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9945"/>
  </bookViews>
  <sheets>
    <sheet name="Sheet1" sheetId="1" r:id="rId1"/>
  </sheets>
  <definedNames>
    <definedName name="_xlnm._FilterDatabase" localSheetId="0" hidden="1">Sheet1!$A$1:$AK$3261</definedName>
  </definedNames>
  <calcPr calcId="144525" concurrentCalc="0"/>
</workbook>
</file>

<file path=xl/comments1.xml><?xml version="1.0" encoding="utf-8"?>
<comments xmlns="http://schemas.openxmlformats.org/spreadsheetml/2006/main">
  <authors>
    <author>SCB</author>
    <author>wwang2</author>
    <author>Administrator</author>
    <author>Windows 用户</author>
    <author>微软用户</author>
    <author>liululu</author>
    <author>yansheng</author>
    <author>作者</author>
  </authors>
  <commentList>
    <comment ref="Z527" authorId="0">
      <text>
        <r>
          <rPr>
            <b/>
            <sz val="9"/>
            <rFont val="Tahoma"/>
            <charset val="134"/>
          </rPr>
          <t>SCB: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执行河北和北京中的低价：</t>
        </r>
        <r>
          <rPr>
            <sz val="9"/>
            <rFont val="Tahoma"/>
            <charset val="134"/>
          </rPr>
          <t>1.1117</t>
        </r>
      </text>
    </comment>
    <comment ref="C1157" authorId="1">
      <text>
        <r>
          <rPr>
            <b/>
            <sz val="9"/>
            <rFont val="宋体"/>
            <charset val="134"/>
          </rPr>
          <t>wwang2: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50ml:0.1:0.45</t>
        </r>
      </text>
    </comment>
    <comment ref="C1158" authorId="1">
      <text>
        <r>
          <rPr>
            <b/>
            <sz val="9"/>
            <rFont val="宋体"/>
            <charset val="134"/>
          </rPr>
          <t>wwang2: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100ml:0.2g:0.9g</t>
        </r>
      </text>
    </comment>
    <comment ref="C1160" authorId="1">
      <text>
        <r>
          <rPr>
            <b/>
            <sz val="9"/>
            <rFont val="Tahoma"/>
            <charset val="134"/>
          </rPr>
          <t>wwang2: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宋体"/>
            <charset val="134"/>
          </rPr>
          <t>一瓶注射用重组人凝血因子</t>
        </r>
        <r>
          <rPr>
            <sz val="9"/>
            <rFont val="Tahoma"/>
            <charset val="134"/>
          </rPr>
          <t>VIII</t>
        </r>
        <r>
          <rPr>
            <sz val="9"/>
            <rFont val="宋体"/>
            <charset val="134"/>
          </rPr>
          <t>冻干粉，一支预装</t>
        </r>
        <r>
          <rPr>
            <sz val="9"/>
            <rFont val="Tahoma"/>
            <charset val="134"/>
          </rPr>
          <t>4ml0.9%</t>
        </r>
        <r>
          <rPr>
            <sz val="9"/>
            <rFont val="宋体"/>
            <charset val="134"/>
          </rPr>
          <t>氯化钠稀释液的注射器及推杆，一个接合器，一支无菌静脉输液针</t>
        </r>
      </text>
    </comment>
    <comment ref="S203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2018.7.27已弃标</t>
        </r>
      </text>
    </comment>
    <comment ref="U2038" authorId="3">
      <text>
        <r>
          <rPr>
            <b/>
            <sz val="9"/>
            <rFont val="宋体"/>
            <charset val="134"/>
          </rPr>
          <t>Windows 用户: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报价</t>
        </r>
      </text>
    </comment>
    <comment ref="H2039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已弃标</t>
        </r>
      </text>
    </comment>
    <comment ref="H2040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已弃标</t>
        </r>
      </text>
    </comment>
    <comment ref="L20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中标资格产品0420</t>
        </r>
      </text>
    </comment>
    <comment ref="S2040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2018.7.27已弃标</t>
        </r>
      </text>
    </comment>
    <comment ref="U2041" authorId="5">
      <text>
        <r>
          <rPr>
            <b/>
            <sz val="9"/>
            <rFont val="宋体"/>
            <charset val="134"/>
          </rPr>
          <t>liululu: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135议价弃标</t>
        </r>
      </text>
    </comment>
    <comment ref="H2042" authorId="4">
      <text>
        <r>
          <rPr>
            <b/>
            <sz val="9"/>
            <rFont val="宋体"/>
            <charset val="134"/>
          </rPr>
          <t>微软用户: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侯选中标</t>
        </r>
      </text>
    </comment>
    <comment ref="F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223.26元/盒</t>
        </r>
      </text>
    </comment>
    <comment ref="I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151元/盒</t>
        </r>
      </text>
    </comment>
    <comment ref="T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151元/盒</t>
        </r>
      </text>
    </comment>
    <comment ref="V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194.4元/盒</t>
        </r>
      </text>
    </comment>
    <comment ref="W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197.43元/盒</t>
        </r>
      </text>
    </comment>
    <comment ref="Y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203.52元/盒</t>
        </r>
      </text>
    </comment>
    <comment ref="Z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151元/盒</t>
        </r>
      </text>
    </comment>
    <comment ref="AB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152.85元/盒</t>
        </r>
      </text>
    </comment>
    <comment ref="AD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190.8元/盒</t>
        </r>
      </text>
    </comment>
    <comment ref="AI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151元/盒</t>
        </r>
      </text>
    </comment>
    <comment ref="AJ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190.8元/盒</t>
        </r>
      </text>
    </comment>
    <comment ref="AK2462" authorId="6">
      <text>
        <r>
          <rPr>
            <b/>
            <sz val="9"/>
            <rFont val="宋体"/>
            <charset val="134"/>
          </rPr>
          <t>yansheng: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173.38元/盒</t>
        </r>
      </text>
    </comment>
    <comment ref="B2857" authorId="2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其他挂网第三批</t>
        </r>
      </text>
    </comment>
    <comment ref="G3061" authorId="7">
      <text>
        <r>
          <rPr>
            <b/>
            <sz val="9"/>
            <rFont val="Tahoma"/>
            <charset val="134"/>
          </rPr>
          <t>作者:</t>
        </r>
        <r>
          <rPr>
            <sz val="9"/>
            <rFont val="Tahoma"/>
            <charset val="134"/>
          </rPr>
          <t xml:space="preserve">
</t>
        </r>
        <r>
          <rPr>
            <sz val="9"/>
            <rFont val="Tahoma"/>
            <charset val="134"/>
          </rPr>
          <t>170901</t>
        </r>
        <r>
          <rPr>
            <sz val="9"/>
            <rFont val="宋体"/>
            <charset val="134"/>
          </rPr>
          <t>降价</t>
        </r>
        <r>
          <rPr>
            <sz val="9"/>
            <rFont val="Tahoma"/>
            <charset val="134"/>
          </rPr>
          <t xml:space="preserve"> </t>
        </r>
        <r>
          <rPr>
            <sz val="9"/>
            <rFont val="宋体"/>
            <charset val="134"/>
          </rPr>
          <t xml:space="preserve">马剑
</t>
        </r>
      </text>
    </comment>
    <comment ref="G3065" authorId="7">
      <text>
        <r>
          <rPr>
            <b/>
            <sz val="9"/>
            <rFont val="宋体"/>
            <charset val="134"/>
          </rPr>
          <t>作者:</t>
        </r>
        <r>
          <rPr>
            <sz val="9"/>
            <rFont val="宋体"/>
            <charset val="134"/>
          </rPr>
          <t xml:space="preserve">
</t>
        </r>
        <r>
          <rPr>
            <sz val="9"/>
            <rFont val="宋体"/>
            <charset val="134"/>
          </rPr>
          <t>联动后降价</t>
        </r>
      </text>
    </comment>
  </commentList>
</comments>
</file>

<file path=xl/sharedStrings.xml><?xml version="1.0" encoding="utf-8"?>
<sst xmlns="http://schemas.openxmlformats.org/spreadsheetml/2006/main" count="4908">
  <si>
    <t>企业申报挂网药品价格动态调整信息表</t>
  </si>
  <si>
    <t>序号</t>
  </si>
  <si>
    <t>通用名</t>
  </si>
  <si>
    <t>规格</t>
  </si>
  <si>
    <t>包装</t>
  </si>
  <si>
    <t>生产企业</t>
  </si>
  <si>
    <r>
      <rPr>
        <sz val="11"/>
        <rFont val="黑体"/>
        <charset val="134"/>
      </rPr>
      <t>黑龙江省现行挂网参考价</t>
    </r>
    <r>
      <rPr>
        <sz val="11"/>
        <color rgb="FFFF0000"/>
        <rFont val="黑体"/>
        <charset val="134"/>
      </rPr>
      <t>（最小制剂价格）</t>
    </r>
  </si>
  <si>
    <t>低于黑龙江省现行挂网参考价的省份（价格为最小制剂价格）</t>
  </si>
  <si>
    <t>调整后挂网参考价（即平均价）</t>
  </si>
  <si>
    <t>天津市</t>
  </si>
  <si>
    <t>广西壮族自治区</t>
  </si>
  <si>
    <t>重庆市</t>
  </si>
  <si>
    <t>云南省</t>
  </si>
  <si>
    <t>甘肃省</t>
  </si>
  <si>
    <t>宁夏回族自治区</t>
  </si>
  <si>
    <t>江西省</t>
  </si>
  <si>
    <t>安徽省</t>
  </si>
  <si>
    <t>陕西省</t>
  </si>
  <si>
    <t>新疆维吾尔自治区</t>
  </si>
  <si>
    <t>浙江省</t>
  </si>
  <si>
    <t>山西省</t>
  </si>
  <si>
    <t>内蒙古自治区</t>
  </si>
  <si>
    <t>上海市</t>
  </si>
  <si>
    <t>山东省</t>
  </si>
  <si>
    <t>辽宁省</t>
  </si>
  <si>
    <t>湖南省</t>
  </si>
  <si>
    <t>海南省</t>
  </si>
  <si>
    <t>四川省</t>
  </si>
  <si>
    <t>河北省</t>
  </si>
  <si>
    <t>广东省</t>
  </si>
  <si>
    <t>福建省</t>
  </si>
  <si>
    <t>吉林省</t>
  </si>
  <si>
    <t>湖北省</t>
  </si>
  <si>
    <t>青海省</t>
  </si>
  <si>
    <t>贵州省</t>
  </si>
  <si>
    <t>西藏自治区</t>
  </si>
  <si>
    <t>河南省</t>
  </si>
  <si>
    <t>北京市</t>
  </si>
  <si>
    <t>江苏省</t>
  </si>
  <si>
    <t>注射用头孢米诺钠</t>
  </si>
  <si>
    <t>0.5g</t>
  </si>
  <si>
    <t>玻璃瓶</t>
  </si>
  <si>
    <t>深圳华润九新药业有限公司</t>
  </si>
  <si>
    <t>注射用头孢尼西钠</t>
  </si>
  <si>
    <t>1.5g</t>
  </si>
  <si>
    <t>注射用艾司奥美拉唑钠</t>
  </si>
  <si>
    <t>20mg（按C17H19N303S计）</t>
  </si>
  <si>
    <t>1瓶/瓶</t>
  </si>
  <si>
    <t>朗天药业（湖北）有限公司</t>
  </si>
  <si>
    <t>泮托拉唑钠肠溶胶囊</t>
  </si>
  <si>
    <t>40mg（微丸）</t>
  </si>
  <si>
    <t>7粒/盒</t>
  </si>
  <si>
    <t>福州闽海药业有限公司</t>
  </si>
  <si>
    <t>20mg（微丸）</t>
  </si>
  <si>
    <t>16粒/盒</t>
  </si>
  <si>
    <t>注射用奥美拉唑钠</t>
  </si>
  <si>
    <t>20mg</t>
  </si>
  <si>
    <t>10支/盒</t>
  </si>
  <si>
    <t>青海晨菲制药有限公司</t>
  </si>
  <si>
    <t>益肝灵滴丸</t>
  </si>
  <si>
    <t>每丸重45mg（含水飞蓟素以水飞蓟宾计为7.7mg）</t>
  </si>
  <si>
    <t>90丸/瓶</t>
  </si>
  <si>
    <t>小儿泻速停颗粒</t>
  </si>
  <si>
    <t>每袋装3g</t>
  </si>
  <si>
    <t>12袋/盒</t>
  </si>
  <si>
    <t>哈尔滨儿童制药厂有限公司</t>
  </si>
  <si>
    <t>健脾颗粒</t>
  </si>
  <si>
    <t>每袋装5g（相当于总药材2克）</t>
  </si>
  <si>
    <t>15袋/盒</t>
  </si>
  <si>
    <t>乳酸菌素颗粒</t>
  </si>
  <si>
    <t>2g（按乳酸菌素计）</t>
  </si>
  <si>
    <t>10袋/盒</t>
  </si>
  <si>
    <t>头孢丙烯颗粒</t>
  </si>
  <si>
    <t xml:space="preserve">按C18H19N305S计0.125g </t>
  </si>
  <si>
    <t>哈尔滨凯程制药有限公司</t>
  </si>
  <si>
    <t>云胃宁胶囊</t>
  </si>
  <si>
    <t>0.2g</t>
  </si>
  <si>
    <t>12粒</t>
  </si>
  <si>
    <t>云南蓝绿康药业有限公司</t>
  </si>
  <si>
    <t>宫炎平胶囊</t>
  </si>
  <si>
    <t>0.25g×60粒</t>
  </si>
  <si>
    <t>盒</t>
  </si>
  <si>
    <t>江西民济药业有限公司</t>
  </si>
  <si>
    <t>右旋布洛芬口服混悬液</t>
  </si>
  <si>
    <t>100ml：2g</t>
  </si>
  <si>
    <t>1瓶/盒</t>
  </si>
  <si>
    <t>湖北唯森制药有限公司</t>
  </si>
  <si>
    <t>泮托拉唑钠肠溶微丸胶囊</t>
  </si>
  <si>
    <t>12粒/盒</t>
  </si>
  <si>
    <t>阿莫西林胶囊</t>
  </si>
  <si>
    <t>0.25g</t>
  </si>
  <si>
    <t>20粒/盒</t>
  </si>
  <si>
    <t>头孢拉定胶囊</t>
  </si>
  <si>
    <t>24粒/盒</t>
  </si>
  <si>
    <t>对乙酰氨基酚口服溶液</t>
  </si>
  <si>
    <t>100ml：2.4g</t>
  </si>
  <si>
    <t>氨苄西林胶囊</t>
  </si>
  <si>
    <t>曲咪新乳膏</t>
  </si>
  <si>
    <t>复方</t>
  </si>
  <si>
    <t>山东良福制药有限公司</t>
  </si>
  <si>
    <t>维胺酯胶囊</t>
  </si>
  <si>
    <t>25mg*20粒</t>
  </si>
  <si>
    <t>氯雷他定片</t>
  </si>
  <si>
    <t>10mg*6片</t>
  </si>
  <si>
    <t>维胺酯维E乳膏</t>
  </si>
  <si>
    <t>复方醋酸地塞米松乳膏</t>
  </si>
  <si>
    <t>20mg：15mg</t>
  </si>
  <si>
    <t>复方倍氯米松樟脑乳膏</t>
  </si>
  <si>
    <t>维A酸乳膏</t>
  </si>
  <si>
    <t>甲钴胺胶囊</t>
  </si>
  <si>
    <t>0.5mg*30粒</t>
  </si>
  <si>
    <t>台湾泛生制药厂股份有限公司</t>
  </si>
  <si>
    <t>坤复康片</t>
  </si>
  <si>
    <t>0.45g</t>
  </si>
  <si>
    <t>36片/盒</t>
  </si>
  <si>
    <t>广东在田药业股份有限公司</t>
  </si>
  <si>
    <t>48片/盒</t>
  </si>
  <si>
    <t>石黄抗菌胶囊</t>
  </si>
  <si>
    <t>0.35g</t>
  </si>
  <si>
    <t>40粒/盒</t>
  </si>
  <si>
    <t>复肝宁片</t>
  </si>
  <si>
    <t>/</t>
  </si>
  <si>
    <t>100片/瓶</t>
  </si>
  <si>
    <t>抗菌消炎胶囊</t>
  </si>
  <si>
    <t>0.36g</t>
  </si>
  <si>
    <t>清喉咽颗粒</t>
  </si>
  <si>
    <t>18g</t>
  </si>
  <si>
    <t>8袋/盒</t>
  </si>
  <si>
    <t>消渴灵片</t>
  </si>
  <si>
    <t>黄芩片</t>
  </si>
  <si>
    <t>0.26g</t>
  </si>
  <si>
    <t>60片/盒</t>
  </si>
  <si>
    <t>壮腰健肾片</t>
  </si>
  <si>
    <t>益肾灵颗粒</t>
  </si>
  <si>
    <t>20g</t>
  </si>
  <si>
    <t>复方感冒灵片</t>
  </si>
  <si>
    <t>24片/盒</t>
  </si>
  <si>
    <t>银翘解毒颗粒</t>
  </si>
  <si>
    <t>15g</t>
  </si>
  <si>
    <t>10袋/包</t>
  </si>
  <si>
    <t>板蓝根颗粒</t>
  </si>
  <si>
    <t>10g</t>
  </si>
  <si>
    <t>20袋/包</t>
  </si>
  <si>
    <t>消炎利胆片</t>
  </si>
  <si>
    <t>复方丹参片</t>
  </si>
  <si>
    <t>0.28g</t>
  </si>
  <si>
    <t>60片/瓶</t>
  </si>
  <si>
    <t>牛黄解毒片</t>
  </si>
  <si>
    <t>肾石通颗粒</t>
  </si>
  <si>
    <t>聚维酮碘溶液</t>
  </si>
  <si>
    <t>2.5%100ml</t>
  </si>
  <si>
    <t>11.985</t>
  </si>
  <si>
    <t>风热感冒颗粒</t>
  </si>
  <si>
    <t>天麻胶囊</t>
  </si>
  <si>
    <t>48粒/盒</t>
  </si>
  <si>
    <t>四平正和制药有限公司</t>
  </si>
  <si>
    <t>5g</t>
  </si>
  <si>
    <t>18袋/盒</t>
  </si>
  <si>
    <t>感冒清胶囊</t>
  </si>
  <si>
    <t>苓桂咳喘宁胶囊</t>
  </si>
  <si>
    <t>0.34g</t>
  </si>
  <si>
    <t>40粒</t>
  </si>
  <si>
    <t>河南省济源市济世药业有限公司</t>
  </si>
  <si>
    <t>人纤维蛋白原</t>
  </si>
  <si>
    <t>0.5g/瓶</t>
  </si>
  <si>
    <t>绿十字（中国）生物制品有限公司</t>
  </si>
  <si>
    <t>静注人免疫球蛋白（pH4）</t>
  </si>
  <si>
    <t>2.5g/瓶（5%，50ml)</t>
  </si>
  <si>
    <t>人血白蛋白</t>
  </si>
  <si>
    <t>5g/瓶（20%，25ml)</t>
  </si>
  <si>
    <t>曲安奈德鼻喷雾剂</t>
  </si>
  <si>
    <t>12ml：13.2mg（55ug×240揿）</t>
  </si>
  <si>
    <t>南京星银药业集团有限公司</t>
  </si>
  <si>
    <t>盐酸坦索罗辛缓释胶囊</t>
  </si>
  <si>
    <t>0.2mg</t>
  </si>
  <si>
    <t>10粒/盒</t>
  </si>
  <si>
    <t>浙江海力生制药有限公司</t>
  </si>
  <si>
    <t xml:space="preserve"> 维生素AD滴剂（胶囊型） </t>
  </si>
  <si>
    <t>VA1800IU:VD600IU</t>
  </si>
  <si>
    <t>36粒/盒</t>
  </si>
  <si>
    <t>VA1500IU:VD500IU</t>
  </si>
  <si>
    <t>VA2000IU:VD700IU</t>
  </si>
  <si>
    <t>盐酸左西替利嗪片</t>
  </si>
  <si>
    <t>5mg</t>
  </si>
  <si>
    <t>16片/盒</t>
  </si>
  <si>
    <t>氨糖美辛肠溶片</t>
  </si>
  <si>
    <t>0.1g</t>
  </si>
  <si>
    <t>20片/盒</t>
  </si>
  <si>
    <t>格列吡嗪片</t>
  </si>
  <si>
    <t>30片/盒</t>
  </si>
  <si>
    <t>辅酶Q10软胶囊</t>
  </si>
  <si>
    <t>10mg</t>
  </si>
  <si>
    <t>60粒/盒</t>
  </si>
  <si>
    <t>蒙脱石散</t>
  </si>
  <si>
    <t>3g</t>
  </si>
  <si>
    <t>氨糖美辛缓释胶囊</t>
  </si>
  <si>
    <t>200mg</t>
  </si>
  <si>
    <t>8粒/盒</t>
  </si>
  <si>
    <t>甘油果糖氯化钠注射液</t>
  </si>
  <si>
    <t>250ml：甘油25g，果糖12.5g，氯化钠2.25g</t>
  </si>
  <si>
    <t>250ml/袋；50袋/箱</t>
  </si>
  <si>
    <t>南光化学制药股份有限公司</t>
  </si>
  <si>
    <t>500ml:甘油50g,果糖25g,氯化钠4.5g</t>
  </si>
  <si>
    <t>500ml/袋：30袋/箱</t>
  </si>
  <si>
    <t>口服补液盐散（Ⅲ）</t>
  </si>
  <si>
    <t>每包5.125g（氯化钠0.65g，氯化钾0.375g，枸橼酸钠0.725g，无水葡萄糖3.375g）</t>
  </si>
  <si>
    <t>4包/盒</t>
  </si>
  <si>
    <t>山西国润制药有限公司</t>
  </si>
  <si>
    <t>6包/盒</t>
  </si>
  <si>
    <t>8包/盒</t>
  </si>
  <si>
    <t>生物合成人胰岛素注射液</t>
  </si>
  <si>
    <t>400IU/10ml/支</t>
  </si>
  <si>
    <t>1支/盒</t>
  </si>
  <si>
    <t>诺和诺德（中国）制药有限公司</t>
  </si>
  <si>
    <t>精蛋白生物合成人胰岛素注射液</t>
  </si>
  <si>
    <t xml:space="preserve">精蛋白生物合成人胰岛素注射液（预混30R） </t>
  </si>
  <si>
    <t>3ml:300国际单位（笔芯）</t>
  </si>
  <si>
    <t>300IU/3ml/支（笔芯）</t>
  </si>
  <si>
    <t>精蛋白生物合成人胰岛素注射液（预混50R）</t>
  </si>
  <si>
    <t>门冬胰岛素注射液</t>
  </si>
  <si>
    <t>3ml:300单位（笔芯）</t>
  </si>
  <si>
    <t>门冬胰岛素30注射液</t>
  </si>
  <si>
    <t>100单位/毫升，3毫升/支（笔芯）</t>
  </si>
  <si>
    <t>门冬胰岛素50注射液</t>
  </si>
  <si>
    <t>地特胰岛素注射液</t>
  </si>
  <si>
    <t>3ml:300单位（特充）</t>
  </si>
  <si>
    <t>德谷胰岛素注射液</t>
  </si>
  <si>
    <t>3ml:300单位（畅充）</t>
  </si>
  <si>
    <t>噻托溴铵喷雾剂</t>
  </si>
  <si>
    <t>每揿含噻托铵2.5μg，每瓶60揿，药物浓度为0.2262mg/ml（以噻托铵计）</t>
  </si>
  <si>
    <t>每盒含一个能倍乐吸入器和一个药瓶，每瓶60揿（30个药用剂量）</t>
  </si>
  <si>
    <t>Boehringer Ingelheim Pharma GmbH &amp; Co. KG（德国）
上海勃林格殷格翰药业有限公司（进口分包）</t>
  </si>
  <si>
    <t>利格列汀片</t>
  </si>
  <si>
    <t>7片/盒</t>
  </si>
  <si>
    <t>West-Ward Columbus Inc.（美国）
上海勃林格殷格翰药业有限公司（进口分装）</t>
  </si>
  <si>
    <t>利格列汀二甲双胍片（II）</t>
  </si>
  <si>
    <t>每片含利格列汀2.5mg与盐酸二甲双胍850mg</t>
  </si>
  <si>
    <t>14片/盒</t>
  </si>
  <si>
    <t>盐酸普拉克索缓释片</t>
  </si>
  <si>
    <t>0.375mg</t>
  </si>
  <si>
    <t>10片/盒</t>
  </si>
  <si>
    <t>0.75mg</t>
  </si>
  <si>
    <t>达比加群酯胶囊</t>
  </si>
  <si>
    <t>110 mg</t>
  </si>
  <si>
    <t>150 mg</t>
  </si>
  <si>
    <t>硫辛酸胶囊</t>
  </si>
  <si>
    <t>0.3g</t>
  </si>
  <si>
    <t>6粒/盒</t>
  </si>
  <si>
    <t>蓬莱诺康药业有限公司</t>
  </si>
  <si>
    <t>富马酸氯马斯汀片</t>
  </si>
  <si>
    <t>1.34mg</t>
  </si>
  <si>
    <t>12片/盒</t>
  </si>
  <si>
    <t>枸橼酸钾颗粒</t>
  </si>
  <si>
    <t>1.46g</t>
  </si>
  <si>
    <t>利巴韦林喷雾剂</t>
  </si>
  <si>
    <t>每瓶含利巴韦林400mg,每揿含利巴韦林3mg</t>
  </si>
  <si>
    <t>2支/盒</t>
  </si>
  <si>
    <t>汉防己甲素注射液</t>
  </si>
  <si>
    <t>2ml:30mg</t>
  </si>
  <si>
    <t>支/支</t>
  </si>
  <si>
    <t>海南制药厂有限公司制药二厂</t>
  </si>
  <si>
    <t>注射用头孢唑林钠/氯化钠注射液</t>
  </si>
  <si>
    <t>粉体室:按头孢唑林计1.0g;液体室:氯化钠注射液100ml:0.9g</t>
  </si>
  <si>
    <t>Otsuka Pharmaceutical Factory,Inc.</t>
  </si>
  <si>
    <t>复方青黛胶囊</t>
  </si>
  <si>
    <t>每粒装0.5g</t>
  </si>
  <si>
    <t>4*12粒/板/盒</t>
  </si>
  <si>
    <t>陕西医药控股集团天宁制药有限责任公司</t>
  </si>
  <si>
    <t>无</t>
  </si>
  <si>
    <t>阿托伐他汀钙片</t>
  </si>
  <si>
    <t>10mg*7</t>
  </si>
  <si>
    <t>北京嘉林药业股份有限公司</t>
  </si>
  <si>
    <t>盐酸曲美他嗪胶囊</t>
  </si>
  <si>
    <t>20mg*30</t>
  </si>
  <si>
    <t>泛昔洛韦片</t>
  </si>
  <si>
    <t>0.125g*6</t>
  </si>
  <si>
    <t>0.25g*6</t>
  </si>
  <si>
    <t>兰索拉唑肠溶片</t>
  </si>
  <si>
    <t>30mg</t>
  </si>
  <si>
    <t>14片</t>
  </si>
  <si>
    <t>四川成都同道堂制药有限责任公司</t>
  </si>
  <si>
    <t>蒲地蓝消炎胶囊</t>
  </si>
  <si>
    <t>0.4g</t>
  </si>
  <si>
    <t>广东心宝药业科技有限公司</t>
  </si>
  <si>
    <t>心宝丸</t>
  </si>
  <si>
    <t>60mg</t>
  </si>
  <si>
    <t>40丸/盒</t>
  </si>
  <si>
    <t>保胎灵胶囊</t>
  </si>
  <si>
    <t>0.45g/粒</t>
  </si>
  <si>
    <t>陇药皇甫谧制药股份有限公司</t>
  </si>
  <si>
    <t>三七止血胶囊</t>
  </si>
  <si>
    <t>0.3g/粒</t>
  </si>
  <si>
    <t>调经益母胶囊</t>
  </si>
  <si>
    <t>0.25g/粒</t>
  </si>
  <si>
    <t>乳疾灵胶囊</t>
  </si>
  <si>
    <t>每粒装0.45g</t>
  </si>
  <si>
    <t>西安太极药业有限公司</t>
  </si>
  <si>
    <t>双歧杆菌乳杆菌三联活菌</t>
  </si>
  <si>
    <t>内蒙古双奇药业股份有限公司</t>
  </si>
  <si>
    <t>阴道用乳杆菌活菌胶囊</t>
  </si>
  <si>
    <t xml:space="preserve">5粒/盒  </t>
  </si>
  <si>
    <t xml:space="preserve">10粒/盒  </t>
  </si>
  <si>
    <t>磷霉素氨丁三醇散</t>
  </si>
  <si>
    <t>3.0g</t>
  </si>
  <si>
    <t>山西仟源医药集团股份有限公司</t>
  </si>
  <si>
    <t>盐酸氨溴索分散片</t>
  </si>
  <si>
    <t>盐酸舍曲林片</t>
  </si>
  <si>
    <t>50mg</t>
  </si>
  <si>
    <t>盐酸曲美他嗪片</t>
  </si>
  <si>
    <t>复方甘草片</t>
  </si>
  <si>
    <t>银杏叶分散片</t>
  </si>
  <si>
    <t>每片重0.13g(含总黄酮苷9.6mg、萜类内酯2.4mg)</t>
  </si>
  <si>
    <t>成都恒瑞制药有限公司</t>
  </si>
  <si>
    <t>格列齐特缓释片</t>
  </si>
  <si>
    <t>罗格列酮片</t>
  </si>
  <si>
    <t>1mg</t>
  </si>
  <si>
    <t>盐酸西替利嗪片</t>
  </si>
  <si>
    <t>妥布霉素滴眼液</t>
  </si>
  <si>
    <t>5ml:15mg</t>
  </si>
  <si>
    <t>盐酸伊托必利片</t>
  </si>
  <si>
    <t>牛磺熊去氧胆酸胶囊</t>
  </si>
  <si>
    <t>250mg</t>
  </si>
  <si>
    <t>铝箔，20粒/盒</t>
  </si>
  <si>
    <t>意大利贝斯迪大药厂Bruschettini S.r.l.</t>
  </si>
  <si>
    <t>长春西汀氯化钠注射液</t>
  </si>
  <si>
    <t>100ml:10mg:0.9g</t>
  </si>
  <si>
    <t>沈阳志鹰药业有限公司</t>
  </si>
  <si>
    <t>磷酸川芎嗪氯化钠注射液</t>
  </si>
  <si>
    <t xml:space="preserve"> 100ml:50mg:0.9g</t>
  </si>
  <si>
    <t xml:space="preserve">1瓶/瓶 </t>
  </si>
  <si>
    <t>生精胶囊</t>
  </si>
  <si>
    <t>每粒装0.4g</t>
  </si>
  <si>
    <t>遵义廖元和堂药业有限公司</t>
  </si>
  <si>
    <t>复方多粘菌素B软膏</t>
  </si>
  <si>
    <t>浙江日升昌药业有限公司</t>
  </si>
  <si>
    <t>前列癃闭通片</t>
  </si>
  <si>
    <t>36粒</t>
  </si>
  <si>
    <t>吉林百琦药业有限公司</t>
  </si>
  <si>
    <t>复方氨酚烷胺胶囊</t>
  </si>
  <si>
    <t>0.25g(以对乙酰氨基酚计)</t>
  </si>
  <si>
    <t>吉林道君药业股份有限公司</t>
  </si>
  <si>
    <t>六味地黄胶囊</t>
  </si>
  <si>
    <t>橘红片</t>
  </si>
  <si>
    <t>0.6g</t>
  </si>
  <si>
    <t>头孢氨苄甲氧苄啶胶囊</t>
  </si>
  <si>
    <t>0.15g</t>
  </si>
  <si>
    <t>江苏万禾制药有限公司</t>
  </si>
  <si>
    <t>氨酚伪麻分散片</t>
  </si>
  <si>
    <t>对乙酰氨基酚325mg、盐酸伪麻黄碱30mg</t>
  </si>
  <si>
    <t>新雪胶囊</t>
  </si>
  <si>
    <t>厄多司坦片</t>
  </si>
  <si>
    <t>复方丙酸氯倍他索软膏</t>
  </si>
  <si>
    <t>30g:丙酸氯倍他索15mg与维A酸7.5mg</t>
  </si>
  <si>
    <t>30克/支</t>
  </si>
  <si>
    <t>江苏知原药业有限公司</t>
  </si>
  <si>
    <t>注射用重组人粒细胞巨噬细胞刺激因子</t>
  </si>
  <si>
    <t>75ug×1瓶/支</t>
  </si>
  <si>
    <t>1瓶/支</t>
  </si>
  <si>
    <t>华北制药金坦生物技术股份有限公司</t>
  </si>
  <si>
    <t>150ug×1瓶/支</t>
  </si>
  <si>
    <t>300ug×1瓶/支</t>
  </si>
  <si>
    <t xml:space="preserve"> 低分子量肝素钠注射液</t>
  </si>
  <si>
    <t xml:space="preserve"> 0.3ml:3000IU</t>
  </si>
  <si>
    <t>1支/支</t>
  </si>
  <si>
    <t>杭州九源基因工程有限公司</t>
  </si>
  <si>
    <t>2ml:5000IU</t>
  </si>
  <si>
    <t xml:space="preserve"> 0.5ml:5000IU</t>
  </si>
  <si>
    <t xml:space="preserve"> 盐酸帕洛诺司琼注射液</t>
  </si>
  <si>
    <t xml:space="preserve"> 1.5ml:0.075mg</t>
  </si>
  <si>
    <t xml:space="preserve"> 依诺肝素钠注射液</t>
  </si>
  <si>
    <t>0.6ml:6000AxaIU 预充</t>
  </si>
  <si>
    <t xml:space="preserve"> 0.4ml:4000AxaIU 预充</t>
  </si>
  <si>
    <t xml:space="preserve"> 注射用重组人白介素-11（酵母）</t>
  </si>
  <si>
    <t>3mg(2400万U)</t>
  </si>
  <si>
    <t xml:space="preserve"> 注射用重组人白介素-12（酵母）</t>
  </si>
  <si>
    <t>1.5mg(1200万U</t>
  </si>
  <si>
    <t xml:space="preserve"> 注射用重组人白介素-13（酵母）</t>
  </si>
  <si>
    <t>0.75mg(600万U)</t>
  </si>
  <si>
    <t>注射用克林霉素磷酸酯</t>
  </si>
  <si>
    <t>苏州第壹制药有限公司</t>
  </si>
  <si>
    <t>2.01元</t>
  </si>
  <si>
    <t>1.44元</t>
  </si>
  <si>
    <t>扎冲十三味丸</t>
  </si>
  <si>
    <t>2g/10粒</t>
  </si>
  <si>
    <t>内蒙古天奇中蒙制药股份有限公司</t>
  </si>
  <si>
    <t>复方石淋通胶囊</t>
  </si>
  <si>
    <t>0.32g/粒</t>
  </si>
  <si>
    <t>醋酸氟轻松乳膏</t>
  </si>
  <si>
    <t>10g:2.5mg</t>
  </si>
  <si>
    <t>1支</t>
  </si>
  <si>
    <t>国药集团三益药业（芜湖）有限公司</t>
  </si>
  <si>
    <t>阿昔洛韦滴眼液</t>
  </si>
  <si>
    <t>8ml:8mg</t>
  </si>
  <si>
    <t>开塞露</t>
  </si>
  <si>
    <t>20ml</t>
  </si>
  <si>
    <t>2支</t>
  </si>
  <si>
    <t>尿素乳膏</t>
  </si>
  <si>
    <t>10g:1g</t>
  </si>
  <si>
    <t>丙酸氯倍他索乳膏</t>
  </si>
  <si>
    <t>10g：2mg</t>
  </si>
  <si>
    <t>醋酸地塞米松乳膏</t>
  </si>
  <si>
    <t>10g:5mg</t>
  </si>
  <si>
    <t>复方醋酸氟轻松酊</t>
  </si>
  <si>
    <t>复方（20ml）</t>
  </si>
  <si>
    <t>复方（50ml）</t>
  </si>
  <si>
    <t>复方酮康唑软膏</t>
  </si>
  <si>
    <t>复方（7g）</t>
  </si>
  <si>
    <t>复方（10g）</t>
  </si>
  <si>
    <t>哈西奈德乳膏</t>
  </si>
  <si>
    <t>10g:10mg</t>
  </si>
  <si>
    <t>硫软膏</t>
  </si>
  <si>
    <t>15g(10%)</t>
  </si>
  <si>
    <t>尿素维E乳膏</t>
  </si>
  <si>
    <t>50g（15%）</t>
  </si>
  <si>
    <t>咪康唑氯倍他索乳膏</t>
  </si>
  <si>
    <t>10g（硝酸咪康唑2%，丙酸氯倍他索0.05%）</t>
  </si>
  <si>
    <t>诺氟沙星滴眼液</t>
  </si>
  <si>
    <t>8ml：24mg</t>
  </si>
  <si>
    <t>硝酸咪康唑乳膏</t>
  </si>
  <si>
    <t>10g:0.2g(2%)</t>
  </si>
  <si>
    <t>醋酸氟轻松冰片乳膏</t>
  </si>
  <si>
    <t>（10g）醋酸氟轻松0.01%、冰片0.5%</t>
  </si>
  <si>
    <t>克霉唑乳膏</t>
  </si>
  <si>
    <t>10g:0.1g(1%)</t>
  </si>
  <si>
    <t>感冒灵胶囊</t>
  </si>
  <si>
    <t>广西嘉进药业股份有限公司</t>
  </si>
  <si>
    <t>赖氨酸磷酸氢钙片</t>
  </si>
  <si>
    <t>痔疮胶囊</t>
  </si>
  <si>
    <t>当归腹痛宁滴丸</t>
  </si>
  <si>
    <t>150粒/盒</t>
  </si>
  <si>
    <t>兰州和盛堂制药股份有限公司</t>
  </si>
  <si>
    <t>独一味滴丸</t>
  </si>
  <si>
    <t>45mg</t>
  </si>
  <si>
    <t>504丸/盒</t>
  </si>
  <si>
    <t>复方咳喘胶囊</t>
  </si>
  <si>
    <t>甘草酸铋散</t>
  </si>
  <si>
    <t>1.0g</t>
  </si>
  <si>
    <t>24袋/盒</t>
  </si>
  <si>
    <t>洁白胶囊</t>
  </si>
  <si>
    <t>复方对乙酰氨基酚片</t>
  </si>
  <si>
    <t>0.126g(以乙酰氨基酚计)</t>
  </si>
  <si>
    <t>小儿咳喘灵颗粒</t>
  </si>
  <si>
    <t>4袋/盒</t>
  </si>
  <si>
    <t>2g</t>
  </si>
  <si>
    <t>新生化颗粒</t>
  </si>
  <si>
    <t>6g</t>
  </si>
  <si>
    <t>保和颗粒</t>
  </si>
  <si>
    <t>4.5g</t>
  </si>
  <si>
    <t>强力枇杷露</t>
  </si>
  <si>
    <t>150ml</t>
  </si>
  <si>
    <t>酒石酸长春瑞滨注射液</t>
  </si>
  <si>
    <t>1ml:10mg/瓶</t>
  </si>
  <si>
    <t>10瓶/盒</t>
  </si>
  <si>
    <t>江苏豪森药业集团有限公司</t>
  </si>
  <si>
    <t>盐酸左氧氟沙星氯化钠注射液</t>
  </si>
  <si>
    <t>100ml：盐酸左氧氟沙星0.5g（以左氧氟沙星计）与氯化钠0.9g/瓶</t>
  </si>
  <si>
    <t>1瓶</t>
  </si>
  <si>
    <t>挂网</t>
  </si>
  <si>
    <t>利奈唑胺葡萄糖注射液</t>
  </si>
  <si>
    <t>100ml：利奈唑胺0.2g与无水葡萄糖4.6g/瓶</t>
  </si>
  <si>
    <t>注射用比伐芦定</t>
  </si>
  <si>
    <t>0.25g/瓶</t>
  </si>
  <si>
    <t>2瓶/盒</t>
  </si>
  <si>
    <t>注射用替加环素</t>
  </si>
  <si>
    <t>50mg/瓶</t>
  </si>
  <si>
    <t>阿戈美拉汀片</t>
  </si>
  <si>
    <t>25mg</t>
  </si>
  <si>
    <t>枸橼酸莫沙必利片</t>
  </si>
  <si>
    <t>头孢氨苄缓释片</t>
  </si>
  <si>
    <t>瑞格列奈二甲双胍片（I）</t>
  </si>
  <si>
    <t>每片含瑞格列奈1mg与盐酸二甲双胍0.5g</t>
  </si>
  <si>
    <t>雷贝拉唑钠肠溶片</t>
  </si>
  <si>
    <t>甲磺酸伊马替尼片</t>
  </si>
  <si>
    <t>注射用米卡芬净钠</t>
  </si>
  <si>
    <t>100ml：利奈唑胺0.2g与无水葡萄糖4.6g/袋</t>
  </si>
  <si>
    <t>1袋</t>
  </si>
  <si>
    <t>喜炎平注射液</t>
  </si>
  <si>
    <t>2ml</t>
  </si>
  <si>
    <t>6支/盒</t>
  </si>
  <si>
    <t>江西青峰药业有限公司</t>
  </si>
  <si>
    <t>恩替卡韦分散片</t>
  </si>
  <si>
    <t>0.5mg</t>
  </si>
  <si>
    <t>7片/板×1板/盒</t>
  </si>
  <si>
    <t>7片/板×2板/盒</t>
  </si>
  <si>
    <t>恩替卡韦胶囊</t>
  </si>
  <si>
    <t>7粒/板×1板/盒</t>
  </si>
  <si>
    <t>7粒/板×2板/盒</t>
  </si>
  <si>
    <t>甲钴胺片</t>
  </si>
  <si>
    <t>12片/板×2板/盒</t>
  </si>
  <si>
    <t>四逆散</t>
  </si>
  <si>
    <t>每袋装9g</t>
  </si>
  <si>
    <t>9g*6袋/盒</t>
  </si>
  <si>
    <t>氟马西尼</t>
  </si>
  <si>
    <t xml:space="preserve">5ml:0.5mg </t>
  </si>
  <si>
    <t xml:space="preserve">2支/盒 </t>
  </si>
  <si>
    <t>银灵合剂</t>
  </si>
  <si>
    <t>100ml/瓶</t>
  </si>
  <si>
    <t>杭州华威药业股份有限公司</t>
  </si>
  <si>
    <t>高山红景天口服液</t>
  </si>
  <si>
    <t>10ml/支</t>
  </si>
  <si>
    <t>儿咳糖浆</t>
  </si>
  <si>
    <t>金龙胶囊</t>
  </si>
  <si>
    <t>每粒装0.25g</t>
  </si>
  <si>
    <t>30粒/瓶</t>
  </si>
  <si>
    <t>北京建生药业有限公司</t>
  </si>
  <si>
    <t>小儿布洛芬栓</t>
  </si>
  <si>
    <t>5粒/盒</t>
  </si>
  <si>
    <t>山西达因儿童制药有限公司</t>
  </si>
  <si>
    <t>维生素AD滴剂</t>
  </si>
  <si>
    <t>每粒含维生素A1500单位与维生素D3 500单位（一次性包装）</t>
  </si>
  <si>
    <t>山东达因海洋生物制药股份有限公司</t>
  </si>
  <si>
    <t>每粒含维生素A2000单位与维生素D3 700单位（一次性包装）</t>
  </si>
  <si>
    <t>复方碳酸钙泡腾颗粒</t>
  </si>
  <si>
    <t>1.5克/袋，含碳酸钙0.375克（以元素钙计0.15克），与维生素D3 31.25国际单位</t>
  </si>
  <si>
    <t>20袋/盒</t>
  </si>
  <si>
    <t>甘草锌颗粒</t>
  </si>
  <si>
    <t>30袋/盒</t>
  </si>
  <si>
    <t>依帕司他片</t>
  </si>
  <si>
    <t>鱼金注射液</t>
  </si>
  <si>
    <t>陕西医药控股集团山海丹药业有限责任公司</t>
  </si>
  <si>
    <t>野菊花注射液</t>
  </si>
  <si>
    <t>脑蛋白水解物片</t>
  </si>
  <si>
    <t>6.5mg(按氨基氮计算):
14.4mg(按总氮计)</t>
  </si>
  <si>
    <t>上海长城药
业有限公司</t>
  </si>
  <si>
    <t>氢溴酸西酞
普兰口服溶液</t>
  </si>
  <si>
    <t>10ml:20mg</t>
  </si>
  <si>
    <t xml:space="preserve"> 胆酸钠片 </t>
  </si>
  <si>
    <t>多酶片</t>
  </si>
  <si>
    <t>氯雷他定胶囊</t>
  </si>
  <si>
    <t>复合乳酸菌胶囊</t>
  </si>
  <si>
    <t>0.33g</t>
  </si>
  <si>
    <t>0.33g*12粒/盒</t>
  </si>
  <si>
    <t>江苏美通制药有限公司</t>
  </si>
  <si>
    <t>果糖二磷酸钠口服溶液</t>
  </si>
  <si>
    <t>10ml:1.0g</t>
  </si>
  <si>
    <t>浙江浙北药业有限公司</t>
  </si>
  <si>
    <t>硝呋太尔片</t>
  </si>
  <si>
    <t>14片/盒铝塑包装</t>
  </si>
  <si>
    <t>南京厚生药业有限公司</t>
  </si>
  <si>
    <t>五维赖氨酸颗粒</t>
  </si>
  <si>
    <t>12袋</t>
  </si>
  <si>
    <t>南京厚生制药有限公司</t>
  </si>
  <si>
    <t>保儿宁颗粒</t>
  </si>
  <si>
    <t>8袋</t>
  </si>
  <si>
    <t>考来烯胺散</t>
  </si>
  <si>
    <t>5g:4g</t>
  </si>
  <si>
    <t>注射用胸腺法新</t>
  </si>
  <si>
    <t>1.6mg</t>
  </si>
  <si>
    <t>苏州天马医药集团天吉生物制药有限公司</t>
  </si>
  <si>
    <t>醋酸奥曲肽注射液</t>
  </si>
  <si>
    <t>1ml:0.2mg</t>
  </si>
  <si>
    <t>复合磷酸氢钾注射液</t>
  </si>
  <si>
    <t>注射用帕米膦酸二钠</t>
  </si>
  <si>
    <t>15mg</t>
  </si>
  <si>
    <t>万应胶囊</t>
  </si>
  <si>
    <t>0.3g*6</t>
  </si>
  <si>
    <t>成都杨天万应制药有限公司</t>
  </si>
  <si>
    <t>扶正化瘀胶囊</t>
  </si>
  <si>
    <t>60粒</t>
  </si>
  <si>
    <t>上海黄海制药有限责任公司</t>
  </si>
  <si>
    <t>扶正化瘀片</t>
  </si>
  <si>
    <t>48片</t>
  </si>
  <si>
    <t>芪麝丸</t>
  </si>
  <si>
    <t>150粒</t>
  </si>
  <si>
    <t>盐酸二甲双胍缓释片</t>
  </si>
  <si>
    <t>50片/盒</t>
  </si>
  <si>
    <t>河北山姆士药业有限公司</t>
  </si>
  <si>
    <t>帕米膦酸二钠注射液</t>
  </si>
  <si>
    <t>10ml：30mg</t>
  </si>
  <si>
    <t>江苏神龙药业股份有限公司</t>
  </si>
  <si>
    <t>盐酸雷莫司琼注射液</t>
  </si>
  <si>
    <t>2ml：0.3mg</t>
  </si>
  <si>
    <t>丹参注射液</t>
  </si>
  <si>
    <t>10ml</t>
  </si>
  <si>
    <t>硫普罗宁注射液</t>
  </si>
  <si>
    <t>5ml：0.2g</t>
  </si>
  <si>
    <t>2ml：0.1g</t>
  </si>
  <si>
    <t>5ml：15mg</t>
  </si>
  <si>
    <t>罗红霉素分散片</t>
  </si>
  <si>
    <t>0.15g*30片</t>
  </si>
  <si>
    <t>阿莫西林舒巴坦匹酯片</t>
  </si>
  <si>
    <t>铝塑泡罩包装，12片/盒</t>
  </si>
  <si>
    <t>浙江亚峰药厂有限公司</t>
  </si>
  <si>
    <t>辛伐他汀咀嚼片</t>
  </si>
  <si>
    <t>10mg*12片</t>
  </si>
  <si>
    <t>安徽艾珂尔制药有限公司</t>
  </si>
  <si>
    <t>依诺肝素钠注射液</t>
  </si>
  <si>
    <t>0.6ml：60mg</t>
  </si>
  <si>
    <t>支</t>
  </si>
  <si>
    <t>深圳市天道医药有限公司</t>
  </si>
  <si>
    <t>舒肝宁注射液</t>
  </si>
  <si>
    <t>10ml×1支/支</t>
  </si>
  <si>
    <t>贵州瑞和制药有限公司</t>
  </si>
  <si>
    <t>川参通注射液</t>
  </si>
  <si>
    <t>4ml</t>
  </si>
  <si>
    <t>4ml×1支/支</t>
  </si>
  <si>
    <t>西洛他唑胶囊</t>
  </si>
  <si>
    <t>烟台万润药业有限公司</t>
  </si>
  <si>
    <t>黄柏胶囊</t>
  </si>
  <si>
    <t>30片/瓶</t>
  </si>
  <si>
    <t>上海宣泰海门药业有限公司</t>
  </si>
  <si>
    <t>复方木芙蓉涂鼻软膏</t>
  </si>
  <si>
    <t>铝管</t>
  </si>
  <si>
    <t>贵州良济药业有限公司</t>
  </si>
  <si>
    <t>妇肤康喷雾剂</t>
  </si>
  <si>
    <t>110ml</t>
  </si>
  <si>
    <t>塑料瓶</t>
  </si>
  <si>
    <t>银杏叶片</t>
  </si>
  <si>
    <t>每片含总黄酮醇苷9.6mg、萜类内酯2.4mg</t>
  </si>
  <si>
    <t>吉林省正和药业集团股份有限公司</t>
  </si>
  <si>
    <t>心脑康胶囊</t>
  </si>
  <si>
    <t>通便灵胶囊</t>
  </si>
  <si>
    <t>接骨片</t>
  </si>
  <si>
    <t>抗痨胶囊</t>
  </si>
  <si>
    <t>强身胶囊</t>
  </si>
  <si>
    <t>穿心莲滴丸</t>
  </si>
  <si>
    <t>每丸重42mg</t>
  </si>
  <si>
    <t>15丸/袋×9袋/盒</t>
  </si>
  <si>
    <t>四川字库山制药有限公司</t>
  </si>
  <si>
    <t>美芬那敏铵糖浆</t>
  </si>
  <si>
    <t>60ml</t>
  </si>
  <si>
    <t>乐信药业有限公司</t>
  </si>
  <si>
    <t>甘精胰岛素注射液</t>
  </si>
  <si>
    <t xml:space="preserve">3ml:300单位(笔芯) </t>
  </si>
  <si>
    <t>珠海联邦制药股份有限公司</t>
  </si>
  <si>
    <t>144.50元/支</t>
  </si>
  <si>
    <t>144元/支</t>
  </si>
  <si>
    <t>3ml:300单位(预填充)</t>
  </si>
  <si>
    <t>182.87元/支</t>
  </si>
  <si>
    <t>180元/支</t>
  </si>
  <si>
    <t>氧氟沙星眼膏</t>
  </si>
  <si>
    <t>3.5g:10.5mg（含玻璃酸钠）</t>
  </si>
  <si>
    <t>沈阳兴齐眼药股份有限公司(原:沈阳兴齐制药有限公司)</t>
  </si>
  <si>
    <t>双氯芬酸钠滴眼液</t>
  </si>
  <si>
    <t>0.4ml:0.4mg（0.1%）（含玻璃酸钠）</t>
  </si>
  <si>
    <t>20支/盒</t>
  </si>
  <si>
    <t>维生素A棕榈酸酯眼用凝胶</t>
  </si>
  <si>
    <t>5g:5000iu(以维生素A计)</t>
  </si>
  <si>
    <t>氧氟沙星滴眼液</t>
  </si>
  <si>
    <t>0.4ml:1.2mg(0.3%)（含玻璃酸钠）</t>
  </si>
  <si>
    <t>加替沙星眼用凝胶</t>
  </si>
  <si>
    <t>0.3%（5g）</t>
  </si>
  <si>
    <t>小牛血去蛋白提取物眼用凝胶</t>
  </si>
  <si>
    <t>5g(20%)</t>
  </si>
  <si>
    <t>复方电解质眼内冲洗液</t>
  </si>
  <si>
    <t>500ml</t>
  </si>
  <si>
    <t>5g:15mg（含玻璃酸钠）</t>
  </si>
  <si>
    <t>吲达帕胺片</t>
  </si>
  <si>
    <t>28片</t>
  </si>
  <si>
    <t>广东安诺药业股份有限公司</t>
  </si>
  <si>
    <t>护骨胶囊</t>
  </si>
  <si>
    <t>48粒</t>
  </si>
  <si>
    <t>酒石酸溴莫尼定滴眼液</t>
  </si>
  <si>
    <t>5ml:10mg</t>
  </si>
  <si>
    <t>瓶/盒</t>
  </si>
  <si>
    <t>北京汇恩兰德制药有限公司</t>
  </si>
  <si>
    <t>十一味参芪胶囊</t>
  </si>
  <si>
    <t>0.33g×60粒/盒</t>
  </si>
  <si>
    <t>大连汉方药业有限公司</t>
  </si>
  <si>
    <t>0.33g×45粒/盒</t>
  </si>
  <si>
    <t>注射用重组人生长激素</t>
  </si>
  <si>
    <t>2.5IU/0.85mg/1.0ml/瓶</t>
  </si>
  <si>
    <t>长春金赛药业股份有限公司</t>
  </si>
  <si>
    <t>4.0IU/1.33mg/1.0ml/瓶</t>
  </si>
  <si>
    <t>4.5IU/1.7mg/1.0ml/瓶</t>
  </si>
  <si>
    <t>10IU/3.7mg/1.0ml/瓶</t>
  </si>
  <si>
    <t>12IU/4.0mg/1.0ml/瓶</t>
  </si>
  <si>
    <t>重组人生长激素注射液</t>
  </si>
  <si>
    <t>2IU/0.66mg/0.4ml/支</t>
  </si>
  <si>
    <t>4.5IU/1.5mg/0.9ml/支</t>
  </si>
  <si>
    <t>15IU/5mg/3ml/瓶</t>
  </si>
  <si>
    <t>30IU/10mg/3ml/瓶</t>
  </si>
  <si>
    <t>醋酸曲普瑞林注射液</t>
  </si>
  <si>
    <t>1ml:0.1mg(按曲普瑞林计,为0.095mg)</t>
  </si>
  <si>
    <t>外用重组人粒细胞巨噬细胞刺激因子凝胶</t>
  </si>
  <si>
    <t>100μg rhGM-CSF/10g/支</t>
  </si>
  <si>
    <t>注射用重组人促卵泡激素</t>
  </si>
  <si>
    <t>5.5μg(75IU)/瓶（内附1ml灭菌注射用水）</t>
  </si>
  <si>
    <t>聚乙二醇重组人生长激素注射液</t>
  </si>
  <si>
    <t>54IU/9.0mg/1.0ml/瓶</t>
  </si>
  <si>
    <t>克拉霉素缓释片</t>
  </si>
  <si>
    <t>8片</t>
  </si>
  <si>
    <t>莱阳市江波制药有限责任公司</t>
  </si>
  <si>
    <t>抗骨
髓炎
片</t>
  </si>
  <si>
    <t>莱阳市江
波制药有
限责任公
司</t>
  </si>
  <si>
    <t>振源片</t>
  </si>
  <si>
    <t xml:space="preserve"> 25mg</t>
  </si>
  <si>
    <t>安徽九华华源药业有限公司</t>
  </si>
  <si>
    <t>氯膦酸二钠胶囊</t>
  </si>
  <si>
    <t>南京制药厂有限公司</t>
  </si>
  <si>
    <t>氯膦酸二钠注射液</t>
  </si>
  <si>
    <t>5ml：0.3g</t>
  </si>
  <si>
    <t>盐酸阿扎司琼注射液</t>
  </si>
  <si>
    <t>2ml：10mg</t>
  </si>
  <si>
    <t>藿胆丸</t>
  </si>
  <si>
    <t>水丸</t>
  </si>
  <si>
    <t>36g*1瓶/盒</t>
  </si>
  <si>
    <t>武汉太福制药有限公司</t>
  </si>
  <si>
    <t>生脉饮(党参方)</t>
  </si>
  <si>
    <t>合剂（含口服溶液剂）</t>
  </si>
  <si>
    <t>10ml*10支/盒</t>
  </si>
  <si>
    <t>藿香正气水</t>
  </si>
  <si>
    <t>口服酊剂</t>
  </si>
  <si>
    <t>贝前列素钠片</t>
  </si>
  <si>
    <t>20μg</t>
  </si>
  <si>
    <t>北京泰德制药股份有限公司</t>
  </si>
  <si>
    <t>40μg</t>
  </si>
  <si>
    <t>氟比洛芬凝胶贴膏</t>
  </si>
  <si>
    <t>40mg</t>
  </si>
  <si>
    <t>6贴/盒</t>
  </si>
  <si>
    <t>日本三笠制药株式会社（北京泰德制药股份有限公司分装）</t>
  </si>
  <si>
    <t>每贴含氟比洛芬40mg（面积13.6cm×10.0cm，含膏量12g）</t>
  </si>
  <si>
    <t>4贴/盒</t>
  </si>
  <si>
    <t>链霉蛋白酶颗粒</t>
  </si>
  <si>
    <t>20000单位</t>
  </si>
  <si>
    <t>1袋/袋</t>
  </si>
  <si>
    <t>60袋/盒</t>
  </si>
  <si>
    <t>铝碳酸镁咀嚼片</t>
  </si>
  <si>
    <t>江苏万高药业股份有限公司</t>
  </si>
  <si>
    <t>独一味软胶囊</t>
  </si>
  <si>
    <t>0.55g</t>
  </si>
  <si>
    <t>马来酸氨氯地平分散片</t>
  </si>
  <si>
    <t>厄贝沙坦氢氯噻嗪分散片</t>
  </si>
  <si>
    <t>厄贝沙坦0.15g,氢氯噻嗪12.5mg</t>
  </si>
  <si>
    <t>缬沙坦氢氯噻嗪分散片</t>
  </si>
  <si>
    <t>缬沙坦80mg、氢氯噻嗪12.5mg</t>
  </si>
  <si>
    <t>复方大红袍止血片</t>
  </si>
  <si>
    <t>降糖通脉片</t>
  </si>
  <si>
    <t>0.42g</t>
  </si>
  <si>
    <t>大黄利胆片</t>
  </si>
  <si>
    <t>苯扎贝特分散片</t>
  </si>
  <si>
    <t>羟苯磺酸钙分散片</t>
  </si>
  <si>
    <t>鸦胆子油软胶囊</t>
  </si>
  <si>
    <t>0.53g</t>
  </si>
  <si>
    <t>活血止痛片</t>
  </si>
  <si>
    <t>坎地沙坦酯片</t>
  </si>
  <si>
    <t>8mg</t>
  </si>
  <si>
    <t>天津武田药品有限公司</t>
  </si>
  <si>
    <t>盐酸乌拉地尔注射液</t>
  </si>
  <si>
    <t>5ml:25mg</t>
  </si>
  <si>
    <t>5支/盒</t>
  </si>
  <si>
    <t>Takeda Austria GmbH</t>
  </si>
  <si>
    <t>泮托拉唑钠肠溶片</t>
  </si>
  <si>
    <t>40mg(以泮托拉唑计)</t>
  </si>
  <si>
    <t>Takeda GmbH production site Oranienburg</t>
  </si>
  <si>
    <t>精制狗皮膏</t>
  </si>
  <si>
    <t>7×10cm×10</t>
  </si>
  <si>
    <t>药品包装用聚丙烯/聚乙烯复合膜袋。7×10厘米×10贴。</t>
  </si>
  <si>
    <t>湖北康源药业有限公司</t>
  </si>
  <si>
    <t>蒲地蓝消炎片</t>
  </si>
  <si>
    <t>0.64g</t>
  </si>
  <si>
    <t>天长亿帆制药有限公司</t>
  </si>
  <si>
    <t>妇炎康复片</t>
  </si>
  <si>
    <t>0.62g</t>
  </si>
  <si>
    <t>消炎利胆颗粒</t>
  </si>
  <si>
    <t>2.5g</t>
  </si>
  <si>
    <t>氨咖黄敏口服溶液</t>
  </si>
  <si>
    <t>60ml(每10毫升含对乙酰氨基酚250毫克、咖啡因15毫克、马来酸氯苯那敏3毫克、人工牛黄10毫克)</t>
  </si>
  <si>
    <t>江西和盈药业有限公司</t>
  </si>
  <si>
    <t>10ml(每10毫升含对乙酰氨基酚250毫克、咖啡因15毫克、马来酸氯苯那敏3毫克、人工牛黄10毫克)</t>
  </si>
  <si>
    <t>每支装10ml（每10毫升含对乙酰氨基酚250毫克、咖啡因15毫克、马来酸氯苯那敏3毫克、人工牛黄10毫克。）</t>
  </si>
  <si>
    <t>12支/盒</t>
  </si>
  <si>
    <t>每瓶装120ml( 每10毫升含对乙酰氨基酚250毫克、咖啡因15毫克、马来酸氯苯那敏3毫克、人工牛黄10毫克。)</t>
  </si>
  <si>
    <t>抗病毒口服液</t>
  </si>
  <si>
    <t>10支/盒（无糖）</t>
  </si>
  <si>
    <t>远大医药黄石飞云制药有限公司</t>
  </si>
  <si>
    <t>注射用替考拉宁</t>
  </si>
  <si>
    <t>0.2g（20万单位）</t>
  </si>
  <si>
    <t>浙江医药股份有限公司新昌制药厂</t>
  </si>
  <si>
    <t>苹果酸奈诺沙星胶囊</t>
  </si>
  <si>
    <t>十一酸睾酮软胶囊</t>
  </si>
  <si>
    <t>维生素AD软胶囊</t>
  </si>
  <si>
    <t>维生素A1500单位和维生素D500单位</t>
  </si>
  <si>
    <t>维生素A2000单位和维生素D700单位</t>
  </si>
  <si>
    <t>维生素E软胶囊</t>
  </si>
  <si>
    <t>0.1g（天然型）</t>
  </si>
  <si>
    <t>60粒/瓶</t>
  </si>
  <si>
    <t>50mg（天然型）</t>
  </si>
  <si>
    <t>30粒/盒</t>
  </si>
  <si>
    <t>黄体酮软胶囊</t>
  </si>
  <si>
    <t>0.1g×12粒/瓶</t>
  </si>
  <si>
    <t>12粒/瓶</t>
  </si>
  <si>
    <t>米格列醇片</t>
  </si>
  <si>
    <t>50mg×30片/盒</t>
  </si>
  <si>
    <t>诺氟沙星胶囊</t>
  </si>
  <si>
    <t>300粒/盒</t>
  </si>
  <si>
    <t>乳酸左氧氟沙星片</t>
  </si>
  <si>
    <t>注射用盐酸万古霉素</t>
  </si>
  <si>
    <t>0.5g(50万单位)</t>
  </si>
  <si>
    <t>乳酸左氧氟沙星氯化钠注射液</t>
  </si>
  <si>
    <t>100ml:0.1g:0.9g×1袋/袋</t>
  </si>
  <si>
    <t>100ml:0.1g:0.9g</t>
  </si>
  <si>
    <t xml:space="preserve">100ml:0.2g:0.9g </t>
  </si>
  <si>
    <t xml:space="preserve">100ml:0.25g:0.9g </t>
  </si>
  <si>
    <t xml:space="preserve">100ml:0.3g:0.9g </t>
  </si>
  <si>
    <t xml:space="preserve">250ml:0.5g:2.25g </t>
  </si>
  <si>
    <t>鲑降钙素鼻喷雾剂</t>
  </si>
  <si>
    <t>3.5ml：777.70μg，每喷含鲑降钙素20μg，每瓶28喷</t>
  </si>
  <si>
    <t>瓶</t>
  </si>
  <si>
    <t>银谷制药有限责任公司</t>
  </si>
  <si>
    <t>鲑降钙素注射液</t>
  </si>
  <si>
    <t>1ml:16.7μg(100IU)</t>
  </si>
  <si>
    <t>1ml:8.3μg(50IU)</t>
  </si>
  <si>
    <t>乌灵胶囊</t>
  </si>
  <si>
    <t>18粒/盒</t>
  </si>
  <si>
    <t>浙江佐力药业股份有限公司</t>
  </si>
  <si>
    <t>灵泽片</t>
  </si>
  <si>
    <t>0.58g</t>
  </si>
  <si>
    <t>灵莲花颗粒</t>
  </si>
  <si>
    <t>4g</t>
  </si>
  <si>
    <t>注射用红色诺卡氏菌细胞壁骨架</t>
  </si>
  <si>
    <t>200μg</t>
  </si>
  <si>
    <t>福建省山河药业有限公司</t>
  </si>
  <si>
    <t>双氯芬酸钠缓释胶囊</t>
  </si>
  <si>
    <t>50mg*24粒/盒</t>
  </si>
  <si>
    <t>300盒/件</t>
  </si>
  <si>
    <t>南京易亨制药有限公司</t>
  </si>
  <si>
    <t xml:space="preserve"> </t>
  </si>
  <si>
    <t>银黄颗粒</t>
  </si>
  <si>
    <t>每袋装4克*16袋/盒</t>
  </si>
  <si>
    <t>200盒/件</t>
  </si>
  <si>
    <t>非洛地平缓释片</t>
  </si>
  <si>
    <t>5mg*20片/盒</t>
  </si>
  <si>
    <t>盐酸氨溴索缓释胶囊</t>
  </si>
  <si>
    <t>75mg*10粒/盒</t>
  </si>
  <si>
    <t>阿奇霉素分散片</t>
  </si>
  <si>
    <t>0.25g*12片/盒</t>
  </si>
  <si>
    <t>400盒/件</t>
  </si>
  <si>
    <t>复方地龙片</t>
  </si>
  <si>
    <t>0.53g*24片/盒</t>
  </si>
  <si>
    <t>注射用香菇多糖</t>
  </si>
  <si>
    <t>1mg/瓶</t>
  </si>
  <si>
    <t>100瓶/件</t>
  </si>
  <si>
    <t>复方曲尼司特片</t>
  </si>
  <si>
    <t>每片含曲尼司特80mg、硫酸沙丁胺醇2.4mg</t>
  </si>
  <si>
    <t>复方雷尼替丁</t>
  </si>
  <si>
    <t>每片含雷尼替丁100mg，枸橼酸铋钾（以Bi计）110mg*12片/盒</t>
  </si>
  <si>
    <t>复方氨基酸注射液（3AA)</t>
  </si>
  <si>
    <t>250ml:10.65g(总氨基酸)*1袋/袋</t>
  </si>
  <si>
    <t>非PVC塑料软袋（三层共挤输液用袋）</t>
  </si>
  <si>
    <t>宜昌三峡制药有限公司</t>
  </si>
  <si>
    <t>黄芪片</t>
  </si>
  <si>
    <t>40片/盒</t>
  </si>
  <si>
    <t>四川国康药业有限公司</t>
  </si>
  <si>
    <t>乳宁片</t>
  </si>
  <si>
    <t>茵山莲颗粒</t>
  </si>
  <si>
    <t>消癌平片</t>
  </si>
  <si>
    <t>72片/盒</t>
  </si>
  <si>
    <t>注射用头孢噻肟钠</t>
  </si>
  <si>
    <t>安徽威尔曼制药有限公司</t>
  </si>
  <si>
    <t>2.0g</t>
  </si>
  <si>
    <t>4.0g</t>
  </si>
  <si>
    <t>注射用盐酸赖氨酸</t>
  </si>
  <si>
    <t>注射用盐酸丁卡因</t>
  </si>
  <si>
    <t xml:space="preserve">甲磺酸罗哌卡因注射液
</t>
  </si>
  <si>
    <t>10ml:89.4mg</t>
  </si>
  <si>
    <t>10ml:119.2mg</t>
  </si>
  <si>
    <t xml:space="preserve">甲磺酸罗哌卡因氯化钠注射液
</t>
  </si>
  <si>
    <t>100ml:238mg</t>
  </si>
  <si>
    <t>烟酰胺葡萄糖注射液</t>
  </si>
  <si>
    <t>250ml：0.4g:25g</t>
  </si>
  <si>
    <t>青海夏都医药有限公司</t>
  </si>
  <si>
    <t>硫酸特布他林注射液</t>
  </si>
  <si>
    <t>1ml:0.25mg</t>
  </si>
  <si>
    <t>成都华宇制药有限公司</t>
  </si>
  <si>
    <t>2ml:0.5mg</t>
  </si>
  <si>
    <t>裸花紫珠分散片</t>
  </si>
  <si>
    <t>0.5g*48片</t>
  </si>
  <si>
    <t>辛伐他汀片</t>
  </si>
  <si>
    <t>5mg*14片</t>
  </si>
  <si>
    <t>盐酸克林
霉素胶囊</t>
  </si>
  <si>
    <t>0.15g*12粒</t>
  </si>
  <si>
    <t>江苏大红鹰恒顺
药业有限公司</t>
  </si>
  <si>
    <t>0.3g*12粒</t>
  </si>
  <si>
    <t>盐酸林可
霉素注射液</t>
  </si>
  <si>
    <t>2ml：0.6g</t>
  </si>
  <si>
    <t>养正消积胶囊</t>
  </si>
  <si>
    <t xml:space="preserve"> 0.39g</t>
  </si>
  <si>
    <t xml:space="preserve">36粒/盒 </t>
  </si>
  <si>
    <t>石家庄以岭药业股份有限公司</t>
  </si>
  <si>
    <t>葡萄糖注射液</t>
  </si>
  <si>
    <t>250ml:62.5g</t>
  </si>
  <si>
    <t>单阀软袋+双层无菌包装</t>
  </si>
  <si>
    <t>无锡台裕制药有限公司</t>
  </si>
  <si>
    <t>50ml:5g</t>
  </si>
  <si>
    <t>袋</t>
  </si>
  <si>
    <t>50ml:2.5g</t>
  </si>
  <si>
    <t>100ml:10g</t>
  </si>
  <si>
    <t>100ml:5g</t>
  </si>
  <si>
    <t>250ml:25g</t>
  </si>
  <si>
    <t>250ml:12.5g</t>
  </si>
  <si>
    <t>500ml:50g</t>
  </si>
  <si>
    <t>500ml:25g</t>
  </si>
  <si>
    <t>葡萄糖氯化钠注射液</t>
  </si>
  <si>
    <t>50ml: 2.5g 0.45g</t>
  </si>
  <si>
    <t>100ml: 5g :0.9g</t>
  </si>
  <si>
    <t>250ml: 12.5g :2.25g</t>
  </si>
  <si>
    <t>500ml: 25g:4.5g</t>
  </si>
  <si>
    <t>华蟾素胶囊</t>
  </si>
  <si>
    <t>每粒装0.3g</t>
  </si>
  <si>
    <t>山东鑫齐药业有限公司</t>
  </si>
  <si>
    <t>美他多辛胶囊</t>
  </si>
  <si>
    <t>浙江震元制药有限公司</t>
  </si>
  <si>
    <t>注射用氯诺昔康</t>
  </si>
  <si>
    <t>盐酸头孢他美酯干混悬剂</t>
  </si>
  <si>
    <t>181.3mg</t>
  </si>
  <si>
    <t>注射用葛根素</t>
  </si>
  <si>
    <t xml:space="preserve"> 骨增消 </t>
  </si>
  <si>
    <t>0.45g×72粒/盒</t>
  </si>
  <si>
    <t>江西华太药业有限公司</t>
  </si>
  <si>
    <t>右旋糖酐铁片</t>
  </si>
  <si>
    <t>25mg(以Fe计</t>
  </si>
  <si>
    <t>25mg(以Fe计)×60片/盒</t>
  </si>
  <si>
    <t>右旋糖酐铁分散片</t>
  </si>
  <si>
    <t>26mg(以Fe计</t>
  </si>
  <si>
    <t>25mg(以Fe计)×45片/盒</t>
  </si>
  <si>
    <t>异维A酸软胶囊</t>
  </si>
  <si>
    <t>15粒/盒</t>
  </si>
  <si>
    <t>上海东海制药股份有限公司东海制药厂</t>
  </si>
  <si>
    <t>乳果糖口服溶液</t>
  </si>
  <si>
    <t>100ml:67g</t>
  </si>
  <si>
    <t>100ml/瓶/盒</t>
  </si>
  <si>
    <t>奥地利费森尤斯卡比</t>
  </si>
  <si>
    <t>200ml/瓶/盒</t>
  </si>
  <si>
    <t>15ml:10g</t>
  </si>
  <si>
    <t>6袋/盒</t>
  </si>
  <si>
    <t>4IU(1.33mg)</t>
  </si>
  <si>
    <t>韩国LG Life Sciences, Ltd.</t>
  </si>
  <si>
    <t>黄藤素片</t>
  </si>
  <si>
    <t>18片/盒</t>
  </si>
  <si>
    <t>云南植物药业有限公司</t>
  </si>
  <si>
    <t>黄藤素分散片</t>
  </si>
  <si>
    <t>红霉素软膏</t>
  </si>
  <si>
    <t>三七伤药片</t>
  </si>
  <si>
    <t>三分三浸膏片</t>
  </si>
  <si>
    <t>每片含干浸膏10mg</t>
  </si>
  <si>
    <t>云南红药胶囊</t>
  </si>
  <si>
    <t>灯盏细辛颗粒</t>
  </si>
  <si>
    <t>3g（无糖型）</t>
  </si>
  <si>
    <t>灯台叶颗粒</t>
  </si>
  <si>
    <t>9袋/盒</t>
  </si>
  <si>
    <t>血塞通分散片</t>
  </si>
  <si>
    <t>肿节风注射液</t>
  </si>
  <si>
    <t>2ml×10支/盒</t>
  </si>
  <si>
    <t>福建古田药业有限公司</t>
  </si>
  <si>
    <t>头孢泊肟酯胶囊</t>
  </si>
  <si>
    <t>50mg(以头孢泊肟酯计)</t>
  </si>
  <si>
    <t>10粒×1板/盒</t>
  </si>
  <si>
    <t>莲芝消炎片</t>
  </si>
  <si>
    <t>0.18g</t>
  </si>
  <si>
    <t>12片×2板/盒</t>
  </si>
  <si>
    <t>胸腺肽肠溶片</t>
  </si>
  <si>
    <t>哈高科白天鹅药业集团有限公司</t>
  </si>
  <si>
    <t>注射用泮托拉唑钠</t>
  </si>
  <si>
    <t>扬子江药业集团有限公司</t>
  </si>
  <si>
    <t>注射用更昔洛韦</t>
  </si>
  <si>
    <t>注射用头孢西丁钠</t>
  </si>
  <si>
    <t>注射用胸腺五肽</t>
  </si>
  <si>
    <t>注射用生长抑素</t>
  </si>
  <si>
    <t>3mg</t>
  </si>
  <si>
    <t>注射用培美曲塞二钠</t>
  </si>
  <si>
    <t>500mg</t>
  </si>
  <si>
    <t>碘海醇注射液</t>
  </si>
  <si>
    <t>50ml:17.5g(I)</t>
  </si>
  <si>
    <t>100ml:30g(I)</t>
  </si>
  <si>
    <t>100ml:左氧氟沙星0.1g与氯化钠0.9g</t>
  </si>
  <si>
    <t>100ml:左氧氟沙星0.2g与氯化钠0.9g</t>
  </si>
  <si>
    <t>盐酸左氧氟沙星注射液</t>
  </si>
  <si>
    <t>2ml:0.1g(按C18H20FN3O4计算)</t>
  </si>
  <si>
    <t>2ml:0.2g(按C18H20FN3O4计算)</t>
  </si>
  <si>
    <t>5ml：0.5g</t>
  </si>
  <si>
    <t>蓝芩口服液</t>
  </si>
  <si>
    <t>10ml（相当于原药材21.2g)</t>
  </si>
  <si>
    <t>神曲消食口服液</t>
  </si>
  <si>
    <t>10ml*6支</t>
  </si>
  <si>
    <t>28片/盒</t>
  </si>
  <si>
    <t>扬子江药业集团四川海蓉药业有限公司</t>
  </si>
  <si>
    <t>氯沙坦钾片</t>
  </si>
  <si>
    <t>盐酸阿扎司琼氯化钠注射液</t>
  </si>
  <si>
    <t>50ml：10mg</t>
  </si>
  <si>
    <t>唑来膦酸注射液</t>
  </si>
  <si>
    <t>4mg:5ml</t>
  </si>
  <si>
    <t>转化糖电解质注射液</t>
  </si>
  <si>
    <t>500ml：葡萄糖25g与果糖25g与氯化钠0.73g与氯化钾0.93g与氯化镁0.134g与磷酸二氢钠0.375g与乳酸钠1.4g</t>
  </si>
  <si>
    <t>扬子江药业集团上海海尼药业有限公司</t>
  </si>
  <si>
    <t>依达拉奉注射液</t>
  </si>
  <si>
    <t>5ml：10mg</t>
  </si>
  <si>
    <t>扬子江药业集团南京海陵药业有限公司</t>
  </si>
  <si>
    <t>注射用奥扎格雷钠</t>
  </si>
  <si>
    <t>扬子江药业集团江苏紫龙药业有限公司</t>
  </si>
  <si>
    <t>3ml:0.3g(按C18H20FN3O4计算)</t>
  </si>
  <si>
    <t>枸地氯雷他定片</t>
  </si>
  <si>
    <t>8.8mg</t>
  </si>
  <si>
    <t>6片/盒</t>
  </si>
  <si>
    <t>扬子江药业集团广州海瑞药业有限公司</t>
  </si>
  <si>
    <t>氨氯地平贝那普利片(Ⅰ)</t>
  </si>
  <si>
    <t>12.5mg</t>
  </si>
  <si>
    <t>厄贝沙坦片</t>
  </si>
  <si>
    <t>75mg</t>
  </si>
  <si>
    <t>扬子江药业集团北京海燕药业有限公司</t>
  </si>
  <si>
    <t>复方天麻蜜环糖肽片</t>
  </si>
  <si>
    <t>山西康欣药业有限公司</t>
  </si>
  <si>
    <t>猴头菌提取物颗粒</t>
  </si>
  <si>
    <t>安络小皮伞片</t>
  </si>
  <si>
    <t>安络痛片</t>
  </si>
  <si>
    <t>0.21g</t>
  </si>
  <si>
    <t>猴头菌片</t>
  </si>
  <si>
    <t>天麻蜜环菌片</t>
  </si>
  <si>
    <t>芩暴红止咳合剂</t>
  </si>
  <si>
    <t>每瓶100ml</t>
  </si>
  <si>
    <t>伊春金北药制药有限公司</t>
  </si>
  <si>
    <t>小儿咳嗽糖浆</t>
  </si>
  <si>
    <t>广东香山堂制药有限公司</t>
  </si>
  <si>
    <t>15ml</t>
  </si>
  <si>
    <t>0.41g</t>
  </si>
  <si>
    <t>36片</t>
  </si>
  <si>
    <t>四川奇力制药有限公司</t>
  </si>
  <si>
    <t>桂枝茯苓丸</t>
  </si>
  <si>
    <t>1.5g/10丸</t>
  </si>
  <si>
    <t>162丸/盒</t>
  </si>
  <si>
    <t>山西正元盛邦制药有限公司</t>
  </si>
  <si>
    <t>2.2g/10丸</t>
  </si>
  <si>
    <t>90丸/盒</t>
  </si>
  <si>
    <t>藤黄健骨丸</t>
  </si>
  <si>
    <t>1.25g/10丸</t>
  </si>
  <si>
    <t>180丸/盒</t>
  </si>
  <si>
    <t>120丸/盒</t>
  </si>
  <si>
    <t>白癜风丸</t>
  </si>
  <si>
    <t>2g/10丸</t>
  </si>
  <si>
    <t>45丸/盒</t>
  </si>
  <si>
    <t>双石通淋胶囊</t>
  </si>
  <si>
    <t>陕西摩美得气血和制药有限公司</t>
  </si>
  <si>
    <t>八正片</t>
  </si>
  <si>
    <t>消银胶囊</t>
  </si>
  <si>
    <t>45粒/盒</t>
  </si>
  <si>
    <t>妇月康片</t>
  </si>
  <si>
    <t>0.61g</t>
  </si>
  <si>
    <t>吗替麦考酚酯胶囊</t>
  </si>
  <si>
    <t>40
粒
/
盒</t>
  </si>
  <si>
    <t>上海罗氏制药有限公司</t>
  </si>
  <si>
    <t>盐酸缬更昔洛韦片</t>
  </si>
  <si>
    <t>Roche Pharma
(Schweiz)Ltd.</t>
  </si>
  <si>
    <t>Roche Pharma(Schweiz) Ltd.</t>
  </si>
  <si>
    <t>磷酸奥司他韦胶囊</t>
  </si>
  <si>
    <t>聚乙二醇干扰素α-2a注射液</t>
  </si>
  <si>
    <t>0.5ml:180ug</t>
  </si>
  <si>
    <t>Roche Registration Ltd.</t>
  </si>
  <si>
    <t>他克莫司注射液</t>
  </si>
  <si>
    <t xml:space="preserve"> 1ml:5mg </t>
  </si>
  <si>
    <t xml:space="preserve">安斯泰来制药（中国）有限公司 </t>
  </si>
  <si>
    <t>琥珀酸索利那新片</t>
  </si>
  <si>
    <t>盐酸奥洛他定片</t>
  </si>
  <si>
    <t xml:space="preserve">注射用米卡芬净钠 </t>
  </si>
  <si>
    <t>盐酸尼卡地平注射液</t>
  </si>
  <si>
    <t>10ml:10mg</t>
  </si>
  <si>
    <t>复方甘草酸苷</t>
  </si>
  <si>
    <t>甘草酸苷25mg、甘氨酸25mg、蛋氨酸25mg</t>
  </si>
  <si>
    <t>潍坊中狮制药有限公司</t>
  </si>
  <si>
    <t>血府逐瘀片</t>
  </si>
  <si>
    <t>48片/瓶</t>
  </si>
  <si>
    <t>八珍片</t>
  </si>
  <si>
    <t>妇炎康片</t>
  </si>
  <si>
    <t>0.52g×36片</t>
  </si>
  <si>
    <t>广东德鑫制药有限公司</t>
  </si>
  <si>
    <t>0.52g×72片</t>
  </si>
  <si>
    <t>0.25g×144片</t>
  </si>
  <si>
    <t>妇血安片</t>
  </si>
  <si>
    <t>盐酸度洛西汀肠溶片</t>
  </si>
  <si>
    <t>上海上药中西制药有限公司</t>
  </si>
  <si>
    <t>盐酸度洛西汀肠溶胶囊</t>
  </si>
  <si>
    <t xml:space="preserve">复方谷氨酰胺肠溶胶囊 </t>
  </si>
  <si>
    <t>地奥集团成都药业股份有限公司</t>
  </si>
  <si>
    <t>阿昔莫司胶囊</t>
  </si>
  <si>
    <t>0.125g</t>
  </si>
  <si>
    <t>复方麝香
注射液</t>
  </si>
  <si>
    <t>每
支
装5ml</t>
  </si>
  <si>
    <t>1支
/支</t>
  </si>
  <si>
    <t>通化华夏药业
有限责任公司</t>
  </si>
  <si>
    <t>琥乙红霉素干混悬剂</t>
  </si>
  <si>
    <t>按琥乙红霉素计0.1g（10万单位）*10袋</t>
  </si>
  <si>
    <t>药品包装用复合膜包装</t>
  </si>
  <si>
    <t>山西皇城相府药业股份有限公司</t>
  </si>
  <si>
    <t>8mg*16片</t>
  </si>
  <si>
    <t>双铝包装</t>
  </si>
  <si>
    <t>氨酚伪麻那敏分散片（Ⅲ）</t>
  </si>
  <si>
    <t>每片含对乙酰氨基酚80mg、盐酸伪麻黄碱7.5mg、马来酸氯苯那敏0.5mg*12片</t>
  </si>
  <si>
    <t>铝塑包装</t>
  </si>
  <si>
    <t>每片含对乙酰氨基酚80mg、盐酸伪麻黄碱7.5mg、马来酸氯苯那敏0.5mg*24片</t>
  </si>
  <si>
    <t>丹鹿通督片</t>
  </si>
  <si>
    <t>河南羚锐制药股份有限公司</t>
  </si>
  <si>
    <t>复方右旋糖酐40注射液</t>
  </si>
  <si>
    <t>250ml</t>
  </si>
  <si>
    <t>西安万隆制药股份有限公司</t>
  </si>
  <si>
    <t>加替沙星氯化钠注射液</t>
  </si>
  <si>
    <t>100ml:0.2g:0.9g</t>
  </si>
  <si>
    <t>盐酸非索非那定片</t>
  </si>
  <si>
    <t>60mg*12片</t>
  </si>
  <si>
    <t>乌苯美司片</t>
  </si>
  <si>
    <t>30mg*12片</t>
  </si>
  <si>
    <t>混合核苷片</t>
  </si>
  <si>
    <t>20mg*12片</t>
  </si>
  <si>
    <t xml:space="preserve">多潘立酮片 </t>
  </si>
  <si>
    <t xml:space="preserve"> 10mg×30片/盒 </t>
  </si>
  <si>
    <t>山西宝泰药业有限责任公司</t>
  </si>
  <si>
    <t>注射用胸腺肽</t>
  </si>
  <si>
    <t>北京赛升药业股份有限公司</t>
  </si>
  <si>
    <t>15.8567支/元</t>
  </si>
  <si>
    <t>15.52元/支</t>
  </si>
  <si>
    <t>80mg</t>
  </si>
  <si>
    <t>22.69支/元</t>
  </si>
  <si>
    <t>22.24元/支</t>
  </si>
  <si>
    <t>100mg</t>
  </si>
  <si>
    <t>27.21支/元</t>
  </si>
  <si>
    <t>26.38元/支</t>
  </si>
  <si>
    <t>27.13元/支</t>
  </si>
  <si>
    <t>26.43元/支</t>
  </si>
  <si>
    <t>乳果糖口
服溶液</t>
  </si>
  <si>
    <t>10ml：5g</t>
  </si>
  <si>
    <t>丹东康复制药有限公司</t>
  </si>
  <si>
    <t>乳癖清片</t>
  </si>
  <si>
    <t>0.3g*36</t>
  </si>
  <si>
    <t>云南通大生物药业有限公司</t>
  </si>
  <si>
    <t>克痹骨泰片</t>
  </si>
  <si>
    <t>0.4g*30</t>
  </si>
  <si>
    <t>舒泌通片</t>
  </si>
  <si>
    <t>0.4g*24</t>
  </si>
  <si>
    <t>芩暴红止咳片</t>
  </si>
  <si>
    <t>每片重0.4g</t>
  </si>
  <si>
    <t>注射用丙戊酸钠</t>
  </si>
  <si>
    <t>沈阳新马药业有限公司</t>
  </si>
  <si>
    <t>注射用盐酸替罗非班</t>
  </si>
  <si>
    <t>益母草注射液</t>
  </si>
  <si>
    <t>1ml</t>
  </si>
  <si>
    <t>成都第一制药有限公司</t>
  </si>
  <si>
    <t>氢溴酸樟柳碱注射液</t>
  </si>
  <si>
    <t>1ml:0.5mg</t>
  </si>
  <si>
    <t>氢溴酸樟柳碱片</t>
  </si>
  <si>
    <t>氢溴酸山莨菪碱注射液</t>
  </si>
  <si>
    <t>1ml:10mg</t>
  </si>
  <si>
    <t>丁溴东莨菪碱注射液</t>
  </si>
  <si>
    <t>1ml:20mg</t>
  </si>
  <si>
    <t>薯蓣皂苷片</t>
  </si>
  <si>
    <t>对乙酰氨基酚滴剂</t>
  </si>
  <si>
    <t>30ml：3g（10%）</t>
  </si>
  <si>
    <t>阿魏酸钠片</t>
  </si>
  <si>
    <t>盐酸吡格列酮分散片</t>
  </si>
  <si>
    <t>通辽市华邦药业有限公司</t>
  </si>
  <si>
    <t>复方消化酶胶囊</t>
  </si>
  <si>
    <t>广东星昊药业有限公司</t>
  </si>
  <si>
    <t>注射用吡拉西坦</t>
  </si>
  <si>
    <t>注射用利福霉素钠</t>
  </si>
  <si>
    <t>注射用七叶皂苷钠</t>
  </si>
  <si>
    <t>注射用鲑降钙素</t>
  </si>
  <si>
    <t>50IU</t>
  </si>
  <si>
    <t>肠内营养混悬液（TPF)</t>
  </si>
  <si>
    <t>1.0Kal/ml</t>
  </si>
  <si>
    <t>纽迪希亚制药（无锡）有限公司</t>
  </si>
  <si>
    <t>1.5Kal/ml</t>
  </si>
  <si>
    <t>肠内营养混悬液（TPF-DM)</t>
  </si>
  <si>
    <t>0.75Kal/ml</t>
  </si>
  <si>
    <t>肠内营养混悬液（TP-MCT)</t>
  </si>
  <si>
    <t>肠内营养混悬液（SP)</t>
  </si>
  <si>
    <t>氯化钠注射液</t>
  </si>
  <si>
    <t>150ml:1.35g</t>
  </si>
  <si>
    <t>软袋</t>
  </si>
  <si>
    <t>佛山双鹤药业有限责任公司</t>
  </si>
  <si>
    <r>
      <rPr>
        <sz val="11"/>
        <rFont val="Arial"/>
        <charset val="134"/>
      </rPr>
      <t xml:space="preserve">	</t>
    </r>
    <r>
      <rPr>
        <sz val="11"/>
        <rFont val="仿宋"/>
        <charset val="134"/>
      </rPr>
      <t>3.94</t>
    </r>
  </si>
  <si>
    <t>150ml:7.5g</t>
  </si>
  <si>
    <r>
      <rPr>
        <sz val="11"/>
        <rFont val="Arial"/>
        <charset val="134"/>
      </rPr>
      <t xml:space="preserve">	</t>
    </r>
    <r>
      <rPr>
        <sz val="11"/>
        <rFont val="仿宋"/>
        <charset val="134"/>
      </rPr>
      <t>3.95</t>
    </r>
  </si>
  <si>
    <t>贝那普利氢氯噻嗪片</t>
  </si>
  <si>
    <t>含贝那普利10mg,氢氯噻嗪12.5mg</t>
  </si>
  <si>
    <t>广州南新制药有限公司</t>
  </si>
  <si>
    <t>帕拉米韦氯化钠注射液</t>
  </si>
  <si>
    <t>100ml∶帕拉米韦0.15g与氯化钠0.9g</t>
  </si>
  <si>
    <t>100ml∶帕拉米韦0.3g与氯化钠0.9g</t>
  </si>
  <si>
    <t>乳酸环丙沙星氯化钠注射液</t>
  </si>
  <si>
    <t>200ml:0.4g</t>
  </si>
  <si>
    <t>头孢呋辛酯分散片</t>
  </si>
  <si>
    <t>辛伐他汀分散片</t>
  </si>
  <si>
    <t>头孢克洛胶囊</t>
  </si>
  <si>
    <t>复方布洛芬片</t>
  </si>
  <si>
    <t>每片含布洛芬400mg，对乙酰氨基酚325mg</t>
  </si>
  <si>
    <t>环丙沙星缓释片</t>
  </si>
  <si>
    <t>氧氟沙星缓释片</t>
  </si>
  <si>
    <t>生理氯化钠溶液</t>
  </si>
  <si>
    <t>500ml 聚丙烯输液瓶</t>
  </si>
  <si>
    <t>山东威高药业股份有限公司</t>
  </si>
  <si>
    <t>乙酰谷酰胺氯化钠注射液</t>
  </si>
  <si>
    <t>250ml:0.25g:2.25g 聚丙烯输液瓶</t>
  </si>
  <si>
    <t>二乙酰氨乙酸乙二胺氯化钠注射液</t>
  </si>
  <si>
    <t>250ml:0.6g:2.25g聚丙烯输液瓶</t>
  </si>
  <si>
    <t>洛索洛芬钠胶囊</t>
  </si>
  <si>
    <t xml:space="preserve">60mg  </t>
  </si>
  <si>
    <t>50ml:0.45g(0.9%)聚丙烯输液瓶（易折式组合盖双阀）</t>
  </si>
  <si>
    <r>
      <rPr>
        <sz val="11"/>
        <rFont val="仿宋"/>
        <charset val="134"/>
      </rPr>
      <t>50ml:2.5g(5%)</t>
    </r>
    <r>
      <rPr>
        <sz val="11"/>
        <rFont val="仿宋"/>
        <charset val="0"/>
      </rPr>
      <t>聚丙烯输液瓶（易折式组合盖双阀）</t>
    </r>
  </si>
  <si>
    <t>复方氯化钠注射液</t>
  </si>
  <si>
    <t>500ml聚丙烯输液瓶（易折式组合盖双阀）</t>
  </si>
  <si>
    <t>甘露醇注射液</t>
  </si>
  <si>
    <t>250ml:50g聚丙烯输液瓶（易折式组合盖双阀）</t>
  </si>
  <si>
    <t>100ml:0.9g(0.9%)三层共挤输液用袋（拉环式组合盖单阀）</t>
  </si>
  <si>
    <t>250ml:2.25g(0.9%)三层共挤输液用袋（拉环式组合盖单阀）</t>
  </si>
  <si>
    <t>500ml:4.5g(0.9%)三层共挤输液用袋（拉环式组合盖单阀）</t>
  </si>
  <si>
    <t>100ml:5g(5%)三层共挤输液用袋（拉环式组合盖单阀）</t>
  </si>
  <si>
    <t>250ml:12.5g(5%)三层共挤输液用袋（拉环式组合盖单阀）</t>
  </si>
  <si>
    <t>500ml:25g(5%)三层共挤输液用袋（拉环式组合盖单阀）</t>
  </si>
  <si>
    <t>100ml:10g(10%)三层共挤输液用袋（拉环式组合盖单阀）</t>
  </si>
  <si>
    <t>250ml:25g(10%)三层共挤输液用袋（拉环式组合盖单阀）</t>
  </si>
  <si>
    <t>500ml:50g(10%)三层共挤输液用袋（拉环式组合盖单阀）</t>
  </si>
  <si>
    <t>100ml:5g:0.9g三层共挤输液用袋（拉环式组合盖单阀）</t>
  </si>
  <si>
    <t>250ml:12.5g:2.25g三层共挤输液用袋（拉环式组合盖单阀）</t>
  </si>
  <si>
    <r>
      <rPr>
        <sz val="11"/>
        <rFont val="仿宋"/>
        <charset val="134"/>
      </rPr>
      <t>500ml:25g:4.5g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</si>
  <si>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</si>
  <si>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250ml:50g</t>
    </r>
    <r>
      <rPr>
        <sz val="11"/>
        <rFont val="仿宋"/>
        <charset val="0"/>
      </rPr>
      <t>三层共挤输液用袋（拉环式组合盖单阀）</t>
    </r>
  </si>
  <si>
    <r>
      <rPr>
        <sz val="11"/>
        <rFont val="仿宋"/>
        <charset val="134"/>
      </rPr>
      <t>100ml:5g:0.9g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</si>
  <si>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</si>
  <si>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250ml:50g</t>
    </r>
    <r>
      <rPr>
        <sz val="11"/>
        <rFont val="仿宋"/>
        <charset val="0"/>
      </rPr>
      <t>三层共挤输液用袋（软袋双阀）</t>
    </r>
  </si>
  <si>
    <r>
      <rPr>
        <sz val="11"/>
        <rFont val="仿宋"/>
        <charset val="134"/>
      </rPr>
      <t>500ml</t>
    </r>
    <r>
      <rPr>
        <sz val="11"/>
        <rFont val="仿宋"/>
        <charset val="0"/>
      </rPr>
      <t>三层共挤输液用袋（软袋双阀双层无菌）</t>
    </r>
  </si>
  <si>
    <t>碳酸钙D3咀嚼片</t>
  </si>
  <si>
    <t>每片含碳酸钙1.25克(相当于钙500毫克),维生素D3 200国际单位</t>
  </si>
  <si>
    <t>40片/瓶</t>
  </si>
  <si>
    <t>吡拉西坦氯化钠注射液</t>
  </si>
  <si>
    <t>100ml:吡拉西坦20g与氯化钠0.9g（三层共挤输液用袋）</t>
  </si>
  <si>
    <t>100ml:吡拉西坦20g与氯化钠0.9g（聚丙烯输液瓶）</t>
  </si>
  <si>
    <t>50ml:吡拉西坦10g与氯化钠0.45g（三层共挤输液用袋）</t>
  </si>
  <si>
    <t>50ml:吡拉西坦10g与氯化钠0.45g（聚丙烯输液瓶）</t>
  </si>
  <si>
    <t>龟芪壮骨颗粒</t>
  </si>
  <si>
    <t>每袋装10g</t>
  </si>
  <si>
    <t>吉林瑞隆药业有限责任公司</t>
  </si>
  <si>
    <t>降酶灵胶囊</t>
  </si>
  <si>
    <t>每粒含五味子果仁的乙醇浸出物0.15g</t>
  </si>
  <si>
    <t>聚甲酚磺醛栓</t>
  </si>
  <si>
    <t>90mg</t>
  </si>
  <si>
    <t>华北制药河北华诺有限公司</t>
  </si>
  <si>
    <t>聚甲酚磺醛溶液</t>
  </si>
  <si>
    <t>宣肺止嗽合剂</t>
  </si>
  <si>
    <t>20ml*6支</t>
  </si>
  <si>
    <t>药用聚酯瓶包装</t>
  </si>
  <si>
    <t>甘肃普安制药股份有限公司</t>
  </si>
  <si>
    <t>120ml</t>
  </si>
  <si>
    <t>克霉唑药膜</t>
  </si>
  <si>
    <t>50mg*28片</t>
  </si>
  <si>
    <t>复合袋包装，2片/袋，14袋/盒</t>
  </si>
  <si>
    <t>铝碳酸镁片</t>
  </si>
  <si>
    <t>广西南宁百会药业集团有限公司</t>
  </si>
  <si>
    <t>驱风痛片</t>
  </si>
  <si>
    <t>每片相当于原药材1.8g</t>
  </si>
  <si>
    <t>羧甲淀粉钠溶液</t>
  </si>
  <si>
    <t>100ml:22.5g(22.5%)</t>
  </si>
  <si>
    <t>健骨注射液</t>
  </si>
  <si>
    <t>蟾酥注射液</t>
  </si>
  <si>
    <t>江苏浦金药业有限公司</t>
  </si>
  <si>
    <t>野马追糖浆</t>
  </si>
  <si>
    <t>阿德福韦酯片</t>
  </si>
  <si>
    <t>葛兰素史克（天津）有限公司</t>
  </si>
  <si>
    <t>盐酸多奈哌齐胶囊</t>
  </si>
  <si>
    <t>7粒</t>
  </si>
  <si>
    <t>西安海欣制药有限公司</t>
  </si>
  <si>
    <t>厄多司坦胶囊</t>
  </si>
  <si>
    <t>口腔溃疡含片</t>
  </si>
  <si>
    <t>0.8g</t>
  </si>
  <si>
    <t>20片</t>
  </si>
  <si>
    <t>茴拉西坦分散片</t>
  </si>
  <si>
    <t>50片</t>
  </si>
  <si>
    <t>二维钙赖氨酸片</t>
  </si>
  <si>
    <t>80片</t>
  </si>
  <si>
    <t>盐酸班布特罗片</t>
  </si>
  <si>
    <t>10片</t>
  </si>
  <si>
    <t>醋氯芬酸片</t>
  </si>
  <si>
    <t>天麻素胶囊</t>
  </si>
  <si>
    <t>昆药集团股份有限公司</t>
  </si>
  <si>
    <t>灯银脑通胶囊</t>
  </si>
  <si>
    <t>乙酰天麻素片</t>
  </si>
  <si>
    <t>血塞通软胶囊</t>
  </si>
  <si>
    <t>注射用阿魏酸钠</t>
  </si>
  <si>
    <t>安徽省先锋制药有限公司</t>
  </si>
  <si>
    <t>根痛平胶囊</t>
  </si>
  <si>
    <t>12粒/板*2板/盒</t>
  </si>
  <si>
    <t>固本咳喘胶囊</t>
  </si>
  <si>
    <t>茴三硫片</t>
  </si>
  <si>
    <t>12片/板*2板/盒</t>
  </si>
  <si>
    <t>归脾胶囊</t>
  </si>
  <si>
    <t>12粒/板*3板/盒</t>
  </si>
  <si>
    <t>甘草酸二铵肠溶片</t>
  </si>
  <si>
    <t>长春胺缓释胶囊</t>
  </si>
  <si>
    <t>烟台鲁银药业有限公司</t>
  </si>
  <si>
    <t>硝呋太尔阴道片</t>
  </si>
  <si>
    <t>普萘洛尔缓释片</t>
  </si>
  <si>
    <t>奥硝唑分散片</t>
  </si>
  <si>
    <t>8片/盒</t>
  </si>
  <si>
    <t>湖南九典制药股份有限公司</t>
  </si>
  <si>
    <t>奥硝唑片</t>
  </si>
  <si>
    <t>地红霉素肠溶片</t>
  </si>
  <si>
    <t>盐酸班布特罗胶囊</t>
  </si>
  <si>
    <t>苹果酸氯波必利片</t>
  </si>
  <si>
    <t>0.68mg</t>
  </si>
  <si>
    <t>塞克硝唑分散片</t>
  </si>
  <si>
    <t>左羟丙哌嗪含片</t>
  </si>
  <si>
    <t>左羟丙哌嗪胶囊</t>
  </si>
  <si>
    <t>肝复乐胶囊</t>
  </si>
  <si>
    <t>协日嘎四味汤胶囊</t>
  </si>
  <si>
    <t>每粒装0.35g</t>
  </si>
  <si>
    <t>金刚藤咀嚼片</t>
  </si>
  <si>
    <t>0.7g</t>
  </si>
  <si>
    <t>调经养颜片</t>
  </si>
  <si>
    <t>参苓口服液</t>
  </si>
  <si>
    <t>100ml</t>
  </si>
  <si>
    <t>开胃理脾口服液</t>
  </si>
  <si>
    <t>盐酸左西替利嗪胶囊</t>
  </si>
  <si>
    <t>西尼地平胶囊</t>
  </si>
  <si>
    <t>更年安胶囊</t>
  </si>
  <si>
    <t>72粒/盒</t>
  </si>
  <si>
    <t>复方黄连素片</t>
  </si>
  <si>
    <t>30mg(以盐酸小檗碱计)</t>
  </si>
  <si>
    <t>洛索洛芬钠凝胶膏</t>
  </si>
  <si>
    <t>每贴（14cm×10cm）含膏体10g；含洛索洛芬钠100mg（以C15H17NaO3计）</t>
  </si>
  <si>
    <t>2贴/盒</t>
  </si>
  <si>
    <t>3贴/盒</t>
  </si>
  <si>
    <t xml:space="preserve">丙泊酚中／长链脂肪乳注射液 </t>
  </si>
  <si>
    <t>50ml:0.5g</t>
  </si>
  <si>
    <t>1支/支，预充式</t>
  </si>
  <si>
    <t xml:space="preserve">奥地利费森尤斯卡比股份有限公司Presenius Kabi Austria GmbH </t>
  </si>
  <si>
    <t>枫蓼肠胃康颗粒</t>
  </si>
  <si>
    <t>9袋</t>
  </si>
  <si>
    <t>海口市制药厂有限公司</t>
  </si>
  <si>
    <t>15袋</t>
  </si>
  <si>
    <t>8g</t>
  </si>
  <si>
    <t>枫蓼肠胃康片</t>
  </si>
  <si>
    <t>0.24g</t>
  </si>
  <si>
    <t>24片</t>
  </si>
  <si>
    <t>醋氨己酯锌胶囊</t>
  </si>
  <si>
    <t>24粒</t>
  </si>
  <si>
    <t>6粒</t>
  </si>
  <si>
    <t>头孢克洛颗粒</t>
  </si>
  <si>
    <t>尼美舒利分散片</t>
  </si>
  <si>
    <t>湖北舒邦药业有限公司</t>
  </si>
  <si>
    <t>拉呋替丁分散片</t>
  </si>
  <si>
    <t>14粒/盒</t>
  </si>
  <si>
    <t>不变</t>
  </si>
  <si>
    <t>替米沙坦氢氯噻嗪片</t>
  </si>
  <si>
    <t>每片含：替米沙坦40mg，氢氯噻嗪12.5mg</t>
  </si>
  <si>
    <t>辛伐他汀胶囊</t>
  </si>
  <si>
    <t>咪唑立宾片</t>
  </si>
  <si>
    <t>100片</t>
  </si>
  <si>
    <t>旭化成制药株式会社Asahi Kasei Pharma Corporation</t>
  </si>
  <si>
    <t>芩翘口服液</t>
  </si>
  <si>
    <t>每支装10ml</t>
  </si>
  <si>
    <t>沈阳飞龙药业有限公司</t>
  </si>
  <si>
    <t>山白消食合剂</t>
  </si>
  <si>
    <t>每瓶装100ml</t>
  </si>
  <si>
    <t>骨质宁搽剂</t>
  </si>
  <si>
    <t>元胡止痛颗粒</t>
  </si>
  <si>
    <t>每袋装5g</t>
  </si>
  <si>
    <t>银翘解毒片</t>
  </si>
  <si>
    <t>0.52g</t>
  </si>
  <si>
    <t>80片/盒</t>
  </si>
  <si>
    <t>昆明中药厂有限公司</t>
  </si>
  <si>
    <t>160片/中袋</t>
  </si>
  <si>
    <t>通宣理肺颗粒</t>
  </si>
  <si>
    <t>9g</t>
  </si>
  <si>
    <t>通宣理肺片</t>
  </si>
  <si>
    <t>18片×2板/盒</t>
  </si>
  <si>
    <t>六味地黄丸</t>
  </si>
  <si>
    <t>杞菊地黄胶囊</t>
  </si>
  <si>
    <t>90粒/盒</t>
  </si>
  <si>
    <t>杞菊地黄丸</t>
  </si>
  <si>
    <t>金匮肾气片</t>
  </si>
  <si>
    <t>0.27g</t>
  </si>
  <si>
    <t>18片×4板/盒</t>
  </si>
  <si>
    <t>金匮肾气丸</t>
  </si>
  <si>
    <t>柏子养心丸</t>
  </si>
  <si>
    <t>10丸/盒</t>
  </si>
  <si>
    <t>丹栀逍遥丸</t>
  </si>
  <si>
    <t>逍遥丸</t>
  </si>
  <si>
    <t>小活络丸</t>
  </si>
  <si>
    <t>利胆排石片</t>
  </si>
  <si>
    <t>桑菊感冒片</t>
  </si>
  <si>
    <t>每片相当于总药材2.2g</t>
  </si>
  <si>
    <t>止咳丸</t>
  </si>
  <si>
    <t>每18丸重3g</t>
  </si>
  <si>
    <t>枇杷止咳颗粒</t>
  </si>
  <si>
    <t>加味逍遥丸</t>
  </si>
  <si>
    <t>每100粒重6g</t>
  </si>
  <si>
    <t>6g×12袋/盒</t>
  </si>
  <si>
    <t>女金丸</t>
  </si>
  <si>
    <t>每10丸重2g</t>
  </si>
  <si>
    <t>5g×20袋/盒</t>
  </si>
  <si>
    <t>香砂平胃颗粒</t>
  </si>
  <si>
    <t>5g（无蔗糖）</t>
  </si>
  <si>
    <t>5g(无蔗糖)</t>
  </si>
  <si>
    <t>百宝丹搽剂</t>
  </si>
  <si>
    <t>30ml</t>
  </si>
  <si>
    <t>百宝丹胶囊</t>
  </si>
  <si>
    <t>16粒×1板/盒</t>
  </si>
  <si>
    <t>参苓健脾胃颗粒</t>
  </si>
  <si>
    <t>癫痫宁片</t>
  </si>
  <si>
    <t>每片相当于原药材1.62g</t>
  </si>
  <si>
    <t>12片×4板/盒</t>
  </si>
  <si>
    <t>肥儿疳积颗粒</t>
  </si>
  <si>
    <t>妇舒丸</t>
  </si>
  <si>
    <t>感冒疏风颗粒</t>
  </si>
  <si>
    <t>3g(无蔗糖)</t>
  </si>
  <si>
    <t>感冒消炎片</t>
  </si>
  <si>
    <t>18片×3板/盒</t>
  </si>
  <si>
    <t>和胃疗疳颗粒</t>
  </si>
  <si>
    <t>桑菊银翘散</t>
  </si>
  <si>
    <t>舒肝颗粒</t>
  </si>
  <si>
    <t>3g(低糖型)</t>
  </si>
  <si>
    <t>天麻祛风补片</t>
  </si>
  <si>
    <t>每片相当于总药材0.88g</t>
  </si>
  <si>
    <t>72片×1瓶/盒</t>
  </si>
  <si>
    <t>金花消痤丸</t>
  </si>
  <si>
    <t>暖胃舒乐颗粒</t>
  </si>
  <si>
    <t>养血安神颗粒</t>
  </si>
  <si>
    <t>3g（无蔗糖）</t>
  </si>
  <si>
    <t>止眩安神颗粒</t>
  </si>
  <si>
    <t>5g(低糖型)</t>
  </si>
  <si>
    <t>盐酸萘替芬乳膏</t>
  </si>
  <si>
    <t>20g:0.2g×1支/盒</t>
  </si>
  <si>
    <t>福建金山生物制药股份有限公司</t>
  </si>
  <si>
    <t>高乌甲素贴片</t>
  </si>
  <si>
    <t>12mg×2贴/盒</t>
  </si>
  <si>
    <t>舒洛地特注射液</t>
  </si>
  <si>
    <t>2ml:600LSU</t>
  </si>
  <si>
    <t>ALFA SIGMA S.P.A</t>
  </si>
  <si>
    <t>牛痘疫苗接种家兔炎症皮肤提取物片</t>
  </si>
  <si>
    <t>4.0Neurotropin单位/片</t>
  </si>
  <si>
    <t>日本脏器制药株式会社</t>
  </si>
  <si>
    <t>5.3251元/片</t>
  </si>
  <si>
    <t>5.3244元/片</t>
  </si>
  <si>
    <t>牛痘疫苗接种家兔炎症皮肤提取物注射液</t>
  </si>
  <si>
    <t>3.6Neurotropin单位/3ml/支</t>
  </si>
  <si>
    <t>25.6425元/支</t>
  </si>
  <si>
    <t>25.63元/支</t>
  </si>
  <si>
    <t>阿司匹林肠溶片</t>
  </si>
  <si>
    <t>30片</t>
  </si>
  <si>
    <t>拜耳医药保健有限公司</t>
  </si>
  <si>
    <t>钆布醇注射液</t>
  </si>
  <si>
    <t>7.5ml:4.5354g</t>
  </si>
  <si>
    <t>1支预装注射器/盒</t>
  </si>
  <si>
    <t>注射用重组人凝血因子 VIII</t>
  </si>
  <si>
    <t>250IU/瓶</t>
  </si>
  <si>
    <t>1瓶/盒，附带1瓶2.5ml灭菌注射用水的预填充注射器</t>
  </si>
  <si>
    <t>屈螺酮炔雌醇片（Ⅱ）</t>
  </si>
  <si>
    <t>炔雌醇0.020mg和屈螺酮3.000mg</t>
  </si>
  <si>
    <t>28片/板/盒</t>
  </si>
  <si>
    <t>复方对乙酰氨基酚片(II)</t>
  </si>
  <si>
    <t>对乙酰氨基酚250mg，异丙安替比林150mg，无水咖啡因50mg</t>
  </si>
  <si>
    <t>联苯苄唑乳膏</t>
  </si>
  <si>
    <t xml:space="preserve">1%(10g:0.1g) </t>
  </si>
  <si>
    <t>西安迪赛生物药业有限责任公司</t>
  </si>
  <si>
    <t>复方甘草酸单铵注射液</t>
  </si>
  <si>
    <t>复方丁香罗勒口服混悬液</t>
  </si>
  <si>
    <t>15片/盒</t>
  </si>
  <si>
    <t>替米沙坦片</t>
  </si>
  <si>
    <t>银屑胶囊</t>
  </si>
  <si>
    <t>陕西兴邦药业有限公司</t>
  </si>
  <si>
    <t>铁铵锌铜维B1糖浆</t>
  </si>
  <si>
    <t>铁铵锌铜维B2糖浆</t>
  </si>
  <si>
    <t>赖氨肌醇维B12口服溶液</t>
  </si>
  <si>
    <t>乙酰乌头</t>
  </si>
  <si>
    <t>0.3mg</t>
  </si>
  <si>
    <t>14支/盒</t>
  </si>
  <si>
    <t>五维葡钙口服溶液</t>
  </si>
  <si>
    <t>得生胶囊</t>
  </si>
  <si>
    <t>0.45*24</t>
  </si>
  <si>
    <t>盐酸戊乙奎醚注射液</t>
  </si>
  <si>
    <t>1ml:1mg</t>
  </si>
  <si>
    <t>成都力思特制药股份有限公司</t>
  </si>
  <si>
    <t>2ml:2mg</t>
  </si>
  <si>
    <t>谷氨酰胺颗粒</t>
  </si>
  <si>
    <t>1g</t>
  </si>
  <si>
    <t>开喉剑喷雾剂</t>
  </si>
  <si>
    <t>贵州三力制药股份有限公司</t>
  </si>
  <si>
    <t>开喉剑喷雾剂（儿童型）</t>
  </si>
  <si>
    <t>复方鱼腥草合剂</t>
  </si>
  <si>
    <t>10ml*18瓶</t>
  </si>
  <si>
    <t>浙江惠松制药有限公司</t>
  </si>
  <si>
    <t>鱼腥草芩蓝合剂</t>
  </si>
  <si>
    <t>15ml*9瓶</t>
  </si>
  <si>
    <t>珠芽蓼止泻颗粒</t>
  </si>
  <si>
    <t>10g*10袋</t>
  </si>
  <si>
    <t>陕西汉王药业有限公司</t>
  </si>
  <si>
    <t>灵仙跌打片</t>
  </si>
  <si>
    <t>0.25g*24片</t>
  </si>
  <si>
    <t>强筋健骨片</t>
  </si>
  <si>
    <t>0.32g*48片</t>
  </si>
  <si>
    <t>益脑心颗粒</t>
  </si>
  <si>
    <t>7g*9袋</t>
  </si>
  <si>
    <t>15g*9袋</t>
  </si>
  <si>
    <t>舒胆片</t>
  </si>
  <si>
    <t>每片相当于原药材1.15g</t>
  </si>
  <si>
    <t>强力定眩胶囊</t>
  </si>
  <si>
    <t>0.35g*36粒</t>
  </si>
  <si>
    <t>0.35g*48粒</t>
  </si>
  <si>
    <t>强力定眩片</t>
  </si>
  <si>
    <t>0.35g*36片</t>
  </si>
  <si>
    <t>0.35g*40片</t>
  </si>
  <si>
    <t>0.35g*48片</t>
  </si>
  <si>
    <t>0.35g*60片</t>
  </si>
  <si>
    <t>酒石酸托特罗定缓释片</t>
  </si>
  <si>
    <t>4mg</t>
  </si>
  <si>
    <t>南京美瑞制药有限公司</t>
  </si>
  <si>
    <t>萘哌地尔片</t>
  </si>
  <si>
    <t>氧氟沙星氯化钠注射液</t>
  </si>
  <si>
    <t xml:space="preserve">
100ml:0.2g </t>
  </si>
  <si>
    <t>西安京西双鹤药业有限公司</t>
  </si>
  <si>
    <t>生理氯化
钠溶液</t>
  </si>
  <si>
    <t>2000ml:18g</t>
  </si>
  <si>
    <t>3000ml：27g</t>
  </si>
  <si>
    <t>复方羊角颗粒</t>
  </si>
  <si>
    <t>颗粒剂</t>
  </si>
  <si>
    <t>黑龙江乌苏里江制药有限公司哈尔滨分公司</t>
  </si>
  <si>
    <t>心可宁胶囊</t>
  </si>
  <si>
    <t>胶囊剂</t>
  </si>
  <si>
    <t>复方金银花颗粒</t>
  </si>
  <si>
    <t>洛索洛芬钠分散片</t>
  </si>
  <si>
    <t>山东裕欣药业有限公司</t>
  </si>
  <si>
    <t>盐酸氨溴索片</t>
  </si>
  <si>
    <t>脂肪乳注射液
(C14-24)</t>
  </si>
  <si>
    <t>500ml:50g(大豆油):6g(卵磷脂)</t>
  </si>
  <si>
    <t xml:space="preserve">费森尤斯卡比华瑞制药有限公司 </t>
  </si>
  <si>
    <t xml:space="preserve">中/长链脂肪乳注射液 (C6~24) </t>
  </si>
  <si>
    <t>250ml:大豆油25g与中链甘油三酸酯25g与卵磷脂3g</t>
  </si>
  <si>
    <t>复方氨基酸注射液(18AA-Ⅱ)</t>
  </si>
  <si>
    <t>250ml:21.25g
(总氨基酸)</t>
  </si>
  <si>
    <t>复方氨基酸注射液(18AA-Ⅰ)</t>
  </si>
  <si>
    <t>250ml:17.5g
(总氨基酸)</t>
  </si>
  <si>
    <t>复方氨基酸注射液(18AA)</t>
  </si>
  <si>
    <t>500ml:25g
（总氨基酸）</t>
  </si>
  <si>
    <t>甘油磷酸钠注射液</t>
  </si>
  <si>
    <t>10ml：2.16g</t>
  </si>
  <si>
    <t>费森尤斯卡比华瑞制药有限公司</t>
  </si>
  <si>
    <t>脂肪乳氨基酸17葡萄糖11%注射液</t>
  </si>
  <si>
    <t xml:space="preserve">1440ml </t>
  </si>
  <si>
    <t>1920ml</t>
  </si>
  <si>
    <t>脂肪乳氨基酸17葡萄糖19％注射液</t>
  </si>
  <si>
    <t>1026ml</t>
  </si>
  <si>
    <t>ω-3鱼油脂肪乳注射液</t>
  </si>
  <si>
    <t>100ml：10g（精制鱼油）：1.2g（卵磷脂）</t>
  </si>
  <si>
    <t>多种油脂肪乳注射液(C6~24)</t>
  </si>
  <si>
    <t>250ml/瓶</t>
  </si>
  <si>
    <t>复方氨基酸(15)双肽(2)注射液</t>
  </si>
  <si>
    <t xml:space="preserve">500ml：67g 
（氨基酸/双肽） </t>
  </si>
  <si>
    <t>肠内营养乳剂(TPF-D)</t>
  </si>
  <si>
    <t>500ml/袋</t>
  </si>
  <si>
    <t xml:space="preserve">葡萄糖注射液 </t>
  </si>
  <si>
    <t>250ml:125g(50%)</t>
  </si>
  <si>
    <t>100ml:50g(50%)</t>
  </si>
  <si>
    <t>阿奇霉素颗粒</t>
  </si>
  <si>
    <t>山东罗欣药业集团股份有限公司</t>
  </si>
  <si>
    <t>巴洛沙星胶囊</t>
  </si>
  <si>
    <t>巴洛沙星片</t>
  </si>
  <si>
    <t>厄多司坦分散片</t>
  </si>
  <si>
    <t>无参考价</t>
  </si>
  <si>
    <t>更昔洛韦片</t>
  </si>
  <si>
    <t>呱西替柳干混悬剂</t>
  </si>
  <si>
    <t>0.165g</t>
  </si>
  <si>
    <t>茴拉西坦胶囊</t>
  </si>
  <si>
    <t>加替沙星胶囊</t>
  </si>
  <si>
    <t>聚维酮碘阴道泡腾片</t>
  </si>
  <si>
    <t>那格列奈分散片</t>
  </si>
  <si>
    <t>塞克硝唑胶囊</t>
  </si>
  <si>
    <t>头孢克肟片</t>
  </si>
  <si>
    <t>硝酸咪康唑阴道泡腾片</t>
  </si>
  <si>
    <t>盐酸伐昔洛韦片</t>
  </si>
  <si>
    <t>盐酸头孢他美酯分散片</t>
  </si>
  <si>
    <t>伊曲康唑颗粒</t>
  </si>
  <si>
    <t>注射用甘草酸二铵</t>
  </si>
  <si>
    <t>注射用加替沙星</t>
  </si>
  <si>
    <t>注射用葡萄糖酸依诺沙星</t>
  </si>
  <si>
    <t>注射用头孢地嗪钠</t>
  </si>
  <si>
    <t>注射用头孢孟多酯钠</t>
  </si>
  <si>
    <t>注射用头孢匹胺钠</t>
  </si>
  <si>
    <t>注射用头孢噻吩钠</t>
  </si>
  <si>
    <t>注射用盐酸格拉司琼</t>
  </si>
  <si>
    <t>盐酸氨溴索注射液</t>
  </si>
  <si>
    <t>1ml:7.5mg</t>
  </si>
  <si>
    <t>头孢丙烯片</t>
  </si>
  <si>
    <t>罗红霉素氨溴索片</t>
  </si>
  <si>
    <t>150mg:30mg</t>
  </si>
  <si>
    <t>注射用雷贝拉唑钠</t>
  </si>
  <si>
    <t>洛伐他汀片</t>
  </si>
  <si>
    <t>替硝唑胶囊</t>
  </si>
  <si>
    <t>红霉素肠溶胶囊</t>
  </si>
  <si>
    <t>浙江华润三九众益制药有限公司</t>
  </si>
  <si>
    <t>1.58元/粒</t>
  </si>
  <si>
    <t>0.9503元/粒</t>
  </si>
  <si>
    <t>镁加铝咀嚼片</t>
  </si>
  <si>
    <t>1.6367元/片</t>
  </si>
  <si>
    <t>汉防己甲素片</t>
  </si>
  <si>
    <t>4.9541元/片</t>
  </si>
  <si>
    <t>地氯雷他定片</t>
  </si>
  <si>
    <t>1.8547元/片</t>
  </si>
  <si>
    <t>百癣夏塔热片</t>
  </si>
  <si>
    <t>0.31g×36片/盒</t>
  </si>
  <si>
    <t>黑龙江省济仁药业有限公司</t>
  </si>
  <si>
    <t>穿心莲内酯片</t>
  </si>
  <si>
    <t>每片含穿心莲内酯50mg×12片/盒</t>
  </si>
  <si>
    <t>喘嗽宁片</t>
  </si>
  <si>
    <t>0.36g×24片/盒</t>
  </si>
  <si>
    <t>复方天麻颗粒</t>
  </si>
  <si>
    <t>15g×6袋/盒</t>
  </si>
  <si>
    <t>骨刺消痛胶囊</t>
  </si>
  <si>
    <t>0.3g×24粒/盒</t>
  </si>
  <si>
    <t>抗痨颗粒</t>
  </si>
  <si>
    <t>14g×15袋/盒</t>
  </si>
  <si>
    <t>克痹骨泰胶囊</t>
  </si>
  <si>
    <t>0.5g×48粒/盒</t>
  </si>
  <si>
    <t>苦参碱栓</t>
  </si>
  <si>
    <t>50mg×6粒/盒</t>
  </si>
  <si>
    <t>苦参片</t>
  </si>
  <si>
    <t>0.4g×24片/盒</t>
  </si>
  <si>
    <t>六味地黄</t>
  </si>
  <si>
    <t>0.5g×24粒/盒</t>
  </si>
  <si>
    <t>乳核内消胶囊</t>
  </si>
  <si>
    <t>0.5g×30粒/盒</t>
  </si>
  <si>
    <t>乳癖康胶囊</t>
  </si>
  <si>
    <t>0.3g×40粒/盒</t>
  </si>
  <si>
    <t>通滞苏润江胶囊</t>
  </si>
  <si>
    <t>消渴降糖胶囊</t>
  </si>
  <si>
    <t>0.3g(相当于原药材3g)×48粒/盒</t>
  </si>
  <si>
    <t>小牛血清去蛋白注射液</t>
  </si>
  <si>
    <t>10ml：0.4g</t>
  </si>
  <si>
    <t>锦州奥鸿药业有限责任公司</t>
  </si>
  <si>
    <t>葛酮通络胶囊</t>
  </si>
  <si>
    <t>安徽九方制药有限公司</t>
  </si>
  <si>
    <t>注射用核糖核酸II</t>
  </si>
  <si>
    <t>吉林敖东药业集团延吉股份有限公司</t>
  </si>
  <si>
    <t>宫颈炎康栓</t>
  </si>
  <si>
    <t>3粒/盒</t>
  </si>
  <si>
    <t>广西康华药业有限责任公司</t>
  </si>
  <si>
    <t>野菊花栓</t>
  </si>
  <si>
    <t>硝酸咪康唑栓</t>
  </si>
  <si>
    <t>止带消糜栓</t>
  </si>
  <si>
    <t>奥拉西坦胶囊</t>
  </si>
  <si>
    <t>0.4g×12粒</t>
  </si>
  <si>
    <t>湖南健朗药业有限责任公司</t>
  </si>
  <si>
    <t>金刚藤片</t>
  </si>
  <si>
    <t>四川金辉药业有限公司</t>
  </si>
  <si>
    <t>二丁片</t>
  </si>
  <si>
    <t>熊胆降热片</t>
  </si>
  <si>
    <t>注射用重组人干扰素α1b</t>
  </si>
  <si>
    <t>20μg/支</t>
  </si>
  <si>
    <t>深圳科兴药业有限公司</t>
  </si>
  <si>
    <t>30μg/支</t>
  </si>
  <si>
    <t>50μg/支</t>
  </si>
  <si>
    <t>阿立哌唑口崩片</t>
  </si>
  <si>
    <t>成都康弘药业集团股份有限公司</t>
  </si>
  <si>
    <t>枸橼酸莫沙必利分散片</t>
  </si>
  <si>
    <t>盐酸文拉法辛缓释片</t>
  </si>
  <si>
    <t>盐酸文拉法辛胶囊</t>
  </si>
  <si>
    <t>松龄血脉康胶囊</t>
  </si>
  <si>
    <t>成都康弘制药有限公司</t>
  </si>
  <si>
    <t>一清胶囊</t>
  </si>
  <si>
    <t>渴络欣胶囊</t>
  </si>
  <si>
    <t>玄麦甘桔胶囊</t>
  </si>
  <si>
    <t>胆舒胶囊</t>
  </si>
  <si>
    <t>四川济生堂药业有限公司</t>
  </si>
  <si>
    <t>舒肝解郁胶囊</t>
  </si>
  <si>
    <t>28粒/盒</t>
  </si>
  <si>
    <t>感咳双清胶囊</t>
  </si>
  <si>
    <t>维血康颗粒</t>
  </si>
  <si>
    <t>江西南昌桑海制药有限责任公司</t>
  </si>
  <si>
    <t>降脂减肥片</t>
  </si>
  <si>
    <t>牛黄蛇胆川贝液</t>
  </si>
  <si>
    <t>尼扎替丁分散片</t>
  </si>
  <si>
    <t>威特（湖南）药业有限公司</t>
  </si>
  <si>
    <t>暖宫孕子胶囊</t>
  </si>
  <si>
    <t>0.32g</t>
  </si>
  <si>
    <t>盐酸伐昔洛韦胶囊</t>
  </si>
  <si>
    <t>铝碳酸镁颗粒</t>
  </si>
  <si>
    <t>2g:0.5g</t>
  </si>
  <si>
    <t>五子衍宗片</t>
  </si>
  <si>
    <t>尼美舒利胶囊</t>
  </si>
  <si>
    <t>外用重组人碱性成纤维细胞生长因子</t>
  </si>
  <si>
    <t>20000IU</t>
  </si>
  <si>
    <t>南海朗肽制药有限公司</t>
  </si>
  <si>
    <t>59.73元</t>
  </si>
  <si>
    <t>59.72元</t>
  </si>
  <si>
    <t>35000IU</t>
  </si>
  <si>
    <t>86.29元</t>
  </si>
  <si>
    <t>85.94元</t>
  </si>
  <si>
    <t>86.06元</t>
  </si>
  <si>
    <t>70000IU</t>
  </si>
  <si>
    <t>146.69元</t>
  </si>
  <si>
    <t>146.1元</t>
  </si>
  <si>
    <t>146.68元</t>
  </si>
  <si>
    <t>146.49元</t>
  </si>
  <si>
    <t>尿囊素铝片</t>
  </si>
  <si>
    <t>海南先声药业有限公司</t>
  </si>
  <si>
    <t>头孢丙烯胶囊</t>
  </si>
  <si>
    <t>125mg</t>
  </si>
  <si>
    <t>艾拉莫德片</t>
  </si>
  <si>
    <t>复方锌布颗粒</t>
  </si>
  <si>
    <t>葡萄糖酸锌0.1g/布洛芬0.15g/马来酸氯苯那敏0.002g</t>
  </si>
  <si>
    <t>12包/盒</t>
  </si>
  <si>
    <t>二甲双胍格列本脲片（I）</t>
  </si>
  <si>
    <t>每片含盐酸二甲双胍250mg与格列本脲1.25mg</t>
  </si>
  <si>
    <t>烟台东诚大洋制药有限公司</t>
  </si>
  <si>
    <t>金菌灵胶囊</t>
  </si>
  <si>
    <t>消风止痒颗粒</t>
  </si>
  <si>
    <t>每袋装6g（无蔗糖）</t>
  </si>
  <si>
    <t>止痛化癥颗粒</t>
  </si>
  <si>
    <t>每袋装2g</t>
  </si>
  <si>
    <t>银黄滴丸</t>
  </si>
  <si>
    <t>每袋装20丸（每丸重60毫克）</t>
  </si>
  <si>
    <t>每袋装3g（无蔗糖）</t>
  </si>
  <si>
    <t>注射用硫酸依替米星</t>
  </si>
  <si>
    <t>常州方圆制药有限公司</t>
  </si>
  <si>
    <t>南京先声东元制药有限公司</t>
  </si>
  <si>
    <t>20ml:30mg</t>
  </si>
  <si>
    <t>盐酸帕洛诺司琼注射液</t>
  </si>
  <si>
    <t>5ml:0.25mg</t>
  </si>
  <si>
    <t>注射用比阿培南</t>
  </si>
  <si>
    <t>瑞舒伐他汀钙片</t>
  </si>
  <si>
    <t>一清软胶囊</t>
  </si>
  <si>
    <t>每粒装0.65g</t>
  </si>
  <si>
    <t>海南海神同洲制药有限公司</t>
  </si>
  <si>
    <t>氧氟沙星栓</t>
  </si>
  <si>
    <t>7枚/盒</t>
  </si>
  <si>
    <t>健脾安神胶囊</t>
  </si>
  <si>
    <t>每粒装0.15g</t>
  </si>
  <si>
    <t>每粒装0.64g</t>
  </si>
  <si>
    <t>复方益肝灵胶囊</t>
  </si>
  <si>
    <t>谷氨酰胺散</t>
  </si>
  <si>
    <t>克林霉素磷酸酯阴道片</t>
  </si>
  <si>
    <t>0.1g（按克林霉素计）</t>
  </si>
  <si>
    <t>硝酸舍他康唑乳膏</t>
  </si>
  <si>
    <t>硝酸舍他康唑栓</t>
  </si>
  <si>
    <t>1枚/盒</t>
  </si>
  <si>
    <t>复方电解质注射液</t>
  </si>
  <si>
    <t>500ml    （软袋）</t>
  </si>
  <si>
    <t>河北天成药业股份有限公司</t>
  </si>
  <si>
    <t>平衡盐冲洗液</t>
  </si>
  <si>
    <t>500ml    （塑瓶）</t>
  </si>
  <si>
    <t>葡萄糖酸钙注射液</t>
  </si>
  <si>
    <t>10ml:1.0g（塑料安瓿）</t>
  </si>
  <si>
    <t>10ml:90mg（塑料安瓿）</t>
  </si>
  <si>
    <t>灭菌注射用水</t>
  </si>
  <si>
    <t>10ml     （塑料安瓿）</t>
  </si>
  <si>
    <t>甲硝唑片</t>
  </si>
  <si>
    <t>小儿氨酚黄那敏颗粒</t>
  </si>
  <si>
    <t>0.125g(以对乙酰氨基酚计)</t>
  </si>
  <si>
    <t>小儿化痰止咳颗粒</t>
  </si>
  <si>
    <t>依托红霉素颗粒</t>
  </si>
  <si>
    <t>按红霉素计75mg(7.5万单位)</t>
  </si>
  <si>
    <t>10粒/板 2板/盒</t>
  </si>
  <si>
    <t>Catalent France Beinheim S.A.</t>
  </si>
  <si>
    <t>依折麦布片</t>
  </si>
  <si>
    <t>5片/盒</t>
  </si>
  <si>
    <t>MSD International GmbH (Singapore Branch)</t>
  </si>
  <si>
    <t>重组人干扰素α-2b注射液</t>
  </si>
  <si>
    <t>18MIU/1.2ml/支</t>
  </si>
  <si>
    <t>MSD International GmbH</t>
  </si>
  <si>
    <t>塑料滴瓶，1支/盒</t>
  </si>
  <si>
    <t>Allergan Pharmaceuticals Ireland</t>
  </si>
  <si>
    <t>塑料滴瓶，5ml：7.5mg</t>
  </si>
  <si>
    <t>Allergan Sales LLC(Allergan Inc.)</t>
  </si>
  <si>
    <t>盐酸左布诺洛尔滴眼液</t>
  </si>
  <si>
    <t>5ml：25mg</t>
  </si>
  <si>
    <t>塑料滴瓶，1瓶/盒</t>
  </si>
  <si>
    <t xml:space="preserve">溴莫尼定噻吗洛尔滴眼液 </t>
  </si>
  <si>
    <t>5ml</t>
  </si>
  <si>
    <t>低密度聚乙烯滴瓶，聚苯乙烯螺旋帽，1瓶/盒</t>
  </si>
  <si>
    <t>贝美素噻吗洛尔滴眼液</t>
  </si>
  <si>
    <t>3ml：贝美前列素0.9mg与噻吗洛尔15mg
（相当于20.4 mg 马来酸噻吗洛尔）</t>
  </si>
  <si>
    <t>低密度聚乙烯滴瓶，3ml/瓶</t>
  </si>
  <si>
    <t xml:space="preserve">贝美前列素滴眼液 </t>
  </si>
  <si>
    <t>3ml：0.9mg</t>
  </si>
  <si>
    <t>塑料滴瓶装无菌眼药水，1支/盒</t>
  </si>
  <si>
    <t>氟米龙滴眼液</t>
  </si>
  <si>
    <t>0.1%（5ml：5mg）</t>
  </si>
  <si>
    <t xml:space="preserve">醋酸泼尼松龙滴眼液  </t>
  </si>
  <si>
    <t>5ml：50mg</t>
  </si>
  <si>
    <t>复方枸橼酸阿尔维林软胶囊</t>
  </si>
  <si>
    <t>含枸橼酸阿尔维林60mg，西甲硅油300mg</t>
  </si>
  <si>
    <t>LABORATOIRES MAYOLY SPINDLER</t>
  </si>
  <si>
    <t>复方肝素钠尿囊素凝胶</t>
  </si>
  <si>
    <t>德国麦氏大药厂Merz Pharma GmbH &amp; Co.KGaA</t>
  </si>
  <si>
    <t>门冬氨酸鸟氨酸注射液</t>
  </si>
  <si>
    <t>10ml:5.0g</t>
  </si>
  <si>
    <t xml:space="preserve"> B.Braun Melsungen AG </t>
  </si>
  <si>
    <t>猪肺磷脂注射液</t>
  </si>
  <si>
    <t>1.5ml:0.12g</t>
  </si>
  <si>
    <t>Chiesi Farmaceutici S.p.A</t>
  </si>
  <si>
    <t>3ml:0.24g</t>
  </si>
  <si>
    <t>螨变应原皮肤点刺试剂盒</t>
  </si>
  <si>
    <t>2ml/瓶</t>
  </si>
  <si>
    <t>4瓶/盒</t>
  </si>
  <si>
    <t>ALK-ABELLO,S.A.</t>
  </si>
  <si>
    <t>注射用阿莫西林钠舒巴坦钠</t>
  </si>
  <si>
    <t>0.75g(2:1)</t>
  </si>
  <si>
    <t>LABORATORIOS BAGO S.A.</t>
  </si>
  <si>
    <t>1.5g（含阿莫西林1.0g舒巴坦0.5g）</t>
  </si>
  <si>
    <t>0.5g（阿莫西林：舒巴坦=1：1）</t>
  </si>
  <si>
    <t>奥替溴铵片</t>
  </si>
  <si>
    <t>Berlin-Chemie AG</t>
  </si>
  <si>
    <t>溴夫定片</t>
  </si>
  <si>
    <t>1片/盒</t>
  </si>
  <si>
    <t>细菌溶解产物胶囊</t>
  </si>
  <si>
    <t>3.5mg/粒</t>
  </si>
  <si>
    <t>OM Pharma SA</t>
  </si>
  <si>
    <t>7mg/粒</t>
  </si>
  <si>
    <t>注射用唑来膦酸浓溶液</t>
  </si>
  <si>
    <t>5ml:4mg</t>
  </si>
  <si>
    <t>5ml:4mg/瓶*1瓶/盒</t>
  </si>
  <si>
    <t>瑞士Novartis Pharma Stein AG</t>
  </si>
  <si>
    <t>异氟烷</t>
  </si>
  <si>
    <t>河北一品制药股份有限公司</t>
  </si>
  <si>
    <t>盐酸罗哌卡因注射液</t>
  </si>
  <si>
    <t>10ml：75mg</t>
  </si>
  <si>
    <t>氯沙坦钾胶囊</t>
  </si>
  <si>
    <t>涿州东乐制药有限公司</t>
  </si>
  <si>
    <t xml:space="preserve">银杏叶片 </t>
  </si>
  <si>
    <t>含总黄酮醇苷19.2mg、萜类内酯4.8mg</t>
  </si>
  <si>
    <t>阿仑膦酸钠片</t>
  </si>
  <si>
    <t>70mg</t>
  </si>
  <si>
    <t>50mg×10支/盒</t>
  </si>
  <si>
    <t>Wyeth Lederle S.r.l</t>
  </si>
  <si>
    <t>盐酸伊立替康注射液</t>
  </si>
  <si>
    <t>5ml:0.1g×1瓶/盒</t>
  </si>
  <si>
    <t>Pfizer (Perth) Pty Limited</t>
  </si>
  <si>
    <t>2ml:40mg×1瓶/盒</t>
  </si>
  <si>
    <t>利福昔明片</t>
  </si>
  <si>
    <t>0.2g×12片</t>
  </si>
  <si>
    <t>意大利阿尔法韦士曼制药公司Alfa Wassermann S.P.A.</t>
  </si>
  <si>
    <t>舒洛地特软胶囊</t>
  </si>
  <si>
    <t>250LSU×50粒</t>
  </si>
  <si>
    <t>7.7759</t>
  </si>
  <si>
    <t>那屈肝素钙注射液</t>
  </si>
  <si>
    <t>0.4ml:4100AXaIU×2支</t>
  </si>
  <si>
    <t>Aspen Notre Dame de Bondeville</t>
  </si>
  <si>
    <t>0.6ml:6150AXaIU×2支</t>
  </si>
  <si>
    <t>替勃龙片</t>
  </si>
  <si>
    <t>2.5mg×7片</t>
  </si>
  <si>
    <t>荷兰欧加农公司(N.V.Organon)</t>
  </si>
  <si>
    <t>盐酸美金刚片</t>
  </si>
  <si>
    <t>德国Rottendorf Pharma GmbH</t>
  </si>
  <si>
    <t>甲磺酸雷沙吉兰片</t>
  </si>
  <si>
    <t>1mg（以雷沙吉兰计）</t>
  </si>
  <si>
    <t xml:space="preserve">Teva Pharmaceutical Industries Ltd.  </t>
  </si>
  <si>
    <t>草酸艾司西酞普兰片</t>
  </si>
  <si>
    <t xml:space="preserve">H. Lundbeck A/S  </t>
  </si>
  <si>
    <t>螨变应原注射液</t>
  </si>
  <si>
    <t>5000TU/ml</t>
  </si>
  <si>
    <t>德国Allergopharma Joachim Ganzer KG</t>
  </si>
  <si>
    <t>50,500,5000TU/ml，4.5ml/瓶</t>
  </si>
  <si>
    <t>银杏叶提取物滴剂</t>
  </si>
  <si>
    <t>30ml:1.2g×1瓶</t>
  </si>
  <si>
    <t>德国威玛舒培博士药厂(Dr Willmar Schwabe)</t>
  </si>
  <si>
    <t>莉芙敏片</t>
  </si>
  <si>
    <t>0.28g×30片</t>
  </si>
  <si>
    <t>德国夏菩天然药物制药公司</t>
  </si>
  <si>
    <t>施保利通片</t>
  </si>
  <si>
    <t>0.3g×20片</t>
  </si>
  <si>
    <t>拉莫三嗪片</t>
  </si>
  <si>
    <t>GlaxoSmithKline Pharmaceuticals S.A.</t>
  </si>
  <si>
    <t>盐酸罗匹尼罗缓释片</t>
  </si>
  <si>
    <t>2mg</t>
  </si>
  <si>
    <t>GLAXO WELLCOME,S.A.</t>
  </si>
  <si>
    <t>乌美溴铵维兰特罗吸入粉雾剂</t>
  </si>
  <si>
    <t>乌美溴铵(以乌美铵计) 62.5μg与三苯乙酸维兰特罗(以维兰特罗计)25μg     *30吸</t>
  </si>
  <si>
    <t>Glaxo Operations UK Ltd</t>
  </si>
  <si>
    <t>沙美特罗替卡松粉吸入剂</t>
  </si>
  <si>
    <t>50ug/100ug/泡*60泡</t>
  </si>
  <si>
    <t>Glaxo Wellcome Production</t>
  </si>
  <si>
    <t>50ug/250ug/泡*60泡</t>
  </si>
  <si>
    <t>50ug/500ug/泡*60泡</t>
  </si>
  <si>
    <t>50ug/500ug/泡*28泡</t>
  </si>
  <si>
    <t>沙美特罗替卡松吸入气雾剂</t>
  </si>
  <si>
    <t>25ug/125ug/揿* 60揿</t>
  </si>
  <si>
    <t>丙酸氟替卡松吸入气雾剂</t>
  </si>
  <si>
    <t>50ug/揿*120揿</t>
  </si>
  <si>
    <t>Glaxo Wellcome SA</t>
  </si>
  <si>
    <t>125ug/揿*60揿</t>
  </si>
  <si>
    <t>硫酸沙丁胺醇吸入气雾剂</t>
  </si>
  <si>
    <t>100ug/揿*200揿</t>
  </si>
  <si>
    <t>Glaxo Wellcome S.A.</t>
  </si>
  <si>
    <t>吸入用硫酸沙丁胺醇溶液</t>
  </si>
  <si>
    <t>5mg/2.5ml</t>
  </si>
  <si>
    <t>5瓶/盒</t>
  </si>
  <si>
    <t>GlaxoSmithKline Australia Pty Ltd</t>
  </si>
  <si>
    <t>拉西地平片</t>
  </si>
  <si>
    <t>度他雄胺软胶囊</t>
  </si>
  <si>
    <t>安立生坦片</t>
  </si>
  <si>
    <t>Patheon Inc.</t>
  </si>
  <si>
    <t>复方氨基酸注射液</t>
  </si>
  <si>
    <t>B.Braun Melsungen AG</t>
  </si>
  <si>
    <t>吸入用倍氯米松福莫特罗气雾剂</t>
  </si>
  <si>
    <t>100μg/6μg/揿，每揿含丙酸倍氯米松100μg和富马酸福莫特罗6μg，120揿/瓶*1瓶/瓶</t>
  </si>
  <si>
    <t>Chiesi Farmaceutici S.p.A.</t>
  </si>
  <si>
    <t>吸入用丙酸倍氯米松混悬液</t>
  </si>
  <si>
    <t>0.8mg/2ml*1支/支</t>
  </si>
  <si>
    <t>重组人促红素-β注射液（CHO细胞）</t>
  </si>
  <si>
    <t>0.3ml:2000IU</t>
  </si>
  <si>
    <t>0.3ml:5000IU</t>
  </si>
  <si>
    <t>0.6ml:10000IU</t>
  </si>
  <si>
    <t>复方消化酶片</t>
  </si>
  <si>
    <t>243.6mg</t>
  </si>
  <si>
    <t>韩国大熊制药株式会社(Daewoong Pharmaceutial Co.,Ltd.)</t>
  </si>
  <si>
    <t>铝镁混悬液（II）</t>
  </si>
  <si>
    <t>10ml(氢氧化铝(以氧化铝计)0.2g与氢氧化镁0.4g)</t>
  </si>
  <si>
    <t>吡罗昔康贴片</t>
  </si>
  <si>
    <t>48mg</t>
  </si>
  <si>
    <t>韩国SK化工株式会社SK Chemicals Co.Ltd</t>
  </si>
  <si>
    <t>克拉霉素干混悬剂</t>
  </si>
  <si>
    <t>125mg/5ml  60ml/瓶</t>
  </si>
  <si>
    <t>ABBVIE S.R.L. (意大利)</t>
  </si>
  <si>
    <t>马来酸氟伏沙明片</t>
  </si>
  <si>
    <t>Mylan Laboratories SAS</t>
  </si>
  <si>
    <t>寒喘祖帕颗粒</t>
  </si>
  <si>
    <t>每袋装12g</t>
  </si>
  <si>
    <t>新疆维吾尔药业有限责任公司</t>
  </si>
  <si>
    <t>复方木尼孜其颗粒</t>
  </si>
  <si>
    <t>每袋装6g</t>
  </si>
  <si>
    <t>炎消迪娜儿糖浆</t>
  </si>
  <si>
    <t>每瓶装200ml</t>
  </si>
  <si>
    <t>益心巴迪然吉布亚颗粒</t>
  </si>
  <si>
    <t>祖卡木颗粒</t>
  </si>
  <si>
    <t>复方高滋斑片</t>
  </si>
  <si>
    <t>复方斯亚旦生发酊</t>
  </si>
  <si>
    <t>每瓶装75ml</t>
  </si>
  <si>
    <t>每瓶装36ml</t>
  </si>
  <si>
    <t>石榴补血糖浆</t>
  </si>
  <si>
    <t>温肾苏拉甫片</t>
  </si>
  <si>
    <t>吸入用乙酰半胱氨酸溶液</t>
  </si>
  <si>
    <t>3ml：0.3g</t>
  </si>
  <si>
    <t>瑞阳制药有限公司</t>
  </si>
  <si>
    <t>乙酰半胱氨酸注射液</t>
  </si>
  <si>
    <t>20ml：4g</t>
  </si>
  <si>
    <t>注射用赖氨匹林</t>
  </si>
  <si>
    <t>0.9g</t>
  </si>
  <si>
    <t>1支/瓶</t>
  </si>
  <si>
    <t>注射用脂溶性维生素(I)</t>
  </si>
  <si>
    <t>每瓶含维生素A0.69mg、维生素D210μg、维生素E6.4mg、维生素K10.20mg</t>
  </si>
  <si>
    <t>门冬氨酸钾镁注射液</t>
  </si>
  <si>
    <t>10ml:无水门冬氨酸钾452mg(相当于103.3mg钾离子)和无水门冬氨酸镁400mg(相当于33.7mg镁离子)</t>
  </si>
  <si>
    <t>20ml:无水门冬氨酸钾904mg(相当于206.6mg钾离子)和无水门冬氨酸镁800mg(相当于67.4mg镁离子)</t>
  </si>
  <si>
    <t>注射用精氨酸阿司匹林</t>
  </si>
  <si>
    <t>支/瓶</t>
  </si>
  <si>
    <t>己酮可可碱注射液</t>
  </si>
  <si>
    <t>5ml:0.1g</t>
  </si>
  <si>
    <t>广州万正药业有限公司</t>
  </si>
  <si>
    <t>乌拉地尔注射液</t>
  </si>
  <si>
    <t>熊胆痔疮膏</t>
  </si>
  <si>
    <t>国药集团武汉中联四药药业有限公司</t>
  </si>
  <si>
    <t>异维A酸红霉素凝胶</t>
  </si>
  <si>
    <t>10g:异维A酸5mg与红霉素20万单位</t>
  </si>
  <si>
    <t>螺内酯片</t>
  </si>
  <si>
    <t>依巴斯汀片</t>
  </si>
  <si>
    <t>杭州澳医保灵药业有限公司</t>
  </si>
  <si>
    <t>醋甲唑胺片</t>
  </si>
  <si>
    <t>蜂皇胎胶囊</t>
  </si>
  <si>
    <t>威麦宁胶囊</t>
  </si>
  <si>
    <t>华颐药业有限公司</t>
  </si>
  <si>
    <t>门冬氨酸钾注射液</t>
  </si>
  <si>
    <t>10ml：1.712g</t>
  </si>
  <si>
    <t>辽宁药联制药有限公司</t>
  </si>
  <si>
    <t>20ml：3.424g</t>
  </si>
  <si>
    <t>门冬氨酸钾片</t>
  </si>
  <si>
    <t>普拉洛芬滴眼液</t>
  </si>
  <si>
    <t>5ml:5mg(0.1%)</t>
  </si>
  <si>
    <t>山东海山药业有限公司</t>
  </si>
  <si>
    <t>注射用那屈肝素钙</t>
  </si>
  <si>
    <t>3075AXaIU</t>
  </si>
  <si>
    <t>烟台东诚北方制药有限公司</t>
  </si>
  <si>
    <t xml:space="preserve">6150AXaIU </t>
  </si>
  <si>
    <t>注射用尿促性素</t>
  </si>
  <si>
    <t>75单位</t>
  </si>
  <si>
    <t>注射用氢化可的松琥珀酸钠</t>
  </si>
  <si>
    <t>注射用绒促性素</t>
  </si>
  <si>
    <t>1000单位</t>
  </si>
  <si>
    <t>1.2mg(3IU)</t>
  </si>
  <si>
    <t>上海联合赛尔生物工程有限公司</t>
  </si>
  <si>
    <t>2.0mg(5IU)</t>
  </si>
  <si>
    <t>5mg*12粒/盒</t>
  </si>
  <si>
    <t>南京圣和药业股份有限公司</t>
  </si>
  <si>
    <t>左奥硝唑氯化钠注射液</t>
  </si>
  <si>
    <t>100ml:左奥硝唑0.5g与氯化钠0.83g/瓶</t>
  </si>
  <si>
    <t>输液瓶装</t>
  </si>
  <si>
    <t>奥硝唑氯化钠注射液</t>
  </si>
  <si>
    <t>100ml:奥硝唑0.5g与氯化钠0.83g/瓶</t>
  </si>
  <si>
    <t>奥硝唑注射液</t>
  </si>
  <si>
    <t>5ml:0.5g/瓶</t>
  </si>
  <si>
    <t>安瓿瓶装</t>
  </si>
  <si>
    <t>注射用奥硝唑</t>
  </si>
  <si>
    <t>西林瓶装</t>
  </si>
  <si>
    <t>消癌平注射液</t>
  </si>
  <si>
    <t>20ml静脉注射/支</t>
  </si>
  <si>
    <t>安瓿</t>
  </si>
  <si>
    <t>洛芬待因片</t>
  </si>
  <si>
    <t>布洛芬0.2g与磷酸可待因12.5mg</t>
  </si>
  <si>
    <t>国药集团工业有限公司</t>
  </si>
  <si>
    <t>氨酚羟考酮片</t>
  </si>
  <si>
    <t>盐酸羟考酮5mg和对乙酰氨基酚325mg</t>
  </si>
  <si>
    <t>SpecGx LLC(国药集团工业有限公司分装）</t>
  </si>
  <si>
    <t>氢溴酸伏硫西汀片</t>
  </si>
  <si>
    <t>10mg(以C18H22N2S计)</t>
  </si>
  <si>
    <t>H.Lundbeck A/S</t>
  </si>
  <si>
    <t>整蛋白型肠内营养剂(粉剂)</t>
  </si>
  <si>
    <t>320g/听</t>
  </si>
  <si>
    <t>1听/听</t>
  </si>
  <si>
    <t xml:space="preserve">Milupa GmbH </t>
  </si>
  <si>
    <t>短肽型肠内营养剂</t>
  </si>
  <si>
    <t>125g/袋</t>
  </si>
  <si>
    <t>1袋/盒</t>
  </si>
  <si>
    <t>氟康唑氯化钠注射液</t>
  </si>
  <si>
    <t>50ml：氟康唑0.1g与氯化钠0.45g</t>
  </si>
  <si>
    <t>FAREVA AMBOISE</t>
  </si>
  <si>
    <t>100ml：氟康唑0.2g与氯化钠0.9g</t>
  </si>
  <si>
    <t>注射用伏立康唑</t>
  </si>
  <si>
    <t>Pharmacia &amp; Upjohn Company</t>
  </si>
  <si>
    <t>注射用重组人凝血因子Ⅷ</t>
  </si>
  <si>
    <t>500 IU</t>
  </si>
  <si>
    <t>Wyeth Farma S. A.</t>
  </si>
  <si>
    <t>盐酸齐拉西酮胶囊</t>
  </si>
  <si>
    <t>Pfizer Australia Pty Limited</t>
  </si>
  <si>
    <t>注射用甲磺酸齐拉西酮</t>
  </si>
  <si>
    <t>每瓶含30mg(按齐拉西酮计),441mg(磺丁基倍他环糊精钠)。临床应用时为20mg/ml(按齐拉西酮计)。</t>
  </si>
  <si>
    <t>Pharmacia &amp; Upjohn Company LLC</t>
  </si>
  <si>
    <t>小儿解表口服液</t>
  </si>
  <si>
    <t>威海人生药业有限公司</t>
  </si>
  <si>
    <t>前列舒丸</t>
  </si>
  <si>
    <t>每10丸重1.5g(每袋装9g)</t>
  </si>
  <si>
    <t>重组人表皮生长因子滴眼液（酵母）</t>
  </si>
  <si>
    <t>40000IU(80μg)/4ml/支</t>
  </si>
  <si>
    <t>桂林华诺威基因药业有限公司</t>
  </si>
  <si>
    <t xml:space="preserve">  </t>
  </si>
  <si>
    <t>重组人表皮生长因子凝胶（酵母）</t>
  </si>
  <si>
    <t>10万IU(200μg)/20g/支</t>
  </si>
  <si>
    <t>洛索洛芬钠片</t>
  </si>
  <si>
    <t>吉林英联生物制药股份有限公司</t>
  </si>
  <si>
    <t>福州屏山制药有限公司</t>
  </si>
  <si>
    <t>止痒消炎水</t>
  </si>
  <si>
    <t>50ml</t>
  </si>
  <si>
    <t>康欣胶囊</t>
  </si>
  <si>
    <t>三黄膏</t>
  </si>
  <si>
    <t>40g</t>
  </si>
  <si>
    <t>麝香正骨酊</t>
  </si>
  <si>
    <t>伤湿丸</t>
  </si>
  <si>
    <t>跳骨片</t>
  </si>
  <si>
    <t>消炎生肌膏</t>
  </si>
  <si>
    <t>富血口服液</t>
  </si>
  <si>
    <t>胃刻宁胶囊</t>
  </si>
  <si>
    <t>蚓激酶肠溶胶囊</t>
  </si>
  <si>
    <t>30万单位*30粒</t>
  </si>
  <si>
    <t>北京百奥药业有限责任公司</t>
  </si>
  <si>
    <t>60万单位*12粒</t>
  </si>
  <si>
    <t>辣椒风湿凝胶</t>
  </si>
  <si>
    <t>安徽乐然堂药业有限公司</t>
  </si>
  <si>
    <t>痛血康胶囊</t>
  </si>
  <si>
    <t>福建汇天生物药业有限公司</t>
  </si>
  <si>
    <t>来氟米特</t>
  </si>
  <si>
    <t>蕲蛇酶注射液</t>
  </si>
  <si>
    <t>1ml:0.75IU (112.5ug)</t>
  </si>
  <si>
    <t>山楂精降脂片</t>
  </si>
  <si>
    <t>单硝酸异山梨酯注射液</t>
  </si>
  <si>
    <t>5ml:20mg</t>
  </si>
  <si>
    <t>盐酸氯普鲁卡因注射液</t>
  </si>
  <si>
    <t>10ml:0.3g</t>
  </si>
  <si>
    <t>晋城海斯制药有限公司</t>
  </si>
  <si>
    <t>20ml:0.6g</t>
  </si>
  <si>
    <t>注射用盐酸氯普鲁卡因</t>
  </si>
  <si>
    <t>双歧杆菌三联活菌肠溶胶囊</t>
  </si>
  <si>
    <t>注射用硝普钠</t>
  </si>
  <si>
    <t xml:space="preserve">50mg </t>
  </si>
  <si>
    <t>头孢丙烯咀嚼片</t>
  </si>
  <si>
    <t>广州白云山光华制药股份有限公司</t>
  </si>
  <si>
    <t>头孢地尼胶囊</t>
  </si>
  <si>
    <t>力加寿片</t>
  </si>
  <si>
    <t>莲芝消炎胶囊</t>
  </si>
  <si>
    <t>知柏地黄颗粒</t>
  </si>
  <si>
    <t>丹参酮胶囊</t>
  </si>
  <si>
    <t>24粒/瓶</t>
  </si>
  <si>
    <t>河北兴隆希力药业有限公司</t>
  </si>
  <si>
    <t>注射用利巴韦林</t>
  </si>
  <si>
    <t>浙江尖峰药业有限公司</t>
  </si>
  <si>
    <t>注射用喷昔洛韦</t>
  </si>
  <si>
    <t>氧氟沙星滴耳液</t>
  </si>
  <si>
    <t>玻璃酸钠滴眼液</t>
  </si>
  <si>
    <t>醋氯芬酸缓释片</t>
  </si>
  <si>
    <t>门冬氨酸氨氯地平片</t>
  </si>
  <si>
    <t>吗替麦考酚酯分散片</t>
  </si>
  <si>
    <t xml:space="preserve"> 欧龙马滴剂 </t>
  </si>
  <si>
    <t xml:space="preserve"> 德国比奥罗历加制药有限公司BIONORICA </t>
  </si>
  <si>
    <t>聚多卡醇注射液</t>
  </si>
  <si>
    <t>60mg/2ml</t>
  </si>
  <si>
    <t>Hameln pharmaceuticals GmbH</t>
  </si>
  <si>
    <t xml:space="preserve"> 20mg/2ml </t>
  </si>
  <si>
    <t>肝复乐片</t>
  </si>
  <si>
    <t>康哲(湖南)制药有限公司</t>
  </si>
  <si>
    <t>国药集团川抗制药有限公司</t>
  </si>
  <si>
    <t>儿童回春颗粒</t>
  </si>
  <si>
    <t>5g*12袋</t>
  </si>
  <si>
    <t>贵州汉方药业有限公司</t>
  </si>
  <si>
    <t>苄达赖氨酸滴眼液</t>
  </si>
  <si>
    <t>8ml:40mg</t>
  </si>
  <si>
    <t>湖北远大天天明制药有限公司</t>
  </si>
  <si>
    <t>冰珍清目滴眼液</t>
  </si>
  <si>
    <t>更昔洛韦滴眼液</t>
  </si>
  <si>
    <t>聚乙烯醇滴眼液</t>
  </si>
  <si>
    <t>0.8ml:11.2mg</t>
  </si>
  <si>
    <t>0.4ml:0.4mg</t>
  </si>
  <si>
    <t>盐酸赛洛唑啉鼻用喷雾剂</t>
  </si>
  <si>
    <t>10ml:5mg</t>
  </si>
  <si>
    <t>盐酸赛洛唑啉滴鼻液</t>
  </si>
  <si>
    <t>盐酸左氧氟沙星眼用凝胶</t>
  </si>
  <si>
    <t>5g:0.015g</t>
  </si>
  <si>
    <t>盐酸文拉法辛缓释胶囊</t>
  </si>
  <si>
    <t>150mg（以文拉法辛计）</t>
  </si>
  <si>
    <t>惠氏制药有限公司</t>
  </si>
  <si>
    <t>75mg（以文拉法辛计）</t>
  </si>
  <si>
    <t>阿莫西林克拉维酸钾胶囊</t>
  </si>
  <si>
    <t>阿莫西林125mg：克拉维酸钾31.25mg</t>
  </si>
  <si>
    <t>浙江巨泰药业有限公司</t>
  </si>
  <si>
    <t>阿莫西林250mg:克拉维酸钾62.5mg</t>
  </si>
  <si>
    <t>9粒/盒</t>
  </si>
  <si>
    <t>氟氯西林钠颗粒</t>
  </si>
  <si>
    <t>复方头孢克洛片</t>
  </si>
  <si>
    <t>头孢克洛500mg：溴己新16mg</t>
  </si>
  <si>
    <t>3片/盒</t>
  </si>
  <si>
    <t>头孢泊肟酯片</t>
  </si>
  <si>
    <t>头孢克肟分散片</t>
  </si>
  <si>
    <t>头孢羟氨苄胶囊</t>
  </si>
  <si>
    <t>优胜美特制药有限公司</t>
  </si>
  <si>
    <t>头孢克肟咀嚼片</t>
  </si>
  <si>
    <t>血栓心脉宁片</t>
  </si>
  <si>
    <t>吉林华康药业股份有限公司</t>
  </si>
  <si>
    <t>慢肝养阴胶囊</t>
  </si>
  <si>
    <t>清胃止痛微丸</t>
  </si>
  <si>
    <t>3.2g</t>
  </si>
  <si>
    <t>益中生血片</t>
  </si>
  <si>
    <t>肺宁颗粒</t>
  </si>
  <si>
    <t>2.0g：1.46g</t>
  </si>
  <si>
    <t>冠脉宁片</t>
  </si>
  <si>
    <t>疏清颗粒</t>
  </si>
  <si>
    <t>武汉长联来福制药股份有限公司</t>
  </si>
  <si>
    <t>注射用阿昔洛韦</t>
  </si>
  <si>
    <t>龙血竭胶囊</t>
  </si>
  <si>
    <t>0.3g×36粒/盒</t>
  </si>
  <si>
    <t>西双版纳柬龙制药有限公司</t>
  </si>
  <si>
    <t>伊托必利</t>
  </si>
  <si>
    <t>50mg×12片/盒</t>
  </si>
  <si>
    <t>哈药六厂</t>
  </si>
  <si>
    <t xml:space="preserve"> 50mg×12片/盒</t>
  </si>
  <si>
    <t>乳酸菌素</t>
  </si>
  <si>
    <t>按乳酸菌素计0.4g×36片/盒</t>
  </si>
  <si>
    <t>愈美颗粒</t>
  </si>
  <si>
    <t>0.115g</t>
  </si>
  <si>
    <t>南京臣功制药股份有限公司</t>
  </si>
  <si>
    <t>阿莫西林克拉维酸钾干混悬剂</t>
  </si>
  <si>
    <t>0.2285g</t>
  </si>
  <si>
    <t>16包/盒</t>
  </si>
  <si>
    <t>阿莫西林克拉维酸钾分散片</t>
  </si>
  <si>
    <t>0.457g</t>
  </si>
  <si>
    <t>利福昔明干混悬剂</t>
  </si>
  <si>
    <t>注射用甲磺酸帕珠沙星</t>
  </si>
  <si>
    <t>甲磺酸帕珠沙星注射液</t>
  </si>
  <si>
    <t>10ml：0.3g</t>
  </si>
  <si>
    <t>格列美脲片</t>
  </si>
  <si>
    <t>重庆康刻尔制药有限公司</t>
  </si>
  <si>
    <t xml:space="preserve">格列美脲片 </t>
  </si>
  <si>
    <t>盐酸二甲双胍片</t>
  </si>
  <si>
    <t>硫酸沙丁胺醇口腔崩解片</t>
  </si>
  <si>
    <t>2.4mg(相当于沙丁胺醇2mg)</t>
  </si>
  <si>
    <t>0.6mg(相当于沙丁胺醇0.5mg)</t>
  </si>
  <si>
    <t>缬沙坦氢氯噻嗪胶囊</t>
  </si>
  <si>
    <t>每粒含缬沙坦80mg、氢氯噻嗪12.5mg</t>
  </si>
  <si>
    <t>氯雷他定口腔崩解片</t>
  </si>
  <si>
    <t>盐酸氨溴索口腔崩解片</t>
  </si>
  <si>
    <t>盐酸二甲双胍缓释片(Ⅱ)</t>
  </si>
  <si>
    <t>0.5g（以盐酸二甲双胍计）</t>
  </si>
  <si>
    <t>黄藤素胶囊</t>
  </si>
  <si>
    <t>每粒含黄藤素300mg</t>
  </si>
  <si>
    <t>醋酸泼尼松片</t>
  </si>
  <si>
    <t>5mg×1000片/瓶</t>
  </si>
  <si>
    <t>塑瓶</t>
  </si>
  <si>
    <t>新乡市常乐制药有限责任公司</t>
  </si>
  <si>
    <t>0.0545元/片</t>
  </si>
  <si>
    <t>0.059元/片</t>
  </si>
  <si>
    <t>0.04元/片</t>
  </si>
  <si>
    <t>0.0495元/片</t>
  </si>
  <si>
    <t>地塞米松</t>
  </si>
  <si>
    <t>0.75mg×100片/瓶</t>
  </si>
  <si>
    <t>0.078元/片</t>
  </si>
  <si>
    <t>0.136元/片</t>
  </si>
  <si>
    <t>0.068元/片</t>
  </si>
  <si>
    <t>0.02元/片</t>
  </si>
  <si>
    <t>0.07元/片</t>
  </si>
  <si>
    <t>0.0735元/片</t>
  </si>
  <si>
    <t>地塞米松磷酸钠</t>
  </si>
  <si>
    <t>1ml:2mg×1支/支</t>
  </si>
  <si>
    <t>玻璃安瓶</t>
  </si>
  <si>
    <t>0.46元/支</t>
  </si>
  <si>
    <t>0.55元/支</t>
  </si>
  <si>
    <t>0.36元/支</t>
  </si>
  <si>
    <t>0.455元/支</t>
  </si>
  <si>
    <t>颠茄磺苄啶片</t>
  </si>
  <si>
    <t>0.1g(以磺胺甲噁唑计)×10片/瓶</t>
  </si>
  <si>
    <t>1.1533元/片</t>
  </si>
  <si>
    <t>1.50元/片</t>
  </si>
  <si>
    <t>0.8元/片</t>
  </si>
  <si>
    <t>0.98元/片</t>
  </si>
  <si>
    <t>1.0933元/片</t>
  </si>
  <si>
    <t>酚磺乙胺</t>
  </si>
  <si>
    <t>2ml:0.25g×1支/支</t>
  </si>
  <si>
    <t>0.88元/支</t>
  </si>
  <si>
    <t>0.96元/支</t>
  </si>
  <si>
    <t>0.85元/支</t>
  </si>
  <si>
    <t>0.91元/支</t>
  </si>
  <si>
    <t>0.78元/支</t>
  </si>
  <si>
    <t>0.8075元/支</t>
  </si>
  <si>
    <t>硫酸阿米卡星注射液</t>
  </si>
  <si>
    <t>2ml:0.2g（20万单位）×10支/盒</t>
  </si>
  <si>
    <t>玻瓶</t>
  </si>
  <si>
    <t>1.8433元/支</t>
  </si>
  <si>
    <t>1.80元/支</t>
  </si>
  <si>
    <t>1.75元/支</t>
  </si>
  <si>
    <t>1.98元/支</t>
  </si>
  <si>
    <t>泼尼松</t>
  </si>
  <si>
    <t>5mg×100片/瓶</t>
  </si>
  <si>
    <t>0.067元/片</t>
  </si>
  <si>
    <t>0.084元/片</t>
  </si>
  <si>
    <t>0.05元/片</t>
  </si>
  <si>
    <t>0.062元/片</t>
  </si>
  <si>
    <t>0.06元/片</t>
  </si>
  <si>
    <t>0.064元/片</t>
  </si>
  <si>
    <t>维生素B12</t>
  </si>
  <si>
    <t>1ml:0.25mg×1支/支</t>
  </si>
  <si>
    <t>0.37元/支</t>
  </si>
  <si>
    <t>0.28元/支</t>
  </si>
  <si>
    <t>维生素B6</t>
  </si>
  <si>
    <t>10mg×100片/瓶</t>
  </si>
  <si>
    <t>0.0605元/片</t>
  </si>
  <si>
    <t>0.082元/片</t>
  </si>
  <si>
    <t>0.053元/片</t>
  </si>
  <si>
    <t>0.039元/片</t>
  </si>
  <si>
    <t>0.058元/片</t>
  </si>
  <si>
    <t>1ml:50mg×1支/支</t>
  </si>
  <si>
    <t>0.68元/支</t>
  </si>
  <si>
    <t>0.79元/支</t>
  </si>
  <si>
    <t>0.56元/支</t>
  </si>
  <si>
    <t>0.5元/支</t>
  </si>
  <si>
    <t>0.62元/支</t>
  </si>
  <si>
    <t>50ml：0.45g</t>
  </si>
  <si>
    <t>内封式聚丙烯输液袋</t>
  </si>
  <si>
    <t>武汉滨湖双鹤药业有限责任公司</t>
  </si>
  <si>
    <t>150ml：7.5g</t>
  </si>
  <si>
    <t>100ml:0.9g</t>
  </si>
  <si>
    <t>直立式聚丙烯输液袋</t>
  </si>
  <si>
    <t>250ml:2.25g</t>
  </si>
  <si>
    <t>500ml:4.5g</t>
  </si>
  <si>
    <t>直立式聚丙烯双阀</t>
  </si>
  <si>
    <t>100ml:5g:0.9g</t>
  </si>
  <si>
    <t>250ml:12.5g:2.25g</t>
  </si>
  <si>
    <t>500ml:25g:4.5g</t>
  </si>
  <si>
    <t>深圳万乐药业有限公司</t>
  </si>
  <si>
    <t>鼻渊</t>
  </si>
  <si>
    <t>广西万寿堂药业有限公司</t>
  </si>
  <si>
    <t>山绿茶降压</t>
  </si>
  <si>
    <t>0.43g</t>
  </si>
  <si>
    <t>小儿止咳</t>
  </si>
  <si>
    <t>健肝灵</t>
  </si>
  <si>
    <t>金莲胃舒</t>
  </si>
  <si>
    <t>0.63g</t>
  </si>
  <si>
    <t>清喉咽</t>
  </si>
  <si>
    <t>伊血安</t>
  </si>
  <si>
    <t>稚儿灵</t>
  </si>
  <si>
    <t>板蓝根</t>
  </si>
  <si>
    <t>硝酸异山梨酯</t>
  </si>
  <si>
    <t>注射用重组人Ⅱ型肿瘤坏死因子受体-抗体融合蛋白</t>
  </si>
  <si>
    <t>25毫克/瓶</t>
  </si>
  <si>
    <t>上海赛金生物医药有限公司</t>
  </si>
  <si>
    <t>川芎嗪</t>
  </si>
  <si>
    <t>100ml:80mg</t>
  </si>
  <si>
    <t>山东华鲁制药有限公司</t>
  </si>
  <si>
    <t>氨酚烷胺那敏胶囊</t>
  </si>
  <si>
    <t>0.3g(以对乙酰氨基酚计)</t>
  </si>
  <si>
    <t>250ml:50g塑瓶</t>
  </si>
  <si>
    <t>250ml:50g软袋</t>
  </si>
  <si>
    <t>250ml:50g软袋双阀</t>
  </si>
  <si>
    <t>50ml:0.45g塑瓶</t>
  </si>
  <si>
    <t>100ml:0.9g塑瓶</t>
  </si>
  <si>
    <t>250ml:2.25g 塑瓶</t>
  </si>
  <si>
    <t>500ml:4.5g塑瓶</t>
  </si>
  <si>
    <t>100ml:0.9g软袋</t>
  </si>
  <si>
    <t>3.29000</t>
  </si>
  <si>
    <t>250ml:2.25g软袋</t>
  </si>
  <si>
    <t>3.67000</t>
  </si>
  <si>
    <t>500ml:4.5g软袋</t>
  </si>
  <si>
    <t>100ml:0.9g软袋双阀</t>
  </si>
  <si>
    <t>250ml:2.25g软袋双阀</t>
  </si>
  <si>
    <t>500ml:4.5g软袋双阀</t>
  </si>
  <si>
    <t>200ml:1.8g 塑瓶</t>
  </si>
  <si>
    <t>200ml:1.8g 软袋</t>
  </si>
  <si>
    <t>400ml:3.6g软袋</t>
  </si>
  <si>
    <t>200ml:1.8g软袋双阀</t>
  </si>
  <si>
    <t>400ml:3.6g软袋双阀</t>
  </si>
  <si>
    <t>50ml:2.5g塑瓶</t>
  </si>
  <si>
    <t>100ml:5g 塑瓶</t>
  </si>
  <si>
    <t>250ml:12.5g 塑瓶</t>
  </si>
  <si>
    <t>500ml:25g 塑瓶</t>
  </si>
  <si>
    <t>50ml:2.5g 软袋</t>
  </si>
  <si>
    <t>4.87000</t>
  </si>
  <si>
    <t>100ml:5g 软袋</t>
  </si>
  <si>
    <t>250ml:12.5g 软袋</t>
  </si>
  <si>
    <t>500ml:25g软袋</t>
  </si>
  <si>
    <t>100ml:5g软袋双阀</t>
  </si>
  <si>
    <t>250ml:12.5g 软袋双阀</t>
  </si>
  <si>
    <t>500ml:25g 软袋双阀</t>
  </si>
  <si>
    <t>200ml:10g 塑瓶</t>
  </si>
  <si>
    <t>200ml:10g 软袋</t>
  </si>
  <si>
    <t>400ml:20g软袋</t>
  </si>
  <si>
    <t>200ml:10g 软袋双阀</t>
  </si>
  <si>
    <t>400ml:20g软袋双阀</t>
  </si>
  <si>
    <t>100ml:10g 塑瓶</t>
  </si>
  <si>
    <t>250ml:25g 塑瓶</t>
  </si>
  <si>
    <t>500ml:50g 塑瓶</t>
  </si>
  <si>
    <t>100ml:10g软袋</t>
  </si>
  <si>
    <t>250ml:25g 软袋</t>
  </si>
  <si>
    <t>500ml:50g软袋</t>
  </si>
  <si>
    <t>100ml:10g软袋双阀</t>
  </si>
  <si>
    <t>250ml:25g软袋双阀</t>
  </si>
  <si>
    <t>500ml:50g 软袋双阀</t>
  </si>
  <si>
    <t>200ml:20g 塑瓶</t>
  </si>
  <si>
    <t>200ml:20g 软袋</t>
  </si>
  <si>
    <t>400ml:40g软袋</t>
  </si>
  <si>
    <t>200ml:20g软袋双阀</t>
  </si>
  <si>
    <t>100ml:5g:0.9g 塑瓶</t>
  </si>
  <si>
    <t>250ml:12.5g:2.25g塑瓶</t>
  </si>
  <si>
    <t>500ml:25g:4.5g塑瓶</t>
  </si>
  <si>
    <t>100ml:5g:0.9g 软袋</t>
  </si>
  <si>
    <t>250ml:12.5g:2.25g软袋</t>
  </si>
  <si>
    <t>500ml:25g:4.5g软袋</t>
  </si>
  <si>
    <t>100ml:5g:0.9g软袋双阀</t>
  </si>
  <si>
    <t>5.33000</t>
  </si>
  <si>
    <t>250ml:12.5g:2.25g软袋双阀</t>
  </si>
  <si>
    <t>500ml:25g:4.5g软袋双阀</t>
  </si>
  <si>
    <t>200ml:10g:1.8g塑瓶</t>
  </si>
  <si>
    <t>400ml:20g:3.6g软袋</t>
  </si>
  <si>
    <t>400ml:20g:3.6g软袋双阀</t>
  </si>
  <si>
    <t>氯化钾注射液</t>
  </si>
  <si>
    <t>10ml:1.5g塑料安瓶</t>
  </si>
  <si>
    <t>甲硝唑氯化钠注射液</t>
  </si>
  <si>
    <t>250ml:0.5g软袋</t>
  </si>
  <si>
    <t>10ml:1.0g 聚丙烯安瓿</t>
  </si>
  <si>
    <t>10ml:90mg 聚丙烯安瓿</t>
  </si>
  <si>
    <t>10ml 聚丙烯安瓿</t>
  </si>
  <si>
    <t>20ml：5g（聚丙烯安瓿）</t>
  </si>
  <si>
    <t>20ml：10g（聚丙烯安瓿）</t>
  </si>
  <si>
    <t>吸入用异丙托溴铵溶液</t>
  </si>
  <si>
    <t>2ml:异丙托溴铵250μg</t>
  </si>
  <si>
    <t>Laboratoire Unither（法国）</t>
  </si>
  <si>
    <t>2ml:异丙托溴铵500μg</t>
  </si>
  <si>
    <t>噻托溴铵粉吸入剂</t>
  </si>
  <si>
    <t>18μg（按噻托溴铵计，相当于噻托溴铵一水合物22.5μg）</t>
  </si>
  <si>
    <t>Boehringer Ingelheim Pharma GmbH &amp; Co. KG（德国）</t>
  </si>
  <si>
    <t>10粒+1个药粉吸入器/盒</t>
  </si>
  <si>
    <t>盐酸普拉克索片</t>
  </si>
  <si>
    <t>0.25mg</t>
  </si>
  <si>
    <t>1.0mg</t>
  </si>
  <si>
    <t>胰酶肠溶胶囊</t>
  </si>
  <si>
    <t>20粒/瓶</t>
  </si>
  <si>
    <t>德国Abbott Laboratories GmbH</t>
  </si>
  <si>
    <t>匹维溴铵片</t>
  </si>
  <si>
    <t>Mylan Laboratories SAS(法国）</t>
  </si>
  <si>
    <t>消旋卡多曲散</t>
  </si>
  <si>
    <t>法国 Laboratoires Sophartex</t>
  </si>
  <si>
    <t>丁二磺酸腺苷蛋氨酸肠溶片</t>
  </si>
  <si>
    <t>ABBVIE S.R.L.</t>
  </si>
  <si>
    <t>乳果糖口服溶液剂</t>
  </si>
  <si>
    <t>200ml:133.4g</t>
  </si>
  <si>
    <t>荷兰Abbott Biologicals B.V.</t>
  </si>
  <si>
    <t>667mg/ml 15ml</t>
  </si>
  <si>
    <t>盐酸维拉帕米缓释片</t>
  </si>
  <si>
    <t>AbbVie Deutschland GmbH &amp; Co.KG（德国）</t>
  </si>
  <si>
    <t>甲磺酸溴隐亭</t>
  </si>
  <si>
    <t>2.5mg</t>
  </si>
  <si>
    <t>匈牙利吉瑞大药厂GEDEON RICHTER LTD.</t>
  </si>
  <si>
    <t>10ml:(400mg+452mg)</t>
  </si>
  <si>
    <t>门冬氨酸钾镁片</t>
  </si>
  <si>
    <t>0.298g（0.14g/0.158g）</t>
  </si>
  <si>
    <t>注射用哌库溴铵</t>
  </si>
  <si>
    <t>5支/盒,（另附2ml溶媒5支）</t>
  </si>
  <si>
    <t>枸橼酸托法替布片</t>
  </si>
  <si>
    <t>5mg×28片/瓶</t>
  </si>
  <si>
    <t>Pfizer Manufacturing Deutschland GmbH</t>
  </si>
  <si>
    <t>紫杉醇注射液</t>
  </si>
  <si>
    <t>5ml:30mg×1瓶/盒</t>
  </si>
  <si>
    <t>Hospira Australia Pty Ltd</t>
  </si>
  <si>
    <t>25ml:150mg×1瓶/盒</t>
  </si>
  <si>
    <t xml:space="preserve">羧甲基纤维素钠滴眼液 </t>
  </si>
  <si>
    <t>0.4ml:2mg</t>
  </si>
  <si>
    <t>30支/盒</t>
  </si>
  <si>
    <t>0.4ml:4mg</t>
  </si>
  <si>
    <t>0.5% 15ml</t>
  </si>
  <si>
    <t>1% 15ml</t>
  </si>
  <si>
    <t>15ml/瓶/盒</t>
  </si>
  <si>
    <t>雌二醇凝胶</t>
  </si>
  <si>
    <t>80g/盒</t>
  </si>
  <si>
    <t>Besins Manufacturing Belgium</t>
  </si>
  <si>
    <t>10g(20%*50ml)</t>
  </si>
  <si>
    <t>德国CSL Behring GmbH</t>
  </si>
  <si>
    <t>瑞士杰特贝林生物制品有限公司</t>
  </si>
  <si>
    <t>长春西汀片</t>
  </si>
  <si>
    <t>盐酸安非他酮缓释片</t>
  </si>
  <si>
    <t>沈阳福宁药业有限公司</t>
  </si>
  <si>
    <t>盐酸曲唑酮片</t>
  </si>
  <si>
    <t>100片/盒</t>
  </si>
  <si>
    <t>加替沙星滴眼液</t>
  </si>
  <si>
    <t>楚雄老拨云堂药业有限公司</t>
  </si>
  <si>
    <t>盐酸氨溴索颗粒</t>
  </si>
  <si>
    <t>天津梅花生物医药科技有限公司</t>
  </si>
  <si>
    <t>硝酸咪康唑阴道软胶囊</t>
  </si>
  <si>
    <t>南昌百济制药有限公司</t>
  </si>
  <si>
    <t>国药集团新疆制药有限公司</t>
  </si>
  <si>
    <t>复方雪莲胶囊</t>
  </si>
  <si>
    <t>柴银感冒颗粒</t>
  </si>
  <si>
    <t>冰七片</t>
  </si>
  <si>
    <t>跌打红药片</t>
  </si>
  <si>
    <t>阿里红咳喘口服液</t>
  </si>
  <si>
    <t>葡萄糖酸锌糖浆</t>
  </si>
  <si>
    <t>100ml:700mg</t>
  </si>
  <si>
    <t>附子理中片</t>
  </si>
  <si>
    <t>驱白巴布期片</t>
  </si>
  <si>
    <t>苦豆子片</t>
  </si>
  <si>
    <t>基片重0.25g</t>
  </si>
  <si>
    <t>六味西红花口服液</t>
  </si>
  <si>
    <t>小儿生血糖浆</t>
  </si>
  <si>
    <t>雪莲注射液</t>
  </si>
  <si>
    <t>对乙酰氨基酚</t>
  </si>
  <si>
    <t>0.5g*100片/瓶</t>
  </si>
  <si>
    <t>安徽金太阳生化</t>
  </si>
  <si>
    <t>林可霉素</t>
  </si>
  <si>
    <t>2ml:0.6g</t>
  </si>
  <si>
    <t>2ml:0.6g*1支/支</t>
  </si>
  <si>
    <t>5mg*100片/瓶</t>
  </si>
  <si>
    <t>硫酸庆大霉素注射液</t>
  </si>
  <si>
    <t>2ml:80mg</t>
  </si>
  <si>
    <t>2ml:80mg/支</t>
  </si>
  <si>
    <t>土霉素</t>
  </si>
  <si>
    <t>0.125g*1000片/瓶</t>
  </si>
  <si>
    <t>0.25g*1000片/瓶</t>
  </si>
  <si>
    <t>0.25g*100片/瓶</t>
  </si>
  <si>
    <t>0.125g*100片/瓶</t>
  </si>
  <si>
    <t>西咪替丁</t>
  </si>
  <si>
    <t>0.2g*100片/瓶</t>
  </si>
  <si>
    <t>乙酰螺旋霉素</t>
  </si>
  <si>
    <t>0.1g*12片/板</t>
  </si>
  <si>
    <t>肌苷注射液</t>
  </si>
  <si>
    <t>2ml:0.1g</t>
  </si>
  <si>
    <t>2ml:0.1g*1支/支</t>
  </si>
  <si>
    <t>醋酸地塞米松片</t>
  </si>
  <si>
    <t>0.75mg*100片/瓶</t>
  </si>
  <si>
    <t>二乙酰氨乙酸乙二胺注射液</t>
  </si>
  <si>
    <t>2ml:0.2g</t>
  </si>
  <si>
    <t>2ml:0.2g*1支/支</t>
  </si>
  <si>
    <t>接骨续筋胶囊</t>
  </si>
  <si>
    <t>0.35g*48粒/盒</t>
  </si>
  <si>
    <t>0.15g*48粒/盒</t>
  </si>
  <si>
    <t>复方脑蛋白水解物片</t>
  </si>
  <si>
    <t>复方*36片/盒</t>
  </si>
  <si>
    <t>安徽恒星制药有限公司</t>
  </si>
  <si>
    <t>多索茶碱注射液</t>
  </si>
  <si>
    <t>20ml:0.3g</t>
  </si>
  <si>
    <t>艾塞那肽注射液</t>
  </si>
  <si>
    <t>5μg(0.25mg/ml,1.2ml/支)</t>
  </si>
  <si>
    <t>美国Baxter Pharmaceutical Solutions LLC</t>
  </si>
  <si>
    <t>10μg(0.25mg/ml,2.4ml/支)</t>
  </si>
  <si>
    <t>注射用艾塞那肽微球</t>
  </si>
  <si>
    <t>4支/盒</t>
  </si>
  <si>
    <t>美国Amylin Ohio LLC</t>
  </si>
  <si>
    <t>恩他卡朋片</t>
  </si>
  <si>
    <t>Orion Corporation</t>
  </si>
  <si>
    <t>恩他卡朋双多巴片(Ⅱ)</t>
  </si>
  <si>
    <t>左旋多巴100mg,卡比多巴25mg, 恩他卡朋200mg</t>
  </si>
  <si>
    <t>盐酸司来吉兰片</t>
  </si>
  <si>
    <t>复方辣椒贴片</t>
  </si>
  <si>
    <t>10x14cm2/贴</t>
  </si>
  <si>
    <t>5贴/袋</t>
  </si>
  <si>
    <t>Teikoku Seiyaku Co., Ltd. Sanbonmatsu Factory</t>
  </si>
  <si>
    <t>复方山金车花贴片</t>
  </si>
  <si>
    <t>哌柏西利胶囊</t>
  </si>
  <si>
    <t>21粒/瓶</t>
  </si>
  <si>
    <t>Pfizer Manufacturing Deutschland GmbH,Betriebsstatte Freiburg</t>
  </si>
  <si>
    <t>注射用重组人凝血因子VIII</t>
  </si>
  <si>
    <t>250IU</t>
  </si>
  <si>
    <t>Baxalta Manufacturing Sàrl</t>
  </si>
  <si>
    <t>10g/袋(20%,50ml)</t>
  </si>
  <si>
    <t>Baxalta US Inc.</t>
  </si>
  <si>
    <t>12.5g/袋(25%,50ml)</t>
  </si>
  <si>
    <t>黄体酮阴道缓释凝胶</t>
  </si>
  <si>
    <t>8%(90mg)</t>
  </si>
  <si>
    <t>15支/盒</t>
  </si>
  <si>
    <t>英国Fleet laboratories Limited</t>
  </si>
  <si>
    <t>注射用重组人促黄体激素α</t>
  </si>
  <si>
    <t>75IU</t>
  </si>
  <si>
    <t>Merck Serono S.A.</t>
  </si>
  <si>
    <t>西罗莫司片</t>
  </si>
  <si>
    <t>Pfizer Ireland Pharmaceuticals</t>
  </si>
  <si>
    <t>甲泼尼龙片</t>
  </si>
  <si>
    <t>意大利辉瑞Pfizer Italia S.r.l.（意大利Actavis Italy S.p.A.生产）</t>
  </si>
  <si>
    <t>500IU×1瓶/瓶</t>
  </si>
  <si>
    <t>10g(20%,50ml)×1瓶/瓶</t>
  </si>
  <si>
    <t>奥地利百特Baxter AG</t>
  </si>
  <si>
    <t>Hanlim Pharmaceutical Co.,Ltd.</t>
  </si>
  <si>
    <t>布地奈德鼻喷雾剂</t>
  </si>
  <si>
    <t>6ml：7.68mg</t>
  </si>
  <si>
    <t>健乔信元医药生技股份有限公司健乔厂</t>
  </si>
  <si>
    <t>巴氯芬片</t>
  </si>
  <si>
    <t>卫达化学制药股份有限公司</t>
  </si>
  <si>
    <t>美时化学制药股份有限公司南投厂</t>
  </si>
  <si>
    <t>丙硫氧嘧啶片</t>
  </si>
  <si>
    <r>
      <rPr>
        <sz val="11"/>
        <rFont val="Arial"/>
        <charset val="134"/>
      </rPr>
      <t> </t>
    </r>
    <r>
      <rPr>
        <sz val="11"/>
        <rFont val="仿宋"/>
        <charset val="134"/>
      </rPr>
      <t>Lomapharm Rudolf Lohmann GmbH KG</t>
    </r>
  </si>
  <si>
    <t>依西美坦片</t>
  </si>
  <si>
    <t>25mg×30片/盒</t>
  </si>
  <si>
    <t>Pfizer Italia  S.R.L.</t>
  </si>
  <si>
    <t>注射用阿糖胞苷</t>
  </si>
  <si>
    <t>0.1g×1瓶/盒</t>
  </si>
  <si>
    <t>Actavis Italy S.p.A.</t>
  </si>
  <si>
    <t>0.5g×1瓶/盒</t>
  </si>
  <si>
    <t>注射用盐酸伊达比星</t>
  </si>
  <si>
    <t>10mg×1支/盒</t>
  </si>
  <si>
    <t>Actavis Italy S.p.A</t>
  </si>
  <si>
    <t>5mg×1支/盒</t>
  </si>
  <si>
    <t>地屈孕酮片</t>
  </si>
  <si>
    <t>雌二醇片/雌二醇地屈孕酮片复合包装</t>
  </si>
  <si>
    <t>雌二醇片含雌二醇1mg;</t>
  </si>
  <si>
    <t>雌二醇片含雌二醇2mg;</t>
  </si>
  <si>
    <t>复方龙血竭胶囊</t>
  </si>
  <si>
    <t>云南云河药业股份有限公司</t>
  </si>
  <si>
    <t>虎力散片</t>
  </si>
  <si>
    <t>每片重0.5g</t>
  </si>
  <si>
    <t>虎力散</t>
  </si>
  <si>
    <t>每瓶装0.9g</t>
  </si>
  <si>
    <t>60粒/瓶.盒</t>
  </si>
  <si>
    <t>虎力散胶囊</t>
  </si>
  <si>
    <t>北京星昊医药股份有限公司</t>
  </si>
  <si>
    <t>头孢克洛干混悬剂</t>
  </si>
  <si>
    <t>苏州西克罗制药有限公司</t>
  </si>
  <si>
    <t>复方氨基酸注射液(15AA)</t>
  </si>
  <si>
    <t>250ml:20g(8%)</t>
  </si>
  <si>
    <t>湖北长联杜勒制药有限公司</t>
  </si>
  <si>
    <t>6.14</t>
  </si>
  <si>
    <t>复方氨基酸注射液(17AA)</t>
  </si>
  <si>
    <t>250ml:19.133g(7.6532%)</t>
  </si>
  <si>
    <t>15.58</t>
  </si>
  <si>
    <t>复方氨基酸注射液(17AA-I)</t>
  </si>
  <si>
    <t>250ml:7.49g(总氨基酸)</t>
  </si>
  <si>
    <t>2.9925</t>
  </si>
  <si>
    <t>250ml:12.5g(5%)</t>
  </si>
  <si>
    <t>3.31</t>
  </si>
  <si>
    <t>250ml:30g(12%)</t>
  </si>
  <si>
    <t>13.5633</t>
  </si>
  <si>
    <t>500ml:25g(5%)</t>
  </si>
  <si>
    <t>6.1833</t>
  </si>
  <si>
    <t>250ml:21.25g(8.5%)</t>
  </si>
  <si>
    <t>20.9725</t>
  </si>
  <si>
    <t>复方氨基酸注射液(3AA)</t>
  </si>
  <si>
    <t>250ml:10.65g(4.26%)</t>
  </si>
  <si>
    <t>5.014</t>
  </si>
  <si>
    <t>复方氨基酸注射液(9AA)</t>
  </si>
  <si>
    <t>250ml:13.98g(5.592%)</t>
  </si>
  <si>
    <t>7.49</t>
  </si>
  <si>
    <t>脂肪乳注射液(C14-24)</t>
  </si>
  <si>
    <t>250ml:50g(20%)</t>
  </si>
  <si>
    <t>22.84</t>
  </si>
  <si>
    <t>注射用盐酸罗沙替丁醋酸酯</t>
  </si>
  <si>
    <t>哈药集团三精加滨药业有限公司</t>
  </si>
  <si>
    <t>哈药集团三精明水药业有限公司</t>
  </si>
  <si>
    <t>人工牛黄甲硝唑</t>
  </si>
  <si>
    <t>20粒</t>
  </si>
  <si>
    <t>50粒/盒</t>
  </si>
  <si>
    <t>重组人干扰素α1b注射液</t>
  </si>
  <si>
    <t>1ml:100万IU(10ug)</t>
  </si>
  <si>
    <t>西林瓶</t>
  </si>
  <si>
    <t>北京三元基因药业股份有限公司</t>
  </si>
  <si>
    <t>1ml:300万IU(30ug)</t>
  </si>
  <si>
    <t>1ml:500万IU(50ug)</t>
  </si>
  <si>
    <t>100万IU(10ug)</t>
  </si>
  <si>
    <t>300万IU(30ug)</t>
  </si>
  <si>
    <t>500万IU(50ug)</t>
  </si>
  <si>
    <t>银杏叶胶囊</t>
  </si>
  <si>
    <t>9.6mg</t>
  </si>
  <si>
    <t>杭州康恩贝制药有限公司</t>
  </si>
  <si>
    <t>盐酸黄酮哌酯片</t>
  </si>
  <si>
    <t>佐米曲普坦片</t>
  </si>
  <si>
    <t>氟康唑颗粒</t>
  </si>
  <si>
    <t xml:space="preserve"> 2g:0.1g</t>
  </si>
  <si>
    <t>7袋/盒</t>
  </si>
  <si>
    <t>注射用地塞
米松磷酸钠</t>
  </si>
  <si>
    <t>沈阳光大制
药有限公司</t>
  </si>
  <si>
    <t>注射用
呋塞米</t>
  </si>
  <si>
    <t>注射用
环磷腺苷</t>
  </si>
  <si>
    <t>奥硝唑阴道栓</t>
  </si>
  <si>
    <t>0.5g*8粒</t>
  </si>
  <si>
    <t>药大制药有限公司</t>
  </si>
  <si>
    <t>苦参软膏</t>
  </si>
  <si>
    <t>3g/支</t>
  </si>
  <si>
    <t>上海宝龙药业有限公司</t>
  </si>
  <si>
    <t>8支/盒</t>
  </si>
  <si>
    <t>复方酮康唑乳膏</t>
  </si>
  <si>
    <t>乙酰谷酰胺注射液</t>
  </si>
  <si>
    <t>康普药业股份有限公司</t>
  </si>
  <si>
    <t>5ml:0.25g</t>
  </si>
  <si>
    <t>左羟丙哌嗪片</t>
  </si>
  <si>
    <t>头孢克肟颗粒</t>
  </si>
  <si>
    <t>0.25g(按C16H19N305S计)</t>
  </si>
  <si>
    <t>0.25g(按C16H19N3O4S计)</t>
  </si>
  <si>
    <t>吉非罗齐胶囊</t>
  </si>
  <si>
    <t>阿魏酸哌嗪片</t>
  </si>
  <si>
    <t>50片/瓶</t>
  </si>
  <si>
    <t>每粒含对乙酰氨基酚250毫克，盐酸金刚烷胺100毫克，马来酸氯苯那敏2毫克，人工牛黄10毫克，咖啡因15毫克</t>
  </si>
  <si>
    <t>骨筋丸胶囊</t>
  </si>
  <si>
    <t>痛风舒片</t>
  </si>
  <si>
    <t>了哥王胶囊</t>
  </si>
  <si>
    <t>消渴平片</t>
  </si>
  <si>
    <t>乙酰半胱氨酸泡腾片</t>
  </si>
  <si>
    <t>4片/盒</t>
  </si>
  <si>
    <t>意大利赞邦集团Zambon Group S.p.A</t>
  </si>
  <si>
    <t>钆喷酸葡胺注射液</t>
  </si>
  <si>
    <t>10ml:4.69g</t>
  </si>
  <si>
    <t>北京北陆药业股份有限公司</t>
  </si>
  <si>
    <t>12ml:5.63g</t>
  </si>
  <si>
    <t>15ml:7.04g</t>
  </si>
  <si>
    <t>20ml:9.38g</t>
  </si>
  <si>
    <t>碘帕醇注射液</t>
  </si>
  <si>
    <t>50ml:18.5g(I)</t>
  </si>
  <si>
    <t>枸橼酸铁铵泡腾颗粒</t>
  </si>
  <si>
    <t>3g：0.6g</t>
  </si>
  <si>
    <t>九味镇心颗粒</t>
  </si>
  <si>
    <t>复方血栓通片</t>
  </si>
  <si>
    <t>扬州中惠制药有限公司</t>
  </si>
  <si>
    <t>奋乃静片</t>
  </si>
  <si>
    <t>山东博山制药有限公司</t>
  </si>
  <si>
    <t>米格来宁片</t>
  </si>
  <si>
    <t>安替比林0.27g,咖啡因27mg,枸橼酸3mg</t>
  </si>
  <si>
    <t>肌醇烟酸酯片</t>
  </si>
  <si>
    <t>利奈唑胺注射液</t>
  </si>
  <si>
    <t>300ml:600mg/袋</t>
  </si>
  <si>
    <t>Fresenius Kabi Norge AS</t>
  </si>
  <si>
    <t>保胎灵</t>
  </si>
  <si>
    <t>12片*3板/盒</t>
  </si>
  <si>
    <t>钓鱼台医药集团吉林天强制药股份有限公司</t>
  </si>
  <si>
    <t>鱼鳔补肾丸</t>
  </si>
  <si>
    <t>每10丸重2.9g（相当于原生药2.7g）</t>
  </si>
  <si>
    <t>30丸*3板/盒</t>
  </si>
  <si>
    <t>舒筋胶囊</t>
  </si>
  <si>
    <t>15粒*1板/盒</t>
  </si>
  <si>
    <t>盐酸左氧氟沙星分散片</t>
  </si>
  <si>
    <t xml:space="preserve">0.1g </t>
  </si>
  <si>
    <t>山东健康药业有限公司</t>
  </si>
  <si>
    <t>盐酸氟桂利嗪片</t>
  </si>
  <si>
    <t>尼莫地平片</t>
  </si>
  <si>
    <t xml:space="preserve"> 血必净注射液 </t>
  </si>
  <si>
    <t>10ml×1支</t>
  </si>
  <si>
    <t xml:space="preserve">1支/支 </t>
  </si>
  <si>
    <t>天津红日药业股份有限公司</t>
  </si>
  <si>
    <t>盐酸法舒地尔注射液</t>
  </si>
  <si>
    <t>2ml：30mg×1支</t>
  </si>
  <si>
    <t>低分子量肝素钙注射液</t>
  </si>
  <si>
    <t xml:space="preserve"> 0.4ml:4000IU×1支/支 </t>
  </si>
  <si>
    <t>0.6ml:6000IU×1支/支</t>
  </si>
  <si>
    <t>达那唑软胶囊</t>
  </si>
  <si>
    <t>40粒/瓶</t>
  </si>
  <si>
    <t>真奥金银花药业有限公司</t>
  </si>
  <si>
    <t>盐酸丁卡因凝胶</t>
  </si>
  <si>
    <t>1.5g(1.5g:70mg)</t>
  </si>
  <si>
    <t>3g(1.5g:70mg)</t>
  </si>
  <si>
    <t>金银花口服液</t>
  </si>
  <si>
    <t>智杞颗粒</t>
  </si>
  <si>
    <t>乌苯美司胶囊</t>
  </si>
  <si>
    <t>成都苑东生物制药股份有限公司</t>
  </si>
  <si>
    <t>富马酸比索洛尔片</t>
  </si>
  <si>
    <t>伊班膦酸钠注射液</t>
  </si>
  <si>
    <t xml:space="preserve">6ml:6mg </t>
  </si>
  <si>
    <t>注射用盐酸纳洛酮</t>
  </si>
  <si>
    <t>盐酸纳洛酮注射液</t>
  </si>
  <si>
    <t>1ml：0.4mg</t>
  </si>
  <si>
    <t>10ml:4mg</t>
  </si>
  <si>
    <t>羟苯磺酸钙胶囊</t>
  </si>
  <si>
    <t>Klocke Pharma Service</t>
  </si>
  <si>
    <t>蛭芎胶囊</t>
  </si>
  <si>
    <t>每粒装0.3克</t>
  </si>
  <si>
    <t>山西丕康药业有限公司</t>
  </si>
  <si>
    <t>注射用甲磺酸罗哌卡因</t>
  </si>
  <si>
    <t>119.2mg</t>
  </si>
  <si>
    <t>山西普德药业有限公司</t>
  </si>
  <si>
    <t>89.4mg</t>
  </si>
  <si>
    <t>定坤丹</t>
  </si>
  <si>
    <t>每丸重10.8g</t>
  </si>
  <si>
    <t>10.8g*6丸/盒</t>
  </si>
  <si>
    <t>吉林市鹿王制药股份有限公司</t>
  </si>
  <si>
    <t>补肾益脑胶囊</t>
  </si>
  <si>
    <t>每粒装0.27g</t>
  </si>
  <si>
    <t>0.27g*60粒/盒</t>
  </si>
  <si>
    <t>每袋装8g</t>
  </si>
  <si>
    <t>8g*12袋/盒</t>
  </si>
  <si>
    <t>每粒装0.5g(含对乙酰氨基酚0.1g)</t>
  </si>
  <si>
    <t>0.5g*20粒/盒</t>
  </si>
  <si>
    <t>三肾丸</t>
  </si>
  <si>
    <t>6g*10袋/盒</t>
  </si>
  <si>
    <t>肾炎舒片</t>
  </si>
  <si>
    <t>每片重0.27g</t>
  </si>
  <si>
    <t>0.27g*36片/盒</t>
  </si>
  <si>
    <t>0.27g*54片/盒</t>
  </si>
  <si>
    <t>太极丸</t>
  </si>
  <si>
    <t>每丸重1.5g</t>
  </si>
  <si>
    <t>1.5g*10丸/盒</t>
  </si>
  <si>
    <t>每丸重3.5g</t>
  </si>
  <si>
    <t>3.5g*30丸/桶</t>
  </si>
  <si>
    <t>头孢氨苄62.5mg,甲氧苄啶12.5mg</t>
  </si>
  <si>
    <t>头孢氨苄甲氧苄啶片</t>
  </si>
  <si>
    <t>头孢氨苄62.5mg，甲氧苄啶12.5mg</t>
  </si>
  <si>
    <t>利心丸</t>
  </si>
  <si>
    <t>3g*12袋/盒</t>
  </si>
  <si>
    <t>鹿胎膏</t>
  </si>
  <si>
    <t>每块重10g</t>
  </si>
  <si>
    <t>10g*12块/盒</t>
  </si>
  <si>
    <t>每块重5g</t>
  </si>
  <si>
    <t>5g*12块/盒</t>
  </si>
  <si>
    <t>银翘解毒丸</t>
  </si>
  <si>
    <t>每丸重3g</t>
  </si>
  <si>
    <t>3g*10丸/盒</t>
  </si>
  <si>
    <t>黄连上清丸</t>
  </si>
  <si>
    <t>每丸重6g</t>
  </si>
  <si>
    <t>6g*10丸/盒</t>
  </si>
  <si>
    <t>牛黄解毒丸</t>
  </si>
  <si>
    <t>牛黄上清丸</t>
  </si>
  <si>
    <t>牛黄清胃丸</t>
  </si>
  <si>
    <t>附子理中丸</t>
  </si>
  <si>
    <t>每丸重9g</t>
  </si>
  <si>
    <t>9g*10丸/盒</t>
  </si>
  <si>
    <t>橘红丸</t>
  </si>
  <si>
    <t>蛤蚧定喘丸</t>
  </si>
  <si>
    <t>每60丸重9g</t>
  </si>
  <si>
    <t>9g*10袋/盒</t>
  </si>
  <si>
    <t>每100粒重20克</t>
  </si>
  <si>
    <t>360粒/瓶</t>
  </si>
  <si>
    <t>朱砂安神丸</t>
  </si>
  <si>
    <t>舒肝丸</t>
  </si>
  <si>
    <t>八珍益母丸</t>
  </si>
  <si>
    <t>氨咖黄敏片</t>
  </si>
  <si>
    <t>200片/盒</t>
  </si>
  <si>
    <t>龙胆泻肝丸</t>
  </si>
  <si>
    <t>人参健脾丸</t>
  </si>
  <si>
    <t>桂附地黄丸</t>
  </si>
  <si>
    <t>人参归脾丸</t>
  </si>
  <si>
    <t>壮腰健肾丸</t>
  </si>
  <si>
    <t>每丸重5.6g</t>
  </si>
  <si>
    <t>5.6g*10丸/盒</t>
  </si>
  <si>
    <t>清开灵片</t>
  </si>
  <si>
    <t>浙江远力健药业有限责任公司</t>
  </si>
  <si>
    <t>瑞巴派特片</t>
  </si>
  <si>
    <t>二氟尼柳胶囊</t>
  </si>
  <si>
    <t>利巴韦林泡腾颗粒</t>
  </si>
  <si>
    <t>0.05g</t>
  </si>
  <si>
    <t>氨茶碱片</t>
  </si>
  <si>
    <t>0.1g×100片</t>
  </si>
  <si>
    <t>山西云鹏制药有限公司</t>
  </si>
  <si>
    <t>苯妥英钠片</t>
  </si>
  <si>
    <t>50mg×100片</t>
  </si>
  <si>
    <t>地巴唑片</t>
  </si>
  <si>
    <t>10mg×100片</t>
  </si>
  <si>
    <t>复方罗布麻I</t>
  </si>
  <si>
    <t>复方×100片</t>
  </si>
  <si>
    <t>复方氢氧化铝片</t>
  </si>
  <si>
    <t>格列本脲片</t>
  </si>
  <si>
    <t>2.5mg×100片</t>
  </si>
  <si>
    <t>30mg×30片</t>
  </si>
  <si>
    <t>卡托普利片</t>
  </si>
  <si>
    <t>25mg×100片</t>
  </si>
  <si>
    <t>盐酸雷尼替丁胶囊</t>
  </si>
  <si>
    <t>0.15g×30粒</t>
  </si>
  <si>
    <t>氢氯噻嗪片</t>
  </si>
  <si>
    <t>曲克芦丁片</t>
  </si>
  <si>
    <t>60mg×100片</t>
  </si>
  <si>
    <t>盐酸赛庚啶片</t>
  </si>
  <si>
    <t>2mg×100片</t>
  </si>
  <si>
    <t>蛇胆川贝胶囊</t>
  </si>
  <si>
    <t>0.3g×30粒</t>
  </si>
  <si>
    <t>双嘧达莫片</t>
  </si>
  <si>
    <t>土霉素片</t>
  </si>
  <si>
    <t>0.25g(25万单位)×100片</t>
  </si>
  <si>
    <t>维U颠茄铝镁片II</t>
  </si>
  <si>
    <t>复方×48片</t>
  </si>
  <si>
    <t>维生素B1片</t>
  </si>
  <si>
    <t>西咪替丁片</t>
  </si>
  <si>
    <t>0.2g×100片</t>
  </si>
  <si>
    <t>硝苯地平缓释片(II)</t>
  </si>
  <si>
    <t>20mg×30片</t>
  </si>
  <si>
    <t>硝苯地平片</t>
  </si>
  <si>
    <t>5mg×100片</t>
  </si>
  <si>
    <t>硝酸异山梨酯片</t>
  </si>
  <si>
    <t>异烟肼片</t>
  </si>
  <si>
    <t>呋塞米片</t>
  </si>
  <si>
    <t>20mg×100片</t>
  </si>
  <si>
    <t>呋喃唑酮片</t>
  </si>
  <si>
    <t>吲哚美辛肠溶片</t>
  </si>
  <si>
    <t>羧甲司坦片</t>
  </si>
  <si>
    <t>0.25g×50片</t>
  </si>
  <si>
    <t>呋喃妥因肠溶片</t>
  </si>
  <si>
    <t>环吡酮胺
阴道栓</t>
  </si>
  <si>
    <t>4粒/盒</t>
  </si>
  <si>
    <t>北京双吉制
药有限公司</t>
  </si>
  <si>
    <t>甲硝唑栓</t>
  </si>
  <si>
    <t>盐酸金霉素眼膏</t>
  </si>
  <si>
    <t>2.5g(0.5%)</t>
  </si>
  <si>
    <t>氯沙坦钾
氢氯噻嗪片</t>
  </si>
  <si>
    <t>每片含氯沙坦钾50mg和氢氯噻嗪12.5mg</t>
  </si>
  <si>
    <t>硼酸氧化
锌冰片软膏</t>
  </si>
  <si>
    <t>10g:硼酸0.2g、氧化锌1.8g、冰片50mg。</t>
  </si>
  <si>
    <t>吲哚美辛栓</t>
  </si>
  <si>
    <t>樟脑软膏</t>
  </si>
  <si>
    <t>20g:2g</t>
  </si>
  <si>
    <t>银耳孢糖胶囊</t>
  </si>
  <si>
    <t>吉林双药药业集团有限公司</t>
  </si>
  <si>
    <t>桃红清血丸</t>
  </si>
  <si>
    <t>每30丸重5g</t>
  </si>
  <si>
    <t>人工牛黄甲硝唑胶囊</t>
  </si>
  <si>
    <t>甲硝唑0.2g ,人工牛黄5mg</t>
  </si>
  <si>
    <t>克霉唑阴道膨胀栓</t>
  </si>
  <si>
    <t>0.15g*2</t>
  </si>
  <si>
    <t>固体药用塑料栓壳</t>
  </si>
  <si>
    <t>哈尔滨欧替药业有限公司</t>
  </si>
  <si>
    <t>甲硝维参阴道膨胀栓</t>
  </si>
  <si>
    <t>0.5g*1</t>
  </si>
  <si>
    <t>甲硝氯己冰片阴道膨胀栓</t>
  </si>
  <si>
    <t>复方*1</t>
  </si>
  <si>
    <t>苦参碱阴道膨胀栓</t>
  </si>
  <si>
    <t>50mg*1</t>
  </si>
  <si>
    <t>双唑泰阴道膨胀栓</t>
  </si>
  <si>
    <t>复方*2</t>
  </si>
  <si>
    <t>蛇黄栓</t>
  </si>
  <si>
    <t>1.6g*7</t>
  </si>
  <si>
    <t>固体药用复合硬片</t>
  </si>
  <si>
    <t>复方醋酸钠林格注射液</t>
  </si>
  <si>
    <t>江苏正大丰海制药有限公司</t>
  </si>
  <si>
    <t>复方尿囊素片</t>
  </si>
  <si>
    <t>尿囊素55mg，氢氧化铝45mg</t>
  </si>
  <si>
    <t>消旋卡多曲颗粒</t>
  </si>
  <si>
    <t>福多司坦片</t>
  </si>
  <si>
    <t>盐酸托莫西汀胶囊</t>
  </si>
  <si>
    <t>复方甘露醇注射液</t>
  </si>
  <si>
    <t>250ml:甘露醇37.5g与无水葡萄糖12.5g与氯化钠1.125g</t>
  </si>
  <si>
    <t>250ml:50g</t>
  </si>
  <si>
    <t>三黄片</t>
  </si>
  <si>
    <t>每片重0.26g（薄膜衣）</t>
  </si>
  <si>
    <t>灵宝市豫西药业有限责任公司</t>
  </si>
  <si>
    <t>肌苷片</t>
  </si>
  <si>
    <t>维生素C片</t>
  </si>
  <si>
    <t>大黄碳酸氢钠片</t>
  </si>
  <si>
    <t>1000片/瓶</t>
  </si>
  <si>
    <t>干酵母片</t>
  </si>
  <si>
    <t>0.3g（以干酵母计）</t>
  </si>
  <si>
    <t>维U颠茄铝镁片</t>
  </si>
  <si>
    <t>柴胡注射液</t>
  </si>
  <si>
    <t>每支装2ml</t>
  </si>
  <si>
    <t>黄连上清片</t>
  </si>
  <si>
    <t>0.26g（薄膜衣）</t>
  </si>
  <si>
    <t>舒筋活血片</t>
  </si>
  <si>
    <t>每片重0.31g（薄膜衣）</t>
  </si>
  <si>
    <t>香丹注射液</t>
  </si>
  <si>
    <t>每袋装4g</t>
  </si>
  <si>
    <t>维生素B12注射液</t>
  </si>
  <si>
    <t>1ml:0.1mg</t>
  </si>
  <si>
    <t>维生素C注射液</t>
  </si>
  <si>
    <t>2ml:0.25g</t>
  </si>
  <si>
    <t>27.38</t>
  </si>
  <si>
    <t>复方磺胺甲噁唑片</t>
  </si>
  <si>
    <t>磺胺甲噁唑0.4g,甲氧苄啶80mg</t>
  </si>
  <si>
    <t>红霉素肠溶片</t>
  </si>
  <si>
    <t>0.125g(12.5万单位)</t>
  </si>
  <si>
    <t>甲氧氯普胺片</t>
  </si>
  <si>
    <t>氯霉素片</t>
  </si>
  <si>
    <t>阿司匹林片</t>
  </si>
  <si>
    <t>维生素B2片</t>
  </si>
  <si>
    <t>吡拉西坦片</t>
  </si>
  <si>
    <t>乳酶生片</t>
  </si>
  <si>
    <t>双氯芬酸钠肠溶片</t>
  </si>
  <si>
    <t>曲匹布通片</t>
  </si>
  <si>
    <t>盐酸西替利嗪胶囊</t>
  </si>
  <si>
    <t>盐酸林可霉素注射液</t>
  </si>
  <si>
    <t>2ml:0.6g(按C18H34N2O6S计)</t>
  </si>
  <si>
    <t>盐酸甲氧氯普胺注射液</t>
  </si>
  <si>
    <t>盐酸小檗碱片</t>
  </si>
  <si>
    <t>盐酸普鲁卡因注射液</t>
  </si>
  <si>
    <t>2ml:40mg</t>
  </si>
  <si>
    <t>克拉霉素分散片</t>
  </si>
  <si>
    <t>盐酸吗啉胍注射液</t>
  </si>
  <si>
    <t>乳酸钠注射液</t>
  </si>
  <si>
    <t>20ml:2.24g</t>
  </si>
  <si>
    <t>复方盐酸利多卡因注射液</t>
  </si>
  <si>
    <t>5ml；盐酸利多卡因40mg、薄荷脑6.5mg</t>
  </si>
  <si>
    <t>复方公英片</t>
  </si>
  <si>
    <t>/（糖衣）</t>
  </si>
  <si>
    <t>通脉颗粒</t>
  </si>
  <si>
    <t>每袋装5g（无糖型）</t>
  </si>
  <si>
    <t>薄荷喉片</t>
  </si>
  <si>
    <t>连蒲双清胶囊</t>
  </si>
  <si>
    <t>每粒0.25g（含盐酸小檗碱10mg）</t>
  </si>
  <si>
    <t>乳酸钙片</t>
  </si>
  <si>
    <t>胚宝胶囊</t>
  </si>
  <si>
    <t>浙江大德药业集团有限公司</t>
  </si>
  <si>
    <t>消疲灵颗粒</t>
  </si>
  <si>
    <t>哈尔滨誉衡制药有限公司</t>
  </si>
  <si>
    <t>复方头孢克洛胶囊</t>
  </si>
  <si>
    <t>250mg:8mg</t>
  </si>
  <si>
    <t>5枚/盒</t>
  </si>
  <si>
    <t>注射用甲磺酸加贝酯</t>
  </si>
  <si>
    <t>注射用乙酰谷酰胺</t>
  </si>
  <si>
    <t>注射用二乙酰氨乙酸乙二胺</t>
  </si>
  <si>
    <t>重组人胰岛素</t>
  </si>
  <si>
    <t>3ml：300IU（笔芯）</t>
  </si>
  <si>
    <t>10ml：400IU（小瓶）</t>
  </si>
  <si>
    <t>精蛋白重组人胰岛素注射液</t>
  </si>
  <si>
    <t>精蛋白重组人胰岛素注射液（预混30/70）</t>
  </si>
  <si>
    <t>四川美大康佳乐药业有限公司</t>
  </si>
  <si>
    <t>甲磺酸帕珠沙星氯化钠注射液</t>
  </si>
  <si>
    <t>100ml:甲磺酸帕珠沙星0.3g（以帕珠沙星计）与氯化钠0.9g</t>
  </si>
  <si>
    <t>苦参素葡萄糖注射液</t>
  </si>
  <si>
    <t>100ml:苦参素（C15H24N202·H20计）0.6g与葡萄糖5g</t>
  </si>
  <si>
    <t>乳酸钠林格</t>
  </si>
  <si>
    <t>50ml:0.45g</t>
  </si>
  <si>
    <t>500ml:葡萄糖25g与氯化钠4.5g</t>
  </si>
  <si>
    <t>250ml:葡萄糖12.5g与氯化钠2.25g</t>
  </si>
  <si>
    <t>100ml:葡萄糖5g与氯化钠0.9g</t>
  </si>
  <si>
    <t>盐酸帕洛诺司琼</t>
  </si>
  <si>
    <t>上海华源药业（宁夏）沙赛制药有限公司</t>
  </si>
  <si>
    <t>苦参素</t>
  </si>
  <si>
    <t>葛根素氯化钠注射液</t>
  </si>
  <si>
    <t>100ml:0.2g</t>
  </si>
  <si>
    <t>复方氨基酸注射液（15AA）</t>
  </si>
  <si>
    <t>100ml:8g</t>
  </si>
  <si>
    <t>澳美制药厂</t>
  </si>
  <si>
    <t>注射用氟氧头孢钠</t>
  </si>
  <si>
    <t>1.0g/瓶</t>
  </si>
  <si>
    <t>盐野义制药株式会社</t>
  </si>
  <si>
    <t>南京长澳制药有限公司</t>
  </si>
  <si>
    <t>多潘立酮</t>
  </si>
  <si>
    <t>12.72mg（相当于多潘立酮10mg)</t>
  </si>
  <si>
    <t>克拉霉素</t>
  </si>
  <si>
    <t>羟苯磺酸钙片</t>
  </si>
  <si>
    <t>阿莫西林克拉维酸钾咀嚼片</t>
  </si>
  <si>
    <t>盐酸洛美利嗪片</t>
  </si>
  <si>
    <t>双氯芬酸钠凝胶</t>
  </si>
  <si>
    <t>15克/支</t>
  </si>
  <si>
    <t>氧氟沙星凝胶</t>
  </si>
  <si>
    <t>10g：50mg</t>
  </si>
  <si>
    <t>10g/支</t>
  </si>
  <si>
    <t>20g:100mg</t>
  </si>
  <si>
    <t>20g/支</t>
  </si>
  <si>
    <t>头孢泊肟酯</t>
  </si>
  <si>
    <t>注射用亮菌甲素</t>
  </si>
  <si>
    <t>九味肝泰胶囊</t>
  </si>
  <si>
    <t>湖南新汇制药股份有限公司</t>
  </si>
  <si>
    <t>猴头健胃灵片</t>
  </si>
  <si>
    <t>0.38g*24片</t>
  </si>
  <si>
    <t>小儿智力糖浆</t>
  </si>
  <si>
    <t>10ml*10支</t>
  </si>
  <si>
    <t>上海新亚药业闵行有限公司</t>
  </si>
  <si>
    <t>普鲁卡因泛酸钙胶囊</t>
  </si>
  <si>
    <t>105mg</t>
  </si>
  <si>
    <t>西尼地平片</t>
  </si>
  <si>
    <t>单硝酸异山梨酯片</t>
  </si>
  <si>
    <t>马来酸依那普利片</t>
  </si>
  <si>
    <t>天津金耀药业有限公司</t>
  </si>
  <si>
    <t>来氟米特片</t>
  </si>
  <si>
    <t>河北万岁药业有限公司</t>
  </si>
  <si>
    <t>小建中片</t>
  </si>
  <si>
    <t>0.6g*24片/盒</t>
  </si>
  <si>
    <t>贵阳济仁堂药业有限公司</t>
  </si>
  <si>
    <t>右旋布洛芬</t>
  </si>
  <si>
    <t>50mg*6粒/盒</t>
  </si>
  <si>
    <t>山西迈迪制药有限公司</t>
  </si>
  <si>
    <t>苹果酸氯波比利片</t>
  </si>
  <si>
    <t>0.68mg*15片/盒</t>
  </si>
  <si>
    <t>双骨三子胶囊</t>
  </si>
  <si>
    <t>0.3g*24粒/盒</t>
  </si>
  <si>
    <t>儿脾醒颗粒</t>
  </si>
  <si>
    <t>2.5g*15袋/盒</t>
  </si>
  <si>
    <t>铝塑袋装</t>
  </si>
  <si>
    <t>贵州润生制药有限公司</t>
  </si>
  <si>
    <t xml:space="preserve">苯磺酸氨氯地平胶囊 </t>
  </si>
  <si>
    <t xml:space="preserve">5mg </t>
  </si>
  <si>
    <t>南通华山药业有限公司</t>
  </si>
  <si>
    <t xml:space="preserve">甲钴胺胶囊 </t>
  </si>
  <si>
    <t xml:space="preserve">0.5mg </t>
  </si>
  <si>
    <t xml:space="preserve">辛伐他汀胶囊 </t>
  </si>
  <si>
    <t>阿法骨化醇软胶囊</t>
  </si>
  <si>
    <t>0.5μg</t>
  </si>
  <si>
    <t>西洛他唑片</t>
  </si>
  <si>
    <t>重庆华森制药股份有限公司</t>
  </si>
  <si>
    <t>奥利司他胶囊</t>
  </si>
  <si>
    <t>0.12g</t>
  </si>
  <si>
    <t>21粒/盒</t>
  </si>
  <si>
    <t>聚乙二醇4000散</t>
  </si>
  <si>
    <t>胆舒软胶囊</t>
  </si>
  <si>
    <t>痛泻宁颗粒</t>
  </si>
  <si>
    <t>六味安神胶囊</t>
  </si>
  <si>
    <t>八味芪龙颗粒</t>
  </si>
  <si>
    <t>螺旋藻胶囊</t>
  </si>
  <si>
    <t>50粒/瓶</t>
  </si>
  <si>
    <t>盐酸特拉唑嗪</t>
  </si>
  <si>
    <t>都梁软胶囊</t>
  </si>
  <si>
    <t>0.54g</t>
  </si>
  <si>
    <t>36粒/瓶</t>
  </si>
  <si>
    <t>27粒/瓶</t>
  </si>
  <si>
    <t>甘桔冰梅片</t>
  </si>
  <si>
    <t>54片/盒</t>
  </si>
  <si>
    <t>注射用甲硫磺加贝酯</t>
  </si>
  <si>
    <t>盐酸伊托必利胶囊</t>
  </si>
  <si>
    <t>哈药总厂</t>
  </si>
  <si>
    <t>注射用阿莫西林钠</t>
  </si>
  <si>
    <t>注射用酒石酸吉他霉素</t>
  </si>
  <si>
    <t>注射用头孢拉定</t>
  </si>
  <si>
    <t>注射用氨苄西林钠舒巴坦钠</t>
  </si>
  <si>
    <t>2.25g</t>
  </si>
  <si>
    <t>盐酸左氧氟沙星片</t>
  </si>
  <si>
    <t>利福平胶囊</t>
  </si>
  <si>
    <t>100粒/盒</t>
  </si>
  <si>
    <t>罗红霉素颗粒</t>
  </si>
  <si>
    <t>头孢氨苄片</t>
  </si>
  <si>
    <t>麻仁软胶囊</t>
  </si>
  <si>
    <t>天津市中央药业有限公司</t>
  </si>
  <si>
    <t xml:space="preserve"> 麻仁软胶囊 </t>
  </si>
  <si>
    <t>头孢氨苄</t>
  </si>
  <si>
    <t>阿替洛尔</t>
  </si>
  <si>
    <t>头孢地尼分散片</t>
  </si>
  <si>
    <t>环孢素软胶囊</t>
  </si>
  <si>
    <t>头孢克洛缓释片</t>
  </si>
  <si>
    <t>0.375g</t>
  </si>
  <si>
    <t>六合氨基酸颗粒</t>
  </si>
  <si>
    <t>阿德福韦酯胶囊</t>
  </si>
  <si>
    <t xml:space="preserve">14粒/盒    </t>
  </si>
  <si>
    <t>北京双鹭药业股份有限公司</t>
  </si>
  <si>
    <t>4.3835元/粒</t>
  </si>
  <si>
    <t>3.9893元/粒</t>
  </si>
  <si>
    <t>4.0671元/粒</t>
  </si>
  <si>
    <t>4.0658元/粒</t>
  </si>
  <si>
    <t>3.95元/粒</t>
  </si>
  <si>
    <t>3.4883元/粒</t>
  </si>
  <si>
    <t>4.37元/粒</t>
  </si>
  <si>
    <t>3.9884元/粒</t>
  </si>
  <si>
    <t>3.92元/片</t>
  </si>
  <si>
    <t>3.57元/片</t>
  </si>
  <si>
    <t>3.834元/片</t>
  </si>
  <si>
    <t>3.35元/片</t>
  </si>
  <si>
    <t>3.32元/片</t>
  </si>
  <si>
    <t>3.4884元/片</t>
  </si>
  <si>
    <t>3.89元/片</t>
  </si>
  <si>
    <t>3.5389元/片</t>
  </si>
  <si>
    <t>氨酚曲马多片</t>
  </si>
  <si>
    <t>盐酸曲马多37.5mg与对乙酰氨基酚325mg</t>
  </si>
  <si>
    <t xml:space="preserve"> 20片/盒   </t>
  </si>
  <si>
    <t>2.4941元/片</t>
  </si>
  <si>
    <t>2.2725元/片</t>
  </si>
  <si>
    <t>2.1335元/片</t>
  </si>
  <si>
    <t>2.1155元/片</t>
  </si>
  <si>
    <t>2.12元/片</t>
  </si>
  <si>
    <t>2.25元/片</t>
  </si>
  <si>
    <t>2.323元/片</t>
  </si>
  <si>
    <t>2.1309元/片</t>
  </si>
  <si>
    <t>2.1602元/片</t>
  </si>
  <si>
    <t>1ml：8.3μg（50IU）</t>
  </si>
  <si>
    <t xml:space="preserve">10支/盒
</t>
  </si>
  <si>
    <t>19.1433元/支</t>
  </si>
  <si>
    <t>16.9元/支</t>
  </si>
  <si>
    <t>15.68元/支</t>
  </si>
  <si>
    <t>16.99元/支</t>
  </si>
  <si>
    <t>16.45元/支</t>
  </si>
  <si>
    <t>15.23元/支</t>
  </si>
  <si>
    <t>15.49元/支</t>
  </si>
  <si>
    <t>17.19元/支</t>
  </si>
  <si>
    <t>16.26元/支</t>
  </si>
  <si>
    <t>15.82元/支</t>
  </si>
  <si>
    <t>17.5元/支</t>
  </si>
  <si>
    <t>15.628元/支</t>
  </si>
  <si>
    <t>16.833元/支</t>
  </si>
  <si>
    <t>16元/支</t>
  </si>
  <si>
    <t>16.2286元/支</t>
  </si>
  <si>
    <t>2ml：20μg</t>
  </si>
  <si>
    <t>35.6467元/支</t>
  </si>
  <si>
    <t>32.38元/支</t>
  </si>
  <si>
    <t>32.44元/支</t>
  </si>
  <si>
    <t>32.92元/支</t>
  </si>
  <si>
    <t>32.59元/支</t>
  </si>
  <si>
    <t>32.57元/支</t>
  </si>
  <si>
    <t>34.26元/支</t>
  </si>
  <si>
    <t>32.6015元/支</t>
  </si>
  <si>
    <t>5.5788元/粒</t>
  </si>
  <si>
    <t>5.5658元/粒</t>
  </si>
  <si>
    <t>5.522元/粒</t>
  </si>
  <si>
    <t>5.4872元/粒</t>
  </si>
  <si>
    <t>5.45元/粒</t>
  </si>
  <si>
    <t>5.5023元/粒</t>
  </si>
  <si>
    <t>5.4873元/粒</t>
  </si>
  <si>
    <t>5.4952元/粒</t>
  </si>
  <si>
    <t>来那度胺胶囊</t>
  </si>
  <si>
    <t>130.7143元/粒</t>
  </si>
  <si>
    <t>102.1429元/粒</t>
  </si>
  <si>
    <t>191.0715元/粒</t>
  </si>
  <si>
    <t xml:space="preserve">25mg </t>
  </si>
  <si>
    <t>265.7173元/粒</t>
  </si>
  <si>
    <t>188.5715元/粒</t>
  </si>
  <si>
    <t>188.0953元/粒</t>
  </si>
  <si>
    <t>188.512元/粒</t>
  </si>
  <si>
    <t>利塞膦酸钠片</t>
  </si>
  <si>
    <t xml:space="preserve">10片/盒     </t>
  </si>
  <si>
    <t>5.235元/片</t>
  </si>
  <si>
    <t>4.682元/片</t>
  </si>
  <si>
    <t>4.404元/片</t>
  </si>
  <si>
    <t>4.562元/片</t>
  </si>
  <si>
    <t>5.13763元/片</t>
  </si>
  <si>
    <t>4.126元/片</t>
  </si>
  <si>
    <t>4.109元/片</t>
  </si>
  <si>
    <t>4.218元/片</t>
  </si>
  <si>
    <t>4.162元/片</t>
  </si>
  <si>
    <t>4.976元/片</t>
  </si>
  <si>
    <t>4.0644元/片</t>
  </si>
  <si>
    <t>4.183元/片</t>
  </si>
  <si>
    <t>4.565元/片</t>
  </si>
  <si>
    <t>4.4324元/片</t>
  </si>
  <si>
    <t>氯雷他定分散片</t>
  </si>
  <si>
    <t xml:space="preserve">6片/盒
</t>
  </si>
  <si>
    <t>1.3067元/片</t>
  </si>
  <si>
    <t>1.185元/片</t>
  </si>
  <si>
    <t>1.0967元/片</t>
  </si>
  <si>
    <t>1.2167元/片</t>
  </si>
  <si>
    <t>1.1767元/片</t>
  </si>
  <si>
    <t>1.2767元/片</t>
  </si>
  <si>
    <t>1.1904元/片</t>
  </si>
  <si>
    <t>2.0083元/片</t>
  </si>
  <si>
    <t>1.977元/片</t>
  </si>
  <si>
    <t>1.85元/片</t>
  </si>
  <si>
    <t>1.947元/片</t>
  </si>
  <si>
    <t>1.965元/片</t>
  </si>
  <si>
    <t>1.8877元/片</t>
  </si>
  <si>
    <t>0.25g（按C23H31NO7计）</t>
  </si>
  <si>
    <t>6.7333元/片</t>
  </si>
  <si>
    <t>6.4087元/片</t>
  </si>
  <si>
    <t>6.125元/片</t>
  </si>
  <si>
    <t>5.78元/片</t>
  </si>
  <si>
    <t>5.8825元/片</t>
  </si>
  <si>
    <t>5.883元/片</t>
  </si>
  <si>
    <t>3.99元/片</t>
  </si>
  <si>
    <t>5.6927元/片</t>
  </si>
  <si>
    <t>2.1033元/片</t>
  </si>
  <si>
    <t>1.6542元/片</t>
  </si>
  <si>
    <t>1.8892元/片</t>
  </si>
  <si>
    <t>1.6659元/片</t>
  </si>
  <si>
    <t>1.6459元/片</t>
  </si>
  <si>
    <t>1.6517元/片</t>
  </si>
  <si>
    <t>1.7375元/片</t>
  </si>
  <si>
    <t>1.6492元/片</t>
  </si>
  <si>
    <t>1.6292元/片</t>
  </si>
  <si>
    <t>1.99元/片</t>
  </si>
  <si>
    <t>1.7042元/片</t>
  </si>
  <si>
    <t>三磷酸胞苷二钠注射液</t>
  </si>
  <si>
    <t>2.0ml:20mg</t>
  </si>
  <si>
    <t>13.9075元/支</t>
  </si>
  <si>
    <t>9.89元/支</t>
  </si>
  <si>
    <t>9.8元/支</t>
  </si>
  <si>
    <t>11.1元/支</t>
  </si>
  <si>
    <t>9.2767元/支</t>
  </si>
  <si>
    <t>10.0167元/支</t>
  </si>
  <si>
    <t>2.0ml:40mg</t>
  </si>
  <si>
    <t>23.55元/支</t>
  </si>
  <si>
    <t>16.47元/支</t>
  </si>
  <si>
    <t>16.55元/支</t>
  </si>
  <si>
    <t>17.81元/支</t>
  </si>
  <si>
    <t>17.65元/支</t>
  </si>
  <si>
    <t>22.9元/支</t>
  </si>
  <si>
    <t>15.7704元/支</t>
  </si>
  <si>
    <t>23.5元/支</t>
  </si>
  <si>
    <t>17.955元/支</t>
  </si>
  <si>
    <t>替米沙坦胶囊</t>
  </si>
  <si>
    <t>1.8691元/粒</t>
  </si>
  <si>
    <t>1.7334元/粒</t>
  </si>
  <si>
    <t>1.7391元/粒</t>
  </si>
  <si>
    <t>1.7384元/粒</t>
  </si>
  <si>
    <t>1.7373元/粒</t>
  </si>
  <si>
    <t>1.6986元/片</t>
  </si>
  <si>
    <t>1.6084元/片</t>
  </si>
  <si>
    <t>1.5542元/片</t>
  </si>
  <si>
    <t>1.5417元/片</t>
  </si>
  <si>
    <t>1.56元/片</t>
  </si>
  <si>
    <t>79.8533元/瓶</t>
  </si>
  <si>
    <t>77.08元/瓶</t>
  </si>
  <si>
    <t>78.83元/瓶</t>
  </si>
  <si>
    <t>77.07元/瓶</t>
  </si>
  <si>
    <t>77.076元/瓶</t>
  </si>
  <si>
    <t>77.2945元/瓶</t>
  </si>
  <si>
    <t>杏灵滴丸</t>
  </si>
  <si>
    <t>每丸重32mg</t>
  </si>
  <si>
    <t>100丸/瓶</t>
  </si>
  <si>
    <t>0.4326元/丸</t>
  </si>
  <si>
    <t>0.4093元/丸</t>
  </si>
  <si>
    <t>0.4234元/丸</t>
  </si>
  <si>
    <t>0.4149元/丸</t>
  </si>
  <si>
    <t>3.6019元/片</t>
  </si>
  <si>
    <t>2.7467元/片</t>
  </si>
  <si>
    <t>3.1484元/片</t>
  </si>
  <si>
    <t>2.8375元/片</t>
  </si>
  <si>
    <t>2.64元/片</t>
  </si>
  <si>
    <t>3.1684元/片</t>
  </si>
  <si>
    <t>3.58元/片</t>
  </si>
  <si>
    <t>2.7007元/片</t>
  </si>
  <si>
    <t>1.5元/片</t>
  </si>
  <si>
    <t>3.1元/片</t>
  </si>
  <si>
    <t>2.78元/片</t>
  </si>
  <si>
    <t>2.3592元/片</t>
  </si>
  <si>
    <t>2.8451元/片</t>
  </si>
  <si>
    <t>盐酸左氧氟沙星胶囊</t>
  </si>
  <si>
    <t>按C18H20FN304计算0.1g</t>
  </si>
  <si>
    <t>0.695元/粒</t>
  </si>
  <si>
    <t>0.6334元/粒</t>
  </si>
  <si>
    <t>0.6384元/粒</t>
  </si>
  <si>
    <t>0.59元/粒</t>
  </si>
  <si>
    <t>0.5292元/粒</t>
  </si>
  <si>
    <t>0.5962元/粒</t>
  </si>
  <si>
    <t>0.4ml:4000AxaIU</t>
  </si>
  <si>
    <t>48元/瓶</t>
  </si>
  <si>
    <t>45元/瓶</t>
  </si>
  <si>
    <t>0.1ml：10000Axa</t>
  </si>
  <si>
    <t>127.5元/瓶</t>
  </si>
  <si>
    <t>120元/瓶</t>
  </si>
  <si>
    <t>依托度酸缓释片</t>
  </si>
  <si>
    <t>3.9639元/片</t>
  </si>
  <si>
    <t>3.5584元/片</t>
  </si>
  <si>
    <t>重组人碱性成纤维细胞生长因子凝胶</t>
  </si>
  <si>
    <t>25000IU</t>
  </si>
  <si>
    <t>312.5元/支</t>
  </si>
  <si>
    <t>293.65元/支</t>
  </si>
  <si>
    <t>281.33元/支</t>
  </si>
  <si>
    <t>248元/支</t>
  </si>
  <si>
    <t>275.08元/支</t>
  </si>
  <si>
    <t>298元/支</t>
  </si>
  <si>
    <t>280元/支</t>
  </si>
  <si>
    <t>296元/支</t>
  </si>
  <si>
    <t>297.25元/支</t>
  </si>
  <si>
    <t>276.531元/支</t>
  </si>
  <si>
    <t>注射用亚叶酸钙</t>
  </si>
  <si>
    <t>按C20H23N707计0.35g</t>
  </si>
  <si>
    <t xml:space="preserve">1瓶/盒
</t>
  </si>
  <si>
    <t>41.2元/瓶</t>
  </si>
  <si>
    <t>36.22元/瓶</t>
  </si>
  <si>
    <t>注射用重组人白介素-11</t>
  </si>
  <si>
    <t>600万单位（0.75mg）</t>
  </si>
  <si>
    <t>75.33元/瓶</t>
  </si>
  <si>
    <t>72.87元/瓶</t>
  </si>
  <si>
    <t>67.29元/瓶</t>
  </si>
  <si>
    <t>69.1元/瓶</t>
  </si>
  <si>
    <t>74.61元/瓶</t>
  </si>
  <si>
    <t>72.75元/瓶</t>
  </si>
  <si>
    <t>64元/瓶</t>
  </si>
  <si>
    <t>65.9元/瓶</t>
  </si>
  <si>
    <t>70.69元/瓶</t>
  </si>
  <si>
    <t>69.7元/瓶</t>
  </si>
  <si>
    <t>68.112元/瓶</t>
  </si>
  <si>
    <t>1200万单位（1.5mg）</t>
  </si>
  <si>
    <t>103.36元/瓶</t>
  </si>
  <si>
    <t>103.26元/瓶</t>
  </si>
  <si>
    <t>注射用重组人白介素-2（125Ala）</t>
  </si>
  <si>
    <t>10万IU</t>
  </si>
  <si>
    <t>19.4183元/瓶</t>
  </si>
  <si>
    <t>17.07元/瓶</t>
  </si>
  <si>
    <t>16.43元/瓶</t>
  </si>
  <si>
    <t>17.29元/瓶</t>
  </si>
  <si>
    <t>15.6085元/瓶</t>
  </si>
  <si>
    <t>16.98元/瓶</t>
  </si>
  <si>
    <t>18.3元/瓶</t>
  </si>
  <si>
    <t>17元/瓶</t>
  </si>
  <si>
    <t>17.8713元/瓶</t>
  </si>
  <si>
    <t>16.8231元/瓶</t>
  </si>
  <si>
    <t>20万IU</t>
  </si>
  <si>
    <t>31.56元/瓶</t>
  </si>
  <si>
    <t>24.13元/瓶</t>
  </si>
  <si>
    <t>27.42元/瓶</t>
  </si>
  <si>
    <t>24.25元/瓶</t>
  </si>
  <si>
    <t>27.93元/瓶</t>
  </si>
  <si>
    <t>26.38元/瓶</t>
  </si>
  <si>
    <t>22.9235元/瓶</t>
  </si>
  <si>
    <t>27.33元/瓶</t>
  </si>
  <si>
    <t>24.38元/瓶</t>
  </si>
  <si>
    <t>27.47元/瓶</t>
  </si>
  <si>
    <t>28.81元/瓶</t>
  </si>
  <si>
    <t>24.1183元/瓶</t>
  </si>
  <si>
    <t>24.5元/瓶</t>
  </si>
  <si>
    <t>25.5015元/瓶</t>
  </si>
  <si>
    <t>50万IU</t>
  </si>
  <si>
    <t>61.6267元/瓶</t>
  </si>
  <si>
    <t>61.14元/瓶</t>
  </si>
  <si>
    <t>57.95元/瓶</t>
  </si>
  <si>
    <t>60.821元/瓶</t>
  </si>
  <si>
    <t>100万IU</t>
  </si>
  <si>
    <t>101元/瓶</t>
  </si>
  <si>
    <t>90.64元/瓶</t>
  </si>
  <si>
    <t>94.02元/瓶</t>
  </si>
  <si>
    <t>82.22元/瓶</t>
  </si>
  <si>
    <t>95.7元/瓶</t>
  </si>
  <si>
    <t>82.65元/瓶</t>
  </si>
  <si>
    <t>89.69元/瓶</t>
  </si>
  <si>
    <t>82.686元/瓶</t>
  </si>
  <si>
    <t>82元/瓶</t>
  </si>
  <si>
    <t>86.4046元/瓶</t>
  </si>
  <si>
    <t>150万IU</t>
  </si>
  <si>
    <t>145.6767元/瓶</t>
  </si>
  <si>
    <t>139.4元/瓶</t>
  </si>
  <si>
    <t>142.21元/瓶</t>
  </si>
  <si>
    <t>140.77元/瓶</t>
  </si>
  <si>
    <t>140.63元/瓶</t>
  </si>
  <si>
    <t>143.49元/瓶</t>
  </si>
  <si>
    <t>142.61元/瓶</t>
  </si>
  <si>
    <t>140.5555元/瓶</t>
  </si>
  <si>
    <t>头孢托仑匹酯颗粒</t>
  </si>
  <si>
    <t>30mg（效价）/0.3g/袋×9袋</t>
  </si>
  <si>
    <t>明治制果药业株式会社（Meiji Seika Pharma Co.,Ltd）</t>
  </si>
  <si>
    <t>头孢妥仑匹酯片</t>
  </si>
  <si>
    <t>100mg×10片</t>
  </si>
  <si>
    <t xml:space="preserve"> 1.0g（以C16H20N7NaO7S3计）×1支</t>
  </si>
  <si>
    <t>胞磷胆碱钠注射液</t>
  </si>
  <si>
    <t>2ml:0.25g（塑料安瓿）</t>
  </si>
  <si>
    <t>辰欣药业股份有限公司</t>
  </si>
  <si>
    <t>尼莫地平注射液</t>
  </si>
  <si>
    <t>50ml:10mg</t>
  </si>
  <si>
    <t>250ml:0.5g</t>
  </si>
  <si>
    <t>250ml:8g:2.25g</t>
  </si>
  <si>
    <t>非诺贝特胶囊</t>
  </si>
  <si>
    <t>0.1g*20粒</t>
  </si>
  <si>
    <t>盐酸格拉司琼氯化钠注射液</t>
  </si>
  <si>
    <t>100ml：3mg</t>
  </si>
  <si>
    <t>100ml：3mg（软袋双阀）</t>
  </si>
  <si>
    <t>小儿复方氨基酸注射液(18AA-I)</t>
  </si>
  <si>
    <t>20ml:1.348g(总氨基酸)（塑料安瓿）</t>
  </si>
  <si>
    <t>复方氨基酸（18AA-I）</t>
  </si>
  <si>
    <t>500ml：35g（7%）</t>
  </si>
  <si>
    <t>250ml：17.5g（7%）</t>
  </si>
  <si>
    <t>脂肪乳注射液（C14-24)</t>
  </si>
  <si>
    <t>250ml：50g（软袋双阀）</t>
  </si>
  <si>
    <t>500ml：50g（10%）（软袋双阀）</t>
  </si>
  <si>
    <t>兰索拉唑片</t>
  </si>
  <si>
    <t>30mg*7片</t>
  </si>
  <si>
    <t>40mg*7片</t>
  </si>
  <si>
    <t>盐酸右美托咪定注射液</t>
  </si>
  <si>
    <t>1ml：0.1mg</t>
  </si>
  <si>
    <t>双氯芬酸钠利多卡因注射液</t>
  </si>
  <si>
    <t>2ml：（75mg+20mg）</t>
  </si>
  <si>
    <t>10mg*14片</t>
  </si>
  <si>
    <t>环孢素注射液</t>
  </si>
  <si>
    <t>5ml：0.25g</t>
  </si>
  <si>
    <t>0.4mg</t>
  </si>
  <si>
    <t>妇炎舒胶囊</t>
  </si>
  <si>
    <t>陕西东科制药有限责任公司</t>
  </si>
  <si>
    <t>展筋活血散</t>
  </si>
  <si>
    <t>300mg</t>
  </si>
  <si>
    <t>黄龙止咳颗粒</t>
  </si>
  <si>
    <t>黄龙咳喘胶囊</t>
  </si>
  <si>
    <t>秦川通痹片</t>
  </si>
  <si>
    <t>乙肝舒康胶囊</t>
  </si>
  <si>
    <t>小儿止泻贴</t>
  </si>
  <si>
    <t>5cm*7cm</t>
  </si>
  <si>
    <t>复方祖司麻止痛膏</t>
  </si>
  <si>
    <t>7cm*10cm</t>
  </si>
  <si>
    <t>8贴/盒</t>
  </si>
  <si>
    <t>甘海胃康胶囊</t>
  </si>
  <si>
    <t>心欣舒胶囊</t>
  </si>
  <si>
    <t>胃复宁胶囊</t>
  </si>
  <si>
    <t>益肝乐颗粒</t>
  </si>
  <si>
    <t>10g*9</t>
  </si>
  <si>
    <t>哈药集团生物工程有限公司</t>
  </si>
  <si>
    <t>重组人粒细胞巨噬细胞刺激因子</t>
  </si>
  <si>
    <t>150ug</t>
  </si>
  <si>
    <t>金陵药业股份有限公司南京金陵制药厂</t>
  </si>
  <si>
    <t>1.0238元/粒</t>
  </si>
  <si>
    <t>-</t>
  </si>
  <si>
    <t>0.6867元/粒</t>
  </si>
  <si>
    <t>0.8988元/粒</t>
  </si>
  <si>
    <t>0.698元/粒</t>
  </si>
  <si>
    <t>0.8475元/粒</t>
  </si>
  <si>
    <t>0.8825元/粒</t>
  </si>
  <si>
    <t>0.7156元/粒</t>
  </si>
  <si>
    <t>0.704元/粒</t>
  </si>
  <si>
    <t>0.786元/粒</t>
  </si>
  <si>
    <t>0.7038元/粒</t>
  </si>
  <si>
    <t>0.7962元/粒</t>
  </si>
  <si>
    <t>75μg/支</t>
  </si>
  <si>
    <t>厦门特宝生物工程股份有限公司</t>
  </si>
  <si>
    <t>100μg/支</t>
  </si>
  <si>
    <t>150μg/支</t>
  </si>
  <si>
    <t>300μg/支</t>
  </si>
  <si>
    <t>重组人粒细胞刺激因子</t>
  </si>
  <si>
    <t>125μg/支（预充式）</t>
  </si>
  <si>
    <t>200μg/支（预充式）</t>
  </si>
  <si>
    <t>1mg(800万单位)</t>
  </si>
  <si>
    <t>1.5mg(1200万单位)</t>
  </si>
  <si>
    <t>2mg(1600万单位)</t>
  </si>
  <si>
    <t>3mg(2400万单位)</t>
  </si>
  <si>
    <t>聚乙二醇干扰素α-2b注射液</t>
  </si>
  <si>
    <t>90μg(33万U)/0.5ml/支(预充式)</t>
  </si>
  <si>
    <t>135μg(50万U)/0.5ml/支(预充式)</t>
  </si>
  <si>
    <t>180μg(66万U)/0.5 ml/支(预充式)</t>
  </si>
  <si>
    <t>西尼地平软胶囊</t>
  </si>
  <si>
    <t>大连美创药业有限公司</t>
  </si>
  <si>
    <t>卢立康唑乳膏</t>
  </si>
  <si>
    <t xml:space="preserve"> 5g:50mg</t>
  </si>
  <si>
    <t>海南海灵化学制药有限公司</t>
  </si>
  <si>
    <t xml:space="preserve"> 10g:100mg</t>
  </si>
  <si>
    <t>50mg/支</t>
  </si>
  <si>
    <t>天津生物化学制药有限公司</t>
  </si>
  <si>
    <t>0.1g/支</t>
  </si>
  <si>
    <t>注射用尿激酶</t>
  </si>
  <si>
    <t>1万单位/支</t>
  </si>
  <si>
    <t>10万单位/支</t>
  </si>
  <si>
    <t>25万单位/支</t>
  </si>
  <si>
    <t xml:space="preserve">0.4ml:4100IU/支 </t>
  </si>
  <si>
    <t>0.6ml:6150IU/支</t>
  </si>
  <si>
    <t>肝素钠注射液</t>
  </si>
  <si>
    <t>2ml:1.25万单位/支</t>
  </si>
  <si>
    <t>肝素钙注射液</t>
  </si>
  <si>
    <t>1ml:1万单位/支</t>
  </si>
  <si>
    <t>眼氨肽注射液</t>
  </si>
  <si>
    <t>1ml:1g/支</t>
  </si>
  <si>
    <t>2ml:2g/支</t>
  </si>
  <si>
    <t>注射用磷酸氟达拉滨</t>
  </si>
  <si>
    <t>重庆莱美药业股份有限公司</t>
  </si>
  <si>
    <t>纳米炭混悬注射液</t>
  </si>
  <si>
    <t>0.5ml:25mg</t>
  </si>
  <si>
    <t>消栓肠溶胶囊【消栓胶囊（肠溶）】</t>
  </si>
  <si>
    <t>0.2g*12粒</t>
  </si>
  <si>
    <t>三门峡赛诺维制药有限公司</t>
  </si>
  <si>
    <t>0.2g*24粒</t>
  </si>
  <si>
    <t>孕妇金花片</t>
  </si>
  <si>
    <t>0.62g*24片</t>
  </si>
  <si>
    <t>0.62g*36片</t>
  </si>
  <si>
    <t>二甲双胍格列本脲片（II）</t>
  </si>
  <si>
    <t>0.5g/5mg*14片</t>
  </si>
  <si>
    <t>格列齐特片（II）</t>
  </si>
  <si>
    <t>80mg*60片</t>
  </si>
  <si>
    <t>复方*24片</t>
  </si>
  <si>
    <t>米氮平片</t>
  </si>
  <si>
    <t>30mg×10片/盒</t>
  </si>
  <si>
    <t>华裕（无锡）制药有限公司</t>
  </si>
  <si>
    <t>15mg×20片/盒</t>
  </si>
  <si>
    <t>磷酸铝凝胶</t>
  </si>
  <si>
    <t>20g:2.5g×5袋/盒</t>
  </si>
  <si>
    <t>5ml:25mg×1支/支</t>
  </si>
  <si>
    <t>5mg×48片/盒</t>
  </si>
  <si>
    <t>100ml:5g:0.9g*1袋/袋</t>
  </si>
  <si>
    <t>250ml:12.5g:2.25g*1袋/袋</t>
  </si>
  <si>
    <t>500ml:25g:4.5g*1袋/袋</t>
  </si>
  <si>
    <t>100ml:10g(10%)*1袋/袋</t>
  </si>
  <si>
    <t>250ml:25g(10%)*1袋/袋</t>
  </si>
  <si>
    <t>500ml:50g(10%)*1袋/袋</t>
  </si>
  <si>
    <t>100ml:5g(5%)*1袋/袋</t>
  </si>
  <si>
    <t>250ml:12.5g(5%)*1袋/袋</t>
  </si>
  <si>
    <t>500ml:25g(5%)*1袋/袋</t>
  </si>
  <si>
    <t>100ml:0.9g(0.9%)*1袋/袋</t>
  </si>
  <si>
    <t>250ml:2.25g(0.9%)*1袋/袋</t>
  </si>
  <si>
    <t>500ml:4.5g(0.9%)*1袋/袋</t>
  </si>
  <si>
    <t>250ml:12.5g*1瓶/瓶</t>
  </si>
  <si>
    <t>250ml:25g*1瓶/瓶</t>
  </si>
  <si>
    <t>500ml:25g*1瓶/瓶</t>
  </si>
  <si>
    <t>500ml:50g*1瓶/瓶</t>
  </si>
  <si>
    <t>50ml:0.45g*1瓶/瓶</t>
  </si>
  <si>
    <t>100ml:0.9g*1瓶/瓶</t>
  </si>
  <si>
    <t>250ml:2.25g*1瓶/瓶</t>
  </si>
  <si>
    <t>500ml:4.5g*1瓶/瓶</t>
  </si>
  <si>
    <t>250ml:12.5:2.25g*1瓶/瓶</t>
  </si>
  <si>
    <t>100ml:5g:0.9g*1瓶/瓶</t>
  </si>
  <si>
    <t>500ml:25g:4.5g*1瓶/瓶</t>
  </si>
  <si>
    <t>50ml:5g*1瓶/瓶</t>
  </si>
  <si>
    <t>50ml:2.5g*1瓶/瓶</t>
  </si>
  <si>
    <t>100ml:5g*1瓶/瓶</t>
  </si>
  <si>
    <t>100ml:10g*1瓶/瓶</t>
  </si>
  <si>
    <t>双丹颗粒</t>
  </si>
  <si>
    <t>5g*12袋/盒</t>
  </si>
  <si>
    <t xml:space="preserve">山东孔圣堂制药有限公司
</t>
  </si>
  <si>
    <t>4.5793</t>
  </si>
  <si>
    <t>参苓白术丸</t>
  </si>
  <si>
    <t>每100粒重6克</t>
  </si>
  <si>
    <t>（6g/袋）*10袋/盒</t>
  </si>
  <si>
    <t>乌鸡白凤丸</t>
  </si>
  <si>
    <t>注射用甲磺酸法舒地尔</t>
  </si>
  <si>
    <t>35mg</t>
  </si>
  <si>
    <t>武汉启瑞药业有限公司</t>
  </si>
  <si>
    <t>索法酮干混悬剂</t>
  </si>
  <si>
    <t>芪冬颐心
口服液</t>
  </si>
  <si>
    <t>每支装
10ml</t>
  </si>
  <si>
    <t>10ml*
10支</t>
  </si>
  <si>
    <t>通化白山
药业股份有限公司</t>
  </si>
  <si>
    <t>复方丹蛭片</t>
  </si>
  <si>
    <t>每片重
0.36g</t>
  </si>
  <si>
    <t>0.36g*60片</t>
  </si>
  <si>
    <t>龙血竭片</t>
  </si>
  <si>
    <t>安徽永生堂药业有限责任公司</t>
  </si>
  <si>
    <t>注射用心肌肽</t>
  </si>
  <si>
    <t>20mg（按多肽计）</t>
  </si>
  <si>
    <t>大连珍奥药业股份有限公司</t>
  </si>
  <si>
    <t>芩胆止咳片</t>
  </si>
  <si>
    <t>0.515g/片</t>
  </si>
  <si>
    <t>0.515g/片×12片/盒</t>
  </si>
  <si>
    <t>0.515g/片×24</t>
  </si>
  <si>
    <t>注射用萘普生钠</t>
  </si>
  <si>
    <t>0.275g</t>
  </si>
  <si>
    <t>山东北大高科华泰制药有限公司</t>
  </si>
  <si>
    <t>注射用氢溴酸高乌甲素</t>
  </si>
  <si>
    <t>谷维素注射液</t>
  </si>
  <si>
    <t>2ml：40mg</t>
  </si>
  <si>
    <t>注射用门冬氨酸钾镁</t>
  </si>
  <si>
    <t>2.0g:门冬氨酸钾1g与门冬氨酸镁1g</t>
  </si>
  <si>
    <t>海南普利制药股份有限公司</t>
  </si>
  <si>
    <t>阿奇霉素干混悬剂</t>
  </si>
  <si>
    <t>地氯雷他定分散片</t>
  </si>
  <si>
    <t>地氯雷他定干混悬剂</t>
  </si>
  <si>
    <t>0.5g：2.5mg(以地氯雷他定计)</t>
  </si>
  <si>
    <t>1g：5mg</t>
  </si>
  <si>
    <t>积雪苷片</t>
  </si>
  <si>
    <t>6mg</t>
  </si>
  <si>
    <t>0.4371</t>
  </si>
  <si>
    <t>0.4710</t>
  </si>
  <si>
    <t>12mg</t>
  </si>
  <si>
    <t>0.8829</t>
  </si>
  <si>
    <t>积雪苷霜软膏</t>
  </si>
  <si>
    <t>2.5%*20g</t>
  </si>
  <si>
    <t>2.5%*30g</t>
  </si>
  <si>
    <t>马来酸曲美布汀片</t>
  </si>
  <si>
    <t>益肝灵液体胶囊</t>
  </si>
  <si>
    <t>38.5mg</t>
  </si>
  <si>
    <t>双氯芬酸钠肠溶缓释胶囊</t>
  </si>
  <si>
    <t>茶碱缓释胶囊</t>
  </si>
  <si>
    <t>尼莫地平胶囊</t>
  </si>
  <si>
    <t>注射用阿奇霉素</t>
  </si>
  <si>
    <t>银杏蜜环口服溶液</t>
  </si>
  <si>
    <t>12支</t>
  </si>
  <si>
    <t>邛崃天银制药有限公司</t>
  </si>
  <si>
    <t>浙江普洛康裕制药有限公司</t>
  </si>
  <si>
    <t>15ml:5.4g(36%)</t>
  </si>
  <si>
    <t>盐酸头孢他美酯片</t>
  </si>
  <si>
    <t>90.65mg（按头孢他美计,相当于盐酸头孢他美酯125mg)</t>
  </si>
  <si>
    <t>吲达帕胺缓释片</t>
  </si>
  <si>
    <t>1.5mg</t>
  </si>
  <si>
    <t>施维雅（天津)制药有限公司</t>
  </si>
  <si>
    <t>60片</t>
  </si>
  <si>
    <t>培哚普利吲达帕胺片</t>
  </si>
  <si>
    <t>4mg:1.25mg</t>
  </si>
  <si>
    <t>曲美他嗪缓释片</t>
  </si>
  <si>
    <t>培哚普利叔丁胺片</t>
  </si>
  <si>
    <t>15片</t>
  </si>
  <si>
    <t>吡贝地尔缓释片</t>
  </si>
  <si>
    <t>0.25g(按C16H19N3O5S计)</t>
  </si>
  <si>
    <t>四川国瑞药业有限责任公司</t>
  </si>
  <si>
    <t>氨咖黄敏胶囊</t>
  </si>
  <si>
    <t>丙泊酚乳状注射液</t>
  </si>
  <si>
    <t>10ml:0.1g</t>
  </si>
  <si>
    <t>丙泊酚中/长链脂肪乳注射液</t>
  </si>
  <si>
    <t>100ml:1.0g</t>
  </si>
  <si>
    <t>20ml:0.2g</t>
  </si>
  <si>
    <t>1ml:0.1mg(按C13H16N2计)</t>
  </si>
  <si>
    <t>2ml:0.2mg(按C13H16N2计)</t>
  </si>
  <si>
    <t>100ml:20g(大豆油):1.2g(蛋黄卵磷脂)</t>
  </si>
  <si>
    <t>250ml:25g(大豆油):3g(蛋黄卵磷脂)</t>
  </si>
  <si>
    <t xml:space="preserve">250ml:50g(大豆油):3g(蛋黄卵磷脂) </t>
  </si>
  <si>
    <t>500ml:50g(大豆油):6g(蛋黄卵磷脂)</t>
  </si>
  <si>
    <t>中/长链脂肪乳注射液（C8～24）</t>
  </si>
  <si>
    <t xml:space="preserve">100ml:10g(大豆油):10g(中链甘油三酸酯):1.2g(蛋黄卵磷脂):2.5g(甘油) </t>
  </si>
  <si>
    <t xml:space="preserve">250ml:12.5g(大豆油):12.5g(中链甘油三酸酯):3g(蛋黄卵磷脂):6.25g(甘油) </t>
  </si>
  <si>
    <t>500ml:25g(大豆油):25g(中链甘油三酸酯):6g(蛋黄卵磷脂):12.5g(甘油)</t>
  </si>
  <si>
    <t>浙江华海药业股份有限公司</t>
  </si>
  <si>
    <t>福辛普利钠片</t>
  </si>
  <si>
    <t>21片/盒</t>
  </si>
  <si>
    <t>赖诺普利片</t>
  </si>
  <si>
    <t>缬沙坦片</t>
  </si>
  <si>
    <t>160mg</t>
  </si>
  <si>
    <t>盐酸帕罗西汀片</t>
  </si>
  <si>
    <t>利培酮片</t>
  </si>
  <si>
    <t>利培酮分散片</t>
  </si>
  <si>
    <t>甲巯咪唑片</t>
  </si>
  <si>
    <t>默克制药（江苏）有限公司</t>
  </si>
  <si>
    <t>苯扎氯铵溶液</t>
  </si>
  <si>
    <t>150ml:0.15g(0.10%)</t>
  </si>
  <si>
    <t>广东洛斯特制药有限公司</t>
  </si>
  <si>
    <t>500ml:0.25g(0.05%)</t>
  </si>
  <si>
    <t>150ml:0.15g(0.10%)（含妇科冲洗器）</t>
  </si>
  <si>
    <t>1盒/盒</t>
  </si>
  <si>
    <t>胸腺五肽注射液</t>
  </si>
  <si>
    <t>海南中和药业股份有限公司</t>
  </si>
  <si>
    <t>醋酸去氨加压素注射液</t>
  </si>
  <si>
    <t>1ml:4ug</t>
  </si>
  <si>
    <t>1ml:15ug</t>
  </si>
  <si>
    <t>醋酸去氨加压素片</t>
  </si>
  <si>
    <t>0.1mg</t>
  </si>
  <si>
    <t>肾炎康复片</t>
  </si>
  <si>
    <t>0.48g/片</t>
  </si>
  <si>
    <t>45片/瓶</t>
  </si>
  <si>
    <t>天津同仁堂集团股份有限公司</t>
  </si>
  <si>
    <t>脉管复康片</t>
  </si>
  <si>
    <t>0.6g/片</t>
  </si>
  <si>
    <t>脑血栓片</t>
  </si>
  <si>
    <t>0.3g/片</t>
  </si>
  <si>
    <t>冠脉通片</t>
  </si>
  <si>
    <t>伤湿祛痛膏</t>
  </si>
  <si>
    <t>6.5cm*905cm/贴</t>
  </si>
  <si>
    <t>10贴/盒</t>
  </si>
  <si>
    <t>四川百利药业有限责任公司</t>
  </si>
  <si>
    <t>氨金黄敏颗粒</t>
  </si>
  <si>
    <t>每袋含对乙酰氨基酚150mg，盐酸金刚烷胺50mg，人工牛黄10mg，马来酸氯苯那敏2mg</t>
  </si>
  <si>
    <t>奥硝唑胶囊</t>
  </si>
  <si>
    <t>柴黄颗粒</t>
  </si>
  <si>
    <t>柴黄片</t>
  </si>
  <si>
    <t>产妇安颗粒</t>
  </si>
  <si>
    <t>恩曲他滨胶囊</t>
  </si>
  <si>
    <t>黄芪颗粒</t>
  </si>
  <si>
    <t>0.37g</t>
  </si>
  <si>
    <t>利巴韦林颗粒</t>
  </si>
  <si>
    <t>葡萄糖电解质泡腾片</t>
  </si>
  <si>
    <t>每片含钠0.138g，钾0.098g，氯0.160g，无水葡萄糖1.620g，无水枸橼酸0.384g</t>
  </si>
  <si>
    <t>替硝唑阴道泡腾片</t>
  </si>
  <si>
    <t>0.3g（以伐昔洛韦计）</t>
  </si>
  <si>
    <t>茵栀黄胶囊</t>
  </si>
  <si>
    <t>注射用盐酸尼非卡兰</t>
  </si>
  <si>
    <t>注射用甲磺酸左氧氟沙星</t>
  </si>
  <si>
    <t>复方脑肽节苷脂注射液</t>
  </si>
  <si>
    <t>吉林步长制药有限公司</t>
  </si>
  <si>
    <t>七味姜黄搽剂</t>
  </si>
  <si>
    <t>贵州双升制药有限公司</t>
  </si>
  <si>
    <t>25ml</t>
  </si>
  <si>
    <t>胸腺肽</t>
  </si>
  <si>
    <t>5mg*15片</t>
  </si>
  <si>
    <t>吉林康乃尔药业有限公司</t>
  </si>
  <si>
    <t>15mg*12片</t>
  </si>
  <si>
    <t>15mg*16片</t>
  </si>
  <si>
    <t>小牛血去蛋白提取物</t>
  </si>
  <si>
    <t>0.4g*1支</t>
  </si>
  <si>
    <t>0.8g*1支</t>
  </si>
  <si>
    <t>香菇多糖注射液</t>
  </si>
  <si>
    <t>2ml：1mg</t>
  </si>
  <si>
    <t>金陵药业股份有限公司福州梅峰制药厂</t>
  </si>
  <si>
    <t>银杏叶软胶囊</t>
  </si>
  <si>
    <t>每粒含总黄酮醇苷19.2mg与萜类内酯4.8mg</t>
  </si>
  <si>
    <t>辽宁仙草堂药业有限公司</t>
  </si>
  <si>
    <t>枣仁安神液</t>
  </si>
  <si>
    <t>7支/盒</t>
  </si>
  <si>
    <t>厦门恩成制药有限公司</t>
  </si>
  <si>
    <t>益肝灵软胶囊</t>
  </si>
  <si>
    <t>每粒装0.33g(含水飞蓟素，以水飞蓟宾计38.5mg)</t>
  </si>
  <si>
    <t>芜湖绿叶制药有限公司</t>
  </si>
  <si>
    <t>克霉唑阴道片</t>
  </si>
  <si>
    <t>拜耳医药保健有限公司启东分公司</t>
  </si>
  <si>
    <t>拉西地平分散片</t>
  </si>
  <si>
    <t>浙江贝得药业有限公司</t>
  </si>
  <si>
    <t>1.4718元/片</t>
  </si>
  <si>
    <t>1.3951元/片</t>
  </si>
  <si>
    <t>枯草杆菌二联活菌肠溶胶囊</t>
  </si>
  <si>
    <t>北京韩美药品有限公司</t>
  </si>
  <si>
    <t>枯草杆菌二联活菌颗粒</t>
  </si>
  <si>
    <t>氨溴特罗口服溶液</t>
  </si>
  <si>
    <t>复方氨酚甲麻口服液</t>
  </si>
  <si>
    <t>盐酸特比萘芬喷雾剂</t>
  </si>
  <si>
    <t>30ml，1%(g:g</t>
  </si>
  <si>
    <t>盐酸特比萘芬乳膏</t>
  </si>
  <si>
    <t>15g，1%</t>
  </si>
  <si>
    <t>酮洛芬凝胶</t>
  </si>
  <si>
    <t>30g：0.9g</t>
  </si>
  <si>
    <t>布洛芬混悬液</t>
  </si>
  <si>
    <t>100ml:2g</t>
  </si>
  <si>
    <t>100ml:3.2g</t>
  </si>
  <si>
    <t>盐酸西替利嗪口服溶液</t>
  </si>
  <si>
    <t>盐酸氨溴索口服溶液</t>
  </si>
  <si>
    <t>马来酸多潘立酮片</t>
  </si>
  <si>
    <t>每片含马来酸多潘立酮12.72mg(相当于多潘立酮10mg</t>
  </si>
  <si>
    <t>非那雄胺片</t>
  </si>
  <si>
    <t>缬沙坦氨氯地平片(I)</t>
  </si>
  <si>
    <t>每片含缬沙坦80mg与氨氯地平5mg</t>
  </si>
  <si>
    <t>北京诺华制药有限公司</t>
  </si>
  <si>
    <t>缬沙坦氢氯噻嗪片</t>
  </si>
  <si>
    <t>每片含缬沙坦80mg与氢氯噻嗪12.5mg</t>
  </si>
  <si>
    <t>盐酸贝那普利片</t>
  </si>
  <si>
    <t>维格列汀片</t>
  </si>
  <si>
    <t>那格列奈片</t>
  </si>
  <si>
    <t>卡马西平片</t>
  </si>
  <si>
    <t>双氯芬酸钠</t>
  </si>
  <si>
    <t>双氯芬酸钠缓释片</t>
  </si>
  <si>
    <t xml:space="preserve">75mg </t>
  </si>
  <si>
    <t>双氯芬酸二乙胺</t>
  </si>
  <si>
    <t xml:space="preserve">20g:0.2g(1%) </t>
  </si>
  <si>
    <t>富马酸依美斯汀滴眼液</t>
  </si>
  <si>
    <t>5ml: 2.5mg（0.05%,以依美斯汀计）</t>
  </si>
  <si>
    <t>s.a.ALCON-COUVREUR n.v.</t>
  </si>
  <si>
    <t>妥布霉素地塞米松眼膏</t>
  </si>
  <si>
    <t>3.5g（妥布霉素10.5mg,地塞米松3.5mg）</t>
  </si>
  <si>
    <t>3.5g/支/盒</t>
  </si>
  <si>
    <t>ALCON CUSI s.a.</t>
  </si>
  <si>
    <t>妥布霉素地塞米松滴眼液</t>
  </si>
  <si>
    <t>5ml:妥布霉素15mg和地塞米松5mg</t>
  </si>
  <si>
    <t>5ml/支/盒</t>
  </si>
  <si>
    <t>盐酸奥洛他定滴眼液</t>
  </si>
  <si>
    <t>0.1%(5ml:5mg，按C21H23NO3计)</t>
  </si>
  <si>
    <t>布林佐胺滴眼液</t>
  </si>
  <si>
    <t>5ml:50mg（1%）</t>
  </si>
  <si>
    <t>布林佐胺噻吗洛尔滴眼液</t>
  </si>
  <si>
    <t>5ml:布林佐胺50mg和马来酸噻吗洛尔25mg（以噻吗洛尔计）</t>
  </si>
  <si>
    <t>5ml/支，1支/盒</t>
  </si>
  <si>
    <t>曲伏噻吗滴眼液</t>
  </si>
  <si>
    <t>2.5ml: 曲伏前列素0.1mg和马来酸噻吗洛尔12.5mg（以噻吗洛尔计）</t>
  </si>
  <si>
    <t>曲伏前列素滴眼液</t>
  </si>
  <si>
    <t>2.5ml:0.1mg</t>
  </si>
  <si>
    <t>妥布霉素眼膏</t>
  </si>
  <si>
    <t>3.5g：10.5mg</t>
  </si>
  <si>
    <t>0.3%(5ml：15mg)</t>
  </si>
  <si>
    <t>5ml/瓶/盒</t>
  </si>
  <si>
    <t>盐酸倍他洛尔滴眼液</t>
  </si>
  <si>
    <t>5ml:12.5mg（以倍他洛尔计）</t>
  </si>
  <si>
    <t>Alcon Laboratories, Inc.</t>
  </si>
  <si>
    <t>那他霉素滴眼液</t>
  </si>
  <si>
    <t>15ml: 0.75g</t>
  </si>
  <si>
    <t>二甲双胍维格列汀片(II)</t>
  </si>
  <si>
    <t xml:space="preserve">每片含盐酸二甲双胍850mg 和维格列汀50mg </t>
  </si>
  <si>
    <t>30 片/ 盒</t>
  </si>
  <si>
    <t>Novartis Pharma Produktions GmbH</t>
  </si>
  <si>
    <t>麦考酚钠肠溶片</t>
  </si>
  <si>
    <t>180mg</t>
  </si>
  <si>
    <t>Novartis Pharma Stein AG</t>
  </si>
  <si>
    <t>马来酸茚达特罗吸入粉雾剂</t>
  </si>
  <si>
    <t>150μg（以C24H28N2O3计）</t>
  </si>
  <si>
    <t>每盒30粒胶囊，1个药粉吸入器</t>
  </si>
  <si>
    <t>重酒石酸卡巴拉汀胶囊</t>
  </si>
  <si>
    <t>Novartis Farmaceutica S.A.</t>
  </si>
  <si>
    <t>奥卡西平片</t>
  </si>
  <si>
    <t>150mg</t>
  </si>
  <si>
    <t>Novartis Farma S.p.A.</t>
  </si>
  <si>
    <t>奥卡西平口服混悬液</t>
  </si>
  <si>
    <t>60mg/ml</t>
  </si>
  <si>
    <t>Delpharm Huningue S.A.S.</t>
  </si>
  <si>
    <t>注射用维替泊芬</t>
  </si>
  <si>
    <t>Par Sterile Products,LLC</t>
  </si>
  <si>
    <t>Novartis Farma S.p.A</t>
  </si>
  <si>
    <t>5ml:250mg</t>
  </si>
  <si>
    <t>成都迪康药业股份有限公司</t>
  </si>
  <si>
    <t>宝咳宁颗粒</t>
  </si>
  <si>
    <t>盐酸吡格列酮片</t>
  </si>
  <si>
    <t>磷酸钠盐口服溶液</t>
  </si>
  <si>
    <t>45ml</t>
  </si>
  <si>
    <t>90ml</t>
  </si>
  <si>
    <t>幼泻宁颗粒</t>
  </si>
  <si>
    <t xml:space="preserve">12袋/盒  </t>
  </si>
  <si>
    <t>芩连胶囊</t>
  </si>
  <si>
    <t>0.44g</t>
  </si>
  <si>
    <t>酒石酸托特罗定片</t>
  </si>
  <si>
    <t>通窍鼻炎颗粒</t>
  </si>
  <si>
    <t>肤痒颗粒</t>
  </si>
  <si>
    <t>6g（无糖型）</t>
  </si>
  <si>
    <t>肾舒颗粒</t>
  </si>
  <si>
    <t>4g（无糖型）</t>
  </si>
  <si>
    <t>氯雷他定糖浆</t>
  </si>
  <si>
    <t>60ml：60mg</t>
  </si>
  <si>
    <t xml:space="preserve">Schering-Plough Labo N.V. </t>
  </si>
  <si>
    <t>注射用硫酸软骨素</t>
  </si>
  <si>
    <t>40mg×1瓶/瓶</t>
  </si>
  <si>
    <t>湖南恒生制药股份有限公司</t>
  </si>
  <si>
    <t>糠酸莫米松乳膏</t>
  </si>
  <si>
    <t>0.1%（5g：5mg）</t>
  </si>
  <si>
    <t>拜耳医药（上海）有限公司</t>
  </si>
  <si>
    <t xml:space="preserve"> 阿舒瑞韦软胶囊 </t>
  </si>
  <si>
    <t>美国Catalent Pharma Solutions LLC</t>
  </si>
  <si>
    <t>祖师麻膏药</t>
  </si>
  <si>
    <t>2袋</t>
  </si>
  <si>
    <t>甘肃泰康制药有限责任公司</t>
  </si>
  <si>
    <t>外用冻干人纤维蛋白粘合剂</t>
  </si>
  <si>
    <t>2ml/套</t>
  </si>
  <si>
    <t>1套/盒</t>
  </si>
  <si>
    <t>上海莱士血液制品股份有限公司</t>
  </si>
  <si>
    <t>重组甘精胰岛素注射液</t>
  </si>
  <si>
    <t>3ml:300单位/支</t>
  </si>
  <si>
    <t>甘李药业股份有限公司</t>
  </si>
  <si>
    <t>重组赖脯胰岛素注射液</t>
  </si>
  <si>
    <t>3ml:300单位/支（笔芯）</t>
  </si>
  <si>
    <t>精蛋白锌重组赖脯胰岛素混合注射液（25R）</t>
  </si>
  <si>
    <t>卡络磺钠氯化钠注射液</t>
  </si>
  <si>
    <t>100ml：卡络磺钠80mg与氯化钠0.9g</t>
  </si>
  <si>
    <t>重庆迪康长江制药有限公司</t>
  </si>
  <si>
    <t>去痛片</t>
  </si>
  <si>
    <t>四环素片（糖衣片）</t>
  </si>
  <si>
    <t>0.25g（25万单位）</t>
  </si>
  <si>
    <t>聚明胶肽注射液</t>
  </si>
  <si>
    <t>500ml：3.2g（以含氮量计）</t>
  </si>
  <si>
    <t>环扁桃酯胶囊</t>
  </si>
  <si>
    <t>龙七胃康片</t>
  </si>
  <si>
    <t>云芝胞内糖肽胶囊</t>
  </si>
  <si>
    <t>利巴韦林注射液</t>
  </si>
  <si>
    <t>1ml：50mg</t>
  </si>
  <si>
    <t>10mg×14片/瓶</t>
  </si>
  <si>
    <t>上海益生源药业有限公司</t>
  </si>
  <si>
    <t>——</t>
  </si>
  <si>
    <t>多巴丝肼胶囊</t>
  </si>
  <si>
    <t>0.25g(左旋多巴:0.2g,苄丝肼:50mg)×40粒/盒</t>
  </si>
  <si>
    <t>0.125g(左旋多巴:0.1g,苄丝肼:25mg）×40粒/盒</t>
  </si>
  <si>
    <t>二十五味珍珠丸</t>
  </si>
  <si>
    <t>每4丸重1g   （薄膜衣水丸）</t>
  </si>
  <si>
    <t>15丸/板*2板/盒</t>
  </si>
  <si>
    <t>甘南佛阁藏药有限公司</t>
  </si>
  <si>
    <t>仁青芒觉胶囊</t>
  </si>
  <si>
    <t>12粒/板×1板</t>
  </si>
  <si>
    <t>红花如意丸</t>
  </si>
  <si>
    <t>每10丸重2g  （薄膜衣水丸）</t>
  </si>
  <si>
    <t>盐酸氨溴索注射液(儿童用)</t>
  </si>
  <si>
    <t>国药集团国瑞药业有限公司</t>
  </si>
  <si>
    <t>注射用盐酸倍他司汀</t>
  </si>
  <si>
    <t>注射用亚胺培南西司他丁钠</t>
  </si>
  <si>
    <t>1g(0.5g/0.5g)</t>
  </si>
  <si>
    <t>注射用盐酸溴己新</t>
  </si>
  <si>
    <t>注射用硫普罗宁</t>
  </si>
  <si>
    <t>盐酸替罗非班注射液</t>
  </si>
  <si>
    <t>50ml:12.5mg</t>
  </si>
  <si>
    <t>Patheon Manufacturing Services LLC.</t>
  </si>
  <si>
    <t>FAMAR ITALIA S.p.A.</t>
  </si>
  <si>
    <t>中美上海施贵宝制药有限公司</t>
  </si>
  <si>
    <t>盐酸达拉他韦片</t>
  </si>
  <si>
    <t>阿拉坦五味丸</t>
  </si>
  <si>
    <t>1.25g/10粒</t>
  </si>
  <si>
    <t>内蒙古库伦蒙药有限公司</t>
  </si>
  <si>
    <t>巴特日七味丸</t>
  </si>
  <si>
    <t>清热八味散</t>
  </si>
  <si>
    <t>肉蔻五味丸</t>
  </si>
  <si>
    <t>珍宝丸</t>
  </si>
  <si>
    <t>1g/10粒</t>
  </si>
  <si>
    <t>消积洁白丸</t>
  </si>
  <si>
    <t>红花清肝十三味丸</t>
  </si>
  <si>
    <t>100ml:20g(20%)</t>
  </si>
  <si>
    <t>西安力邦制药有限公司</t>
  </si>
  <si>
    <t>100ml:30g(30%)</t>
  </si>
  <si>
    <t>250ml:75g(30%)</t>
  </si>
  <si>
    <t>100ml:45g</t>
  </si>
  <si>
    <t>北京四环制药有限公司</t>
  </si>
  <si>
    <t>环磷腺苷注射液</t>
  </si>
  <si>
    <t>2ml:20mg</t>
  </si>
  <si>
    <t>1ml:0.4mg</t>
  </si>
  <si>
    <t>每片含总黄酮醇苷19.2mg,萜类内酯4.8mg</t>
  </si>
  <si>
    <t>甘草酸二铵注射液</t>
  </si>
  <si>
    <t>10ml:50mg</t>
  </si>
  <si>
    <t>正大天晴药业集团股份有限公司</t>
  </si>
  <si>
    <t>甘草酸二铵氯化钠注射液</t>
  </si>
  <si>
    <t>250ml:0.15g,2.25g</t>
  </si>
  <si>
    <t>100ml:0.2g,5.0g</t>
  </si>
  <si>
    <t>膦甲酸钠氯化钠注射液</t>
  </si>
  <si>
    <t>250ml:3.0g</t>
  </si>
  <si>
    <t>达沙替尼片</t>
  </si>
  <si>
    <t>富马酸福莫特罗粉吸入剂</t>
  </si>
  <si>
    <t>12ug(带吸入装置)</t>
  </si>
  <si>
    <t>甘草酸二铵肠溶胶囊</t>
  </si>
  <si>
    <t>噻托溴铵粉雾剂</t>
  </si>
  <si>
    <t>18ug(带吸入装置)</t>
  </si>
  <si>
    <t>18ug(不带吸入装置)</t>
  </si>
  <si>
    <t>苦参素胶囊</t>
  </si>
  <si>
    <t>米格列奈钙片</t>
  </si>
  <si>
    <t>盐酸帕洛诺司琼胶囊</t>
  </si>
  <si>
    <t>富马酸替诺福韦二吡呋酯片</t>
  </si>
  <si>
    <t>注射用硼替佐米</t>
  </si>
  <si>
    <t>3.5mg</t>
  </si>
  <si>
    <t>注射用帕瑞昔布钠</t>
  </si>
  <si>
    <t>醋酸加尼瑞克注射液</t>
  </si>
  <si>
    <t>0.5ml:0.25mg</t>
  </si>
  <si>
    <t>注射用吲哚菁绿</t>
  </si>
  <si>
    <t>丹东医创药业有限责任公司</t>
  </si>
  <si>
    <t>复方二氯醋酸二异丙胺片</t>
  </si>
  <si>
    <t>盐酸二氧丙嗪颗粒</t>
  </si>
  <si>
    <t>盐酸莫雷西嗪片</t>
  </si>
  <si>
    <t>枸橼酸喷托维林片</t>
  </si>
  <si>
    <t>盐酸氯丙嗪片</t>
  </si>
  <si>
    <t>盐酸异丙嗪片</t>
  </si>
  <si>
    <t>400片/盒</t>
  </si>
  <si>
    <t>对乙酰氨基酚片</t>
  </si>
  <si>
    <t>1050片/盒</t>
  </si>
  <si>
    <t>富马酸氯马斯汀注射液</t>
  </si>
  <si>
    <t>2ml：2mg</t>
  </si>
  <si>
    <t>华润双鹤利民药业（济南）有限公司</t>
  </si>
  <si>
    <t>四川汇宇制药有限公司</t>
  </si>
  <si>
    <t>每袋装9g,相当于原药材18g</t>
  </si>
  <si>
    <t>江苏融昱药业有限公司</t>
  </si>
  <si>
    <t>每袋装6g,相当于原药材9g</t>
  </si>
  <si>
    <t>独一味颗粒</t>
  </si>
  <si>
    <t>每袋装6g(无糖型,相当于3g生药材)</t>
  </si>
  <si>
    <t>每袋装10g(有糖型,相当于3g生药材)</t>
  </si>
  <si>
    <t>参芪肝康胶囊</t>
  </si>
  <si>
    <t>每袋装0.4g</t>
  </si>
  <si>
    <t>虎驹乙肝胶囊</t>
  </si>
  <si>
    <t>每袋装0.2g</t>
  </si>
  <si>
    <t>45粒/瓶</t>
  </si>
  <si>
    <t>注射用维库溴铵</t>
  </si>
  <si>
    <t>海南斯达制药有限公司</t>
  </si>
  <si>
    <t>注射用门冬氨酸阿奇霉素</t>
  </si>
  <si>
    <t>甲磺酸罗哌卡因注射液</t>
  </si>
  <si>
    <t>10ml：89.4mg</t>
  </si>
  <si>
    <t>注射用腺苷钴胺</t>
  </si>
  <si>
    <t>三七止血咀嚼片</t>
  </si>
  <si>
    <t>托西酸舒他西林片</t>
  </si>
  <si>
    <t>1.5ml（3ml:0.3g）</t>
  </si>
  <si>
    <t>复方甲氧那明胶囊</t>
  </si>
  <si>
    <t>盐酸甲氧那明12.5mg:那可丁7mg:氨茶碱25mg:马来酸氯苯那敏2mg</t>
  </si>
  <si>
    <t>第一三共制药（上海）有限公司(原：上海三共制药有限公司）</t>
  </si>
  <si>
    <t/>
  </si>
  <si>
    <t>普伐他汀钠片</t>
  </si>
  <si>
    <t>奥美沙坦酯片</t>
  </si>
  <si>
    <t>奥美沙坦酯氢氯噻嗪片</t>
  </si>
  <si>
    <t>奥美沙坦酯20mg、氢氯噻嗪12.5mg</t>
  </si>
  <si>
    <t>0.25g(25万单位)（以利福霉素计）</t>
  </si>
  <si>
    <t>哈尔滨医大药业股份有限公司</t>
  </si>
  <si>
    <t>醋酸钠林格注射液</t>
  </si>
  <si>
    <t>500ml:氯化钠3.0g，醋酸钠1.90g，氯化钾0.15g，氯化钙0.1g</t>
  </si>
  <si>
    <t>聚丙烯共混输液袋</t>
  </si>
  <si>
    <t>贵州科伦药业有限公司</t>
  </si>
  <si>
    <t>奥氮平</t>
  </si>
  <si>
    <t>常州华生制药有限公司</t>
  </si>
  <si>
    <t>注射用甲硝唑</t>
  </si>
  <si>
    <t>吉林津升制药有限公司</t>
  </si>
  <si>
    <t>注射用盐酸多巴胺</t>
  </si>
  <si>
    <t>注射用二羟丙茶碱</t>
  </si>
  <si>
    <t>注射用烟酰胺</t>
  </si>
  <si>
    <t>西安汉丰药业有限责任公司</t>
  </si>
  <si>
    <t>盐酸多沙普仑注射液</t>
  </si>
  <si>
    <t>5ml:100mg</t>
  </si>
  <si>
    <t>复方泛影葡胺注射液</t>
  </si>
  <si>
    <t>20ml:15.2g</t>
  </si>
  <si>
    <t>20ml:12g</t>
  </si>
  <si>
    <t>1ml:0.3g</t>
  </si>
  <si>
    <t>10ml:120mg</t>
  </si>
  <si>
    <t>10ml:90mg</t>
  </si>
  <si>
    <t>卵磷脂络合碘胶囊</t>
  </si>
  <si>
    <t>0.1mg(以碘计)</t>
  </si>
  <si>
    <t>尼可地尔片</t>
  </si>
  <si>
    <t>45片/盒</t>
  </si>
  <si>
    <t>氯化琥珀胆碱注射液</t>
  </si>
  <si>
    <t>1ml:50mg</t>
  </si>
  <si>
    <t xml:space="preserve"> 氯化琥珀胆碱注射液 </t>
  </si>
  <si>
    <t>2ml:100mg</t>
  </si>
  <si>
    <t>100ml:0.9g×1瓶/塑瓶</t>
  </si>
  <si>
    <t>辽宁民康制药有限公司</t>
  </si>
  <si>
    <t>250ml:2.25g×1瓶/塑瓶</t>
  </si>
  <si>
    <t>500ml:4.5g×1瓶/塑瓶</t>
  </si>
  <si>
    <t>100ml:5g×1瓶/塑瓶</t>
  </si>
  <si>
    <t>250ml:12.5g×1瓶/塑瓶</t>
  </si>
  <si>
    <t>500ml:25g×1瓶/塑瓶</t>
  </si>
  <si>
    <t>100ml:5g:0.9g×1瓶/塑瓶</t>
  </si>
  <si>
    <t xml:space="preserve"> 粉尘螨滴剂 </t>
  </si>
  <si>
    <t xml:space="preserve"> 每瓶2ml，蛋白浓度1μg/ml</t>
  </si>
  <si>
    <t>浙江我武生物科技股份有限公司</t>
  </si>
  <si>
    <t xml:space="preserve"> 每瓶2ml，蛋白浓度10μg/ml</t>
  </si>
  <si>
    <t xml:space="preserve"> 每瓶2ml，蛋白浓度100μg/ml</t>
  </si>
  <si>
    <t xml:space="preserve"> 每瓶2ml，蛋白浓度333μg/ml</t>
  </si>
  <si>
    <t xml:space="preserve"> 每瓶2ml，蛋白浓度1000μg/ml</t>
  </si>
  <si>
    <t>黑龙江科伦制药有限公司</t>
  </si>
  <si>
    <t>250ml:2.25g(0.9%)×1瓶/玻瓶</t>
  </si>
  <si>
    <t>250ml:2.25g(0.9%)×1瓶/塑瓶</t>
  </si>
  <si>
    <t>500ml:4.5g(0.9%)×1瓶/塑瓶</t>
  </si>
  <si>
    <t>100ml:5g(5%) ×1瓶/塑瓶</t>
  </si>
  <si>
    <t>250ml:12.5g(5%)×1瓶/塑瓶</t>
  </si>
  <si>
    <t>500ml:25g(5%)×1瓶/塑瓶</t>
  </si>
  <si>
    <t>100ml:10g(10%)×1瓶/塑瓶</t>
  </si>
  <si>
    <t>250ml:25g(10%)×1瓶/塑瓶</t>
  </si>
  <si>
    <t>500ml:50g(10%)×1瓶/塑瓶</t>
  </si>
  <si>
    <t>100ml:葡萄糖5g与氯化钠0.9g×1瓶/塑瓶</t>
  </si>
  <si>
    <t>100ml:20g</t>
  </si>
  <si>
    <t>江苏晨牌药业集团股份有限公司</t>
  </si>
  <si>
    <t>50ml:10g</t>
  </si>
  <si>
    <t>伏格列波糖分散片</t>
  </si>
  <si>
    <t>每片含总黄酮醇苷19.2mg、萜类内酯4.8mg</t>
  </si>
  <si>
    <t>泛昔洛韦分散片</t>
  </si>
  <si>
    <t>断血流胶囊</t>
  </si>
  <si>
    <t>血府逐瘀颗粒</t>
  </si>
  <si>
    <t>每袋装6g(相当于原药材6g)</t>
  </si>
  <si>
    <t>木糖醇注射液</t>
  </si>
  <si>
    <t>归芪颗粒</t>
  </si>
  <si>
    <t>骨刺宁片</t>
  </si>
  <si>
    <t>每片重0.3g</t>
  </si>
  <si>
    <t>护肝宁胶囊</t>
  </si>
  <si>
    <t>安神补脑胶囊</t>
  </si>
  <si>
    <t>前列泰胶囊</t>
  </si>
  <si>
    <t>每粒装0.38g</t>
  </si>
  <si>
    <t>夏枯草颗粒</t>
  </si>
  <si>
    <t>复方氯唑沙宗胶囊</t>
  </si>
  <si>
    <t>每粒含氯唑沙宗125mg,对乙酰氨基酚150mg</t>
  </si>
  <si>
    <t>苦参碱氯化钠注射液</t>
  </si>
  <si>
    <t>100ml:80g</t>
  </si>
  <si>
    <t>食积颗粒</t>
  </si>
  <si>
    <t>金荞麦咀嚼片</t>
  </si>
  <si>
    <t>左氧氟沙星氯化钠注射液</t>
  </si>
  <si>
    <t>100ml:0.5g:0.9g</t>
  </si>
  <si>
    <t>第一三共制药（北京）有限公司(原名:第一制药（北京）有限公司)</t>
  </si>
  <si>
    <t>赛洛多辛胶囊</t>
  </si>
  <si>
    <t>14粒/瓶</t>
  </si>
  <si>
    <t>注射用氟尿嘧啶</t>
  </si>
  <si>
    <t>海南卓泰制药有限公司</t>
  </si>
  <si>
    <t>消癌平滴丸</t>
  </si>
  <si>
    <t>聚维酮碘乳膏</t>
  </si>
  <si>
    <t>20g:2g(10%)×1支/盒</t>
  </si>
  <si>
    <t>广东科伦药业有限公司</t>
  </si>
  <si>
    <t>500g:50g(10%)×1瓶/盒</t>
  </si>
  <si>
    <t>25g:0.5g(2%)×1支/盒</t>
  </si>
  <si>
    <t>15g:0.3g(2%)×1支/盒</t>
  </si>
  <si>
    <t>90ml:4.5g(5%)×1瓶/盒</t>
  </si>
  <si>
    <t>200ml:20g(10%)×1瓶/盒</t>
  </si>
  <si>
    <t>100ml:10g(10%)×1瓶/盒</t>
  </si>
  <si>
    <t>500ml:5g(1%)×1瓶/盒</t>
  </si>
  <si>
    <t>阿昔洛韦乳膏</t>
  </si>
  <si>
    <t>10g:0.3g(3%)×1支/盒</t>
  </si>
  <si>
    <t>苍耳子鼻炎滴丸</t>
  </si>
  <si>
    <t>每丸重43mg</t>
  </si>
  <si>
    <t>1.2g/28丸/袋×9袋/盒</t>
  </si>
  <si>
    <t>盐酸曲马多37.5mg，对乙酰氨基酚325mg</t>
  </si>
  <si>
    <t>12片</t>
  </si>
  <si>
    <t>陕西九州制药有限责任公司</t>
  </si>
  <si>
    <t>氨酚双氢可待因片</t>
  </si>
  <si>
    <t>500mg对乙酰氨基酚，10mg酒石酸双氢可待因</t>
  </si>
  <si>
    <t>20ml:5g×1支/玻璃安瓿</t>
  </si>
  <si>
    <t>河南科伦药业有限公司</t>
  </si>
  <si>
    <t>20ml:10g×1支/玻璃安瓿</t>
  </si>
  <si>
    <t>250ml:50g×1瓶/玻瓶</t>
  </si>
  <si>
    <t>500ml:25g:4.5g×1袋/软袋</t>
  </si>
  <si>
    <t>湖南科伦制药有限公司</t>
  </si>
  <si>
    <t>100ml:5g:0.9g×1袋/软袋双阀</t>
  </si>
  <si>
    <t>250ml:12.5g:2.25g×1袋/软袋双阀</t>
  </si>
  <si>
    <t>500ml:25g:4.5g×1袋/软袋双阀</t>
  </si>
  <si>
    <t>100ml:5g:0.9g×1袋/软袋双阀(双层无菌）</t>
  </si>
  <si>
    <t>250ml:12.5g:2.25g×1袋/软袋双阀(双层无菌)</t>
  </si>
  <si>
    <t>500ml:25g:4.5g×1袋/软袋双阀(双层无菌)</t>
  </si>
  <si>
    <t>100ml:5g:0.9g×1袋/直立式聚丙烯输液袋</t>
  </si>
  <si>
    <t>250ml:12.5g:2.25g×1袋/直立式聚丙烯输液袋</t>
  </si>
  <si>
    <t>500ml:25g:4.5g×1袋/直立式聚丙烯输液袋</t>
  </si>
  <si>
    <t>100ml:5g:0.9g×1袋/直立式聚丙烯输液袋（双阀）</t>
  </si>
  <si>
    <t>250ml:12.5g:2.25g×1袋/直立式聚丙烯输液袋（双阀）</t>
  </si>
  <si>
    <t>500ml:25g:4.5g×1袋/直立式聚丙烯输液袋（双阀）</t>
  </si>
  <si>
    <t>100ml:20g×1瓶/塑瓶</t>
  </si>
  <si>
    <t>100ml:20g×1瓶/玻瓶</t>
  </si>
  <si>
    <t>250ml:50g×1瓶/塑瓶</t>
  </si>
  <si>
    <t>注射用盐酸川芎嗪</t>
  </si>
  <si>
    <t>头孢克肟胶囊</t>
  </si>
  <si>
    <t>华北制药河北华民药业有限责任公司</t>
  </si>
  <si>
    <t>1.33mg（4IU）</t>
  </si>
  <si>
    <t>安徽安科生物工程（集团）股份有限公司</t>
  </si>
  <si>
    <t>1.5mg（4.5IU）</t>
  </si>
  <si>
    <t>2mg（6IU）</t>
  </si>
  <si>
    <t>3.33mg（10IU）</t>
  </si>
  <si>
    <t>注射用重组人干扰素ɑ2b</t>
  </si>
  <si>
    <t>100万IU/支</t>
  </si>
  <si>
    <t>500万IU/支</t>
  </si>
  <si>
    <t>重组人干扰素ɑ2b注射液</t>
  </si>
  <si>
    <t>300万IU/支</t>
  </si>
  <si>
    <t>重组人干扰素ɑ2b滴眼液</t>
  </si>
  <si>
    <t>5ml：100万IU</t>
  </si>
  <si>
    <t>重组人干扰素ɑ2b栓</t>
  </si>
  <si>
    <t>10万IU/粒</t>
  </si>
  <si>
    <t>重组人干扰素ɑ2b乳膏</t>
  </si>
  <si>
    <t>5.0g：100万IU</t>
  </si>
  <si>
    <t>10g：200万IU</t>
  </si>
  <si>
    <t>河南金鸿堂制药有限公司</t>
  </si>
  <si>
    <t>脉血康肠溶片</t>
  </si>
  <si>
    <t>重庆多普泰制药股份有限公司</t>
  </si>
  <si>
    <t>红花逍遥片</t>
  </si>
  <si>
    <t>浙江康德药业集团股份有限公司</t>
  </si>
  <si>
    <t>氨酚麻美干混悬剂</t>
  </si>
  <si>
    <t>对乙酰氨基酚80mg,盐酸伪麻黄碱7.5mg,无水氢溴酸右美沙芬2.5mg</t>
  </si>
  <si>
    <t>保胎灵片</t>
  </si>
  <si>
    <t>0.39g</t>
  </si>
  <si>
    <t>妇必舒阴道泡腾片</t>
  </si>
  <si>
    <t>每片重0.8g</t>
  </si>
  <si>
    <t>盐酸利多卡因胶浆（I）</t>
  </si>
  <si>
    <t>10g:0.2g</t>
  </si>
  <si>
    <t>口炎清片</t>
  </si>
  <si>
    <t>丹龙口服液</t>
  </si>
  <si>
    <t>硒酵母胶囊</t>
  </si>
  <si>
    <t>0.143g(相当于Se100ug)</t>
  </si>
  <si>
    <t>芜湖华信生物药业股份有限公司</t>
  </si>
  <si>
    <t>重组人干扰素α 2b注射液</t>
  </si>
  <si>
    <t>0.3ml:300万IU</t>
  </si>
  <si>
    <t>长春海伯尔生物技术有限责任公司</t>
  </si>
  <si>
    <t>0.5ml:500万IU</t>
  </si>
  <si>
    <t>0.6ml:600万IU</t>
  </si>
  <si>
    <t>1.0ml:1000万IU</t>
  </si>
  <si>
    <t>安康颗粒</t>
  </si>
  <si>
    <t>每袋装20g</t>
  </si>
  <si>
    <t>江西本真药业有限责任公司</t>
  </si>
  <si>
    <t>复方颠茄铋镁片</t>
  </si>
  <si>
    <t xml:space="preserve">健儿強骨颗粒 </t>
  </si>
  <si>
    <t>每袋装5g（相当于饮片4g）无蔗糖</t>
  </si>
  <si>
    <t>满山香片</t>
  </si>
  <si>
    <t>薄膜衣片 每片重0.34g</t>
  </si>
  <si>
    <t>千喜片</t>
  </si>
  <si>
    <t>薄膜衣片 每片重0.31g</t>
  </si>
  <si>
    <t xml:space="preserve">感冒清热颗粒 </t>
  </si>
  <si>
    <t>每袋装6克（无蔗糖）</t>
  </si>
  <si>
    <t>每袋装10克（相当于饮片14g）</t>
  </si>
  <si>
    <t>20袋/中袋</t>
  </si>
  <si>
    <t>橘红颗粒</t>
  </si>
  <si>
    <t>每袋装6克（相当于饮片7克）（无蔗糖）</t>
  </si>
  <si>
    <t>参丹散结胶囊</t>
  </si>
  <si>
    <t>山东绿因药业有限公司</t>
  </si>
  <si>
    <t>红金消结片</t>
  </si>
  <si>
    <t>富马酸酮替芬分散片</t>
  </si>
  <si>
    <t>红金消结浓缩丸</t>
  </si>
  <si>
    <t>60丸/盒</t>
  </si>
  <si>
    <t>云南楚雄云中制药有限责任公司</t>
  </si>
  <si>
    <t>舒泌通丸</t>
  </si>
  <si>
    <t>50丸/盒</t>
  </si>
  <si>
    <t>灯盏花素分散片</t>
  </si>
  <si>
    <t>22mg</t>
  </si>
  <si>
    <t>72丸</t>
  </si>
  <si>
    <t>南昌弘益药业有限公司</t>
  </si>
  <si>
    <t>氟康唑分散片</t>
  </si>
  <si>
    <t>3片</t>
  </si>
  <si>
    <t>6片</t>
  </si>
  <si>
    <t>噻托溴铵吸入粉雾剂</t>
  </si>
  <si>
    <t>18ug(带吸入装置）</t>
  </si>
  <si>
    <t>10粒</t>
  </si>
  <si>
    <t>30粒</t>
  </si>
  <si>
    <t>0.48g</t>
  </si>
  <si>
    <t>五酯滴丸</t>
  </si>
  <si>
    <t>23mg</t>
  </si>
  <si>
    <t>450丸</t>
  </si>
  <si>
    <t>100ml:左氧氟沙星0.3g与氯化钠0.9g</t>
  </si>
  <si>
    <t>恩格列净片</t>
  </si>
  <si>
    <t>泌宁胶囊</t>
  </si>
  <si>
    <t>辽宁修和药业有限公司</t>
  </si>
  <si>
    <t>武汉普生制药有限公司</t>
  </si>
  <si>
    <t>丙戊酰胺片</t>
  </si>
  <si>
    <t>湖南省湘中制药有限公司</t>
  </si>
  <si>
    <t>丙戊酸镁缓释片</t>
  </si>
  <si>
    <t>丙戊酸镁片</t>
  </si>
  <si>
    <t>丙戊酸钠糖浆</t>
  </si>
  <si>
    <t>300ml:15g</t>
  </si>
  <si>
    <t>四物膏</t>
  </si>
  <si>
    <t>250g</t>
  </si>
  <si>
    <t>复方锌铁钙口服溶液</t>
  </si>
  <si>
    <t>岳阳新华达制药有限公司</t>
  </si>
  <si>
    <t>二氟尼柳片</t>
  </si>
  <si>
    <t>郑州泰丰制药有限公司</t>
  </si>
  <si>
    <t xml:space="preserve"> 复方四嗪利血平片</t>
  </si>
  <si>
    <t>磷酸氢钙片</t>
  </si>
  <si>
    <t>维D2磷酸氢钙片</t>
  </si>
  <si>
    <t>米非司酮片</t>
  </si>
  <si>
    <t>25mg*6片/盒</t>
  </si>
  <si>
    <t>上海新华联制
药有限公司</t>
  </si>
  <si>
    <t>米索前列醇片</t>
  </si>
  <si>
    <t>0.2mg*3片/盒</t>
  </si>
  <si>
    <t>米非司酮片/
米索前列醇片</t>
  </si>
  <si>
    <t>米非司酮片25mg/
米索前列醇片0.2mg</t>
  </si>
  <si>
    <t>米非司酮片25mg/
米索前列醇片0.2mg*9片/盒</t>
  </si>
  <si>
    <t>芍倍注射液</t>
  </si>
  <si>
    <t>河南泰丰生物科技有限公司</t>
  </si>
  <si>
    <t>解郁丸</t>
  </si>
  <si>
    <t>4g(每15丸重1克)</t>
  </si>
  <si>
    <t>妇康丸</t>
  </si>
  <si>
    <t>山东华信制药集团股份有限公司</t>
  </si>
  <si>
    <t>0.1200</t>
  </si>
  <si>
    <t>0.1000</t>
  </si>
  <si>
    <t>0.0750</t>
  </si>
  <si>
    <t>0.0700</t>
  </si>
  <si>
    <t>长春西汀葡萄糖注射液</t>
  </si>
  <si>
    <t>100ml:10mg:5g</t>
  </si>
  <si>
    <t>16.2000</t>
  </si>
  <si>
    <t>13.8000</t>
  </si>
  <si>
    <t>13.7300</t>
  </si>
  <si>
    <t>13.7650</t>
  </si>
  <si>
    <t>接骨七厘丸</t>
  </si>
  <si>
    <t>每袋装1.5g（50粒）</t>
  </si>
  <si>
    <t>洛阳顺势药业有限公司</t>
  </si>
  <si>
    <t>0.4ml:4100AXaIU</t>
  </si>
  <si>
    <t>河北常山生化药业股份有限公司</t>
  </si>
  <si>
    <t>0.2ml:2050AXaIU</t>
  </si>
  <si>
    <t>达肝素钠注射液</t>
  </si>
  <si>
    <t>0.2ml:5000IU</t>
  </si>
  <si>
    <t>金天格胶囊</t>
  </si>
  <si>
    <t>金花企业（集团）股份有限公司西安金花制药厂</t>
  </si>
  <si>
    <t>鞣酸蛋白酵母散</t>
  </si>
  <si>
    <t>15包/盒</t>
  </si>
  <si>
    <t>转移因子口服溶液</t>
  </si>
  <si>
    <t>10ml:10mg(多肽):300ug(核糖)</t>
  </si>
  <si>
    <t>转移因子胶囊</t>
  </si>
  <si>
    <t>3mg(多肽):100ug(核糖)</t>
  </si>
  <si>
    <t>注射用抗乙型肝炎转移因子</t>
  </si>
  <si>
    <t>2mg多肽/支</t>
  </si>
  <si>
    <t>武汉海特生物制药股份有限公司</t>
  </si>
  <si>
    <t>枸橼酸钠抗凝剂</t>
  </si>
  <si>
    <t>200ml:8.0g</t>
  </si>
  <si>
    <t>四川南格尔生物科技有限公司</t>
  </si>
  <si>
    <t>江西欧氏药业有限责任公司</t>
  </si>
  <si>
    <t>养胃舒软胶囊</t>
  </si>
  <si>
    <t>千喜胶囊</t>
  </si>
  <si>
    <t>每粒装0.3g（相当于饮片4g）</t>
  </si>
  <si>
    <t>莲芝消炎软胶囊</t>
  </si>
  <si>
    <t>清脑复神液</t>
  </si>
  <si>
    <t>180ml</t>
  </si>
  <si>
    <t>四川中方制药有限公司</t>
  </si>
  <si>
    <t>布洛芬缓释混悬液</t>
  </si>
  <si>
    <t>60ml（100ml：3g）</t>
  </si>
  <si>
    <t>灵孢多糖注射液</t>
  </si>
  <si>
    <t>2ml:4.5mg</t>
  </si>
  <si>
    <t>3支/盒</t>
  </si>
  <si>
    <t>注射用甲泼尼龙琥珀酸钠</t>
  </si>
  <si>
    <t>40mg/支</t>
  </si>
  <si>
    <t>国药集团容生制药有限公司</t>
  </si>
  <si>
    <t>0.125g/支</t>
  </si>
  <si>
    <t>注射用倍他米松磷酸钠</t>
  </si>
  <si>
    <t>2mg/支</t>
  </si>
  <si>
    <t>4mg/支</t>
  </si>
  <si>
    <t>右旋酮洛芬氨丁三醇片</t>
  </si>
  <si>
    <t>12.5mg(以右旋酮洛芬计)</t>
  </si>
  <si>
    <t>湖北安联药业有限公司</t>
  </si>
  <si>
    <t>右旋酮洛芬肠溶片</t>
  </si>
  <si>
    <t>小儿消食颗粒</t>
  </si>
  <si>
    <t>每袋装1.5g</t>
  </si>
  <si>
    <t>大同大源药业有限责任公司</t>
  </si>
  <si>
    <t>250ml:1.6g</t>
  </si>
  <si>
    <t>武汉华龙生物制药有限公司</t>
  </si>
  <si>
    <t>500ml:3.2g</t>
  </si>
  <si>
    <t>骨化三醇软胶囊</t>
  </si>
  <si>
    <t>0.25μg</t>
  </si>
  <si>
    <t>正大制药（青岛）有限公司</t>
  </si>
  <si>
    <t>卫材（中国）药业有限公司</t>
  </si>
  <si>
    <t>四烯甲萘醌软胶囊</t>
  </si>
  <si>
    <t>沙巴棕
软胶囊</t>
  </si>
  <si>
    <t>意大利凯西制药公司Chiesi Farmaceutici S.P.A</t>
  </si>
  <si>
    <t>氨苄西林钠舒巴坦钠</t>
  </si>
  <si>
    <t>0.75g
(0.5g:0.25g)</t>
  </si>
  <si>
    <t>意大利辉瑞制药厂</t>
  </si>
  <si>
    <t>北京福元医药股份有限公司（原：北京万生药业有限责任公司）</t>
  </si>
  <si>
    <t>氯沙坦钾氢氯噻嗪片</t>
  </si>
  <si>
    <t>50mg：12.5mg</t>
  </si>
  <si>
    <t>拉米夫定胶囊</t>
  </si>
  <si>
    <t>炎见宁片</t>
  </si>
  <si>
    <t>每片重0.25g(相当于原药材1.85g)×24片/盒</t>
  </si>
  <si>
    <t>广西梧州制药（集团）股份有限公司</t>
  </si>
  <si>
    <t>调经种子丸</t>
  </si>
  <si>
    <t>4.5g/丸×10丸/盒</t>
  </si>
  <si>
    <t>荧光素钠注射液</t>
  </si>
  <si>
    <t>3ml:0.6g×1支/支</t>
  </si>
  <si>
    <t>注射用氨甲环酸</t>
  </si>
  <si>
    <t>0.5g/瓶×1瓶/瓶</t>
  </si>
  <si>
    <t>山东百维药业有限公司</t>
  </si>
  <si>
    <t>醋酸钙胶囊</t>
  </si>
  <si>
    <t>0.6g*15粒/瓶</t>
  </si>
  <si>
    <t>昆明邦宇制药有限公司</t>
  </si>
  <si>
    <t>醋酸钙颗粒</t>
  </si>
  <si>
    <t>0.2g（无糖型）</t>
  </si>
  <si>
    <t>0.2g*15包/盒</t>
  </si>
  <si>
    <t>醋酸钙片</t>
  </si>
  <si>
    <t>0.667g</t>
  </si>
  <si>
    <t>0.667g*24片/盒</t>
  </si>
  <si>
    <t>血液滤过置换基础液</t>
  </si>
  <si>
    <t>4000ml</t>
  </si>
  <si>
    <t>聚氯乙烯塑料输液软袋 双管双阀</t>
  </si>
  <si>
    <t>成都青山利康药业有限公司</t>
  </si>
  <si>
    <t>抗凝血用枸橼酸钠溶液</t>
  </si>
  <si>
    <t>200ml:8g</t>
  </si>
  <si>
    <t>多层共挤输液袋 双管双阀</t>
  </si>
  <si>
    <t>腹膜透析液(乳酸盐-G1.5%)</t>
  </si>
  <si>
    <t>2000ml：葡萄糖30g</t>
  </si>
  <si>
    <t>聚氯乙烯输液袋（双管双阀），双袋双联系统</t>
  </si>
  <si>
    <t>腹膜透析液（乳酸盐）</t>
  </si>
  <si>
    <t>1000ml：25g葡萄糖</t>
  </si>
  <si>
    <t>聚氯乙烯（PVC）塑料输液袋（双管双阀），双袋双联系统</t>
  </si>
  <si>
    <t>1000ml：15g葡萄糖</t>
  </si>
  <si>
    <t>5ml:妥布霉素15mg,地塞米松5mg</t>
  </si>
  <si>
    <t>PET塑料滴眼剂瓶</t>
  </si>
  <si>
    <t>羟糖甘滴眼液</t>
  </si>
  <si>
    <t>8ml：右旋糖酐70 8mg，羟丙甲纤维素2910 24mg与甘油16mg</t>
  </si>
  <si>
    <t>心达康软胶囊</t>
  </si>
  <si>
    <t>0.25g(含总黄酮以异鼠李素计5mg)</t>
  </si>
  <si>
    <t>药用PVC硬片/药品包装用铝箔，12粒/板×2板/盒</t>
  </si>
  <si>
    <t>五酯胶囊</t>
  </si>
  <si>
    <t>11.25mg*36粒</t>
  </si>
  <si>
    <t>四川禾正制药有限责任公司</t>
  </si>
  <si>
    <t>抗病毒丸（浓缩丸）</t>
  </si>
  <si>
    <t>2.5g*10袋</t>
  </si>
  <si>
    <t>33mg*135丸</t>
  </si>
  <si>
    <t>独一味丸</t>
  </si>
  <si>
    <t>2.5g*9袋</t>
  </si>
  <si>
    <t>关节止痛膏</t>
  </si>
  <si>
    <t>11cm*15cm</t>
  </si>
  <si>
    <t>6片/袋</t>
  </si>
  <si>
    <t>常州市盛辉药业有限公司</t>
  </si>
  <si>
    <t>麝香壮骨膏</t>
  </si>
  <si>
    <t>7.5cm*10cm</t>
  </si>
  <si>
    <t>5片/袋</t>
  </si>
  <si>
    <t>熊去氧胆酸片</t>
  </si>
  <si>
    <t>武汉普元药业有限责任公司</t>
  </si>
  <si>
    <t>氢溴酸西酞普兰片</t>
  </si>
  <si>
    <t>Salutas Pharma GmbH</t>
  </si>
  <si>
    <t>Novartis (Bangladesh) Limited</t>
  </si>
  <si>
    <t xml:space="preserve">Lek Pharmaceuticals d.d.   </t>
  </si>
  <si>
    <t>卡巴胆碱注射液</t>
  </si>
  <si>
    <t>1ml:0.1mg×5瓶/盒</t>
  </si>
  <si>
    <t>山东博士伦福瑞达制药有限公司</t>
  </si>
  <si>
    <t>23.5625/支</t>
  </si>
  <si>
    <t>硝酸毛果芸香碱滴眼液</t>
  </si>
  <si>
    <t>5ml:25mg×1支/盒</t>
  </si>
  <si>
    <t>9.855/支</t>
  </si>
  <si>
    <t>0.4ml:1.2mg(0.3%)</t>
  </si>
  <si>
    <t>0.4ml:1.2mg(0.3%)×10支/盒</t>
  </si>
  <si>
    <t>4.7033/支</t>
  </si>
  <si>
    <t>硫酸软骨素滴眼液</t>
  </si>
  <si>
    <t>0.8ml:24mg</t>
  </si>
  <si>
    <t>0.8ml:24mg×10支/盒</t>
  </si>
  <si>
    <t>2.3948/支</t>
  </si>
  <si>
    <t>5ml:0.15g</t>
  </si>
  <si>
    <t>5ml:0.15g×1支/盒</t>
  </si>
  <si>
    <t>17.5867/支</t>
  </si>
  <si>
    <t>复方硫酸新霉素滴眼液</t>
  </si>
  <si>
    <t>5ml×1支/盒</t>
  </si>
  <si>
    <t>17.988/支</t>
  </si>
  <si>
    <t>卡波姆眼用凝胶</t>
  </si>
  <si>
    <t>10g:20mg</t>
  </si>
  <si>
    <t>10g:20mg×1支/支</t>
  </si>
  <si>
    <t>42.6225/支</t>
  </si>
  <si>
    <t>25mg×24片/盒</t>
  </si>
  <si>
    <t>0.9099/片</t>
  </si>
  <si>
    <t>卡波姆滴眼液</t>
  </si>
  <si>
    <t>20mg:10g(0.2%)</t>
  </si>
  <si>
    <t>20mg:10g(0.2%)×1盒/支</t>
  </si>
  <si>
    <t>24.1475/支</t>
  </si>
  <si>
    <t>氯替泼诺混悬滴眼液</t>
  </si>
  <si>
    <t>5ml:25mg×1盒/支</t>
  </si>
  <si>
    <t>69.78/支</t>
  </si>
  <si>
    <t>露替泼诺妥布霉素滴眼液</t>
  </si>
  <si>
    <t>97.8425/支</t>
  </si>
  <si>
    <t>氯霉素滴眼液</t>
  </si>
  <si>
    <t>5ml:12.5mg</t>
  </si>
  <si>
    <t>5ml:12.5mg×1支/盒</t>
  </si>
  <si>
    <t>7.2/支</t>
  </si>
  <si>
    <t>盐酸左氧氟沙星滴眼液</t>
  </si>
  <si>
    <t>5ml:15mg×1支/盒</t>
  </si>
  <si>
    <t>13.11/支</t>
  </si>
  <si>
    <t>8ml:24mg</t>
  </si>
  <si>
    <t>8ml:24mg×1支/盒</t>
  </si>
  <si>
    <t>24.5/支</t>
  </si>
  <si>
    <t>8ml:8mg(0.1%)</t>
  </si>
  <si>
    <t>8ml:8mg(0.1%)×1支/盒</t>
  </si>
  <si>
    <t>12.84/支</t>
  </si>
  <si>
    <t>马来酸噻吗洛尔滴眼液</t>
  </si>
  <si>
    <t>5ml:25mg(0.5%)</t>
  </si>
  <si>
    <t>5ml:25mg(0.5%)×1支/盒</t>
  </si>
  <si>
    <t>10.915/支</t>
  </si>
  <si>
    <t>玻璃酸钠注射液</t>
  </si>
  <si>
    <t>2ml：20mg</t>
  </si>
  <si>
    <t>一次性预灌封注射器装，每支2ml,</t>
  </si>
  <si>
    <t>105.37/支</t>
  </si>
  <si>
    <t>骨肽片</t>
  </si>
  <si>
    <t>0.3g（每片含多肽类物质不低于40mg）</t>
  </si>
  <si>
    <t>24片/盒铝塑泡罩包装</t>
  </si>
  <si>
    <t>南京新百药业有限公司</t>
  </si>
  <si>
    <t>缩宫素注射液</t>
  </si>
  <si>
    <t>1ml:10单位</t>
  </si>
  <si>
    <t>10支/盒*100盒/箱</t>
  </si>
  <si>
    <t xml:space="preserve">肝素钠注射液
</t>
  </si>
  <si>
    <t>2ml:12500单位</t>
  </si>
  <si>
    <t>消旋山莨菪碱片</t>
  </si>
  <si>
    <t>18片</t>
  </si>
  <si>
    <t>江苏长江药业有限公司</t>
  </si>
  <si>
    <t>对乙酰氨基酚125毫克,马来酸氯苯那敏0.5毫克,人工牛黄5毫克</t>
  </si>
  <si>
    <t>10袋</t>
  </si>
  <si>
    <t>尼群地平片</t>
  </si>
  <si>
    <t>安胃疡胶囊</t>
  </si>
  <si>
    <t>每粒含黄酮类化合物0.2g</t>
  </si>
  <si>
    <t>惠州市九惠制药股份有限公司</t>
  </si>
  <si>
    <t>酪酸梭菌肠球菌三联活菌片</t>
  </si>
  <si>
    <t>每片200mg</t>
  </si>
  <si>
    <t>每片201mg</t>
  </si>
  <si>
    <t>骨愈灵片</t>
  </si>
  <si>
    <t>吉林省利华制药有限公司</t>
  </si>
  <si>
    <t>红药片</t>
  </si>
  <si>
    <t>每片重0.26g</t>
  </si>
  <si>
    <t>辽宁亿邦制药有限公司</t>
  </si>
  <si>
    <t>丹参软胶囊</t>
  </si>
  <si>
    <t>新雪丸</t>
  </si>
  <si>
    <t>每袋装1.7g</t>
  </si>
  <si>
    <t>注射用更昔洛韦钠</t>
  </si>
  <si>
    <t>南京海辰药业股份有限公司</t>
  </si>
  <si>
    <t>23.1875元/瓶</t>
  </si>
  <si>
    <t>20.75元/瓶</t>
  </si>
  <si>
    <t>20.82元/瓶</t>
  </si>
  <si>
    <t>20.79元/瓶</t>
  </si>
  <si>
    <t>20.76元/瓶</t>
  </si>
  <si>
    <t>20.85元/瓶</t>
  </si>
  <si>
    <t>20.7744元/瓶</t>
  </si>
  <si>
    <t>22.48元/瓶</t>
  </si>
  <si>
    <t>19.56元/瓶</t>
  </si>
  <si>
    <t>22.21元/瓶</t>
  </si>
  <si>
    <t>20.885元/瓶</t>
  </si>
  <si>
    <t>547.9575元/瓶</t>
  </si>
  <si>
    <t>506.74元/瓶</t>
  </si>
  <si>
    <t>478元/瓶</t>
  </si>
  <si>
    <t>497.94元/瓶</t>
  </si>
  <si>
    <t>342元/瓶</t>
  </si>
  <si>
    <t>518.7元/瓶</t>
  </si>
  <si>
    <t>426元/瓶</t>
  </si>
  <si>
    <t>506.25元/瓶</t>
  </si>
  <si>
    <t>534.96元/瓶</t>
  </si>
  <si>
    <t>482.0493元/瓶</t>
  </si>
  <si>
    <t>16.8元/瓶</t>
  </si>
  <si>
    <t>15.69元/瓶</t>
  </si>
  <si>
    <t>14元/瓶</t>
  </si>
  <si>
    <t>16.25元/瓶</t>
  </si>
  <si>
    <t>14.6567元/瓶</t>
  </si>
  <si>
    <t>28.1575元/瓶</t>
  </si>
  <si>
    <t>26.67元/瓶</t>
  </si>
  <si>
    <t>26.37元/瓶</t>
  </si>
  <si>
    <t>23元/瓶</t>
  </si>
  <si>
    <t>24.0057元/瓶</t>
  </si>
  <si>
    <t>注射用甲磺酸培氟沙星</t>
  </si>
  <si>
    <t>9.04元/瓶</t>
  </si>
  <si>
    <t>7.51元/瓶</t>
  </si>
  <si>
    <t>6.64元/瓶</t>
  </si>
  <si>
    <t>7.075元/瓶</t>
  </si>
  <si>
    <t>追风透骨胶囊</t>
  </si>
  <si>
    <t>24s</t>
  </si>
  <si>
    <t>湖南省回春堂药业有限公司</t>
  </si>
  <si>
    <t>36s</t>
  </si>
  <si>
    <t>海南赛立克药业有限公司</t>
  </si>
  <si>
    <t xml:space="preserve">美洛昔康颗粒 </t>
  </si>
  <si>
    <t>7.5mg</t>
  </si>
  <si>
    <t xml:space="preserve">茶苯海明缓释胶囊 </t>
  </si>
  <si>
    <t xml:space="preserve"> 75mg</t>
  </si>
  <si>
    <t xml:space="preserve">2粒/盒 </t>
  </si>
  <si>
    <t xml:space="preserve">独一味滴丸 </t>
  </si>
  <si>
    <t>240丸/盒</t>
  </si>
  <si>
    <t xml:space="preserve">加巴喷丁片 </t>
  </si>
  <si>
    <t xml:space="preserve"> 0.3g</t>
  </si>
  <si>
    <t xml:space="preserve">20片/盒 </t>
  </si>
  <si>
    <t>丹参胶囊</t>
  </si>
  <si>
    <t xml:space="preserve"> 0.28g</t>
  </si>
  <si>
    <t xml:space="preserve"> 40mg</t>
  </si>
  <si>
    <t xml:space="preserve">14片/盒 </t>
  </si>
  <si>
    <t xml:space="preserve"> 20mg</t>
  </si>
  <si>
    <t xml:space="preserve">28片/盒 </t>
  </si>
  <si>
    <t xml:space="preserve"> 80mg</t>
  </si>
  <si>
    <t>脂肪乳（10％）/氨基酸（15）/葡萄糖（20％）注射液</t>
  </si>
  <si>
    <t>1500ml[脂肪乳注射液（10％）300ml；复方氨基酸（5.5％，15AA）注射液600ml；葡萄糖注射液（20％）600ml]</t>
  </si>
  <si>
    <t xml:space="preserve">比利时Baxter S.A. </t>
  </si>
  <si>
    <t>长链脂肪乳注射液（OO）</t>
  </si>
  <si>
    <t>250ml：50g（脂肪）与3g（磷脂）</t>
  </si>
  <si>
    <t>100ml：20g（脂肪）与1.2g（磷脂）</t>
  </si>
  <si>
    <t>脂肪乳注射液（C14-24）</t>
  </si>
  <si>
    <t>250ml：25g大豆油与3g卵磷脂</t>
  </si>
  <si>
    <t>广州百特侨光医疗用品有限公司</t>
  </si>
  <si>
    <t>500ml：50g大豆油与6g卵磷脂</t>
  </si>
  <si>
    <t>250ml：50g大豆油与3g卵磷脂</t>
  </si>
  <si>
    <t>柳氮磺吡啶结肠溶胶囊</t>
  </si>
  <si>
    <t>广东强基药业有限公司</t>
  </si>
  <si>
    <t>1.2181元</t>
  </si>
  <si>
    <t>1.1792元</t>
  </si>
  <si>
    <t>1.2033元</t>
  </si>
  <si>
    <t>1.2013元</t>
  </si>
  <si>
    <t>1.2038元</t>
  </si>
  <si>
    <t>复方甘草酸苷片</t>
  </si>
  <si>
    <t>甘草酸苷25mg、蛋氨酸25mg、甘氨酸25mg</t>
  </si>
  <si>
    <t>乐普药业股份有限公司</t>
  </si>
  <si>
    <t>注射用磺苄西林钠</t>
  </si>
  <si>
    <t>4g(400万单位)</t>
  </si>
  <si>
    <t>湖南尔康制药股份有限公司</t>
  </si>
  <si>
    <t>抗人T细胞兔免疫球蛋白</t>
  </si>
  <si>
    <t>100毫克(5毫升)</t>
  </si>
  <si>
    <t>萌蒂(中国)制药有限公司</t>
  </si>
  <si>
    <t>复方氨维片</t>
  </si>
  <si>
    <t xml:space="preserve">0.6g </t>
  </si>
  <si>
    <t>无锡正东药业有限公司</t>
  </si>
  <si>
    <t>醋酸甲地孕酮分散片</t>
  </si>
  <si>
    <t>青岛国海生物制药有限公司</t>
  </si>
  <si>
    <t>对乙酰氨基酚干混悬剂</t>
  </si>
  <si>
    <t>1.01g:0.3g</t>
  </si>
  <si>
    <t>聚苯乙烯磺酸钙散</t>
  </si>
  <si>
    <t>维参锌胶囊</t>
  </si>
  <si>
    <t>0.38g</t>
  </si>
  <si>
    <t>马来酸依那普利口腔崩解片</t>
  </si>
  <si>
    <t>盐酸乙哌立松片</t>
  </si>
  <si>
    <t>通窍鼻炎胶囊</t>
  </si>
  <si>
    <t>30粒/盒60粒/盒</t>
  </si>
  <si>
    <t>四川川大华西药业股份有限公司</t>
  </si>
  <si>
    <t>0.8722/粒</t>
  </si>
  <si>
    <t>乐脉颗粒</t>
  </si>
  <si>
    <t>15袋/盒30袋/盒</t>
  </si>
  <si>
    <t>1.3516/袋</t>
  </si>
  <si>
    <t>每袋装2克</t>
  </si>
  <si>
    <t>1.9425/袋</t>
  </si>
  <si>
    <t>生脉注射液</t>
  </si>
  <si>
    <t>7.94/支</t>
  </si>
  <si>
    <t>银翘解毒胶囊</t>
  </si>
  <si>
    <t>广东广发制药有限公司</t>
  </si>
  <si>
    <t>复方血栓通软胶囊</t>
  </si>
  <si>
    <t>每粒装0.74g</t>
  </si>
  <si>
    <t>羧甲司坦颗粒</t>
  </si>
  <si>
    <t>每袋装0.5g</t>
  </si>
  <si>
    <t>黄藤素软胶囊</t>
  </si>
  <si>
    <t>每粒装0.25g（含黄藤素0.1g）</t>
  </si>
  <si>
    <t>千金止带丸</t>
  </si>
  <si>
    <t>益心酮软胶囊</t>
  </si>
  <si>
    <t>每粒装0.18g</t>
  </si>
  <si>
    <t>众生胶囊</t>
  </si>
  <si>
    <t>杭州苏泊尔南洋药业有限公司</t>
  </si>
  <si>
    <t>克痢痧胶囊</t>
  </si>
  <si>
    <t>每粒装0.28g</t>
  </si>
  <si>
    <t>32粒/盒</t>
  </si>
  <si>
    <t>宽胸气雾剂</t>
  </si>
  <si>
    <t>每瓶含内容物5.8g，其中药液2.7ml(含挥发油0.6ml)</t>
  </si>
  <si>
    <t>盐酸金刚烷胺片</t>
  </si>
  <si>
    <t>0.1g*100片</t>
  </si>
  <si>
    <t>江苏鹏鹞药业有限公司</t>
  </si>
  <si>
    <t>维生素D2软胶囊</t>
  </si>
  <si>
    <t>0.125mg(5000单位)</t>
  </si>
  <si>
    <t>南京海鲸药业有限公司</t>
  </si>
  <si>
    <t>盐酸羟甲唑啉喷雾剂</t>
  </si>
  <si>
    <t>聚丙烯输液瓶</t>
  </si>
  <si>
    <t>广东大冢制药有限公司</t>
  </si>
  <si>
    <t>50ml：2.5g</t>
  </si>
  <si>
    <t>50ml：5g</t>
  </si>
  <si>
    <t>250ml:21.25g(总氨基酸)</t>
  </si>
  <si>
    <t>五层共挤输液用袋</t>
  </si>
  <si>
    <t>250ml:50g(大豆油):3g(卵磷脂)</t>
  </si>
  <si>
    <t>盐酸丙卡特罗口服溶液</t>
  </si>
  <si>
    <t>30ml：0.15mg</t>
  </si>
  <si>
    <t>60ml：0.3mg</t>
  </si>
  <si>
    <t>晕痛定胶囊</t>
  </si>
  <si>
    <t>河南龙都药业股份有限公司</t>
  </si>
  <si>
    <t>外用重组人表皮生长因子</t>
  </si>
  <si>
    <t>5万IU</t>
  </si>
  <si>
    <t>上海昊海生物科技股份有限公司</t>
  </si>
  <si>
    <t>上海新黄河制药有限公司</t>
  </si>
  <si>
    <t>枸橼酸莫沙必利胶囊</t>
  </si>
  <si>
    <t>胶体果胶铋胶囊</t>
  </si>
  <si>
    <t>山西振东安特生物制药有限公司</t>
  </si>
  <si>
    <t>马来酸曲美布汀胶囊</t>
  </si>
  <si>
    <t>熊去氧胆酸胶囊</t>
  </si>
  <si>
    <t>250mg×25粒</t>
  </si>
  <si>
    <t>德国福克Dr. Falk Pharma GmbH（Losan Pharma GmbH生产</t>
  </si>
  <si>
    <t>米曲菌胰酶片</t>
  </si>
  <si>
    <t>24mg:220mg×20片</t>
  </si>
  <si>
    <t>德国三共药厂（Sankyo pharma GmbH）</t>
  </si>
  <si>
    <t>丙戊酸钠缓释片</t>
  </si>
  <si>
    <t>0.5g（以丙戊酸钠计）</t>
  </si>
  <si>
    <t>信东生技股份有限公司</t>
  </si>
  <si>
    <t>12.5mg（以甲氧那明计）</t>
  </si>
  <si>
    <t>48粒/瓶</t>
  </si>
  <si>
    <t>长兴制药股份有限公司</t>
  </si>
  <si>
    <t>至灵胶囊</t>
  </si>
  <si>
    <t>江苏德源药业股份有限公司</t>
  </si>
  <si>
    <t xml:space="preserve">坎地氢噻片 </t>
  </si>
  <si>
    <t>每片含坎地沙坦酯16mg,氢氯噻嗪12.5mg</t>
  </si>
  <si>
    <t>7片</t>
  </si>
  <si>
    <t>吡格列酮二甲双胍片</t>
  </si>
  <si>
    <t>15mg/500mg</t>
  </si>
  <si>
    <t>10g：0.2g</t>
  </si>
  <si>
    <t>西班牙LABORATORIOS ROBERT,S.A.（西班牙Ferrer Internacional S.A.生产)</t>
  </si>
  <si>
    <t>板蓝根滴眼液</t>
  </si>
  <si>
    <t>8ml</t>
  </si>
  <si>
    <t>四川禾亿制药有限公司</t>
  </si>
  <si>
    <t>多层共挤输液用袋</t>
  </si>
  <si>
    <t>大连大冢制药有限公司</t>
  </si>
  <si>
    <t>聚普瑞锌颗粒</t>
  </si>
  <si>
    <t>0.5g:75mg</t>
  </si>
  <si>
    <t>吉林省博大伟业制药有限公司</t>
  </si>
  <si>
    <t>盐酸二甲双胍肠溶胶囊</t>
  </si>
  <si>
    <t>0.5g*48粒</t>
  </si>
  <si>
    <t>北京圣永制药有限公司</t>
  </si>
  <si>
    <t>聚乙二醇电解质口服溶液</t>
  </si>
  <si>
    <t>500ml*1瓶</t>
  </si>
  <si>
    <t>阿莫西林克拉维酸钾咀嚼片(8:1)</t>
  </si>
  <si>
    <t>0.28125g(阿莫西林0.25g，克拉维酸0.03125g)</t>
  </si>
  <si>
    <t>昆明源瑞制药有限公司</t>
  </si>
  <si>
    <t>坎地沙坦酯分散片</t>
  </si>
  <si>
    <t>10ml:3.6(36%)</t>
  </si>
  <si>
    <t>25ml:9g(36%)</t>
  </si>
  <si>
    <t>9枚/盒</t>
  </si>
  <si>
    <t>6ml：6.6mg（55ug×120揿）</t>
  </si>
  <si>
    <t>9ml：9.9mg（55ug×180揿）</t>
  </si>
  <si>
    <t>阿莫西林片</t>
  </si>
  <si>
    <t>盐酸屈他维林注射液</t>
  </si>
  <si>
    <t>扬州制药有限公司</t>
  </si>
  <si>
    <t>爱普列特片</t>
  </si>
  <si>
    <t>江苏联环药业股份有限公司</t>
  </si>
  <si>
    <t>达那唑胶囊</t>
  </si>
  <si>
    <t>达那唑栓</t>
  </si>
  <si>
    <t>盐酸舍曲林胶囊</t>
  </si>
  <si>
    <t>盐酸多西环素片</t>
  </si>
  <si>
    <t>罗红霉素胶囊</t>
  </si>
  <si>
    <t>碳酸锂片</t>
  </si>
  <si>
    <t>非洛地平缓释胶囊</t>
  </si>
  <si>
    <t>非洛地平片</t>
  </si>
  <si>
    <t>叶酸片</t>
  </si>
  <si>
    <t>31片/瓶</t>
  </si>
  <si>
    <t>苯甲酸利扎曲普坦片</t>
  </si>
  <si>
    <t>湖北欧立制药有限公司</t>
  </si>
  <si>
    <t>兰索拉唑
肠溶胶囊</t>
  </si>
  <si>
    <t>复方氨基酸胶囊（8-11）</t>
  </si>
  <si>
    <t>深圳万和制药有限公司</t>
  </si>
  <si>
    <t>复方聚乙二醇电解质散（Ⅱ）</t>
  </si>
  <si>
    <t>68.56g</t>
  </si>
  <si>
    <t>137.15g</t>
  </si>
  <si>
    <t xml:space="preserve">20粒/盒 </t>
  </si>
  <si>
    <t xml:space="preserve">24粒/盒 </t>
  </si>
  <si>
    <t>盐酸左氧氟沙星滴耳液</t>
  </si>
  <si>
    <t>5ml:25mg（0.5%）</t>
  </si>
  <si>
    <t>复方氨基酸颗粒（9AA）</t>
  </si>
  <si>
    <t>5.0g/袋</t>
  </si>
  <si>
    <t>肠内营养粉剂（AA）</t>
  </si>
  <si>
    <t>80g/瓶</t>
  </si>
  <si>
    <t>EA制药株式会社福岛工厂（深圳万和制药有限公司分包装）</t>
  </si>
  <si>
    <t>桂林南药股份有限公司</t>
  </si>
  <si>
    <t>注射用阿洛西林钠</t>
  </si>
  <si>
    <t xml:space="preserve"> 细辛脑注射液 </t>
  </si>
  <si>
    <t>2ml:8mg</t>
  </si>
  <si>
    <t>海南双成药业股份有限公司</t>
  </si>
  <si>
    <t>注射用丁溴东莨菪碱</t>
  </si>
  <si>
    <t>托拉塞米片</t>
  </si>
  <si>
    <t>20mg*6S</t>
  </si>
  <si>
    <t>湖北百科亨迪药业有限公司</t>
  </si>
  <si>
    <t>奥沙普秦肠溶胶囊</t>
  </si>
  <si>
    <t>0.2g*14粒</t>
  </si>
  <si>
    <t>奥沙普秦肠溶片</t>
  </si>
  <si>
    <t>0.2g*16s</t>
  </si>
  <si>
    <t>0.1g*24粒</t>
  </si>
  <si>
    <t>巴柳氮钠颗粒</t>
  </si>
  <si>
    <t>2.5g:0.75g*18袋</t>
  </si>
  <si>
    <t>布洛芬颗粒</t>
  </si>
  <si>
    <t>0.2g*15袋</t>
  </si>
  <si>
    <t>1ml:0.1mg（按曲普瑞林计为95.6ug）</t>
  </si>
  <si>
    <t>辉凌（德国）制药有限公司（Ferring GmbH）</t>
  </si>
  <si>
    <t>山东京卫制药有限公司</t>
  </si>
  <si>
    <t>硝酸硫康唑喷雾剂</t>
  </si>
  <si>
    <t>30ml(1%)</t>
  </si>
  <si>
    <t>米诺地尔喷雾剂</t>
  </si>
  <si>
    <t>60ml:3g(5%),每喷含米诺地尔7mg</t>
  </si>
  <si>
    <t>佐米曲普坦鼻喷雾剂</t>
  </si>
  <si>
    <t>3ml∶75mg;30揿,每揿含佐米曲普坦2.5mg</t>
  </si>
  <si>
    <t>丙酸倍氯米松吸入气雾剂</t>
  </si>
  <si>
    <t>每瓶200揿,每揿含丙酸倍氯米松50μg</t>
  </si>
  <si>
    <t>丙酸倍氯米松鼻气雾剂</t>
  </si>
  <si>
    <t>每瓶200揿，每揿含丙酸倍氯米松250μg</t>
  </si>
  <si>
    <t>100μg/揿(按沙丁胺醇计),200揿/瓶</t>
  </si>
  <si>
    <t>磷酸钠盐灌肠液</t>
  </si>
  <si>
    <t>133ml</t>
  </si>
  <si>
    <t>利巴韦林喷剂</t>
  </si>
  <si>
    <t>0.4g(3mg/喷)</t>
  </si>
  <si>
    <t>乙酰半胱氨酸胶囊</t>
  </si>
  <si>
    <t>广东人人康药业有限公司</t>
  </si>
  <si>
    <t>氢醌乳膏</t>
  </si>
  <si>
    <t>爱维心口服液</t>
  </si>
  <si>
    <t>哈尔滨美君药业有限公司</t>
  </si>
  <si>
    <t>复方双花糖浆</t>
  </si>
  <si>
    <t>肾石通冲剂</t>
  </si>
  <si>
    <t>每袋重15g</t>
  </si>
  <si>
    <t>7.9167</t>
  </si>
  <si>
    <t>康尔心胶囊</t>
  </si>
  <si>
    <t>1.7388</t>
  </si>
  <si>
    <t>藿杞补肾片</t>
  </si>
  <si>
    <t>每片重0.45g</t>
  </si>
  <si>
    <t>2.508</t>
  </si>
  <si>
    <t>5.6517</t>
  </si>
  <si>
    <t>健胃消食片</t>
  </si>
  <si>
    <t>0.3864</t>
  </si>
  <si>
    <t>复方锌铁钙口入溶液</t>
  </si>
  <si>
    <t>18支/盒</t>
  </si>
  <si>
    <t>湖北午时药业股份有限公司</t>
  </si>
  <si>
    <t>葡萄糖酸钙锌口服溶液</t>
  </si>
  <si>
    <t xml:space="preserve">24支/盒 </t>
  </si>
  <si>
    <t>注射用间苯三酚</t>
  </si>
  <si>
    <t>珍珠灵芝片</t>
  </si>
  <si>
    <t>湖南德康制药股份有限公司</t>
  </si>
  <si>
    <t>胃痛宁</t>
  </si>
  <si>
    <t>地锦草胶囊</t>
  </si>
  <si>
    <t>0.4g（3mg/揿）</t>
  </si>
  <si>
    <t>江苏天济药业有限公司</t>
  </si>
  <si>
    <t>利多卡因氯己定气雾剂(成膜型)</t>
  </si>
  <si>
    <t>复方（60g）</t>
  </si>
  <si>
    <t>复方水杨酸甲酯苯海拉明喷雾剂</t>
  </si>
  <si>
    <t>复方（60ml）</t>
  </si>
  <si>
    <t>硝酸益康唑喷雾剂</t>
  </si>
  <si>
    <t>酒石酸伐尼克兰片</t>
  </si>
  <si>
    <t>0.5mg×11片+1mg×14片/盒</t>
  </si>
  <si>
    <t>R-Pharm Germany GmbH</t>
  </si>
  <si>
    <t>1mg×28片/盒</t>
  </si>
  <si>
    <t>川芎清脑颗粒</t>
  </si>
  <si>
    <t>济川药业集团有限公司</t>
  </si>
  <si>
    <t>三拗片</t>
  </si>
  <si>
    <t>拉呋替丁胶囊</t>
  </si>
  <si>
    <t>朴实颗粒</t>
  </si>
  <si>
    <t>蛋白琥珀酸铁口服溶液</t>
  </si>
  <si>
    <t>毎支15ml，含蛋白琥珀酸铁800mg,相当于三价铁40mg</t>
  </si>
  <si>
    <t>普卢利沙星分散片</t>
  </si>
  <si>
    <r>
      <rPr>
        <sz val="11"/>
        <rFont val="仿宋"/>
        <charset val="134"/>
      </rPr>
      <t>0.1g（以C</t>
    </r>
    <r>
      <rPr>
        <vertAlign val="subscript"/>
        <sz val="11"/>
        <rFont val="仿宋"/>
        <charset val="134"/>
      </rPr>
      <t>16</t>
    </r>
    <r>
      <rPr>
        <sz val="11"/>
        <rFont val="仿宋"/>
        <charset val="134"/>
      </rPr>
      <t>H</t>
    </r>
    <r>
      <rPr>
        <vertAlign val="subscript"/>
        <sz val="11"/>
        <rFont val="仿宋"/>
        <charset val="134"/>
      </rPr>
      <t>16</t>
    </r>
    <r>
      <rPr>
        <sz val="11"/>
        <rFont val="仿宋"/>
        <charset val="134"/>
      </rPr>
      <t>FN</t>
    </r>
    <r>
      <rPr>
        <vertAlign val="subscript"/>
        <sz val="11"/>
        <rFont val="仿宋"/>
        <charset val="134"/>
      </rPr>
      <t>3</t>
    </r>
    <r>
      <rPr>
        <sz val="11"/>
        <rFont val="仿宋"/>
        <charset val="134"/>
      </rPr>
      <t>O</t>
    </r>
    <r>
      <rPr>
        <vertAlign val="subscript"/>
        <sz val="11"/>
        <rFont val="仿宋"/>
        <charset val="134"/>
      </rPr>
      <t>3</t>
    </r>
    <r>
      <rPr>
        <sz val="11"/>
        <rFont val="仿宋"/>
        <charset val="134"/>
      </rPr>
      <t>S计）</t>
    </r>
  </si>
  <si>
    <t>蒲地蓝消炎口服液</t>
  </si>
  <si>
    <t>10ml(相当于饮片10.01g)</t>
  </si>
  <si>
    <t>小儿豉翘清热颗粒</t>
  </si>
  <si>
    <t>2g/袋</t>
  </si>
  <si>
    <t>4g/袋</t>
  </si>
  <si>
    <t>2g（无蔗糖）</t>
  </si>
  <si>
    <t>雷贝拉唑钠肠溶胶囊</t>
  </si>
  <si>
    <r>
      <rPr>
        <sz val="11"/>
        <rFont val="仿宋"/>
        <charset val="134"/>
      </rPr>
      <t>赖氨肌醇维B</t>
    </r>
    <r>
      <rPr>
        <vertAlign val="subscript"/>
        <sz val="11"/>
        <rFont val="仿宋"/>
        <charset val="134"/>
      </rPr>
      <t>12</t>
    </r>
    <r>
      <rPr>
        <sz val="11"/>
        <rFont val="仿宋"/>
        <charset val="134"/>
      </rPr>
      <t>口服溶液</t>
    </r>
  </si>
  <si>
    <t>小儿腹泻宁(泡腾颗粒)</t>
  </si>
  <si>
    <t>100ml:20mg</t>
  </si>
  <si>
    <t>盐酸托哌酮胶囊</t>
  </si>
  <si>
    <t>盐酸奈福泮注射液</t>
  </si>
  <si>
    <t>枸橼酸铋钾胶囊</t>
  </si>
  <si>
    <t>0.125g×6片/盒</t>
  </si>
  <si>
    <t>四川省百草生物药业有限公司</t>
  </si>
  <si>
    <t>50mg×14粒/盒</t>
  </si>
  <si>
    <t>Cyndea Pharma,s.l.</t>
  </si>
  <si>
    <t>保胎丸（小蜜丸）</t>
  </si>
  <si>
    <t>54g</t>
  </si>
  <si>
    <t>54g/瓶</t>
  </si>
  <si>
    <t>药都制药集团股份有限公司</t>
  </si>
  <si>
    <t>90g</t>
  </si>
  <si>
    <t>90g/瓶</t>
  </si>
  <si>
    <t>10ml：1.5g</t>
  </si>
  <si>
    <t>中国大冢制药有限公司</t>
  </si>
  <si>
    <t>20ml：10g</t>
  </si>
  <si>
    <t>10ml：1g</t>
  </si>
  <si>
    <t>盐酸卡替洛尔滴眼液</t>
  </si>
  <si>
    <t>萘敏维滴眼液</t>
  </si>
  <si>
    <t>100ml：0.9g</t>
  </si>
  <si>
    <t>250ml：2.25g</t>
  </si>
  <si>
    <t>500ml：4.5g</t>
  </si>
  <si>
    <t>100ml：5g</t>
  </si>
  <si>
    <t>250ml：12.5g</t>
  </si>
  <si>
    <t>500ml：25g</t>
  </si>
  <si>
    <t>250ml：25g</t>
  </si>
  <si>
    <t>500ml：50g</t>
  </si>
  <si>
    <t>100ml：葡萄糖5g与氯化钠0.9g</t>
  </si>
  <si>
    <t>250ml：葡萄糖12.5g与氯化钠2.25g</t>
  </si>
  <si>
    <t>500ml：葡萄糖25g与氯化钠4.5g</t>
  </si>
  <si>
    <t>贴膜式软袋</t>
  </si>
  <si>
    <t>100ml：10g</t>
  </si>
  <si>
    <t>复方电解质葡萄糖MG3注射液</t>
  </si>
  <si>
    <t>摩罗丹</t>
  </si>
  <si>
    <t>每16丸重1.84g（相当于生药材4.5g）</t>
  </si>
  <si>
    <t>144丸/盒</t>
  </si>
  <si>
    <t>邯郸制药股份有限公司</t>
  </si>
  <si>
    <t>288丸/盒</t>
  </si>
  <si>
    <t>臌症丸</t>
  </si>
  <si>
    <t>每10粒重1.3g</t>
  </si>
  <si>
    <t>丹杞颗粒</t>
  </si>
  <si>
    <t>每袋装12g（无蔗糖）</t>
  </si>
  <si>
    <t>环丝氨酸胶囊</t>
  </si>
  <si>
    <t>铝塑泡罩</t>
  </si>
  <si>
    <t>Dong-A ST Co.,Ltd</t>
  </si>
  <si>
    <t>35.4元/粒</t>
  </si>
  <si>
    <t>垂体后叶注射液</t>
  </si>
  <si>
    <t>1ml:6单位</t>
  </si>
  <si>
    <t>安徽宏业药业有限公司</t>
  </si>
  <si>
    <t>89元/支</t>
  </si>
  <si>
    <t>88元/支</t>
  </si>
  <si>
    <t>88.6元/支</t>
  </si>
  <si>
    <t>注射用复方甘草酸苷</t>
  </si>
  <si>
    <t>每瓶含复方甘草酸苷40mg，甘氨酸400mg,盐酸胱氨酸20mg</t>
  </si>
  <si>
    <t>12.49元/瓶</t>
  </si>
  <si>
    <t>11.24元/瓶</t>
  </si>
  <si>
    <t>9.5元/瓶</t>
  </si>
  <si>
    <t>9.75元/瓶</t>
  </si>
  <si>
    <t>15.1元/瓶</t>
  </si>
  <si>
    <t>10.39元/瓶</t>
  </si>
  <si>
    <t>9.98元/瓶</t>
  </si>
  <si>
    <t>11.2元/瓶</t>
  </si>
  <si>
    <t>11.04元/瓶</t>
  </si>
  <si>
    <t>18元/瓶</t>
  </si>
  <si>
    <t>13.77元/瓶</t>
  </si>
  <si>
    <t>12.95元/瓶</t>
  </si>
  <si>
    <t>10.02元/瓶</t>
  </si>
  <si>
    <t>11.6453元/瓶</t>
  </si>
  <si>
    <t>金归洗液</t>
  </si>
  <si>
    <t>200ml</t>
  </si>
  <si>
    <t>浙江圣华药业有限公司</t>
  </si>
  <si>
    <t>环吡酮胺阴道栓</t>
  </si>
  <si>
    <t>环吡酮胺乳膏</t>
  </si>
  <si>
    <t>20g:0.2g</t>
  </si>
  <si>
    <t>接骨七厘片</t>
  </si>
  <si>
    <t>每片相当于原生药量0.3g</t>
  </si>
  <si>
    <t>湖南金沙药业有限责任公司</t>
  </si>
  <si>
    <t>丁酸氢化可的松乳膏</t>
  </si>
  <si>
    <t>10g:10mg×1支/支</t>
  </si>
  <si>
    <t>湖北恒安芙林药业股份有限公司</t>
  </si>
  <si>
    <t>20g:20mg(0.1%)×1支/支</t>
  </si>
  <si>
    <t>丙酸氟替卡松乳膏</t>
  </si>
  <si>
    <t>10g:5mg(0.05%)×1支/支</t>
  </si>
  <si>
    <t>15g:7.5mg(0.05%)×1支/支</t>
  </si>
  <si>
    <t>15g：15mg×1支/支</t>
  </si>
  <si>
    <t>20g：20mg×1支/支</t>
  </si>
  <si>
    <t>喷昔洛韦乳膏</t>
  </si>
  <si>
    <t>10g:0.1g（1%）×1支/支</t>
  </si>
  <si>
    <t>石辛含片</t>
  </si>
  <si>
    <t>0.6g×8片/盒</t>
  </si>
  <si>
    <t>盐酸特比萘芬片</t>
  </si>
  <si>
    <t>0.125g(以盐酸特比萘芬计)×28片/盒</t>
  </si>
  <si>
    <t>15g:0.15g×1支/支</t>
  </si>
  <si>
    <t>10mg×10片/盒</t>
  </si>
  <si>
    <t>2g:1.46g</t>
  </si>
  <si>
    <t xml:space="preserve">10袋/盒 </t>
  </si>
  <si>
    <t>长春北华药业有限公司</t>
  </si>
  <si>
    <t xml:space="preserve">20袋/盒 </t>
  </si>
  <si>
    <t>0.4ml：1.2mg/支</t>
  </si>
  <si>
    <t>0.4ml：1.2mg/支；100支/盒</t>
  </si>
  <si>
    <t>Santen Pharmaceutical Co.,Ltd.Noto Plant</t>
  </si>
  <si>
    <t>盐酸氮卓斯汀滴眼液</t>
  </si>
  <si>
    <t>6ml：3mg</t>
  </si>
  <si>
    <t>Tubilux Pharma S.p.A.</t>
  </si>
  <si>
    <t>小儿扶脾颗粒</t>
  </si>
  <si>
    <t>每袋装10克</t>
  </si>
  <si>
    <t>湖南时代阳光药业股份有限公司</t>
  </si>
  <si>
    <t>左氧氟沙星滴眼液</t>
  </si>
  <si>
    <t>5ml：24.4mg</t>
  </si>
  <si>
    <t>Santen Pharmaceutical Co.,Ltd.Noto Plant 生产(参天制药（中国）有限公司分装)</t>
  </si>
  <si>
    <t>参天制药（中国）有限公司</t>
  </si>
  <si>
    <t>Santen Pharmaceutical Co.,Ltd.Shiga Plant 生产(参天制药（中国）有限公司分装)</t>
  </si>
  <si>
    <t>5ml：5mg</t>
  </si>
  <si>
    <t>5ml：1mg</t>
  </si>
  <si>
    <t>吡嘧司特钾滴眼液</t>
  </si>
  <si>
    <t>吡诺克辛滴眼液</t>
  </si>
  <si>
    <t>5ml：0.25mg</t>
  </si>
  <si>
    <t>维生素B12滴眼液</t>
  </si>
  <si>
    <t>他氟前列素滴眼液</t>
  </si>
  <si>
    <t>2.5ml：37.5ug</t>
  </si>
  <si>
    <t>地夸磷索钠滴眼液</t>
  </si>
  <si>
    <t>5ml：150mg</t>
  </si>
  <si>
    <t>注射用地西他滨</t>
  </si>
  <si>
    <t>齐鲁制药（海南）有限公司</t>
  </si>
  <si>
    <t>替加氟注射液</t>
  </si>
  <si>
    <t>5ml:0.2g</t>
  </si>
  <si>
    <t>左西孟旦注射液</t>
  </si>
  <si>
    <t>齐鲁制药有限公司</t>
  </si>
  <si>
    <t>1.2×10E7AU(1.5mg)</t>
  </si>
  <si>
    <t>2.4×10E7AU(3.0mg)</t>
  </si>
  <si>
    <t>右旋糖酐70滴眼液</t>
  </si>
  <si>
    <t>盐酸特拉唑嗪胶囊</t>
  </si>
  <si>
    <t>盐酸特比萘芬阴道泡腾片</t>
  </si>
  <si>
    <t>15ml:0.15g</t>
  </si>
  <si>
    <t>10ml:100mg</t>
  </si>
  <si>
    <t>10ml:75mg</t>
  </si>
  <si>
    <t>5ml:5mg</t>
  </si>
  <si>
    <t>盐酸艾司洛尔注射液</t>
  </si>
  <si>
    <t>硝酸异山梨酯注射液</t>
  </si>
  <si>
    <t>3g：妥布霉素9mg,地塞米松3mg</t>
  </si>
  <si>
    <t>头孢特仑新戊酯片</t>
  </si>
  <si>
    <t>15-撤标函已经出</t>
  </si>
  <si>
    <t>普罗布考片</t>
  </si>
  <si>
    <t>32片/盒</t>
  </si>
  <si>
    <t>尼莫地平缓释片</t>
  </si>
  <si>
    <t>0.85-撤标函已发</t>
  </si>
  <si>
    <t>马来酸伊索拉定片</t>
  </si>
  <si>
    <t>洛伐他汀分散片</t>
  </si>
  <si>
    <t>2ml:0.2g（20万单位）</t>
  </si>
  <si>
    <t>拉坦噻吗滴眼液</t>
  </si>
  <si>
    <t>2.5ml（每1ml溶液含50μg拉坦前列素和6.8mg马来酸噻吗洛尔，相当于5mg噻吗洛尔）</t>
  </si>
  <si>
    <t>0.3ml：拉坦前列素15ug与马来酸噻吗洛尔2.049mg（相当于1.5mg噻吗洛尔）</t>
  </si>
  <si>
    <t>卡维地洛片</t>
  </si>
  <si>
    <t>6.25mg</t>
  </si>
  <si>
    <t>卡培他滨片</t>
  </si>
  <si>
    <t>卡铂注射液</t>
  </si>
  <si>
    <t>聚乙二醇化重组人粒细胞刺激因子注射液</t>
  </si>
  <si>
    <t>1.35×108IU(3.0mg):1ml（预充式注射器）</t>
  </si>
  <si>
    <t>1.35×10E8IU（3.0mg）:1.0ml（安瓿）</t>
  </si>
  <si>
    <t>甲巯咪唑乳膏</t>
  </si>
  <si>
    <t>10g:0.5g</t>
  </si>
  <si>
    <t>华法林钠片</t>
  </si>
  <si>
    <t>低分子量肝素钠注射液</t>
  </si>
  <si>
    <t>0.2ml:2500IU</t>
  </si>
  <si>
    <t>0.4ml:5000IU</t>
  </si>
  <si>
    <t>胞磷胆碱钠胶囊</t>
  </si>
  <si>
    <t>0.1g*42</t>
  </si>
  <si>
    <t>42粒/盒</t>
  </si>
  <si>
    <t>艾地苯醌片</t>
  </si>
  <si>
    <t>31.85-撤标函已发</t>
  </si>
  <si>
    <t>卡莫氟片</t>
  </si>
  <si>
    <t>盐酸昂丹司琼片</t>
  </si>
  <si>
    <t>氨磺必利片</t>
  </si>
  <si>
    <t>奥氮平片</t>
  </si>
  <si>
    <t>奥氮平口崩片</t>
  </si>
  <si>
    <t>利培酮口崩片</t>
  </si>
  <si>
    <t>氯氮平片</t>
  </si>
  <si>
    <t>0.1g*12t</t>
  </si>
  <si>
    <t>浙江大冢制药有限公司</t>
  </si>
  <si>
    <t>0.1g*24t</t>
  </si>
  <si>
    <t>50mg*12t</t>
  </si>
  <si>
    <t>阿立哌唑片</t>
  </si>
  <si>
    <t>5mg*10t</t>
  </si>
  <si>
    <t>10mg*10t</t>
  </si>
  <si>
    <t>南京瑞年百思特制药有限公司</t>
  </si>
  <si>
    <t>替米沙坦</t>
  </si>
  <si>
    <t>螺内酯</t>
  </si>
  <si>
    <t>愈肝龙胶囊</t>
  </si>
  <si>
    <t>12粒*3板</t>
  </si>
  <si>
    <t>武汉钧安制药有限公司</t>
  </si>
  <si>
    <t>正胃片</t>
  </si>
  <si>
    <t>18片*3板</t>
  </si>
  <si>
    <t>肾骨颗粒</t>
  </si>
  <si>
    <r>
      <rPr>
        <sz val="11"/>
        <color theme="1"/>
        <rFont val="宋体"/>
        <charset val="134"/>
      </rPr>
      <t>2g</t>
    </r>
    <r>
      <rPr>
        <sz val="11"/>
        <color theme="1"/>
        <rFont val="宋体"/>
        <charset val="134"/>
      </rPr>
      <t>*9袋</t>
    </r>
  </si>
  <si>
    <r>
      <rPr>
        <sz val="11"/>
        <color theme="1"/>
        <rFont val="宋体"/>
        <charset val="134"/>
      </rPr>
      <t>2g*18袋</t>
    </r>
  </si>
  <si>
    <r>
      <rPr>
        <sz val="11"/>
        <color theme="1"/>
        <rFont val="宋体"/>
        <charset val="134"/>
      </rPr>
      <t>0.31</t>
    </r>
    <r>
      <rPr>
        <sz val="11"/>
        <color theme="1"/>
        <rFont val="宋体"/>
        <charset val="134"/>
      </rPr>
      <t>g</t>
    </r>
  </si>
  <si>
    <t>补脑安神片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</si>
  <si>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8片*4板</t>
    </r>
  </si>
  <si>
    <t>补中益气片</t>
  </si>
  <si>
    <t>0.46g</t>
  </si>
  <si>
    <t>小儿复方麻黄碱桔梗糖浆</t>
  </si>
  <si>
    <r>
      <rPr>
        <sz val="11"/>
        <color theme="1"/>
        <rFont val="宋体"/>
        <charset val="134"/>
      </rPr>
      <t>10ml</t>
    </r>
    <r>
      <rPr>
        <sz val="11"/>
        <color theme="1"/>
        <rFont val="宋体"/>
        <charset val="134"/>
      </rPr>
      <t>*12支</t>
    </r>
  </si>
  <si>
    <t>伤科跌打胶囊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</si>
  <si>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2粒*4板</t>
    </r>
  </si>
  <si>
    <t>蛇胆陈皮散</t>
  </si>
  <si>
    <r>
      <rPr>
        <sz val="11"/>
        <color theme="1"/>
        <rFont val="宋体"/>
        <charset val="134"/>
      </rPr>
      <t>0.6g</t>
    </r>
    <r>
      <rPr>
        <sz val="11"/>
        <color theme="1"/>
        <rFont val="宋体"/>
        <charset val="134"/>
      </rPr>
      <t>*12袋</t>
    </r>
  </si>
  <si>
    <t>炎热清片</t>
  </si>
  <si>
    <r>
      <rPr>
        <sz val="11"/>
        <color theme="1"/>
        <rFont val="宋体"/>
        <charset val="134"/>
      </rPr>
      <t>1</t>
    </r>
    <r>
      <rPr>
        <sz val="11"/>
        <color theme="1"/>
        <rFont val="宋体"/>
        <charset val="134"/>
      </rPr>
      <t>8片*3板</t>
    </r>
  </si>
  <si>
    <t>一捻金</t>
  </si>
  <si>
    <t>1.2g</t>
  </si>
  <si>
    <r>
      <rPr>
        <sz val="11"/>
        <color theme="1"/>
        <rFont val="宋体"/>
        <charset val="134"/>
      </rPr>
      <t>1.2g</t>
    </r>
    <r>
      <rPr>
        <sz val="11"/>
        <color theme="1"/>
        <rFont val="宋体"/>
        <charset val="134"/>
      </rPr>
      <t>*10袋</t>
    </r>
  </si>
</sst>
</file>

<file path=xl/styles.xml><?xml version="1.0" encoding="utf-8"?>
<styleSheet xmlns="http://schemas.openxmlformats.org/spreadsheetml/2006/main">
  <numFmts count="31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#,##0.00_ "/>
    <numFmt numFmtId="177" formatCode="_ * #,##0_ ;_ * \-#,##0_ ;_ * &quot;-&quot;??_ ;_ @_ "/>
    <numFmt numFmtId="178" formatCode="0_);[Red]\(0\)"/>
    <numFmt numFmtId="179" formatCode="0.00_ "/>
    <numFmt numFmtId="180" formatCode="0.0000_);[Red]\(0.0000\)"/>
    <numFmt numFmtId="181" formatCode="#,##0.000"/>
    <numFmt numFmtId="182" formatCode="0.00000"/>
    <numFmt numFmtId="183" formatCode="0.000_ "/>
    <numFmt numFmtId="184" formatCode="0.000_);[Red]\(0.000\)"/>
    <numFmt numFmtId="185" formatCode="0.0000_ "/>
    <numFmt numFmtId="186" formatCode="_(* #,##0.00_);_(* \(#,##0.00\);_(* &quot;-&quot;??_);_(@_)"/>
    <numFmt numFmtId="187" formatCode="_ * #,##0.000_ ;_ * \-#,##0.000_ ;_ * &quot;-&quot;??_ ;_ @_ "/>
    <numFmt numFmtId="188" formatCode="0.0000;[Red]0.0000"/>
    <numFmt numFmtId="189" formatCode="0.00_);\(0.00\)"/>
    <numFmt numFmtId="190" formatCode="0.0000"/>
    <numFmt numFmtId="191" formatCode="0.0_ "/>
    <numFmt numFmtId="192" formatCode="0.0000_);\(0.0000\)"/>
    <numFmt numFmtId="193" formatCode="0.00;[Red]0.00"/>
    <numFmt numFmtId="194" formatCode="_ * #,##0.0000_ ;_ * \-#,##0.0000_ ;_ * &quot;-&quot;??_ ;_ @_ "/>
    <numFmt numFmtId="195" formatCode="_(* #,##0.0000_);_(* \(#,##0.0000\);_(* &quot;-&quot;??_);_(@_)"/>
    <numFmt numFmtId="196" formatCode="0.00_);[Red]\(0.00\)"/>
    <numFmt numFmtId="197" formatCode="#,##0.0000"/>
    <numFmt numFmtId="198" formatCode="_ * #,##0.0000_ ;_ * \-#,##0.0000_ ;_ * &quot;-&quot;??.00_ ;_ @_ "/>
    <numFmt numFmtId="199" formatCode="0.0%"/>
    <numFmt numFmtId="200" formatCode="0.000"/>
    <numFmt numFmtId="201" formatCode="0.0_);[Red]\(0.0\)"/>
    <numFmt numFmtId="202" formatCode="#,##0.0000_ "/>
  </numFmts>
  <fonts count="39"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name val="黑体"/>
      <charset val="134"/>
    </font>
    <font>
      <sz val="20"/>
      <name val="黑体"/>
      <charset val="134"/>
    </font>
    <font>
      <sz val="16"/>
      <name val="黑体"/>
      <charset val="134"/>
    </font>
    <font>
      <sz val="11"/>
      <name val="仿宋"/>
      <charset val="0"/>
    </font>
    <font>
      <sz val="11"/>
      <name val="Arial"/>
      <charset val="134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sz val="12"/>
      <name val="宋体"/>
      <charset val="134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theme="1"/>
      <name val="Tahoma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2"/>
      <color indexed="8"/>
      <name val="宋体"/>
      <charset val="134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name val="明朝"/>
      <charset val="134"/>
    </font>
    <font>
      <sz val="10"/>
      <color theme="1"/>
      <name val="Arial"/>
      <charset val="134"/>
    </font>
    <font>
      <sz val="11"/>
      <name val="明朝"/>
      <charset val="255"/>
    </font>
    <font>
      <sz val="11"/>
      <color rgb="FFFF0000"/>
      <name val="黑体"/>
      <charset val="134"/>
    </font>
    <font>
      <vertAlign val="subscript"/>
      <sz val="11"/>
      <name val="仿宋"/>
      <charset val="134"/>
    </font>
    <font>
      <sz val="11"/>
      <color theme="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7" fillId="1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2" applyNumberFormat="0" applyFont="0" applyAlignment="0" applyProtection="0">
      <alignment vertical="center"/>
    </xf>
    <xf numFmtId="0" fontId="0" fillId="0" borderId="0"/>
    <xf numFmtId="0" fontId="10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22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23" fillId="0" borderId="3" applyNumberFormat="0" applyFill="0" applyAlignment="0" applyProtection="0">
      <alignment vertical="center"/>
    </xf>
    <xf numFmtId="0" fontId="22" fillId="0" borderId="0"/>
    <xf numFmtId="0" fontId="10" fillId="19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22" borderId="5" applyNumberFormat="0" applyAlignment="0" applyProtection="0">
      <alignment vertical="center"/>
    </xf>
    <xf numFmtId="0" fontId="22" fillId="0" borderId="0"/>
    <xf numFmtId="0" fontId="26" fillId="22" borderId="4" applyNumberFormat="0" applyAlignment="0" applyProtection="0">
      <alignment vertical="center"/>
    </xf>
    <xf numFmtId="0" fontId="28" fillId="30" borderId="7" applyNumberFormat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22" fillId="0" borderId="0"/>
    <xf numFmtId="0" fontId="11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22" fillId="0" borderId="0"/>
    <xf numFmtId="0" fontId="11" fillId="1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2" fillId="0" borderId="0"/>
    <xf numFmtId="0" fontId="11" fillId="26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0" borderId="0"/>
    <xf numFmtId="0" fontId="11" fillId="13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0" fillId="0" borderId="0">
      <alignment vertical="center"/>
    </xf>
    <xf numFmtId="9" fontId="20" fillId="0" borderId="0" applyFont="0" applyFill="0" applyBorder="0" applyAlignment="0" applyProtection="0"/>
    <xf numFmtId="0" fontId="22" fillId="0" borderId="0"/>
    <xf numFmtId="186" fontId="20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3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/>
    <xf numFmtId="43" fontId="0" fillId="0" borderId="0" applyFont="0" applyFill="0" applyBorder="0" applyAlignment="0" applyProtection="0">
      <alignment vertical="center"/>
    </xf>
    <xf numFmtId="0" fontId="0" fillId="0" borderId="0"/>
    <xf numFmtId="43" fontId="32" fillId="0" borderId="0" applyFont="0" applyFill="0" applyBorder="0" applyAlignment="0" applyProtection="0">
      <alignment vertical="center"/>
    </xf>
    <xf numFmtId="0" fontId="0" fillId="0" borderId="0"/>
    <xf numFmtId="0" fontId="20" fillId="0" borderId="0"/>
    <xf numFmtId="0" fontId="0" fillId="0" borderId="0">
      <alignment vertical="center"/>
    </xf>
    <xf numFmtId="0" fontId="0" fillId="0" borderId="0">
      <alignment vertical="center"/>
    </xf>
    <xf numFmtId="0" fontId="20" fillId="0" borderId="0"/>
    <xf numFmtId="0" fontId="0" fillId="0" borderId="0">
      <alignment vertical="center"/>
    </xf>
    <xf numFmtId="0" fontId="27" fillId="0" borderId="0"/>
    <xf numFmtId="0" fontId="22" fillId="0" borderId="0">
      <alignment vertical="center"/>
    </xf>
    <xf numFmtId="0" fontId="3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/>
    <xf numFmtId="0" fontId="34" fillId="0" borderId="0"/>
    <xf numFmtId="0" fontId="35" fillId="0" borderId="0"/>
  </cellStyleXfs>
  <cellXfs count="137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vertical="center" wrapText="1"/>
    </xf>
    <xf numFmtId="179" fontId="1" fillId="2" borderId="1" xfId="0" applyNumberFormat="1" applyFont="1" applyFill="1" applyBorder="1" applyAlignment="1">
      <alignment horizontal="center" vertical="center" wrapText="1"/>
    </xf>
    <xf numFmtId="185" fontId="1" fillId="2" borderId="1" xfId="0" applyNumberFormat="1" applyFont="1" applyFill="1" applyBorder="1" applyAlignment="1">
      <alignment horizontal="center" vertical="center" wrapText="1"/>
    </xf>
    <xf numFmtId="189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59" applyFont="1" applyFill="1" applyBorder="1" applyAlignment="1">
      <alignment horizontal="center" vertical="center" wrapText="1"/>
    </xf>
    <xf numFmtId="188" fontId="1" fillId="2" borderId="1" xfId="0" applyNumberFormat="1" applyFont="1" applyFill="1" applyBorder="1" applyAlignment="1">
      <alignment horizontal="center" vertical="center" wrapText="1"/>
    </xf>
    <xf numFmtId="192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</xf>
    <xf numFmtId="184" fontId="1" fillId="2" borderId="1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 vertical="center" wrapText="1"/>
    </xf>
    <xf numFmtId="191" fontId="1" fillId="2" borderId="1" xfId="0" applyNumberFormat="1" applyFont="1" applyFill="1" applyBorder="1" applyAlignment="1">
      <alignment horizontal="center" vertical="center" wrapText="1"/>
    </xf>
    <xf numFmtId="190" fontId="1" fillId="2" borderId="1" xfId="0" applyNumberFormat="1" applyFont="1" applyFill="1" applyBorder="1" applyAlignment="1">
      <alignment horizontal="center" vertical="center" wrapText="1"/>
    </xf>
    <xf numFmtId="197" fontId="1" fillId="2" borderId="1" xfId="0" applyNumberFormat="1" applyFont="1" applyFill="1" applyBorder="1" applyAlignment="1">
      <alignment horizontal="center" vertical="center" wrapText="1"/>
    </xf>
    <xf numFmtId="200" fontId="1" fillId="2" borderId="1" xfId="0" applyNumberFormat="1" applyFont="1" applyFill="1" applyBorder="1" applyAlignment="1">
      <alignment horizontal="center" vertical="center" wrapText="1"/>
    </xf>
    <xf numFmtId="178" fontId="1" fillId="2" borderId="1" xfId="0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1" fillId="2" borderId="1" xfId="59" applyFont="1" applyFill="1" applyBorder="1" applyAlignment="1">
      <alignment horizontal="center" wrapText="1"/>
    </xf>
    <xf numFmtId="179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83" fontId="1" fillId="2" borderId="1" xfId="0" applyNumberFormat="1" applyFont="1" applyFill="1" applyBorder="1" applyAlignment="1">
      <alignment horizontal="center" vertical="center" wrapText="1"/>
    </xf>
    <xf numFmtId="190" fontId="1" fillId="2" borderId="1" xfId="0" applyNumberFormat="1" applyFont="1" applyFill="1" applyBorder="1" applyAlignment="1">
      <alignment horizontal="center" wrapText="1"/>
    </xf>
    <xf numFmtId="196" fontId="1" fillId="2" borderId="1" xfId="0" applyNumberFormat="1" applyFont="1" applyFill="1" applyBorder="1" applyAlignment="1">
      <alignment horizontal="center" vertical="center" wrapText="1"/>
    </xf>
    <xf numFmtId="9" fontId="1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1" xfId="0" applyNumberFormat="1" applyFont="1" applyFill="1" applyBorder="1" applyAlignment="1">
      <alignment horizontal="center" wrapText="1"/>
    </xf>
    <xf numFmtId="202" fontId="1" fillId="2" borderId="1" xfId="0" applyNumberFormat="1" applyFont="1" applyFill="1" applyBorder="1" applyAlignment="1">
      <alignment horizontal="center" vertical="center" wrapText="1"/>
    </xf>
    <xf numFmtId="185" fontId="1" fillId="2" borderId="1" xfId="5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86" fontId="1" fillId="2" borderId="1" xfId="62" applyFont="1" applyFill="1" applyBorder="1" applyAlignment="1">
      <alignment horizontal="center" vertical="center" wrapText="1"/>
    </xf>
    <xf numFmtId="199" fontId="1" fillId="2" borderId="1" xfId="6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0" fontId="1" fillId="2" borderId="1" xfId="18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>
      <alignment horizontal="center" wrapText="1"/>
    </xf>
    <xf numFmtId="198" fontId="1" fillId="2" borderId="1" xfId="8" applyNumberFormat="1" applyFont="1" applyFill="1" applyBorder="1" applyAlignment="1">
      <alignment horizontal="center" vertical="center" wrapText="1"/>
    </xf>
    <xf numFmtId="0" fontId="1" fillId="2" borderId="1" xfId="61" applyFont="1" applyFill="1" applyBorder="1" applyAlignment="1">
      <alignment horizontal="center" vertical="center" wrapText="1" shrinkToFit="1"/>
    </xf>
    <xf numFmtId="185" fontId="1" fillId="2" borderId="1" xfId="61" applyNumberFormat="1" applyFont="1" applyFill="1" applyBorder="1" applyAlignment="1">
      <alignment horizontal="center" vertical="center" wrapText="1" shrinkToFit="1"/>
    </xf>
    <xf numFmtId="185" fontId="1" fillId="2" borderId="1" xfId="0" applyNumberFormat="1" applyFont="1" applyFill="1" applyBorder="1" applyAlignment="1">
      <alignment horizontal="center" vertical="center" wrapText="1" shrinkToFit="1"/>
    </xf>
    <xf numFmtId="185" fontId="1" fillId="2" borderId="1" xfId="47" applyNumberFormat="1" applyFont="1" applyFill="1" applyBorder="1" applyAlignment="1">
      <alignment horizontal="center" vertical="center" wrapText="1"/>
    </xf>
    <xf numFmtId="0" fontId="1" fillId="2" borderId="1" xfId="23" applyNumberFormat="1" applyFont="1" applyFill="1" applyBorder="1" applyAlignment="1">
      <alignment horizontal="center" vertical="center" wrapText="1"/>
    </xf>
    <xf numFmtId="0" fontId="1" fillId="2" borderId="1" xfId="61" applyFont="1" applyFill="1" applyBorder="1" applyAlignment="1">
      <alignment horizontal="center" vertical="center" wrapText="1"/>
    </xf>
    <xf numFmtId="185" fontId="1" fillId="2" borderId="1" xfId="42" applyNumberFormat="1" applyFont="1" applyFill="1" applyBorder="1" applyAlignment="1">
      <alignment horizontal="center" vertical="center" wrapText="1" shrinkToFit="1"/>
    </xf>
    <xf numFmtId="185" fontId="1" fillId="2" borderId="1" xfId="65" applyNumberFormat="1" applyFont="1" applyFill="1" applyBorder="1" applyAlignment="1">
      <alignment horizontal="center" vertical="center" wrapText="1" shrinkToFit="1"/>
    </xf>
    <xf numFmtId="185" fontId="1" fillId="2" borderId="1" xfId="66" applyNumberFormat="1" applyFont="1" applyFill="1" applyBorder="1" applyAlignment="1">
      <alignment horizontal="center" vertical="center" wrapText="1" shrinkToFit="1"/>
    </xf>
    <xf numFmtId="0" fontId="1" fillId="2" borderId="1" xfId="23" applyFont="1" applyFill="1" applyBorder="1" applyAlignment="1">
      <alignment horizontal="center" vertical="center" wrapText="1"/>
    </xf>
    <xf numFmtId="2" fontId="1" fillId="2" borderId="1" xfId="23" applyNumberFormat="1" applyFont="1" applyFill="1" applyBorder="1" applyAlignment="1">
      <alignment horizontal="center" vertical="center" wrapText="1"/>
    </xf>
    <xf numFmtId="185" fontId="1" fillId="2" borderId="1" xfId="28" applyNumberFormat="1" applyFont="1" applyFill="1" applyBorder="1" applyAlignment="1">
      <alignment horizontal="center" vertical="center" wrapText="1" shrinkToFit="1"/>
    </xf>
    <xf numFmtId="185" fontId="1" fillId="2" borderId="1" xfId="47" applyNumberFormat="1" applyFont="1" applyFill="1" applyBorder="1" applyAlignment="1">
      <alignment horizontal="center" vertical="center" wrapText="1" shrinkToFit="1"/>
    </xf>
    <xf numFmtId="185" fontId="1" fillId="2" borderId="1" xfId="56" applyNumberFormat="1" applyFont="1" applyFill="1" applyBorder="1" applyAlignment="1">
      <alignment horizontal="center" vertical="center" wrapText="1" shrinkToFit="1"/>
    </xf>
    <xf numFmtId="185" fontId="1" fillId="2" borderId="1" xfId="63" applyNumberFormat="1" applyFont="1" applyFill="1" applyBorder="1" applyAlignment="1">
      <alignment horizontal="center" vertical="center" wrapText="1"/>
    </xf>
    <xf numFmtId="185" fontId="1" fillId="2" borderId="1" xfId="64" applyNumberFormat="1" applyFont="1" applyFill="1" applyBorder="1" applyAlignment="1">
      <alignment horizontal="center" vertical="center" wrapText="1"/>
    </xf>
    <xf numFmtId="0" fontId="1" fillId="2" borderId="1" xfId="37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85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180" fontId="1" fillId="2" borderId="1" xfId="0" applyNumberFormat="1" applyFont="1" applyFill="1" applyBorder="1" applyAlignment="1">
      <alignment horizontal="center" wrapText="1"/>
    </xf>
    <xf numFmtId="185" fontId="1" fillId="2" borderId="1" xfId="0" applyNumberFormat="1" applyFont="1" applyFill="1" applyBorder="1" applyAlignment="1">
      <alignment horizontal="center" wrapText="1"/>
    </xf>
    <xf numFmtId="180" fontId="1" fillId="2" borderId="1" xfId="8" applyNumberFormat="1" applyFont="1" applyFill="1" applyBorder="1" applyAlignment="1">
      <alignment horizontal="center" vertical="center" wrapText="1"/>
    </xf>
    <xf numFmtId="195" fontId="1" fillId="2" borderId="1" xfId="0" applyNumberFormat="1" applyFont="1" applyFill="1" applyBorder="1" applyAlignment="1">
      <alignment horizontal="center" vertical="center" wrapText="1"/>
    </xf>
    <xf numFmtId="195" fontId="1" fillId="2" borderId="1" xfId="8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190" fontId="1" fillId="2" borderId="1" xfId="8" applyNumberFormat="1" applyFont="1" applyFill="1" applyBorder="1" applyAlignment="1">
      <alignment horizontal="center" vertical="center" wrapText="1"/>
    </xf>
    <xf numFmtId="180" fontId="1" fillId="2" borderId="1" xfId="59" applyNumberFormat="1" applyFont="1" applyFill="1" applyBorder="1" applyAlignment="1">
      <alignment horizontal="center" vertical="center" wrapText="1"/>
    </xf>
    <xf numFmtId="194" fontId="1" fillId="2" borderId="1" xfId="68" applyNumberFormat="1" applyFont="1" applyFill="1" applyBorder="1" applyAlignment="1">
      <alignment horizontal="center" vertical="center" wrapText="1"/>
    </xf>
    <xf numFmtId="0" fontId="1" fillId="2" borderId="1" xfId="73" applyFont="1" applyFill="1" applyBorder="1" applyAlignment="1" applyProtection="1">
      <alignment horizontal="center" vertical="center" wrapText="1"/>
      <protection locked="0"/>
    </xf>
    <xf numFmtId="177" fontId="1" fillId="2" borderId="1" xfId="72" applyNumberFormat="1" applyFont="1" applyFill="1" applyBorder="1" applyAlignment="1">
      <alignment horizontal="center" vertical="center" wrapText="1"/>
    </xf>
    <xf numFmtId="0" fontId="1" fillId="2" borderId="1" xfId="69" applyFont="1" applyFill="1" applyBorder="1" applyAlignment="1">
      <alignment horizontal="center" vertical="center" wrapText="1"/>
    </xf>
    <xf numFmtId="0" fontId="1" fillId="2" borderId="1" xfId="73" applyFont="1" applyFill="1" applyBorder="1" applyAlignment="1">
      <alignment horizontal="center" vertical="center" wrapText="1"/>
    </xf>
    <xf numFmtId="0" fontId="1" fillId="2" borderId="1" xfId="14" applyFont="1" applyFill="1" applyBorder="1" applyAlignment="1">
      <alignment horizontal="center" vertical="center" wrapText="1"/>
    </xf>
    <xf numFmtId="0" fontId="1" fillId="2" borderId="1" xfId="71" applyFont="1" applyFill="1" applyBorder="1" applyAlignment="1">
      <alignment horizontal="center" vertical="center" wrapText="1"/>
    </xf>
    <xf numFmtId="0" fontId="1" fillId="2" borderId="1" xfId="73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67" applyFont="1" applyFill="1" applyBorder="1" applyAlignment="1">
      <alignment horizontal="center" vertical="center" wrapText="1"/>
    </xf>
    <xf numFmtId="177" fontId="1" fillId="2" borderId="1" xfId="70" applyNumberFormat="1" applyFont="1" applyFill="1" applyBorder="1" applyAlignment="1">
      <alignment horizontal="center" vertical="center" wrapText="1"/>
    </xf>
    <xf numFmtId="0" fontId="1" fillId="2" borderId="1" xfId="75" applyFont="1" applyFill="1" applyBorder="1" applyAlignment="1">
      <alignment horizontal="center" vertical="center" wrapText="1"/>
    </xf>
    <xf numFmtId="0" fontId="1" fillId="2" borderId="1" xfId="78" applyFont="1" applyFill="1" applyBorder="1" applyAlignment="1">
      <alignment horizontal="center" vertical="center" wrapText="1"/>
    </xf>
    <xf numFmtId="0" fontId="1" fillId="2" borderId="1" xfId="76" applyFont="1" applyFill="1" applyBorder="1" applyAlignment="1">
      <alignment horizontal="center" vertical="center" wrapText="1"/>
    </xf>
    <xf numFmtId="0" fontId="1" fillId="2" borderId="1" xfId="77" applyFont="1" applyFill="1" applyBorder="1" applyAlignment="1">
      <alignment horizontal="center" wrapText="1"/>
    </xf>
    <xf numFmtId="0" fontId="1" fillId="2" borderId="1" xfId="79" applyFont="1" applyFill="1" applyBorder="1" applyAlignment="1">
      <alignment horizontal="center" wrapText="1"/>
    </xf>
    <xf numFmtId="0" fontId="1" fillId="2" borderId="1" xfId="74" applyFont="1" applyFill="1" applyBorder="1" applyAlignment="1">
      <alignment horizontal="center" wrapText="1"/>
    </xf>
    <xf numFmtId="0" fontId="1" fillId="2" borderId="1" xfId="77" applyFont="1" applyFill="1" applyBorder="1" applyAlignment="1">
      <alignment horizontal="center" vertical="center" wrapText="1"/>
    </xf>
    <xf numFmtId="194" fontId="1" fillId="2" borderId="1" xfId="8" applyNumberFormat="1" applyFont="1" applyFill="1" applyBorder="1" applyAlignment="1">
      <alignment horizontal="center" vertical="center" wrapText="1"/>
    </xf>
    <xf numFmtId="43" fontId="1" fillId="2" borderId="1" xfId="8" applyFont="1" applyFill="1" applyBorder="1" applyAlignment="1">
      <alignment horizontal="center" vertical="center" wrapText="1"/>
    </xf>
    <xf numFmtId="180" fontId="1" fillId="2" borderId="1" xfId="80" applyNumberFormat="1" applyFont="1" applyFill="1" applyBorder="1" applyAlignment="1">
      <alignment horizontal="center" vertical="center" wrapText="1"/>
    </xf>
    <xf numFmtId="0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29" applyFont="1" applyFill="1" applyBorder="1" applyAlignment="1">
      <alignment horizontal="center" vertical="center" wrapText="1"/>
    </xf>
    <xf numFmtId="49" fontId="1" fillId="2" borderId="1" xfId="59" applyNumberFormat="1" applyFont="1" applyFill="1" applyBorder="1" applyAlignment="1">
      <alignment horizontal="center" vertical="center" wrapText="1"/>
    </xf>
    <xf numFmtId="0" fontId="1" fillId="2" borderId="1" xfId="82" applyFont="1" applyFill="1" applyBorder="1" applyAlignment="1">
      <alignment horizontal="center" vertical="center" wrapText="1"/>
    </xf>
    <xf numFmtId="201" fontId="1" fillId="2" borderId="1" xfId="0" applyNumberFormat="1" applyFont="1" applyFill="1" applyBorder="1" applyAlignment="1">
      <alignment horizontal="center" vertical="center" wrapText="1"/>
    </xf>
    <xf numFmtId="0" fontId="1" fillId="2" borderId="1" xfId="87" applyNumberFormat="1" applyFont="1" applyFill="1" applyBorder="1" applyAlignment="1">
      <alignment horizontal="center" vertical="center" wrapText="1"/>
    </xf>
    <xf numFmtId="0" fontId="1" fillId="2" borderId="1" xfId="86" applyNumberFormat="1" applyFont="1" applyFill="1" applyBorder="1" applyAlignment="1">
      <alignment horizontal="center" vertical="center" wrapText="1"/>
    </xf>
    <xf numFmtId="0" fontId="1" fillId="2" borderId="1" xfId="84" applyNumberFormat="1" applyFont="1" applyFill="1" applyBorder="1" applyAlignment="1">
      <alignment horizontal="center" vertical="center" wrapText="1"/>
    </xf>
    <xf numFmtId="0" fontId="1" fillId="2" borderId="1" xfId="83" applyNumberFormat="1" applyFont="1" applyFill="1" applyBorder="1" applyAlignment="1">
      <alignment horizontal="center" vertical="center" wrapText="1"/>
    </xf>
    <xf numFmtId="0" fontId="1" fillId="2" borderId="1" xfId="89" applyNumberFormat="1" applyFont="1" applyFill="1" applyBorder="1" applyAlignment="1">
      <alignment horizontal="center" vertical="center" wrapText="1"/>
    </xf>
    <xf numFmtId="0" fontId="1" fillId="2" borderId="1" xfId="90" applyNumberFormat="1" applyFont="1" applyFill="1" applyBorder="1" applyAlignment="1">
      <alignment horizontal="center" vertical="center" wrapText="1"/>
    </xf>
    <xf numFmtId="0" fontId="1" fillId="2" borderId="1" xfId="91" applyNumberFormat="1" applyFont="1" applyFill="1" applyBorder="1" applyAlignment="1">
      <alignment horizontal="center" vertical="center" wrapText="1"/>
    </xf>
    <xf numFmtId="0" fontId="1" fillId="2" borderId="1" xfId="55" applyNumberFormat="1" applyFont="1" applyFill="1" applyBorder="1" applyAlignment="1">
      <alignment horizontal="center" vertical="center" wrapText="1"/>
    </xf>
    <xf numFmtId="0" fontId="1" fillId="2" borderId="1" xfId="74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74" applyFont="1" applyFill="1" applyBorder="1" applyAlignment="1">
      <alignment horizontal="center" vertical="center" wrapText="1" shrinkToFit="1"/>
    </xf>
    <xf numFmtId="0" fontId="1" fillId="2" borderId="1" xfId="92" applyNumberFormat="1" applyFont="1" applyFill="1" applyBorder="1" applyAlignment="1">
      <alignment horizontal="center" vertical="center" wrapText="1"/>
    </xf>
    <xf numFmtId="0" fontId="1" fillId="2" borderId="1" xfId="94" applyFont="1" applyFill="1" applyBorder="1" applyAlignment="1">
      <alignment horizontal="center" vertical="center" wrapText="1"/>
    </xf>
    <xf numFmtId="0" fontId="1" fillId="2" borderId="1" xfId="77" applyNumberFormat="1" applyFont="1" applyFill="1" applyBorder="1" applyAlignment="1">
      <alignment horizontal="center" vertical="center" wrapText="1"/>
    </xf>
    <xf numFmtId="193" fontId="1" fillId="2" borderId="1" xfId="0" applyNumberFormat="1" applyFont="1" applyFill="1" applyBorder="1" applyAlignment="1">
      <alignment horizontal="center" vertical="center" wrapText="1"/>
    </xf>
    <xf numFmtId="199" fontId="1" fillId="2" borderId="1" xfId="11" applyNumberFormat="1" applyFont="1" applyFill="1" applyBorder="1" applyAlignment="1">
      <alignment horizontal="center" vertical="center" wrapText="1"/>
    </xf>
    <xf numFmtId="0" fontId="1" fillId="2" borderId="1" xfId="95" applyFont="1" applyFill="1" applyBorder="1" applyAlignment="1">
      <alignment horizontal="center" vertical="center" wrapText="1"/>
    </xf>
    <xf numFmtId="187" fontId="1" fillId="2" borderId="1" xfId="8" applyNumberFormat="1" applyFont="1" applyFill="1" applyBorder="1" applyAlignment="1">
      <alignment horizontal="center" vertical="center" wrapText="1"/>
    </xf>
    <xf numFmtId="176" fontId="1" fillId="2" borderId="1" xfId="8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distributed" wrapText="1"/>
    </xf>
    <xf numFmtId="185" fontId="1" fillId="2" borderId="1" xfId="0" applyNumberFormat="1" applyFont="1" applyFill="1" applyBorder="1" applyAlignment="1">
      <alignment horizontal="center" vertical="center" textRotation="255" wrapText="1"/>
    </xf>
    <xf numFmtId="179" fontId="1" fillId="2" borderId="1" xfId="59" applyNumberFormat="1" applyFont="1" applyFill="1" applyBorder="1" applyAlignment="1">
      <alignment horizontal="center" vertical="center" wrapText="1"/>
    </xf>
    <xf numFmtId="185" fontId="1" fillId="2" borderId="1" xfId="23" applyNumberFormat="1" applyFont="1" applyFill="1" applyBorder="1" applyAlignment="1">
      <alignment horizontal="center" vertical="center" wrapText="1"/>
    </xf>
    <xf numFmtId="0" fontId="1" fillId="2" borderId="1" xfId="68" applyFont="1" applyFill="1" applyBorder="1" applyAlignment="1">
      <alignment horizontal="center" vertical="center" wrapText="1"/>
    </xf>
    <xf numFmtId="182" fontId="1" fillId="2" borderId="1" xfId="0" applyNumberFormat="1" applyFont="1" applyFill="1" applyBorder="1" applyAlignment="1">
      <alignment horizontal="center" vertical="center" wrapText="1"/>
    </xf>
    <xf numFmtId="179" fontId="1" fillId="2" borderId="1" xfId="54" applyNumberFormat="1" applyFont="1" applyFill="1" applyBorder="1" applyAlignment="1">
      <alignment horizontal="center" vertical="center" wrapText="1"/>
    </xf>
    <xf numFmtId="185" fontId="1" fillId="2" borderId="1" xfId="0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 shrinkToFit="1"/>
    </xf>
    <xf numFmtId="181" fontId="1" fillId="2" borderId="1" xfId="0" applyNumberFormat="1" applyFont="1" applyFill="1" applyBorder="1" applyAlignment="1">
      <alignment horizontal="center" vertical="center" wrapText="1"/>
    </xf>
    <xf numFmtId="180" fontId="1" fillId="2" borderId="1" xfId="96" applyNumberFormat="1" applyFont="1" applyFill="1" applyBorder="1" applyAlignment="1">
      <alignment horizontal="center" vertical="center" wrapText="1"/>
    </xf>
    <xf numFmtId="180" fontId="1" fillId="2" borderId="1" xfId="71" applyNumberFormat="1" applyFont="1" applyFill="1" applyBorder="1" applyAlignment="1">
      <alignment horizontal="center" vertical="center" wrapText="1"/>
    </xf>
    <xf numFmtId="180" fontId="1" fillId="2" borderId="1" xfId="85" applyNumberFormat="1" applyFont="1" applyFill="1" applyBorder="1" applyAlignment="1">
      <alignment horizontal="center" vertical="center" wrapText="1"/>
    </xf>
    <xf numFmtId="180" fontId="1" fillId="2" borderId="1" xfId="69" applyNumberFormat="1" applyFont="1" applyFill="1" applyBorder="1" applyAlignment="1">
      <alignment horizontal="center" vertical="center" wrapText="1"/>
    </xf>
    <xf numFmtId="180" fontId="1" fillId="2" borderId="1" xfId="93" applyNumberFormat="1" applyFont="1" applyFill="1" applyBorder="1" applyAlignment="1">
      <alignment horizontal="center" vertical="center" wrapText="1"/>
    </xf>
    <xf numFmtId="180" fontId="1" fillId="2" borderId="1" xfId="0" applyNumberFormat="1" applyFont="1" applyFill="1" applyBorder="1" applyAlignment="1">
      <alignment horizontal="center" vertical="center" wrapText="1" shrinkToFi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80" fontId="7" fillId="2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85" fontId="8" fillId="0" borderId="1" xfId="0" applyNumberFormat="1" applyFont="1" applyBorder="1" applyAlignment="1">
      <alignment horizontal="center" vertical="center" wrapText="1"/>
    </xf>
    <xf numFmtId="185" fontId="0" fillId="0" borderId="1" xfId="0" applyNumberFormat="1" applyBorder="1" applyAlignment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</cellXfs>
  <cellStyles count="9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60% - 强调文字颜色 2" xfId="15" builtinId="36"/>
    <cellStyle name="标题 4" xfId="16" builtinId="19"/>
    <cellStyle name="警告文本" xfId="17" builtinId="11"/>
    <cellStyle name="Normal_SHG list summary by ZF " xfId="18"/>
    <cellStyle name="标题" xfId="19" builtinId="15"/>
    <cellStyle name="解释性文本" xfId="20" builtinId="53"/>
    <cellStyle name="标题 1" xfId="21" builtinId="16"/>
    <cellStyle name="标题 2" xfId="22" builtinId="17"/>
    <cellStyle name="0,0_x000d__x000a_NA_x000d__x000a_" xfId="23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常规_全部_6" xfId="28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常规_全部_13" xfId="37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常规_全部_10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常规_全部_12" xfId="47"/>
    <cellStyle name="20% - 强调文字颜色 4" xfId="48" builtinId="42"/>
    <cellStyle name="40% - 强调文字颜色 4" xfId="49" builtinId="43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常规 2 52" xfId="54"/>
    <cellStyle name="常规 2 47" xfId="55"/>
    <cellStyle name="常规_基药_2" xfId="56"/>
    <cellStyle name="40% - 强调文字颜色 6" xfId="57" builtinId="51"/>
    <cellStyle name="60% - 强调文字颜色 6" xfId="58" builtinId="52"/>
    <cellStyle name="常规 2" xfId="59"/>
    <cellStyle name="Percent 2" xfId="60"/>
    <cellStyle name="常规_全部" xfId="61"/>
    <cellStyle name="Comma_Sheet 1" xfId="62"/>
    <cellStyle name="常规_全部_8" xfId="63"/>
    <cellStyle name="常规_全部_3" xfId="64"/>
    <cellStyle name="常规_全部_8 2" xfId="65"/>
    <cellStyle name="常规_Sheet1" xfId="66"/>
    <cellStyle name="常规 4" xfId="67"/>
    <cellStyle name="常规 11" xfId="68"/>
    <cellStyle name="常规 8" xfId="69"/>
    <cellStyle name="千位分隔 3" xfId="70"/>
    <cellStyle name="常规 7" xfId="71"/>
    <cellStyle name="千位分隔 2" xfId="72"/>
    <cellStyle name="常规 5" xfId="73"/>
    <cellStyle name="常规 10" xfId="74"/>
    <cellStyle name="常规 10 118 2 2 2" xfId="75"/>
    <cellStyle name="常规 10 118" xfId="76"/>
    <cellStyle name="常规 3" xfId="77"/>
    <cellStyle name="常规 182" xfId="78"/>
    <cellStyle name="常规 9" xfId="79"/>
    <cellStyle name="常规_一公司" xfId="80"/>
    <cellStyle name="常规_ok" xfId="81"/>
    <cellStyle name="常规 2 2 2" xfId="82"/>
    <cellStyle name="常规 2 16" xfId="83"/>
    <cellStyle name="常规 2 15" xfId="84"/>
    <cellStyle name="常规_Sheet2" xfId="85"/>
    <cellStyle name="常规 2 13" xfId="86"/>
    <cellStyle name="常规 2 10" xfId="87"/>
    <cellStyle name="常规 48" xfId="88"/>
    <cellStyle name="常规 2 42" xfId="89"/>
    <cellStyle name="常规 2 46" xfId="90"/>
    <cellStyle name="常规 2 45" xfId="91"/>
    <cellStyle name="常规 2 44" xfId="92"/>
    <cellStyle name="常规 23" xfId="93"/>
    <cellStyle name="常规 18" xfId="94"/>
    <cellStyle name="Normal 2" xfId="95"/>
    <cellStyle name="常规_Sheet2 2" xfId="96"/>
  </cellStyles>
  <dxfs count="5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3261"/>
  <sheetViews>
    <sheetView tabSelected="1" workbookViewId="0">
      <pane xSplit="6" ySplit="2" topLeftCell="AH3225" activePane="bottomRight" state="frozen"/>
      <selection/>
      <selection pane="topRight"/>
      <selection pane="bottomLeft"/>
      <selection pane="bottomRight" activeCell="A3214" sqref="$A3214:$XFD3230"/>
    </sheetView>
  </sheetViews>
  <sheetFormatPr defaultColWidth="9" defaultRowHeight="13.5"/>
  <cols>
    <col min="1" max="1" width="19" style="1"/>
    <col min="2" max="2" width="9" style="1"/>
    <col min="3" max="3" width="9.875" style="1"/>
    <col min="4" max="5" width="9" style="1"/>
    <col min="6" max="27" width="17.375" style="1"/>
    <col min="28" max="28" width="13.125" style="1" customWidth="1"/>
    <col min="29" max="37" width="17.375" style="1"/>
    <col min="38" max="38" width="17.5" style="1"/>
    <col min="39" max="39" width="14.5" style="1"/>
    <col min="40" max="16384" width="9" style="1"/>
  </cols>
  <sheetData>
    <row r="1" s="1" customFormat="1" ht="72" customHeight="1" spans="1:37">
      <c r="A1" s="15" t="s">
        <v>0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</row>
    <row r="2" s="1" customFormat="1" ht="20.25" spans="1:37">
      <c r="A2" s="2" t="s">
        <v>1</v>
      </c>
      <c r="B2" s="16" t="s">
        <v>2</v>
      </c>
      <c r="C2" s="16" t="s">
        <v>3</v>
      </c>
      <c r="D2" s="16" t="s">
        <v>4</v>
      </c>
      <c r="E2" s="16" t="s">
        <v>5</v>
      </c>
      <c r="F2" s="16" t="s">
        <v>6</v>
      </c>
      <c r="G2" s="17" t="s">
        <v>7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6" t="s">
        <v>8</v>
      </c>
    </row>
    <row r="3" s="2" customFormat="1" ht="114" customHeight="1" spans="2:37">
      <c r="B3" s="16"/>
      <c r="C3" s="16"/>
      <c r="D3" s="16"/>
      <c r="E3" s="16"/>
      <c r="F3" s="16"/>
      <c r="G3" s="16" t="s">
        <v>9</v>
      </c>
      <c r="H3" s="16" t="s">
        <v>10</v>
      </c>
      <c r="I3" s="16" t="s">
        <v>11</v>
      </c>
      <c r="J3" s="16" t="s">
        <v>12</v>
      </c>
      <c r="K3" s="16" t="s">
        <v>13</v>
      </c>
      <c r="L3" s="16" t="s">
        <v>14</v>
      </c>
      <c r="M3" s="16" t="s">
        <v>15</v>
      </c>
      <c r="N3" s="16" t="s">
        <v>16</v>
      </c>
      <c r="O3" s="16" t="s">
        <v>17</v>
      </c>
      <c r="P3" s="16" t="s">
        <v>18</v>
      </c>
      <c r="Q3" s="16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X3" s="16" t="s">
        <v>26</v>
      </c>
      <c r="Y3" s="16" t="s">
        <v>27</v>
      </c>
      <c r="Z3" s="16" t="s">
        <v>28</v>
      </c>
      <c r="AA3" s="16" t="s">
        <v>29</v>
      </c>
      <c r="AB3" s="16" t="s">
        <v>30</v>
      </c>
      <c r="AC3" s="16" t="s">
        <v>31</v>
      </c>
      <c r="AD3" s="16" t="s">
        <v>32</v>
      </c>
      <c r="AE3" s="16" t="s">
        <v>33</v>
      </c>
      <c r="AF3" s="16" t="s">
        <v>34</v>
      </c>
      <c r="AG3" s="16" t="s">
        <v>35</v>
      </c>
      <c r="AH3" s="16" t="s">
        <v>36</v>
      </c>
      <c r="AI3" s="16" t="s">
        <v>37</v>
      </c>
      <c r="AJ3" s="16" t="s">
        <v>38</v>
      </c>
      <c r="AK3" s="16"/>
    </row>
    <row r="4" s="1" customFormat="1" ht="40.5" spans="1:34">
      <c r="A4" s="1">
        <v>1</v>
      </c>
      <c r="B4" s="1" t="s">
        <v>39</v>
      </c>
      <c r="C4" s="1" t="s">
        <v>40</v>
      </c>
      <c r="D4" s="1" t="s">
        <v>41</v>
      </c>
      <c r="E4" s="1" t="s">
        <v>42</v>
      </c>
      <c r="F4" s="1">
        <v>14.3567</v>
      </c>
      <c r="I4" s="1">
        <v>13.02</v>
      </c>
      <c r="L4" s="1">
        <v>12.59</v>
      </c>
      <c r="S4" s="1">
        <v>13.53</v>
      </c>
      <c r="V4" s="1">
        <v>12.55</v>
      </c>
      <c r="Z4" s="1">
        <v>13</v>
      </c>
      <c r="AC4" s="1">
        <v>12.68</v>
      </c>
      <c r="AD4" s="1">
        <v>12.66</v>
      </c>
      <c r="AH4" s="1">
        <v>14.1</v>
      </c>
    </row>
    <row r="5" s="1" customFormat="1" ht="40.5" spans="1:27">
      <c r="A5" s="1">
        <v>2</v>
      </c>
      <c r="B5" s="1" t="s">
        <v>43</v>
      </c>
      <c r="C5" s="1" t="s">
        <v>44</v>
      </c>
      <c r="D5" s="1" t="s">
        <v>41</v>
      </c>
      <c r="E5" s="1" t="s">
        <v>42</v>
      </c>
      <c r="F5" s="1">
        <v>39.16</v>
      </c>
      <c r="J5" s="1">
        <v>34.9</v>
      </c>
      <c r="L5" s="1">
        <v>36.86</v>
      </c>
      <c r="W5" s="1">
        <v>34.9</v>
      </c>
      <c r="Z5" s="1">
        <v>34.9</v>
      </c>
      <c r="AA5" s="1">
        <v>28.87</v>
      </c>
    </row>
    <row r="6" s="1" customFormat="1" ht="40.5" spans="1:37">
      <c r="A6" s="1">
        <v>3</v>
      </c>
      <c r="B6" s="1" t="s">
        <v>45</v>
      </c>
      <c r="C6" s="1" t="s">
        <v>46</v>
      </c>
      <c r="D6" s="1" t="s">
        <v>47</v>
      </c>
      <c r="E6" s="1" t="s">
        <v>48</v>
      </c>
      <c r="F6" s="1">
        <v>58.8</v>
      </c>
      <c r="I6" s="1">
        <v>57.56</v>
      </c>
      <c r="U6" s="1">
        <v>58.8</v>
      </c>
      <c r="V6" s="1">
        <v>58.8</v>
      </c>
      <c r="Y6" s="1">
        <v>56.31</v>
      </c>
      <c r="Z6" s="1">
        <v>58.8</v>
      </c>
      <c r="AA6" s="1">
        <v>58.8</v>
      </c>
      <c r="AI6" s="1">
        <v>58.8</v>
      </c>
      <c r="AK6" s="1">
        <v>58.27</v>
      </c>
    </row>
    <row r="7" s="1" customFormat="1" ht="40.5" spans="1:37">
      <c r="A7" s="1">
        <v>4</v>
      </c>
      <c r="B7" s="8" t="s">
        <v>49</v>
      </c>
      <c r="C7" s="8" t="s">
        <v>50</v>
      </c>
      <c r="D7" s="1" t="s">
        <v>51</v>
      </c>
      <c r="E7" s="1" t="s">
        <v>52</v>
      </c>
      <c r="F7" s="6">
        <v>5.1248</v>
      </c>
      <c r="G7" s="6"/>
      <c r="H7" s="6"/>
      <c r="I7" s="6">
        <v>4.9014</v>
      </c>
      <c r="J7" s="6"/>
      <c r="K7" s="6"/>
      <c r="L7" s="6">
        <v>4.5771</v>
      </c>
      <c r="M7" s="6">
        <v>4.1857</v>
      </c>
      <c r="N7" s="6"/>
      <c r="O7" s="6"/>
      <c r="P7" s="6"/>
      <c r="Q7" s="6"/>
      <c r="R7" s="6"/>
      <c r="S7" s="6"/>
      <c r="T7" s="6"/>
      <c r="U7" s="6">
        <v>4.285</v>
      </c>
      <c r="V7" s="6"/>
      <c r="W7" s="6">
        <v>4.285</v>
      </c>
      <c r="X7" s="6">
        <v>4.2857</v>
      </c>
      <c r="Y7" s="6"/>
      <c r="Z7" s="6"/>
      <c r="AA7" s="6"/>
      <c r="AB7" s="6"/>
      <c r="AC7" s="6">
        <v>4.6429</v>
      </c>
      <c r="AD7" s="6">
        <v>4.5</v>
      </c>
      <c r="AE7" s="6"/>
      <c r="AF7" s="6"/>
      <c r="AG7" s="6"/>
      <c r="AH7" s="6">
        <v>4.1843</v>
      </c>
      <c r="AI7" s="6"/>
      <c r="AJ7" s="6"/>
      <c r="AK7" s="6">
        <f>AVERAGE(G7:AJ7)</f>
        <v>4.42745555555556</v>
      </c>
    </row>
    <row r="8" s="1" customFormat="1" ht="40.5" spans="1:37">
      <c r="A8" s="1">
        <v>5</v>
      </c>
      <c r="B8" s="8" t="s">
        <v>49</v>
      </c>
      <c r="C8" s="8" t="s">
        <v>53</v>
      </c>
      <c r="D8" s="1" t="s">
        <v>54</v>
      </c>
      <c r="E8" s="1" t="s">
        <v>52</v>
      </c>
      <c r="F8" s="6">
        <v>2.3249</v>
      </c>
      <c r="G8" s="6">
        <v>1.9381</v>
      </c>
      <c r="H8" s="6">
        <v>1.9381</v>
      </c>
      <c r="I8" s="6">
        <v>2.5531</v>
      </c>
      <c r="J8" s="6">
        <v>1.9938</v>
      </c>
      <c r="K8" s="6">
        <v>2.1563</v>
      </c>
      <c r="L8" s="6"/>
      <c r="M8" s="6">
        <v>2.9875</v>
      </c>
      <c r="N8" s="6"/>
      <c r="O8" s="6">
        <v>1.8919</v>
      </c>
      <c r="P8" s="6"/>
      <c r="Q8" s="6"/>
      <c r="R8" s="6"/>
      <c r="S8" s="6"/>
      <c r="T8" s="6">
        <v>2.1838</v>
      </c>
      <c r="U8" s="6">
        <v>2.4813</v>
      </c>
      <c r="V8" s="6">
        <v>2.2813</v>
      </c>
      <c r="W8" s="6"/>
      <c r="X8" s="6">
        <v>3</v>
      </c>
      <c r="Y8" s="6">
        <v>1.8938</v>
      </c>
      <c r="Z8" s="6"/>
      <c r="AA8" s="6"/>
      <c r="AB8" s="6"/>
      <c r="AC8" s="6">
        <v>3.03</v>
      </c>
      <c r="AD8" s="6">
        <v>1.8938</v>
      </c>
      <c r="AE8" s="6">
        <v>2.35</v>
      </c>
      <c r="AF8" s="6"/>
      <c r="AG8" s="6"/>
      <c r="AH8" s="6">
        <v>1.8875</v>
      </c>
      <c r="AI8" s="6"/>
      <c r="AJ8" s="6">
        <v>1.8875</v>
      </c>
      <c r="AK8" s="6">
        <f>AVERAGE(G8:AJ8)</f>
        <v>2.25575294117647</v>
      </c>
    </row>
    <row r="9" s="1" customFormat="1" ht="54" customHeight="1" spans="1:37">
      <c r="A9" s="1">
        <v>6</v>
      </c>
      <c r="B9" s="1" t="s">
        <v>55</v>
      </c>
      <c r="C9" s="1" t="s">
        <v>56</v>
      </c>
      <c r="D9" s="1" t="s">
        <v>57</v>
      </c>
      <c r="E9" s="1" t="s">
        <v>58</v>
      </c>
      <c r="F9" s="1">
        <v>6.6</v>
      </c>
      <c r="AJ9" s="19">
        <v>6</v>
      </c>
      <c r="AK9" s="1">
        <v>6.3</v>
      </c>
    </row>
    <row r="10" s="1" customFormat="1" ht="40.5" spans="1:37">
      <c r="A10" s="1">
        <v>7</v>
      </c>
      <c r="B10" s="1" t="s">
        <v>45</v>
      </c>
      <c r="C10" s="1" t="s">
        <v>46</v>
      </c>
      <c r="D10" s="1" t="s">
        <v>47</v>
      </c>
      <c r="E10" s="1" t="s">
        <v>48</v>
      </c>
      <c r="F10" s="1">
        <v>58.8</v>
      </c>
      <c r="I10" s="1">
        <v>57.56</v>
      </c>
      <c r="Y10" s="1">
        <v>56.31</v>
      </c>
      <c r="AK10" s="1">
        <v>56.935</v>
      </c>
    </row>
    <row r="11" s="1" customFormat="1" ht="81" spans="1:37">
      <c r="A11" s="1">
        <v>8</v>
      </c>
      <c r="B11" s="1" t="s">
        <v>59</v>
      </c>
      <c r="C11" s="1" t="s">
        <v>60</v>
      </c>
      <c r="D11" s="1" t="s">
        <v>61</v>
      </c>
      <c r="E11" s="1" t="s">
        <v>48</v>
      </c>
      <c r="F11" s="1">
        <v>0.5096</v>
      </c>
      <c r="I11" s="1">
        <v>0.4506</v>
      </c>
      <c r="L11" s="1">
        <v>0.4688</v>
      </c>
      <c r="Q11" s="1">
        <v>0.4699</v>
      </c>
      <c r="V11" s="1">
        <v>0.4728</v>
      </c>
      <c r="AD11" s="1">
        <v>0.4698</v>
      </c>
      <c r="AK11" s="1">
        <v>0.4664</v>
      </c>
    </row>
    <row r="12" s="1" customFormat="1" ht="45" customHeight="1" spans="1:37">
      <c r="A12" s="1">
        <v>9</v>
      </c>
      <c r="B12" s="1" t="s">
        <v>62</v>
      </c>
      <c r="C12" s="1" t="s">
        <v>63</v>
      </c>
      <c r="D12" s="1" t="s">
        <v>64</v>
      </c>
      <c r="E12" s="1" t="s">
        <v>65</v>
      </c>
      <c r="F12" s="1">
        <v>1.7238</v>
      </c>
      <c r="I12" s="1">
        <v>1.5</v>
      </c>
      <c r="K12" s="1">
        <v>1.6642</v>
      </c>
      <c r="L12" s="1">
        <v>1.5108</v>
      </c>
      <c r="Q12" s="1">
        <v>1.4233</v>
      </c>
      <c r="R12" s="1">
        <v>1.65</v>
      </c>
      <c r="U12" s="1">
        <v>1.5625</v>
      </c>
      <c r="V12" s="1">
        <v>1.65</v>
      </c>
      <c r="W12" s="1">
        <v>1.64</v>
      </c>
      <c r="Y12" s="1">
        <v>1.6358</v>
      </c>
      <c r="AB12" s="1">
        <v>1.4233</v>
      </c>
      <c r="AD12" s="1">
        <v>1.5617</v>
      </c>
      <c r="AH12" s="1">
        <v>1.695</v>
      </c>
      <c r="AK12" s="1">
        <v>1.5764</v>
      </c>
    </row>
    <row r="13" s="1" customFormat="1" ht="45" customHeight="1" spans="1:37">
      <c r="A13" s="1">
        <v>10</v>
      </c>
      <c r="B13" s="1" t="s">
        <v>66</v>
      </c>
      <c r="C13" s="1" t="s">
        <v>67</v>
      </c>
      <c r="D13" s="1" t="s">
        <v>68</v>
      </c>
      <c r="E13" s="1" t="s">
        <v>65</v>
      </c>
      <c r="F13" s="1">
        <v>1.7965</v>
      </c>
      <c r="L13" s="1">
        <v>1.45</v>
      </c>
      <c r="AD13" s="1">
        <v>1.4273</v>
      </c>
      <c r="AH13" s="1">
        <v>1.5833</v>
      </c>
      <c r="AK13" s="1">
        <v>1.4869</v>
      </c>
    </row>
    <row r="14" s="1" customFormat="1" ht="45" customHeight="1" spans="1:37">
      <c r="A14" s="1">
        <v>11</v>
      </c>
      <c r="B14" s="1" t="s">
        <v>69</v>
      </c>
      <c r="C14" s="1" t="s">
        <v>70</v>
      </c>
      <c r="D14" s="1" t="s">
        <v>71</v>
      </c>
      <c r="E14" s="1" t="s">
        <v>65</v>
      </c>
      <c r="F14" s="1">
        <v>2.1196</v>
      </c>
      <c r="I14" s="1">
        <v>1.811</v>
      </c>
      <c r="K14" s="1">
        <v>2.1</v>
      </c>
      <c r="U14" s="1">
        <v>1.758</v>
      </c>
      <c r="Y14" s="1">
        <v>1.62</v>
      </c>
      <c r="AK14" s="1">
        <v>1.8223</v>
      </c>
    </row>
    <row r="15" s="1" customFormat="1" ht="54" spans="1:37">
      <c r="A15" s="1">
        <v>12</v>
      </c>
      <c r="B15" s="1" t="s">
        <v>72</v>
      </c>
      <c r="C15" s="1" t="s">
        <v>73</v>
      </c>
      <c r="D15" s="1" t="s">
        <v>64</v>
      </c>
      <c r="E15" s="1" t="s">
        <v>74</v>
      </c>
      <c r="F15" s="1">
        <v>3.1528</v>
      </c>
      <c r="H15" s="1">
        <v>3.0983</v>
      </c>
      <c r="Q15" s="1">
        <v>2.4158</v>
      </c>
      <c r="AC15" s="1">
        <v>2.5117</v>
      </c>
      <c r="AK15" s="1">
        <v>2.6753</v>
      </c>
    </row>
    <row r="16" s="1" customFormat="1" ht="40.5" spans="1:37">
      <c r="A16" s="1">
        <v>13</v>
      </c>
      <c r="B16" s="1" t="s">
        <v>75</v>
      </c>
      <c r="C16" s="1" t="s">
        <v>76</v>
      </c>
      <c r="D16" s="1" t="s">
        <v>77</v>
      </c>
      <c r="E16" s="1" t="s">
        <v>78</v>
      </c>
      <c r="F16" s="1">
        <v>2.7916</v>
      </c>
      <c r="M16" s="1">
        <v>2.7451</v>
      </c>
      <c r="S16" s="1">
        <v>2.5988</v>
      </c>
      <c r="U16" s="1">
        <v>2.35</v>
      </c>
      <c r="AK16" s="1">
        <v>2.6214</v>
      </c>
    </row>
    <row r="17" s="1" customFormat="1" ht="40.5" spans="1:37">
      <c r="A17" s="1">
        <v>14</v>
      </c>
      <c r="B17" s="1" t="s">
        <v>79</v>
      </c>
      <c r="C17" s="1" t="s">
        <v>80</v>
      </c>
      <c r="D17" s="1" t="s">
        <v>81</v>
      </c>
      <c r="E17" s="1" t="s">
        <v>82</v>
      </c>
      <c r="F17" s="1">
        <v>0.495</v>
      </c>
      <c r="T17" s="1">
        <v>0.453</v>
      </c>
      <c r="AC17" s="1">
        <v>0.494</v>
      </c>
      <c r="AD17" s="1">
        <v>0.449</v>
      </c>
      <c r="AK17" s="1">
        <v>0.465</v>
      </c>
    </row>
    <row r="18" s="1" customFormat="1" ht="40.5" customHeight="1" spans="1:37">
      <c r="A18" s="1">
        <v>15</v>
      </c>
      <c r="B18" s="1" t="s">
        <v>83</v>
      </c>
      <c r="C18" s="1" t="s">
        <v>84</v>
      </c>
      <c r="D18" s="1" t="s">
        <v>85</v>
      </c>
      <c r="E18" s="1" t="s">
        <v>86</v>
      </c>
      <c r="F18" s="1">
        <v>41.11</v>
      </c>
      <c r="I18" s="1">
        <v>40.82</v>
      </c>
      <c r="K18" s="1">
        <v>40.4185</v>
      </c>
      <c r="O18" s="1">
        <v>40</v>
      </c>
      <c r="R18" s="1">
        <v>40</v>
      </c>
      <c r="T18" s="1">
        <v>40</v>
      </c>
      <c r="U18" s="1">
        <v>40</v>
      </c>
      <c r="V18" s="1">
        <v>40</v>
      </c>
      <c r="Y18" s="1">
        <v>40</v>
      </c>
      <c r="Z18" s="1">
        <v>40</v>
      </c>
      <c r="AA18" s="1">
        <v>40</v>
      </c>
      <c r="AC18" s="1">
        <v>40</v>
      </c>
      <c r="AD18" s="1">
        <v>40</v>
      </c>
      <c r="AI18" s="1">
        <v>40</v>
      </c>
      <c r="AK18" s="1">
        <v>40.09</v>
      </c>
    </row>
    <row r="19" s="1" customFormat="1" ht="40.5" spans="1:37">
      <c r="A19" s="1">
        <v>16</v>
      </c>
      <c r="B19" s="1" t="s">
        <v>87</v>
      </c>
      <c r="C19" s="1" t="s">
        <v>56</v>
      </c>
      <c r="D19" s="1" t="s">
        <v>88</v>
      </c>
      <c r="E19" s="1" t="s">
        <v>86</v>
      </c>
      <c r="F19" s="1">
        <v>2.3258</v>
      </c>
      <c r="J19" s="1">
        <v>2.18</v>
      </c>
      <c r="L19" s="1">
        <v>2.085</v>
      </c>
      <c r="Q19" s="1">
        <v>1.8741</v>
      </c>
      <c r="T19" s="1">
        <v>1.8938</v>
      </c>
      <c r="U19" s="1">
        <v>2.09</v>
      </c>
      <c r="W19" s="1">
        <v>1.9625</v>
      </c>
      <c r="Y19" s="1">
        <v>2.1</v>
      </c>
      <c r="AA19" s="1">
        <v>1.9236</v>
      </c>
      <c r="AD19" s="1">
        <v>1.8938</v>
      </c>
      <c r="AH19" s="1">
        <v>1.8733</v>
      </c>
      <c r="AJ19" s="1">
        <v>1.8737</v>
      </c>
      <c r="AK19" s="1">
        <v>1.9772</v>
      </c>
    </row>
    <row r="20" s="1" customFormat="1" ht="40.5" spans="1:37">
      <c r="A20" s="1">
        <v>17</v>
      </c>
      <c r="B20" s="1" t="s">
        <v>89</v>
      </c>
      <c r="C20" s="1" t="s">
        <v>90</v>
      </c>
      <c r="D20" s="1" t="s">
        <v>91</v>
      </c>
      <c r="E20" s="1" t="s">
        <v>86</v>
      </c>
      <c r="F20" s="1">
        <v>0.27</v>
      </c>
      <c r="V20" s="1">
        <v>0.27</v>
      </c>
      <c r="AD20" s="1">
        <v>0.2695</v>
      </c>
      <c r="AK20" s="1">
        <v>0.2697</v>
      </c>
    </row>
    <row r="21" s="1" customFormat="1" ht="40.5" spans="1:37">
      <c r="A21" s="1">
        <v>18</v>
      </c>
      <c r="B21" s="1" t="s">
        <v>92</v>
      </c>
      <c r="C21" s="1" t="s">
        <v>90</v>
      </c>
      <c r="D21" s="1" t="s">
        <v>93</v>
      </c>
      <c r="E21" s="1" t="s">
        <v>86</v>
      </c>
      <c r="F21" s="1">
        <v>0.2991</v>
      </c>
      <c r="V21" s="1">
        <v>0.2991</v>
      </c>
      <c r="AD21" s="1">
        <v>0.2604</v>
      </c>
      <c r="AK21" s="1">
        <v>0.2797</v>
      </c>
    </row>
    <row r="22" s="1" customFormat="1" ht="40.5" spans="1:37">
      <c r="A22" s="1">
        <v>19</v>
      </c>
      <c r="B22" s="1" t="s">
        <v>94</v>
      </c>
      <c r="C22" s="1" t="s">
        <v>95</v>
      </c>
      <c r="D22" s="1" t="s">
        <v>85</v>
      </c>
      <c r="E22" s="1" t="s">
        <v>86</v>
      </c>
      <c r="F22" s="1">
        <v>7.14</v>
      </c>
      <c r="I22" s="1">
        <v>6.17</v>
      </c>
      <c r="V22" s="1">
        <v>6.3</v>
      </c>
      <c r="X22" s="1">
        <v>6.66</v>
      </c>
      <c r="AA22" s="1">
        <v>6.3158</v>
      </c>
      <c r="AK22" s="1">
        <v>6.36</v>
      </c>
    </row>
    <row r="23" s="1" customFormat="1" ht="40.5" spans="1:37">
      <c r="A23" s="1">
        <v>20</v>
      </c>
      <c r="B23" s="1" t="s">
        <v>96</v>
      </c>
      <c r="C23" s="1" t="s">
        <v>90</v>
      </c>
      <c r="D23" s="1" t="s">
        <v>91</v>
      </c>
      <c r="E23" s="1" t="s">
        <v>86</v>
      </c>
      <c r="F23" s="1">
        <v>0.37</v>
      </c>
      <c r="J23" s="1">
        <v>0.325</v>
      </c>
      <c r="V23" s="1">
        <v>0.37</v>
      </c>
      <c r="AD23" s="1">
        <v>0.326</v>
      </c>
      <c r="AK23" s="1">
        <v>0.3403</v>
      </c>
    </row>
    <row r="24" s="1" customFormat="1" ht="40.5" spans="1:37">
      <c r="A24" s="1">
        <v>21</v>
      </c>
      <c r="B24" s="1" t="s">
        <v>97</v>
      </c>
      <c r="C24" s="1" t="s">
        <v>98</v>
      </c>
      <c r="E24" s="1" t="s">
        <v>99</v>
      </c>
      <c r="F24" s="1">
        <v>10.26</v>
      </c>
      <c r="G24" s="1">
        <v>10.18</v>
      </c>
      <c r="H24" s="1">
        <v>10.49</v>
      </c>
      <c r="K24" s="1">
        <v>10.06</v>
      </c>
      <c r="L24" s="1">
        <v>10.3788</v>
      </c>
      <c r="M24" s="1">
        <v>11.38</v>
      </c>
      <c r="O24" s="1">
        <v>9.26</v>
      </c>
      <c r="S24" s="1">
        <v>10.99</v>
      </c>
      <c r="U24" s="1">
        <v>10.8</v>
      </c>
      <c r="V24" s="1">
        <v>9.28</v>
      </c>
      <c r="Y24" s="1">
        <v>10.33</v>
      </c>
      <c r="Z24" s="1">
        <v>10.98</v>
      </c>
      <c r="AC24" s="1">
        <v>10.47</v>
      </c>
      <c r="AF24" s="1">
        <v>9.18</v>
      </c>
      <c r="AH24" s="1">
        <v>10.8</v>
      </c>
      <c r="AJ24" s="1">
        <v>9.51</v>
      </c>
      <c r="AK24" s="1">
        <v>9.58</v>
      </c>
    </row>
    <row r="25" s="1" customFormat="1" ht="40.5" spans="1:37">
      <c r="A25" s="1">
        <v>22</v>
      </c>
      <c r="B25" s="1" t="s">
        <v>100</v>
      </c>
      <c r="C25" s="1" t="s">
        <v>101</v>
      </c>
      <c r="E25" s="1" t="s">
        <v>99</v>
      </c>
      <c r="F25" s="1">
        <v>0.8355</v>
      </c>
      <c r="G25" s="1">
        <v>0.845</v>
      </c>
      <c r="H25" s="1">
        <v>0.7685</v>
      </c>
      <c r="M25" s="1">
        <v>0.7925</v>
      </c>
      <c r="P25" s="1">
        <v>0.79</v>
      </c>
      <c r="S25" s="1">
        <v>0.7585</v>
      </c>
      <c r="U25" s="1">
        <v>0.8425</v>
      </c>
      <c r="V25" s="1">
        <v>0.712</v>
      </c>
      <c r="X25" s="1">
        <v>0.779</v>
      </c>
      <c r="Z25" s="1">
        <v>0.794</v>
      </c>
      <c r="AE25" s="1">
        <v>0.757</v>
      </c>
      <c r="AF25" s="1">
        <v>0.7425</v>
      </c>
      <c r="AH25" s="1">
        <v>0.7195</v>
      </c>
      <c r="AJ25" s="1">
        <v>0.753</v>
      </c>
      <c r="AK25" s="1">
        <v>0.7606</v>
      </c>
    </row>
    <row r="26" s="1" customFormat="1" ht="40.5" spans="1:37">
      <c r="A26" s="1">
        <v>23</v>
      </c>
      <c r="B26" s="1" t="s">
        <v>102</v>
      </c>
      <c r="C26" s="1" t="s">
        <v>103</v>
      </c>
      <c r="E26" s="1" t="s">
        <v>99</v>
      </c>
      <c r="F26" s="1">
        <v>1.6967</v>
      </c>
      <c r="G26" s="1">
        <v>1.6433</v>
      </c>
      <c r="P26" s="1">
        <v>1.805</v>
      </c>
      <c r="S26" s="1">
        <v>1.6433</v>
      </c>
      <c r="T26" s="1">
        <v>2.4933</v>
      </c>
      <c r="U26" s="1">
        <v>1.6267</v>
      </c>
      <c r="X26" s="1">
        <v>3</v>
      </c>
      <c r="Y26" s="1">
        <v>1.6433</v>
      </c>
      <c r="AA26" s="1">
        <v>2.4</v>
      </c>
      <c r="AB26" s="1">
        <v>1.61</v>
      </c>
      <c r="AF26" s="1">
        <v>1.5333</v>
      </c>
      <c r="AK26" s="1">
        <v>1.6113</v>
      </c>
    </row>
    <row r="27" s="1" customFormat="1" ht="40.5" spans="1:37">
      <c r="A27" s="1">
        <v>24</v>
      </c>
      <c r="B27" s="1" t="s">
        <v>104</v>
      </c>
      <c r="C27" s="1" t="s">
        <v>98</v>
      </c>
      <c r="E27" s="1" t="s">
        <v>99</v>
      </c>
      <c r="F27" s="1">
        <v>10.01</v>
      </c>
      <c r="G27" s="1">
        <v>10.21</v>
      </c>
      <c r="H27" s="1">
        <v>9.59</v>
      </c>
      <c r="I27" s="1">
        <v>9.38</v>
      </c>
      <c r="K27" s="1">
        <v>9.47</v>
      </c>
      <c r="M27" s="1">
        <v>10.22</v>
      </c>
      <c r="P27" s="1">
        <v>10.27</v>
      </c>
      <c r="Q27" s="1">
        <v>8.78</v>
      </c>
      <c r="R27" s="1">
        <v>9.26</v>
      </c>
      <c r="U27" s="1">
        <v>10.76</v>
      </c>
      <c r="V27" s="1">
        <v>8.89</v>
      </c>
      <c r="W27" s="1">
        <v>8.78</v>
      </c>
      <c r="Z27" s="1">
        <v>10.22</v>
      </c>
      <c r="AA27" s="1">
        <v>9.17</v>
      </c>
      <c r="AC27" s="1">
        <v>10.05</v>
      </c>
      <c r="AE27" s="1">
        <v>10.31</v>
      </c>
      <c r="AF27" s="1">
        <v>8.78</v>
      </c>
      <c r="AH27" s="1">
        <v>9.93</v>
      </c>
      <c r="AJ27" s="1">
        <v>9.78</v>
      </c>
      <c r="AK27" s="1">
        <v>9.2555</v>
      </c>
    </row>
    <row r="28" s="1" customFormat="1" ht="40.5" spans="1:37">
      <c r="A28" s="1">
        <v>25</v>
      </c>
      <c r="B28" s="1" t="s">
        <v>105</v>
      </c>
      <c r="C28" s="1" t="s">
        <v>106</v>
      </c>
      <c r="E28" s="1" t="s">
        <v>99</v>
      </c>
      <c r="F28" s="1">
        <v>4.44</v>
      </c>
      <c r="G28" s="1">
        <v>4.86</v>
      </c>
      <c r="H28" s="1">
        <v>6</v>
      </c>
      <c r="M28" s="1">
        <v>8.6</v>
      </c>
      <c r="U28" s="1">
        <v>9.6</v>
      </c>
      <c r="W28" s="1">
        <v>8.6</v>
      </c>
      <c r="AC28" s="1">
        <v>4.08</v>
      </c>
      <c r="AK28" s="1">
        <v>4.08</v>
      </c>
    </row>
    <row r="29" s="1" customFormat="1" ht="40.5" spans="1:37">
      <c r="A29" s="1">
        <v>26</v>
      </c>
      <c r="B29" s="1" t="s">
        <v>107</v>
      </c>
      <c r="C29" s="1" t="s">
        <v>98</v>
      </c>
      <c r="E29" s="1" t="s">
        <v>99</v>
      </c>
      <c r="F29" s="1">
        <v>11.54</v>
      </c>
      <c r="G29" s="1">
        <v>11.03</v>
      </c>
      <c r="H29" s="1">
        <v>11.76</v>
      </c>
      <c r="M29" s="1">
        <v>11.9</v>
      </c>
      <c r="O29" s="1">
        <v>11.07</v>
      </c>
      <c r="Q29" s="1">
        <v>12.492</v>
      </c>
      <c r="R29" s="1">
        <v>11.42</v>
      </c>
      <c r="T29" s="1">
        <v>18.5</v>
      </c>
      <c r="U29" s="1">
        <v>12.32</v>
      </c>
      <c r="V29" s="1">
        <v>10.9</v>
      </c>
      <c r="Y29" s="1">
        <v>11.16</v>
      </c>
      <c r="Z29" s="1">
        <v>12.01</v>
      </c>
      <c r="AA29" s="1">
        <v>11.4153</v>
      </c>
      <c r="AC29" s="1">
        <v>10.9</v>
      </c>
      <c r="AF29" s="1">
        <v>11</v>
      </c>
      <c r="AH29" s="1">
        <v>11.73</v>
      </c>
      <c r="AK29" s="1">
        <v>11.1119</v>
      </c>
    </row>
    <row r="30" s="1" customFormat="1" ht="40.5" spans="1:37">
      <c r="A30" s="1">
        <v>27</v>
      </c>
      <c r="B30" s="1" t="s">
        <v>108</v>
      </c>
      <c r="C30" s="18">
        <v>0.001</v>
      </c>
      <c r="E30" s="1" t="s">
        <v>99</v>
      </c>
      <c r="F30" s="1">
        <v>9.2</v>
      </c>
      <c r="G30" s="1">
        <v>9.74</v>
      </c>
      <c r="H30" s="1">
        <v>9.37</v>
      </c>
      <c r="K30" s="1">
        <v>8.22</v>
      </c>
      <c r="M30" s="1">
        <v>9.6</v>
      </c>
      <c r="Q30" s="1">
        <v>7.09</v>
      </c>
      <c r="S30" s="1">
        <v>9.11</v>
      </c>
      <c r="U30" s="1">
        <v>8.19</v>
      </c>
      <c r="X30" s="1">
        <v>9.2</v>
      </c>
      <c r="AB30" s="1">
        <v>11.96</v>
      </c>
      <c r="AE30" s="1">
        <v>9.2</v>
      </c>
      <c r="AF30" s="1">
        <v>7.2</v>
      </c>
      <c r="AK30" s="1">
        <v>8.3157</v>
      </c>
    </row>
    <row r="31" s="1" customFormat="1" ht="54" spans="1:37">
      <c r="A31" s="1">
        <v>28</v>
      </c>
      <c r="B31" s="1" t="s">
        <v>109</v>
      </c>
      <c r="C31" s="1" t="s">
        <v>110</v>
      </c>
      <c r="D31" s="1" t="s">
        <v>81</v>
      </c>
      <c r="E31" s="1" t="s">
        <v>111</v>
      </c>
      <c r="F31" s="1">
        <v>1.2957</v>
      </c>
      <c r="Q31" s="1">
        <v>0.6167</v>
      </c>
      <c r="AI31" s="1">
        <v>0.6167</v>
      </c>
      <c r="AK31" s="1">
        <v>0.6167</v>
      </c>
    </row>
    <row r="32" s="1" customFormat="1" ht="40.5" spans="1:37">
      <c r="A32" s="1">
        <v>29</v>
      </c>
      <c r="B32" s="1" t="s">
        <v>112</v>
      </c>
      <c r="C32" s="1" t="s">
        <v>113</v>
      </c>
      <c r="D32" s="1" t="s">
        <v>114</v>
      </c>
      <c r="E32" s="1" t="s">
        <v>115</v>
      </c>
      <c r="F32" s="3">
        <f>34.09/36</f>
        <v>0.946944444444445</v>
      </c>
      <c r="G32" s="3"/>
      <c r="H32" s="3"/>
      <c r="I32" s="3"/>
      <c r="J32" s="3"/>
      <c r="K32" s="3">
        <f>27.07/36</f>
        <v>0.751944444444444</v>
      </c>
      <c r="L32" s="3"/>
      <c r="M32" s="3"/>
      <c r="N32" s="3"/>
      <c r="O32" s="3"/>
      <c r="P32" s="3"/>
      <c r="Q32" s="3"/>
      <c r="R32" s="3"/>
      <c r="S32" s="3"/>
      <c r="T32" s="3"/>
      <c r="U32" s="3">
        <f>27.07/36</f>
        <v>0.751944444444444</v>
      </c>
      <c r="V32" s="3"/>
      <c r="W32" s="3">
        <f>28.764/36</f>
        <v>0.799</v>
      </c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>
        <f>(K32+U32+W32)/3</f>
        <v>0.76762962962963</v>
      </c>
    </row>
    <row r="33" s="1" customFormat="1" ht="40.5" spans="1:37">
      <c r="A33" s="1">
        <v>30</v>
      </c>
      <c r="B33" s="1" t="s">
        <v>112</v>
      </c>
      <c r="C33" s="1" t="s">
        <v>113</v>
      </c>
      <c r="D33" s="1" t="s">
        <v>116</v>
      </c>
      <c r="E33" s="1" t="s">
        <v>115</v>
      </c>
      <c r="F33" s="3">
        <f>44.98/48</f>
        <v>0.937083333333333</v>
      </c>
      <c r="G33" s="3"/>
      <c r="H33" s="3"/>
      <c r="I33" s="3">
        <f>36.14/48</f>
        <v>0.752916666666667</v>
      </c>
      <c r="J33" s="3"/>
      <c r="K33" s="3">
        <f>37.71/48</f>
        <v>0.785625</v>
      </c>
      <c r="L33" s="3">
        <f>35.48/48</f>
        <v>0.739166666666667</v>
      </c>
      <c r="M33" s="3"/>
      <c r="N33" s="3">
        <f>35.48/48</f>
        <v>0.739166666666667</v>
      </c>
      <c r="O33" s="3">
        <f>42.84/48</f>
        <v>0.8925</v>
      </c>
      <c r="P33" s="3"/>
      <c r="Q33" s="3"/>
      <c r="R33" s="3"/>
      <c r="S33" s="3"/>
      <c r="T33" s="3"/>
      <c r="U33" s="3">
        <f>35.88/48</f>
        <v>0.7475</v>
      </c>
      <c r="V33" s="3">
        <f>35.86/48</f>
        <v>0.747083333333333</v>
      </c>
      <c r="W33" s="3">
        <f>38.35/48</f>
        <v>0.798958333333333</v>
      </c>
      <c r="X33" s="3">
        <f>43.2/48</f>
        <v>0.9</v>
      </c>
      <c r="Y33" s="3"/>
      <c r="Z33" s="3">
        <f>40.33/48</f>
        <v>0.840208333333333</v>
      </c>
      <c r="AA33" s="3"/>
      <c r="AB33" s="3"/>
      <c r="AC33" s="3"/>
      <c r="AD33" s="3"/>
      <c r="AE33" s="3">
        <f>42.84/48</f>
        <v>0.8925</v>
      </c>
      <c r="AF33" s="3"/>
      <c r="AG33" s="3"/>
      <c r="AH33" s="3"/>
      <c r="AI33" s="3">
        <f>35.48/48</f>
        <v>0.739166666666667</v>
      </c>
      <c r="AJ33" s="3"/>
      <c r="AK33" s="3">
        <f>(I33+K33+L33+N33+O33+U33+V33+W33+X33+Z33+AE33+AI33)/12</f>
        <v>0.797899305555556</v>
      </c>
    </row>
    <row r="34" s="1" customFormat="1" ht="12.75" customHeight="1" spans="1:37">
      <c r="A34" s="1">
        <v>31</v>
      </c>
      <c r="B34" s="1" t="s">
        <v>117</v>
      </c>
      <c r="C34" s="1" t="s">
        <v>118</v>
      </c>
      <c r="D34" s="1" t="s">
        <v>119</v>
      </c>
      <c r="E34" s="1" t="s">
        <v>115</v>
      </c>
      <c r="F34" s="3">
        <f>22.32/40</f>
        <v>0.558</v>
      </c>
      <c r="G34" s="3"/>
      <c r="H34" s="3"/>
      <c r="I34" s="3">
        <f>20.92/40</f>
        <v>0.523</v>
      </c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>
        <f>18.91/40</f>
        <v>0.47275</v>
      </c>
      <c r="V34" s="3">
        <f>19.01/40</f>
        <v>0.47525</v>
      </c>
      <c r="W34" s="3"/>
      <c r="X34" s="3"/>
      <c r="Y34" s="3"/>
      <c r="Z34" s="3">
        <f>21.2/40</f>
        <v>0.53</v>
      </c>
      <c r="AA34" s="3"/>
      <c r="AB34" s="3"/>
      <c r="AC34" s="3">
        <f>21.416/40</f>
        <v>0.5354</v>
      </c>
      <c r="AD34" s="3">
        <f>18.17/40</f>
        <v>0.45425</v>
      </c>
      <c r="AE34" s="3"/>
      <c r="AF34" s="3"/>
      <c r="AG34" s="3"/>
      <c r="AH34" s="3"/>
      <c r="AI34" s="3"/>
      <c r="AJ34" s="3">
        <f>18.17/40</f>
        <v>0.45425</v>
      </c>
      <c r="AK34" s="3">
        <f>(I34+U34+V34+Z34+AC34+AD34+AJ34)/7</f>
        <v>0.492128571428572</v>
      </c>
    </row>
    <row r="35" s="1" customFormat="1" ht="12.75" customHeight="1" spans="1:37">
      <c r="A35" s="1">
        <v>32</v>
      </c>
      <c r="B35" s="1" t="s">
        <v>120</v>
      </c>
      <c r="C35" s="1" t="s">
        <v>121</v>
      </c>
      <c r="D35" s="1" t="s">
        <v>122</v>
      </c>
      <c r="E35" s="1" t="s">
        <v>115</v>
      </c>
      <c r="F35" s="3">
        <v>0.235</v>
      </c>
      <c r="G35" s="3"/>
      <c r="H35" s="3"/>
      <c r="I35" s="3">
        <v>0.2485</v>
      </c>
      <c r="J35" s="3">
        <v>0.232</v>
      </c>
      <c r="K35" s="3"/>
      <c r="L35" s="3"/>
      <c r="M35" s="3"/>
      <c r="N35" s="3"/>
      <c r="O35" s="3"/>
      <c r="P35" s="3"/>
      <c r="Q35" s="3"/>
      <c r="R35" s="3"/>
      <c r="S35" s="3">
        <v>0.2364</v>
      </c>
      <c r="T35" s="3"/>
      <c r="U35" s="3"/>
      <c r="V35" s="3">
        <v>0.2439</v>
      </c>
      <c r="W35" s="3">
        <v>0.2255</v>
      </c>
      <c r="X35" s="3">
        <v>0.2498</v>
      </c>
      <c r="Y35" s="3"/>
      <c r="Z35" s="3"/>
      <c r="AA35" s="3">
        <v>0.2045</v>
      </c>
      <c r="AB35" s="3"/>
      <c r="AC35" s="3">
        <v>0.236</v>
      </c>
      <c r="AD35" s="3">
        <v>0.2355</v>
      </c>
      <c r="AE35" s="3"/>
      <c r="AF35" s="3"/>
      <c r="AG35" s="3"/>
      <c r="AH35" s="3"/>
      <c r="AI35" s="3">
        <v>0.235</v>
      </c>
      <c r="AJ35" s="3"/>
      <c r="AK35" s="3">
        <v>0.2347</v>
      </c>
    </row>
    <row r="36" s="1" customFormat="1" ht="12.75" customHeight="1" spans="1:37">
      <c r="A36" s="1">
        <v>33</v>
      </c>
      <c r="B36" s="1" t="s">
        <v>123</v>
      </c>
      <c r="C36" s="1" t="s">
        <v>124</v>
      </c>
      <c r="D36" s="1" t="s">
        <v>93</v>
      </c>
      <c r="E36" s="1" t="s">
        <v>115</v>
      </c>
      <c r="F36" s="3">
        <v>0.9619</v>
      </c>
      <c r="G36" s="3"/>
      <c r="H36" s="3">
        <v>0.970833</v>
      </c>
      <c r="I36" s="3">
        <v>0.8295833</v>
      </c>
      <c r="J36" s="3"/>
      <c r="K36" s="3"/>
      <c r="L36" s="3"/>
      <c r="M36" s="3"/>
      <c r="N36" s="3"/>
      <c r="O36" s="3"/>
      <c r="P36" s="3"/>
      <c r="Q36" s="3"/>
      <c r="R36" s="3"/>
      <c r="S36" s="3">
        <v>1.04</v>
      </c>
      <c r="T36" s="3"/>
      <c r="U36" s="3">
        <v>0.98</v>
      </c>
      <c r="V36" s="3">
        <v>0.9575</v>
      </c>
      <c r="W36" s="3"/>
      <c r="X36" s="3"/>
      <c r="Y36" s="3"/>
      <c r="Z36" s="3"/>
      <c r="AA36" s="3">
        <v>0.8320833</v>
      </c>
      <c r="AB36" s="3"/>
      <c r="AC36" s="3">
        <v>0.9619</v>
      </c>
      <c r="AD36" s="3">
        <v>0.965833</v>
      </c>
      <c r="AE36" s="3"/>
      <c r="AF36" s="3"/>
      <c r="AG36" s="3"/>
      <c r="AH36" s="3"/>
      <c r="AI36" s="3"/>
      <c r="AJ36" s="3"/>
      <c r="AK36" s="3">
        <v>0.9422</v>
      </c>
    </row>
    <row r="37" s="1" customFormat="1" ht="12.75" customHeight="1" spans="1:37">
      <c r="A37" s="1">
        <v>34</v>
      </c>
      <c r="B37" s="1" t="s">
        <v>125</v>
      </c>
      <c r="C37" s="1" t="s">
        <v>126</v>
      </c>
      <c r="D37" s="1" t="s">
        <v>127</v>
      </c>
      <c r="E37" s="1" t="s">
        <v>115</v>
      </c>
      <c r="F37" s="3">
        <v>1.71625</v>
      </c>
      <c r="G37" s="3"/>
      <c r="H37" s="3"/>
      <c r="I37" s="3"/>
      <c r="J37" s="3">
        <v>2.185</v>
      </c>
      <c r="K37" s="3"/>
      <c r="L37" s="3"/>
      <c r="M37" s="3"/>
      <c r="N37" s="3"/>
      <c r="O37" s="3"/>
      <c r="P37" s="3"/>
      <c r="Q37" s="3"/>
      <c r="R37" s="3"/>
      <c r="S37" s="3">
        <v>2.0725</v>
      </c>
      <c r="T37" s="3"/>
      <c r="U37" s="3">
        <v>3.1</v>
      </c>
      <c r="V37" s="3"/>
      <c r="W37" s="3"/>
      <c r="X37" s="3"/>
      <c r="Y37" s="3">
        <v>1.36</v>
      </c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>
        <v>2.1794</v>
      </c>
    </row>
    <row r="38" s="1" customFormat="1" ht="12.75" customHeight="1" spans="1:37">
      <c r="A38" s="1">
        <v>35</v>
      </c>
      <c r="B38" s="1" t="s">
        <v>128</v>
      </c>
      <c r="C38" s="1" t="s">
        <v>121</v>
      </c>
      <c r="D38" s="1" t="s">
        <v>122</v>
      </c>
      <c r="E38" s="1" t="s">
        <v>115</v>
      </c>
      <c r="F38" s="3">
        <v>0.2382</v>
      </c>
      <c r="G38" s="3"/>
      <c r="H38" s="3">
        <v>0.203</v>
      </c>
      <c r="I38" s="3">
        <v>0.1919</v>
      </c>
      <c r="J38" s="3">
        <v>0.179</v>
      </c>
      <c r="K38" s="3"/>
      <c r="L38" s="3"/>
      <c r="M38" s="3"/>
      <c r="N38" s="3"/>
      <c r="O38" s="3"/>
      <c r="P38" s="3"/>
      <c r="Q38" s="3"/>
      <c r="R38" s="3"/>
      <c r="S38" s="3">
        <v>0.1729</v>
      </c>
      <c r="T38" s="3"/>
      <c r="U38" s="3"/>
      <c r="V38" s="3"/>
      <c r="W38" s="3">
        <v>0.192</v>
      </c>
      <c r="X38" s="3"/>
      <c r="Y38" s="3"/>
      <c r="Z38" s="3"/>
      <c r="AA38" s="3">
        <v>0.1726</v>
      </c>
      <c r="AB38" s="3"/>
      <c r="AC38" s="3">
        <v>0.3035</v>
      </c>
      <c r="AD38" s="3">
        <v>0.1823</v>
      </c>
      <c r="AE38" s="3"/>
      <c r="AF38" s="3"/>
      <c r="AG38" s="3"/>
      <c r="AH38" s="3"/>
      <c r="AI38" s="3">
        <v>0.1729</v>
      </c>
      <c r="AJ38" s="3"/>
      <c r="AK38" s="3">
        <v>0.1967</v>
      </c>
    </row>
    <row r="39" s="1" customFormat="1" ht="12.75" customHeight="1" spans="1:37">
      <c r="A39" s="1">
        <v>36</v>
      </c>
      <c r="B39" s="1" t="s">
        <v>129</v>
      </c>
      <c r="C39" s="1" t="s">
        <v>130</v>
      </c>
      <c r="D39" s="1" t="s">
        <v>131</v>
      </c>
      <c r="E39" s="1" t="s">
        <v>115</v>
      </c>
      <c r="F39" s="3">
        <v>0.138</v>
      </c>
      <c r="G39" s="3"/>
      <c r="H39" s="3">
        <v>0.18966</v>
      </c>
      <c r="I39" s="3">
        <v>0.173166</v>
      </c>
      <c r="J39" s="3">
        <v>0.178</v>
      </c>
      <c r="K39" s="3"/>
      <c r="L39" s="3"/>
      <c r="M39" s="3"/>
      <c r="N39" s="3"/>
      <c r="O39" s="3"/>
      <c r="P39" s="3"/>
      <c r="Q39" s="3"/>
      <c r="R39" s="3"/>
      <c r="S39" s="3">
        <v>0.179</v>
      </c>
      <c r="T39" s="3">
        <v>0.1925</v>
      </c>
      <c r="U39" s="3"/>
      <c r="V39" s="3"/>
      <c r="W39" s="3">
        <v>0.19</v>
      </c>
      <c r="X39" s="3">
        <v>0.6633</v>
      </c>
      <c r="Y39" s="3"/>
      <c r="Z39" s="3"/>
      <c r="AA39" s="3">
        <v>0.15967</v>
      </c>
      <c r="AB39" s="3"/>
      <c r="AC39" s="3">
        <v>0.138</v>
      </c>
      <c r="AD39" s="3">
        <v>0.4388</v>
      </c>
      <c r="AE39" s="3"/>
      <c r="AF39" s="3"/>
      <c r="AG39" s="3"/>
      <c r="AH39" s="3"/>
      <c r="AI39" s="3"/>
      <c r="AJ39" s="3"/>
      <c r="AK39" s="3">
        <v>0.2502</v>
      </c>
    </row>
    <row r="40" s="1" customFormat="1" ht="12.75" customHeight="1" spans="1:37">
      <c r="A40" s="1">
        <v>37</v>
      </c>
      <c r="B40" s="1" t="s">
        <v>132</v>
      </c>
      <c r="C40" s="1" t="s">
        <v>121</v>
      </c>
      <c r="D40" s="1" t="s">
        <v>131</v>
      </c>
      <c r="E40" s="1" t="s">
        <v>115</v>
      </c>
      <c r="F40" s="3">
        <v>0.277633</v>
      </c>
      <c r="G40" s="3"/>
      <c r="H40" s="3"/>
      <c r="I40" s="3">
        <v>0.3003</v>
      </c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>
        <v>0.1865</v>
      </c>
      <c r="W40" s="3"/>
      <c r="X40" s="3">
        <v>0.308166</v>
      </c>
      <c r="Y40" s="3">
        <v>0.308166</v>
      </c>
      <c r="Z40" s="3"/>
      <c r="AA40" s="3">
        <v>0.5</v>
      </c>
      <c r="AB40" s="3">
        <v>0.1633</v>
      </c>
      <c r="AC40" s="3"/>
      <c r="AD40" s="3"/>
      <c r="AE40" s="3"/>
      <c r="AF40" s="3"/>
      <c r="AG40" s="3"/>
      <c r="AH40" s="3"/>
      <c r="AI40" s="3"/>
      <c r="AJ40" s="3"/>
      <c r="AK40" s="3">
        <v>0.2944</v>
      </c>
    </row>
    <row r="41" s="1" customFormat="1" ht="40.5" spans="1:37">
      <c r="A41" s="1">
        <v>38</v>
      </c>
      <c r="B41" s="1" t="s">
        <v>133</v>
      </c>
      <c r="C41" s="1" t="s">
        <v>134</v>
      </c>
      <c r="D41" s="1" t="s">
        <v>71</v>
      </c>
      <c r="E41" s="1" t="s">
        <v>115</v>
      </c>
      <c r="F41" s="3">
        <v>3.8988</v>
      </c>
      <c r="G41" s="3"/>
      <c r="H41" s="3">
        <v>2.74</v>
      </c>
      <c r="I41" s="3">
        <v>2.616</v>
      </c>
      <c r="J41" s="3"/>
      <c r="K41" s="3">
        <v>3.0709</v>
      </c>
      <c r="L41" s="3"/>
      <c r="M41" s="3"/>
      <c r="N41" s="3"/>
      <c r="O41" s="3"/>
      <c r="P41" s="3"/>
      <c r="Q41" s="3"/>
      <c r="R41" s="3"/>
      <c r="S41" s="3">
        <v>2.745</v>
      </c>
      <c r="T41" s="3"/>
      <c r="U41" s="3">
        <v>3.888</v>
      </c>
      <c r="V41" s="3"/>
      <c r="W41" s="3"/>
      <c r="X41" s="3">
        <v>2.578</v>
      </c>
      <c r="Y41" s="3"/>
      <c r="Z41" s="3"/>
      <c r="AA41" s="3">
        <v>2.007</v>
      </c>
      <c r="AB41" s="3"/>
      <c r="AC41" s="3">
        <v>3.988</v>
      </c>
      <c r="AD41" s="3">
        <v>2.569</v>
      </c>
      <c r="AE41" s="3"/>
      <c r="AF41" s="3"/>
      <c r="AG41" s="3"/>
      <c r="AH41" s="3"/>
      <c r="AI41" s="3"/>
      <c r="AJ41" s="3"/>
      <c r="AK41" s="3">
        <v>2.9113</v>
      </c>
    </row>
    <row r="42" s="1" customFormat="1" ht="40.5" spans="1:37">
      <c r="A42" s="1">
        <v>39</v>
      </c>
      <c r="B42" s="1" t="s">
        <v>135</v>
      </c>
      <c r="C42" s="1" t="s">
        <v>90</v>
      </c>
      <c r="D42" s="1" t="s">
        <v>136</v>
      </c>
      <c r="E42" s="1" t="s">
        <v>115</v>
      </c>
      <c r="F42" s="3">
        <v>0.3958</v>
      </c>
      <c r="G42" s="3"/>
      <c r="H42" s="3"/>
      <c r="I42" s="3">
        <v>0.3625</v>
      </c>
      <c r="J42" s="3"/>
      <c r="K42" s="3"/>
      <c r="L42" s="3">
        <v>0.3558</v>
      </c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>
        <v>0.4329</v>
      </c>
      <c r="Y42" s="3">
        <v>0.4083</v>
      </c>
      <c r="Z42" s="3"/>
      <c r="AA42" s="3">
        <v>0.4167</v>
      </c>
      <c r="AB42" s="3"/>
      <c r="AC42" s="3"/>
      <c r="AD42" s="3"/>
      <c r="AE42" s="3"/>
      <c r="AF42" s="3"/>
      <c r="AG42" s="3"/>
      <c r="AH42" s="3"/>
      <c r="AI42" s="3"/>
      <c r="AJ42" s="3"/>
      <c r="AK42" s="3">
        <v>0.3952</v>
      </c>
    </row>
    <row r="43" s="1" customFormat="1" ht="40.5" spans="1:37">
      <c r="A43" s="1">
        <v>40</v>
      </c>
      <c r="B43" s="1" t="s">
        <v>137</v>
      </c>
      <c r="C43" s="1" t="s">
        <v>138</v>
      </c>
      <c r="D43" s="1" t="s">
        <v>139</v>
      </c>
      <c r="E43" s="1" t="s">
        <v>115</v>
      </c>
      <c r="F43" s="3">
        <v>1.44267</v>
      </c>
      <c r="G43" s="3"/>
      <c r="H43" s="3"/>
      <c r="I43" s="3">
        <v>0.806</v>
      </c>
      <c r="J43" s="3"/>
      <c r="K43" s="3"/>
      <c r="L43" s="3">
        <v>1.28</v>
      </c>
      <c r="M43" s="3">
        <v>1.498</v>
      </c>
      <c r="N43" s="3"/>
      <c r="O43" s="3"/>
      <c r="P43" s="3"/>
      <c r="Q43" s="3"/>
      <c r="R43" s="3"/>
      <c r="S43" s="3"/>
      <c r="T43" s="3"/>
      <c r="U43" s="3">
        <v>1.65</v>
      </c>
      <c r="V43" s="3">
        <v>1.35</v>
      </c>
      <c r="W43" s="3"/>
      <c r="X43" s="3">
        <v>1.398</v>
      </c>
      <c r="Y43" s="3">
        <v>1.398</v>
      </c>
      <c r="Z43" s="3"/>
      <c r="AA43" s="3">
        <v>1.65</v>
      </c>
      <c r="AB43" s="3"/>
      <c r="AC43" s="3"/>
      <c r="AD43" s="3"/>
      <c r="AE43" s="3"/>
      <c r="AF43" s="3"/>
      <c r="AG43" s="3"/>
      <c r="AH43" s="3"/>
      <c r="AI43" s="3"/>
      <c r="AJ43" s="3"/>
      <c r="AK43" s="3">
        <v>1.3788</v>
      </c>
    </row>
    <row r="44" s="1" customFormat="1" ht="40.5" spans="1:37">
      <c r="A44" s="1">
        <v>41</v>
      </c>
      <c r="B44" s="1" t="s">
        <v>140</v>
      </c>
      <c r="C44" s="1" t="s">
        <v>141</v>
      </c>
      <c r="D44" s="1" t="s">
        <v>142</v>
      </c>
      <c r="E44" s="1" t="s">
        <v>115</v>
      </c>
      <c r="F44" s="3">
        <v>1.0565</v>
      </c>
      <c r="G44" s="3"/>
      <c r="H44" s="3"/>
      <c r="I44" s="3">
        <v>0.5455</v>
      </c>
      <c r="J44" s="3"/>
      <c r="K44" s="3"/>
      <c r="L44" s="3">
        <v>0.8365</v>
      </c>
      <c r="M44" s="3">
        <v>0.79</v>
      </c>
      <c r="N44" s="3"/>
      <c r="O44" s="3"/>
      <c r="P44" s="3"/>
      <c r="Q44" s="3"/>
      <c r="R44" s="3"/>
      <c r="S44" s="3"/>
      <c r="T44" s="3"/>
      <c r="U44" s="3">
        <v>1.149</v>
      </c>
      <c r="V44" s="3">
        <v>0.675</v>
      </c>
      <c r="W44" s="3">
        <v>1.149</v>
      </c>
      <c r="X44" s="3">
        <v>1.149</v>
      </c>
      <c r="Y44" s="3">
        <v>0.999</v>
      </c>
      <c r="Z44" s="3"/>
      <c r="AA44" s="3">
        <v>1.149</v>
      </c>
      <c r="AB44" s="3">
        <v>0.699</v>
      </c>
      <c r="AC44" s="3"/>
      <c r="AD44" s="3"/>
      <c r="AE44" s="3"/>
      <c r="AF44" s="3"/>
      <c r="AG44" s="3"/>
      <c r="AH44" s="3"/>
      <c r="AI44" s="3"/>
      <c r="AJ44" s="3"/>
      <c r="AK44" s="3">
        <v>0.9141</v>
      </c>
    </row>
    <row r="45" s="1" customFormat="1" ht="40.5" spans="1:37">
      <c r="A45" s="1">
        <v>42</v>
      </c>
      <c r="B45" s="1" t="s">
        <v>143</v>
      </c>
      <c r="C45" s="1" t="s">
        <v>90</v>
      </c>
      <c r="D45" s="1" t="s">
        <v>122</v>
      </c>
      <c r="E45" s="1" t="s">
        <v>115</v>
      </c>
      <c r="F45" s="3">
        <v>0.19984</v>
      </c>
      <c r="G45" s="3"/>
      <c r="H45" s="3"/>
      <c r="I45" s="3">
        <v>0.106</v>
      </c>
      <c r="J45" s="3">
        <v>0.2</v>
      </c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>
        <v>0.1998</v>
      </c>
      <c r="X45" s="3">
        <v>0.1998</v>
      </c>
      <c r="Y45" s="3">
        <v>0.1998</v>
      </c>
      <c r="Z45" s="3"/>
      <c r="AA45" s="3">
        <v>0.1998</v>
      </c>
      <c r="AB45" s="3"/>
      <c r="AC45" s="3"/>
      <c r="AD45" s="3"/>
      <c r="AE45" s="3"/>
      <c r="AF45" s="3"/>
      <c r="AG45" s="3"/>
      <c r="AH45" s="3"/>
      <c r="AI45" s="3"/>
      <c r="AJ45" s="3"/>
      <c r="AK45" s="3">
        <v>0.1842</v>
      </c>
    </row>
    <row r="46" s="1" customFormat="1" ht="40.5" spans="1:37">
      <c r="A46" s="1">
        <v>43</v>
      </c>
      <c r="B46" s="1" t="s">
        <v>144</v>
      </c>
      <c r="C46" s="1" t="s">
        <v>145</v>
      </c>
      <c r="D46" s="1" t="s">
        <v>146</v>
      </c>
      <c r="E46" s="1" t="s">
        <v>115</v>
      </c>
      <c r="F46" s="3">
        <v>0.2133</v>
      </c>
      <c r="G46" s="3"/>
      <c r="H46" s="3"/>
      <c r="I46" s="3">
        <v>0.2087</v>
      </c>
      <c r="J46" s="3"/>
      <c r="K46" s="3"/>
      <c r="L46" s="3">
        <v>0.2573</v>
      </c>
      <c r="M46" s="3"/>
      <c r="N46" s="3"/>
      <c r="O46" s="3"/>
      <c r="P46" s="3"/>
      <c r="Q46" s="3"/>
      <c r="R46" s="3"/>
      <c r="S46" s="3"/>
      <c r="T46" s="3">
        <v>0.39966</v>
      </c>
      <c r="U46" s="3">
        <v>0.39966</v>
      </c>
      <c r="V46" s="3">
        <v>0.2133</v>
      </c>
      <c r="W46" s="3"/>
      <c r="X46" s="3">
        <v>0.39966</v>
      </c>
      <c r="Y46" s="3">
        <v>0.383</v>
      </c>
      <c r="Z46" s="3"/>
      <c r="AA46" s="3">
        <v>0.39966</v>
      </c>
      <c r="AB46" s="3">
        <v>0.218166</v>
      </c>
      <c r="AC46" s="3"/>
      <c r="AD46" s="3"/>
      <c r="AE46" s="3"/>
      <c r="AF46" s="3"/>
      <c r="AG46" s="3"/>
      <c r="AH46" s="3"/>
      <c r="AI46" s="3"/>
      <c r="AJ46" s="3"/>
      <c r="AK46" s="3">
        <v>0.3199</v>
      </c>
    </row>
    <row r="47" s="1" customFormat="1" ht="40.5" spans="1:37">
      <c r="A47" s="1">
        <v>44</v>
      </c>
      <c r="B47" s="1" t="s">
        <v>147</v>
      </c>
      <c r="C47" s="1" t="s">
        <v>121</v>
      </c>
      <c r="D47" s="1" t="s">
        <v>136</v>
      </c>
      <c r="E47" s="1" t="s">
        <v>115</v>
      </c>
      <c r="F47" s="3">
        <v>0.63375</v>
      </c>
      <c r="G47" s="3"/>
      <c r="H47" s="3"/>
      <c r="I47" s="3">
        <v>0.58</v>
      </c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>
        <v>0.3125</v>
      </c>
      <c r="W47" s="3"/>
      <c r="X47" s="3">
        <v>0.45</v>
      </c>
      <c r="Y47" s="3"/>
      <c r="Z47" s="3"/>
      <c r="AA47" s="3">
        <v>0.6875</v>
      </c>
      <c r="AB47" s="3"/>
      <c r="AC47" s="3"/>
      <c r="AD47" s="3"/>
      <c r="AE47" s="3"/>
      <c r="AF47" s="3"/>
      <c r="AG47" s="3"/>
      <c r="AH47" s="3"/>
      <c r="AI47" s="3"/>
      <c r="AJ47" s="3"/>
      <c r="AK47" s="3">
        <v>0.5075</v>
      </c>
    </row>
    <row r="48" s="1" customFormat="1" ht="40.5" spans="1:37">
      <c r="A48" s="1">
        <v>45</v>
      </c>
      <c r="B48" s="1" t="s">
        <v>148</v>
      </c>
      <c r="C48" s="1" t="s">
        <v>138</v>
      </c>
      <c r="D48" s="1" t="s">
        <v>71</v>
      </c>
      <c r="E48" s="1" t="s">
        <v>115</v>
      </c>
      <c r="F48" s="3">
        <v>1.76333</v>
      </c>
      <c r="G48" s="3"/>
      <c r="H48" s="3"/>
      <c r="I48" s="3">
        <v>1.726</v>
      </c>
      <c r="J48" s="3">
        <v>1.726</v>
      </c>
      <c r="K48" s="3"/>
      <c r="L48" s="3"/>
      <c r="M48" s="3"/>
      <c r="N48" s="3"/>
      <c r="O48" s="3"/>
      <c r="P48" s="3"/>
      <c r="Q48" s="3"/>
      <c r="R48" s="3"/>
      <c r="S48" s="3">
        <v>1.854</v>
      </c>
      <c r="T48" s="3"/>
      <c r="U48" s="3"/>
      <c r="V48" s="3"/>
      <c r="W48" s="3"/>
      <c r="X48" s="3">
        <v>1.919</v>
      </c>
      <c r="Y48" s="3">
        <v>1.726</v>
      </c>
      <c r="Z48" s="3"/>
      <c r="AA48" s="3"/>
      <c r="AB48" s="3"/>
      <c r="AC48" s="3"/>
      <c r="AD48" s="3">
        <v>1.822</v>
      </c>
      <c r="AE48" s="3"/>
      <c r="AF48" s="3">
        <v>1.726</v>
      </c>
      <c r="AG48" s="3"/>
      <c r="AH48" s="3"/>
      <c r="AI48" s="3">
        <v>1.726</v>
      </c>
      <c r="AJ48" s="3">
        <v>1.726</v>
      </c>
      <c r="AK48" s="3">
        <v>1.7723</v>
      </c>
    </row>
    <row r="49" s="1" customFormat="1" ht="40.5" spans="1:37">
      <c r="A49" s="1">
        <v>46</v>
      </c>
      <c r="B49" s="1" t="s">
        <v>149</v>
      </c>
      <c r="C49" s="1" t="s">
        <v>150</v>
      </c>
      <c r="D49" s="1" t="s">
        <v>85</v>
      </c>
      <c r="E49" s="1" t="s">
        <v>115</v>
      </c>
      <c r="F49" s="3">
        <v>13.4</v>
      </c>
      <c r="G49" s="3"/>
      <c r="H49" s="3">
        <v>15.56</v>
      </c>
      <c r="I49" s="3">
        <v>11.69</v>
      </c>
      <c r="J49" s="3">
        <v>12.66</v>
      </c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>
        <v>15</v>
      </c>
      <c r="W49" s="3"/>
      <c r="X49" s="3"/>
      <c r="Y49" s="3">
        <v>10.62</v>
      </c>
      <c r="Z49" s="3"/>
      <c r="AA49" s="3" t="s">
        <v>151</v>
      </c>
      <c r="AB49" s="3"/>
      <c r="AC49" s="3">
        <v>11.8</v>
      </c>
      <c r="AD49" s="3"/>
      <c r="AE49" s="3"/>
      <c r="AF49" s="3"/>
      <c r="AG49" s="3"/>
      <c r="AH49" s="3"/>
      <c r="AI49" s="3"/>
      <c r="AJ49" s="3"/>
      <c r="AK49" s="3">
        <v>12.88833</v>
      </c>
    </row>
    <row r="50" s="1" customFormat="1" ht="40.5" spans="1:37">
      <c r="A50" s="1">
        <v>47</v>
      </c>
      <c r="B50" s="1" t="s">
        <v>152</v>
      </c>
      <c r="C50" s="1" t="s">
        <v>141</v>
      </c>
      <c r="D50" s="1" t="s">
        <v>71</v>
      </c>
      <c r="E50" s="1" t="s">
        <v>115</v>
      </c>
      <c r="F50" s="3">
        <v>1.51</v>
      </c>
      <c r="G50" s="3"/>
      <c r="H50" s="3"/>
      <c r="I50" s="3">
        <v>1.512</v>
      </c>
      <c r="J50" s="3">
        <v>1.66</v>
      </c>
      <c r="K50" s="3">
        <v>1.586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>
        <v>1.512</v>
      </c>
      <c r="AD50" s="3">
        <v>1.586</v>
      </c>
      <c r="AE50" s="3"/>
      <c r="AF50" s="3">
        <v>1.512</v>
      </c>
      <c r="AG50" s="3"/>
      <c r="AH50" s="3"/>
      <c r="AI50" s="3">
        <v>1.512</v>
      </c>
      <c r="AJ50" s="3">
        <v>1.512</v>
      </c>
      <c r="AK50" s="3">
        <v>1.549</v>
      </c>
    </row>
    <row r="51" s="1" customFormat="1" ht="40.5" spans="1:37">
      <c r="A51" s="1">
        <v>48</v>
      </c>
      <c r="B51" s="1" t="s">
        <v>153</v>
      </c>
      <c r="C51" s="1" t="s">
        <v>90</v>
      </c>
      <c r="D51" s="1" t="s">
        <v>154</v>
      </c>
      <c r="E51" s="1" t="s">
        <v>155</v>
      </c>
      <c r="F51" s="1">
        <v>0.3331</v>
      </c>
      <c r="U51" s="1">
        <v>0.3291</v>
      </c>
      <c r="AK51" s="1">
        <v>0.3311</v>
      </c>
    </row>
    <row r="52" s="1" customFormat="1" ht="40.5" spans="1:37">
      <c r="A52" s="1">
        <v>49</v>
      </c>
      <c r="B52" s="1" t="s">
        <v>140</v>
      </c>
      <c r="C52" s="1" t="s">
        <v>156</v>
      </c>
      <c r="D52" s="1" t="s">
        <v>157</v>
      </c>
      <c r="E52" s="1" t="s">
        <v>155</v>
      </c>
      <c r="F52" s="1">
        <v>0.95</v>
      </c>
      <c r="V52" s="1">
        <v>0.9333</v>
      </c>
      <c r="AK52" s="1">
        <v>0.9416</v>
      </c>
    </row>
    <row r="53" s="1" customFormat="1" ht="40.5" spans="1:37">
      <c r="A53" s="1">
        <v>50</v>
      </c>
      <c r="B53" s="1" t="s">
        <v>158</v>
      </c>
      <c r="C53" s="1" t="s">
        <v>40</v>
      </c>
      <c r="D53" s="1" t="s">
        <v>88</v>
      </c>
      <c r="E53" s="1" t="s">
        <v>155</v>
      </c>
      <c r="F53" s="1">
        <v>1.0416</v>
      </c>
      <c r="U53" s="1">
        <v>1</v>
      </c>
      <c r="AK53" s="1">
        <v>1.0208</v>
      </c>
    </row>
    <row r="54" s="1" customFormat="1" ht="76.5" customHeight="1" spans="1:37">
      <c r="A54" s="1">
        <v>51</v>
      </c>
      <c r="B54" s="1" t="s">
        <v>159</v>
      </c>
      <c r="C54" s="1" t="s">
        <v>160</v>
      </c>
      <c r="D54" s="1" t="s">
        <v>161</v>
      </c>
      <c r="E54" s="1" t="s">
        <v>162</v>
      </c>
      <c r="F54" s="1">
        <v>0.6998</v>
      </c>
      <c r="G54" s="1">
        <v>0.644</v>
      </c>
      <c r="H54" s="1">
        <v>0.694</v>
      </c>
      <c r="I54" s="1">
        <v>0.6873</v>
      </c>
      <c r="L54" s="1">
        <v>0.6588</v>
      </c>
      <c r="N54" s="1">
        <v>0.644</v>
      </c>
      <c r="O54" s="1">
        <v>0.6611</v>
      </c>
      <c r="R54" s="1">
        <v>0.644</v>
      </c>
      <c r="S54" s="1">
        <v>0.695</v>
      </c>
      <c r="U54" s="1">
        <v>0.644</v>
      </c>
      <c r="V54" s="1">
        <v>0.6805</v>
      </c>
      <c r="W54" s="1">
        <v>0.644</v>
      </c>
      <c r="X54" s="1">
        <v>0.6923</v>
      </c>
      <c r="Z54" s="1">
        <v>0.644</v>
      </c>
      <c r="AA54" s="1">
        <v>0.644</v>
      </c>
      <c r="AC54" s="1">
        <v>0.715</v>
      </c>
      <c r="AE54" s="1">
        <v>0.743</v>
      </c>
      <c r="AF54" s="1">
        <v>0.661</v>
      </c>
      <c r="AH54" s="1">
        <v>0.644</v>
      </c>
      <c r="AI54" s="1">
        <v>0.644</v>
      </c>
      <c r="AK54" s="1">
        <v>0.6676</v>
      </c>
    </row>
    <row r="55" s="1" customFormat="1" ht="54" spans="1:37">
      <c r="A55" s="1">
        <v>52</v>
      </c>
      <c r="B55" s="1" t="s">
        <v>163</v>
      </c>
      <c r="C55" s="1" t="s">
        <v>164</v>
      </c>
      <c r="D55" s="1" t="s">
        <v>85</v>
      </c>
      <c r="E55" s="1" t="s">
        <v>165</v>
      </c>
      <c r="F55" s="1">
        <v>955</v>
      </c>
      <c r="G55" s="1">
        <v>930</v>
      </c>
      <c r="Z55" s="1">
        <v>930</v>
      </c>
      <c r="AK55" s="1">
        <v>938.3</v>
      </c>
    </row>
    <row r="56" s="1" customFormat="1" ht="54" spans="1:37">
      <c r="A56" s="1">
        <v>53</v>
      </c>
      <c r="B56" s="1" t="s">
        <v>166</v>
      </c>
      <c r="C56" s="1" t="s">
        <v>167</v>
      </c>
      <c r="D56" s="1" t="s">
        <v>85</v>
      </c>
      <c r="E56" s="1" t="s">
        <v>165</v>
      </c>
      <c r="F56" s="1">
        <v>625</v>
      </c>
      <c r="G56" s="1">
        <v>620</v>
      </c>
      <c r="Z56" s="1">
        <v>561</v>
      </c>
      <c r="AK56" s="1">
        <v>602</v>
      </c>
    </row>
    <row r="57" s="1" customFormat="1" ht="54" spans="1:37">
      <c r="A57" s="1">
        <v>54</v>
      </c>
      <c r="B57" s="1" t="s">
        <v>168</v>
      </c>
      <c r="C57" s="1" t="s">
        <v>169</v>
      </c>
      <c r="D57" s="1" t="s">
        <v>85</v>
      </c>
      <c r="E57" s="1" t="s">
        <v>165</v>
      </c>
      <c r="F57" s="1">
        <v>242.5</v>
      </c>
      <c r="G57" s="1">
        <v>240</v>
      </c>
      <c r="Z57" s="1">
        <v>240</v>
      </c>
      <c r="AK57" s="1">
        <v>240.8</v>
      </c>
    </row>
    <row r="58" s="1" customFormat="1" ht="67.5" spans="1:37">
      <c r="A58" s="1">
        <v>55</v>
      </c>
      <c r="B58" s="1" t="s">
        <v>170</v>
      </c>
      <c r="C58" s="1" t="s">
        <v>171</v>
      </c>
      <c r="D58" s="1" t="s">
        <v>85</v>
      </c>
      <c r="E58" s="1" t="s">
        <v>172</v>
      </c>
      <c r="F58" s="1">
        <v>33.6</v>
      </c>
      <c r="J58" s="1">
        <v>33.05</v>
      </c>
      <c r="N58" s="1">
        <v>33.05</v>
      </c>
      <c r="O58" s="1">
        <v>33.05</v>
      </c>
      <c r="Q58" s="1">
        <v>33.05</v>
      </c>
      <c r="R58" s="1">
        <v>33.05</v>
      </c>
      <c r="U58" s="1">
        <v>33.05</v>
      </c>
      <c r="W58" s="1">
        <v>33.05</v>
      </c>
      <c r="Z58" s="1">
        <v>33.05</v>
      </c>
      <c r="AB58" s="1">
        <v>33.05</v>
      </c>
      <c r="AI58" s="1">
        <v>33.05</v>
      </c>
      <c r="AJ58" s="1">
        <v>33.05</v>
      </c>
      <c r="AK58" s="1">
        <v>33.05</v>
      </c>
    </row>
    <row r="59" s="1" customFormat="1" ht="26.1" customHeight="1" spans="1:37">
      <c r="A59" s="1">
        <v>56</v>
      </c>
      <c r="B59" s="1" t="s">
        <v>173</v>
      </c>
      <c r="C59" s="1" t="s">
        <v>174</v>
      </c>
      <c r="D59" s="1" t="s">
        <v>175</v>
      </c>
      <c r="E59" s="1" t="s">
        <v>176</v>
      </c>
      <c r="F59" s="1">
        <v>2.4167</v>
      </c>
      <c r="L59" s="1">
        <v>2.198</v>
      </c>
      <c r="M59" s="1">
        <v>2.2</v>
      </c>
      <c r="O59" s="1">
        <v>2.2</v>
      </c>
      <c r="P59" s="1">
        <v>2.19</v>
      </c>
      <c r="R59" s="1">
        <v>2.2</v>
      </c>
      <c r="T59" s="1">
        <v>2.387</v>
      </c>
      <c r="V59" s="1">
        <v>2.2</v>
      </c>
      <c r="W59" s="1">
        <v>2.199</v>
      </c>
      <c r="Y59" s="1">
        <v>2.2</v>
      </c>
      <c r="AH59" s="1">
        <v>2.2</v>
      </c>
      <c r="AI59" s="1">
        <v>2.19</v>
      </c>
      <c r="AJ59" s="1">
        <v>2.2</v>
      </c>
      <c r="AK59" s="1">
        <v>2.2137</v>
      </c>
    </row>
    <row r="60" s="1" customFormat="1" ht="26.1" customHeight="1" spans="1:37">
      <c r="A60" s="1">
        <v>57</v>
      </c>
      <c r="B60" s="1" t="s">
        <v>173</v>
      </c>
      <c r="C60" s="1" t="s">
        <v>174</v>
      </c>
      <c r="D60" s="1" t="s">
        <v>91</v>
      </c>
      <c r="E60" s="1" t="s">
        <v>176</v>
      </c>
      <c r="F60" s="1">
        <v>2.3563</v>
      </c>
      <c r="T60" s="1">
        <v>2.3275</v>
      </c>
      <c r="AD60" s="1">
        <v>2.145</v>
      </c>
      <c r="AI60" s="1">
        <v>2.145</v>
      </c>
      <c r="AK60" s="1">
        <v>2.2058</v>
      </c>
    </row>
    <row r="61" s="1" customFormat="1" ht="26.1" customHeight="1" spans="1:37">
      <c r="A61" s="1">
        <v>58</v>
      </c>
      <c r="B61" s="1" t="s">
        <v>177</v>
      </c>
      <c r="C61" s="1" t="s">
        <v>178</v>
      </c>
      <c r="D61" s="1" t="s">
        <v>179</v>
      </c>
      <c r="E61" s="1" t="s">
        <v>176</v>
      </c>
      <c r="F61" s="1">
        <v>0.4613</v>
      </c>
      <c r="AD61" s="1">
        <v>0.45</v>
      </c>
      <c r="AK61" s="1">
        <v>0.45</v>
      </c>
    </row>
    <row r="62" s="1" customFormat="1" ht="26.1" customHeight="1" spans="1:37">
      <c r="A62" s="1">
        <v>59</v>
      </c>
      <c r="B62" s="1" t="s">
        <v>177</v>
      </c>
      <c r="C62" s="1" t="s">
        <v>180</v>
      </c>
      <c r="D62" s="1" t="s">
        <v>93</v>
      </c>
      <c r="E62" s="1" t="s">
        <v>176</v>
      </c>
      <c r="F62" s="1">
        <v>0.6717</v>
      </c>
      <c r="J62" s="1">
        <v>0.6158</v>
      </c>
      <c r="L62" s="1">
        <v>0.63</v>
      </c>
      <c r="V62" s="1">
        <v>0.4996</v>
      </c>
      <c r="AI62" s="1">
        <v>0.4996</v>
      </c>
      <c r="AK62" s="1">
        <v>0.5613</v>
      </c>
    </row>
    <row r="63" s="1" customFormat="1" ht="26.1" customHeight="1" spans="1:37">
      <c r="A63" s="1">
        <v>60</v>
      </c>
      <c r="B63" s="1" t="s">
        <v>177</v>
      </c>
      <c r="C63" s="1" t="s">
        <v>180</v>
      </c>
      <c r="D63" s="1" t="s">
        <v>179</v>
      </c>
      <c r="E63" s="1" t="s">
        <v>176</v>
      </c>
      <c r="F63" s="1">
        <v>0.6717</v>
      </c>
      <c r="I63" s="1">
        <v>0.4964</v>
      </c>
      <c r="J63" s="1">
        <v>0.5456</v>
      </c>
      <c r="V63" s="1">
        <v>0.4967</v>
      </c>
      <c r="W63" s="1">
        <v>0.52</v>
      </c>
      <c r="AK63" s="1">
        <v>0.5147</v>
      </c>
    </row>
    <row r="64" s="1" customFormat="1" ht="26.1" customHeight="1" spans="1:37">
      <c r="A64" s="1">
        <v>61</v>
      </c>
      <c r="B64" s="1" t="s">
        <v>177</v>
      </c>
      <c r="C64" s="1" t="s">
        <v>181</v>
      </c>
      <c r="D64" s="1" t="s">
        <v>93</v>
      </c>
      <c r="E64" s="1" t="s">
        <v>176</v>
      </c>
      <c r="F64" s="1">
        <v>0.7207</v>
      </c>
      <c r="I64" s="1">
        <v>0.615</v>
      </c>
      <c r="J64" s="1">
        <v>0.6904</v>
      </c>
      <c r="L64" s="1">
        <v>0.6813</v>
      </c>
      <c r="V64" s="1">
        <v>0.5479</v>
      </c>
      <c r="AI64" s="1">
        <v>0.5471</v>
      </c>
      <c r="AK64" s="1">
        <v>0.6163</v>
      </c>
    </row>
    <row r="65" s="1" customFormat="1" ht="26.1" customHeight="1" spans="1:37">
      <c r="A65" s="1">
        <v>62</v>
      </c>
      <c r="B65" s="1" t="s">
        <v>177</v>
      </c>
      <c r="C65" s="1" t="s">
        <v>181</v>
      </c>
      <c r="D65" s="1" t="s">
        <v>179</v>
      </c>
      <c r="E65" s="1" t="s">
        <v>176</v>
      </c>
      <c r="F65" s="1">
        <v>0.7207</v>
      </c>
      <c r="I65" s="1">
        <v>0.52</v>
      </c>
      <c r="J65" s="1">
        <v>0.5775</v>
      </c>
      <c r="V65" s="1">
        <v>0.5514</v>
      </c>
      <c r="W65" s="1">
        <v>0.52</v>
      </c>
      <c r="AH65" s="1">
        <v>0.6164</v>
      </c>
      <c r="AK65" s="1">
        <v>0.5571</v>
      </c>
    </row>
    <row r="66" s="1" customFormat="1" ht="26.1" customHeight="1" spans="1:37">
      <c r="A66" s="1">
        <v>63</v>
      </c>
      <c r="B66" s="1" t="s">
        <v>182</v>
      </c>
      <c r="C66" s="1" t="s">
        <v>183</v>
      </c>
      <c r="D66" s="1" t="s">
        <v>184</v>
      </c>
      <c r="E66" s="1" t="s">
        <v>176</v>
      </c>
      <c r="F66" s="1">
        <v>0.9999</v>
      </c>
      <c r="L66" s="1">
        <v>0.9913</v>
      </c>
      <c r="V66" s="1">
        <v>0.9688</v>
      </c>
      <c r="AK66" s="1">
        <v>0.9801</v>
      </c>
    </row>
    <row r="67" s="1" customFormat="1" ht="26.1" customHeight="1" spans="1:37">
      <c r="A67" s="1">
        <v>64</v>
      </c>
      <c r="B67" s="1" t="s">
        <v>185</v>
      </c>
      <c r="C67" s="1" t="s">
        <v>186</v>
      </c>
      <c r="D67" s="1" t="s">
        <v>187</v>
      </c>
      <c r="E67" s="1" t="s">
        <v>176</v>
      </c>
      <c r="F67" s="1">
        <v>0.5948</v>
      </c>
      <c r="L67" s="1">
        <v>0.55</v>
      </c>
      <c r="AI67" s="1">
        <v>0.457</v>
      </c>
      <c r="AK67" s="1">
        <v>0.5035</v>
      </c>
    </row>
    <row r="68" s="1" customFormat="1" ht="26.1" customHeight="1" spans="1:37">
      <c r="A68" s="1">
        <v>65</v>
      </c>
      <c r="B68" s="1" t="s">
        <v>188</v>
      </c>
      <c r="C68" s="1" t="s">
        <v>183</v>
      </c>
      <c r="D68" s="1" t="s">
        <v>189</v>
      </c>
      <c r="E68" s="1" t="s">
        <v>176</v>
      </c>
      <c r="F68" s="1">
        <v>0.6523</v>
      </c>
      <c r="I68" s="1">
        <v>0.6087</v>
      </c>
      <c r="V68" s="1">
        <v>0.4087</v>
      </c>
      <c r="AK68" s="1">
        <v>0.5087</v>
      </c>
    </row>
    <row r="69" s="1" customFormat="1" ht="26.1" customHeight="1" spans="1:37">
      <c r="A69" s="1">
        <v>66</v>
      </c>
      <c r="B69" s="1" t="s">
        <v>190</v>
      </c>
      <c r="C69" s="1" t="s">
        <v>191</v>
      </c>
      <c r="D69" s="1" t="s">
        <v>154</v>
      </c>
      <c r="E69" s="1" t="s">
        <v>176</v>
      </c>
      <c r="F69" s="1">
        <v>0.7249</v>
      </c>
      <c r="Q69" s="1">
        <v>0.6408</v>
      </c>
      <c r="V69" s="1">
        <v>0.5852</v>
      </c>
      <c r="AK69" s="1">
        <v>0.613</v>
      </c>
    </row>
    <row r="70" s="1" customFormat="1" ht="26.1" customHeight="1" spans="1:37">
      <c r="A70" s="1">
        <v>67</v>
      </c>
      <c r="B70" s="1" t="s">
        <v>190</v>
      </c>
      <c r="C70" s="1" t="s">
        <v>191</v>
      </c>
      <c r="D70" s="1" t="s">
        <v>192</v>
      </c>
      <c r="E70" s="1" t="s">
        <v>176</v>
      </c>
      <c r="F70" s="1">
        <v>0.719</v>
      </c>
      <c r="L70" s="1">
        <v>0.6328</v>
      </c>
      <c r="T70" s="1">
        <v>0.7147</v>
      </c>
      <c r="V70" s="1">
        <v>0.5628</v>
      </c>
      <c r="AK70" s="1">
        <v>0.6368</v>
      </c>
    </row>
    <row r="71" s="1" customFormat="1" ht="26.1" customHeight="1" spans="1:37">
      <c r="A71" s="1">
        <v>68</v>
      </c>
      <c r="B71" s="1" t="s">
        <v>193</v>
      </c>
      <c r="C71" s="1" t="s">
        <v>194</v>
      </c>
      <c r="D71" s="1" t="s">
        <v>71</v>
      </c>
      <c r="E71" s="1" t="s">
        <v>176</v>
      </c>
      <c r="F71" s="1">
        <v>1.345</v>
      </c>
      <c r="I71" s="1">
        <v>0.659</v>
      </c>
      <c r="K71" s="1">
        <v>0.613</v>
      </c>
      <c r="N71" s="1">
        <v>0.648</v>
      </c>
      <c r="U71" s="1">
        <v>0.645</v>
      </c>
      <c r="AC71" s="1">
        <v>0.74</v>
      </c>
      <c r="AH71" s="1">
        <v>0.541</v>
      </c>
      <c r="AK71" s="1">
        <v>0.641</v>
      </c>
    </row>
    <row r="72" s="1" customFormat="1" ht="26.1" customHeight="1" spans="1:37">
      <c r="A72" s="1">
        <v>69</v>
      </c>
      <c r="B72" s="1" t="s">
        <v>193</v>
      </c>
      <c r="C72" s="1" t="s">
        <v>194</v>
      </c>
      <c r="D72" s="1" t="s">
        <v>64</v>
      </c>
      <c r="E72" s="1" t="s">
        <v>176</v>
      </c>
      <c r="F72" s="1">
        <v>1.345</v>
      </c>
      <c r="J72" s="1">
        <v>0.8625</v>
      </c>
      <c r="U72" s="1">
        <v>0.645</v>
      </c>
      <c r="W72" s="1">
        <v>0.61</v>
      </c>
      <c r="Y72" s="1">
        <v>0.61</v>
      </c>
      <c r="AC72" s="1">
        <v>0.735</v>
      </c>
      <c r="AH72" s="1">
        <v>0.61</v>
      </c>
      <c r="AK72" s="1">
        <v>0.6788</v>
      </c>
    </row>
    <row r="73" s="1" customFormat="1" ht="26.1" customHeight="1" spans="1:37">
      <c r="A73" s="1">
        <v>70</v>
      </c>
      <c r="B73" s="1" t="s">
        <v>195</v>
      </c>
      <c r="C73" s="1" t="s">
        <v>196</v>
      </c>
      <c r="D73" s="1" t="s">
        <v>197</v>
      </c>
      <c r="E73" s="1" t="s">
        <v>176</v>
      </c>
      <c r="F73" s="1">
        <v>5.9404</v>
      </c>
      <c r="I73" s="1">
        <v>5.64</v>
      </c>
      <c r="V73" s="1">
        <v>5.7675</v>
      </c>
      <c r="AD73" s="1">
        <v>5.75</v>
      </c>
      <c r="AI73" s="1">
        <v>5.64</v>
      </c>
      <c r="AK73" s="1">
        <v>5.6994</v>
      </c>
    </row>
    <row r="74" s="1" customFormat="1" ht="90" customHeight="1" spans="1:37">
      <c r="A74" s="1">
        <v>71</v>
      </c>
      <c r="B74" s="1" t="s">
        <v>198</v>
      </c>
      <c r="C74" s="1" t="s">
        <v>199</v>
      </c>
      <c r="D74" s="1" t="s">
        <v>200</v>
      </c>
      <c r="E74" s="1" t="s">
        <v>201</v>
      </c>
      <c r="F74" s="5">
        <v>85.86</v>
      </c>
      <c r="G74" s="5">
        <v>81.28</v>
      </c>
      <c r="H74" s="5"/>
      <c r="I74" s="5">
        <v>81.3</v>
      </c>
      <c r="J74" s="5">
        <v>81.29</v>
      </c>
      <c r="K74" s="5">
        <v>81.28</v>
      </c>
      <c r="L74" s="5">
        <v>81.3</v>
      </c>
      <c r="M74" s="5"/>
      <c r="N74" s="5">
        <v>81.28</v>
      </c>
      <c r="O74" s="5"/>
      <c r="P74" s="5"/>
      <c r="Q74" s="5"/>
      <c r="R74" s="5">
        <v>81.3</v>
      </c>
      <c r="S74" s="5">
        <v>81.3</v>
      </c>
      <c r="T74" s="5">
        <v>83.95</v>
      </c>
      <c r="U74" s="5">
        <v>81.28</v>
      </c>
      <c r="V74" s="5">
        <v>81.28</v>
      </c>
      <c r="W74" s="5"/>
      <c r="X74" s="5"/>
      <c r="Y74" s="5">
        <v>81.3</v>
      </c>
      <c r="Z74" s="5">
        <v>81.3</v>
      </c>
      <c r="AA74" s="5">
        <v>81.28</v>
      </c>
      <c r="AB74" s="5"/>
      <c r="AC74" s="5"/>
      <c r="AD74" s="5">
        <v>81.3</v>
      </c>
      <c r="AE74" s="5"/>
      <c r="AF74" s="5">
        <v>81.3</v>
      </c>
      <c r="AG74" s="5"/>
      <c r="AH74" s="5"/>
      <c r="AI74" s="5">
        <v>81.28</v>
      </c>
      <c r="AJ74" s="5"/>
      <c r="AK74" s="5">
        <v>81.69</v>
      </c>
    </row>
    <row r="75" s="1" customFormat="1" ht="90" customHeight="1" spans="1:37">
      <c r="A75" s="1">
        <v>72</v>
      </c>
      <c r="B75" s="1" t="s">
        <v>198</v>
      </c>
      <c r="C75" s="1" t="s">
        <v>202</v>
      </c>
      <c r="D75" s="1" t="s">
        <v>203</v>
      </c>
      <c r="E75" s="1" t="s">
        <v>201</v>
      </c>
      <c r="F75" s="5">
        <v>154</v>
      </c>
      <c r="G75" s="5">
        <v>139.3</v>
      </c>
      <c r="H75" s="5"/>
      <c r="I75" s="5">
        <v>143.41</v>
      </c>
      <c r="J75" s="5">
        <v>139.3</v>
      </c>
      <c r="K75" s="5"/>
      <c r="L75" s="5">
        <v>139.3</v>
      </c>
      <c r="M75" s="5"/>
      <c r="N75" s="5">
        <v>139.3</v>
      </c>
      <c r="O75" s="5"/>
      <c r="P75" s="5"/>
      <c r="Q75" s="5"/>
      <c r="R75" s="5">
        <v>139.3</v>
      </c>
      <c r="S75" s="5"/>
      <c r="T75" s="5">
        <v>145.42</v>
      </c>
      <c r="U75" s="5">
        <v>139.3</v>
      </c>
      <c r="V75" s="5"/>
      <c r="W75" s="5"/>
      <c r="X75" s="5"/>
      <c r="Y75" s="5"/>
      <c r="Z75" s="5">
        <v>139.3</v>
      </c>
      <c r="AA75" s="5">
        <v>139.3</v>
      </c>
      <c r="AB75" s="5"/>
      <c r="AC75" s="5"/>
      <c r="AD75" s="5">
        <v>153.62</v>
      </c>
      <c r="AE75" s="5"/>
      <c r="AF75" s="5">
        <v>139.3</v>
      </c>
      <c r="AG75" s="5"/>
      <c r="AH75" s="5"/>
      <c r="AI75" s="5">
        <v>139.3</v>
      </c>
      <c r="AJ75" s="5"/>
      <c r="AK75" s="5">
        <v>142.1</v>
      </c>
    </row>
    <row r="76" s="1" customFormat="1" ht="88" customHeight="1" spans="1:37">
      <c r="A76" s="1">
        <v>73</v>
      </c>
      <c r="B76" s="1" t="s">
        <v>204</v>
      </c>
      <c r="C76" s="1" t="s">
        <v>205</v>
      </c>
      <c r="D76" s="1" t="s">
        <v>206</v>
      </c>
      <c r="E76" s="1" t="s">
        <v>207</v>
      </c>
      <c r="F76" s="5">
        <v>40.5</v>
      </c>
      <c r="G76" s="5">
        <v>40.5</v>
      </c>
      <c r="H76" s="5"/>
      <c r="I76" s="5">
        <v>24.51</v>
      </c>
      <c r="J76" s="5"/>
      <c r="K76" s="5"/>
      <c r="L76" s="5"/>
      <c r="M76" s="5">
        <v>40.5</v>
      </c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>
        <v>39.93</v>
      </c>
      <c r="AB76" s="5">
        <v>18.66</v>
      </c>
      <c r="AC76" s="5"/>
      <c r="AD76" s="5"/>
      <c r="AE76" s="5"/>
      <c r="AF76" s="5"/>
      <c r="AG76" s="5"/>
      <c r="AH76" s="5"/>
      <c r="AI76" s="5">
        <v>39.88</v>
      </c>
      <c r="AJ76" s="5"/>
      <c r="AK76" s="5">
        <v>34.92</v>
      </c>
    </row>
    <row r="77" s="1" customFormat="1" ht="88" customHeight="1" spans="1:37">
      <c r="A77" s="1">
        <v>74</v>
      </c>
      <c r="B77" s="1" t="s">
        <v>204</v>
      </c>
      <c r="C77" s="1" t="s">
        <v>205</v>
      </c>
      <c r="D77" s="1" t="s">
        <v>208</v>
      </c>
      <c r="E77" s="1" t="s">
        <v>207</v>
      </c>
      <c r="F77" s="5">
        <v>59.8</v>
      </c>
      <c r="G77" s="5">
        <v>59.8</v>
      </c>
      <c r="H77" s="5"/>
      <c r="I77" s="5">
        <v>36.61</v>
      </c>
      <c r="J77" s="5"/>
      <c r="K77" s="5"/>
      <c r="L77" s="5"/>
      <c r="M77" s="5">
        <v>59.8</v>
      </c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>
        <v>59.8</v>
      </c>
      <c r="Z77" s="5">
        <v>59.8</v>
      </c>
      <c r="AA77" s="5"/>
      <c r="AB77" s="5">
        <v>28</v>
      </c>
      <c r="AC77" s="5"/>
      <c r="AD77" s="5"/>
      <c r="AE77" s="5"/>
      <c r="AF77" s="5"/>
      <c r="AG77" s="5"/>
      <c r="AH77" s="5"/>
      <c r="AI77" s="5">
        <v>31.24</v>
      </c>
      <c r="AJ77" s="5"/>
      <c r="AK77" s="5">
        <v>49.35</v>
      </c>
    </row>
    <row r="78" s="1" customFormat="1" ht="88" customHeight="1" spans="1:37">
      <c r="A78" s="1">
        <v>75</v>
      </c>
      <c r="B78" s="1" t="s">
        <v>204</v>
      </c>
      <c r="C78" s="1" t="s">
        <v>205</v>
      </c>
      <c r="D78" s="1" t="s">
        <v>209</v>
      </c>
      <c r="E78" s="1" t="s">
        <v>207</v>
      </c>
      <c r="F78" s="5">
        <v>79.76</v>
      </c>
      <c r="G78" s="5"/>
      <c r="H78" s="5"/>
      <c r="I78" s="5"/>
      <c r="J78" s="5"/>
      <c r="K78" s="5"/>
      <c r="L78" s="5"/>
      <c r="M78" s="5">
        <v>78.9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>
        <v>78.9</v>
      </c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>
        <v>79.18</v>
      </c>
    </row>
    <row r="79" s="1" customFormat="1" ht="54" spans="1:37">
      <c r="A79" s="1">
        <v>76</v>
      </c>
      <c r="B79" s="1" t="s">
        <v>210</v>
      </c>
      <c r="C79" s="1" t="s">
        <v>211</v>
      </c>
      <c r="D79" s="1" t="s">
        <v>212</v>
      </c>
      <c r="E79" s="1" t="s">
        <v>213</v>
      </c>
      <c r="F79" s="1">
        <v>51.105</v>
      </c>
      <c r="AI79" s="1">
        <v>50.93</v>
      </c>
      <c r="AK79" s="20">
        <f t="shared" ref="AK79:AK92" si="0">AVERAGE(F79:AI79)</f>
        <v>51.0175</v>
      </c>
    </row>
    <row r="80" s="1" customFormat="1" ht="54" spans="1:37">
      <c r="A80" s="1">
        <v>77</v>
      </c>
      <c r="B80" s="1" t="s">
        <v>214</v>
      </c>
      <c r="C80" s="1" t="s">
        <v>211</v>
      </c>
      <c r="D80" s="1" t="s">
        <v>212</v>
      </c>
      <c r="E80" s="1" t="s">
        <v>213</v>
      </c>
      <c r="F80" s="1">
        <v>50.965</v>
      </c>
      <c r="AI80" s="1">
        <v>50.93</v>
      </c>
      <c r="AK80" s="20">
        <f t="shared" si="0"/>
        <v>50.9475</v>
      </c>
    </row>
    <row r="81" s="1" customFormat="1" ht="67.5" spans="1:37">
      <c r="A81" s="1">
        <v>78</v>
      </c>
      <c r="B81" s="1" t="s">
        <v>215</v>
      </c>
      <c r="C81" s="1" t="s">
        <v>211</v>
      </c>
      <c r="D81" s="1" t="s">
        <v>212</v>
      </c>
      <c r="E81" s="1" t="s">
        <v>213</v>
      </c>
      <c r="F81" s="1">
        <v>50.96</v>
      </c>
      <c r="AI81" s="1">
        <v>50.93</v>
      </c>
      <c r="AK81" s="20">
        <f t="shared" si="0"/>
        <v>50.945</v>
      </c>
    </row>
    <row r="82" s="1" customFormat="1" ht="54" spans="1:37">
      <c r="A82" s="1">
        <v>79</v>
      </c>
      <c r="B82" s="1" t="s">
        <v>210</v>
      </c>
      <c r="C82" s="1" t="s">
        <v>216</v>
      </c>
      <c r="D82" s="1" t="s">
        <v>212</v>
      </c>
      <c r="E82" s="1" t="s">
        <v>213</v>
      </c>
      <c r="F82" s="1">
        <v>50.83</v>
      </c>
      <c r="AI82" s="1">
        <v>50.8</v>
      </c>
      <c r="AK82" s="20">
        <f t="shared" si="0"/>
        <v>50.815</v>
      </c>
    </row>
    <row r="83" s="1" customFormat="1" ht="54" spans="1:37">
      <c r="A83" s="1">
        <v>80</v>
      </c>
      <c r="B83" s="1" t="s">
        <v>214</v>
      </c>
      <c r="C83" s="1" t="s">
        <v>216</v>
      </c>
      <c r="D83" s="1" t="s">
        <v>212</v>
      </c>
      <c r="E83" s="1" t="s">
        <v>213</v>
      </c>
      <c r="F83" s="1">
        <v>50.83</v>
      </c>
      <c r="AI83" s="1">
        <v>50.8</v>
      </c>
      <c r="AK83" s="20">
        <f t="shared" si="0"/>
        <v>50.815</v>
      </c>
    </row>
    <row r="84" s="1" customFormat="1" ht="67.5" spans="1:37">
      <c r="A84" s="1">
        <v>81</v>
      </c>
      <c r="B84" s="1" t="s">
        <v>215</v>
      </c>
      <c r="C84" s="1" t="s">
        <v>217</v>
      </c>
      <c r="D84" s="1" t="s">
        <v>212</v>
      </c>
      <c r="E84" s="1" t="s">
        <v>213</v>
      </c>
      <c r="F84" s="1">
        <v>49.43</v>
      </c>
      <c r="K84" s="1">
        <v>49.39</v>
      </c>
      <c r="AK84" s="20">
        <f t="shared" si="0"/>
        <v>49.41</v>
      </c>
    </row>
    <row r="85" s="1" customFormat="1" ht="67.5" spans="1:37">
      <c r="A85" s="1">
        <v>82</v>
      </c>
      <c r="B85" s="1" t="s">
        <v>218</v>
      </c>
      <c r="C85" s="1" t="s">
        <v>217</v>
      </c>
      <c r="D85" s="1" t="s">
        <v>212</v>
      </c>
      <c r="E85" s="1" t="s">
        <v>213</v>
      </c>
      <c r="F85" s="1">
        <v>50.96</v>
      </c>
      <c r="AI85" s="1">
        <v>50.9</v>
      </c>
      <c r="AK85" s="20">
        <f t="shared" si="0"/>
        <v>50.93</v>
      </c>
    </row>
    <row r="86" s="1" customFormat="1" ht="54" spans="1:37">
      <c r="A86" s="1">
        <v>83</v>
      </c>
      <c r="B86" s="1" t="s">
        <v>219</v>
      </c>
      <c r="C86" s="1" t="s">
        <v>220</v>
      </c>
      <c r="D86" s="1" t="s">
        <v>212</v>
      </c>
      <c r="E86" s="1" t="s">
        <v>213</v>
      </c>
      <c r="F86" s="1">
        <v>70.0725</v>
      </c>
      <c r="AI86" s="1">
        <v>69.8</v>
      </c>
      <c r="AK86" s="20">
        <f t="shared" si="0"/>
        <v>69.93625</v>
      </c>
    </row>
    <row r="87" s="1" customFormat="1" ht="54" spans="1:37">
      <c r="A87" s="1">
        <v>84</v>
      </c>
      <c r="B87" s="1" t="s">
        <v>221</v>
      </c>
      <c r="C87" s="1" t="s">
        <v>222</v>
      </c>
      <c r="D87" s="1" t="s">
        <v>212</v>
      </c>
      <c r="E87" s="1" t="s">
        <v>213</v>
      </c>
      <c r="F87" s="1">
        <v>68.86</v>
      </c>
      <c r="AI87" s="1">
        <v>68.8</v>
      </c>
      <c r="AK87" s="20">
        <f t="shared" si="0"/>
        <v>68.83</v>
      </c>
    </row>
    <row r="88" s="1" customFormat="1" ht="54" spans="1:37">
      <c r="A88" s="1">
        <v>85</v>
      </c>
      <c r="B88" s="1" t="s">
        <v>223</v>
      </c>
      <c r="C88" s="1" t="s">
        <v>220</v>
      </c>
      <c r="D88" s="1" t="s">
        <v>212</v>
      </c>
      <c r="E88" s="1" t="s">
        <v>213</v>
      </c>
      <c r="F88" s="1">
        <v>69.86</v>
      </c>
      <c r="AI88" s="1">
        <v>69.82</v>
      </c>
      <c r="AK88" s="20">
        <f t="shared" si="0"/>
        <v>69.84</v>
      </c>
    </row>
    <row r="89" s="1" customFormat="1" ht="54" spans="1:37">
      <c r="A89" s="1">
        <v>86</v>
      </c>
      <c r="B89" s="1" t="s">
        <v>224</v>
      </c>
      <c r="C89" s="1" t="s">
        <v>225</v>
      </c>
      <c r="D89" s="1" t="s">
        <v>212</v>
      </c>
      <c r="E89" s="1" t="s">
        <v>213</v>
      </c>
      <c r="F89" s="1">
        <v>192.89</v>
      </c>
      <c r="AI89" s="1">
        <v>191.44</v>
      </c>
      <c r="AK89" s="20">
        <f t="shared" si="0"/>
        <v>192.165</v>
      </c>
    </row>
    <row r="90" s="1" customFormat="1" ht="54" spans="1:37">
      <c r="A90" s="1">
        <v>87</v>
      </c>
      <c r="B90" s="1" t="s">
        <v>224</v>
      </c>
      <c r="C90" s="1" t="s">
        <v>220</v>
      </c>
      <c r="D90" s="1" t="s">
        <v>212</v>
      </c>
      <c r="E90" s="1" t="s">
        <v>213</v>
      </c>
      <c r="F90" s="1">
        <v>181.535</v>
      </c>
      <c r="AI90" s="1">
        <v>181.03</v>
      </c>
      <c r="AK90" s="20">
        <f t="shared" si="0"/>
        <v>181.2825</v>
      </c>
    </row>
    <row r="91" s="1" customFormat="1" ht="54" spans="1:37">
      <c r="A91" s="1">
        <v>88</v>
      </c>
      <c r="B91" s="1" t="s">
        <v>226</v>
      </c>
      <c r="C91" s="1" t="s">
        <v>227</v>
      </c>
      <c r="D91" s="1" t="s">
        <v>212</v>
      </c>
      <c r="E91" s="1" t="s">
        <v>213</v>
      </c>
      <c r="F91" s="1">
        <v>192.89</v>
      </c>
      <c r="AI91" s="1">
        <v>191.44</v>
      </c>
      <c r="AK91" s="20">
        <f t="shared" si="0"/>
        <v>192.165</v>
      </c>
    </row>
    <row r="92" s="1" customFormat="1" ht="54" spans="1:37">
      <c r="A92" s="1">
        <v>89</v>
      </c>
      <c r="B92" s="1" t="s">
        <v>226</v>
      </c>
      <c r="C92" s="1" t="s">
        <v>220</v>
      </c>
      <c r="D92" s="1" t="s">
        <v>212</v>
      </c>
      <c r="E92" s="1" t="s">
        <v>213</v>
      </c>
      <c r="F92" s="1">
        <v>181.54</v>
      </c>
      <c r="AI92" s="1">
        <v>181.03</v>
      </c>
      <c r="AK92" s="20">
        <f t="shared" si="0"/>
        <v>181.285</v>
      </c>
    </row>
    <row r="93" s="1" customFormat="1" ht="38.25" customHeight="1" spans="1:37">
      <c r="A93" s="1">
        <v>90</v>
      </c>
      <c r="B93" s="1" t="s">
        <v>228</v>
      </c>
      <c r="C93" s="1" t="s">
        <v>229</v>
      </c>
      <c r="D93" s="1" t="s">
        <v>230</v>
      </c>
      <c r="E93" s="1" t="s">
        <v>231</v>
      </c>
      <c r="F93" s="1">
        <v>528.26</v>
      </c>
      <c r="G93" s="1">
        <v>524.32</v>
      </c>
      <c r="L93" s="1">
        <v>524.33</v>
      </c>
      <c r="M93" s="1">
        <v>520</v>
      </c>
      <c r="O93" s="1">
        <v>524.33</v>
      </c>
      <c r="Q93" s="1">
        <v>520</v>
      </c>
      <c r="R93" s="1">
        <v>524.33</v>
      </c>
      <c r="U93" s="1">
        <v>524.33</v>
      </c>
      <c r="W93" s="1">
        <v>524.32</v>
      </c>
      <c r="Z93" s="1">
        <v>524.33</v>
      </c>
      <c r="AA93" s="1">
        <v>522.88</v>
      </c>
      <c r="AB93" s="1">
        <v>520</v>
      </c>
      <c r="AD93" s="1">
        <v>524.33</v>
      </c>
      <c r="AF93" s="1">
        <v>524.32</v>
      </c>
      <c r="AH93" s="1">
        <v>524.32</v>
      </c>
      <c r="AI93" s="1">
        <v>520</v>
      </c>
      <c r="AJ93" s="1">
        <v>524.33</v>
      </c>
      <c r="AK93" s="1">
        <f t="shared" ref="AK93:AK99" si="1">AVERAGE(F93:AJ93)</f>
        <v>523.454705882353</v>
      </c>
    </row>
    <row r="94" s="1" customFormat="1" ht="38.25" customHeight="1" spans="1:37">
      <c r="A94" s="1">
        <v>91</v>
      </c>
      <c r="B94" s="1" t="s">
        <v>232</v>
      </c>
      <c r="C94" s="1" t="s">
        <v>183</v>
      </c>
      <c r="D94" s="1" t="s">
        <v>233</v>
      </c>
      <c r="E94" s="1" t="s">
        <v>234</v>
      </c>
      <c r="F94" s="1">
        <v>8.5307</v>
      </c>
      <c r="G94" s="20">
        <f>58.44/7</f>
        <v>8.34857142857143</v>
      </c>
      <c r="I94" s="1">
        <v>8.4671</v>
      </c>
      <c r="J94" s="1">
        <v>8.3514</v>
      </c>
      <c r="K94" s="20">
        <f>59.07/7</f>
        <v>8.43857142857143</v>
      </c>
      <c r="L94" s="1">
        <v>8.3528</v>
      </c>
      <c r="M94" s="20">
        <f>57.39/7</f>
        <v>8.19857142857143</v>
      </c>
      <c r="O94" s="1">
        <v>8.3514</v>
      </c>
      <c r="P94" s="1">
        <v>8.4414</v>
      </c>
      <c r="Q94" s="20">
        <f>57.39/7</f>
        <v>8.19857142857143</v>
      </c>
      <c r="R94" s="20">
        <f>58.47/7</f>
        <v>8.35285714285714</v>
      </c>
      <c r="T94" s="20">
        <f>57.39/7</f>
        <v>8.19857142857143</v>
      </c>
      <c r="U94" s="20">
        <f>58.47/7</f>
        <v>8.35285714285714</v>
      </c>
      <c r="V94" s="1">
        <v>8.35</v>
      </c>
      <c r="W94" s="20">
        <f>58.44/7</f>
        <v>8.34857142857143</v>
      </c>
      <c r="Y94" s="1">
        <v>8.35</v>
      </c>
      <c r="Z94" s="20">
        <f>58.47/7</f>
        <v>8.35285714285714</v>
      </c>
      <c r="AA94" s="1">
        <v>8.3486</v>
      </c>
      <c r="AB94" s="20">
        <f>57.39/7</f>
        <v>8.19857142857143</v>
      </c>
      <c r="AD94" s="1">
        <v>8.2014</v>
      </c>
      <c r="AF94" s="20">
        <f>58.44/7</f>
        <v>8.34857142857143</v>
      </c>
      <c r="AH94" s="20">
        <f>58.44/7</f>
        <v>8.34857142857143</v>
      </c>
      <c r="AI94" s="20">
        <f>57.39/7</f>
        <v>8.19857142857143</v>
      </c>
      <c r="AJ94" s="1">
        <v>8.3529</v>
      </c>
      <c r="AK94" s="20">
        <f t="shared" si="1"/>
        <v>8.33258273809524</v>
      </c>
    </row>
    <row r="95" s="1" customFormat="1" ht="38.25" customHeight="1" spans="1:37">
      <c r="A95" s="1">
        <v>92</v>
      </c>
      <c r="B95" s="1" t="s">
        <v>235</v>
      </c>
      <c r="C95" s="1" t="s">
        <v>236</v>
      </c>
      <c r="D95" s="1" t="s">
        <v>237</v>
      </c>
      <c r="E95" s="1" t="s">
        <v>231</v>
      </c>
      <c r="F95" s="20">
        <f>87.06/14</f>
        <v>6.21857142857143</v>
      </c>
      <c r="H95" s="1">
        <v>6.15</v>
      </c>
      <c r="I95" s="20">
        <f>81.47/14</f>
        <v>5.81928571428571</v>
      </c>
      <c r="T95" s="1">
        <v>6.0857</v>
      </c>
      <c r="U95" s="20">
        <f>84.89/14</f>
        <v>6.06357142857143</v>
      </c>
      <c r="V95" s="20">
        <f>79.77/14</f>
        <v>5.69785714285714</v>
      </c>
      <c r="X95" s="1">
        <v>6.0571</v>
      </c>
      <c r="AA95" s="1">
        <v>6.0855</v>
      </c>
      <c r="AD95" s="20">
        <f>85.74/14</f>
        <v>6.12428571428571</v>
      </c>
      <c r="AI95" s="20">
        <f>79.77/14</f>
        <v>5.69785714285714</v>
      </c>
      <c r="AK95" s="20">
        <f t="shared" si="1"/>
        <v>5.99997285714286</v>
      </c>
    </row>
    <row r="96" s="1" customFormat="1" ht="38.25" customHeight="1" spans="1:37">
      <c r="A96" s="1">
        <v>93</v>
      </c>
      <c r="B96" s="1" t="s">
        <v>238</v>
      </c>
      <c r="C96" s="1" t="s">
        <v>239</v>
      </c>
      <c r="D96" s="1" t="s">
        <v>240</v>
      </c>
      <c r="E96" s="1" t="s">
        <v>231</v>
      </c>
      <c r="F96" s="1">
        <v>15.176</v>
      </c>
      <c r="H96" s="1">
        <v>13.856</v>
      </c>
      <c r="I96" s="1">
        <v>13.169</v>
      </c>
      <c r="K96" s="1">
        <v>14.417</v>
      </c>
      <c r="L96" s="1">
        <v>13.6</v>
      </c>
      <c r="P96" s="1">
        <v>14.929</v>
      </c>
      <c r="Q96" s="1">
        <v>13.113</v>
      </c>
      <c r="T96" s="1">
        <v>13.196</v>
      </c>
      <c r="U96" s="1">
        <v>13.918</v>
      </c>
      <c r="V96" s="1">
        <v>13.113</v>
      </c>
      <c r="X96" s="1">
        <v>14.744</v>
      </c>
      <c r="Y96" s="1">
        <v>14.681</v>
      </c>
      <c r="AA96" s="22">
        <f>131.97/10</f>
        <v>13.197</v>
      </c>
      <c r="AD96" s="1">
        <v>14.917</v>
      </c>
      <c r="AI96" s="1">
        <v>13.113</v>
      </c>
      <c r="AK96" s="1">
        <f t="shared" si="1"/>
        <v>13.9426</v>
      </c>
    </row>
    <row r="97" s="1" customFormat="1" ht="38.25" customHeight="1" spans="1:37">
      <c r="A97" s="1">
        <v>94</v>
      </c>
      <c r="B97" s="1" t="s">
        <v>238</v>
      </c>
      <c r="C97" s="1" t="s">
        <v>241</v>
      </c>
      <c r="D97" s="1" t="s">
        <v>240</v>
      </c>
      <c r="E97" s="1" t="s">
        <v>231</v>
      </c>
      <c r="F97" s="1">
        <v>22.4343</v>
      </c>
      <c r="I97" s="1">
        <v>22.387</v>
      </c>
      <c r="Q97" s="1">
        <v>22.059</v>
      </c>
      <c r="T97" s="1">
        <v>22.246</v>
      </c>
      <c r="X97" s="1">
        <v>22.06</v>
      </c>
      <c r="AA97" s="1">
        <v>22.433</v>
      </c>
      <c r="AB97" s="1">
        <v>22.06</v>
      </c>
      <c r="AD97" s="1">
        <v>22.059</v>
      </c>
      <c r="AF97" s="1">
        <v>22.433</v>
      </c>
      <c r="AI97" s="1">
        <v>22.059</v>
      </c>
      <c r="AK97" s="20">
        <f t="shared" si="1"/>
        <v>22.22303</v>
      </c>
    </row>
    <row r="98" s="1" customFormat="1" ht="38.25" customHeight="1" spans="1:37">
      <c r="A98" s="1">
        <v>95</v>
      </c>
      <c r="B98" s="1" t="s">
        <v>242</v>
      </c>
      <c r="C98" s="1" t="s">
        <v>243</v>
      </c>
      <c r="D98" s="1" t="s">
        <v>175</v>
      </c>
      <c r="E98" s="1" t="s">
        <v>231</v>
      </c>
      <c r="F98" s="1">
        <v>17.1923</v>
      </c>
      <c r="G98" s="1">
        <v>17.183</v>
      </c>
      <c r="I98" s="1">
        <v>17.156</v>
      </c>
      <c r="J98" s="1">
        <v>17.184</v>
      </c>
      <c r="K98" s="1">
        <v>17.19</v>
      </c>
      <c r="M98" s="1">
        <v>16.842</v>
      </c>
      <c r="O98" s="1">
        <v>17.184</v>
      </c>
      <c r="P98" s="1">
        <v>17.183</v>
      </c>
      <c r="Q98" s="1">
        <v>16.629</v>
      </c>
      <c r="R98" s="1">
        <v>17.184</v>
      </c>
      <c r="T98" s="1">
        <v>16.906</v>
      </c>
      <c r="U98" s="1">
        <v>17.184</v>
      </c>
      <c r="V98" s="1">
        <v>17.184</v>
      </c>
      <c r="W98" s="1">
        <v>16.771</v>
      </c>
      <c r="X98" s="1">
        <v>16.874</v>
      </c>
      <c r="Y98" s="1">
        <v>17.184</v>
      </c>
      <c r="Z98" s="1">
        <v>17.184</v>
      </c>
      <c r="AA98" s="1">
        <v>17.183</v>
      </c>
      <c r="AB98" s="1">
        <v>16.842</v>
      </c>
      <c r="AD98" s="1">
        <v>16.842</v>
      </c>
      <c r="AF98" s="1">
        <v>17.183</v>
      </c>
      <c r="AH98" s="1">
        <v>17.183</v>
      </c>
      <c r="AI98" s="1">
        <v>16.629</v>
      </c>
      <c r="AJ98" s="1">
        <v>17.184</v>
      </c>
      <c r="AK98" s="20">
        <f t="shared" si="1"/>
        <v>17.0525125</v>
      </c>
    </row>
    <row r="99" s="1" customFormat="1" ht="38.25" customHeight="1" spans="1:37">
      <c r="A99" s="1">
        <v>96</v>
      </c>
      <c r="B99" s="1" t="s">
        <v>242</v>
      </c>
      <c r="C99" s="1" t="s">
        <v>244</v>
      </c>
      <c r="D99" s="1" t="s">
        <v>175</v>
      </c>
      <c r="E99" s="1" t="s">
        <v>231</v>
      </c>
      <c r="F99" s="1">
        <v>21.8253</v>
      </c>
      <c r="G99" s="1">
        <v>21.814</v>
      </c>
      <c r="I99" s="1">
        <v>21.753</v>
      </c>
      <c r="K99" s="1">
        <v>21.824</v>
      </c>
      <c r="M99" s="1">
        <v>21.385</v>
      </c>
      <c r="T99" s="1">
        <v>21.605</v>
      </c>
      <c r="V99" s="1">
        <v>21.824</v>
      </c>
      <c r="W99" s="1">
        <v>21.386</v>
      </c>
      <c r="X99" s="1">
        <v>21.387</v>
      </c>
      <c r="AA99" s="1">
        <v>21.788</v>
      </c>
      <c r="AB99" s="1">
        <v>21.385</v>
      </c>
      <c r="AD99" s="1">
        <v>21.387</v>
      </c>
      <c r="AF99" s="1">
        <v>21.814</v>
      </c>
      <c r="AI99" s="1">
        <v>21.385</v>
      </c>
      <c r="AK99" s="20">
        <f t="shared" si="1"/>
        <v>21.6115928571429</v>
      </c>
    </row>
    <row r="100" s="1" customFormat="1" ht="40.5" spans="1:37">
      <c r="A100" s="1">
        <v>97</v>
      </c>
      <c r="B100" s="1" t="s">
        <v>245</v>
      </c>
      <c r="C100" s="1" t="s">
        <v>246</v>
      </c>
      <c r="D100" s="1" t="s">
        <v>247</v>
      </c>
      <c r="E100" s="1" t="s">
        <v>248</v>
      </c>
      <c r="F100" s="3">
        <v>9.4611</v>
      </c>
      <c r="G100" s="3">
        <v>9.2817</v>
      </c>
      <c r="H100" s="3"/>
      <c r="I100" s="3"/>
      <c r="J100" s="3">
        <v>9.2233</v>
      </c>
      <c r="K100" s="3"/>
      <c r="L100" s="3"/>
      <c r="M100" s="3"/>
      <c r="N100" s="3"/>
      <c r="O100" s="3"/>
      <c r="P100" s="3"/>
      <c r="Q100" s="3">
        <v>9.2</v>
      </c>
      <c r="R100" s="3">
        <v>9.435</v>
      </c>
      <c r="S100" s="3"/>
      <c r="T100" s="3"/>
      <c r="U100" s="3">
        <v>9.435</v>
      </c>
      <c r="V100" s="3"/>
      <c r="W100" s="3"/>
      <c r="X100" s="3"/>
      <c r="Y100" s="3">
        <v>9.2817</v>
      </c>
      <c r="Z100" s="3"/>
      <c r="AA100" s="3">
        <v>9.2311</v>
      </c>
      <c r="AB100" s="3"/>
      <c r="AC100" s="3"/>
      <c r="AD100" s="3"/>
      <c r="AE100" s="3"/>
      <c r="AF100" s="3"/>
      <c r="AG100" s="3"/>
      <c r="AH100" s="3"/>
      <c r="AI100" s="3">
        <v>9.2</v>
      </c>
      <c r="AJ100" s="3"/>
      <c r="AK100" s="3">
        <f t="shared" ref="AK100:AK105" si="2">AVERAGE(G100:AJ100)</f>
        <v>9.285975</v>
      </c>
    </row>
    <row r="101" s="1" customFormat="1" ht="40.5" spans="1:37">
      <c r="A101" s="1">
        <v>98</v>
      </c>
      <c r="B101" s="1" t="s">
        <v>245</v>
      </c>
      <c r="C101" s="1" t="s">
        <v>246</v>
      </c>
      <c r="D101" s="1" t="s">
        <v>88</v>
      </c>
      <c r="E101" s="1" t="s">
        <v>248</v>
      </c>
      <c r="F101" s="3">
        <v>9.2246</v>
      </c>
      <c r="G101" s="3"/>
      <c r="H101" s="3"/>
      <c r="I101" s="3"/>
      <c r="J101" s="3">
        <v>9.2225</v>
      </c>
      <c r="K101" s="3"/>
      <c r="L101" s="3"/>
      <c r="M101" s="3"/>
      <c r="N101" s="3"/>
      <c r="O101" s="3"/>
      <c r="P101" s="3"/>
      <c r="Q101" s="3">
        <v>9.1992</v>
      </c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>
        <v>9.1992</v>
      </c>
      <c r="AJ101" s="3"/>
      <c r="AK101" s="3">
        <f t="shared" si="2"/>
        <v>9.20696666666667</v>
      </c>
    </row>
    <row r="102" s="1" customFormat="1" ht="40.5" spans="1:37">
      <c r="A102" s="1">
        <v>99</v>
      </c>
      <c r="B102" s="1" t="s">
        <v>249</v>
      </c>
      <c r="C102" s="1" t="s">
        <v>250</v>
      </c>
      <c r="D102" s="1" t="s">
        <v>251</v>
      </c>
      <c r="E102" s="1" t="s">
        <v>248</v>
      </c>
      <c r="F102" s="3">
        <v>1.1533</v>
      </c>
      <c r="G102" s="3"/>
      <c r="H102" s="3"/>
      <c r="I102" s="3"/>
      <c r="J102" s="3">
        <v>1.1342</v>
      </c>
      <c r="K102" s="3"/>
      <c r="L102" s="3">
        <v>1.15</v>
      </c>
      <c r="M102" s="3"/>
      <c r="N102" s="3"/>
      <c r="O102" s="3">
        <v>1.1425</v>
      </c>
      <c r="P102" s="3"/>
      <c r="Q102" s="3"/>
      <c r="R102" s="3">
        <v>1.1342</v>
      </c>
      <c r="S102" s="3"/>
      <c r="T102" s="3"/>
      <c r="U102" s="3"/>
      <c r="V102" s="3"/>
      <c r="W102" s="3">
        <v>1.1342</v>
      </c>
      <c r="X102" s="3"/>
      <c r="Y102" s="3"/>
      <c r="Z102" s="3">
        <v>1.1342</v>
      </c>
      <c r="AA102" s="3">
        <v>1.0433</v>
      </c>
      <c r="AB102" s="3">
        <v>1.0433</v>
      </c>
      <c r="AC102" s="3"/>
      <c r="AD102" s="3"/>
      <c r="AE102" s="3"/>
      <c r="AF102" s="3"/>
      <c r="AG102" s="3"/>
      <c r="AH102" s="3"/>
      <c r="AI102" s="3"/>
      <c r="AJ102" s="3"/>
      <c r="AK102" s="3">
        <f t="shared" si="2"/>
        <v>1.1144875</v>
      </c>
    </row>
    <row r="103" s="1" customFormat="1" ht="40.5" spans="1:37">
      <c r="A103" s="1">
        <v>100</v>
      </c>
      <c r="B103" s="1" t="s">
        <v>252</v>
      </c>
      <c r="C103" s="1" t="s">
        <v>253</v>
      </c>
      <c r="D103" s="1" t="s">
        <v>71</v>
      </c>
      <c r="E103" s="1" t="s">
        <v>248</v>
      </c>
      <c r="F103" s="3">
        <v>1.2315</v>
      </c>
      <c r="G103" s="3">
        <v>1.168</v>
      </c>
      <c r="H103" s="3"/>
      <c r="I103" s="3">
        <v>1.198</v>
      </c>
      <c r="J103" s="3">
        <v>1.113</v>
      </c>
      <c r="K103" s="3"/>
      <c r="L103" s="3">
        <v>1.136</v>
      </c>
      <c r="M103" s="3"/>
      <c r="N103" s="3"/>
      <c r="O103" s="3">
        <v>1.113</v>
      </c>
      <c r="P103" s="3"/>
      <c r="Q103" s="3"/>
      <c r="R103" s="3">
        <v>1.113</v>
      </c>
      <c r="S103" s="3"/>
      <c r="T103" s="3"/>
      <c r="U103" s="3">
        <v>1.113</v>
      </c>
      <c r="V103" s="3"/>
      <c r="W103" s="3"/>
      <c r="X103" s="3">
        <v>1.23</v>
      </c>
      <c r="Y103" s="3"/>
      <c r="Z103" s="3"/>
      <c r="AA103" s="3"/>
      <c r="AB103" s="3"/>
      <c r="AC103" s="3"/>
      <c r="AD103" s="3">
        <v>1.168</v>
      </c>
      <c r="AE103" s="3"/>
      <c r="AF103" s="3"/>
      <c r="AG103" s="3"/>
      <c r="AH103" s="3"/>
      <c r="AI103" s="3">
        <v>1.113</v>
      </c>
      <c r="AJ103" s="3">
        <v>1.113</v>
      </c>
      <c r="AK103" s="3">
        <f t="shared" si="2"/>
        <v>1.14345454545455</v>
      </c>
    </row>
    <row r="104" s="1" customFormat="1" ht="74.25" customHeight="1" spans="1:37">
      <c r="A104" s="1">
        <v>101</v>
      </c>
      <c r="B104" s="1" t="s">
        <v>254</v>
      </c>
      <c r="C104" s="1" t="s">
        <v>255</v>
      </c>
      <c r="D104" s="1" t="s">
        <v>212</v>
      </c>
      <c r="E104" s="1" t="s">
        <v>248</v>
      </c>
      <c r="F104" s="3">
        <v>14.985</v>
      </c>
      <c r="G104" s="3"/>
      <c r="H104" s="3"/>
      <c r="I104" s="3"/>
      <c r="J104" s="3">
        <v>14.16</v>
      </c>
      <c r="K104" s="3"/>
      <c r="L104" s="3"/>
      <c r="M104" s="3"/>
      <c r="N104" s="3"/>
      <c r="O104" s="3">
        <v>14.16</v>
      </c>
      <c r="P104" s="3"/>
      <c r="Q104" s="3">
        <v>14.16</v>
      </c>
      <c r="R104" s="3">
        <v>14.16</v>
      </c>
      <c r="S104" s="3"/>
      <c r="T104" s="3"/>
      <c r="U104" s="3">
        <v>14.16</v>
      </c>
      <c r="V104" s="3"/>
      <c r="W104" s="3"/>
      <c r="X104" s="3"/>
      <c r="Y104" s="3"/>
      <c r="Z104" s="3">
        <v>14.16</v>
      </c>
      <c r="AA104" s="3">
        <v>14.1567</v>
      </c>
      <c r="AB104" s="3">
        <v>14.15</v>
      </c>
      <c r="AC104" s="3"/>
      <c r="AD104" s="3"/>
      <c r="AE104" s="3"/>
      <c r="AF104" s="3"/>
      <c r="AG104" s="3"/>
      <c r="AH104" s="3"/>
      <c r="AI104" s="3">
        <v>14.16</v>
      </c>
      <c r="AJ104" s="3">
        <v>14.16</v>
      </c>
      <c r="AK104" s="3">
        <f t="shared" si="2"/>
        <v>14.15867</v>
      </c>
    </row>
    <row r="105" s="1" customFormat="1" ht="84" customHeight="1" spans="1:37">
      <c r="A105" s="1">
        <v>102</v>
      </c>
      <c r="B105" s="1" t="s">
        <v>254</v>
      </c>
      <c r="C105" s="1" t="s">
        <v>255</v>
      </c>
      <c r="D105" s="1" t="s">
        <v>256</v>
      </c>
      <c r="E105" s="1" t="s">
        <v>248</v>
      </c>
      <c r="F105" s="3">
        <v>14.985</v>
      </c>
      <c r="G105" s="3"/>
      <c r="H105" s="3"/>
      <c r="I105" s="3"/>
      <c r="J105" s="3">
        <v>14.16</v>
      </c>
      <c r="K105" s="3"/>
      <c r="L105" s="3">
        <v>14.865</v>
      </c>
      <c r="M105" s="3"/>
      <c r="N105" s="3"/>
      <c r="O105" s="3">
        <v>14.16</v>
      </c>
      <c r="P105" s="3"/>
      <c r="Q105" s="3"/>
      <c r="R105" s="3"/>
      <c r="S105" s="3"/>
      <c r="T105" s="3"/>
      <c r="U105" s="3">
        <v>14.16</v>
      </c>
      <c r="V105" s="3"/>
      <c r="W105" s="3"/>
      <c r="X105" s="3"/>
      <c r="Y105" s="3"/>
      <c r="Z105" s="3"/>
      <c r="AA105" s="3">
        <v>14.1567</v>
      </c>
      <c r="AB105" s="3"/>
      <c r="AC105" s="3"/>
      <c r="AD105" s="3"/>
      <c r="AE105" s="3"/>
      <c r="AF105" s="3"/>
      <c r="AG105" s="3"/>
      <c r="AH105" s="3"/>
      <c r="AI105" s="3"/>
      <c r="AJ105" s="3"/>
      <c r="AK105" s="3">
        <f t="shared" si="2"/>
        <v>14.30034</v>
      </c>
    </row>
    <row r="106" s="1" customFormat="1" ht="52.5" customHeight="1" spans="1:37">
      <c r="A106" s="1">
        <v>103</v>
      </c>
      <c r="B106" s="1" t="s">
        <v>257</v>
      </c>
      <c r="C106" s="1" t="s">
        <v>258</v>
      </c>
      <c r="D106" s="1" t="s">
        <v>259</v>
      </c>
      <c r="E106" s="1" t="s">
        <v>260</v>
      </c>
      <c r="F106" s="1">
        <v>45.39</v>
      </c>
      <c r="G106" s="1">
        <v>38.54</v>
      </c>
      <c r="H106" s="1">
        <v>75</v>
      </c>
      <c r="I106" s="1">
        <v>38.99</v>
      </c>
      <c r="J106" s="1">
        <v>38.54</v>
      </c>
      <c r="K106" s="1" t="s">
        <v>121</v>
      </c>
      <c r="L106" s="1" t="s">
        <v>121</v>
      </c>
      <c r="M106" s="1">
        <v>75</v>
      </c>
      <c r="N106" s="1" t="s">
        <v>121</v>
      </c>
      <c r="O106" s="1">
        <v>38.54</v>
      </c>
      <c r="P106" s="1">
        <v>39.87</v>
      </c>
      <c r="Q106" s="1">
        <v>38.54</v>
      </c>
      <c r="R106" s="1">
        <v>38.54</v>
      </c>
      <c r="S106" s="1">
        <v>41.76</v>
      </c>
      <c r="T106" s="1">
        <v>49.19</v>
      </c>
      <c r="U106" s="1">
        <v>38.54</v>
      </c>
      <c r="V106" s="1" t="s">
        <v>121</v>
      </c>
      <c r="W106" s="1" t="s">
        <v>121</v>
      </c>
      <c r="X106" s="1">
        <v>58.766</v>
      </c>
      <c r="Y106" s="1">
        <v>39.65</v>
      </c>
      <c r="Z106" s="1">
        <v>38.54</v>
      </c>
      <c r="AA106" s="1">
        <v>36.55</v>
      </c>
      <c r="AB106" s="1" t="s">
        <v>121</v>
      </c>
      <c r="AC106" s="1" t="s">
        <v>121</v>
      </c>
      <c r="AD106" s="1">
        <v>40.11</v>
      </c>
      <c r="AE106" s="1">
        <v>46.35</v>
      </c>
      <c r="AF106" s="1" t="s">
        <v>121</v>
      </c>
      <c r="AG106" s="1" t="s">
        <v>121</v>
      </c>
      <c r="AH106" s="1">
        <v>38.54</v>
      </c>
      <c r="AI106" s="1">
        <v>38.54</v>
      </c>
      <c r="AJ106" s="1">
        <v>38.54</v>
      </c>
      <c r="AK106" s="1">
        <v>44.12552</v>
      </c>
    </row>
    <row r="107" s="1" customFormat="1" ht="94.5" spans="1:37">
      <c r="A107" s="1">
        <v>104</v>
      </c>
      <c r="B107" s="1" t="s">
        <v>261</v>
      </c>
      <c r="C107" s="1" t="s">
        <v>262</v>
      </c>
      <c r="D107" s="1">
        <v>1</v>
      </c>
      <c r="E107" s="1" t="s">
        <v>263</v>
      </c>
      <c r="F107" s="1">
        <v>298</v>
      </c>
      <c r="I107" s="1">
        <v>268</v>
      </c>
      <c r="L107" s="1">
        <v>268</v>
      </c>
      <c r="O107" s="1">
        <v>268</v>
      </c>
      <c r="P107" s="1">
        <v>268</v>
      </c>
      <c r="Q107" s="1">
        <v>268</v>
      </c>
      <c r="U107" s="1">
        <v>268</v>
      </c>
      <c r="W107" s="1">
        <v>268</v>
      </c>
      <c r="X107" s="1">
        <v>268</v>
      </c>
      <c r="Y107" s="1">
        <v>268</v>
      </c>
      <c r="AA107" s="1">
        <v>268</v>
      </c>
      <c r="AI107" s="1">
        <v>268</v>
      </c>
      <c r="AJ107" s="1">
        <v>268</v>
      </c>
      <c r="AK107" s="1">
        <v>268</v>
      </c>
    </row>
    <row r="108" s="1" customFormat="1" ht="54.75" customHeight="1" spans="1:37">
      <c r="A108" s="1">
        <v>105</v>
      </c>
      <c r="B108" s="1" t="s">
        <v>264</v>
      </c>
      <c r="C108" s="1" t="s">
        <v>265</v>
      </c>
      <c r="D108" s="1" t="s">
        <v>266</v>
      </c>
      <c r="E108" s="1" t="s">
        <v>267</v>
      </c>
      <c r="F108" s="1">
        <v>0.7447</v>
      </c>
      <c r="G108" s="1">
        <v>0.6495</v>
      </c>
      <c r="H108" s="1">
        <v>0.7175</v>
      </c>
      <c r="I108" s="1">
        <v>0.7231</v>
      </c>
      <c r="J108" s="1" t="s">
        <v>268</v>
      </c>
      <c r="K108" s="1">
        <v>0.7114</v>
      </c>
      <c r="L108" s="1">
        <v>0.7193</v>
      </c>
      <c r="M108" s="1">
        <v>0.6495</v>
      </c>
      <c r="N108" s="1" t="s">
        <v>268</v>
      </c>
      <c r="O108" s="1">
        <v>0.6806</v>
      </c>
      <c r="P108" s="1">
        <v>0.725</v>
      </c>
      <c r="Q108" s="1">
        <v>0.6487</v>
      </c>
      <c r="R108" s="1">
        <v>0.7235</v>
      </c>
      <c r="S108" s="1" t="s">
        <v>268</v>
      </c>
      <c r="T108" s="1">
        <v>0.6887</v>
      </c>
      <c r="U108" s="1">
        <v>0.6922</v>
      </c>
      <c r="V108" s="1">
        <v>0.6997</v>
      </c>
      <c r="W108" s="1" t="s">
        <v>268</v>
      </c>
      <c r="X108" s="1">
        <v>0.7375</v>
      </c>
      <c r="Y108" s="1">
        <v>0.7233</v>
      </c>
      <c r="Z108" s="1">
        <v>0.7233</v>
      </c>
      <c r="AA108" s="1">
        <v>0.6595</v>
      </c>
      <c r="AB108" s="1" t="s">
        <v>268</v>
      </c>
      <c r="AC108" s="1">
        <v>0.7579</v>
      </c>
      <c r="AD108" s="1">
        <v>0.7114</v>
      </c>
      <c r="AE108" s="1">
        <v>0.775</v>
      </c>
      <c r="AF108" s="1">
        <v>0.7114</v>
      </c>
      <c r="AG108" s="1">
        <v>0.7687</v>
      </c>
      <c r="AH108" s="1">
        <v>0.6487</v>
      </c>
      <c r="AI108" s="1">
        <v>0.6495</v>
      </c>
      <c r="AJ108" s="1">
        <v>0.7114</v>
      </c>
      <c r="AK108" s="1">
        <v>0.7042</v>
      </c>
    </row>
    <row r="109" s="1" customFormat="1" ht="66" customHeight="1" spans="1:37">
      <c r="A109" s="1">
        <v>106</v>
      </c>
      <c r="B109" s="1" t="s">
        <v>269</v>
      </c>
      <c r="C109" s="1" t="s">
        <v>270</v>
      </c>
      <c r="D109" s="1" t="s">
        <v>81</v>
      </c>
      <c r="E109" s="1" t="s">
        <v>271</v>
      </c>
      <c r="F109" s="1">
        <v>3.3186</v>
      </c>
      <c r="K109" s="1">
        <v>3.3171</v>
      </c>
      <c r="V109" s="1">
        <v>3.3171</v>
      </c>
      <c r="Y109" s="1">
        <v>3.3171</v>
      </c>
      <c r="AK109" s="1">
        <v>3.3171</v>
      </c>
    </row>
    <row r="110" s="1" customFormat="1" ht="66" customHeight="1" spans="1:37">
      <c r="A110" s="1">
        <v>107</v>
      </c>
      <c r="B110" s="1" t="s">
        <v>272</v>
      </c>
      <c r="C110" s="1" t="s">
        <v>273</v>
      </c>
      <c r="D110" s="1" t="s">
        <v>81</v>
      </c>
      <c r="E110" s="1" t="s">
        <v>271</v>
      </c>
      <c r="F110" s="1">
        <v>1.0244</v>
      </c>
      <c r="G110" s="1">
        <v>1.024</v>
      </c>
      <c r="J110" s="1">
        <v>1.024</v>
      </c>
      <c r="Q110" s="1">
        <v>1.024</v>
      </c>
      <c r="W110" s="1">
        <v>1.024</v>
      </c>
      <c r="Y110" s="1">
        <v>1.024</v>
      </c>
      <c r="Z110" s="1">
        <v>1.024</v>
      </c>
      <c r="AF110" s="1">
        <v>1.024</v>
      </c>
      <c r="AI110" s="1">
        <v>1.024</v>
      </c>
      <c r="AK110" s="1">
        <v>1.024</v>
      </c>
    </row>
    <row r="111" s="1" customFormat="1" ht="66" customHeight="1" spans="1:37">
      <c r="A111" s="1">
        <v>108</v>
      </c>
      <c r="B111" s="1" t="s">
        <v>274</v>
      </c>
      <c r="C111" s="1" t="s">
        <v>275</v>
      </c>
      <c r="D111" s="1" t="s">
        <v>81</v>
      </c>
      <c r="E111" s="1" t="s">
        <v>271</v>
      </c>
      <c r="F111" s="1">
        <v>2.085</v>
      </c>
      <c r="J111" s="1">
        <v>2.0283</v>
      </c>
      <c r="M111" s="1">
        <v>2.0283</v>
      </c>
      <c r="O111" s="1">
        <v>2.03</v>
      </c>
      <c r="AD111" s="1">
        <v>2.0283</v>
      </c>
      <c r="AF111" s="1">
        <v>2.0283</v>
      </c>
      <c r="AI111" s="1">
        <v>2.0283</v>
      </c>
      <c r="AJ111" s="1">
        <v>2.0283</v>
      </c>
      <c r="AK111" s="1">
        <v>2.0285</v>
      </c>
    </row>
    <row r="112" s="1" customFormat="1" ht="66" customHeight="1" spans="1:37">
      <c r="A112" s="1">
        <v>109</v>
      </c>
      <c r="B112" s="1" t="s">
        <v>274</v>
      </c>
      <c r="C112" s="1" t="s">
        <v>276</v>
      </c>
      <c r="D112" s="1" t="s">
        <v>81</v>
      </c>
      <c r="E112" s="1" t="s">
        <v>271</v>
      </c>
      <c r="F112" s="1">
        <v>3.5442</v>
      </c>
      <c r="J112" s="1">
        <v>3.4483</v>
      </c>
      <c r="O112" s="1">
        <v>3.48</v>
      </c>
      <c r="Q112" s="1">
        <v>3.4483</v>
      </c>
      <c r="W112" s="1">
        <v>3.4483</v>
      </c>
      <c r="AD112" s="1">
        <v>3.4483</v>
      </c>
      <c r="AF112" s="1">
        <v>3.4483</v>
      </c>
      <c r="AI112" s="1">
        <v>3.4483</v>
      </c>
      <c r="AJ112" s="1">
        <v>3.4483</v>
      </c>
      <c r="AK112" s="1">
        <v>3.4523</v>
      </c>
    </row>
    <row r="113" s="1" customFormat="1" ht="54" spans="1:37">
      <c r="A113" s="1">
        <v>110</v>
      </c>
      <c r="B113" s="1" t="s">
        <v>277</v>
      </c>
      <c r="C113" s="1" t="s">
        <v>278</v>
      </c>
      <c r="D113" s="1" t="s">
        <v>279</v>
      </c>
      <c r="E113" s="1" t="s">
        <v>280</v>
      </c>
      <c r="F113" s="1">
        <v>2.7336</v>
      </c>
      <c r="G113" s="1">
        <v>2.1614</v>
      </c>
      <c r="I113" s="1">
        <v>2.4729</v>
      </c>
      <c r="L113" s="1">
        <v>2.665</v>
      </c>
      <c r="M113" s="1">
        <v>2.4429</v>
      </c>
      <c r="O113" s="1">
        <v>2.2536</v>
      </c>
      <c r="Q113" s="1">
        <v>2.0857</v>
      </c>
      <c r="R113" s="1">
        <v>3.4664</v>
      </c>
      <c r="U113" s="1">
        <v>2.4429</v>
      </c>
      <c r="V113" s="1">
        <v>2.7693</v>
      </c>
      <c r="X113" s="1">
        <v>2.58</v>
      </c>
      <c r="Y113" s="1">
        <v>2.1614</v>
      </c>
      <c r="AC113" s="1">
        <v>2.7</v>
      </c>
      <c r="AE113" s="1">
        <v>2.4379</v>
      </c>
      <c r="AF113" s="1">
        <v>2.25</v>
      </c>
      <c r="AG113" s="1">
        <v>2.9421</v>
      </c>
      <c r="AJ113" s="1">
        <v>2.15</v>
      </c>
      <c r="AK113" s="1">
        <v>2.4988</v>
      </c>
    </row>
    <row r="114" s="1" customFormat="1" ht="40.5" spans="1:37">
      <c r="A114" s="1">
        <v>111</v>
      </c>
      <c r="B114" s="1" t="s">
        <v>281</v>
      </c>
      <c r="C114" s="1" t="s">
        <v>282</v>
      </c>
      <c r="D114" s="1" t="s">
        <v>179</v>
      </c>
      <c r="E114" s="1" t="s">
        <v>283</v>
      </c>
      <c r="F114" s="6">
        <f>25.01/36</f>
        <v>0.694722222222222</v>
      </c>
      <c r="G114" s="6">
        <f>23.66/36</f>
        <v>0.657222222222222</v>
      </c>
      <c r="I114" s="6">
        <f>24.77/36</f>
        <v>0.688055555555556</v>
      </c>
      <c r="K114" s="6"/>
      <c r="U114" s="6">
        <f>24.26/36</f>
        <v>0.673888888888889</v>
      </c>
      <c r="W114" s="6">
        <f>23.65/36</f>
        <v>0.656944444444444</v>
      </c>
      <c r="Y114" s="6">
        <f>23.66/36</f>
        <v>0.657222222222222</v>
      </c>
      <c r="AH114" s="6">
        <f>23.65/36</f>
        <v>0.656944444444444</v>
      </c>
      <c r="AI114" s="6">
        <f>23.65/36</f>
        <v>0.656944444444444</v>
      </c>
      <c r="AK114" s="6">
        <f>(G114+I114+U114+W114+Y114+AH114+AI114)/7</f>
        <v>0.663888888888889</v>
      </c>
    </row>
    <row r="115" s="1" customFormat="1" ht="40.5" spans="1:37">
      <c r="A115" s="1">
        <v>112</v>
      </c>
      <c r="B115" s="1" t="s">
        <v>281</v>
      </c>
      <c r="C115" s="1" t="s">
        <v>282</v>
      </c>
      <c r="D115" s="1" t="s">
        <v>154</v>
      </c>
      <c r="E115" s="1" t="s">
        <v>283</v>
      </c>
      <c r="F115" s="6">
        <f>33/48</f>
        <v>0.6875</v>
      </c>
      <c r="G115" s="6">
        <f>31.3/48</f>
        <v>0.652083333333333</v>
      </c>
      <c r="J115" s="6">
        <f>31.19/48</f>
        <v>0.649791666666667</v>
      </c>
      <c r="K115" s="6">
        <f>32.14/48</f>
        <v>0.669583333333333</v>
      </c>
      <c r="L115" s="6">
        <f>31.54/48</f>
        <v>0.657083333333333</v>
      </c>
      <c r="M115" s="6"/>
      <c r="N115" s="6">
        <f t="shared" ref="N115:Q115" si="3">31.14/48</f>
        <v>0.64875</v>
      </c>
      <c r="O115" s="6">
        <f t="shared" si="3"/>
        <v>0.64875</v>
      </c>
      <c r="Q115" s="6">
        <f t="shared" si="3"/>
        <v>0.64875</v>
      </c>
      <c r="W115" s="6">
        <f>31.33/48</f>
        <v>0.652708333333333</v>
      </c>
      <c r="Y115" s="6">
        <f>31.54/48</f>
        <v>0.657083333333333</v>
      </c>
      <c r="AD115" s="6">
        <f>31.135/48</f>
        <v>0.648645833333333</v>
      </c>
      <c r="AI115" s="6">
        <f>31.14/48</f>
        <v>0.64875</v>
      </c>
      <c r="AK115" s="6">
        <f>(G115+J115+K115+L115+N115+O115+Q115+W115+Y115+AD115+AI115)/11</f>
        <v>0.652907196969697</v>
      </c>
    </row>
    <row r="116" s="1" customFormat="1" ht="40.5" spans="1:37">
      <c r="A116" s="1">
        <v>113</v>
      </c>
      <c r="B116" s="1" t="s">
        <v>284</v>
      </c>
      <c r="C116" s="1" t="s">
        <v>285</v>
      </c>
      <c r="D116" s="1" t="s">
        <v>286</v>
      </c>
      <c r="E116" s="1" t="s">
        <v>283</v>
      </c>
      <c r="F116" s="1">
        <v>0.9525</v>
      </c>
      <c r="G116" s="1">
        <v>0.95</v>
      </c>
      <c r="L116" s="1">
        <v>0.95</v>
      </c>
      <c r="M116" s="1">
        <v>0.95</v>
      </c>
      <c r="O116" s="1">
        <v>0.95</v>
      </c>
      <c r="P116" s="1">
        <v>0.952</v>
      </c>
      <c r="AF116" s="1">
        <v>0.95</v>
      </c>
      <c r="AG116" s="1">
        <v>0.95</v>
      </c>
      <c r="AK116" s="1">
        <v>0.95</v>
      </c>
    </row>
    <row r="117" s="1" customFormat="1" ht="54" spans="1:37">
      <c r="A117" s="1">
        <v>114</v>
      </c>
      <c r="B117" s="1" t="s">
        <v>287</v>
      </c>
      <c r="C117" s="1" t="s">
        <v>288</v>
      </c>
      <c r="D117" s="1">
        <v>24</v>
      </c>
      <c r="E117" s="1" t="s">
        <v>289</v>
      </c>
      <c r="F117" s="1">
        <v>1.1358</v>
      </c>
      <c r="M117" s="1">
        <v>1.1208</v>
      </c>
      <c r="U117" s="1">
        <v>1.0804</v>
      </c>
      <c r="X117" s="1">
        <v>1.1283</v>
      </c>
      <c r="AC117" s="1">
        <v>1.02</v>
      </c>
      <c r="AK117" s="1">
        <v>1.0971</v>
      </c>
    </row>
    <row r="118" s="1" customFormat="1" ht="54" spans="1:37">
      <c r="A118" s="1">
        <v>115</v>
      </c>
      <c r="B118" s="1" t="s">
        <v>290</v>
      </c>
      <c r="C118" s="1" t="s">
        <v>291</v>
      </c>
      <c r="D118" s="1">
        <v>24</v>
      </c>
      <c r="E118" s="1" t="s">
        <v>289</v>
      </c>
      <c r="F118" s="1">
        <v>0.905</v>
      </c>
      <c r="H118" s="1">
        <v>0.8742</v>
      </c>
      <c r="K118" s="1">
        <v>0.8729</v>
      </c>
      <c r="M118" s="1">
        <v>0.8333</v>
      </c>
      <c r="R118" s="1">
        <v>0.8346</v>
      </c>
      <c r="AK118" s="1">
        <v>0.864</v>
      </c>
    </row>
    <row r="119" s="1" customFormat="1" ht="54" spans="1:37">
      <c r="A119" s="1">
        <v>116</v>
      </c>
      <c r="B119" s="1" t="s">
        <v>292</v>
      </c>
      <c r="C119" s="1" t="s">
        <v>293</v>
      </c>
      <c r="D119" s="1">
        <v>24</v>
      </c>
      <c r="E119" s="1" t="s">
        <v>289</v>
      </c>
      <c r="F119" s="1">
        <v>1.2204</v>
      </c>
      <c r="Q119" s="1">
        <v>1.0725</v>
      </c>
      <c r="AC119" s="1">
        <v>1.2204</v>
      </c>
      <c r="AK119" s="1">
        <v>1.1711</v>
      </c>
    </row>
    <row r="120" s="1" customFormat="1" ht="33" customHeight="1" spans="1:37">
      <c r="A120" s="1">
        <v>117</v>
      </c>
      <c r="B120" s="1" t="s">
        <v>294</v>
      </c>
      <c r="C120" s="1" t="s">
        <v>295</v>
      </c>
      <c r="D120" s="1" t="s">
        <v>179</v>
      </c>
      <c r="E120" s="1" t="s">
        <v>296</v>
      </c>
      <c r="F120" s="1">
        <v>1.0652</v>
      </c>
      <c r="G120" s="1">
        <v>0.8892</v>
      </c>
      <c r="I120" s="1">
        <v>0.8772</v>
      </c>
      <c r="J120" s="1">
        <v>0.8681</v>
      </c>
      <c r="L120" s="1">
        <v>0.8877</v>
      </c>
      <c r="R120" s="1">
        <v>0.8681</v>
      </c>
      <c r="U120" s="1">
        <v>0.8681</v>
      </c>
      <c r="V120" s="1">
        <v>0.8747</v>
      </c>
      <c r="W120" s="1">
        <v>0.8681</v>
      </c>
      <c r="Y120" s="1">
        <v>0.9206</v>
      </c>
      <c r="Z120" s="1">
        <v>0.9408</v>
      </c>
      <c r="AA120" s="1">
        <v>0.8977</v>
      </c>
      <c r="AC120" s="1">
        <v>0.9527</v>
      </c>
      <c r="AD120" s="1">
        <v>0.8681</v>
      </c>
      <c r="AI120" s="1">
        <v>0.8681</v>
      </c>
      <c r="AJ120" s="1">
        <v>0.8681</v>
      </c>
      <c r="AK120" s="1">
        <v>0.8878</v>
      </c>
    </row>
    <row r="121" s="1" customFormat="1" ht="54" spans="1:37">
      <c r="A121" s="1">
        <v>118</v>
      </c>
      <c r="B121" s="1" t="s">
        <v>297</v>
      </c>
      <c r="C121" s="1" t="s">
        <v>40</v>
      </c>
      <c r="D121" s="1" t="s">
        <v>136</v>
      </c>
      <c r="E121" s="1" t="s">
        <v>298</v>
      </c>
      <c r="F121" s="1">
        <v>0.75</v>
      </c>
      <c r="G121" s="1">
        <v>0.725</v>
      </c>
      <c r="J121" s="1">
        <v>0.7179</v>
      </c>
      <c r="M121" s="1">
        <v>0.725</v>
      </c>
      <c r="N121" s="1">
        <v>0.725</v>
      </c>
      <c r="R121" s="1">
        <v>0.725</v>
      </c>
      <c r="U121" s="1">
        <v>0.725</v>
      </c>
      <c r="W121" s="1">
        <v>0.725</v>
      </c>
      <c r="Z121" s="1">
        <v>0.725</v>
      </c>
      <c r="AH121" s="1">
        <v>0.725</v>
      </c>
      <c r="AI121" s="1">
        <v>0.725</v>
      </c>
      <c r="AJ121" s="1">
        <v>0.725</v>
      </c>
      <c r="AK121" s="1">
        <v>0.7243</v>
      </c>
    </row>
    <row r="122" s="1" customFormat="1" ht="54" spans="1:37">
      <c r="A122" s="1">
        <v>119</v>
      </c>
      <c r="B122" s="1" t="s">
        <v>297</v>
      </c>
      <c r="C122" s="1" t="s">
        <v>40</v>
      </c>
      <c r="D122" s="1" t="s">
        <v>114</v>
      </c>
      <c r="E122" s="1" t="s">
        <v>298</v>
      </c>
      <c r="F122" s="1">
        <v>0.7391</v>
      </c>
      <c r="J122" s="1">
        <v>0.7179</v>
      </c>
      <c r="M122" s="1">
        <v>0.725</v>
      </c>
      <c r="R122" s="1">
        <v>0.7297</v>
      </c>
      <c r="U122" s="1">
        <v>0.7297</v>
      </c>
      <c r="W122" s="1">
        <v>0.7152</v>
      </c>
      <c r="AK122" s="1">
        <v>0.7235</v>
      </c>
    </row>
    <row r="123" s="1" customFormat="1" ht="54" spans="1:37">
      <c r="A123" s="1">
        <v>120</v>
      </c>
      <c r="B123" s="1" t="s">
        <v>299</v>
      </c>
      <c r="C123" s="1" t="s">
        <v>90</v>
      </c>
      <c r="D123" s="1" t="s">
        <v>300</v>
      </c>
      <c r="E123" s="1" t="s">
        <v>298</v>
      </c>
      <c r="F123" s="1">
        <v>6.048</v>
      </c>
      <c r="G123" s="1">
        <v>5.31</v>
      </c>
      <c r="I123" s="1">
        <v>5.685</v>
      </c>
      <c r="K123" s="1">
        <v>5.706</v>
      </c>
      <c r="N123" s="1">
        <v>5.31</v>
      </c>
      <c r="O123" s="1">
        <v>5.31</v>
      </c>
      <c r="P123" s="1">
        <v>5.872</v>
      </c>
      <c r="Q123" s="1">
        <v>5.31</v>
      </c>
      <c r="R123" s="1">
        <v>5.31</v>
      </c>
      <c r="W123" s="1">
        <v>5.31</v>
      </c>
      <c r="Y123" s="1">
        <v>5.596</v>
      </c>
      <c r="Z123" s="1">
        <v>5.31</v>
      </c>
      <c r="AA123" s="1">
        <v>5.2733</v>
      </c>
      <c r="AF123" s="1">
        <v>5.596</v>
      </c>
      <c r="AI123" s="1">
        <v>5.31</v>
      </c>
      <c r="AJ123" s="1">
        <v>5.31</v>
      </c>
      <c r="AK123" s="1">
        <v>5.4537</v>
      </c>
    </row>
    <row r="124" s="1" customFormat="1" ht="54" spans="1:37">
      <c r="A124" s="1">
        <v>121</v>
      </c>
      <c r="B124" s="1" t="s">
        <v>299</v>
      </c>
      <c r="C124" s="1" t="s">
        <v>90</v>
      </c>
      <c r="D124" s="1" t="s">
        <v>301</v>
      </c>
      <c r="E124" s="1" t="s">
        <v>298</v>
      </c>
      <c r="F124" s="1">
        <v>6.048</v>
      </c>
      <c r="G124" s="1">
        <v>6.048</v>
      </c>
      <c r="I124" s="1">
        <v>5.685</v>
      </c>
      <c r="M124" s="21">
        <v>5.481</v>
      </c>
      <c r="O124" s="1">
        <v>5.31</v>
      </c>
      <c r="V124" s="1">
        <v>5.273</v>
      </c>
      <c r="AA124" s="1">
        <v>5.2733</v>
      </c>
      <c r="AE124" s="1">
        <v>5.935</v>
      </c>
      <c r="AF124" s="1">
        <v>6.014</v>
      </c>
      <c r="AK124" s="1">
        <v>5.6274</v>
      </c>
    </row>
    <row r="125" s="1" customFormat="1" ht="54" spans="1:37">
      <c r="A125" s="1">
        <v>122</v>
      </c>
      <c r="B125" s="1" t="s">
        <v>302</v>
      </c>
      <c r="C125" s="1" t="s">
        <v>303</v>
      </c>
      <c r="D125" s="1">
        <v>1</v>
      </c>
      <c r="E125" s="1" t="s">
        <v>304</v>
      </c>
      <c r="F125" s="1">
        <v>74.615</v>
      </c>
      <c r="I125" s="1">
        <v>72.13</v>
      </c>
      <c r="J125" s="8">
        <v>67.75</v>
      </c>
      <c r="L125" s="8">
        <v>67.87</v>
      </c>
      <c r="Q125" s="8">
        <v>67.72</v>
      </c>
      <c r="R125" s="8">
        <v>67.87</v>
      </c>
      <c r="T125" s="8">
        <v>67.72</v>
      </c>
      <c r="U125" s="1">
        <v>72.32</v>
      </c>
      <c r="V125" s="8">
        <v>67.87</v>
      </c>
      <c r="W125" s="8">
        <v>67.75</v>
      </c>
      <c r="Y125" s="1">
        <v>70.62</v>
      </c>
      <c r="AI125" s="8">
        <v>67.7</v>
      </c>
      <c r="AJ125" s="8">
        <v>67.87</v>
      </c>
      <c r="AK125" s="1">
        <f t="shared" ref="AK125:AK133" si="4">AVERAGE(G125:AJ125)</f>
        <v>68.7658333333333</v>
      </c>
    </row>
    <row r="126" s="1" customFormat="1" ht="54" spans="1:37">
      <c r="A126" s="1">
        <v>123</v>
      </c>
      <c r="B126" s="1" t="s">
        <v>305</v>
      </c>
      <c r="C126" s="1" t="s">
        <v>278</v>
      </c>
      <c r="D126" s="1">
        <v>50</v>
      </c>
      <c r="E126" s="1" t="s">
        <v>304</v>
      </c>
      <c r="F126" s="1">
        <v>0.5421</v>
      </c>
      <c r="T126" s="1">
        <v>0.4334</v>
      </c>
      <c r="AI126" s="1">
        <v>0.4336</v>
      </c>
      <c r="AK126" s="1">
        <f t="shared" si="4"/>
        <v>0.4335</v>
      </c>
    </row>
    <row r="127" s="1" customFormat="1" ht="54" spans="1:37">
      <c r="A127" s="1">
        <v>124</v>
      </c>
      <c r="B127" s="1" t="s">
        <v>305</v>
      </c>
      <c r="C127" s="1" t="s">
        <v>278</v>
      </c>
      <c r="D127" s="1">
        <v>30</v>
      </c>
      <c r="E127" s="1" t="s">
        <v>304</v>
      </c>
      <c r="F127" s="1">
        <v>0.5524</v>
      </c>
      <c r="K127" s="1">
        <v>0.55</v>
      </c>
      <c r="V127" s="1">
        <v>0.5</v>
      </c>
      <c r="AK127" s="1">
        <f t="shared" si="4"/>
        <v>0.525</v>
      </c>
    </row>
    <row r="128" s="1" customFormat="1" ht="54" spans="1:37">
      <c r="A128" s="1">
        <v>125</v>
      </c>
      <c r="B128" s="1" t="s">
        <v>306</v>
      </c>
      <c r="C128" s="1" t="s">
        <v>307</v>
      </c>
      <c r="D128" s="1">
        <v>7</v>
      </c>
      <c r="E128" s="1" t="s">
        <v>304</v>
      </c>
      <c r="F128" s="1">
        <v>2.1</v>
      </c>
      <c r="H128" s="1">
        <v>2.03</v>
      </c>
      <c r="O128" s="1">
        <v>1.81</v>
      </c>
      <c r="Q128" s="1">
        <v>1.75</v>
      </c>
      <c r="R128" s="1">
        <v>1.94</v>
      </c>
      <c r="S128" s="1">
        <v>2.03</v>
      </c>
      <c r="T128" s="1">
        <v>2.0243</v>
      </c>
      <c r="AH128" s="1">
        <v>1.94</v>
      </c>
      <c r="AI128" s="1">
        <v>1.75</v>
      </c>
      <c r="AK128" s="1">
        <f t="shared" si="4"/>
        <v>1.9092875</v>
      </c>
    </row>
    <row r="129" s="1" customFormat="1" ht="54" spans="1:37">
      <c r="A129" s="1">
        <v>126</v>
      </c>
      <c r="B129" s="1" t="s">
        <v>306</v>
      </c>
      <c r="C129" s="1" t="s">
        <v>307</v>
      </c>
      <c r="D129" s="1">
        <v>14</v>
      </c>
      <c r="E129" s="1" t="s">
        <v>304</v>
      </c>
      <c r="F129" s="1">
        <v>2.0475</v>
      </c>
      <c r="H129" s="1">
        <v>1.9792</v>
      </c>
      <c r="J129" s="1">
        <v>1.7614</v>
      </c>
      <c r="K129" s="1">
        <v>1.8429</v>
      </c>
      <c r="O129" s="1">
        <v>1.8093</v>
      </c>
      <c r="Q129" s="1">
        <v>1.75</v>
      </c>
      <c r="R129" s="1">
        <v>1.8921</v>
      </c>
      <c r="S129" s="1">
        <v>1.9792</v>
      </c>
      <c r="T129" s="1">
        <v>1.9736</v>
      </c>
      <c r="U129" s="1">
        <v>1.7857</v>
      </c>
      <c r="V129" s="1">
        <v>1.8979</v>
      </c>
      <c r="X129" s="1">
        <v>1.75</v>
      </c>
      <c r="AD129" s="1">
        <v>1.9371</v>
      </c>
      <c r="AH129" s="1">
        <v>1.75</v>
      </c>
      <c r="AI129" s="1">
        <v>1.75</v>
      </c>
      <c r="AJ129" s="1">
        <v>1.75</v>
      </c>
      <c r="AK129" s="1">
        <f t="shared" si="4"/>
        <v>1.84056</v>
      </c>
    </row>
    <row r="130" s="1" customFormat="1" ht="54" spans="1:37">
      <c r="A130" s="1">
        <v>127</v>
      </c>
      <c r="B130" s="1" t="s">
        <v>308</v>
      </c>
      <c r="C130" s="1" t="s">
        <v>56</v>
      </c>
      <c r="D130" s="1">
        <v>15</v>
      </c>
      <c r="E130" s="1" t="s">
        <v>304</v>
      </c>
      <c r="F130" s="1">
        <v>0.4923</v>
      </c>
      <c r="M130" s="1">
        <v>0.4895</v>
      </c>
      <c r="Q130" s="1">
        <v>0.45</v>
      </c>
      <c r="AK130" s="1">
        <f t="shared" si="4"/>
        <v>0.46975</v>
      </c>
    </row>
    <row r="131" s="1" customFormat="1" ht="54" spans="1:37">
      <c r="A131" s="1">
        <v>128</v>
      </c>
      <c r="B131" s="1" t="s">
        <v>308</v>
      </c>
      <c r="C131" s="1" t="s">
        <v>56</v>
      </c>
      <c r="D131" s="1">
        <v>30</v>
      </c>
      <c r="E131" s="1" t="s">
        <v>304</v>
      </c>
      <c r="F131" s="1">
        <v>0.48</v>
      </c>
      <c r="Q131" s="1">
        <v>0.45</v>
      </c>
      <c r="U131" s="1">
        <v>0.4697</v>
      </c>
      <c r="W131" s="1">
        <v>0.4603</v>
      </c>
      <c r="AH131" s="1">
        <v>0.45</v>
      </c>
      <c r="AI131" s="1">
        <v>0.45</v>
      </c>
      <c r="AJ131" s="1">
        <v>0.45</v>
      </c>
      <c r="AK131" s="1">
        <f t="shared" si="4"/>
        <v>0.455</v>
      </c>
    </row>
    <row r="132" s="1" customFormat="1" ht="54" spans="1:37">
      <c r="A132" s="1">
        <v>129</v>
      </c>
      <c r="B132" s="1" t="s">
        <v>309</v>
      </c>
      <c r="C132" s="1" t="s">
        <v>98</v>
      </c>
      <c r="D132" s="1">
        <v>100</v>
      </c>
      <c r="E132" s="1" t="s">
        <v>304</v>
      </c>
      <c r="F132" s="1">
        <v>0.1287</v>
      </c>
      <c r="H132" s="1">
        <v>0.105</v>
      </c>
      <c r="AG132" s="1">
        <v>0.1</v>
      </c>
      <c r="AK132" s="1">
        <f t="shared" si="4"/>
        <v>0.1025</v>
      </c>
    </row>
    <row r="133" s="1" customFormat="1" ht="67.5" customHeight="1" spans="1:37">
      <c r="A133" s="1">
        <v>130</v>
      </c>
      <c r="B133" s="1" t="s">
        <v>310</v>
      </c>
      <c r="C133" s="1" t="s">
        <v>311</v>
      </c>
      <c r="D133" s="1">
        <v>48</v>
      </c>
      <c r="E133" s="1" t="s">
        <v>304</v>
      </c>
      <c r="F133" s="1">
        <v>0.445</v>
      </c>
      <c r="H133" s="1">
        <v>0.4022</v>
      </c>
      <c r="O133" s="8"/>
      <c r="Q133" s="1">
        <v>0.34604</v>
      </c>
      <c r="V133" s="1">
        <v>0.34604</v>
      </c>
      <c r="AK133" s="1">
        <f t="shared" si="4"/>
        <v>0.36476</v>
      </c>
    </row>
    <row r="134" s="3" customFormat="1" ht="40.5" spans="1:37">
      <c r="A134" s="1">
        <v>131</v>
      </c>
      <c r="B134" s="3" t="s">
        <v>306</v>
      </c>
      <c r="C134" s="3" t="s">
        <v>307</v>
      </c>
      <c r="D134" s="23">
        <v>14</v>
      </c>
      <c r="E134" s="3" t="s">
        <v>312</v>
      </c>
      <c r="F134" s="3">
        <v>2.3686</v>
      </c>
      <c r="J134" s="3">
        <v>2.2614</v>
      </c>
      <c r="R134" s="3">
        <v>1.8921</v>
      </c>
      <c r="T134" s="3">
        <v>2.2614</v>
      </c>
      <c r="AB134" s="3">
        <v>1.6371</v>
      </c>
      <c r="AH134" s="3">
        <v>1.78</v>
      </c>
      <c r="AI134" s="3">
        <v>1.7779</v>
      </c>
      <c r="AJ134" s="3">
        <v>1.78</v>
      </c>
      <c r="AK134" s="3">
        <v>1.9128</v>
      </c>
    </row>
    <row r="135" s="3" customFormat="1" ht="40.5" spans="1:37">
      <c r="A135" s="1">
        <v>132</v>
      </c>
      <c r="B135" s="3" t="s">
        <v>313</v>
      </c>
      <c r="C135" s="3" t="s">
        <v>278</v>
      </c>
      <c r="D135" s="23">
        <v>30</v>
      </c>
      <c r="E135" s="3" t="s">
        <v>312</v>
      </c>
      <c r="F135" s="3">
        <v>0.6817</v>
      </c>
      <c r="L135" s="3">
        <v>0.6617</v>
      </c>
      <c r="Q135" s="3">
        <v>0.6333</v>
      </c>
      <c r="S135" s="3">
        <v>0.681</v>
      </c>
      <c r="U135" s="3">
        <v>0.6773</v>
      </c>
      <c r="AF135" s="3">
        <v>0.6267</v>
      </c>
      <c r="AJ135" s="3">
        <v>0.6443</v>
      </c>
      <c r="AK135" s="3">
        <v>0.6541</v>
      </c>
    </row>
    <row r="136" s="3" customFormat="1" ht="40.5" spans="1:37">
      <c r="A136" s="1">
        <v>133</v>
      </c>
      <c r="B136" s="3" t="s">
        <v>314</v>
      </c>
      <c r="C136" s="3" t="s">
        <v>315</v>
      </c>
      <c r="D136" s="23">
        <v>20</v>
      </c>
      <c r="E136" s="3" t="s">
        <v>312</v>
      </c>
      <c r="F136" s="3">
        <v>0.923</v>
      </c>
      <c r="J136" s="3">
        <v>0.796</v>
      </c>
      <c r="L136" s="3">
        <v>0.811</v>
      </c>
      <c r="N136" s="3">
        <v>0.7785</v>
      </c>
      <c r="Y136" s="3">
        <v>0.8385</v>
      </c>
      <c r="AC136" s="3">
        <v>0.91</v>
      </c>
      <c r="AD136" s="3">
        <v>0.7785</v>
      </c>
      <c r="AH136" s="3">
        <v>0.8855</v>
      </c>
      <c r="AI136" s="3">
        <v>0.7785</v>
      </c>
      <c r="AK136" s="3">
        <v>0.8221</v>
      </c>
    </row>
    <row r="137" s="3" customFormat="1" ht="40.5" spans="1:37">
      <c r="A137" s="1">
        <v>134</v>
      </c>
      <c r="B137" s="3" t="s">
        <v>316</v>
      </c>
      <c r="C137" s="3" t="s">
        <v>191</v>
      </c>
      <c r="D137" s="23">
        <v>12</v>
      </c>
      <c r="E137" s="3" t="s">
        <v>312</v>
      </c>
      <c r="F137" s="3">
        <v>0.8508</v>
      </c>
      <c r="T137" s="3">
        <v>0.83</v>
      </c>
      <c r="AJ137" s="3">
        <v>0.83</v>
      </c>
      <c r="AK137" s="3">
        <v>0.83</v>
      </c>
    </row>
    <row r="138" s="3" customFormat="1" ht="40.5" spans="1:37">
      <c r="A138" s="1">
        <v>135</v>
      </c>
      <c r="B138" s="3" t="s">
        <v>102</v>
      </c>
      <c r="C138" s="3" t="s">
        <v>191</v>
      </c>
      <c r="D138" s="23">
        <v>10</v>
      </c>
      <c r="E138" s="3" t="s">
        <v>312</v>
      </c>
      <c r="F138" s="3">
        <v>1.6931</v>
      </c>
      <c r="AF138" s="3">
        <v>1.56</v>
      </c>
      <c r="AI138" s="3">
        <v>1.46</v>
      </c>
      <c r="AJ138" s="3">
        <v>1.421</v>
      </c>
      <c r="AK138" s="3">
        <v>1.4803</v>
      </c>
    </row>
    <row r="139" s="3" customFormat="1" ht="40.5" spans="1:37">
      <c r="A139" s="1">
        <v>136</v>
      </c>
      <c r="B139" s="3" t="s">
        <v>317</v>
      </c>
      <c r="C139" s="3" t="s">
        <v>318</v>
      </c>
      <c r="D139" s="23">
        <v>1</v>
      </c>
      <c r="E139" s="3" t="s">
        <v>312</v>
      </c>
      <c r="F139" s="3">
        <v>5.6833</v>
      </c>
      <c r="H139" s="3">
        <v>4.96</v>
      </c>
      <c r="Y139" s="3">
        <v>5.02</v>
      </c>
      <c r="AF139" s="3">
        <v>4.96</v>
      </c>
      <c r="AK139" s="3">
        <v>4.98</v>
      </c>
    </row>
    <row r="140" s="3" customFormat="1" ht="40.5" spans="1:37">
      <c r="A140" s="1">
        <v>137</v>
      </c>
      <c r="B140" s="3" t="s">
        <v>319</v>
      </c>
      <c r="C140" s="3" t="s">
        <v>307</v>
      </c>
      <c r="D140" s="23">
        <v>12</v>
      </c>
      <c r="E140" s="3" t="s">
        <v>312</v>
      </c>
      <c r="F140" s="3">
        <v>0.795</v>
      </c>
      <c r="H140" s="3">
        <v>0.7817</v>
      </c>
      <c r="O140" s="3">
        <v>0.7883</v>
      </c>
      <c r="AF140" s="3">
        <v>0.7817</v>
      </c>
      <c r="AI140" s="3">
        <v>0.7817</v>
      </c>
      <c r="AK140" s="3">
        <v>0.7834</v>
      </c>
    </row>
    <row r="141" s="1" customFormat="1" ht="90.75" customHeight="1" spans="1:37">
      <c r="A141" s="1">
        <v>138</v>
      </c>
      <c r="B141" s="1" t="s">
        <v>320</v>
      </c>
      <c r="C141" s="1" t="s">
        <v>321</v>
      </c>
      <c r="D141" s="1" t="s">
        <v>322</v>
      </c>
      <c r="E141" s="1" t="s">
        <v>323</v>
      </c>
      <c r="F141" s="1">
        <v>13.172</v>
      </c>
      <c r="J141" s="1">
        <v>12.5095</v>
      </c>
      <c r="K141" s="1">
        <v>13</v>
      </c>
      <c r="M141" s="1">
        <v>12.5095</v>
      </c>
      <c r="Q141" s="1">
        <v>12.5095</v>
      </c>
      <c r="R141" s="1">
        <v>12.5095</v>
      </c>
      <c r="U141" s="1">
        <v>12.5095</v>
      </c>
      <c r="V141" s="1">
        <v>12.743</v>
      </c>
      <c r="AA141" s="1">
        <v>12.5875</v>
      </c>
      <c r="AD141" s="1">
        <v>12.5095</v>
      </c>
      <c r="AI141" s="1">
        <v>12.5095</v>
      </c>
      <c r="AJ141" s="1">
        <v>12.5095</v>
      </c>
      <c r="AK141" s="1">
        <v>12.5824</v>
      </c>
    </row>
    <row r="142" s="1" customFormat="1" ht="73.5" customHeight="1" spans="1:37">
      <c r="A142" s="1">
        <v>139</v>
      </c>
      <c r="B142" s="1" t="s">
        <v>324</v>
      </c>
      <c r="C142" s="1" t="s">
        <v>325</v>
      </c>
      <c r="D142" s="1" t="s">
        <v>47</v>
      </c>
      <c r="E142" s="1" t="s">
        <v>326</v>
      </c>
      <c r="F142" s="1">
        <v>30.5767</v>
      </c>
      <c r="H142" s="1">
        <v>30.26</v>
      </c>
      <c r="J142" s="1">
        <v>30.26</v>
      </c>
      <c r="L142" s="1">
        <v>30.48</v>
      </c>
      <c r="N142" s="1">
        <v>30.26</v>
      </c>
      <c r="O142" s="1">
        <v>30.26</v>
      </c>
      <c r="R142" s="1">
        <v>30.26</v>
      </c>
      <c r="V142" s="1">
        <v>30.26</v>
      </c>
      <c r="AD142" s="1">
        <v>30.26</v>
      </c>
      <c r="AH142" s="1">
        <v>30.26</v>
      </c>
      <c r="AI142" s="1">
        <v>30.26</v>
      </c>
      <c r="AJ142" s="1">
        <v>30.26</v>
      </c>
      <c r="AK142" s="1">
        <v>30.28</v>
      </c>
    </row>
    <row r="143" s="1" customFormat="1" ht="84.75" customHeight="1" spans="1:37">
      <c r="A143" s="1">
        <v>140</v>
      </c>
      <c r="B143" s="1" t="s">
        <v>327</v>
      </c>
      <c r="C143" s="1" t="s">
        <v>328</v>
      </c>
      <c r="D143" s="1" t="s">
        <v>329</v>
      </c>
      <c r="E143" s="1" t="s">
        <v>326</v>
      </c>
      <c r="F143" s="1">
        <v>32.5525</v>
      </c>
      <c r="O143" s="1">
        <v>32.25</v>
      </c>
      <c r="V143" s="1">
        <v>29.83</v>
      </c>
      <c r="AA143" s="1">
        <v>32.25</v>
      </c>
      <c r="AI143" s="1">
        <v>29.83</v>
      </c>
      <c r="AK143" s="1">
        <v>31.04</v>
      </c>
    </row>
    <row r="144" s="1" customFormat="1" ht="96" customHeight="1" spans="1:41">
      <c r="A144" s="1">
        <v>141</v>
      </c>
      <c r="B144" s="1" t="s">
        <v>330</v>
      </c>
      <c r="C144" s="1" t="s">
        <v>331</v>
      </c>
      <c r="D144" s="1" t="s">
        <v>93</v>
      </c>
      <c r="E144" s="1" t="s">
        <v>332</v>
      </c>
      <c r="F144" s="1">
        <v>2.645</v>
      </c>
      <c r="I144" s="1">
        <v>2.6204</v>
      </c>
      <c r="K144" s="1">
        <v>2.6108</v>
      </c>
      <c r="L144" s="1">
        <v>2.6196</v>
      </c>
      <c r="M144" s="1">
        <v>2.5042</v>
      </c>
      <c r="O144" s="1">
        <v>2.4159</v>
      </c>
      <c r="Q144" s="1">
        <v>2.4159</v>
      </c>
      <c r="U144" s="1">
        <v>2.4159</v>
      </c>
      <c r="V144" s="1">
        <v>2.5025</v>
      </c>
      <c r="W144" s="1">
        <v>2.4159</v>
      </c>
      <c r="AA144" s="1">
        <v>2.4159</v>
      </c>
      <c r="AD144" s="1">
        <v>2.4159</v>
      </c>
      <c r="AF144" s="1">
        <v>2.4159</v>
      </c>
      <c r="AI144" s="1">
        <v>2.4159</v>
      </c>
      <c r="AJ144" s="1">
        <v>2.4159</v>
      </c>
      <c r="AK144" s="1">
        <v>2.4715</v>
      </c>
      <c r="AO144" s="1">
        <f>63.48/24</f>
        <v>2.645</v>
      </c>
    </row>
    <row r="145" s="1" customFormat="1" ht="40.5" spans="1:37">
      <c r="A145" s="1">
        <v>142</v>
      </c>
      <c r="B145" s="1" t="s">
        <v>333</v>
      </c>
      <c r="C145" s="1" t="s">
        <v>141</v>
      </c>
      <c r="D145" s="1" t="s">
        <v>212</v>
      </c>
      <c r="E145" s="1" t="s">
        <v>334</v>
      </c>
      <c r="F145" s="1">
        <v>36.6</v>
      </c>
      <c r="G145" s="1">
        <v>36</v>
      </c>
      <c r="I145" s="1">
        <v>36</v>
      </c>
      <c r="J145" s="1">
        <v>36.1</v>
      </c>
      <c r="K145" s="1">
        <v>36.56</v>
      </c>
      <c r="L145" s="1">
        <v>36.31</v>
      </c>
      <c r="O145" s="1">
        <v>36</v>
      </c>
      <c r="R145" s="1">
        <v>36</v>
      </c>
      <c r="T145" s="1">
        <v>36.34</v>
      </c>
      <c r="U145" s="1">
        <v>36</v>
      </c>
      <c r="V145" s="1">
        <v>36.51</v>
      </c>
      <c r="AA145" s="1">
        <v>36</v>
      </c>
      <c r="AD145" s="1">
        <v>36</v>
      </c>
      <c r="AF145" s="1">
        <v>36</v>
      </c>
      <c r="AI145" s="1">
        <v>36</v>
      </c>
      <c r="AJ145" s="1">
        <v>36</v>
      </c>
      <c r="AK145" s="1">
        <f>AVERAGE(G145:AJ145)</f>
        <v>36.1213333333333</v>
      </c>
    </row>
    <row r="146" s="1" customFormat="1" ht="40.5" spans="1:37">
      <c r="A146" s="1">
        <v>143</v>
      </c>
      <c r="B146" s="1" t="s">
        <v>333</v>
      </c>
      <c r="C146" s="1" t="s">
        <v>138</v>
      </c>
      <c r="D146" s="1" t="s">
        <v>212</v>
      </c>
      <c r="E146" s="1" t="s">
        <v>334</v>
      </c>
      <c r="F146" s="1">
        <v>52.76</v>
      </c>
      <c r="G146" s="1">
        <v>52.4</v>
      </c>
      <c r="M146" s="1">
        <v>52.4</v>
      </c>
      <c r="O146" s="1">
        <v>52.4</v>
      </c>
      <c r="R146" s="1">
        <v>52.4</v>
      </c>
      <c r="T146" s="1">
        <v>52.4</v>
      </c>
      <c r="U146" s="1">
        <v>52.4</v>
      </c>
      <c r="V146" s="1">
        <v>53.12</v>
      </c>
      <c r="AB146" s="1">
        <v>52.4</v>
      </c>
      <c r="AD146" s="1">
        <v>52.4</v>
      </c>
      <c r="AI146" s="1">
        <v>52.4</v>
      </c>
      <c r="AJ146" s="1">
        <v>52.4</v>
      </c>
      <c r="AK146" s="1">
        <f>AVERAGE(G146:AJ146)</f>
        <v>52.4654545454545</v>
      </c>
    </row>
    <row r="147" s="1" customFormat="1" ht="40.5" spans="1:37">
      <c r="A147" s="1">
        <v>144</v>
      </c>
      <c r="B147" s="1" t="s">
        <v>335</v>
      </c>
      <c r="C147" s="1" t="s">
        <v>282</v>
      </c>
      <c r="D147" s="1" t="s">
        <v>336</v>
      </c>
      <c r="E147" s="1" t="s">
        <v>337</v>
      </c>
      <c r="F147" s="1">
        <v>0.8275</v>
      </c>
      <c r="J147" s="1">
        <v>0.8089</v>
      </c>
      <c r="AC147" s="1">
        <v>0.7689</v>
      </c>
      <c r="AD147" s="1">
        <v>0.7689</v>
      </c>
      <c r="AK147" s="6">
        <f>SUM(F147:AJ147)/4</f>
        <v>0.79355</v>
      </c>
    </row>
    <row r="148" s="1" customFormat="1" ht="40.5" spans="1:37">
      <c r="A148" s="1">
        <v>145</v>
      </c>
      <c r="B148" s="8" t="s">
        <v>338</v>
      </c>
      <c r="C148" s="1" t="s">
        <v>339</v>
      </c>
      <c r="D148" s="1">
        <v>14</v>
      </c>
      <c r="E148" s="1" t="s">
        <v>340</v>
      </c>
      <c r="F148" s="1">
        <v>0.5854</v>
      </c>
      <c r="S148" s="1">
        <v>0.3214</v>
      </c>
      <c r="V148" s="1">
        <v>0.5792</v>
      </c>
      <c r="AK148" s="1">
        <v>0.4503</v>
      </c>
    </row>
    <row r="149" s="1" customFormat="1" ht="40.5" spans="1:37">
      <c r="A149" s="1">
        <v>146</v>
      </c>
      <c r="B149" s="8" t="s">
        <v>341</v>
      </c>
      <c r="C149" s="1" t="s">
        <v>246</v>
      </c>
      <c r="D149" s="1">
        <v>36</v>
      </c>
      <c r="E149" s="1" t="s">
        <v>340</v>
      </c>
      <c r="F149" s="1">
        <v>0.4504</v>
      </c>
      <c r="I149" s="1">
        <v>0.3667</v>
      </c>
      <c r="K149" s="1">
        <v>0.375</v>
      </c>
      <c r="M149" s="1">
        <v>0.4167</v>
      </c>
      <c r="S149" s="1">
        <v>0.3333</v>
      </c>
      <c r="U149" s="1">
        <v>0.3803</v>
      </c>
      <c r="X149" s="1">
        <v>0.3058</v>
      </c>
      <c r="AD149" s="1">
        <v>0.3672</v>
      </c>
      <c r="AI149" s="1">
        <v>0.3877</v>
      </c>
      <c r="AK149" s="1">
        <v>0.3666</v>
      </c>
    </row>
    <row r="150" s="1" customFormat="1" ht="40.5" spans="1:37">
      <c r="A150" s="1">
        <v>147</v>
      </c>
      <c r="B150" s="8" t="s">
        <v>342</v>
      </c>
      <c r="C150" s="1" t="s">
        <v>343</v>
      </c>
      <c r="D150" s="1">
        <v>36</v>
      </c>
      <c r="E150" s="1" t="s">
        <v>340</v>
      </c>
      <c r="F150" s="1">
        <v>0.2122</v>
      </c>
      <c r="I150" s="1">
        <v>0.2003</v>
      </c>
      <c r="S150" s="1">
        <v>0.1917</v>
      </c>
      <c r="U150" s="1">
        <v>0.1794</v>
      </c>
      <c r="AC150" s="1">
        <v>0.1708</v>
      </c>
      <c r="AK150" s="1">
        <v>0.1856</v>
      </c>
    </row>
    <row r="151" s="1" customFormat="1" ht="40.5" spans="1:37">
      <c r="A151" s="1">
        <v>148</v>
      </c>
      <c r="B151" s="8" t="s">
        <v>344</v>
      </c>
      <c r="C151" s="1" t="s">
        <v>345</v>
      </c>
      <c r="D151" s="1">
        <v>30</v>
      </c>
      <c r="E151" s="1" t="s">
        <v>340</v>
      </c>
      <c r="F151" s="1">
        <v>0.3454</v>
      </c>
      <c r="J151" s="1">
        <v>0.3397</v>
      </c>
      <c r="K151" s="1">
        <v>0.245</v>
      </c>
      <c r="AC151" s="1">
        <v>0.3283</v>
      </c>
      <c r="AI151" s="1">
        <v>0.3283</v>
      </c>
      <c r="AK151" s="1">
        <v>0.3103</v>
      </c>
    </row>
    <row r="152" s="1" customFormat="1" ht="40.5" spans="1:37">
      <c r="A152" s="1">
        <v>149</v>
      </c>
      <c r="B152" s="1" t="s">
        <v>245</v>
      </c>
      <c r="C152" s="1" t="s">
        <v>186</v>
      </c>
      <c r="D152" s="1" t="s">
        <v>81</v>
      </c>
      <c r="E152" s="1" t="s">
        <v>346</v>
      </c>
      <c r="F152" s="1">
        <v>2.6166</v>
      </c>
      <c r="J152" s="1">
        <v>2.6108</v>
      </c>
      <c r="K152" s="1">
        <v>2.615</v>
      </c>
      <c r="R152" s="1">
        <v>2.6108</v>
      </c>
      <c r="U152" s="1">
        <v>2.6108</v>
      </c>
      <c r="W152" s="1">
        <v>2.6108</v>
      </c>
      <c r="Y152" s="1">
        <v>2.6108</v>
      </c>
      <c r="Z152" s="1">
        <v>2.6108</v>
      </c>
      <c r="AB152" s="1">
        <v>2.6083</v>
      </c>
      <c r="AD152" s="1">
        <v>2.6108</v>
      </c>
      <c r="AI152" s="1">
        <v>2.6108</v>
      </c>
      <c r="AK152" s="1">
        <v>2.6109</v>
      </c>
    </row>
    <row r="153" s="1" customFormat="1" ht="64.5" customHeight="1" spans="1:37">
      <c r="A153" s="1">
        <v>150</v>
      </c>
      <c r="B153" s="1" t="s">
        <v>347</v>
      </c>
      <c r="C153" s="1" t="s">
        <v>348</v>
      </c>
      <c r="D153" s="1" t="s">
        <v>81</v>
      </c>
      <c r="E153" s="1" t="s">
        <v>346</v>
      </c>
      <c r="F153" s="1">
        <v>0.8775</v>
      </c>
      <c r="J153" s="1">
        <v>0.815</v>
      </c>
      <c r="L153" s="1">
        <v>0.8316</v>
      </c>
      <c r="R153" s="1">
        <v>0.7583</v>
      </c>
      <c r="V153" s="1">
        <v>0.855</v>
      </c>
      <c r="AK153" s="1">
        <v>0.8149</v>
      </c>
    </row>
    <row r="154" s="1" customFormat="1" ht="36.75" customHeight="1" spans="1:37">
      <c r="A154" s="1">
        <v>151</v>
      </c>
      <c r="B154" s="1" t="s">
        <v>349</v>
      </c>
      <c r="C154" s="1" t="s">
        <v>118</v>
      </c>
      <c r="D154" s="1" t="s">
        <v>81</v>
      </c>
      <c r="E154" s="1" t="s">
        <v>346</v>
      </c>
      <c r="F154" s="1">
        <v>1.033</v>
      </c>
      <c r="O154" s="1">
        <v>1.017</v>
      </c>
      <c r="R154" s="1">
        <v>1.017</v>
      </c>
      <c r="T154" s="1">
        <v>0.981</v>
      </c>
      <c r="U154" s="1">
        <v>1.017</v>
      </c>
      <c r="Z154" s="1">
        <v>1.017</v>
      </c>
      <c r="AA154" s="1">
        <v>0.9953</v>
      </c>
      <c r="AI154" s="1">
        <v>1.017</v>
      </c>
      <c r="AK154" s="1">
        <v>1.0087</v>
      </c>
    </row>
    <row r="155" s="1" customFormat="1" ht="36" customHeight="1" spans="1:37">
      <c r="A155" s="1">
        <v>152</v>
      </c>
      <c r="B155" s="1" t="s">
        <v>350</v>
      </c>
      <c r="C155" s="1" t="s">
        <v>345</v>
      </c>
      <c r="D155" s="1" t="s">
        <v>81</v>
      </c>
      <c r="E155" s="1" t="s">
        <v>346</v>
      </c>
      <c r="F155" s="1">
        <v>1.5875</v>
      </c>
      <c r="J155" s="1">
        <v>1.5591</v>
      </c>
      <c r="L155" s="1">
        <v>1.5858</v>
      </c>
      <c r="O155" s="1">
        <v>1.5591</v>
      </c>
      <c r="R155" s="1">
        <v>1.5166</v>
      </c>
      <c r="AC155" s="1">
        <v>1.5166</v>
      </c>
      <c r="AD155" s="1">
        <v>1.575</v>
      </c>
      <c r="AJ155" s="1">
        <v>1.5316</v>
      </c>
      <c r="AK155" s="1">
        <v>1.5491</v>
      </c>
    </row>
    <row r="156" ht="54" spans="1:37">
      <c r="A156" s="1">
        <v>153</v>
      </c>
      <c r="B156" s="1" t="s">
        <v>351</v>
      </c>
      <c r="C156" s="1" t="s">
        <v>352</v>
      </c>
      <c r="D156" s="1" t="s">
        <v>353</v>
      </c>
      <c r="E156" s="1" t="s">
        <v>354</v>
      </c>
      <c r="F156" s="1">
        <v>63.9647</v>
      </c>
      <c r="H156" s="1">
        <v>63.61</v>
      </c>
      <c r="I156" s="1">
        <v>61.45</v>
      </c>
      <c r="J156" s="1">
        <v>61.48</v>
      </c>
      <c r="K156" s="1">
        <v>61.43</v>
      </c>
      <c r="L156" s="1">
        <v>61.45</v>
      </c>
      <c r="M156" s="1">
        <v>63.45</v>
      </c>
      <c r="O156" s="1">
        <v>61.48</v>
      </c>
      <c r="P156" s="1">
        <v>63.01</v>
      </c>
      <c r="S156" s="1">
        <v>61.55</v>
      </c>
      <c r="T156" s="1">
        <v>61.45</v>
      </c>
      <c r="AD156" s="1">
        <v>61.45</v>
      </c>
      <c r="AF156" s="1">
        <v>61.45</v>
      </c>
      <c r="AK156" s="1">
        <v>61.9383</v>
      </c>
    </row>
    <row r="157" s="1" customFormat="1" ht="94.5" customHeight="1" spans="1:37">
      <c r="A157" s="1">
        <v>154</v>
      </c>
      <c r="B157" s="1" t="s">
        <v>355</v>
      </c>
      <c r="C157" s="1" t="s">
        <v>356</v>
      </c>
      <c r="D157" s="1" t="s">
        <v>357</v>
      </c>
      <c r="E157" s="1" t="s">
        <v>358</v>
      </c>
      <c r="F157" s="1">
        <v>42.075</v>
      </c>
      <c r="G157" s="1">
        <v>41.83</v>
      </c>
      <c r="J157" s="1">
        <v>41.83</v>
      </c>
      <c r="O157" s="1">
        <v>41.83</v>
      </c>
      <c r="R157" s="1">
        <v>41.83</v>
      </c>
      <c r="U157" s="1">
        <v>41.83</v>
      </c>
      <c r="W157" s="1">
        <v>41.83</v>
      </c>
      <c r="Z157" s="1">
        <v>41.83</v>
      </c>
      <c r="AF157" s="1">
        <v>41.83</v>
      </c>
      <c r="AI157" s="1">
        <v>41.83</v>
      </c>
      <c r="AJ157" s="1">
        <v>41.83</v>
      </c>
      <c r="AK157" s="1">
        <v>41.83</v>
      </c>
    </row>
    <row r="158" s="1" customFormat="1" ht="94.5" customHeight="1" spans="1:37">
      <c r="A158" s="1">
        <v>155</v>
      </c>
      <c r="B158" s="1" t="s">
        <v>355</v>
      </c>
      <c r="C158" s="1" t="s">
        <v>359</v>
      </c>
      <c r="D158" s="1" t="s">
        <v>357</v>
      </c>
      <c r="E158" s="1" t="s">
        <v>358</v>
      </c>
      <c r="F158" s="1">
        <v>73.1773</v>
      </c>
      <c r="G158" s="1">
        <v>72.73</v>
      </c>
      <c r="J158" s="1">
        <v>72.73</v>
      </c>
      <c r="M158" s="1">
        <v>72.73</v>
      </c>
      <c r="O158" s="1">
        <v>72.73</v>
      </c>
      <c r="R158" s="1">
        <v>72.73</v>
      </c>
      <c r="U158" s="1">
        <v>72.73</v>
      </c>
      <c r="W158" s="1">
        <v>72.73</v>
      </c>
      <c r="Z158" s="1">
        <v>72.73</v>
      </c>
      <c r="AD158" s="1">
        <v>72.73</v>
      </c>
      <c r="AF158" s="1">
        <v>72.73</v>
      </c>
      <c r="AI158" s="1">
        <v>72.73</v>
      </c>
      <c r="AJ158" s="1">
        <v>72.73</v>
      </c>
      <c r="AK158" s="1">
        <v>72.73</v>
      </c>
    </row>
    <row r="159" s="1" customFormat="1" ht="94.5" customHeight="1" spans="1:37">
      <c r="A159" s="1">
        <v>156</v>
      </c>
      <c r="B159" s="1" t="s">
        <v>355</v>
      </c>
      <c r="C159" s="1" t="s">
        <v>360</v>
      </c>
      <c r="D159" s="1" t="s">
        <v>357</v>
      </c>
      <c r="E159" s="1" t="s">
        <v>358</v>
      </c>
      <c r="F159" s="1">
        <v>122.67</v>
      </c>
      <c r="G159" s="1">
        <v>121.67</v>
      </c>
      <c r="J159" s="1">
        <v>121.67</v>
      </c>
      <c r="O159" s="1">
        <v>121.67</v>
      </c>
      <c r="R159" s="1">
        <v>121.67</v>
      </c>
      <c r="W159" s="1">
        <v>121.67</v>
      </c>
      <c r="Z159" s="1">
        <v>121.67</v>
      </c>
      <c r="AD159" s="1">
        <v>121.67</v>
      </c>
      <c r="AI159" s="1">
        <v>121.67</v>
      </c>
      <c r="AJ159" s="1">
        <v>121.67</v>
      </c>
      <c r="AK159" s="1">
        <v>121.67</v>
      </c>
    </row>
    <row r="160" s="4" customFormat="1" ht="37.5" customHeight="1" spans="1:37">
      <c r="A160" s="1">
        <v>157</v>
      </c>
      <c r="B160" s="4" t="s">
        <v>361</v>
      </c>
      <c r="C160" s="4" t="s">
        <v>362</v>
      </c>
      <c r="D160" s="4" t="s">
        <v>363</v>
      </c>
      <c r="E160" s="4" t="s">
        <v>364</v>
      </c>
      <c r="F160" s="4">
        <v>12.8</v>
      </c>
      <c r="G160" s="4">
        <v>12.52</v>
      </c>
      <c r="J160" s="4">
        <v>12.74</v>
      </c>
      <c r="K160" s="4">
        <v>12.52</v>
      </c>
      <c r="L160" s="4">
        <v>12.788</v>
      </c>
      <c r="U160" s="4">
        <v>12.52</v>
      </c>
      <c r="AI160" s="4">
        <v>12.52</v>
      </c>
      <c r="AK160" s="6">
        <f t="shared" ref="AK160:AK168" si="5">AVERAGE(G160:AJ160)</f>
        <v>12.6013333333333</v>
      </c>
    </row>
    <row r="161" s="4" customFormat="1" ht="37.5" customHeight="1" spans="1:37">
      <c r="A161" s="1">
        <v>158</v>
      </c>
      <c r="B161" s="4" t="s">
        <v>361</v>
      </c>
      <c r="C161" s="4" t="s">
        <v>365</v>
      </c>
      <c r="D161" s="4" t="s">
        <v>363</v>
      </c>
      <c r="E161" s="4" t="s">
        <v>364</v>
      </c>
      <c r="F161" s="4">
        <v>17</v>
      </c>
      <c r="J161" s="4">
        <v>16.4</v>
      </c>
      <c r="K161" s="4">
        <v>16.1</v>
      </c>
      <c r="M161" s="4">
        <v>16.1</v>
      </c>
      <c r="P161" s="4">
        <v>16.84</v>
      </c>
      <c r="S161" s="4">
        <v>16.1</v>
      </c>
      <c r="AH161" s="4">
        <v>16.1</v>
      </c>
      <c r="AJ161" s="4">
        <v>16.1</v>
      </c>
      <c r="AK161" s="6">
        <f t="shared" si="5"/>
        <v>16.2485714285714</v>
      </c>
    </row>
    <row r="162" s="4" customFormat="1" ht="37.5" customHeight="1" spans="1:37">
      <c r="A162" s="1">
        <v>159</v>
      </c>
      <c r="B162" s="4" t="s">
        <v>361</v>
      </c>
      <c r="C162" s="4" t="s">
        <v>366</v>
      </c>
      <c r="D162" s="4" t="s">
        <v>363</v>
      </c>
      <c r="E162" s="4" t="s">
        <v>364</v>
      </c>
      <c r="F162" s="4">
        <v>14.8</v>
      </c>
      <c r="G162" s="4">
        <v>14.58</v>
      </c>
      <c r="J162" s="4">
        <v>14.58</v>
      </c>
      <c r="L162" s="4">
        <v>14.58</v>
      </c>
      <c r="N162" s="4">
        <v>14.58</v>
      </c>
      <c r="Q162" s="4">
        <v>14.58</v>
      </c>
      <c r="R162" s="4">
        <v>14.58</v>
      </c>
      <c r="S162" s="4">
        <v>14.58</v>
      </c>
      <c r="U162" s="4">
        <v>14.58</v>
      </c>
      <c r="W162" s="4">
        <v>14.58</v>
      </c>
      <c r="Y162" s="4">
        <v>14.58</v>
      </c>
      <c r="AH162" s="4">
        <v>14.58</v>
      </c>
      <c r="AI162" s="4">
        <v>14.58</v>
      </c>
      <c r="AJ162" s="4">
        <v>14.58</v>
      </c>
      <c r="AK162" s="6">
        <f t="shared" si="5"/>
        <v>14.58</v>
      </c>
    </row>
    <row r="163" s="4" customFormat="1" ht="37.5" customHeight="1" spans="1:37">
      <c r="A163" s="1">
        <v>160</v>
      </c>
      <c r="B163" s="4" t="s">
        <v>367</v>
      </c>
      <c r="C163" s="4" t="s">
        <v>368</v>
      </c>
      <c r="D163" s="4" t="s">
        <v>363</v>
      </c>
      <c r="E163" s="4" t="s">
        <v>364</v>
      </c>
      <c r="F163" s="4">
        <v>130.38</v>
      </c>
      <c r="I163" s="4">
        <v>113.96</v>
      </c>
      <c r="J163" s="4">
        <v>125.12</v>
      </c>
      <c r="R163" s="4">
        <v>129</v>
      </c>
      <c r="U163" s="4">
        <v>129</v>
      </c>
      <c r="X163" s="4">
        <v>113.96</v>
      </c>
      <c r="AD163" s="4">
        <v>113.96</v>
      </c>
      <c r="AH163" s="4">
        <v>113.96</v>
      </c>
      <c r="AI163" s="4">
        <v>113.96</v>
      </c>
      <c r="AJ163" s="4">
        <v>113.96</v>
      </c>
      <c r="AK163" s="6">
        <f t="shared" si="5"/>
        <v>118.542222222222</v>
      </c>
    </row>
    <row r="164" s="4" customFormat="1" ht="37.5" customHeight="1" spans="1:37">
      <c r="A164" s="1">
        <v>161</v>
      </c>
      <c r="B164" s="4" t="s">
        <v>369</v>
      </c>
      <c r="C164" s="4" t="s">
        <v>370</v>
      </c>
      <c r="D164" s="4" t="s">
        <v>363</v>
      </c>
      <c r="E164" s="4" t="s">
        <v>364</v>
      </c>
      <c r="F164" s="4">
        <v>47.6033</v>
      </c>
      <c r="G164" s="4">
        <v>46.92</v>
      </c>
      <c r="J164" s="4">
        <v>46.92</v>
      </c>
      <c r="K164" s="4">
        <v>46.96</v>
      </c>
      <c r="R164" s="4">
        <v>46.92</v>
      </c>
      <c r="U164" s="4">
        <v>46.35</v>
      </c>
      <c r="V164" s="4">
        <v>46.92</v>
      </c>
      <c r="AH164" s="4">
        <v>43.23</v>
      </c>
      <c r="AJ164" s="4">
        <v>43.23</v>
      </c>
      <c r="AK164" s="6">
        <f t="shared" si="5"/>
        <v>45.93125</v>
      </c>
    </row>
    <row r="165" s="4" customFormat="1" ht="37.5" customHeight="1" spans="1:37">
      <c r="A165" s="1">
        <v>162</v>
      </c>
      <c r="B165" s="4" t="s">
        <v>369</v>
      </c>
      <c r="C165" s="4" t="s">
        <v>371</v>
      </c>
      <c r="D165" s="4" t="s">
        <v>363</v>
      </c>
      <c r="E165" s="4" t="s">
        <v>364</v>
      </c>
      <c r="F165" s="4">
        <v>35.71</v>
      </c>
      <c r="I165" s="4">
        <v>35.28</v>
      </c>
      <c r="V165" s="4">
        <v>34.55</v>
      </c>
      <c r="AH165" s="4">
        <v>34.5</v>
      </c>
      <c r="AJ165" s="4">
        <v>34.55</v>
      </c>
      <c r="AK165" s="6">
        <f t="shared" si="5"/>
        <v>34.72</v>
      </c>
    </row>
    <row r="166" s="4" customFormat="1" ht="37.5" customHeight="1" spans="1:37">
      <c r="A166" s="1">
        <v>163</v>
      </c>
      <c r="B166" s="4" t="s">
        <v>372</v>
      </c>
      <c r="C166" s="4" t="s">
        <v>373</v>
      </c>
      <c r="D166" s="4" t="s">
        <v>47</v>
      </c>
      <c r="E166" s="4" t="s">
        <v>364</v>
      </c>
      <c r="F166" s="4">
        <v>237.12</v>
      </c>
      <c r="G166" s="4">
        <v>225</v>
      </c>
      <c r="I166" s="4">
        <v>225</v>
      </c>
      <c r="J166" s="4">
        <v>225</v>
      </c>
      <c r="K166" s="4">
        <v>226.88</v>
      </c>
      <c r="L166" s="4">
        <v>227.897</v>
      </c>
      <c r="O166" s="4">
        <v>225.97</v>
      </c>
      <c r="Q166" s="4">
        <v>225</v>
      </c>
      <c r="R166" s="4">
        <v>225</v>
      </c>
      <c r="T166" s="4">
        <v>222.7</v>
      </c>
      <c r="U166" s="4">
        <v>230</v>
      </c>
      <c r="W166" s="4">
        <v>225</v>
      </c>
      <c r="Y166" s="4">
        <v>225</v>
      </c>
      <c r="AD166" s="4">
        <v>230</v>
      </c>
      <c r="AF166" s="4">
        <v>226.86</v>
      </c>
      <c r="AH166" s="4">
        <v>222.7</v>
      </c>
      <c r="AI166" s="4">
        <v>222.7</v>
      </c>
      <c r="AJ166" s="4">
        <v>229.99</v>
      </c>
      <c r="AK166" s="6">
        <f t="shared" si="5"/>
        <v>225.923352941176</v>
      </c>
    </row>
    <row r="167" s="4" customFormat="1" ht="37.5" customHeight="1" spans="1:37">
      <c r="A167" s="1">
        <v>164</v>
      </c>
      <c r="B167" s="4" t="s">
        <v>374</v>
      </c>
      <c r="C167" s="4" t="s">
        <v>375</v>
      </c>
      <c r="D167" s="4" t="s">
        <v>47</v>
      </c>
      <c r="E167" s="4" t="s">
        <v>364</v>
      </c>
      <c r="F167" s="4">
        <v>140.73</v>
      </c>
      <c r="H167" s="4">
        <v>130.55</v>
      </c>
      <c r="I167" s="4">
        <v>130.98</v>
      </c>
      <c r="K167" s="4">
        <v>123.52</v>
      </c>
      <c r="L167" s="4">
        <v>123.52</v>
      </c>
      <c r="M167" s="4">
        <v>117.344</v>
      </c>
      <c r="U167" s="4">
        <v>128.84</v>
      </c>
      <c r="W167" s="4">
        <v>123.52</v>
      </c>
      <c r="X167" s="4">
        <v>123.52</v>
      </c>
      <c r="AD167" s="4">
        <v>123.52</v>
      </c>
      <c r="AH167" s="4">
        <v>117.34</v>
      </c>
      <c r="AJ167" s="4">
        <v>123.52</v>
      </c>
      <c r="AK167" s="6">
        <f t="shared" si="5"/>
        <v>124.197636363636</v>
      </c>
    </row>
    <row r="168" s="4" customFormat="1" ht="37.5" customHeight="1" spans="1:37">
      <c r="A168" s="1">
        <v>165</v>
      </c>
      <c r="B168" s="4" t="s">
        <v>376</v>
      </c>
      <c r="C168" s="4" t="s">
        <v>377</v>
      </c>
      <c r="D168" s="4" t="s">
        <v>47</v>
      </c>
      <c r="E168" s="4" t="s">
        <v>364</v>
      </c>
      <c r="F168" s="4">
        <v>80.4</v>
      </c>
      <c r="H168" s="4">
        <v>76.79</v>
      </c>
      <c r="I168" s="4">
        <v>77.05</v>
      </c>
      <c r="J168" s="4">
        <v>71.93</v>
      </c>
      <c r="L168" s="4">
        <v>69.5</v>
      </c>
      <c r="M168" s="4">
        <v>69.5</v>
      </c>
      <c r="O168" s="4">
        <v>71.93</v>
      </c>
      <c r="Q168" s="4">
        <v>69.5</v>
      </c>
      <c r="R168" s="4">
        <v>69.5</v>
      </c>
      <c r="Y168" s="4">
        <v>77.76</v>
      </c>
      <c r="AC168" s="4">
        <v>80</v>
      </c>
      <c r="AD168" s="4">
        <v>77.76</v>
      </c>
      <c r="AH168" s="4">
        <v>69.5</v>
      </c>
      <c r="AI168" s="4">
        <v>69.5</v>
      </c>
      <c r="AJ168" s="4">
        <v>69.5</v>
      </c>
      <c r="AK168" s="6">
        <f t="shared" si="5"/>
        <v>72.8371428571429</v>
      </c>
    </row>
    <row r="169" s="1" customFormat="1" ht="40.5" spans="1:37">
      <c r="A169" s="1">
        <v>166</v>
      </c>
      <c r="B169" s="1" t="s">
        <v>378</v>
      </c>
      <c r="C169" s="1" t="s">
        <v>246</v>
      </c>
      <c r="D169" s="1" t="s">
        <v>363</v>
      </c>
      <c r="E169" s="1" t="s">
        <v>379</v>
      </c>
      <c r="F169" s="1" t="s">
        <v>380</v>
      </c>
      <c r="G169" s="1" t="s">
        <v>121</v>
      </c>
      <c r="H169" s="1" t="s">
        <v>121</v>
      </c>
      <c r="I169" s="1" t="s">
        <v>121</v>
      </c>
      <c r="J169" s="1" t="s">
        <v>121</v>
      </c>
      <c r="K169" s="1" t="s">
        <v>121</v>
      </c>
      <c r="L169" s="1" t="s">
        <v>121</v>
      </c>
      <c r="M169" s="1" t="s">
        <v>121</v>
      </c>
      <c r="N169" s="1" t="s">
        <v>121</v>
      </c>
      <c r="O169" s="1" t="s">
        <v>121</v>
      </c>
      <c r="P169" s="1" t="s">
        <v>121</v>
      </c>
      <c r="Q169" s="1" t="s">
        <v>121</v>
      </c>
      <c r="R169" s="1" t="s">
        <v>121</v>
      </c>
      <c r="S169" s="1" t="s">
        <v>121</v>
      </c>
      <c r="T169" s="1" t="s">
        <v>121</v>
      </c>
      <c r="U169" s="1" t="s">
        <v>121</v>
      </c>
      <c r="V169" s="1" t="s">
        <v>121</v>
      </c>
      <c r="W169" s="1" t="s">
        <v>121</v>
      </c>
      <c r="X169" s="1" t="s">
        <v>121</v>
      </c>
      <c r="Y169" s="1" t="s">
        <v>121</v>
      </c>
      <c r="Z169" s="1" t="s">
        <v>121</v>
      </c>
      <c r="AA169" s="1" t="s">
        <v>121</v>
      </c>
      <c r="AB169" s="1" t="s">
        <v>121</v>
      </c>
      <c r="AC169" s="1" t="s">
        <v>121</v>
      </c>
      <c r="AD169" s="1" t="s">
        <v>121</v>
      </c>
      <c r="AE169" s="1" t="s">
        <v>121</v>
      </c>
      <c r="AF169" s="1" t="s">
        <v>121</v>
      </c>
      <c r="AG169" s="1" t="s">
        <v>121</v>
      </c>
      <c r="AH169" s="1" t="s">
        <v>381</v>
      </c>
      <c r="AI169" s="1" t="s">
        <v>121</v>
      </c>
      <c r="AJ169" s="1" t="s">
        <v>381</v>
      </c>
      <c r="AK169" s="1" t="s">
        <v>381</v>
      </c>
    </row>
    <row r="170" s="1" customFormat="1" ht="54" spans="1:37">
      <c r="A170" s="1">
        <v>167</v>
      </c>
      <c r="B170" s="1" t="s">
        <v>382</v>
      </c>
      <c r="C170" s="1" t="s">
        <v>383</v>
      </c>
      <c r="D170" s="1" t="s">
        <v>81</v>
      </c>
      <c r="E170" s="1" t="s">
        <v>384</v>
      </c>
      <c r="F170" s="6">
        <v>1.6415</v>
      </c>
      <c r="G170" s="6">
        <v>1.224</v>
      </c>
      <c r="H170" s="6">
        <v>1.5694</v>
      </c>
      <c r="I170" s="6">
        <v>1.4417</v>
      </c>
      <c r="J170" s="6"/>
      <c r="K170" s="6"/>
      <c r="L170" s="6"/>
      <c r="M170" s="6">
        <v>1.3775</v>
      </c>
      <c r="N170" s="6">
        <v>1.43</v>
      </c>
      <c r="O170" s="6"/>
      <c r="P170" s="6"/>
      <c r="Q170" s="6"/>
      <c r="R170" s="6"/>
      <c r="S170" s="6"/>
      <c r="T170" s="6">
        <v>1.31</v>
      </c>
      <c r="U170" s="6"/>
      <c r="V170" s="6">
        <v>1.33</v>
      </c>
      <c r="W170" s="6"/>
      <c r="X170" s="6"/>
      <c r="Y170" s="6">
        <v>1.3692</v>
      </c>
      <c r="Z170" s="6"/>
      <c r="AA170" s="6"/>
      <c r="AB170" s="6"/>
      <c r="AC170" s="6"/>
      <c r="AD170" s="6"/>
      <c r="AE170" s="6"/>
      <c r="AF170" s="6"/>
      <c r="AG170" s="6"/>
      <c r="AH170" s="6"/>
      <c r="AI170" s="6">
        <v>1.224</v>
      </c>
      <c r="AJ170" s="6">
        <v>1.4661</v>
      </c>
      <c r="AK170" s="6">
        <f>SUM(G170:AJ170)/10</f>
        <v>1.37419</v>
      </c>
    </row>
    <row r="171" s="1" customFormat="1" ht="54" spans="1:37">
      <c r="A171" s="1">
        <v>168</v>
      </c>
      <c r="B171" s="1" t="s">
        <v>385</v>
      </c>
      <c r="C171" s="1" t="s">
        <v>386</v>
      </c>
      <c r="D171" s="1" t="s">
        <v>81</v>
      </c>
      <c r="E171" s="1" t="s">
        <v>384</v>
      </c>
      <c r="F171" s="6">
        <v>1.025</v>
      </c>
      <c r="G171" s="6">
        <v>0.8917</v>
      </c>
      <c r="H171" s="6">
        <v>1.0063</v>
      </c>
      <c r="I171" s="6"/>
      <c r="J171" s="6"/>
      <c r="K171" s="6"/>
      <c r="L171" s="6"/>
      <c r="M171" s="6">
        <v>0.9167</v>
      </c>
      <c r="O171" s="6">
        <v>0.8917</v>
      </c>
      <c r="P171" s="6"/>
      <c r="Q171" s="6"/>
      <c r="R171" s="6"/>
      <c r="S171" s="6"/>
      <c r="T171" s="6">
        <v>0.93</v>
      </c>
      <c r="U171" s="6">
        <v>0.8917</v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>
        <v>0.8917</v>
      </c>
      <c r="AI171" s="6">
        <v>0.8917</v>
      </c>
      <c r="AJ171" s="6"/>
      <c r="AK171" s="6">
        <f>SUM(G171:AJ171)/8</f>
        <v>0.9139375</v>
      </c>
    </row>
    <row r="172" s="1" customFormat="1" ht="54" spans="1:37">
      <c r="A172" s="1">
        <v>169</v>
      </c>
      <c r="B172" s="1" t="s">
        <v>387</v>
      </c>
      <c r="C172" s="1" t="s">
        <v>388</v>
      </c>
      <c r="D172" s="1" t="s">
        <v>389</v>
      </c>
      <c r="E172" s="1" t="s">
        <v>390</v>
      </c>
      <c r="F172" s="1">
        <v>17.8</v>
      </c>
      <c r="H172" s="1">
        <v>17.8</v>
      </c>
      <c r="J172" s="1">
        <v>16.91</v>
      </c>
      <c r="M172" s="1">
        <v>17.8</v>
      </c>
      <c r="O172" s="1">
        <v>17.8</v>
      </c>
      <c r="S172" s="1">
        <v>17.8</v>
      </c>
      <c r="Y172" s="1">
        <v>17.8</v>
      </c>
      <c r="AC172" s="1">
        <v>17.8</v>
      </c>
      <c r="AE172" s="1">
        <v>17.8</v>
      </c>
      <c r="AF172" s="1">
        <v>16.02</v>
      </c>
      <c r="AG172" s="1">
        <v>17</v>
      </c>
      <c r="AK172" s="6">
        <f t="shared" ref="AK172:AK191" si="6">AVERAGE(F172:AJ172)</f>
        <v>17.4845454545455</v>
      </c>
    </row>
    <row r="173" s="1" customFormat="1" ht="54" spans="1:37">
      <c r="A173" s="1">
        <v>170</v>
      </c>
      <c r="B173" s="1" t="s">
        <v>391</v>
      </c>
      <c r="C173" s="1" t="s">
        <v>392</v>
      </c>
      <c r="D173" s="1" t="s">
        <v>389</v>
      </c>
      <c r="E173" s="1" t="s">
        <v>390</v>
      </c>
      <c r="F173" s="1">
        <v>25.725</v>
      </c>
      <c r="H173" s="1">
        <v>29.8</v>
      </c>
      <c r="M173" s="1">
        <v>29.8</v>
      </c>
      <c r="O173" s="1">
        <v>13.5</v>
      </c>
      <c r="T173" s="1">
        <v>26.5</v>
      </c>
      <c r="U173" s="1">
        <v>23.28</v>
      </c>
      <c r="Y173" s="1">
        <v>23.28</v>
      </c>
      <c r="AC173" s="1">
        <v>29.8</v>
      </c>
      <c r="AF173" s="1">
        <v>13.5</v>
      </c>
      <c r="AG173" s="1">
        <v>29.8</v>
      </c>
      <c r="AK173" s="6">
        <f t="shared" si="6"/>
        <v>24.4985</v>
      </c>
    </row>
    <row r="174" s="1" customFormat="1" ht="54" spans="1:37">
      <c r="A174" s="1">
        <v>171</v>
      </c>
      <c r="B174" s="1" t="s">
        <v>393</v>
      </c>
      <c r="C174" s="1" t="s">
        <v>394</v>
      </c>
      <c r="D174" s="1" t="s">
        <v>389</v>
      </c>
      <c r="E174" s="1" t="s">
        <v>390</v>
      </c>
      <c r="F174" s="1">
        <v>3.8</v>
      </c>
      <c r="H174" s="1">
        <v>3.8</v>
      </c>
      <c r="L174" s="1">
        <v>3</v>
      </c>
      <c r="M174" s="1">
        <v>3.8</v>
      </c>
      <c r="O174" s="1">
        <v>3.8</v>
      </c>
      <c r="U174" s="1">
        <v>3.8</v>
      </c>
      <c r="X174" s="1">
        <v>3.8</v>
      </c>
      <c r="Y174" s="1">
        <v>3.8</v>
      </c>
      <c r="AC174" s="1">
        <v>3.8</v>
      </c>
      <c r="AD174" s="1">
        <v>3.8</v>
      </c>
      <c r="AF174" s="1">
        <v>1.8</v>
      </c>
      <c r="AJ174" s="1">
        <v>1.79</v>
      </c>
      <c r="AK174" s="6">
        <f t="shared" si="6"/>
        <v>3.39916666666667</v>
      </c>
    </row>
    <row r="175" s="1" customFormat="1" ht="54" spans="1:37">
      <c r="A175" s="1">
        <v>172</v>
      </c>
      <c r="B175" s="1" t="s">
        <v>393</v>
      </c>
      <c r="C175" s="1" t="s">
        <v>394</v>
      </c>
      <c r="D175" s="1" t="s">
        <v>395</v>
      </c>
      <c r="E175" s="1" t="s">
        <v>390</v>
      </c>
      <c r="F175" s="1">
        <v>7.6</v>
      </c>
      <c r="J175" s="1">
        <v>6</v>
      </c>
      <c r="X175" s="1">
        <v>7.6</v>
      </c>
      <c r="AA175" s="1">
        <v>6</v>
      </c>
      <c r="AC175" s="1">
        <v>7.6</v>
      </c>
      <c r="AF175" s="1">
        <v>3.6</v>
      </c>
      <c r="AK175" s="6">
        <f t="shared" si="6"/>
        <v>6.4</v>
      </c>
    </row>
    <row r="176" s="1" customFormat="1" ht="54" spans="1:37">
      <c r="A176" s="1">
        <v>173</v>
      </c>
      <c r="B176" s="1" t="s">
        <v>396</v>
      </c>
      <c r="C176" s="1" t="s">
        <v>397</v>
      </c>
      <c r="D176" s="1" t="s">
        <v>212</v>
      </c>
      <c r="E176" s="1" t="s">
        <v>390</v>
      </c>
      <c r="F176" s="1">
        <v>17.8</v>
      </c>
      <c r="H176" s="1">
        <v>17.8</v>
      </c>
      <c r="M176" s="1">
        <v>17.8</v>
      </c>
      <c r="W176" s="1">
        <v>17.21</v>
      </c>
      <c r="Y176" s="1">
        <v>17.8</v>
      </c>
      <c r="AE176" s="1">
        <v>17.8</v>
      </c>
      <c r="AF176" s="1">
        <v>16.02</v>
      </c>
      <c r="AJ176" s="1">
        <v>17.8</v>
      </c>
      <c r="AK176" s="6">
        <f t="shared" si="6"/>
        <v>17.50375</v>
      </c>
    </row>
    <row r="177" s="1" customFormat="1" ht="54" spans="1:37">
      <c r="A177" s="1">
        <v>174</v>
      </c>
      <c r="B177" s="1" t="s">
        <v>398</v>
      </c>
      <c r="C177" s="1" t="s">
        <v>399</v>
      </c>
      <c r="D177" s="1" t="s">
        <v>212</v>
      </c>
      <c r="E177" s="1" t="s">
        <v>390</v>
      </c>
      <c r="F177" s="1">
        <v>17</v>
      </c>
      <c r="J177" s="1">
        <v>16.3</v>
      </c>
      <c r="L177" s="1">
        <v>17</v>
      </c>
      <c r="M177" s="1">
        <v>17</v>
      </c>
      <c r="U177" s="1">
        <v>16.38</v>
      </c>
      <c r="X177" s="1">
        <v>15.3</v>
      </c>
      <c r="AE177" s="1">
        <v>17</v>
      </c>
      <c r="AF177" s="1">
        <v>16.3</v>
      </c>
      <c r="AK177" s="6">
        <f t="shared" si="6"/>
        <v>16.535</v>
      </c>
    </row>
    <row r="178" s="1" customFormat="1" ht="54" spans="1:37">
      <c r="A178" s="1">
        <v>175</v>
      </c>
      <c r="B178" s="1" t="s">
        <v>400</v>
      </c>
      <c r="C178" s="1" t="s">
        <v>401</v>
      </c>
      <c r="D178" s="1" t="s">
        <v>212</v>
      </c>
      <c r="E178" s="1" t="s">
        <v>390</v>
      </c>
      <c r="F178" s="1">
        <v>16</v>
      </c>
      <c r="H178" s="1">
        <v>16</v>
      </c>
      <c r="M178" s="1">
        <v>16</v>
      </c>
      <c r="U178" s="1">
        <v>16</v>
      </c>
      <c r="Y178" s="1">
        <v>16</v>
      </c>
      <c r="AG178" s="1">
        <v>16</v>
      </c>
      <c r="AK178" s="6">
        <f t="shared" si="6"/>
        <v>16</v>
      </c>
    </row>
    <row r="179" s="1" customFormat="1" ht="54" spans="1:37">
      <c r="A179" s="1">
        <v>176</v>
      </c>
      <c r="B179" s="1" t="s">
        <v>402</v>
      </c>
      <c r="C179" s="1" t="s">
        <v>403</v>
      </c>
      <c r="D179" s="1" t="s">
        <v>85</v>
      </c>
      <c r="E179" s="1" t="s">
        <v>390</v>
      </c>
      <c r="F179" s="1">
        <v>19.8</v>
      </c>
      <c r="H179" s="1">
        <v>19.8</v>
      </c>
      <c r="M179" s="1">
        <v>19.8</v>
      </c>
      <c r="O179" s="1">
        <v>19.8</v>
      </c>
      <c r="U179" s="1">
        <v>19.4</v>
      </c>
      <c r="Y179" s="1">
        <v>19.8</v>
      </c>
      <c r="AF179" s="1">
        <v>17.82</v>
      </c>
      <c r="AG179" s="1">
        <v>19.8</v>
      </c>
      <c r="AJ179" s="1">
        <v>19.8</v>
      </c>
      <c r="AK179" s="6">
        <f t="shared" si="6"/>
        <v>19.5355555555556</v>
      </c>
    </row>
    <row r="180" s="1" customFormat="1" ht="54" spans="1:37">
      <c r="A180" s="1">
        <v>177</v>
      </c>
      <c r="B180" s="1" t="s">
        <v>402</v>
      </c>
      <c r="C180" s="1" t="s">
        <v>404</v>
      </c>
      <c r="D180" s="1" t="s">
        <v>85</v>
      </c>
      <c r="E180" s="1" t="s">
        <v>390</v>
      </c>
      <c r="F180" s="1">
        <v>28.8</v>
      </c>
      <c r="H180" s="1">
        <v>28.8</v>
      </c>
      <c r="M180" s="1">
        <v>28.8</v>
      </c>
      <c r="O180" s="1">
        <v>28.8</v>
      </c>
      <c r="S180" s="1">
        <v>25.8</v>
      </c>
      <c r="U180" s="1">
        <v>28.2</v>
      </c>
      <c r="AF180" s="1">
        <v>25.8</v>
      </c>
      <c r="AJ180" s="1">
        <v>28.8</v>
      </c>
      <c r="AK180" s="6">
        <f t="shared" si="6"/>
        <v>27.975</v>
      </c>
    </row>
    <row r="181" s="1" customFormat="1" ht="54" spans="1:37">
      <c r="A181" s="1">
        <v>178</v>
      </c>
      <c r="B181" s="1" t="s">
        <v>405</v>
      </c>
      <c r="C181" s="1" t="s">
        <v>406</v>
      </c>
      <c r="D181" s="1" t="s">
        <v>212</v>
      </c>
      <c r="E181" s="1" t="s">
        <v>390</v>
      </c>
      <c r="F181" s="1">
        <v>16.3</v>
      </c>
      <c r="H181" s="1">
        <v>16.3</v>
      </c>
      <c r="M181" s="1">
        <v>16.3</v>
      </c>
      <c r="U181" s="1">
        <v>15.65</v>
      </c>
      <c r="X181" s="1">
        <v>14.67</v>
      </c>
      <c r="Y181" s="1">
        <v>16.3</v>
      </c>
      <c r="AF181" s="1">
        <v>14.67</v>
      </c>
      <c r="AG181" s="1">
        <v>15.5</v>
      </c>
      <c r="AJ181" s="1">
        <v>16.3</v>
      </c>
      <c r="AK181" s="6">
        <f t="shared" si="6"/>
        <v>15.7766666666667</v>
      </c>
    </row>
    <row r="182" s="1" customFormat="1" ht="54" spans="1:37">
      <c r="A182" s="1">
        <v>179</v>
      </c>
      <c r="B182" s="1" t="s">
        <v>405</v>
      </c>
      <c r="C182" s="1" t="s">
        <v>407</v>
      </c>
      <c r="D182" s="1" t="s">
        <v>212</v>
      </c>
      <c r="E182" s="1" t="s">
        <v>390</v>
      </c>
      <c r="F182" s="1">
        <v>19.2</v>
      </c>
      <c r="H182" s="1">
        <v>19.2</v>
      </c>
      <c r="M182" s="1">
        <v>19.2</v>
      </c>
      <c r="U182" s="1">
        <v>17.28</v>
      </c>
      <c r="Y182" s="1">
        <v>19.2</v>
      </c>
      <c r="AF182" s="1">
        <v>17.28</v>
      </c>
      <c r="AG182" s="1">
        <v>18</v>
      </c>
      <c r="AJ182" s="1">
        <v>19.2</v>
      </c>
      <c r="AK182" s="6">
        <f t="shared" si="6"/>
        <v>18.57</v>
      </c>
    </row>
    <row r="183" s="1" customFormat="1" ht="54" spans="1:37">
      <c r="A183" s="1">
        <v>180</v>
      </c>
      <c r="B183" s="1" t="s">
        <v>408</v>
      </c>
      <c r="C183" s="1" t="s">
        <v>409</v>
      </c>
      <c r="D183" s="1" t="s">
        <v>212</v>
      </c>
      <c r="E183" s="1" t="s">
        <v>390</v>
      </c>
      <c r="F183" s="1">
        <v>18.5</v>
      </c>
      <c r="H183" s="1">
        <v>18.5</v>
      </c>
      <c r="L183" s="1">
        <v>18.5</v>
      </c>
      <c r="M183" s="1">
        <v>18.5</v>
      </c>
      <c r="Y183" s="1">
        <v>18.5</v>
      </c>
      <c r="Z183" s="1">
        <v>18.5</v>
      </c>
      <c r="AE183" s="1">
        <v>18.5</v>
      </c>
      <c r="AF183" s="1">
        <v>17</v>
      </c>
      <c r="AK183" s="6">
        <f t="shared" si="6"/>
        <v>18.3125</v>
      </c>
    </row>
    <row r="184" s="1" customFormat="1" ht="54" spans="1:37">
      <c r="A184" s="1">
        <v>181</v>
      </c>
      <c r="B184" s="1" t="s">
        <v>410</v>
      </c>
      <c r="C184" s="1" t="s">
        <v>411</v>
      </c>
      <c r="D184" s="1" t="s">
        <v>212</v>
      </c>
      <c r="E184" s="1" t="s">
        <v>390</v>
      </c>
      <c r="F184" s="1">
        <v>19.8</v>
      </c>
      <c r="H184" s="1">
        <v>19.8</v>
      </c>
      <c r="I184" s="1">
        <v>19.47</v>
      </c>
      <c r="M184" s="1">
        <v>19.8</v>
      </c>
      <c r="O184" s="1">
        <v>19.8</v>
      </c>
      <c r="T184" s="1">
        <v>19.8</v>
      </c>
      <c r="U184" s="1">
        <v>19.8</v>
      </c>
      <c r="X184" s="1">
        <v>17.82</v>
      </c>
      <c r="Z184" s="1">
        <v>19.8</v>
      </c>
      <c r="AF184" s="1">
        <v>17.82</v>
      </c>
      <c r="AG184" s="1">
        <v>19.8</v>
      </c>
      <c r="AI184" s="1">
        <v>19.8</v>
      </c>
      <c r="AJ184" s="1">
        <v>19.8</v>
      </c>
      <c r="AK184" s="6">
        <f t="shared" si="6"/>
        <v>19.47</v>
      </c>
    </row>
    <row r="185" s="1" customFormat="1" ht="54" spans="1:37">
      <c r="A185" s="1">
        <v>182</v>
      </c>
      <c r="B185" s="1" t="s">
        <v>412</v>
      </c>
      <c r="C185" s="1" t="s">
        <v>413</v>
      </c>
      <c r="D185" s="1" t="s">
        <v>212</v>
      </c>
      <c r="E185" s="1" t="s">
        <v>390</v>
      </c>
      <c r="F185" s="1">
        <v>19.8</v>
      </c>
      <c r="H185" s="1">
        <v>19.8</v>
      </c>
      <c r="J185" s="1">
        <v>18.79</v>
      </c>
      <c r="M185" s="1">
        <v>19.8</v>
      </c>
      <c r="U185" s="1">
        <v>19.8</v>
      </c>
      <c r="AE185" s="1">
        <v>19.8</v>
      </c>
      <c r="AJ185" s="1">
        <v>19.8</v>
      </c>
      <c r="AK185" s="6">
        <f t="shared" si="6"/>
        <v>19.6557142857143</v>
      </c>
    </row>
    <row r="186" s="1" customFormat="1" ht="54" spans="1:37">
      <c r="A186" s="1">
        <v>183</v>
      </c>
      <c r="B186" s="1" t="s">
        <v>97</v>
      </c>
      <c r="C186" s="1" t="s">
        <v>141</v>
      </c>
      <c r="D186" s="1" t="s">
        <v>212</v>
      </c>
      <c r="E186" s="1" t="s">
        <v>390</v>
      </c>
      <c r="F186" s="1">
        <v>16.9</v>
      </c>
      <c r="H186" s="1">
        <v>16.9</v>
      </c>
      <c r="J186" s="1">
        <v>16.05</v>
      </c>
      <c r="M186" s="1">
        <v>16.9</v>
      </c>
      <c r="O186" s="1">
        <v>16.9</v>
      </c>
      <c r="X186" s="1">
        <v>15.21</v>
      </c>
      <c r="AE186" s="1">
        <v>16.9</v>
      </c>
      <c r="AF186" s="1">
        <v>15.21</v>
      </c>
      <c r="AK186" s="6">
        <f t="shared" si="6"/>
        <v>16.37125</v>
      </c>
    </row>
    <row r="187" s="1" customFormat="1" ht="67.5" spans="1:37">
      <c r="A187" s="1">
        <v>184</v>
      </c>
      <c r="B187" s="1" t="s">
        <v>414</v>
      </c>
      <c r="C187" s="1" t="s">
        <v>415</v>
      </c>
      <c r="D187" s="1" t="s">
        <v>212</v>
      </c>
      <c r="E187" s="1" t="s">
        <v>390</v>
      </c>
      <c r="F187" s="1">
        <v>16.5</v>
      </c>
      <c r="H187" s="1">
        <v>16.5</v>
      </c>
      <c r="M187" s="1">
        <v>17.8</v>
      </c>
      <c r="O187" s="1">
        <v>16.5</v>
      </c>
      <c r="T187" s="1">
        <v>16.5</v>
      </c>
      <c r="AF187" s="1">
        <v>14.85</v>
      </c>
      <c r="AJ187" s="1">
        <v>16.5</v>
      </c>
      <c r="AK187" s="6">
        <f t="shared" si="6"/>
        <v>16.45</v>
      </c>
    </row>
    <row r="188" s="1" customFormat="1" ht="54" spans="1:37">
      <c r="A188" s="1">
        <v>185</v>
      </c>
      <c r="B188" s="1" t="s">
        <v>416</v>
      </c>
      <c r="C188" s="1" t="s">
        <v>417</v>
      </c>
      <c r="D188" s="1" t="s">
        <v>212</v>
      </c>
      <c r="E188" s="1" t="s">
        <v>390</v>
      </c>
      <c r="F188" s="1">
        <v>28</v>
      </c>
      <c r="H188" s="1">
        <v>28</v>
      </c>
      <c r="J188" s="1">
        <v>28</v>
      </c>
      <c r="M188" s="1">
        <v>28</v>
      </c>
      <c r="O188" s="1">
        <v>28</v>
      </c>
      <c r="Y188" s="1">
        <v>28</v>
      </c>
      <c r="Z188" s="1">
        <v>28</v>
      </c>
      <c r="AF188" s="1">
        <v>25.2</v>
      </c>
      <c r="AG188" s="1">
        <v>28</v>
      </c>
      <c r="AI188" s="1">
        <v>28</v>
      </c>
      <c r="AJ188" s="1">
        <v>28</v>
      </c>
      <c r="AK188" s="6">
        <f t="shared" si="6"/>
        <v>27.7454545454545</v>
      </c>
    </row>
    <row r="189" s="1" customFormat="1" ht="54" spans="1:37">
      <c r="A189" s="1">
        <v>186</v>
      </c>
      <c r="B189" s="1" t="s">
        <v>418</v>
      </c>
      <c r="C189" s="1" t="s">
        <v>419</v>
      </c>
      <c r="D189" s="1" t="s">
        <v>212</v>
      </c>
      <c r="E189" s="1" t="s">
        <v>390</v>
      </c>
      <c r="F189" s="1">
        <v>17.8</v>
      </c>
      <c r="H189" s="1">
        <v>17.8</v>
      </c>
      <c r="M189" s="1">
        <v>17.8</v>
      </c>
      <c r="AE189" s="1">
        <v>17.8</v>
      </c>
      <c r="AF189" s="1">
        <v>16.02</v>
      </c>
      <c r="AJ189" s="1">
        <v>17.8</v>
      </c>
      <c r="AK189" s="6">
        <f t="shared" si="6"/>
        <v>17.5033333333333</v>
      </c>
    </row>
    <row r="190" s="1" customFormat="1" ht="54" spans="1:37">
      <c r="A190" s="1">
        <v>187</v>
      </c>
      <c r="B190" s="1" t="s">
        <v>420</v>
      </c>
      <c r="C190" s="1" t="s">
        <v>421</v>
      </c>
      <c r="D190" s="1" t="s">
        <v>212</v>
      </c>
      <c r="E190" s="1" t="s">
        <v>390</v>
      </c>
      <c r="F190" s="1">
        <v>16.8</v>
      </c>
      <c r="M190" s="1">
        <v>16.8</v>
      </c>
      <c r="AF190" s="1">
        <v>16.3</v>
      </c>
      <c r="AG190" s="1">
        <v>16.6</v>
      </c>
      <c r="AK190" s="6">
        <f t="shared" si="6"/>
        <v>16.625</v>
      </c>
    </row>
    <row r="191" s="1" customFormat="1" ht="54" spans="1:37">
      <c r="A191" s="1">
        <v>188</v>
      </c>
      <c r="B191" s="1" t="s">
        <v>422</v>
      </c>
      <c r="C191" s="1" t="s">
        <v>423</v>
      </c>
      <c r="D191" s="1" t="s">
        <v>212</v>
      </c>
      <c r="E191" s="1" t="s">
        <v>390</v>
      </c>
      <c r="F191" s="1">
        <v>18</v>
      </c>
      <c r="H191" s="1">
        <v>18</v>
      </c>
      <c r="L191" s="1">
        <v>18</v>
      </c>
      <c r="M191" s="1">
        <v>18</v>
      </c>
      <c r="O191" s="1">
        <v>18</v>
      </c>
      <c r="T191" s="1">
        <v>17.28</v>
      </c>
      <c r="U191" s="1">
        <v>17.28</v>
      </c>
      <c r="X191" s="1">
        <v>16.2</v>
      </c>
      <c r="Y191" s="1">
        <v>18</v>
      </c>
      <c r="AF191" s="1">
        <v>16.2</v>
      </c>
      <c r="AK191" s="6">
        <f t="shared" si="6"/>
        <v>17.496</v>
      </c>
    </row>
    <row r="192" s="1" customFormat="1" ht="40.5" spans="1:37">
      <c r="A192" s="1">
        <v>189</v>
      </c>
      <c r="B192" s="1" t="s">
        <v>424</v>
      </c>
      <c r="C192" s="1" t="s">
        <v>40</v>
      </c>
      <c r="D192" s="1" t="s">
        <v>93</v>
      </c>
      <c r="E192" s="1" t="s">
        <v>425</v>
      </c>
      <c r="F192" s="1">
        <v>0.6296</v>
      </c>
      <c r="J192" s="1">
        <v>0.5988</v>
      </c>
      <c r="M192" s="1">
        <v>0.5396</v>
      </c>
      <c r="AC192" s="1">
        <v>0.5371</v>
      </c>
      <c r="AF192" s="1">
        <v>0.5371</v>
      </c>
      <c r="AJ192" s="1">
        <v>0.5371</v>
      </c>
      <c r="AK192" s="1">
        <v>0.5499</v>
      </c>
    </row>
    <row r="193" s="1" customFormat="1" ht="40.5" spans="1:37">
      <c r="A193" s="1">
        <v>190</v>
      </c>
      <c r="B193" s="1" t="s">
        <v>426</v>
      </c>
      <c r="C193" s="1" t="s">
        <v>196</v>
      </c>
      <c r="D193" s="1" t="s">
        <v>131</v>
      </c>
      <c r="E193" s="1" t="s">
        <v>425</v>
      </c>
      <c r="F193" s="1">
        <v>0.7015</v>
      </c>
      <c r="H193" s="1">
        <v>0.6</v>
      </c>
      <c r="L193" s="1">
        <v>0.6707</v>
      </c>
      <c r="M193" s="1">
        <v>0.6967</v>
      </c>
      <c r="O193" s="1">
        <v>0.4306</v>
      </c>
      <c r="P193" s="1">
        <v>0.674</v>
      </c>
      <c r="Q193" s="1">
        <v>0.6</v>
      </c>
      <c r="V193" s="1">
        <v>0.6497</v>
      </c>
      <c r="AC193" s="1">
        <v>0.6</v>
      </c>
      <c r="AE193" s="1">
        <v>0.6707</v>
      </c>
      <c r="AK193" s="1">
        <v>0.6452</v>
      </c>
    </row>
    <row r="194" s="1" customFormat="1" ht="40.5" spans="1:37">
      <c r="A194" s="1">
        <v>191</v>
      </c>
      <c r="B194" s="1" t="s">
        <v>427</v>
      </c>
      <c r="C194" s="1" t="s">
        <v>282</v>
      </c>
      <c r="D194" s="1" t="s">
        <v>179</v>
      </c>
      <c r="E194" s="1" t="s">
        <v>425</v>
      </c>
      <c r="F194" s="1">
        <v>0.4961</v>
      </c>
      <c r="H194" s="1">
        <v>0.4444</v>
      </c>
      <c r="J194" s="1">
        <v>0.4828</v>
      </c>
      <c r="K194" s="1">
        <v>0.4314</v>
      </c>
      <c r="L194" s="1">
        <v>0.4306</v>
      </c>
      <c r="V194" s="1">
        <v>0.4306</v>
      </c>
      <c r="Y194" s="1">
        <v>0.4525</v>
      </c>
      <c r="AA194" s="1">
        <v>0.4331</v>
      </c>
      <c r="AK194" s="1">
        <v>0.4436</v>
      </c>
    </row>
    <row r="195" s="1" customFormat="1" ht="54" spans="1:37">
      <c r="A195" s="1">
        <v>192</v>
      </c>
      <c r="B195" s="1" t="s">
        <v>428</v>
      </c>
      <c r="C195" s="1" t="s">
        <v>56</v>
      </c>
      <c r="D195" s="1" t="s">
        <v>429</v>
      </c>
      <c r="E195" s="1" t="s">
        <v>430</v>
      </c>
      <c r="F195" s="1">
        <v>0.283</v>
      </c>
      <c r="I195" s="1">
        <v>0.2682</v>
      </c>
      <c r="J195" s="1">
        <v>0.2599</v>
      </c>
      <c r="K195" s="1">
        <v>0.2712</v>
      </c>
      <c r="O195" s="1">
        <v>0.2545</v>
      </c>
      <c r="P195" s="1">
        <v>0.279</v>
      </c>
      <c r="Q195" s="1">
        <v>0.2545</v>
      </c>
      <c r="R195" s="1">
        <v>0.2545</v>
      </c>
      <c r="V195" s="1">
        <v>0.2545</v>
      </c>
      <c r="W195" s="1">
        <v>0.2545</v>
      </c>
      <c r="AA195" s="1">
        <v>0.271</v>
      </c>
      <c r="AD195" s="1">
        <v>0.2545</v>
      </c>
      <c r="AI195" s="1">
        <v>0.2545</v>
      </c>
      <c r="AK195" s="1">
        <v>0.2609</v>
      </c>
    </row>
    <row r="196" s="1" customFormat="1" ht="54" spans="1:37">
      <c r="A196" s="1">
        <v>193</v>
      </c>
      <c r="B196" s="1" t="s">
        <v>431</v>
      </c>
      <c r="C196" s="1" t="s">
        <v>432</v>
      </c>
      <c r="D196" s="1" t="s">
        <v>433</v>
      </c>
      <c r="E196" s="1" t="s">
        <v>430</v>
      </c>
      <c r="F196" s="1">
        <v>0.0719</v>
      </c>
      <c r="I196" s="1">
        <v>0.0707</v>
      </c>
      <c r="J196" s="1">
        <v>0.0683</v>
      </c>
      <c r="Q196" s="1">
        <v>0.0683</v>
      </c>
      <c r="R196" s="1">
        <v>0.0683</v>
      </c>
      <c r="W196" s="1">
        <v>0.0683</v>
      </c>
      <c r="AD196" s="1">
        <v>0.0683</v>
      </c>
      <c r="AI196" s="1">
        <v>0.0683</v>
      </c>
      <c r="AK196" s="1">
        <v>0.0686</v>
      </c>
    </row>
    <row r="197" s="1" customFormat="1" ht="54" spans="1:37">
      <c r="A197" s="1">
        <v>194</v>
      </c>
      <c r="B197" s="1" t="s">
        <v>434</v>
      </c>
      <c r="C197" s="1" t="s">
        <v>282</v>
      </c>
      <c r="D197" s="1" t="s">
        <v>91</v>
      </c>
      <c r="E197" s="1" t="s">
        <v>430</v>
      </c>
      <c r="F197" s="1">
        <v>2.141</v>
      </c>
      <c r="R197" s="1">
        <v>2.117</v>
      </c>
      <c r="W197" s="1">
        <v>2.117</v>
      </c>
      <c r="AD197" s="1">
        <v>2.117</v>
      </c>
      <c r="AI197" s="1">
        <v>2.117</v>
      </c>
      <c r="AK197" s="1">
        <v>2.117</v>
      </c>
    </row>
    <row r="198" s="1" customFormat="1" ht="54" spans="1:37">
      <c r="A198" s="1">
        <v>195</v>
      </c>
      <c r="B198" s="1" t="s">
        <v>435</v>
      </c>
      <c r="C198" s="1" t="s">
        <v>436</v>
      </c>
      <c r="D198" s="1" t="s">
        <v>437</v>
      </c>
      <c r="E198" s="1" t="s">
        <v>430</v>
      </c>
      <c r="F198" s="1">
        <v>1.2196</v>
      </c>
      <c r="J198" s="1">
        <v>1.1779</v>
      </c>
      <c r="O198" s="1">
        <v>1.1779</v>
      </c>
      <c r="R198" s="1">
        <v>1.1779</v>
      </c>
      <c r="W198" s="1">
        <v>1.1779</v>
      </c>
      <c r="AD198" s="1">
        <v>1.1779</v>
      </c>
      <c r="AI198" s="1">
        <v>1.1779</v>
      </c>
      <c r="AK198" s="1">
        <v>1.1779</v>
      </c>
    </row>
    <row r="199" s="1" customFormat="1" ht="54" spans="1:37">
      <c r="A199" s="1">
        <v>196</v>
      </c>
      <c r="B199" s="1" t="s">
        <v>438</v>
      </c>
      <c r="C199" s="1" t="s">
        <v>282</v>
      </c>
      <c r="D199" s="1" t="s">
        <v>179</v>
      </c>
      <c r="E199" s="1" t="s">
        <v>430</v>
      </c>
      <c r="F199" s="1">
        <v>0.79</v>
      </c>
      <c r="J199" s="1">
        <v>0.7508</v>
      </c>
      <c r="O199" s="1">
        <v>0.7508</v>
      </c>
      <c r="Q199" s="1">
        <v>0.7508</v>
      </c>
      <c r="R199" s="1">
        <v>0.7508</v>
      </c>
      <c r="U199" s="1">
        <v>0.7508</v>
      </c>
      <c r="W199" s="1">
        <v>0.7508</v>
      </c>
      <c r="AI199" s="1">
        <v>0.7508</v>
      </c>
      <c r="AK199" s="1">
        <v>0.7508</v>
      </c>
    </row>
    <row r="200" s="1" customFormat="1" ht="54" spans="1:37">
      <c r="A200" s="1">
        <v>197</v>
      </c>
      <c r="B200" s="1" t="s">
        <v>439</v>
      </c>
      <c r="C200" s="1" t="s">
        <v>440</v>
      </c>
      <c r="D200" s="1" t="s">
        <v>136</v>
      </c>
      <c r="E200" s="1" t="s">
        <v>430</v>
      </c>
      <c r="F200" s="1">
        <v>1.1649</v>
      </c>
      <c r="I200" s="1">
        <v>0.4</v>
      </c>
      <c r="P200" s="1">
        <v>1.12</v>
      </c>
      <c r="AD200" s="1">
        <v>1.0431</v>
      </c>
      <c r="AK200" s="1">
        <v>0.8544</v>
      </c>
    </row>
    <row r="201" s="1" customFormat="1" ht="54" spans="1:37">
      <c r="A201" s="1">
        <v>198</v>
      </c>
      <c r="B201" s="1" t="s">
        <v>441</v>
      </c>
      <c r="C201" s="1" t="s">
        <v>141</v>
      </c>
      <c r="D201" s="1" t="s">
        <v>442</v>
      </c>
      <c r="E201" s="1" t="s">
        <v>430</v>
      </c>
      <c r="F201" s="1">
        <v>6.8</v>
      </c>
      <c r="J201" s="1">
        <v>6.795</v>
      </c>
      <c r="P201" s="1">
        <v>6.795</v>
      </c>
      <c r="AK201" s="1">
        <v>6.795</v>
      </c>
    </row>
    <row r="202" s="1" customFormat="1" ht="54" spans="1:37">
      <c r="A202" s="1">
        <v>199</v>
      </c>
      <c r="B202" s="1" t="s">
        <v>441</v>
      </c>
      <c r="C202" s="1" t="s">
        <v>443</v>
      </c>
      <c r="D202" s="1" t="s">
        <v>71</v>
      </c>
      <c r="E202" s="1" t="s">
        <v>430</v>
      </c>
      <c r="F202" s="1">
        <v>1.818</v>
      </c>
      <c r="P202" s="1">
        <v>1.738</v>
      </c>
      <c r="W202" s="1">
        <v>1.08</v>
      </c>
      <c r="AK202" s="1">
        <v>1.409</v>
      </c>
    </row>
    <row r="203" s="1" customFormat="1" ht="54" spans="1:37">
      <c r="A203" s="1">
        <v>200</v>
      </c>
      <c r="B203" s="1" t="s">
        <v>444</v>
      </c>
      <c r="C203" s="1" t="s">
        <v>445</v>
      </c>
      <c r="D203" s="1" t="s">
        <v>71</v>
      </c>
      <c r="E203" s="1" t="s">
        <v>430</v>
      </c>
      <c r="F203" s="1">
        <v>2.628</v>
      </c>
      <c r="J203" s="1">
        <v>2.16</v>
      </c>
      <c r="P203" s="1">
        <v>2.315</v>
      </c>
      <c r="U203" s="1">
        <v>2.158</v>
      </c>
      <c r="X203" s="1">
        <v>2.158</v>
      </c>
      <c r="AK203" s="1">
        <v>2.1978</v>
      </c>
    </row>
    <row r="204" s="1" customFormat="1" ht="54" spans="1:37">
      <c r="A204" s="1">
        <v>201</v>
      </c>
      <c r="B204" s="1" t="s">
        <v>446</v>
      </c>
      <c r="C204" s="1" t="s">
        <v>447</v>
      </c>
      <c r="D204" s="1" t="s">
        <v>437</v>
      </c>
      <c r="E204" s="1" t="s">
        <v>430</v>
      </c>
      <c r="F204" s="1">
        <v>0.8946</v>
      </c>
      <c r="J204" s="1">
        <v>0.79</v>
      </c>
      <c r="R204" s="1">
        <v>0.72</v>
      </c>
      <c r="U204" s="1">
        <v>0.72</v>
      </c>
      <c r="AI204" s="1">
        <v>0.72</v>
      </c>
      <c r="AK204" s="1">
        <v>0.7375</v>
      </c>
    </row>
    <row r="205" s="1" customFormat="1" ht="54" spans="1:37">
      <c r="A205" s="1">
        <v>202</v>
      </c>
      <c r="B205" s="1" t="s">
        <v>448</v>
      </c>
      <c r="C205" s="1" t="s">
        <v>449</v>
      </c>
      <c r="D205" s="1" t="s">
        <v>85</v>
      </c>
      <c r="E205" s="1" t="s">
        <v>430</v>
      </c>
      <c r="F205" s="1">
        <v>16.66</v>
      </c>
      <c r="I205" s="1">
        <v>14.46</v>
      </c>
      <c r="P205" s="1">
        <v>16</v>
      </c>
      <c r="U205" s="1">
        <v>14.49</v>
      </c>
      <c r="X205" s="1">
        <v>16.63</v>
      </c>
      <c r="AD205" s="1">
        <v>16.6</v>
      </c>
      <c r="AK205" s="1">
        <v>15.636</v>
      </c>
    </row>
    <row r="206" s="1" customFormat="1" ht="40.5" customHeight="1" spans="1:37">
      <c r="A206" s="1">
        <v>203</v>
      </c>
      <c r="B206" s="1" t="s">
        <v>450</v>
      </c>
      <c r="C206" s="1" t="s">
        <v>451</v>
      </c>
      <c r="D206" s="1" t="s">
        <v>452</v>
      </c>
      <c r="E206" s="1" t="s">
        <v>453</v>
      </c>
      <c r="F206" s="10">
        <v>126.9</v>
      </c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  <c r="AA206" s="10"/>
      <c r="AB206" s="10">
        <v>120</v>
      </c>
      <c r="AC206" s="10"/>
      <c r="AD206" s="10"/>
      <c r="AE206" s="10"/>
      <c r="AF206" s="10"/>
      <c r="AG206" s="10"/>
      <c r="AH206" s="10"/>
      <c r="AI206" s="10"/>
      <c r="AJ206" s="10"/>
      <c r="AK206" s="10">
        <v>120</v>
      </c>
    </row>
    <row r="207" s="1" customFormat="1" ht="40.5" customHeight="1" spans="1:37">
      <c r="A207" s="1">
        <v>204</v>
      </c>
      <c r="B207" s="1" t="s">
        <v>454</v>
      </c>
      <c r="C207" s="1" t="s">
        <v>455</v>
      </c>
      <c r="D207" s="1" t="s">
        <v>456</v>
      </c>
      <c r="E207" s="1" t="s">
        <v>453</v>
      </c>
      <c r="F207" s="10">
        <v>6.8767</v>
      </c>
      <c r="G207" s="10"/>
      <c r="H207" s="10">
        <v>6</v>
      </c>
      <c r="I207" s="10"/>
      <c r="J207" s="10">
        <v>6</v>
      </c>
      <c r="K207" s="10"/>
      <c r="L207" s="10" t="s">
        <v>457</v>
      </c>
      <c r="M207" s="10">
        <v>6</v>
      </c>
      <c r="N207" s="10"/>
      <c r="O207" s="10">
        <v>6</v>
      </c>
      <c r="P207" s="10"/>
      <c r="Q207" s="10">
        <v>5.95</v>
      </c>
      <c r="R207" s="10" t="s">
        <v>457</v>
      </c>
      <c r="S207" s="10"/>
      <c r="T207" s="10"/>
      <c r="U207" s="10"/>
      <c r="V207" s="10"/>
      <c r="W207" s="10"/>
      <c r="X207" s="10"/>
      <c r="Y207" s="10"/>
      <c r="Z207" s="10">
        <v>6</v>
      </c>
      <c r="AA207" s="10">
        <v>5.95</v>
      </c>
      <c r="AB207" s="10">
        <v>6</v>
      </c>
      <c r="AC207" s="10"/>
      <c r="AD207" s="10">
        <v>6</v>
      </c>
      <c r="AE207" s="10"/>
      <c r="AF207" s="10">
        <v>6</v>
      </c>
      <c r="AG207" s="10"/>
      <c r="AH207" s="10"/>
      <c r="AI207" s="10">
        <v>6</v>
      </c>
      <c r="AJ207" s="10">
        <v>6</v>
      </c>
      <c r="AK207" s="10">
        <f>AVERAGE(H207:AJ207)</f>
        <v>5.99166666666667</v>
      </c>
    </row>
    <row r="208" s="1" customFormat="1" ht="40.5" customHeight="1" spans="1:37">
      <c r="A208" s="1">
        <v>205</v>
      </c>
      <c r="B208" s="1" t="s">
        <v>458</v>
      </c>
      <c r="C208" s="1" t="s">
        <v>459</v>
      </c>
      <c r="D208" s="1" t="s">
        <v>456</v>
      </c>
      <c r="E208" s="1" t="s">
        <v>453</v>
      </c>
      <c r="F208" s="10">
        <v>92</v>
      </c>
      <c r="G208" s="10">
        <v>87.56</v>
      </c>
      <c r="H208" s="10"/>
      <c r="I208" s="10"/>
      <c r="J208" s="10"/>
      <c r="K208" s="10"/>
      <c r="L208" s="10">
        <v>91.182</v>
      </c>
      <c r="M208" s="10"/>
      <c r="N208" s="10"/>
      <c r="O208" s="10">
        <v>91.73</v>
      </c>
      <c r="P208" s="10"/>
      <c r="Q208" s="10">
        <v>87.56</v>
      </c>
      <c r="R208" s="10"/>
      <c r="S208" s="10"/>
      <c r="T208" s="10"/>
      <c r="U208" s="10"/>
      <c r="V208" s="10"/>
      <c r="W208" s="10"/>
      <c r="X208" s="10"/>
      <c r="Y208" s="10"/>
      <c r="Z208" s="10"/>
      <c r="AA208" s="10">
        <v>87.8</v>
      </c>
      <c r="AB208" s="10">
        <v>79.99</v>
      </c>
      <c r="AC208" s="10"/>
      <c r="AD208" s="10"/>
      <c r="AE208" s="10"/>
      <c r="AF208" s="10"/>
      <c r="AG208" s="10"/>
      <c r="AH208" s="10"/>
      <c r="AI208" s="10">
        <v>87.56</v>
      </c>
      <c r="AJ208" s="10"/>
      <c r="AK208" s="10">
        <f t="shared" ref="AK208:AK213" si="7">AVERAGE(G208:AJ208)</f>
        <v>87.626</v>
      </c>
    </row>
    <row r="209" s="1" customFormat="1" ht="40.5" customHeight="1" spans="1:37">
      <c r="A209" s="1">
        <v>206</v>
      </c>
      <c r="B209" s="1" t="s">
        <v>460</v>
      </c>
      <c r="C209" s="1" t="s">
        <v>461</v>
      </c>
      <c r="D209" s="1" t="s">
        <v>462</v>
      </c>
      <c r="E209" s="1" t="s">
        <v>453</v>
      </c>
      <c r="F209" s="10">
        <v>2575</v>
      </c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>
        <v>2198</v>
      </c>
      <c r="R209" s="10"/>
      <c r="S209" s="10"/>
      <c r="T209" s="10"/>
      <c r="U209" s="10">
        <v>2425</v>
      </c>
      <c r="V209" s="10"/>
      <c r="W209" s="10"/>
      <c r="X209" s="10"/>
      <c r="Y209" s="10">
        <v>2524</v>
      </c>
      <c r="Z209" s="10"/>
      <c r="AA209" s="10"/>
      <c r="AB209" s="10">
        <v>2524</v>
      </c>
      <c r="AC209" s="10"/>
      <c r="AD209" s="10"/>
      <c r="AE209" s="10"/>
      <c r="AF209" s="10"/>
      <c r="AG209" s="10"/>
      <c r="AH209" s="10"/>
      <c r="AI209" s="10">
        <v>2525</v>
      </c>
      <c r="AJ209" s="10">
        <v>2375</v>
      </c>
      <c r="AK209" s="10">
        <f>AVERAGE(Q209:AJ209)</f>
        <v>2428.5</v>
      </c>
    </row>
    <row r="210" s="1" customFormat="1" ht="40.5" customHeight="1" spans="1:37">
      <c r="A210" s="1">
        <v>207</v>
      </c>
      <c r="B210" s="1" t="s">
        <v>463</v>
      </c>
      <c r="C210" s="1" t="s">
        <v>464</v>
      </c>
      <c r="D210" s="1" t="s">
        <v>462</v>
      </c>
      <c r="E210" s="1" t="s">
        <v>453</v>
      </c>
      <c r="F210" s="10">
        <v>450</v>
      </c>
      <c r="G210" s="10"/>
      <c r="H210" s="10"/>
      <c r="I210" s="10"/>
      <c r="J210" s="10">
        <v>422.67</v>
      </c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>
        <v>422.67</v>
      </c>
      <c r="W210" s="10"/>
      <c r="X210" s="10"/>
      <c r="Y210" s="10"/>
      <c r="Z210" s="10"/>
      <c r="AA210" s="10"/>
      <c r="AB210" s="10">
        <v>400</v>
      </c>
      <c r="AC210" s="10"/>
      <c r="AD210" s="10"/>
      <c r="AE210" s="10"/>
      <c r="AF210" s="10"/>
      <c r="AG210" s="10"/>
      <c r="AH210" s="10"/>
      <c r="AI210" s="10"/>
      <c r="AJ210" s="10"/>
      <c r="AK210" s="10">
        <f>AVERAGE(J210:AJ210)</f>
        <v>415.113333333333</v>
      </c>
    </row>
    <row r="211" s="1" customFormat="1" ht="40.5" customHeight="1" spans="1:37">
      <c r="A211" s="1">
        <v>208</v>
      </c>
      <c r="B211" s="1" t="s">
        <v>465</v>
      </c>
      <c r="C211" s="1" t="s">
        <v>466</v>
      </c>
      <c r="D211" s="1" t="s">
        <v>237</v>
      </c>
      <c r="E211" s="1" t="s">
        <v>453</v>
      </c>
      <c r="F211" s="10">
        <v>13</v>
      </c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/>
      <c r="AB211" s="10">
        <v>12</v>
      </c>
      <c r="AC211" s="10"/>
      <c r="AD211" s="10"/>
      <c r="AE211" s="10"/>
      <c r="AF211" s="10"/>
      <c r="AG211" s="10"/>
      <c r="AH211" s="10"/>
      <c r="AI211" s="10"/>
      <c r="AJ211" s="10"/>
      <c r="AK211" s="10">
        <v>12</v>
      </c>
    </row>
    <row r="212" s="1" customFormat="1" ht="40.5" customHeight="1" spans="1:37">
      <c r="A212" s="1">
        <v>209</v>
      </c>
      <c r="B212" s="1" t="s">
        <v>467</v>
      </c>
      <c r="C212" s="1" t="s">
        <v>183</v>
      </c>
      <c r="D212" s="1" t="s">
        <v>251</v>
      </c>
      <c r="E212" s="1" t="s">
        <v>453</v>
      </c>
      <c r="F212" s="10">
        <v>0.5142</v>
      </c>
      <c r="G212" s="10">
        <v>0.5008</v>
      </c>
      <c r="H212" s="10"/>
      <c r="I212" s="10"/>
      <c r="J212" s="10">
        <v>0.5008</v>
      </c>
      <c r="K212" s="10"/>
      <c r="L212" s="10"/>
      <c r="M212" s="10">
        <v>0.5012</v>
      </c>
      <c r="N212" s="10"/>
      <c r="O212" s="10"/>
      <c r="P212" s="10"/>
      <c r="Q212" s="10">
        <v>0.5008</v>
      </c>
      <c r="R212" s="10"/>
      <c r="S212" s="10"/>
      <c r="T212" s="10"/>
      <c r="U212" s="10"/>
      <c r="V212" s="10">
        <v>0.5141</v>
      </c>
      <c r="W212" s="10"/>
      <c r="X212" s="10"/>
      <c r="Y212" s="10"/>
      <c r="Z212" s="10">
        <v>0.5141</v>
      </c>
      <c r="AA212" s="10">
        <v>0.502</v>
      </c>
      <c r="AB212" s="10">
        <v>0.5141</v>
      </c>
      <c r="AC212" s="10"/>
      <c r="AD212" s="10"/>
      <c r="AE212" s="10"/>
      <c r="AF212" s="10">
        <v>0.5141</v>
      </c>
      <c r="AG212" s="10"/>
      <c r="AH212" s="10">
        <v>0.5008</v>
      </c>
      <c r="AI212" s="10">
        <v>0.5008</v>
      </c>
      <c r="AJ212" s="10"/>
      <c r="AK212" s="10">
        <f t="shared" si="7"/>
        <v>0.505781818181818</v>
      </c>
    </row>
    <row r="213" s="1" customFormat="1" ht="40.5" customHeight="1" spans="1:38">
      <c r="A213" s="1">
        <v>210</v>
      </c>
      <c r="B213" s="1" t="s">
        <v>467</v>
      </c>
      <c r="C213" s="1" t="s">
        <v>183</v>
      </c>
      <c r="D213" s="1" t="s">
        <v>136</v>
      </c>
      <c r="E213" s="1" t="s">
        <v>453</v>
      </c>
      <c r="F213" s="10">
        <v>0.5013</v>
      </c>
      <c r="G213" s="10">
        <v>0.5012</v>
      </c>
      <c r="H213" s="10"/>
      <c r="I213" s="10"/>
      <c r="J213" s="10">
        <v>0.5008</v>
      </c>
      <c r="K213" s="10"/>
      <c r="L213" s="10"/>
      <c r="M213" s="10">
        <v>0.5012</v>
      </c>
      <c r="N213" s="10">
        <v>0.5012</v>
      </c>
      <c r="O213" s="10"/>
      <c r="P213" s="10"/>
      <c r="Q213" s="10">
        <v>0.5008</v>
      </c>
      <c r="R213" s="10"/>
      <c r="S213" s="10"/>
      <c r="T213" s="10"/>
      <c r="U213" s="10"/>
      <c r="V213" s="10">
        <v>0.5012</v>
      </c>
      <c r="W213" s="10">
        <v>0.5012</v>
      </c>
      <c r="X213" s="10"/>
      <c r="Y213" s="10">
        <v>0.5012</v>
      </c>
      <c r="Z213" s="10">
        <v>0.5012</v>
      </c>
      <c r="AA213" s="10"/>
      <c r="AB213" s="10">
        <v>0.5012</v>
      </c>
      <c r="AC213" s="10"/>
      <c r="AD213" s="10"/>
      <c r="AE213" s="10"/>
      <c r="AF213" s="10">
        <v>0.5012</v>
      </c>
      <c r="AG213" s="10"/>
      <c r="AH213" s="10">
        <v>0.5012</v>
      </c>
      <c r="AI213" s="10">
        <v>0.5008</v>
      </c>
      <c r="AJ213" s="10"/>
      <c r="AK213" s="10">
        <f t="shared" si="7"/>
        <v>0.501107692307692</v>
      </c>
      <c r="AL213" s="10"/>
    </row>
    <row r="214" s="1" customFormat="1" ht="40.5" customHeight="1" spans="1:37">
      <c r="A214" s="1">
        <v>211</v>
      </c>
      <c r="B214" s="1" t="s">
        <v>468</v>
      </c>
      <c r="C214" s="1" t="s">
        <v>90</v>
      </c>
      <c r="D214" s="1" t="s">
        <v>187</v>
      </c>
      <c r="E214" s="1" t="s">
        <v>453</v>
      </c>
      <c r="F214" s="10">
        <v>0.7525</v>
      </c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>
        <v>0.7525</v>
      </c>
      <c r="AB214" s="10"/>
      <c r="AC214" s="10"/>
      <c r="AD214" s="10"/>
      <c r="AE214" s="10"/>
      <c r="AF214" s="10"/>
      <c r="AG214" s="10"/>
      <c r="AH214" s="10"/>
      <c r="AI214" s="10"/>
      <c r="AJ214" s="10"/>
      <c r="AK214" s="10">
        <f>AVERAGE(AA214:AJ214)</f>
        <v>0.7525</v>
      </c>
    </row>
    <row r="215" s="1" customFormat="1" ht="40.5" customHeight="1" spans="1:37">
      <c r="A215" s="1">
        <v>212</v>
      </c>
      <c r="B215" s="1" t="s">
        <v>469</v>
      </c>
      <c r="C215" s="1" t="s">
        <v>470</v>
      </c>
      <c r="D215" s="1" t="s">
        <v>189</v>
      </c>
      <c r="E215" s="1" t="s">
        <v>453</v>
      </c>
      <c r="F215" s="10">
        <v>1.4577</v>
      </c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>
        <v>1.4576</v>
      </c>
      <c r="W215" s="10"/>
      <c r="X215" s="10"/>
      <c r="Y215" s="10"/>
      <c r="Z215" s="10"/>
      <c r="AA215" s="10"/>
      <c r="AB215" s="10">
        <v>1.3333</v>
      </c>
      <c r="AC215" s="10"/>
      <c r="AD215" s="10"/>
      <c r="AE215" s="10"/>
      <c r="AF215" s="10">
        <v>1.4576</v>
      </c>
      <c r="AG215" s="10"/>
      <c r="AH215" s="10"/>
      <c r="AI215" s="10">
        <v>1.4576</v>
      </c>
      <c r="AJ215" s="10"/>
      <c r="AK215" s="10">
        <f>AVERAGE(V215:AJ215)</f>
        <v>1.426525</v>
      </c>
    </row>
    <row r="216" s="1" customFormat="1" ht="40.5" customHeight="1" spans="1:37">
      <c r="A216" s="1">
        <v>213</v>
      </c>
      <c r="B216" s="1" t="s">
        <v>471</v>
      </c>
      <c r="C216" s="1" t="s">
        <v>191</v>
      </c>
      <c r="D216" s="1" t="s">
        <v>233</v>
      </c>
      <c r="E216" s="1" t="s">
        <v>453</v>
      </c>
      <c r="F216" s="10">
        <v>2.6943</v>
      </c>
      <c r="G216" s="10">
        <v>2.6942</v>
      </c>
      <c r="H216" s="10"/>
      <c r="I216" s="10"/>
      <c r="J216" s="10">
        <v>2.6357</v>
      </c>
      <c r="K216" s="10"/>
      <c r="L216" s="10"/>
      <c r="M216" s="10">
        <v>2.6498</v>
      </c>
      <c r="N216" s="10"/>
      <c r="O216" s="10">
        <v>2.6357</v>
      </c>
      <c r="P216" s="10"/>
      <c r="Q216" s="10">
        <v>2.6357</v>
      </c>
      <c r="R216" s="10">
        <v>2.6942</v>
      </c>
      <c r="S216" s="10"/>
      <c r="T216" s="10"/>
      <c r="U216" s="10"/>
      <c r="V216" s="10"/>
      <c r="W216" s="10"/>
      <c r="X216" s="10"/>
      <c r="Y216" s="10"/>
      <c r="Z216" s="10">
        <v>2.6942</v>
      </c>
      <c r="AA216" s="10">
        <v>2.64</v>
      </c>
      <c r="AB216" s="10">
        <v>2.6942</v>
      </c>
      <c r="AC216" s="10"/>
      <c r="AD216" s="10"/>
      <c r="AE216" s="10"/>
      <c r="AF216" s="10"/>
      <c r="AG216" s="10"/>
      <c r="AH216" s="10"/>
      <c r="AI216" s="10">
        <v>2.6357</v>
      </c>
      <c r="AJ216" s="10"/>
      <c r="AK216" s="10">
        <f t="shared" ref="AK216:AK219" si="8">AVERAGE(G216:AJ216)</f>
        <v>2.66094</v>
      </c>
    </row>
    <row r="217" s="1" customFormat="1" ht="40.5" customHeight="1" spans="1:37">
      <c r="A217" s="1">
        <v>214</v>
      </c>
      <c r="B217" s="1" t="s">
        <v>472</v>
      </c>
      <c r="C217" s="1" t="s">
        <v>186</v>
      </c>
      <c r="D217" s="1" t="s">
        <v>251</v>
      </c>
      <c r="E217" s="1" t="s">
        <v>453</v>
      </c>
      <c r="F217" s="10">
        <v>17.2</v>
      </c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/>
      <c r="AB217" s="10"/>
      <c r="AC217" s="10">
        <v>17.0333</v>
      </c>
      <c r="AD217" s="10"/>
      <c r="AE217" s="10"/>
      <c r="AF217" s="10"/>
      <c r="AG217" s="10"/>
      <c r="AH217" s="10"/>
      <c r="AI217" s="10"/>
      <c r="AJ217" s="10"/>
      <c r="AK217" s="10">
        <f>AVERAGE(AC217:AJ217)</f>
        <v>17.0333</v>
      </c>
    </row>
    <row r="218" s="1" customFormat="1" ht="40.5" customHeight="1" spans="1:37">
      <c r="A218" s="1">
        <v>215</v>
      </c>
      <c r="B218" s="1" t="s">
        <v>472</v>
      </c>
      <c r="C218" s="1" t="s">
        <v>186</v>
      </c>
      <c r="D218" s="1" t="s">
        <v>131</v>
      </c>
      <c r="E218" s="1" t="s">
        <v>453</v>
      </c>
      <c r="F218" s="10">
        <v>13.1666</v>
      </c>
      <c r="G218" s="10">
        <v>10.397</v>
      </c>
      <c r="H218" s="10"/>
      <c r="I218" s="10"/>
      <c r="J218" s="10"/>
      <c r="K218" s="10"/>
      <c r="L218" s="10"/>
      <c r="M218" s="10"/>
      <c r="N218" s="10">
        <v>13</v>
      </c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>
        <v>13</v>
      </c>
      <c r="Z218" s="10">
        <v>10.397</v>
      </c>
      <c r="AA218" s="10"/>
      <c r="AB218" s="10">
        <v>10.397</v>
      </c>
      <c r="AC218" s="10">
        <v>13</v>
      </c>
      <c r="AD218" s="10"/>
      <c r="AE218" s="10"/>
      <c r="AF218" s="10"/>
      <c r="AG218" s="10"/>
      <c r="AH218" s="10"/>
      <c r="AI218" s="10">
        <v>10.397</v>
      </c>
      <c r="AJ218" s="10"/>
      <c r="AK218" s="10">
        <f t="shared" si="8"/>
        <v>11.5125714285714</v>
      </c>
    </row>
    <row r="219" s="1" customFormat="1" ht="40.5" customHeight="1" spans="1:38">
      <c r="A219" s="1">
        <v>216</v>
      </c>
      <c r="B219" s="1" t="s">
        <v>473</v>
      </c>
      <c r="C219" s="1" t="s">
        <v>464</v>
      </c>
      <c r="D219" s="1" t="s">
        <v>85</v>
      </c>
      <c r="E219" s="1" t="s">
        <v>453</v>
      </c>
      <c r="F219" s="10">
        <v>440</v>
      </c>
      <c r="G219" s="10">
        <v>358.82</v>
      </c>
      <c r="H219" s="10"/>
      <c r="I219" s="10">
        <v>375.71</v>
      </c>
      <c r="J219" s="10"/>
      <c r="K219" s="10">
        <v>398</v>
      </c>
      <c r="L219" s="10"/>
      <c r="M219" s="10"/>
      <c r="N219" s="10"/>
      <c r="O219" s="10">
        <v>334.8</v>
      </c>
      <c r="P219" s="10"/>
      <c r="Q219" s="10">
        <v>334.8</v>
      </c>
      <c r="R219" s="10"/>
      <c r="S219" s="10"/>
      <c r="T219" s="10"/>
      <c r="U219" s="10">
        <v>358.82</v>
      </c>
      <c r="V219" s="10">
        <v>364.34</v>
      </c>
      <c r="W219" s="10"/>
      <c r="X219" s="10">
        <v>410</v>
      </c>
      <c r="Y219" s="10">
        <v>399.41</v>
      </c>
      <c r="Z219" s="10"/>
      <c r="AA219" s="10">
        <v>330</v>
      </c>
      <c r="AB219" s="10"/>
      <c r="AC219" s="10"/>
      <c r="AD219" s="10"/>
      <c r="AE219" s="10"/>
      <c r="AF219" s="10"/>
      <c r="AG219" s="10"/>
      <c r="AH219" s="10"/>
      <c r="AI219" s="10"/>
      <c r="AJ219" s="10"/>
      <c r="AK219" s="10">
        <f t="shared" si="8"/>
        <v>366.47</v>
      </c>
      <c r="AL219" s="10"/>
    </row>
    <row r="220" s="1" customFormat="1" ht="40.5" customHeight="1" spans="1:37">
      <c r="A220" s="1">
        <v>217</v>
      </c>
      <c r="B220" s="1" t="s">
        <v>458</v>
      </c>
      <c r="C220" s="1" t="s">
        <v>474</v>
      </c>
      <c r="D220" s="1" t="s">
        <v>475</v>
      </c>
      <c r="E220" s="1" t="s">
        <v>453</v>
      </c>
      <c r="F220" s="10">
        <v>122.05</v>
      </c>
      <c r="G220" s="10"/>
      <c r="H220" s="10"/>
      <c r="I220" s="10">
        <v>96.15</v>
      </c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>
        <f>AVERAGE(I220:AJ220)</f>
        <v>96.15</v>
      </c>
    </row>
    <row r="221" s="1" customFormat="1" ht="19.95" customHeight="1" spans="1:37">
      <c r="A221" s="1">
        <v>218</v>
      </c>
      <c r="B221" s="1" t="s">
        <v>476</v>
      </c>
      <c r="C221" s="1" t="s">
        <v>477</v>
      </c>
      <c r="D221" s="1" t="s">
        <v>478</v>
      </c>
      <c r="E221" s="1" t="s">
        <v>479</v>
      </c>
      <c r="F221" s="20">
        <v>23.25</v>
      </c>
      <c r="G221" s="3">
        <v>22.43</v>
      </c>
      <c r="H221" s="3"/>
      <c r="I221" s="3"/>
      <c r="J221" s="3"/>
      <c r="K221" s="3">
        <v>23.25</v>
      </c>
      <c r="L221" s="3"/>
      <c r="M221" s="3"/>
      <c r="N221" s="3">
        <v>22.6</v>
      </c>
      <c r="O221" s="3">
        <v>22.49</v>
      </c>
      <c r="P221" s="3"/>
      <c r="Q221" s="3"/>
      <c r="R221" s="3"/>
      <c r="S221" s="3"/>
      <c r="T221" s="3">
        <v>22.6</v>
      </c>
      <c r="U221" s="3"/>
      <c r="V221" s="3">
        <v>22.49</v>
      </c>
      <c r="W221" s="3"/>
      <c r="X221" s="3"/>
      <c r="Y221" s="3"/>
      <c r="Z221" s="3"/>
      <c r="AA221" s="3"/>
      <c r="AB221" s="3"/>
      <c r="AC221" s="3"/>
      <c r="AD221" s="3">
        <v>22.43</v>
      </c>
      <c r="AE221" s="3"/>
      <c r="AF221" s="3"/>
      <c r="AG221" s="3"/>
      <c r="AH221" s="3">
        <v>22.43</v>
      </c>
      <c r="AI221" s="3"/>
      <c r="AJ221" s="3"/>
      <c r="AK221" s="3">
        <v>22.6633</v>
      </c>
    </row>
    <row r="222" s="1" customFormat="1" ht="19.95" customHeight="1" spans="1:37">
      <c r="A222" s="1">
        <v>219</v>
      </c>
      <c r="B222" s="1" t="s">
        <v>480</v>
      </c>
      <c r="C222" s="1" t="s">
        <v>481</v>
      </c>
      <c r="D222" s="1" t="s">
        <v>482</v>
      </c>
      <c r="E222" s="1" t="s">
        <v>479</v>
      </c>
      <c r="F222" s="20">
        <v>10.75</v>
      </c>
      <c r="G222" s="3">
        <v>10.75</v>
      </c>
      <c r="H222" s="3">
        <v>10.75</v>
      </c>
      <c r="I222" s="3"/>
      <c r="J222" s="3"/>
      <c r="K222" s="3"/>
      <c r="L222" s="3"/>
      <c r="M222" s="3"/>
      <c r="N222" s="3"/>
      <c r="O222" s="3">
        <v>10.4814</v>
      </c>
      <c r="P222" s="3"/>
      <c r="Q222" s="3">
        <v>10.2186</v>
      </c>
      <c r="R222" s="3">
        <v>10.75</v>
      </c>
      <c r="S222" s="3">
        <v>10.75</v>
      </c>
      <c r="T222" s="3"/>
      <c r="U222" s="3">
        <v>10.75</v>
      </c>
      <c r="V222" s="3">
        <v>10.75</v>
      </c>
      <c r="W222" s="3">
        <v>10.75</v>
      </c>
      <c r="X222" s="3"/>
      <c r="Y222" s="3"/>
      <c r="Z222" s="3">
        <v>10.75</v>
      </c>
      <c r="AA222" s="3"/>
      <c r="AB222" s="3"/>
      <c r="AC222" s="3"/>
      <c r="AD222" s="3"/>
      <c r="AE222" s="3"/>
      <c r="AF222" s="3"/>
      <c r="AG222" s="3"/>
      <c r="AH222" s="3"/>
      <c r="AI222" s="3">
        <v>10.75</v>
      </c>
      <c r="AJ222" s="3"/>
      <c r="AK222" s="3">
        <v>10.6833</v>
      </c>
    </row>
    <row r="223" s="1" customFormat="1" ht="19.95" customHeight="1" spans="1:37">
      <c r="A223" s="1">
        <v>220</v>
      </c>
      <c r="B223" s="1" t="s">
        <v>480</v>
      </c>
      <c r="C223" s="1" t="s">
        <v>481</v>
      </c>
      <c r="D223" s="1" t="s">
        <v>483</v>
      </c>
      <c r="E223" s="1" t="s">
        <v>479</v>
      </c>
      <c r="F223" s="20">
        <v>16.93</v>
      </c>
      <c r="G223" s="3">
        <v>10.4814</v>
      </c>
      <c r="H223" s="3">
        <v>10.4807</v>
      </c>
      <c r="I223" s="3">
        <v>10.9757</v>
      </c>
      <c r="J223" s="3"/>
      <c r="K223" s="3"/>
      <c r="L223" s="3">
        <v>10.4807</v>
      </c>
      <c r="M223" s="3"/>
      <c r="N223" s="3"/>
      <c r="O223" s="3">
        <v>10.4814</v>
      </c>
      <c r="P223" s="3">
        <v>10.49</v>
      </c>
      <c r="Q223" s="3">
        <v>10.2193</v>
      </c>
      <c r="R223" s="3">
        <v>10.4814</v>
      </c>
      <c r="S223" s="3"/>
      <c r="T223" s="3">
        <v>11.6686</v>
      </c>
      <c r="U223" s="3">
        <v>10.4807</v>
      </c>
      <c r="V223" s="3"/>
      <c r="W223" s="3">
        <v>10.75</v>
      </c>
      <c r="X223" s="3"/>
      <c r="Y223" s="3">
        <v>11.6686</v>
      </c>
      <c r="Z223" s="3"/>
      <c r="AA223" s="3"/>
      <c r="AB223" s="3"/>
      <c r="AC223" s="3"/>
      <c r="AD223" s="3"/>
      <c r="AE223" s="3"/>
      <c r="AF223" s="3"/>
      <c r="AG223" s="3"/>
      <c r="AH223" s="3">
        <v>10.2186</v>
      </c>
      <c r="AI223" s="3">
        <v>10.4807</v>
      </c>
      <c r="AJ223" s="3">
        <v>10.4814</v>
      </c>
      <c r="AK223" s="3">
        <v>11.0481</v>
      </c>
    </row>
    <row r="224" s="1" customFormat="1" ht="19.95" customHeight="1" spans="1:37">
      <c r="A224" s="1">
        <v>221</v>
      </c>
      <c r="B224" s="1" t="s">
        <v>484</v>
      </c>
      <c r="C224" s="1" t="s">
        <v>481</v>
      </c>
      <c r="D224" s="1" t="s">
        <v>485</v>
      </c>
      <c r="E224" s="1" t="s">
        <v>479</v>
      </c>
      <c r="F224" s="20">
        <v>9.9729</v>
      </c>
      <c r="G224" s="3">
        <v>5.65</v>
      </c>
      <c r="H224" s="3"/>
      <c r="I224" s="3">
        <v>7.8571</v>
      </c>
      <c r="J224" s="3"/>
      <c r="K224" s="3"/>
      <c r="L224" s="3"/>
      <c r="M224" s="3">
        <v>7.56</v>
      </c>
      <c r="N224" s="3">
        <v>9.9729</v>
      </c>
      <c r="O224" s="3">
        <v>5.5086</v>
      </c>
      <c r="P224" s="3"/>
      <c r="Q224" s="3">
        <v>5.5086</v>
      </c>
      <c r="R224" s="3">
        <v>5.65</v>
      </c>
      <c r="S224" s="3"/>
      <c r="T224" s="3">
        <v>9.9729</v>
      </c>
      <c r="U224" s="3"/>
      <c r="V224" s="3"/>
      <c r="W224" s="3"/>
      <c r="X224" s="3">
        <v>9.9729</v>
      </c>
      <c r="Y224" s="3">
        <v>9.9729</v>
      </c>
      <c r="Z224" s="3">
        <v>5.65</v>
      </c>
      <c r="AA224" s="3"/>
      <c r="AB224" s="3"/>
      <c r="AC224" s="3"/>
      <c r="AD224" s="3">
        <v>7.8571</v>
      </c>
      <c r="AE224" s="3">
        <v>7.8386</v>
      </c>
      <c r="AF224" s="3"/>
      <c r="AG224" s="3"/>
      <c r="AH224" s="3">
        <v>5.5086</v>
      </c>
      <c r="AI224" s="3"/>
      <c r="AJ224" s="3"/>
      <c r="AK224" s="3">
        <v>7.6302</v>
      </c>
    </row>
    <row r="225" s="1" customFormat="1" ht="19.95" customHeight="1" spans="1:37">
      <c r="A225" s="1">
        <v>222</v>
      </c>
      <c r="B225" s="1" t="s">
        <v>484</v>
      </c>
      <c r="C225" s="1" t="s">
        <v>481</v>
      </c>
      <c r="D225" s="1" t="s">
        <v>486</v>
      </c>
      <c r="E225" s="1" t="s">
        <v>479</v>
      </c>
      <c r="F225" s="20">
        <v>9.7236</v>
      </c>
      <c r="G225" s="3">
        <v>5.5086</v>
      </c>
      <c r="H225" s="3"/>
      <c r="I225" s="3"/>
      <c r="J225" s="3"/>
      <c r="K225" s="3"/>
      <c r="L225" s="3">
        <v>5.65</v>
      </c>
      <c r="M225" s="3">
        <v>7.56</v>
      </c>
      <c r="N225" s="3"/>
      <c r="O225" s="3">
        <v>5.5086</v>
      </c>
      <c r="P225" s="3"/>
      <c r="Q225" s="3">
        <v>7.56</v>
      </c>
      <c r="R225" s="3">
        <v>5.5086</v>
      </c>
      <c r="S225" s="3"/>
      <c r="T225" s="3">
        <v>9.7236</v>
      </c>
      <c r="U225" s="3">
        <v>7.1971</v>
      </c>
      <c r="V225" s="3"/>
      <c r="W225" s="3"/>
      <c r="X225" s="3">
        <v>9.7236</v>
      </c>
      <c r="Y225" s="3">
        <v>9.7236</v>
      </c>
      <c r="Z225" s="3"/>
      <c r="AA225" s="3"/>
      <c r="AB225" s="3"/>
      <c r="AC225" s="3"/>
      <c r="AD225" s="3"/>
      <c r="AE225" s="3"/>
      <c r="AF225" s="3">
        <v>5.3571</v>
      </c>
      <c r="AG225" s="3"/>
      <c r="AH225" s="3"/>
      <c r="AI225" s="3"/>
      <c r="AJ225" s="3">
        <v>7.6957</v>
      </c>
      <c r="AK225" s="3">
        <v>7.4186</v>
      </c>
    </row>
    <row r="226" s="1" customFormat="1" ht="19.95" customHeight="1" spans="1:37">
      <c r="A226" s="1">
        <v>223</v>
      </c>
      <c r="B226" s="1" t="s">
        <v>487</v>
      </c>
      <c r="C226" s="1" t="s">
        <v>481</v>
      </c>
      <c r="D226" s="1" t="s">
        <v>488</v>
      </c>
      <c r="E226" s="1" t="s">
        <v>479</v>
      </c>
      <c r="F226" s="20">
        <v>0.2096</v>
      </c>
      <c r="G226" s="3">
        <v>0.2096</v>
      </c>
      <c r="H226" s="3"/>
      <c r="I226" s="3"/>
      <c r="J226" s="3"/>
      <c r="K226" s="3"/>
      <c r="L226" s="3"/>
      <c r="M226" s="3">
        <v>0.207</v>
      </c>
      <c r="N226" s="3">
        <v>0.2096</v>
      </c>
      <c r="O226" s="3">
        <v>0.2063</v>
      </c>
      <c r="P226" s="3"/>
      <c r="Q226" s="3">
        <v>0.2046</v>
      </c>
      <c r="R226" s="3"/>
      <c r="S226" s="3"/>
      <c r="T226" s="3"/>
      <c r="U226" s="3"/>
      <c r="V226" s="3"/>
      <c r="W226" s="3">
        <v>0.2096</v>
      </c>
      <c r="X226" s="3"/>
      <c r="Y226" s="3">
        <v>0.2096</v>
      </c>
      <c r="Z226" s="3">
        <v>0.2096</v>
      </c>
      <c r="AA226" s="3"/>
      <c r="AB226" s="3"/>
      <c r="AC226" s="3"/>
      <c r="AD226" s="3"/>
      <c r="AE226" s="3"/>
      <c r="AF226" s="3"/>
      <c r="AG226" s="3"/>
      <c r="AH226" s="3">
        <v>0.2063</v>
      </c>
      <c r="AI226" s="3">
        <v>0.2046</v>
      </c>
      <c r="AJ226" s="3"/>
      <c r="AK226" s="3">
        <v>0.2079</v>
      </c>
    </row>
    <row r="227" s="1" customFormat="1" ht="19.95" customHeight="1" spans="1:37">
      <c r="A227" s="1">
        <v>224</v>
      </c>
      <c r="B227" s="1" t="s">
        <v>489</v>
      </c>
      <c r="C227" s="1" t="s">
        <v>490</v>
      </c>
      <c r="D227" s="1" t="s">
        <v>491</v>
      </c>
      <c r="E227" s="1" t="s">
        <v>479</v>
      </c>
      <c r="F227" s="20">
        <v>11.22</v>
      </c>
      <c r="G227" s="3">
        <v>10.305</v>
      </c>
      <c r="H227" s="3"/>
      <c r="I227" s="3">
        <v>10.3067</v>
      </c>
      <c r="J227" s="3">
        <v>10.305</v>
      </c>
      <c r="K227" s="3"/>
      <c r="L227" s="3">
        <v>10.1983</v>
      </c>
      <c r="M227" s="3"/>
      <c r="N227" s="3"/>
      <c r="O227" s="3">
        <v>10.2417</v>
      </c>
      <c r="P227" s="3"/>
      <c r="Q227" s="3"/>
      <c r="R227" s="3">
        <v>10.305</v>
      </c>
      <c r="S227" s="3"/>
      <c r="T227" s="3"/>
      <c r="U227" s="3"/>
      <c r="V227" s="3"/>
      <c r="W227" s="3"/>
      <c r="X227" s="3"/>
      <c r="Y227" s="3"/>
      <c r="Z227" s="3"/>
      <c r="AA227" s="3"/>
      <c r="AB227" s="3">
        <v>10.305</v>
      </c>
      <c r="AC227" s="3">
        <v>10.24</v>
      </c>
      <c r="AD227" s="3">
        <v>10.305</v>
      </c>
      <c r="AE227" s="3"/>
      <c r="AF227" s="3"/>
      <c r="AG227" s="3"/>
      <c r="AH227" s="3"/>
      <c r="AI227" s="3">
        <v>10.305</v>
      </c>
      <c r="AJ227" s="3">
        <v>10.305</v>
      </c>
      <c r="AK227" s="3">
        <v>10.3618</v>
      </c>
    </row>
    <row r="228" s="1" customFormat="1" ht="19.95" customHeight="1" spans="1:37">
      <c r="A228" s="1">
        <v>225</v>
      </c>
      <c r="B228" s="1" t="s">
        <v>492</v>
      </c>
      <c r="C228" s="1" t="s">
        <v>493</v>
      </c>
      <c r="D228" s="1" t="s">
        <v>494</v>
      </c>
      <c r="E228" s="1" t="s">
        <v>479</v>
      </c>
      <c r="F228" s="1">
        <v>66.53</v>
      </c>
      <c r="G228" s="3">
        <v>41.95</v>
      </c>
      <c r="H228" s="3"/>
      <c r="I228" s="3">
        <v>46.26</v>
      </c>
      <c r="J228" s="3">
        <v>55.49</v>
      </c>
      <c r="K228" s="3">
        <v>58.98</v>
      </c>
      <c r="L228" s="3">
        <v>46.23</v>
      </c>
      <c r="M228" s="3">
        <v>62</v>
      </c>
      <c r="N228" s="3">
        <v>44.7</v>
      </c>
      <c r="O228" s="3">
        <v>53.8</v>
      </c>
      <c r="P228" s="3">
        <v>50.9</v>
      </c>
      <c r="Q228" s="3"/>
      <c r="R228" s="3"/>
      <c r="S228" s="3">
        <v>51.89</v>
      </c>
      <c r="T228" s="3">
        <v>45.42</v>
      </c>
      <c r="U228" s="3"/>
      <c r="V228" s="3">
        <v>41.95</v>
      </c>
      <c r="W228" s="3">
        <v>42.75</v>
      </c>
      <c r="X228" s="3">
        <v>45.8</v>
      </c>
      <c r="Y228" s="3">
        <v>44.63</v>
      </c>
      <c r="Z228" s="3"/>
      <c r="AA228" s="3"/>
      <c r="AB228" s="3"/>
      <c r="AC228" s="3"/>
      <c r="AD228" s="3">
        <v>44.61</v>
      </c>
      <c r="AE228" s="3">
        <v>55.42</v>
      </c>
      <c r="AF228" s="3">
        <v>41.95</v>
      </c>
      <c r="AG228" s="3">
        <v>58</v>
      </c>
      <c r="AH228" s="3"/>
      <c r="AI228" s="3">
        <v>41.95</v>
      </c>
      <c r="AJ228" s="3"/>
      <c r="AK228" s="3">
        <v>49.5814</v>
      </c>
    </row>
    <row r="229" s="1" customFormat="1" ht="40.5" spans="1:37">
      <c r="A229" s="1">
        <v>226</v>
      </c>
      <c r="B229" s="1" t="s">
        <v>495</v>
      </c>
      <c r="C229" s="1" t="s">
        <v>496</v>
      </c>
      <c r="D229" s="1" t="s">
        <v>85</v>
      </c>
      <c r="E229" s="1" t="s">
        <v>497</v>
      </c>
      <c r="F229" s="1">
        <v>306.15</v>
      </c>
      <c r="M229" s="1">
        <v>298</v>
      </c>
      <c r="W229" s="1">
        <v>225.27</v>
      </c>
      <c r="X229" s="1">
        <v>298</v>
      </c>
      <c r="AA229" s="1">
        <v>254.7</v>
      </c>
      <c r="AK229" s="1">
        <v>268.9925</v>
      </c>
    </row>
    <row r="230" s="1" customFormat="1" ht="40.5" spans="1:37">
      <c r="A230" s="1">
        <v>227</v>
      </c>
      <c r="B230" s="1" t="s">
        <v>498</v>
      </c>
      <c r="C230" s="1" t="s">
        <v>499</v>
      </c>
      <c r="D230" s="1" t="s">
        <v>57</v>
      </c>
      <c r="E230" s="1" t="s">
        <v>497</v>
      </c>
      <c r="F230" s="1">
        <v>4.2</v>
      </c>
      <c r="AA230" s="1">
        <v>4.1356</v>
      </c>
      <c r="AK230" s="1">
        <v>4.1356</v>
      </c>
    </row>
    <row r="231" s="1" customFormat="1" ht="40.5" spans="1:37">
      <c r="A231" s="1">
        <v>228</v>
      </c>
      <c r="B231" s="1" t="s">
        <v>500</v>
      </c>
      <c r="C231" s="1" t="s">
        <v>499</v>
      </c>
      <c r="D231" s="1" t="s">
        <v>57</v>
      </c>
      <c r="E231" s="1" t="s">
        <v>497</v>
      </c>
      <c r="F231" s="1">
        <v>4.3157</v>
      </c>
      <c r="O231" s="1">
        <v>3.592</v>
      </c>
      <c r="V231" s="1">
        <v>3.68</v>
      </c>
      <c r="W231" s="1">
        <v>3.333</v>
      </c>
      <c r="AA231" s="1">
        <v>3.7377</v>
      </c>
      <c r="AK231" s="1">
        <v>3.5857</v>
      </c>
    </row>
    <row r="232" s="1" customFormat="1" ht="40.5" spans="1:37">
      <c r="A232" s="1">
        <v>229</v>
      </c>
      <c r="B232" s="1" t="s">
        <v>501</v>
      </c>
      <c r="C232" s="1" t="s">
        <v>502</v>
      </c>
      <c r="D232" s="1" t="s">
        <v>503</v>
      </c>
      <c r="E232" s="1" t="s">
        <v>504</v>
      </c>
      <c r="F232" s="1">
        <v>5.4833</v>
      </c>
      <c r="G232" s="1">
        <v>5.4827</v>
      </c>
      <c r="J232" s="1">
        <v>5.4827</v>
      </c>
      <c r="M232" s="1">
        <v>5.4827</v>
      </c>
      <c r="N232" s="1">
        <v>5.4827</v>
      </c>
      <c r="O232" s="1">
        <v>5.4827</v>
      </c>
      <c r="R232" s="1">
        <v>5.4827</v>
      </c>
      <c r="U232" s="1">
        <v>5.4827</v>
      </c>
      <c r="Y232" s="1">
        <v>5.4827</v>
      </c>
      <c r="Z232" s="1">
        <v>5.4827</v>
      </c>
      <c r="AA232" s="1">
        <v>5.4827</v>
      </c>
      <c r="AD232" s="1">
        <v>5.4827</v>
      </c>
      <c r="AF232" s="1">
        <v>5.4827</v>
      </c>
      <c r="AI232" s="1">
        <v>5.4827</v>
      </c>
      <c r="AK232" s="1">
        <v>5.483</v>
      </c>
    </row>
    <row r="233" s="1" customFormat="1" ht="61.5" customHeight="1" spans="1:37">
      <c r="A233" s="1">
        <v>230</v>
      </c>
      <c r="B233" s="1" t="s">
        <v>505</v>
      </c>
      <c r="C233" s="1" t="s">
        <v>307</v>
      </c>
      <c r="D233" s="1" t="s">
        <v>506</v>
      </c>
      <c r="E233" s="1" t="s">
        <v>507</v>
      </c>
      <c r="F233" s="6">
        <v>5.0515</v>
      </c>
      <c r="G233" s="6"/>
      <c r="H233" s="6"/>
      <c r="I233" s="6">
        <v>4.722</v>
      </c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>
        <v>4.722</v>
      </c>
      <c r="V233" s="6">
        <v>4.722</v>
      </c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>
        <v>4.722</v>
      </c>
      <c r="AJ233" s="6"/>
      <c r="AK233" s="6">
        <v>4.722</v>
      </c>
    </row>
    <row r="234" s="1" customFormat="1" ht="61.5" customHeight="1" spans="1:37">
      <c r="A234" s="1">
        <v>231</v>
      </c>
      <c r="B234" s="1" t="s">
        <v>508</v>
      </c>
      <c r="C234" s="1" t="s">
        <v>509</v>
      </c>
      <c r="D234" s="1" t="s">
        <v>119</v>
      </c>
      <c r="E234" s="1" t="s">
        <v>510</v>
      </c>
      <c r="F234" s="6">
        <v>0.598</v>
      </c>
      <c r="G234" s="6"/>
      <c r="H234" s="6"/>
      <c r="I234" s="6">
        <v>0.525</v>
      </c>
      <c r="J234" s="6"/>
      <c r="K234" s="6">
        <v>0.53</v>
      </c>
      <c r="L234" s="6">
        <v>0.5255</v>
      </c>
      <c r="M234" s="6"/>
      <c r="N234" s="6"/>
      <c r="O234" s="6"/>
      <c r="P234" s="6"/>
      <c r="Q234" s="6"/>
      <c r="R234" s="6"/>
      <c r="S234" s="6"/>
      <c r="T234" s="6"/>
      <c r="U234" s="6">
        <v>0.53825</v>
      </c>
      <c r="V234" s="6">
        <v>0.5285</v>
      </c>
      <c r="W234" s="6">
        <v>0.57</v>
      </c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>
        <v>0.5255</v>
      </c>
      <c r="AJ234" s="6"/>
      <c r="AK234" s="6">
        <v>0.534678571428572</v>
      </c>
    </row>
    <row r="235" s="1" customFormat="1" ht="61.5" customHeight="1" spans="1:37">
      <c r="A235" s="1">
        <v>232</v>
      </c>
      <c r="B235" s="1" t="s">
        <v>508</v>
      </c>
      <c r="C235" s="1" t="s">
        <v>511</v>
      </c>
      <c r="D235" s="1" t="s">
        <v>119</v>
      </c>
      <c r="E235" s="1" t="s">
        <v>510</v>
      </c>
      <c r="F235" s="6">
        <v>0.5981</v>
      </c>
      <c r="G235" s="6"/>
      <c r="H235" s="6"/>
      <c r="I235" s="6">
        <v>0.579</v>
      </c>
      <c r="J235" s="6"/>
      <c r="K235" s="6">
        <v>0.55975</v>
      </c>
      <c r="L235" s="6">
        <v>0.559</v>
      </c>
      <c r="M235" s="6"/>
      <c r="N235" s="6"/>
      <c r="O235" s="6"/>
      <c r="P235" s="6"/>
      <c r="Q235" s="6"/>
      <c r="R235" s="6"/>
      <c r="S235" s="6"/>
      <c r="T235" s="6"/>
      <c r="U235" s="6">
        <v>0.53</v>
      </c>
      <c r="V235" s="6">
        <v>0.53225</v>
      </c>
      <c r="W235" s="6">
        <v>0.57</v>
      </c>
      <c r="X235" s="6"/>
      <c r="Y235" s="6"/>
      <c r="Z235" s="6"/>
      <c r="AA235" s="6">
        <v>0.5404</v>
      </c>
      <c r="AB235" s="6"/>
      <c r="AC235" s="6"/>
      <c r="AD235" s="6"/>
      <c r="AE235" s="6"/>
      <c r="AF235" s="6"/>
      <c r="AG235" s="6"/>
      <c r="AH235" s="6"/>
      <c r="AI235" s="6">
        <v>0.53</v>
      </c>
      <c r="AJ235" s="6"/>
      <c r="AK235" s="6">
        <v>0.55005</v>
      </c>
    </row>
    <row r="236" s="1" customFormat="1" ht="62.25" customHeight="1" spans="1:37">
      <c r="A236" s="1">
        <v>233</v>
      </c>
      <c r="B236" s="1" t="s">
        <v>512</v>
      </c>
      <c r="C236" s="1" t="s">
        <v>513</v>
      </c>
      <c r="D236" s="1" t="s">
        <v>514</v>
      </c>
      <c r="E236" s="1" t="s">
        <v>510</v>
      </c>
      <c r="F236" s="6">
        <v>1.1336</v>
      </c>
      <c r="G236" s="6"/>
      <c r="H236" s="6"/>
      <c r="I236" s="6">
        <v>1.098</v>
      </c>
      <c r="J236" s="6">
        <v>1.0535</v>
      </c>
      <c r="K236" s="6"/>
      <c r="L236" s="6">
        <v>1.06</v>
      </c>
      <c r="M236" s="6"/>
      <c r="N236" s="6"/>
      <c r="O236" s="6">
        <v>1.0535</v>
      </c>
      <c r="P236" s="6"/>
      <c r="Q236" s="6">
        <v>1.053</v>
      </c>
      <c r="R236" s="6"/>
      <c r="S236" s="6"/>
      <c r="T236" s="6"/>
      <c r="U236" s="6">
        <v>1.053</v>
      </c>
      <c r="V236" s="6">
        <v>1.058</v>
      </c>
      <c r="W236" s="6">
        <v>1.0545</v>
      </c>
      <c r="X236" s="6"/>
      <c r="Y236" s="6">
        <v>1.1175</v>
      </c>
      <c r="Z236" s="6"/>
      <c r="AA236" s="6">
        <v>1.0531</v>
      </c>
      <c r="AB236" s="6"/>
      <c r="AC236" s="6"/>
      <c r="AD236" s="6">
        <v>1.0645</v>
      </c>
      <c r="AE236" s="6"/>
      <c r="AF236" s="6"/>
      <c r="AG236" s="6"/>
      <c r="AH236" s="6"/>
      <c r="AI236" s="6">
        <v>1.053</v>
      </c>
      <c r="AJ236" s="6"/>
      <c r="AK236" s="6">
        <v>1.0643</v>
      </c>
    </row>
    <row r="237" s="1" customFormat="1" ht="59.25" customHeight="1" spans="1:37">
      <c r="A237" s="1">
        <v>234</v>
      </c>
      <c r="B237" s="1" t="s">
        <v>515</v>
      </c>
      <c r="C237" s="1" t="s">
        <v>44</v>
      </c>
      <c r="D237" s="1" t="s">
        <v>516</v>
      </c>
      <c r="E237" s="1" t="s">
        <v>510</v>
      </c>
      <c r="F237" s="6">
        <v>1.2084</v>
      </c>
      <c r="G237" s="6"/>
      <c r="H237" s="6"/>
      <c r="I237" s="6">
        <v>1.088</v>
      </c>
      <c r="J237" s="6">
        <v>1.086</v>
      </c>
      <c r="K237" s="6"/>
      <c r="L237" s="6">
        <v>1.13033333333333</v>
      </c>
      <c r="M237" s="6"/>
      <c r="N237" s="6"/>
      <c r="O237" s="6">
        <v>1.08766666666667</v>
      </c>
      <c r="P237" s="6"/>
      <c r="Q237" s="6">
        <v>1.079</v>
      </c>
      <c r="R237" s="6"/>
      <c r="S237" s="6"/>
      <c r="T237" s="6"/>
      <c r="U237" s="6">
        <v>1.079</v>
      </c>
      <c r="V237" s="6">
        <v>1.10533333333333</v>
      </c>
      <c r="W237" s="6"/>
      <c r="X237" s="6"/>
      <c r="Y237" s="6"/>
      <c r="Z237" s="6"/>
      <c r="AA237" s="6">
        <v>1.079</v>
      </c>
      <c r="AB237" s="6"/>
      <c r="AC237" s="6"/>
      <c r="AD237" s="6">
        <v>1.1</v>
      </c>
      <c r="AE237" s="6"/>
      <c r="AF237" s="6"/>
      <c r="AG237" s="6">
        <v>1.184</v>
      </c>
      <c r="AH237" s="6"/>
      <c r="AI237" s="6">
        <v>1.079</v>
      </c>
      <c r="AJ237" s="6">
        <v>1.079</v>
      </c>
      <c r="AK237" s="6">
        <v>1.09802777777778</v>
      </c>
    </row>
    <row r="238" s="1" customFormat="1" ht="59.25" customHeight="1" spans="1:37">
      <c r="A238" s="1">
        <v>235</v>
      </c>
      <c r="B238" s="1" t="s">
        <v>517</v>
      </c>
      <c r="C238" s="1" t="s">
        <v>307</v>
      </c>
      <c r="D238" s="1" t="s">
        <v>251</v>
      </c>
      <c r="E238" s="1" t="s">
        <v>510</v>
      </c>
      <c r="F238" s="6">
        <v>3.2567</v>
      </c>
      <c r="G238" s="6">
        <v>3.21416666666667</v>
      </c>
      <c r="H238" s="6"/>
      <c r="I238" s="6">
        <v>3.23416666666667</v>
      </c>
      <c r="J238" s="6"/>
      <c r="K238" s="6"/>
      <c r="L238" s="6"/>
      <c r="M238" s="6">
        <v>3.19375</v>
      </c>
      <c r="N238" s="6"/>
      <c r="O238" s="6">
        <v>3.21833333333333</v>
      </c>
      <c r="P238" s="6"/>
      <c r="Q238" s="6">
        <v>3.15333333333333</v>
      </c>
      <c r="R238" s="6">
        <v>3.23416666666667</v>
      </c>
      <c r="S238" s="6"/>
      <c r="T238" s="6"/>
      <c r="U238" s="6"/>
      <c r="V238" s="6">
        <v>3.32166666666667</v>
      </c>
      <c r="W238" s="6">
        <v>3.1875</v>
      </c>
      <c r="X238" s="6"/>
      <c r="Y238" s="6"/>
      <c r="Z238" s="6"/>
      <c r="AA238" s="6">
        <v>3.1675</v>
      </c>
      <c r="AB238" s="6"/>
      <c r="AC238" s="6"/>
      <c r="AD238" s="6"/>
      <c r="AE238" s="6"/>
      <c r="AF238" s="6"/>
      <c r="AG238" s="6"/>
      <c r="AH238" s="6"/>
      <c r="AI238" s="6">
        <v>3.15333333333333</v>
      </c>
      <c r="AJ238" s="6">
        <v>3.23416666666667</v>
      </c>
      <c r="AK238" s="6">
        <v>3.21018939393939</v>
      </c>
    </row>
    <row r="239" s="1" customFormat="1" ht="67.5" spans="1:37">
      <c r="A239" s="1">
        <v>236</v>
      </c>
      <c r="B239" s="1" t="s">
        <v>518</v>
      </c>
      <c r="C239" s="1" t="s">
        <v>477</v>
      </c>
      <c r="D239" s="1" t="s">
        <v>57</v>
      </c>
      <c r="E239" s="1" t="s">
        <v>519</v>
      </c>
      <c r="F239" s="1">
        <v>27</v>
      </c>
      <c r="H239" s="1">
        <v>26.93</v>
      </c>
      <c r="AD239" s="1">
        <v>26.93</v>
      </c>
      <c r="AK239" s="1">
        <v>26.96</v>
      </c>
    </row>
    <row r="240" s="1" customFormat="1" ht="67.5" spans="1:37">
      <c r="A240" s="1">
        <v>237</v>
      </c>
      <c r="B240" s="1" t="s">
        <v>520</v>
      </c>
      <c r="C240" s="1" t="s">
        <v>477</v>
      </c>
      <c r="D240" s="1" t="s">
        <v>57</v>
      </c>
      <c r="E240" s="1" t="s">
        <v>519</v>
      </c>
      <c r="F240" s="1">
        <v>12</v>
      </c>
      <c r="L240" s="1">
        <v>11.1094</v>
      </c>
      <c r="AK240" s="1">
        <v>11.55</v>
      </c>
    </row>
    <row r="241" s="1" customFormat="1" ht="34.5" customHeight="1" spans="1:37">
      <c r="A241" s="1">
        <v>238</v>
      </c>
      <c r="B241" s="1" t="s">
        <v>521</v>
      </c>
      <c r="C241" s="1" t="s">
        <v>522</v>
      </c>
      <c r="D241" s="1" t="s">
        <v>136</v>
      </c>
      <c r="E241" s="1" t="s">
        <v>523</v>
      </c>
      <c r="F241" s="1">
        <v>1.2041</v>
      </c>
      <c r="G241" s="5"/>
      <c r="H241" s="5"/>
      <c r="I241" s="5"/>
      <c r="J241" s="5">
        <v>1.2</v>
      </c>
      <c r="K241" s="5"/>
      <c r="L241" s="5"/>
      <c r="M241" s="5"/>
      <c r="N241" s="5"/>
      <c r="O241" s="5"/>
      <c r="P241" s="5"/>
      <c r="Q241" s="5">
        <v>1.2</v>
      </c>
      <c r="R241" s="5">
        <v>1.2</v>
      </c>
      <c r="S241" s="5"/>
      <c r="T241" s="5"/>
      <c r="U241" s="5">
        <v>1.2</v>
      </c>
      <c r="V241" s="5"/>
      <c r="W241" s="5">
        <v>1.2</v>
      </c>
      <c r="X241" s="5"/>
      <c r="Y241" s="5"/>
      <c r="Z241" s="5">
        <v>1.2</v>
      </c>
      <c r="AA241" s="5"/>
      <c r="AB241" s="5"/>
      <c r="AC241" s="5"/>
      <c r="AD241" s="5"/>
      <c r="AE241" s="5"/>
      <c r="AF241" s="5">
        <v>1.2</v>
      </c>
      <c r="AG241" s="5"/>
      <c r="AH241" s="5"/>
      <c r="AI241" s="5">
        <v>1.2</v>
      </c>
      <c r="AJ241" s="5"/>
      <c r="AK241" s="5">
        <v>1.2</v>
      </c>
    </row>
    <row r="242" s="1" customFormat="1" ht="46.5" customHeight="1" spans="1:37">
      <c r="A242" s="1">
        <v>239</v>
      </c>
      <c r="B242" s="1" t="s">
        <v>521</v>
      </c>
      <c r="C242" s="1" t="s">
        <v>522</v>
      </c>
      <c r="D242" s="1" t="s">
        <v>114</v>
      </c>
      <c r="E242" s="1" t="s">
        <v>523</v>
      </c>
      <c r="F242" s="1">
        <v>1.1864</v>
      </c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>
        <v>1.1711</v>
      </c>
      <c r="R242" s="6"/>
      <c r="S242" s="6"/>
      <c r="T242" s="6"/>
      <c r="U242" s="6">
        <v>1.1711</v>
      </c>
      <c r="V242" s="6"/>
      <c r="W242" s="6"/>
      <c r="X242" s="6"/>
      <c r="Y242" s="6"/>
      <c r="Z242" s="6">
        <v>1.1711</v>
      </c>
      <c r="AA242" s="6"/>
      <c r="AB242" s="6"/>
      <c r="AC242" s="6">
        <v>1.1711</v>
      </c>
      <c r="AD242" s="6"/>
      <c r="AE242" s="6"/>
      <c r="AF242" s="6"/>
      <c r="AG242" s="6"/>
      <c r="AH242" s="6"/>
      <c r="AI242" s="6">
        <v>1.1711</v>
      </c>
      <c r="AJ242" s="6">
        <v>1.1711</v>
      </c>
      <c r="AK242" s="6">
        <v>1.1711</v>
      </c>
    </row>
    <row r="243" s="1" customFormat="1" ht="25.5" customHeight="1" spans="1:37">
      <c r="A243" s="1">
        <v>240</v>
      </c>
      <c r="B243" s="1" t="s">
        <v>524</v>
      </c>
      <c r="C243" s="1" t="s">
        <v>525</v>
      </c>
      <c r="D243" s="1" t="s">
        <v>57</v>
      </c>
      <c r="E243" s="1" t="s">
        <v>523</v>
      </c>
      <c r="F243" s="1">
        <v>5.4128</v>
      </c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>
        <v>5.079</v>
      </c>
      <c r="S243" s="6"/>
      <c r="T243" s="6"/>
      <c r="U243" s="6"/>
      <c r="V243" s="6"/>
      <c r="W243" s="6"/>
      <c r="X243" s="6"/>
      <c r="Y243" s="6"/>
      <c r="Z243" s="6">
        <v>5.079</v>
      </c>
      <c r="AA243" s="6">
        <v>5.079</v>
      </c>
      <c r="AB243" s="6"/>
      <c r="AC243" s="6">
        <v>5.079</v>
      </c>
      <c r="AD243" s="6">
        <v>5.079</v>
      </c>
      <c r="AE243" s="6"/>
      <c r="AF243" s="6"/>
      <c r="AG243" s="6"/>
      <c r="AH243" s="6"/>
      <c r="AI243" s="6">
        <v>5.079</v>
      </c>
      <c r="AJ243" s="6"/>
      <c r="AK243" s="6">
        <v>5.079</v>
      </c>
    </row>
    <row r="244" s="1" customFormat="1" ht="25.5" customHeight="1" spans="1:37">
      <c r="A244" s="1">
        <v>241</v>
      </c>
      <c r="B244" s="1" t="s">
        <v>526</v>
      </c>
      <c r="C244" s="1" t="s">
        <v>186</v>
      </c>
      <c r="D244" s="1" t="s">
        <v>122</v>
      </c>
      <c r="E244" s="1" t="s">
        <v>523</v>
      </c>
      <c r="F244" s="6">
        <v>0.138</v>
      </c>
      <c r="G244" s="6">
        <v>0.136</v>
      </c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>
        <v>0.137</v>
      </c>
    </row>
    <row r="245" s="1" customFormat="1" ht="25.5" customHeight="1" spans="1:37">
      <c r="A245" s="1">
        <v>242</v>
      </c>
      <c r="B245" s="1" t="s">
        <v>527</v>
      </c>
      <c r="C245" s="1" t="s">
        <v>98</v>
      </c>
      <c r="D245" s="1" t="s">
        <v>122</v>
      </c>
      <c r="E245" s="1" t="s">
        <v>523</v>
      </c>
      <c r="F245" s="1">
        <v>0.1682</v>
      </c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>
        <v>0.157</v>
      </c>
      <c r="V245" s="6"/>
      <c r="W245" s="6"/>
      <c r="X245" s="6"/>
      <c r="Y245" s="6">
        <v>0.166</v>
      </c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>
        <v>0.156</v>
      </c>
      <c r="AK245" s="6">
        <v>0.1618</v>
      </c>
    </row>
    <row r="246" s="1" customFormat="1" ht="28.5" customHeight="1" spans="1:37">
      <c r="A246" s="1">
        <v>243</v>
      </c>
      <c r="B246" s="1" t="s">
        <v>528</v>
      </c>
      <c r="C246" s="1" t="s">
        <v>191</v>
      </c>
      <c r="D246" s="1" t="s">
        <v>247</v>
      </c>
      <c r="E246" s="1" t="s">
        <v>523</v>
      </c>
      <c r="F246" s="1">
        <v>1.9375</v>
      </c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>
        <v>1.8466</v>
      </c>
      <c r="U246" s="6"/>
      <c r="V246" s="6"/>
      <c r="W246" s="6"/>
      <c r="X246" s="6"/>
      <c r="Y246" s="5">
        <v>1.85</v>
      </c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>
        <v>1.878</v>
      </c>
    </row>
    <row r="247" s="1" customFormat="1" ht="40.5" spans="1:37">
      <c r="A247" s="1">
        <v>244</v>
      </c>
      <c r="B247" s="1" t="s">
        <v>529</v>
      </c>
      <c r="C247" s="1" t="s">
        <v>530</v>
      </c>
      <c r="D247" s="1" t="s">
        <v>531</v>
      </c>
      <c r="E247" s="1" t="s">
        <v>532</v>
      </c>
      <c r="F247" s="6">
        <v>1.9117</v>
      </c>
      <c r="G247" s="6">
        <v>1.8833</v>
      </c>
      <c r="H247" s="6"/>
      <c r="I247" s="6">
        <v>1.8658</v>
      </c>
      <c r="J247" s="6">
        <v>1.7817</v>
      </c>
      <c r="K247" s="6">
        <v>1.8189</v>
      </c>
      <c r="L247" s="6">
        <v>1.8189</v>
      </c>
      <c r="M247" s="6"/>
      <c r="N247" s="6">
        <v>1.794</v>
      </c>
      <c r="O247" s="6">
        <v>1.7817</v>
      </c>
      <c r="P247" s="6"/>
      <c r="Q247" s="6">
        <v>1.7817</v>
      </c>
      <c r="R247" s="6">
        <v>1.7817</v>
      </c>
      <c r="S247" s="6"/>
      <c r="T247" s="6"/>
      <c r="U247" s="6">
        <v>1.7817</v>
      </c>
      <c r="V247" s="6">
        <v>1.825</v>
      </c>
      <c r="W247" s="6"/>
      <c r="X247" s="6"/>
      <c r="Y247" s="6">
        <v>1.8892</v>
      </c>
      <c r="Z247" s="6">
        <v>1.7817</v>
      </c>
      <c r="AA247" s="6">
        <v>1.7817</v>
      </c>
      <c r="AB247" s="6">
        <v>1.7817</v>
      </c>
      <c r="AC247" s="6"/>
      <c r="AD247" s="6">
        <v>1.7817</v>
      </c>
      <c r="AE247" s="6">
        <v>1.8194</v>
      </c>
      <c r="AF247" s="6">
        <v>1.7817</v>
      </c>
      <c r="AG247" s="6"/>
      <c r="AH247" s="6">
        <v>1.7817</v>
      </c>
      <c r="AI247" s="6">
        <v>1.7817</v>
      </c>
      <c r="AJ247" s="6">
        <v>1.7817</v>
      </c>
      <c r="AK247" s="6">
        <f>AVERAGE(G247:AJ247)</f>
        <v>1.80364761904762</v>
      </c>
    </row>
    <row r="248" s="1" customFormat="1" ht="40.5" spans="1:37">
      <c r="A248" s="1">
        <v>245</v>
      </c>
      <c r="B248" s="1" t="s">
        <v>533</v>
      </c>
      <c r="C248" s="1" t="s">
        <v>534</v>
      </c>
      <c r="D248" s="1" t="s">
        <v>57</v>
      </c>
      <c r="E248" s="1" t="s">
        <v>535</v>
      </c>
      <c r="F248" s="1">
        <v>3.395</v>
      </c>
      <c r="I248" s="1">
        <v>3.228</v>
      </c>
      <c r="L248" s="1">
        <v>2.893</v>
      </c>
      <c r="O248" s="1">
        <v>2.814</v>
      </c>
      <c r="Q248" s="1">
        <v>2.814</v>
      </c>
      <c r="W248" s="1">
        <v>2.814</v>
      </c>
      <c r="Y248" s="1">
        <v>3.105</v>
      </c>
      <c r="Z248" s="1">
        <v>2.814</v>
      </c>
      <c r="AA248" s="1">
        <v>2.8756</v>
      </c>
      <c r="AB248" s="1">
        <v>2.814</v>
      </c>
      <c r="AC248" s="1">
        <v>3.239</v>
      </c>
      <c r="AF248" s="1">
        <v>2.814</v>
      </c>
      <c r="AH248" s="1">
        <v>2.814</v>
      </c>
      <c r="AI248" s="1">
        <v>2.814</v>
      </c>
      <c r="AK248" s="1">
        <v>2.9117</v>
      </c>
    </row>
    <row r="249" s="1" customFormat="1" ht="149.1" customHeight="1" spans="1:37">
      <c r="A249" s="1">
        <v>246</v>
      </c>
      <c r="B249" s="1" t="s">
        <v>536</v>
      </c>
      <c r="C249" s="1" t="s">
        <v>76</v>
      </c>
      <c r="D249" s="1" t="s">
        <v>537</v>
      </c>
      <c r="E249" s="1" t="s">
        <v>538</v>
      </c>
      <c r="F249" s="1">
        <v>2.2229</v>
      </c>
      <c r="G249" s="1" t="s">
        <v>121</v>
      </c>
      <c r="H249" s="1" t="s">
        <v>121</v>
      </c>
      <c r="I249" s="1" t="s">
        <v>121</v>
      </c>
      <c r="J249" s="1" t="s">
        <v>121</v>
      </c>
      <c r="K249" s="1" t="s">
        <v>121</v>
      </c>
      <c r="L249" s="1">
        <v>2.0857</v>
      </c>
      <c r="M249" s="1">
        <v>2.085</v>
      </c>
      <c r="N249" s="1">
        <v>2.0579</v>
      </c>
      <c r="O249" s="1" t="s">
        <v>121</v>
      </c>
      <c r="P249" s="1" t="s">
        <v>121</v>
      </c>
      <c r="Q249" s="1">
        <v>2.0579</v>
      </c>
      <c r="R249" s="1" t="s">
        <v>121</v>
      </c>
      <c r="S249" s="1" t="s">
        <v>121</v>
      </c>
      <c r="T249" s="1" t="s">
        <v>121</v>
      </c>
      <c r="U249" s="1" t="s">
        <v>121</v>
      </c>
      <c r="V249" s="1" t="s">
        <v>121</v>
      </c>
      <c r="W249" s="1">
        <v>2.1107</v>
      </c>
      <c r="X249" s="1" t="s">
        <v>121</v>
      </c>
      <c r="Y249" s="1">
        <v>2.1886</v>
      </c>
      <c r="Z249" s="1" t="s">
        <v>121</v>
      </c>
      <c r="AA249" s="1">
        <v>2.068</v>
      </c>
      <c r="AB249" s="1">
        <v>2.085</v>
      </c>
      <c r="AC249" s="1" t="s">
        <v>121</v>
      </c>
      <c r="AD249" s="1" t="s">
        <v>121</v>
      </c>
      <c r="AE249" s="1" t="s">
        <v>121</v>
      </c>
      <c r="AF249" s="1">
        <v>2.0864</v>
      </c>
      <c r="AG249" s="1" t="s">
        <v>121</v>
      </c>
      <c r="AH249" s="1" t="s">
        <v>121</v>
      </c>
      <c r="AI249" s="1">
        <v>2.0579</v>
      </c>
      <c r="AJ249" s="1" t="s">
        <v>121</v>
      </c>
      <c r="AK249" s="6">
        <f>AVERAGE(G249:AJ249)</f>
        <v>2.08831</v>
      </c>
    </row>
    <row r="250" s="1" customFormat="1" ht="149.1" customHeight="1" spans="1:37">
      <c r="A250" s="1">
        <v>247</v>
      </c>
      <c r="B250" s="1" t="s">
        <v>539</v>
      </c>
      <c r="C250" s="1" t="s">
        <v>156</v>
      </c>
      <c r="D250" s="1" t="s">
        <v>540</v>
      </c>
      <c r="E250" s="1" t="s">
        <v>541</v>
      </c>
      <c r="F250" s="1">
        <v>3.1558</v>
      </c>
      <c r="G250" s="1">
        <v>3.91333333333333</v>
      </c>
      <c r="H250" s="1">
        <v>2.785</v>
      </c>
      <c r="J250" s="1">
        <v>2.77666666666667</v>
      </c>
      <c r="M250" s="1">
        <v>3.9125</v>
      </c>
      <c r="O250" s="1">
        <v>2.7775</v>
      </c>
      <c r="Q250" s="1">
        <v>2.57583333333333</v>
      </c>
      <c r="T250" s="1">
        <v>2.7075</v>
      </c>
      <c r="V250" s="1">
        <v>2.77666666666667</v>
      </c>
      <c r="W250" s="1">
        <v>2.7775</v>
      </c>
      <c r="X250" s="1">
        <v>3.6375</v>
      </c>
      <c r="Z250" s="1">
        <v>2.785</v>
      </c>
      <c r="AA250" s="1">
        <v>2.7075</v>
      </c>
      <c r="AC250" s="1">
        <v>2.995</v>
      </c>
      <c r="AD250" s="1">
        <v>2.77833333333333</v>
      </c>
      <c r="AE250" s="1">
        <v>2.87833333333333</v>
      </c>
      <c r="AH250" s="1">
        <v>2.83083333333333</v>
      </c>
      <c r="AI250" s="1">
        <v>2.77833333333333</v>
      </c>
      <c r="AJ250" s="1">
        <v>2.77833333333333</v>
      </c>
      <c r="AK250" s="6">
        <v>2.9539</v>
      </c>
    </row>
    <row r="251" s="1" customFormat="1" ht="149.1" customHeight="1" spans="1:37">
      <c r="A251" s="1">
        <v>248</v>
      </c>
      <c r="B251" s="1" t="s">
        <v>542</v>
      </c>
      <c r="C251" s="1" t="s">
        <v>141</v>
      </c>
      <c r="D251" s="1" t="s">
        <v>543</v>
      </c>
      <c r="E251" s="1" t="s">
        <v>541</v>
      </c>
      <c r="F251" s="1">
        <v>6.5861</v>
      </c>
      <c r="K251" s="1">
        <v>6.0263</v>
      </c>
      <c r="AK251" s="6">
        <v>6.0263</v>
      </c>
    </row>
    <row r="252" s="1" customFormat="1" ht="149.1" customHeight="1" spans="1:37">
      <c r="A252" s="1">
        <v>249</v>
      </c>
      <c r="B252" s="1" t="s">
        <v>544</v>
      </c>
      <c r="C252" s="1" t="s">
        <v>545</v>
      </c>
      <c r="D252" s="1" t="s">
        <v>540</v>
      </c>
      <c r="E252" s="1" t="s">
        <v>541</v>
      </c>
      <c r="F252" s="1">
        <v>11.6196</v>
      </c>
      <c r="J252" s="6"/>
      <c r="V252" s="6"/>
      <c r="AK252" s="6">
        <v>11.6196</v>
      </c>
    </row>
    <row r="253" s="1" customFormat="1" ht="75" customHeight="1" spans="1:37">
      <c r="A253" s="1">
        <v>250</v>
      </c>
      <c r="B253" s="1" t="s">
        <v>546</v>
      </c>
      <c r="C253" s="1" t="s">
        <v>547</v>
      </c>
      <c r="D253" s="1" t="s">
        <v>47</v>
      </c>
      <c r="E253" s="1" t="s">
        <v>548</v>
      </c>
      <c r="F253" s="1">
        <v>81.21</v>
      </c>
      <c r="K253" s="1">
        <v>77</v>
      </c>
      <c r="L253" s="1">
        <v>80.5</v>
      </c>
      <c r="R253" s="1">
        <v>80.28</v>
      </c>
      <c r="S253" s="1">
        <v>79.6</v>
      </c>
      <c r="V253" s="1">
        <v>80.1</v>
      </c>
      <c r="AH253" s="1">
        <v>70</v>
      </c>
      <c r="AI253" s="1">
        <v>70</v>
      </c>
      <c r="AJ253" s="1">
        <v>70</v>
      </c>
      <c r="AK253" s="1">
        <v>75.935</v>
      </c>
    </row>
    <row r="254" s="1" customFormat="1" ht="67.5" spans="1:37">
      <c r="A254" s="1">
        <v>251</v>
      </c>
      <c r="B254" s="1" t="s">
        <v>549</v>
      </c>
      <c r="C254" s="1" t="s">
        <v>550</v>
      </c>
      <c r="D254" s="1" t="s">
        <v>363</v>
      </c>
      <c r="E254" s="1" t="s">
        <v>548</v>
      </c>
      <c r="F254" s="1">
        <v>60.51</v>
      </c>
      <c r="G254" s="1">
        <v>57.98</v>
      </c>
      <c r="I254" s="1">
        <v>57.98</v>
      </c>
      <c r="J254" s="1">
        <v>57.98</v>
      </c>
      <c r="K254" s="1">
        <v>57.98</v>
      </c>
      <c r="L254" s="1">
        <v>58.98</v>
      </c>
      <c r="N254" s="1">
        <v>57.98</v>
      </c>
      <c r="O254" s="1">
        <v>58.98</v>
      </c>
      <c r="R254" s="1">
        <v>58.98</v>
      </c>
      <c r="U254" s="1">
        <v>57.98</v>
      </c>
      <c r="V254" s="1">
        <v>57.98</v>
      </c>
      <c r="W254" s="1">
        <v>58.98</v>
      </c>
      <c r="Y254" s="1">
        <v>57.98</v>
      </c>
      <c r="Z254" s="1">
        <v>57.98</v>
      </c>
      <c r="AC254" s="1">
        <v>57.98</v>
      </c>
      <c r="AD254" s="1">
        <v>58.98</v>
      </c>
      <c r="AE254" s="1">
        <v>59.8</v>
      </c>
      <c r="AI254" s="1">
        <v>57.98</v>
      </c>
      <c r="AJ254" s="1">
        <v>57.98</v>
      </c>
      <c r="AK254" s="1">
        <v>58.3589</v>
      </c>
    </row>
    <row r="255" s="1" customFormat="1" ht="67.5" spans="1:37">
      <c r="A255" s="1">
        <v>252</v>
      </c>
      <c r="B255" s="1" t="s">
        <v>551</v>
      </c>
      <c r="C255" s="1" t="s">
        <v>477</v>
      </c>
      <c r="D255" s="1" t="s">
        <v>363</v>
      </c>
      <c r="E255" s="1" t="s">
        <v>548</v>
      </c>
      <c r="F255" s="1">
        <v>27.575</v>
      </c>
      <c r="G255" s="1">
        <v>27.3</v>
      </c>
      <c r="K255" s="1">
        <v>27.3</v>
      </c>
      <c r="O255" s="1">
        <v>27.3</v>
      </c>
      <c r="Q255" s="1">
        <v>27.09</v>
      </c>
      <c r="W255" s="1">
        <v>27.23</v>
      </c>
      <c r="Z255" s="1">
        <v>27.3</v>
      </c>
      <c r="AF255" s="1">
        <v>27.09</v>
      </c>
      <c r="AI255" s="1">
        <v>27.3</v>
      </c>
      <c r="AJ255" s="1">
        <v>27.3</v>
      </c>
      <c r="AK255" s="1">
        <v>27.2456</v>
      </c>
    </row>
    <row r="256" s="1" customFormat="1" ht="67.5" spans="1:37">
      <c r="A256" s="1">
        <v>253</v>
      </c>
      <c r="B256" s="1" t="s">
        <v>552</v>
      </c>
      <c r="C256" s="1" t="s">
        <v>553</v>
      </c>
      <c r="D256" s="1" t="s">
        <v>47</v>
      </c>
      <c r="E256" s="1" t="s">
        <v>548</v>
      </c>
      <c r="F256" s="1">
        <v>135.415</v>
      </c>
      <c r="J256" s="1">
        <v>122.66</v>
      </c>
      <c r="L256" s="1">
        <v>135.084</v>
      </c>
      <c r="O256" s="1">
        <v>127.45</v>
      </c>
      <c r="Q256" s="1">
        <v>119</v>
      </c>
      <c r="U256" s="1">
        <v>130</v>
      </c>
      <c r="V256" s="1">
        <v>135</v>
      </c>
      <c r="W256" s="1">
        <v>120.22</v>
      </c>
      <c r="AI256" s="1">
        <v>119</v>
      </c>
      <c r="AJ256" s="1">
        <v>119</v>
      </c>
      <c r="AK256" s="1">
        <v>125.268</v>
      </c>
    </row>
    <row r="257" s="1" customFormat="1" ht="40.5" spans="1:37">
      <c r="A257" s="1">
        <v>254</v>
      </c>
      <c r="B257" s="1" t="s">
        <v>554</v>
      </c>
      <c r="C257" s="1" t="s">
        <v>555</v>
      </c>
      <c r="D257" s="1" t="s">
        <v>81</v>
      </c>
      <c r="E257" s="1" t="s">
        <v>556</v>
      </c>
      <c r="F257" s="1">
        <v>10.83333</v>
      </c>
      <c r="AD257" s="1">
        <v>10.7966</v>
      </c>
      <c r="AK257" s="1">
        <v>10.7966</v>
      </c>
    </row>
    <row r="258" s="1" customFormat="1" ht="17" customHeight="1" spans="1:24">
      <c r="A258" s="1">
        <v>255</v>
      </c>
      <c r="B258" s="1" t="s">
        <v>557</v>
      </c>
      <c r="C258" s="1" t="s">
        <v>246</v>
      </c>
      <c r="D258" s="1" t="s">
        <v>558</v>
      </c>
      <c r="E258" s="1" t="s">
        <v>559</v>
      </c>
      <c r="F258" s="1">
        <v>0.7712</v>
      </c>
      <c r="G258" s="1">
        <v>0.7682</v>
      </c>
      <c r="H258" s="1">
        <v>0.7682</v>
      </c>
      <c r="I258" s="1">
        <v>0.7682</v>
      </c>
      <c r="K258" s="1">
        <v>0.7682</v>
      </c>
      <c r="L258" s="1">
        <v>0.7682</v>
      </c>
      <c r="O258" s="1">
        <v>0.7693</v>
      </c>
      <c r="P258" s="1">
        <v>0.7682</v>
      </c>
      <c r="S258" s="1">
        <v>0.7682</v>
      </c>
      <c r="U258" s="1">
        <v>0.7682</v>
      </c>
      <c r="X258" s="1">
        <v>0.7683</v>
      </c>
    </row>
    <row r="259" s="1" customFormat="1" ht="17" customHeight="1" spans="1:24">
      <c r="A259" s="1">
        <v>256</v>
      </c>
      <c r="B259" s="1" t="s">
        <v>560</v>
      </c>
      <c r="C259" s="1" t="s">
        <v>282</v>
      </c>
      <c r="D259" s="1" t="s">
        <v>561</v>
      </c>
      <c r="E259" s="1" t="s">
        <v>559</v>
      </c>
      <c r="F259" s="1">
        <v>1.347</v>
      </c>
      <c r="J259" s="1">
        <v>1.3171</v>
      </c>
      <c r="K259" s="1">
        <v>1.3163</v>
      </c>
      <c r="M259" s="1">
        <v>1.3171</v>
      </c>
      <c r="O259" s="1">
        <v>1.3171</v>
      </c>
      <c r="P259" s="1">
        <v>1.3767</v>
      </c>
      <c r="Q259" s="1">
        <v>1.3171</v>
      </c>
      <c r="R259" s="1">
        <v>1.3171</v>
      </c>
      <c r="S259" s="1">
        <v>1.3169</v>
      </c>
      <c r="T259" s="1">
        <v>1.3163</v>
      </c>
      <c r="U259" s="1">
        <v>1.3171</v>
      </c>
      <c r="V259" s="1">
        <v>1.3163</v>
      </c>
      <c r="W259" s="1">
        <v>1.3171</v>
      </c>
      <c r="X259" s="1">
        <v>1.3219</v>
      </c>
    </row>
    <row r="260" s="1" customFormat="1" ht="40.5" spans="1:24">
      <c r="A260" s="1">
        <v>257</v>
      </c>
      <c r="B260" s="1" t="s">
        <v>562</v>
      </c>
      <c r="C260" s="1" t="s">
        <v>345</v>
      </c>
      <c r="D260" s="1" t="s">
        <v>563</v>
      </c>
      <c r="E260" s="1" t="s">
        <v>559</v>
      </c>
      <c r="F260" s="1">
        <v>0.66</v>
      </c>
      <c r="N260" s="1">
        <v>0.4928</v>
      </c>
      <c r="P260" s="1">
        <v>0.5818</v>
      </c>
      <c r="Q260" s="1">
        <v>0.5782</v>
      </c>
      <c r="V260" s="1">
        <v>0.4928</v>
      </c>
      <c r="W260" s="1">
        <v>0.4928</v>
      </c>
      <c r="X260" s="1">
        <v>0.5277</v>
      </c>
    </row>
    <row r="261" s="1" customFormat="1" ht="72" customHeight="1" spans="1:37">
      <c r="A261" s="1">
        <v>258</v>
      </c>
      <c r="B261" s="1" t="s">
        <v>564</v>
      </c>
      <c r="C261" s="1" t="s">
        <v>40</v>
      </c>
      <c r="D261" s="1" t="s">
        <v>565</v>
      </c>
      <c r="E261" s="1" t="s">
        <v>566</v>
      </c>
      <c r="F261" s="1">
        <v>0.596</v>
      </c>
      <c r="G261" s="1">
        <v>0.54</v>
      </c>
      <c r="T261" s="1">
        <v>0.548</v>
      </c>
      <c r="V261" s="1">
        <v>0.54</v>
      </c>
      <c r="Z261" s="1">
        <v>0.54</v>
      </c>
      <c r="AK261" s="1">
        <v>0.5528</v>
      </c>
    </row>
    <row r="262" s="1" customFormat="1" ht="40.5" spans="1:37">
      <c r="A262" s="1">
        <v>259</v>
      </c>
      <c r="B262" s="1" t="s">
        <v>567</v>
      </c>
      <c r="C262" s="1" t="s">
        <v>568</v>
      </c>
      <c r="D262" s="1" t="s">
        <v>363</v>
      </c>
      <c r="E262" s="1" t="s">
        <v>569</v>
      </c>
      <c r="F262" s="1">
        <v>343.3853</v>
      </c>
      <c r="H262" s="1">
        <v>339.49</v>
      </c>
      <c r="I262" s="1">
        <v>320.82</v>
      </c>
      <c r="J262" s="1">
        <v>298.1</v>
      </c>
      <c r="K262" s="1">
        <v>319.14</v>
      </c>
      <c r="L262" s="1">
        <v>298.61</v>
      </c>
      <c r="Q262" s="1">
        <v>280.5</v>
      </c>
      <c r="T262" s="1">
        <v>304.25</v>
      </c>
      <c r="U262" s="1">
        <v>297.84</v>
      </c>
      <c r="W262" s="1">
        <v>292.32</v>
      </c>
      <c r="Y262" s="1">
        <v>316.55</v>
      </c>
      <c r="AJ262" s="1">
        <v>280.5</v>
      </c>
      <c r="AK262" s="1">
        <v>304.37</v>
      </c>
    </row>
    <row r="263" s="1" customFormat="1" ht="40.5" spans="1:37">
      <c r="A263" s="1">
        <v>260</v>
      </c>
      <c r="B263" s="1" t="s">
        <v>570</v>
      </c>
      <c r="C263" s="1" t="s">
        <v>571</v>
      </c>
      <c r="D263" s="1" t="s">
        <v>363</v>
      </c>
      <c r="E263" s="1" t="s">
        <v>569</v>
      </c>
      <c r="F263" s="1">
        <v>45.0525</v>
      </c>
      <c r="I263" s="1">
        <v>44.25</v>
      </c>
      <c r="J263" s="1">
        <v>42.4</v>
      </c>
      <c r="V263" s="1">
        <v>42.4</v>
      </c>
      <c r="Z263" s="1">
        <v>42.4</v>
      </c>
      <c r="AI263" s="1">
        <v>42.4</v>
      </c>
      <c r="AJ263" s="1">
        <v>42.4</v>
      </c>
      <c r="AK263" s="1">
        <v>42.71</v>
      </c>
    </row>
    <row r="264" s="1" customFormat="1" ht="40.5" spans="1:37">
      <c r="A264" s="1">
        <v>261</v>
      </c>
      <c r="B264" s="1" t="s">
        <v>572</v>
      </c>
      <c r="C264" s="1" t="s">
        <v>573</v>
      </c>
      <c r="D264" s="1" t="s">
        <v>363</v>
      </c>
      <c r="E264" s="1" t="s">
        <v>569</v>
      </c>
      <c r="F264" s="1">
        <v>2.342</v>
      </c>
      <c r="L264" s="1">
        <v>1.98</v>
      </c>
      <c r="U264" s="1">
        <v>2.27</v>
      </c>
      <c r="V264" s="1">
        <v>2.05</v>
      </c>
      <c r="AC264" s="1">
        <v>2.31</v>
      </c>
      <c r="AK264" s="1">
        <v>2.15</v>
      </c>
    </row>
    <row r="265" s="1" customFormat="1" ht="40.5" spans="1:37">
      <c r="A265" s="1">
        <v>262</v>
      </c>
      <c r="B265" s="1" t="s">
        <v>574</v>
      </c>
      <c r="C265" s="1" t="s">
        <v>575</v>
      </c>
      <c r="D265" s="1" t="s">
        <v>363</v>
      </c>
      <c r="E265" s="1" t="s">
        <v>569</v>
      </c>
      <c r="F265" s="1">
        <v>20.822</v>
      </c>
      <c r="G265" s="1">
        <v>18.77</v>
      </c>
      <c r="H265" s="1">
        <v>20.59</v>
      </c>
      <c r="I265" s="1">
        <v>19.81</v>
      </c>
      <c r="J265" s="1">
        <v>18.77</v>
      </c>
      <c r="K265" s="1">
        <v>19.93</v>
      </c>
      <c r="L265" s="1">
        <v>19.5</v>
      </c>
      <c r="O265" s="1">
        <v>18.77</v>
      </c>
      <c r="Q265" s="1">
        <v>18.77</v>
      </c>
      <c r="T265" s="1">
        <v>19.94</v>
      </c>
      <c r="U265" s="1">
        <v>18.87</v>
      </c>
      <c r="V265" s="1">
        <v>19.55</v>
      </c>
      <c r="Y265" s="1">
        <v>18.77</v>
      </c>
      <c r="AD265" s="1">
        <v>19.29</v>
      </c>
      <c r="AJ265" s="1">
        <v>18.77</v>
      </c>
      <c r="AK265" s="1">
        <v>19.29</v>
      </c>
    </row>
    <row r="266" s="1" customFormat="1" ht="40.5" spans="1:37">
      <c r="A266" s="1">
        <v>263</v>
      </c>
      <c r="B266" s="1" t="s">
        <v>574</v>
      </c>
      <c r="C266" s="1" t="s">
        <v>576</v>
      </c>
      <c r="D266" s="1" t="s">
        <v>363</v>
      </c>
      <c r="E266" s="1" t="s">
        <v>569</v>
      </c>
      <c r="F266" s="1">
        <v>12.394</v>
      </c>
      <c r="H266" s="1">
        <v>12.11</v>
      </c>
      <c r="I266" s="1">
        <v>11.66</v>
      </c>
      <c r="L266" s="1">
        <v>11.97</v>
      </c>
      <c r="O266" s="1">
        <v>11.4</v>
      </c>
      <c r="U266" s="1">
        <v>11.66</v>
      </c>
      <c r="V266" s="1">
        <v>11.49</v>
      </c>
      <c r="Y266" s="1">
        <v>11.04</v>
      </c>
      <c r="AE266" s="1">
        <v>11.79</v>
      </c>
      <c r="AI266" s="1">
        <v>11.66</v>
      </c>
      <c r="AJ266" s="1">
        <v>11.05</v>
      </c>
      <c r="AK266" s="1">
        <v>11.58</v>
      </c>
    </row>
    <row r="267" s="1" customFormat="1" ht="32.25" customHeight="1" spans="1:37">
      <c r="A267" s="1">
        <v>264</v>
      </c>
      <c r="B267" s="1" t="s">
        <v>567</v>
      </c>
      <c r="C267" s="1" t="s">
        <v>577</v>
      </c>
      <c r="D267" s="1" t="s">
        <v>363</v>
      </c>
      <c r="E267" s="1" t="s">
        <v>569</v>
      </c>
      <c r="F267" s="1">
        <v>199.3825</v>
      </c>
      <c r="I267" s="1">
        <v>188.69</v>
      </c>
      <c r="J267" s="1">
        <v>175.68</v>
      </c>
      <c r="K267" s="1">
        <v>191.4</v>
      </c>
      <c r="T267" s="1">
        <v>175.68</v>
      </c>
      <c r="V267" s="1">
        <v>184.35</v>
      </c>
      <c r="Y267" s="1">
        <v>192.57</v>
      </c>
      <c r="AD267" s="1">
        <v>167</v>
      </c>
      <c r="AK267" s="1">
        <v>182.2</v>
      </c>
    </row>
    <row r="268" s="1" customFormat="1" ht="40.5" spans="1:37">
      <c r="A268" s="1">
        <v>265</v>
      </c>
      <c r="B268" s="1" t="s">
        <v>578</v>
      </c>
      <c r="C268" s="1" t="s">
        <v>579</v>
      </c>
      <c r="D268" s="1" t="s">
        <v>189</v>
      </c>
      <c r="E268" s="1" t="s">
        <v>569</v>
      </c>
      <c r="F268" s="1">
        <v>1.3834</v>
      </c>
      <c r="G268" s="1">
        <v>1.35</v>
      </c>
      <c r="Q268" s="1">
        <v>1.103</v>
      </c>
      <c r="T268" s="1">
        <v>1.2173</v>
      </c>
      <c r="U268" s="1">
        <v>1.334</v>
      </c>
      <c r="AK268" s="1">
        <v>1.25</v>
      </c>
    </row>
    <row r="269" s="1" customFormat="1" ht="49.5" customHeight="1" spans="1:37">
      <c r="A269" s="1">
        <v>266</v>
      </c>
      <c r="B269" s="1" t="s">
        <v>580</v>
      </c>
      <c r="C269" s="1" t="s">
        <v>90</v>
      </c>
      <c r="D269" s="1" t="s">
        <v>581</v>
      </c>
      <c r="E269" s="1" t="s">
        <v>582</v>
      </c>
      <c r="F269" s="1">
        <v>3.117</v>
      </c>
      <c r="K269" s="1">
        <v>3.0817</v>
      </c>
      <c r="L269" s="1">
        <v>3.0392</v>
      </c>
      <c r="M269" s="1">
        <v>3.0272</v>
      </c>
      <c r="S269" s="1">
        <v>3.0857</v>
      </c>
      <c r="Z269" s="1">
        <v>3.0317</v>
      </c>
      <c r="AA269" s="1">
        <v>3.0491</v>
      </c>
      <c r="AB269" s="1">
        <v>3.0208</v>
      </c>
      <c r="AC269" s="1">
        <v>3.075</v>
      </c>
      <c r="AD269" s="1">
        <v>3.0292</v>
      </c>
      <c r="AH269" s="1">
        <v>3.0217</v>
      </c>
      <c r="AJ269" s="1">
        <v>3.0209</v>
      </c>
      <c r="AK269" s="1">
        <v>3.0438</v>
      </c>
    </row>
    <row r="270" s="1" customFormat="1" ht="40.5" spans="1:37">
      <c r="A270" s="1">
        <v>267</v>
      </c>
      <c r="B270" s="1" t="s">
        <v>583</v>
      </c>
      <c r="C270" s="1" t="s">
        <v>584</v>
      </c>
      <c r="E270" s="1" t="s">
        <v>585</v>
      </c>
      <c r="F270" s="1">
        <v>1.74</v>
      </c>
      <c r="H270" s="1">
        <v>1.699</v>
      </c>
      <c r="L270" s="1">
        <v>1.61</v>
      </c>
      <c r="M270" s="1">
        <v>1.627</v>
      </c>
      <c r="U270" s="1">
        <v>1.699</v>
      </c>
      <c r="AC270" s="1">
        <v>1.61</v>
      </c>
      <c r="AD270" s="1">
        <v>1.699</v>
      </c>
      <c r="AK270" s="1">
        <v>1.67</v>
      </c>
    </row>
    <row r="271" s="1" customFormat="1" ht="77.25" customHeight="1" spans="1:37">
      <c r="A271" s="1">
        <v>268</v>
      </c>
      <c r="B271" s="1" t="s">
        <v>586</v>
      </c>
      <c r="C271" s="1" t="s">
        <v>587</v>
      </c>
      <c r="D271" s="1" t="s">
        <v>588</v>
      </c>
      <c r="E271" s="1" t="s">
        <v>589</v>
      </c>
      <c r="F271" s="1">
        <v>47.7867</v>
      </c>
      <c r="G271" s="1">
        <v>47.6</v>
      </c>
      <c r="I271" s="1">
        <v>47.6</v>
      </c>
      <c r="J271" s="1">
        <v>47.6</v>
      </c>
      <c r="K271" s="1">
        <v>47.6</v>
      </c>
      <c r="O271" s="1">
        <v>47.6</v>
      </c>
      <c r="R271" s="1">
        <v>47.6</v>
      </c>
      <c r="S271" s="1">
        <v>47.71</v>
      </c>
      <c r="U271" s="1">
        <v>47.6</v>
      </c>
      <c r="Y271" s="1">
        <v>47.6</v>
      </c>
      <c r="AF271" s="1">
        <v>47.6</v>
      </c>
      <c r="AG271" s="1">
        <v>47.71</v>
      </c>
      <c r="AH271" s="1">
        <v>47.6</v>
      </c>
      <c r="AI271" s="1">
        <v>47.6</v>
      </c>
      <c r="AK271" s="1">
        <v>47.6169</v>
      </c>
    </row>
    <row r="272" s="1" customFormat="1" ht="52.5" customHeight="1" spans="1:37">
      <c r="A272" s="1">
        <v>269</v>
      </c>
      <c r="B272" s="1" t="s">
        <v>257</v>
      </c>
      <c r="C272" s="1" t="s">
        <v>258</v>
      </c>
      <c r="D272" s="1" t="s">
        <v>259</v>
      </c>
      <c r="E272" s="1" t="s">
        <v>260</v>
      </c>
      <c r="F272" s="1">
        <v>45.39</v>
      </c>
      <c r="G272" s="1">
        <v>38.54</v>
      </c>
      <c r="I272" s="1">
        <v>38.99</v>
      </c>
      <c r="J272" s="1">
        <v>38.54</v>
      </c>
      <c r="O272" s="1">
        <v>38.54</v>
      </c>
      <c r="P272" s="1">
        <v>39.87</v>
      </c>
      <c r="Q272" s="1">
        <v>38.54</v>
      </c>
      <c r="R272" s="1">
        <v>38.54</v>
      </c>
      <c r="S272" s="1">
        <v>41.76</v>
      </c>
      <c r="U272" s="1">
        <v>38.54</v>
      </c>
      <c r="Y272" s="1">
        <v>39.65</v>
      </c>
      <c r="Z272" s="1">
        <v>38.54</v>
      </c>
      <c r="AA272" s="1">
        <v>36.55</v>
      </c>
      <c r="AD272" s="1">
        <v>40.11</v>
      </c>
      <c r="AH272" s="1">
        <v>38.54</v>
      </c>
      <c r="AI272" s="1">
        <v>38.54</v>
      </c>
      <c r="AJ272" s="1">
        <v>38.54</v>
      </c>
      <c r="AK272" s="1">
        <f>SUM(G272:AJ272)/16</f>
        <v>38.895625</v>
      </c>
    </row>
    <row r="273" s="1" customFormat="1" ht="40.5" spans="1:37">
      <c r="A273" s="1">
        <v>270</v>
      </c>
      <c r="B273" s="1" t="s">
        <v>590</v>
      </c>
      <c r="C273" s="1" t="s">
        <v>573</v>
      </c>
      <c r="D273" s="1" t="s">
        <v>591</v>
      </c>
      <c r="E273" s="1" t="s">
        <v>592</v>
      </c>
      <c r="F273" s="1">
        <v>165</v>
      </c>
      <c r="Y273" s="1">
        <v>164.5</v>
      </c>
      <c r="AA273" s="1">
        <v>164.5</v>
      </c>
      <c r="AK273" s="1">
        <v>164.5</v>
      </c>
    </row>
    <row r="274" s="1" customFormat="1" ht="40.5" spans="1:37">
      <c r="A274" s="1">
        <v>271</v>
      </c>
      <c r="B274" s="1" t="s">
        <v>593</v>
      </c>
      <c r="C274" s="1" t="s">
        <v>594</v>
      </c>
      <c r="D274" s="1" t="s">
        <v>595</v>
      </c>
      <c r="E274" s="1" t="s">
        <v>592</v>
      </c>
      <c r="F274" s="1">
        <v>546</v>
      </c>
      <c r="I274" s="1">
        <v>520</v>
      </c>
      <c r="L274" s="1">
        <v>520</v>
      </c>
      <c r="V274" s="1">
        <v>520</v>
      </c>
      <c r="AA274" s="1">
        <v>520</v>
      </c>
      <c r="AC274" s="1">
        <v>520</v>
      </c>
      <c r="AD274" s="1">
        <v>520</v>
      </c>
      <c r="AK274" s="1">
        <v>520</v>
      </c>
    </row>
    <row r="275" s="1" customFormat="1" ht="40.5" spans="1:37">
      <c r="A275" s="1">
        <v>272</v>
      </c>
      <c r="B275" s="1" t="s">
        <v>596</v>
      </c>
      <c r="C275" s="1" t="s">
        <v>307</v>
      </c>
      <c r="D275" s="1" t="s">
        <v>91</v>
      </c>
      <c r="E275" s="1" t="s">
        <v>597</v>
      </c>
      <c r="F275" s="1">
        <v>2.245</v>
      </c>
      <c r="M275" s="1">
        <v>2</v>
      </c>
      <c r="T275" s="1">
        <v>1.8455</v>
      </c>
      <c r="U275" s="1">
        <v>2.2</v>
      </c>
      <c r="AA275" s="1">
        <v>1.68</v>
      </c>
      <c r="AB275" s="1">
        <v>1.5295</v>
      </c>
      <c r="AD275" s="1">
        <v>1.994</v>
      </c>
      <c r="AI275" s="1">
        <v>1.5295</v>
      </c>
      <c r="AK275" s="1">
        <v>1.8255</v>
      </c>
    </row>
    <row r="276" s="1" customFormat="1" ht="40.5" spans="1:37">
      <c r="A276" s="1">
        <v>273</v>
      </c>
      <c r="B276" s="1" t="s">
        <v>598</v>
      </c>
      <c r="C276" s="1" t="s">
        <v>124</v>
      </c>
      <c r="D276" s="1" t="s">
        <v>93</v>
      </c>
      <c r="E276" s="1" t="s">
        <v>597</v>
      </c>
      <c r="F276" s="1">
        <v>0.6042</v>
      </c>
      <c r="AD276" s="1">
        <v>0.5533</v>
      </c>
      <c r="AK276" s="1">
        <v>0.5533</v>
      </c>
    </row>
    <row r="277" s="1" customFormat="1" ht="75" customHeight="1" spans="1:37">
      <c r="A277" s="1">
        <v>274</v>
      </c>
      <c r="B277" s="1" t="s">
        <v>564</v>
      </c>
      <c r="C277" s="1" t="s">
        <v>40</v>
      </c>
      <c r="D277" s="1" t="s">
        <v>599</v>
      </c>
      <c r="E277" s="1" t="s">
        <v>600</v>
      </c>
      <c r="F277" s="24">
        <v>1.534</v>
      </c>
      <c r="AJ277" s="1">
        <v>1.4667</v>
      </c>
      <c r="AK277" s="1">
        <v>1.4667</v>
      </c>
    </row>
    <row r="278" s="1" customFormat="1" ht="40.5" spans="1:37">
      <c r="A278" s="1">
        <v>275</v>
      </c>
      <c r="B278" s="1" t="s">
        <v>601</v>
      </c>
      <c r="C278" s="1" t="s">
        <v>194</v>
      </c>
      <c r="D278" s="1" t="s">
        <v>602</v>
      </c>
      <c r="E278" s="1" t="s">
        <v>603</v>
      </c>
      <c r="F278" s="1">
        <v>86.7667</v>
      </c>
      <c r="G278" s="1">
        <v>85</v>
      </c>
      <c r="H278" s="1">
        <v>80</v>
      </c>
      <c r="I278" s="1">
        <v>73</v>
      </c>
      <c r="K278" s="1">
        <v>73</v>
      </c>
      <c r="M278" s="1">
        <v>73</v>
      </c>
      <c r="O278" s="1">
        <v>73</v>
      </c>
      <c r="P278" s="1">
        <v>79</v>
      </c>
      <c r="R278" s="1">
        <v>73</v>
      </c>
      <c r="S278" s="1">
        <v>86</v>
      </c>
      <c r="T278" s="1">
        <v>73</v>
      </c>
      <c r="U278" s="1">
        <v>73</v>
      </c>
      <c r="V278" s="1">
        <v>102.3</v>
      </c>
      <c r="W278" s="1">
        <v>73</v>
      </c>
      <c r="X278" s="1">
        <v>98</v>
      </c>
      <c r="AA278" s="1">
        <v>79.33</v>
      </c>
      <c r="AD278" s="1">
        <v>85</v>
      </c>
      <c r="AF278" s="1">
        <v>73</v>
      </c>
      <c r="AH278" s="1">
        <v>73</v>
      </c>
      <c r="AJ278" s="1">
        <v>73</v>
      </c>
      <c r="AK278" s="1">
        <v>78.8226</v>
      </c>
    </row>
    <row r="279" s="1" customFormat="1" ht="42" customHeight="1" spans="1:37">
      <c r="A279" s="1">
        <v>276</v>
      </c>
      <c r="B279" s="1" t="s">
        <v>604</v>
      </c>
      <c r="C279" s="1" t="s">
        <v>605</v>
      </c>
      <c r="D279" s="1" t="s">
        <v>606</v>
      </c>
      <c r="E279" s="1" t="s">
        <v>603</v>
      </c>
      <c r="F279" s="1">
        <v>63</v>
      </c>
      <c r="G279" s="1">
        <v>63</v>
      </c>
      <c r="H279" s="1">
        <v>58.86</v>
      </c>
      <c r="I279" s="1">
        <v>58</v>
      </c>
      <c r="K279" s="1">
        <v>62</v>
      </c>
      <c r="L279" s="1">
        <v>58.38</v>
      </c>
      <c r="M279" s="1">
        <v>58</v>
      </c>
      <c r="O279" s="1">
        <v>58</v>
      </c>
      <c r="P279" s="1">
        <v>60.67</v>
      </c>
      <c r="R279" s="1">
        <v>63</v>
      </c>
      <c r="S279" s="1">
        <v>58.5</v>
      </c>
      <c r="T279" s="1">
        <v>58</v>
      </c>
      <c r="U279" s="1">
        <v>63</v>
      </c>
      <c r="X279" s="1">
        <v>63</v>
      </c>
      <c r="Y279" s="1">
        <v>58.18</v>
      </c>
      <c r="Z279" s="1">
        <v>63</v>
      </c>
      <c r="AA279" s="1">
        <v>58.29</v>
      </c>
      <c r="AD279" s="1">
        <v>63</v>
      </c>
      <c r="AH279" s="1">
        <v>62</v>
      </c>
      <c r="AI279" s="1">
        <v>58.38</v>
      </c>
      <c r="AJ279" s="1">
        <v>58.86</v>
      </c>
      <c r="AK279" s="1">
        <v>60.206</v>
      </c>
    </row>
    <row r="280" s="1" customFormat="1" ht="38.25" customHeight="1" spans="1:37">
      <c r="A280" s="1">
        <v>277</v>
      </c>
      <c r="B280" s="25" t="s">
        <v>607</v>
      </c>
      <c r="C280" s="25" t="s">
        <v>608</v>
      </c>
      <c r="D280" s="25" t="s">
        <v>136</v>
      </c>
      <c r="E280" s="25" t="s">
        <v>609</v>
      </c>
      <c r="F280" s="25">
        <v>0.7298</v>
      </c>
      <c r="G280" s="25"/>
      <c r="H280" s="9"/>
      <c r="U280" s="1">
        <v>0.7</v>
      </c>
      <c r="AK280" s="1">
        <v>0.7149</v>
      </c>
    </row>
    <row r="281" s="1" customFormat="1" ht="35.25" customHeight="1" spans="1:37">
      <c r="A281" s="1">
        <v>278</v>
      </c>
      <c r="B281" s="25" t="s">
        <v>610</v>
      </c>
      <c r="C281" s="25" t="s">
        <v>90</v>
      </c>
      <c r="D281" s="25" t="s">
        <v>179</v>
      </c>
      <c r="E281" s="25" t="s">
        <v>609</v>
      </c>
      <c r="F281" s="25">
        <v>0.4083</v>
      </c>
      <c r="G281" s="25"/>
      <c r="H281" s="9"/>
      <c r="U281" s="1">
        <v>0.4</v>
      </c>
      <c r="AK281" s="1">
        <v>0.4041</v>
      </c>
    </row>
    <row r="282" s="1" customFormat="1" ht="39.75" customHeight="1" spans="1:37">
      <c r="A282" s="1">
        <v>279</v>
      </c>
      <c r="B282" s="25" t="s">
        <v>611</v>
      </c>
      <c r="C282" s="25" t="s">
        <v>90</v>
      </c>
      <c r="D282" s="25" t="s">
        <v>91</v>
      </c>
      <c r="E282" s="25" t="s">
        <v>609</v>
      </c>
      <c r="F282" s="25">
        <v>0.895</v>
      </c>
      <c r="G282" s="25"/>
      <c r="H282" s="9"/>
      <c r="L282" s="1">
        <v>0.869</v>
      </c>
      <c r="U282" s="1">
        <v>0.869</v>
      </c>
      <c r="AK282" s="1">
        <v>0.8776</v>
      </c>
    </row>
    <row r="283" s="1" customFormat="1" ht="54" spans="1:37">
      <c r="A283" s="1">
        <v>280</v>
      </c>
      <c r="B283" s="1" t="s">
        <v>612</v>
      </c>
      <c r="C283" s="1" t="s">
        <v>121</v>
      </c>
      <c r="D283" s="1" t="s">
        <v>251</v>
      </c>
      <c r="E283" s="25" t="s">
        <v>609</v>
      </c>
      <c r="F283" s="1">
        <v>2.7519</v>
      </c>
      <c r="L283" s="1">
        <v>2.6433</v>
      </c>
      <c r="O283" s="1">
        <v>2.5</v>
      </c>
      <c r="U283" s="1">
        <v>2.6316</v>
      </c>
      <c r="V283" s="1">
        <v>2.7058</v>
      </c>
      <c r="AD283" s="1">
        <v>2.6416</v>
      </c>
      <c r="AK283" s="1">
        <v>2.6457</v>
      </c>
    </row>
    <row r="284" s="1" customFormat="1" ht="54" spans="1:37">
      <c r="A284" s="1">
        <v>281</v>
      </c>
      <c r="B284" s="1" t="s">
        <v>613</v>
      </c>
      <c r="C284" s="1" t="s">
        <v>40</v>
      </c>
      <c r="D284" s="1" t="s">
        <v>119</v>
      </c>
      <c r="E284" s="25" t="s">
        <v>609</v>
      </c>
      <c r="F284" s="1">
        <v>0.7116</v>
      </c>
      <c r="I284" s="1">
        <v>0.673</v>
      </c>
      <c r="U284" s="1">
        <v>0.6632</v>
      </c>
      <c r="V284" s="1">
        <v>0.6427</v>
      </c>
      <c r="W284" s="1">
        <v>0.634</v>
      </c>
      <c r="AD284" s="1">
        <v>0.632</v>
      </c>
      <c r="AK284" s="1">
        <v>0.6594</v>
      </c>
    </row>
    <row r="285" s="1" customFormat="1" ht="54" spans="1:37">
      <c r="A285" s="1">
        <v>282</v>
      </c>
      <c r="B285" s="1" t="s">
        <v>614</v>
      </c>
      <c r="C285" s="1" t="s">
        <v>90</v>
      </c>
      <c r="D285" s="1" t="s">
        <v>154</v>
      </c>
      <c r="E285" s="25" t="s">
        <v>609</v>
      </c>
      <c r="F285" s="1">
        <v>0.7475</v>
      </c>
      <c r="AD285" s="1">
        <v>0.7377</v>
      </c>
      <c r="AK285" s="1">
        <v>0.7426</v>
      </c>
    </row>
    <row r="286" s="1" customFormat="1" ht="65.25" customHeight="1" spans="1:37">
      <c r="A286" s="1">
        <v>283</v>
      </c>
      <c r="B286" s="1" t="s">
        <v>615</v>
      </c>
      <c r="C286" s="1" t="s">
        <v>616</v>
      </c>
      <c r="D286" s="1" t="s">
        <v>617</v>
      </c>
      <c r="E286" s="1" t="s">
        <v>618</v>
      </c>
      <c r="F286" s="1">
        <v>4.6022</v>
      </c>
      <c r="G286" s="6">
        <v>5</v>
      </c>
      <c r="H286" s="6">
        <v>4.44888888888889</v>
      </c>
      <c r="I286" s="6">
        <v>4.46666666666667</v>
      </c>
      <c r="J286" s="1" t="s">
        <v>268</v>
      </c>
      <c r="K286" s="6">
        <v>4.58777777777778</v>
      </c>
      <c r="L286" s="6">
        <v>4.47666666666667</v>
      </c>
      <c r="M286" s="6">
        <v>5</v>
      </c>
      <c r="N286" s="1" t="s">
        <v>268</v>
      </c>
      <c r="O286" s="1" t="s">
        <v>268</v>
      </c>
      <c r="P286" s="1" t="s">
        <v>268</v>
      </c>
      <c r="Q286" s="1" t="s">
        <v>268</v>
      </c>
      <c r="R286" s="6">
        <v>4.44888888888889</v>
      </c>
      <c r="S286" s="6">
        <v>4.5</v>
      </c>
      <c r="T286" s="6">
        <v>5.21777777777778</v>
      </c>
      <c r="U286" s="1" t="s">
        <v>268</v>
      </c>
      <c r="V286" s="6">
        <v>4.55777777777778</v>
      </c>
      <c r="W286" s="1" t="s">
        <v>268</v>
      </c>
      <c r="X286" s="1" t="s">
        <v>268</v>
      </c>
      <c r="Y286" s="6">
        <v>4.45</v>
      </c>
      <c r="Z286" s="1" t="s">
        <v>268</v>
      </c>
      <c r="AA286" s="1" t="s">
        <v>268</v>
      </c>
      <c r="AB286" s="1" t="s">
        <v>268</v>
      </c>
      <c r="AC286" s="6">
        <v>4.45</v>
      </c>
      <c r="AD286" s="6">
        <v>4.45</v>
      </c>
      <c r="AE286" s="1" t="s">
        <v>268</v>
      </c>
      <c r="AF286" s="6">
        <v>4.44888888888889</v>
      </c>
      <c r="AG286" s="1" t="s">
        <v>268</v>
      </c>
      <c r="AH286" s="6">
        <v>4.44888888888889</v>
      </c>
      <c r="AI286" s="6">
        <v>4.44888888888889</v>
      </c>
      <c r="AJ286" s="6">
        <v>4.4489</v>
      </c>
      <c r="AK286" s="1">
        <v>4.5807</v>
      </c>
    </row>
    <row r="287" s="1" customFormat="1" ht="27" spans="1:37">
      <c r="A287" s="1">
        <v>284</v>
      </c>
      <c r="B287" s="1" t="s">
        <v>619</v>
      </c>
      <c r="C287" s="1" t="s">
        <v>620</v>
      </c>
      <c r="D287" s="1" t="s">
        <v>85</v>
      </c>
      <c r="E287" s="1" t="s">
        <v>621</v>
      </c>
      <c r="F287" s="1">
        <v>64.844</v>
      </c>
      <c r="G287" s="1">
        <v>75</v>
      </c>
      <c r="H287" s="1">
        <v>66</v>
      </c>
      <c r="I287" s="1">
        <v>61.49</v>
      </c>
      <c r="L287" s="1">
        <v>61.49</v>
      </c>
      <c r="M287" s="1">
        <v>61.49</v>
      </c>
      <c r="O287" s="1">
        <v>61.49</v>
      </c>
      <c r="P287" s="1">
        <v>61.49</v>
      </c>
      <c r="R287" s="1">
        <v>61.49</v>
      </c>
      <c r="T287" s="1">
        <v>61.49</v>
      </c>
      <c r="U287" s="1">
        <v>61.49</v>
      </c>
      <c r="V287" s="1">
        <v>64.75</v>
      </c>
      <c r="X287" s="1">
        <v>62</v>
      </c>
      <c r="Z287" s="1">
        <v>61.49</v>
      </c>
      <c r="AA287" s="1">
        <v>61.49</v>
      </c>
      <c r="AD287" s="1">
        <v>61.49</v>
      </c>
      <c r="AF287" s="1">
        <v>61.49</v>
      </c>
      <c r="AH287" s="1">
        <v>64.72</v>
      </c>
      <c r="AI287" s="1">
        <v>61.49</v>
      </c>
      <c r="AJ287" s="1">
        <v>61.49</v>
      </c>
      <c r="AK287" s="1">
        <v>62.9087</v>
      </c>
    </row>
    <row r="288" s="1" customFormat="1" ht="32.25" customHeight="1" spans="1:37">
      <c r="A288" s="1">
        <v>285</v>
      </c>
      <c r="B288" s="1" t="s">
        <v>622</v>
      </c>
      <c r="C288" s="1" t="s">
        <v>623</v>
      </c>
      <c r="D288" s="1" t="s">
        <v>212</v>
      </c>
      <c r="E288" s="1" t="s">
        <v>624</v>
      </c>
      <c r="F288" s="1" t="s">
        <v>625</v>
      </c>
      <c r="K288" s="1" t="s">
        <v>626</v>
      </c>
      <c r="P288" s="1" t="s">
        <v>626</v>
      </c>
      <c r="S288" s="1" t="s">
        <v>626</v>
      </c>
      <c r="U288" s="1" t="s">
        <v>626</v>
      </c>
      <c r="V288" s="1" t="s">
        <v>626</v>
      </c>
      <c r="AA288" s="1" t="s">
        <v>626</v>
      </c>
      <c r="AI288" s="1" t="s">
        <v>626</v>
      </c>
      <c r="AJ288" s="1" t="s">
        <v>626</v>
      </c>
      <c r="AK288" s="1" t="s">
        <v>626</v>
      </c>
    </row>
    <row r="289" s="1" customFormat="1" ht="33.75" customHeight="1" spans="1:37">
      <c r="A289" s="1">
        <v>286</v>
      </c>
      <c r="B289" s="1" t="s">
        <v>622</v>
      </c>
      <c r="C289" s="1" t="s">
        <v>627</v>
      </c>
      <c r="D289" s="1" t="s">
        <v>212</v>
      </c>
      <c r="E289" s="1" t="s">
        <v>624</v>
      </c>
      <c r="F289" s="1" t="s">
        <v>628</v>
      </c>
      <c r="P289" s="1" t="s">
        <v>629</v>
      </c>
      <c r="U289" s="1" t="s">
        <v>629</v>
      </c>
      <c r="V289" s="1" t="s">
        <v>629</v>
      </c>
      <c r="AI289" s="1" t="s">
        <v>629</v>
      </c>
      <c r="AJ289" s="1" t="s">
        <v>629</v>
      </c>
      <c r="AK289" s="1" t="s">
        <v>629</v>
      </c>
    </row>
    <row r="290" s="1" customFormat="1" ht="94.5" spans="1:37">
      <c r="A290" s="1">
        <v>287</v>
      </c>
      <c r="B290" s="1" t="s">
        <v>630</v>
      </c>
      <c r="C290" s="1" t="s">
        <v>631</v>
      </c>
      <c r="D290" s="1" t="s">
        <v>212</v>
      </c>
      <c r="E290" s="1" t="s">
        <v>632</v>
      </c>
      <c r="F290" s="1">
        <v>14.86</v>
      </c>
      <c r="G290" s="1">
        <v>13.72</v>
      </c>
      <c r="J290" s="1">
        <v>13.72</v>
      </c>
      <c r="K290" s="1">
        <v>13.72</v>
      </c>
      <c r="M290" s="1">
        <v>13.72</v>
      </c>
      <c r="O290" s="1">
        <v>13.72</v>
      </c>
      <c r="Q290" s="1">
        <v>13.72</v>
      </c>
      <c r="R290" s="1">
        <v>13.72</v>
      </c>
      <c r="U290" s="1">
        <v>13.72</v>
      </c>
      <c r="Y290" s="1">
        <v>13.72</v>
      </c>
      <c r="AD290" s="1">
        <v>14.02</v>
      </c>
      <c r="AF290" s="1">
        <v>14.2</v>
      </c>
      <c r="AH290" s="1">
        <v>14.33</v>
      </c>
      <c r="AI290" s="1">
        <v>13.72</v>
      </c>
      <c r="AJ290" s="1">
        <v>13.72</v>
      </c>
      <c r="AK290" s="1">
        <v>13.82</v>
      </c>
    </row>
    <row r="291" s="1" customFormat="1" ht="94.5" spans="1:37">
      <c r="A291" s="1">
        <v>288</v>
      </c>
      <c r="B291" s="1" t="s">
        <v>633</v>
      </c>
      <c r="C291" s="1" t="s">
        <v>634</v>
      </c>
      <c r="D291" s="1" t="s">
        <v>635</v>
      </c>
      <c r="E291" s="1" t="s">
        <v>632</v>
      </c>
      <c r="F291" s="1">
        <v>1.85</v>
      </c>
      <c r="G291" s="1">
        <v>1.7</v>
      </c>
      <c r="I291" s="1">
        <v>1.7315</v>
      </c>
      <c r="J291" s="1">
        <v>1.7</v>
      </c>
      <c r="L291" s="1">
        <v>1.8046</v>
      </c>
      <c r="M291" s="1">
        <v>1.8</v>
      </c>
      <c r="O291" s="1">
        <v>1.7</v>
      </c>
      <c r="Q291" s="1">
        <v>1.7</v>
      </c>
      <c r="R291" s="1">
        <v>1.7</v>
      </c>
      <c r="T291" s="1">
        <v>1.822</v>
      </c>
      <c r="U291" s="1">
        <v>1.7</v>
      </c>
      <c r="W291" s="1">
        <v>1.7</v>
      </c>
      <c r="AD291" s="1">
        <v>1.7815</v>
      </c>
      <c r="AI291" s="1">
        <v>1.7</v>
      </c>
      <c r="AJ291" s="1">
        <v>1.7</v>
      </c>
      <c r="AK291" s="1">
        <v>1.74</v>
      </c>
    </row>
    <row r="292" s="1" customFormat="1" ht="94.5" spans="1:37">
      <c r="A292" s="1">
        <v>289</v>
      </c>
      <c r="B292" s="1" t="s">
        <v>636</v>
      </c>
      <c r="C292" s="1" t="s">
        <v>637</v>
      </c>
      <c r="D292" s="1" t="s">
        <v>212</v>
      </c>
      <c r="E292" s="1" t="s">
        <v>632</v>
      </c>
      <c r="F292" s="1">
        <v>30.23</v>
      </c>
      <c r="G292" s="1">
        <v>24.83</v>
      </c>
      <c r="I292" s="1">
        <v>28.27</v>
      </c>
      <c r="J292" s="1">
        <v>24.96</v>
      </c>
      <c r="K292" s="1">
        <v>27.86</v>
      </c>
      <c r="L292" s="1">
        <v>26.268</v>
      </c>
      <c r="M292" s="1">
        <v>24.83</v>
      </c>
      <c r="O292" s="1">
        <v>24.83</v>
      </c>
      <c r="Q292" s="1">
        <v>24.82</v>
      </c>
      <c r="R292" s="1">
        <v>24.83</v>
      </c>
      <c r="T292" s="1">
        <v>26.56</v>
      </c>
      <c r="U292" s="1">
        <v>24.83</v>
      </c>
      <c r="V292" s="1">
        <v>29.9</v>
      </c>
      <c r="W292" s="1">
        <v>24.83</v>
      </c>
      <c r="Y292" s="1">
        <v>25.23</v>
      </c>
      <c r="AD292" s="1">
        <v>26.583</v>
      </c>
      <c r="AF292" s="1">
        <v>30</v>
      </c>
      <c r="AI292" s="1">
        <v>24.83</v>
      </c>
      <c r="AJ292" s="1">
        <v>24.83</v>
      </c>
      <c r="AK292" s="1">
        <v>26.06</v>
      </c>
    </row>
    <row r="293" s="1" customFormat="1" ht="94.5" spans="1:37">
      <c r="A293" s="1">
        <v>290</v>
      </c>
      <c r="B293" s="1" t="s">
        <v>638</v>
      </c>
      <c r="C293" s="1" t="s">
        <v>639</v>
      </c>
      <c r="D293" s="1" t="s">
        <v>635</v>
      </c>
      <c r="E293" s="1" t="s">
        <v>632</v>
      </c>
      <c r="F293" s="1">
        <v>1.313</v>
      </c>
      <c r="G293" s="1">
        <v>1.0795</v>
      </c>
      <c r="I293" s="1">
        <v>1.0795</v>
      </c>
      <c r="L293" s="1">
        <v>1.3061</v>
      </c>
      <c r="P293" s="1">
        <v>1.1215</v>
      </c>
      <c r="Q293" s="1">
        <v>1.0795</v>
      </c>
      <c r="R293" s="1">
        <v>1.0795</v>
      </c>
      <c r="U293" s="1">
        <v>1.0795</v>
      </c>
      <c r="V293" s="1">
        <v>1.2945</v>
      </c>
      <c r="Y293" s="1">
        <v>1.15</v>
      </c>
      <c r="AD293" s="1">
        <v>1.2413</v>
      </c>
      <c r="AE293" s="1">
        <v>1.252</v>
      </c>
      <c r="AF293" s="1">
        <v>1.2</v>
      </c>
      <c r="AI293" s="1">
        <v>1.0795</v>
      </c>
      <c r="AK293" s="1">
        <v>1.16</v>
      </c>
    </row>
    <row r="294" s="1" customFormat="1" ht="94.5" spans="1:37">
      <c r="A294" s="1">
        <v>291</v>
      </c>
      <c r="B294" s="1" t="s">
        <v>640</v>
      </c>
      <c r="C294" s="1" t="s">
        <v>641</v>
      </c>
      <c r="D294" s="1" t="s">
        <v>212</v>
      </c>
      <c r="E294" s="1" t="s">
        <v>632</v>
      </c>
      <c r="F294" s="1">
        <v>35.95</v>
      </c>
      <c r="I294" s="1">
        <v>35.84</v>
      </c>
      <c r="J294" s="1">
        <v>33.89</v>
      </c>
      <c r="K294" s="1">
        <v>34.88</v>
      </c>
      <c r="M294" s="1">
        <v>33.45</v>
      </c>
      <c r="P294" s="1">
        <v>34.97</v>
      </c>
      <c r="Q294" s="1">
        <v>33.45</v>
      </c>
      <c r="R294" s="1">
        <v>33.45</v>
      </c>
      <c r="S294" s="1">
        <v>35.9</v>
      </c>
      <c r="T294" s="1">
        <v>33.45</v>
      </c>
      <c r="U294" s="1">
        <v>33.45</v>
      </c>
      <c r="W294" s="1">
        <v>34.4</v>
      </c>
      <c r="Y294" s="1">
        <v>35.52</v>
      </c>
      <c r="AD294" s="1">
        <v>34.78</v>
      </c>
      <c r="AI294" s="1">
        <v>33.45</v>
      </c>
      <c r="AJ294" s="1">
        <v>33.45</v>
      </c>
      <c r="AK294" s="1">
        <v>34.29</v>
      </c>
    </row>
    <row r="295" s="1" customFormat="1" ht="94.5" spans="1:37">
      <c r="A295" s="1">
        <v>292</v>
      </c>
      <c r="B295" s="1" t="s">
        <v>642</v>
      </c>
      <c r="C295" s="1" t="s">
        <v>643</v>
      </c>
      <c r="D295" s="1" t="s">
        <v>212</v>
      </c>
      <c r="E295" s="1" t="s">
        <v>632</v>
      </c>
      <c r="F295" s="1">
        <v>38.5</v>
      </c>
      <c r="G295" s="1">
        <v>35.5</v>
      </c>
      <c r="I295" s="1">
        <v>38.18</v>
      </c>
      <c r="J295" s="1">
        <v>35.5</v>
      </c>
      <c r="K295" s="1">
        <v>35.81</v>
      </c>
      <c r="L295" s="1">
        <v>35.5</v>
      </c>
      <c r="M295" s="1">
        <v>35.5</v>
      </c>
      <c r="N295" s="1">
        <v>35.5</v>
      </c>
      <c r="O295" s="1">
        <v>35.5</v>
      </c>
      <c r="Q295" s="1">
        <v>35.5</v>
      </c>
      <c r="R295" s="1">
        <v>35.5</v>
      </c>
      <c r="T295" s="1">
        <v>37</v>
      </c>
      <c r="U295" s="1">
        <v>35.7</v>
      </c>
      <c r="W295" s="1">
        <v>35.5</v>
      </c>
      <c r="Y295" s="1">
        <v>35.5</v>
      </c>
      <c r="AD295" s="1">
        <v>37.105</v>
      </c>
      <c r="AI295" s="1">
        <v>35.5</v>
      </c>
      <c r="AJ295" s="1">
        <v>35.5</v>
      </c>
      <c r="AK295" s="1">
        <v>35.87</v>
      </c>
    </row>
    <row r="296" s="1" customFormat="1" ht="94.5" spans="1:37">
      <c r="A296" s="1">
        <v>293</v>
      </c>
      <c r="B296" s="1" t="s">
        <v>644</v>
      </c>
      <c r="C296" s="1" t="s">
        <v>645</v>
      </c>
      <c r="D296" s="1" t="s">
        <v>47</v>
      </c>
      <c r="E296" s="1" t="s">
        <v>632</v>
      </c>
      <c r="F296" s="1">
        <v>168.38</v>
      </c>
      <c r="O296" s="1">
        <v>164.67</v>
      </c>
      <c r="T296" s="1">
        <v>150</v>
      </c>
      <c r="U296" s="1">
        <v>150</v>
      </c>
      <c r="AI296" s="1">
        <v>150</v>
      </c>
      <c r="AK296" s="1">
        <v>153.67</v>
      </c>
    </row>
    <row r="297" s="1" customFormat="1" ht="94.5" spans="1:37">
      <c r="A297" s="1">
        <v>294</v>
      </c>
      <c r="B297" s="1" t="s">
        <v>630</v>
      </c>
      <c r="C297" s="1" t="s">
        <v>646</v>
      </c>
      <c r="D297" s="1" t="s">
        <v>212</v>
      </c>
      <c r="E297" s="1" t="s">
        <v>632</v>
      </c>
      <c r="F297" s="1">
        <v>21.07</v>
      </c>
      <c r="G297" s="26"/>
      <c r="I297" s="1">
        <v>19.73</v>
      </c>
      <c r="L297" s="1">
        <v>19.952</v>
      </c>
      <c r="M297" s="1">
        <v>19.61</v>
      </c>
      <c r="N297" s="1">
        <v>19.61</v>
      </c>
      <c r="P297" s="1">
        <v>20.05</v>
      </c>
      <c r="Q297" s="1">
        <v>19.61</v>
      </c>
      <c r="R297" s="1">
        <v>19.61</v>
      </c>
      <c r="T297" s="1">
        <v>20.37</v>
      </c>
      <c r="U297" s="1">
        <v>19.61</v>
      </c>
      <c r="W297" s="1">
        <v>19.6</v>
      </c>
      <c r="Y297" s="1">
        <v>19.61</v>
      </c>
      <c r="AD297" s="1">
        <v>19.61</v>
      </c>
      <c r="AI297" s="1">
        <v>19.6</v>
      </c>
      <c r="AJ297" s="1">
        <v>19.6</v>
      </c>
      <c r="AK297" s="1">
        <v>19.73</v>
      </c>
    </row>
    <row r="298" s="1" customFormat="1" ht="40.5" spans="1:37">
      <c r="A298" s="1">
        <v>295</v>
      </c>
      <c r="B298" s="1" t="s">
        <v>647</v>
      </c>
      <c r="C298" s="1" t="s">
        <v>466</v>
      </c>
      <c r="D298" s="1" t="s">
        <v>648</v>
      </c>
      <c r="E298" s="1" t="s">
        <v>649</v>
      </c>
      <c r="F298" s="1">
        <v>16.32</v>
      </c>
      <c r="W298" s="1">
        <v>2.28</v>
      </c>
      <c r="AK298" s="1">
        <v>2.28</v>
      </c>
    </row>
    <row r="299" s="1" customFormat="1" ht="40.5" spans="1:37">
      <c r="A299" s="1">
        <v>296</v>
      </c>
      <c r="B299" s="1" t="s">
        <v>650</v>
      </c>
      <c r="C299" s="1" t="s">
        <v>113</v>
      </c>
      <c r="D299" s="1" t="s">
        <v>651</v>
      </c>
      <c r="E299" s="1" t="s">
        <v>649</v>
      </c>
      <c r="F299" s="1">
        <v>0.9182</v>
      </c>
      <c r="AA299" s="1">
        <v>0.9167</v>
      </c>
      <c r="AD299" s="1">
        <v>0.9107</v>
      </c>
      <c r="AK299" s="1">
        <v>0.9137</v>
      </c>
    </row>
    <row r="300" s="1" customFormat="1" ht="158.25" customHeight="1" spans="1:37">
      <c r="A300" s="1">
        <v>297</v>
      </c>
      <c r="B300" s="5" t="s">
        <v>652</v>
      </c>
      <c r="C300" s="5" t="s">
        <v>653</v>
      </c>
      <c r="D300" s="5" t="s">
        <v>654</v>
      </c>
      <c r="E300" s="5" t="s">
        <v>655</v>
      </c>
      <c r="F300" s="5">
        <v>57.4</v>
      </c>
      <c r="H300" s="1">
        <v>50.61</v>
      </c>
      <c r="J300" s="5">
        <v>48.5</v>
      </c>
      <c r="K300" s="5"/>
      <c r="L300" s="5"/>
      <c r="M300" s="5">
        <v>50.61</v>
      </c>
      <c r="N300" s="5"/>
      <c r="O300" s="5"/>
      <c r="P300" s="5"/>
      <c r="Q300" s="5"/>
      <c r="R300" s="5"/>
      <c r="S300" s="5"/>
      <c r="T300" s="5">
        <v>44.16</v>
      </c>
      <c r="U300" s="5">
        <v>48.48</v>
      </c>
      <c r="V300" s="5"/>
      <c r="W300" s="5"/>
      <c r="X300" s="5">
        <v>50.55</v>
      </c>
      <c r="Y300" s="5">
        <v>53</v>
      </c>
      <c r="Z300" s="5">
        <v>56</v>
      </c>
      <c r="AA300" s="5">
        <v>42.5</v>
      </c>
      <c r="AB300" s="5">
        <v>44.07</v>
      </c>
      <c r="AC300" s="5"/>
      <c r="AD300" s="5"/>
      <c r="AE300" s="5"/>
      <c r="AF300" s="5"/>
      <c r="AG300" s="5"/>
      <c r="AH300" s="5"/>
      <c r="AI300" s="5">
        <v>42.5</v>
      </c>
      <c r="AJ300" s="5"/>
      <c r="AK300" s="5">
        <f>530.98/11</f>
        <v>48.2709090909091</v>
      </c>
    </row>
    <row r="301" s="1" customFormat="1" ht="40.5" spans="1:37">
      <c r="A301" s="1">
        <v>298</v>
      </c>
      <c r="B301" s="1" t="s">
        <v>656</v>
      </c>
      <c r="C301" s="1" t="s">
        <v>657</v>
      </c>
      <c r="D301" s="1" t="s">
        <v>654</v>
      </c>
      <c r="E301" s="1" t="s">
        <v>658</v>
      </c>
      <c r="F301" s="1">
        <v>0.71333</v>
      </c>
      <c r="G301" s="1">
        <v>0</v>
      </c>
      <c r="H301" s="1">
        <v>0</v>
      </c>
      <c r="I301" s="1">
        <v>0.66966</v>
      </c>
      <c r="J301" s="1">
        <v>0</v>
      </c>
      <c r="K301" s="1">
        <v>0</v>
      </c>
      <c r="L301" s="1">
        <v>0</v>
      </c>
      <c r="M301" s="1">
        <v>0</v>
      </c>
      <c r="N301" s="1">
        <v>0.702</v>
      </c>
      <c r="O301" s="1">
        <v>0</v>
      </c>
      <c r="P301" s="1">
        <v>0</v>
      </c>
      <c r="Q301" s="1">
        <v>0.70656</v>
      </c>
      <c r="R301" s="1">
        <v>0</v>
      </c>
      <c r="S301" s="1">
        <v>0</v>
      </c>
      <c r="T301" s="1">
        <v>0</v>
      </c>
      <c r="U301" s="1">
        <v>0</v>
      </c>
      <c r="V301" s="1">
        <v>0.71333</v>
      </c>
      <c r="W301" s="1">
        <v>0.684</v>
      </c>
      <c r="X301" s="1">
        <v>0</v>
      </c>
      <c r="Y301" s="1">
        <v>0</v>
      </c>
      <c r="Z301" s="1">
        <v>0</v>
      </c>
      <c r="AA301" s="1">
        <v>0.67</v>
      </c>
      <c r="AB301" s="1">
        <v>0</v>
      </c>
      <c r="AC301" s="1">
        <v>0</v>
      </c>
      <c r="AD301" s="1">
        <v>0.702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s="1">
        <v>0</v>
      </c>
      <c r="AK301" s="1">
        <f>(I301+N301+Q301+P301+S301+U301+V301+W301+Y301++AA301+AD301)/7</f>
        <v>0.692507142857143</v>
      </c>
    </row>
    <row r="302" s="1" customFormat="1" ht="40.5" spans="1:37">
      <c r="A302" s="1">
        <v>299</v>
      </c>
      <c r="B302" s="1" t="s">
        <v>656</v>
      </c>
      <c r="C302" s="1" t="s">
        <v>659</v>
      </c>
      <c r="D302" s="1" t="s">
        <v>654</v>
      </c>
      <c r="E302" s="1" t="s">
        <v>658</v>
      </c>
      <c r="F302" s="1">
        <v>0.71333</v>
      </c>
      <c r="G302" s="1">
        <v>0</v>
      </c>
      <c r="H302" s="1">
        <v>0</v>
      </c>
      <c r="I302" s="1">
        <v>0.67688</v>
      </c>
      <c r="J302" s="1">
        <v>0</v>
      </c>
      <c r="K302" s="1">
        <v>0</v>
      </c>
      <c r="L302" s="1">
        <v>0</v>
      </c>
      <c r="M302" s="1">
        <v>0</v>
      </c>
      <c r="N302" s="1">
        <v>0</v>
      </c>
      <c r="O302" s="1">
        <v>0</v>
      </c>
      <c r="P302" s="1">
        <v>0</v>
      </c>
      <c r="Q302" s="1">
        <v>0</v>
      </c>
      <c r="R302" s="1">
        <v>0</v>
      </c>
      <c r="S302" s="1">
        <v>0</v>
      </c>
      <c r="T302" s="1">
        <v>0</v>
      </c>
      <c r="U302" s="1">
        <v>0</v>
      </c>
      <c r="V302" s="1">
        <v>0</v>
      </c>
      <c r="W302" s="1">
        <v>0</v>
      </c>
      <c r="X302" s="1">
        <v>0</v>
      </c>
      <c r="Y302" s="1">
        <v>0</v>
      </c>
      <c r="Z302" s="1">
        <v>0</v>
      </c>
      <c r="AA302" s="1">
        <v>0.67</v>
      </c>
      <c r="AB302" s="1">
        <v>0</v>
      </c>
      <c r="AC302" s="1">
        <v>0</v>
      </c>
      <c r="AD302" s="1">
        <v>0</v>
      </c>
      <c r="AE302" s="1">
        <v>0</v>
      </c>
      <c r="AF302" s="1">
        <v>0</v>
      </c>
      <c r="AG302" s="1">
        <v>0</v>
      </c>
      <c r="AH302" s="1">
        <v>0</v>
      </c>
      <c r="AI302" s="1">
        <v>0</v>
      </c>
      <c r="AJ302" s="1">
        <v>0</v>
      </c>
      <c r="AK302" s="1">
        <f>(AA302+I302)/2</f>
        <v>0.67344</v>
      </c>
    </row>
    <row r="303" s="1" customFormat="1" ht="40.5" spans="1:37">
      <c r="A303" s="1">
        <v>300</v>
      </c>
      <c r="B303" s="1" t="s">
        <v>660</v>
      </c>
      <c r="C303" s="1" t="s">
        <v>661</v>
      </c>
      <c r="D303" s="1" t="s">
        <v>47</v>
      </c>
      <c r="E303" s="1" t="s">
        <v>662</v>
      </c>
      <c r="F303" s="1">
        <v>49.4333</v>
      </c>
      <c r="I303" s="1">
        <v>48.88</v>
      </c>
      <c r="J303" s="1">
        <v>49.06</v>
      </c>
      <c r="O303" s="1">
        <v>49.06</v>
      </c>
      <c r="Q303" s="1">
        <v>48.88</v>
      </c>
      <c r="R303" s="1">
        <v>49.42</v>
      </c>
      <c r="U303" s="1">
        <v>49.42</v>
      </c>
      <c r="V303" s="1">
        <v>48.88</v>
      </c>
      <c r="Y303" s="1">
        <v>49.42</v>
      </c>
      <c r="AA303" s="5">
        <v>29</v>
      </c>
      <c r="AB303" s="5">
        <v>30.35</v>
      </c>
      <c r="AI303" s="1">
        <v>48.88</v>
      </c>
      <c r="AJ303" s="1">
        <v>49.42</v>
      </c>
      <c r="AK303" s="1">
        <v>45.8892</v>
      </c>
    </row>
    <row r="304" s="1" customFormat="1" ht="40.5" spans="1:37">
      <c r="A304" s="1">
        <v>301</v>
      </c>
      <c r="B304" s="1" t="s">
        <v>660</v>
      </c>
      <c r="C304" s="1" t="s">
        <v>663</v>
      </c>
      <c r="D304" s="1" t="s">
        <v>47</v>
      </c>
      <c r="E304" s="1" t="s">
        <v>662</v>
      </c>
      <c r="F304" s="1">
        <v>69.7</v>
      </c>
      <c r="I304" s="1">
        <v>66.49</v>
      </c>
      <c r="J304" s="1">
        <v>60.7433</v>
      </c>
      <c r="K304" s="1">
        <v>66.51</v>
      </c>
      <c r="L304" s="1">
        <v>66.23</v>
      </c>
      <c r="O304" s="1">
        <v>64.3</v>
      </c>
      <c r="P304" s="1">
        <v>68.57</v>
      </c>
      <c r="Q304" s="1">
        <v>53.63</v>
      </c>
      <c r="R304" s="1">
        <v>64.3</v>
      </c>
      <c r="T304" s="1">
        <v>53.63</v>
      </c>
      <c r="U304" s="1">
        <v>64.3</v>
      </c>
      <c r="V304" s="1">
        <v>64.8</v>
      </c>
      <c r="AA304" s="5">
        <v>45</v>
      </c>
      <c r="AB304" s="5">
        <v>43.49</v>
      </c>
      <c r="AC304" s="1">
        <v>64.3</v>
      </c>
      <c r="AD304" s="1">
        <v>65.91</v>
      </c>
      <c r="AI304" s="1">
        <v>53.63</v>
      </c>
      <c r="AJ304" s="1">
        <v>64.3</v>
      </c>
      <c r="AK304" s="1">
        <v>60.5961</v>
      </c>
    </row>
    <row r="305" s="1" customFormat="1" ht="40.5" spans="1:37">
      <c r="A305" s="1">
        <v>302</v>
      </c>
      <c r="B305" s="1" t="s">
        <v>660</v>
      </c>
      <c r="C305" s="1" t="s">
        <v>664</v>
      </c>
      <c r="D305" s="1" t="s">
        <v>47</v>
      </c>
      <c r="E305" s="1" t="s">
        <v>662</v>
      </c>
      <c r="F305" s="1">
        <v>78.5875</v>
      </c>
      <c r="I305" s="1">
        <v>72.77</v>
      </c>
      <c r="J305" s="1">
        <v>67.66</v>
      </c>
      <c r="K305" s="1">
        <v>72.65</v>
      </c>
      <c r="L305" s="1">
        <v>67.59</v>
      </c>
      <c r="P305" s="1">
        <v>77.66</v>
      </c>
      <c r="Q305" s="1">
        <v>67.59</v>
      </c>
      <c r="R305" s="1">
        <v>67.8</v>
      </c>
      <c r="T305" s="1">
        <v>65.4</v>
      </c>
      <c r="U305" s="1">
        <v>67.8</v>
      </c>
      <c r="V305" s="1">
        <v>69.15</v>
      </c>
      <c r="W305" s="1">
        <v>67.73</v>
      </c>
      <c r="Y305" s="1">
        <v>77.17</v>
      </c>
      <c r="Z305" s="1">
        <v>67.8</v>
      </c>
      <c r="AA305" s="1">
        <v>62.6986</v>
      </c>
      <c r="AB305" s="5">
        <v>47.6</v>
      </c>
      <c r="AC305" s="1">
        <v>67.8</v>
      </c>
      <c r="AD305" s="1">
        <v>74.56</v>
      </c>
      <c r="AI305" s="1">
        <v>65.4</v>
      </c>
      <c r="AJ305" s="1">
        <v>67.8</v>
      </c>
      <c r="AK305" s="1">
        <v>68.1383</v>
      </c>
    </row>
    <row r="306" s="1" customFormat="1" ht="40.5" spans="1:37">
      <c r="A306" s="1">
        <v>303</v>
      </c>
      <c r="B306" s="1" t="s">
        <v>660</v>
      </c>
      <c r="C306" s="1" t="s">
        <v>665</v>
      </c>
      <c r="D306" s="1" t="s">
        <v>47</v>
      </c>
      <c r="E306" s="1" t="s">
        <v>662</v>
      </c>
      <c r="F306" s="1">
        <v>145.865</v>
      </c>
      <c r="I306" s="1">
        <v>134.09</v>
      </c>
      <c r="J306" s="1">
        <v>122.6</v>
      </c>
      <c r="L306" s="1">
        <v>140.82</v>
      </c>
      <c r="N306" s="1">
        <v>122.6</v>
      </c>
      <c r="O306" s="1">
        <v>122.6</v>
      </c>
      <c r="P306" s="1">
        <v>140.49</v>
      </c>
      <c r="R306" s="1">
        <v>122.6</v>
      </c>
      <c r="S306" s="1">
        <v>122.6</v>
      </c>
      <c r="U306" s="1">
        <v>122.6</v>
      </c>
      <c r="V306" s="1">
        <v>134.08</v>
      </c>
      <c r="W306" s="1">
        <v>122.6</v>
      </c>
      <c r="Z306" s="1">
        <v>122.6</v>
      </c>
      <c r="AA306" s="1">
        <v>115.5408</v>
      </c>
      <c r="AB306" s="6">
        <v>87.7092</v>
      </c>
      <c r="AC306" s="1">
        <v>122.6</v>
      </c>
      <c r="AI306" s="1">
        <v>122.6</v>
      </c>
      <c r="AJ306" s="1">
        <v>122.6</v>
      </c>
      <c r="AK306" s="1">
        <v>123.6076</v>
      </c>
    </row>
    <row r="307" s="1" customFormat="1" ht="40.5" spans="1:37">
      <c r="A307" s="1">
        <v>304</v>
      </c>
      <c r="B307" s="1" t="s">
        <v>660</v>
      </c>
      <c r="C307" s="1" t="s">
        <v>666</v>
      </c>
      <c r="D307" s="1" t="s">
        <v>47</v>
      </c>
      <c r="E307" s="1" t="s">
        <v>662</v>
      </c>
      <c r="F307" s="1">
        <v>176.29</v>
      </c>
      <c r="AA307" s="1">
        <v>132.8469</v>
      </c>
      <c r="AK307" s="1">
        <v>132.8469</v>
      </c>
    </row>
    <row r="308" s="1" customFormat="1" ht="40.5" spans="1:37">
      <c r="A308" s="1">
        <v>305</v>
      </c>
      <c r="B308" s="1" t="s">
        <v>667</v>
      </c>
      <c r="C308" s="1" t="s">
        <v>668</v>
      </c>
      <c r="D308" s="1" t="s">
        <v>47</v>
      </c>
      <c r="E308" s="1" t="s">
        <v>662</v>
      </c>
      <c r="F308" s="1">
        <v>137.0933</v>
      </c>
      <c r="I308" s="1">
        <v>132.94</v>
      </c>
      <c r="M308" s="1">
        <v>132.94</v>
      </c>
      <c r="U308" s="1">
        <v>135.43</v>
      </c>
      <c r="V308" s="1">
        <v>132.94</v>
      </c>
      <c r="Y308" s="1">
        <v>132.94</v>
      </c>
      <c r="AA308" s="1">
        <v>124.25</v>
      </c>
      <c r="AK308" s="1">
        <v>131.9067</v>
      </c>
    </row>
    <row r="309" s="1" customFormat="1" ht="40.5" spans="1:37">
      <c r="A309" s="1">
        <v>306</v>
      </c>
      <c r="B309" s="1" t="s">
        <v>667</v>
      </c>
      <c r="C309" s="1" t="s">
        <v>669</v>
      </c>
      <c r="D309" s="1" t="s">
        <v>47</v>
      </c>
      <c r="E309" s="1" t="s">
        <v>662</v>
      </c>
      <c r="F309" s="1">
        <v>255.0467</v>
      </c>
      <c r="I309" s="1">
        <v>247.32</v>
      </c>
      <c r="M309" s="1">
        <v>247.32</v>
      </c>
      <c r="U309" s="1">
        <v>251.96</v>
      </c>
      <c r="V309" s="1">
        <v>247.32</v>
      </c>
      <c r="Y309" s="1">
        <v>247.32</v>
      </c>
      <c r="AA309" s="1">
        <v>228.58</v>
      </c>
      <c r="AK309" s="1">
        <v>244.97</v>
      </c>
    </row>
    <row r="310" s="1" customFormat="1" ht="40.5" spans="1:37">
      <c r="A310" s="1">
        <v>307</v>
      </c>
      <c r="B310" s="1" t="s">
        <v>667</v>
      </c>
      <c r="C310" s="1" t="s">
        <v>670</v>
      </c>
      <c r="D310" s="1" t="s">
        <v>47</v>
      </c>
      <c r="E310" s="1" t="s">
        <v>662</v>
      </c>
      <c r="F310" s="1">
        <v>610.295</v>
      </c>
      <c r="I310" s="1">
        <v>606.81</v>
      </c>
      <c r="J310" s="1">
        <v>567</v>
      </c>
      <c r="K310" s="1">
        <v>588.38</v>
      </c>
      <c r="L310" s="1">
        <v>567</v>
      </c>
      <c r="Q310" s="1">
        <v>567</v>
      </c>
      <c r="R310" s="1">
        <v>567</v>
      </c>
      <c r="V310" s="1">
        <v>575.53</v>
      </c>
      <c r="W310" s="1">
        <v>567</v>
      </c>
      <c r="Z310" s="1">
        <v>567</v>
      </c>
      <c r="AA310" s="1">
        <v>567</v>
      </c>
      <c r="AH310" s="1">
        <v>567</v>
      </c>
      <c r="AI310" s="1">
        <v>567</v>
      </c>
      <c r="AJ310" s="1">
        <v>567</v>
      </c>
      <c r="AK310" s="1">
        <v>572.3631</v>
      </c>
    </row>
    <row r="311" s="1" customFormat="1" ht="40.5" spans="1:37">
      <c r="A311" s="1">
        <v>308</v>
      </c>
      <c r="B311" s="1" t="s">
        <v>667</v>
      </c>
      <c r="C311" s="1" t="s">
        <v>671</v>
      </c>
      <c r="D311" s="1" t="s">
        <v>47</v>
      </c>
      <c r="E311" s="1" t="s">
        <v>662</v>
      </c>
      <c r="F311" s="1">
        <v>1112.15</v>
      </c>
      <c r="I311" s="1">
        <v>1031.57</v>
      </c>
      <c r="J311" s="1">
        <v>1034.5</v>
      </c>
      <c r="K311" s="1">
        <v>1092.41</v>
      </c>
      <c r="L311" s="1">
        <v>1031.25</v>
      </c>
      <c r="N311" s="1">
        <v>1051.6</v>
      </c>
      <c r="O311" s="1">
        <v>1040.11</v>
      </c>
      <c r="P311" s="1">
        <v>1112.03</v>
      </c>
      <c r="Q311" s="1">
        <v>1031.25</v>
      </c>
      <c r="R311" s="1">
        <v>1051.6</v>
      </c>
      <c r="T311" s="1">
        <v>1091</v>
      </c>
      <c r="U311" s="1">
        <v>1051.6</v>
      </c>
      <c r="V311" s="1">
        <v>1041</v>
      </c>
      <c r="W311" s="1">
        <v>1034.5</v>
      </c>
      <c r="Y311" s="1">
        <v>1096.28</v>
      </c>
      <c r="Z311" s="1">
        <v>1051.6</v>
      </c>
      <c r="AD311" s="1">
        <v>1090.37</v>
      </c>
      <c r="AH311" s="1">
        <v>1051.6</v>
      </c>
      <c r="AI311" s="1">
        <v>1031.25</v>
      </c>
      <c r="AJ311" s="1">
        <v>1051.6</v>
      </c>
      <c r="AK311" s="1">
        <v>1056.1642</v>
      </c>
    </row>
    <row r="312" s="1" customFormat="1" ht="54" spans="1:37">
      <c r="A312" s="1">
        <v>309</v>
      </c>
      <c r="B312" s="1" t="s">
        <v>672</v>
      </c>
      <c r="C312" s="1" t="s">
        <v>673</v>
      </c>
      <c r="D312" s="1" t="s">
        <v>47</v>
      </c>
      <c r="E312" s="1" t="s">
        <v>662</v>
      </c>
      <c r="F312" s="1">
        <v>49.5</v>
      </c>
      <c r="AK312" s="1">
        <v>49.5</v>
      </c>
    </row>
    <row r="313" s="1" customFormat="1" ht="67.5" spans="1:37">
      <c r="A313" s="1">
        <v>310</v>
      </c>
      <c r="B313" s="1" t="s">
        <v>674</v>
      </c>
      <c r="C313" s="1" t="s">
        <v>675</v>
      </c>
      <c r="D313" s="1" t="s">
        <v>47</v>
      </c>
      <c r="E313" s="1" t="s">
        <v>662</v>
      </c>
      <c r="F313" s="1">
        <v>115.8775</v>
      </c>
      <c r="I313" s="1">
        <v>114.19</v>
      </c>
      <c r="J313" s="1">
        <v>109.0733</v>
      </c>
      <c r="L313" s="1">
        <v>109.8</v>
      </c>
      <c r="O313" s="1">
        <v>109.44</v>
      </c>
      <c r="Q313" s="1">
        <v>108.72</v>
      </c>
      <c r="R313" s="1">
        <v>109.8</v>
      </c>
      <c r="U313" s="1">
        <v>109.8</v>
      </c>
      <c r="V313" s="1">
        <v>108.72</v>
      </c>
      <c r="Z313" s="1">
        <v>109.8</v>
      </c>
      <c r="AA313" s="1">
        <v>109.0733</v>
      </c>
      <c r="AB313" s="27">
        <v>109.8</v>
      </c>
      <c r="AD313" s="1">
        <v>114.865</v>
      </c>
      <c r="AI313" s="1">
        <v>108.7</v>
      </c>
      <c r="AJ313" s="1">
        <v>109.8</v>
      </c>
      <c r="AK313" s="1">
        <v>110.113</v>
      </c>
    </row>
    <row r="314" s="1" customFormat="1" ht="67.5" spans="1:37">
      <c r="A314" s="1">
        <v>311</v>
      </c>
      <c r="B314" s="1" t="s">
        <v>676</v>
      </c>
      <c r="C314" s="1" t="s">
        <v>677</v>
      </c>
      <c r="D314" s="1" t="s">
        <v>47</v>
      </c>
      <c r="E314" s="1" t="s">
        <v>662</v>
      </c>
      <c r="F314" s="1">
        <v>237.3333</v>
      </c>
      <c r="I314" s="1">
        <v>231</v>
      </c>
      <c r="J314" s="1">
        <v>229</v>
      </c>
      <c r="K314" s="1">
        <v>231</v>
      </c>
      <c r="L314" s="1">
        <v>231</v>
      </c>
      <c r="N314" s="1">
        <v>231</v>
      </c>
      <c r="O314" s="1">
        <v>229</v>
      </c>
      <c r="P314" s="1">
        <v>231.43</v>
      </c>
      <c r="R314" s="1">
        <v>231</v>
      </c>
      <c r="U314" s="1">
        <v>231</v>
      </c>
      <c r="V314" s="1">
        <v>226</v>
      </c>
      <c r="Z314" s="1">
        <v>231</v>
      </c>
      <c r="AA314" s="1">
        <v>229</v>
      </c>
      <c r="AB314" s="5">
        <v>231</v>
      </c>
      <c r="AD314" s="1">
        <v>231</v>
      </c>
      <c r="AH314" s="1">
        <v>230</v>
      </c>
      <c r="AI314" s="1">
        <v>226</v>
      </c>
      <c r="AJ314" s="1">
        <v>231</v>
      </c>
      <c r="AK314" s="1">
        <v>230.0253</v>
      </c>
    </row>
    <row r="315" s="1" customFormat="1" ht="54" spans="1:37">
      <c r="A315" s="1">
        <v>312</v>
      </c>
      <c r="B315" s="1" t="s">
        <v>678</v>
      </c>
      <c r="C315" s="1" t="s">
        <v>679</v>
      </c>
      <c r="D315" s="1" t="s">
        <v>47</v>
      </c>
      <c r="E315" s="1" t="s">
        <v>662</v>
      </c>
      <c r="F315" s="1">
        <v>5766.6667</v>
      </c>
      <c r="H315" s="1">
        <v>5700</v>
      </c>
      <c r="I315" s="1">
        <v>5625</v>
      </c>
      <c r="K315" s="1">
        <v>5616.67</v>
      </c>
      <c r="L315" s="1">
        <v>5600</v>
      </c>
      <c r="M315" s="1">
        <v>5700</v>
      </c>
      <c r="N315" s="1">
        <v>5625</v>
      </c>
      <c r="P315" s="1">
        <v>5654.17</v>
      </c>
      <c r="R315" s="1">
        <v>5700</v>
      </c>
      <c r="U315" s="1">
        <v>5625</v>
      </c>
      <c r="V315" s="1">
        <v>5600</v>
      </c>
      <c r="X315" s="1">
        <v>5700</v>
      </c>
      <c r="AA315" s="1">
        <v>5608.3333</v>
      </c>
      <c r="AB315" s="5">
        <v>5625</v>
      </c>
      <c r="AD315" s="1">
        <v>5625</v>
      </c>
      <c r="AH315" s="1">
        <v>5625</v>
      </c>
      <c r="AI315" s="1">
        <v>5600</v>
      </c>
      <c r="AK315" s="1">
        <v>5639.3233</v>
      </c>
    </row>
    <row r="316" s="1" customFormat="1" ht="77.25" customHeight="1" spans="1:37">
      <c r="A316" s="1">
        <v>313</v>
      </c>
      <c r="B316" s="1" t="s">
        <v>680</v>
      </c>
      <c r="C316" s="1" t="s">
        <v>40</v>
      </c>
      <c r="D316" s="1" t="s">
        <v>681</v>
      </c>
      <c r="E316" s="1" t="s">
        <v>682</v>
      </c>
      <c r="F316" s="1">
        <v>5.061</v>
      </c>
      <c r="I316" s="1">
        <v>4.758</v>
      </c>
      <c r="J316" s="1">
        <v>4.67</v>
      </c>
      <c r="O316" s="1">
        <v>4.5263</v>
      </c>
      <c r="U316" s="1">
        <v>4.7925</v>
      </c>
      <c r="V316" s="1">
        <v>4.6463</v>
      </c>
      <c r="Y316" s="1">
        <v>4.2238</v>
      </c>
      <c r="Z316" s="1">
        <v>4.8563</v>
      </c>
      <c r="AH316" s="1">
        <v>4.6</v>
      </c>
      <c r="AJ316" s="1">
        <v>4.601</v>
      </c>
      <c r="AK316" s="1">
        <v>4.6304</v>
      </c>
    </row>
    <row r="317" s="1" customFormat="1" ht="119.25" customHeight="1" spans="1:37">
      <c r="A317" s="1">
        <v>314</v>
      </c>
      <c r="B317" s="1" t="s">
        <v>683</v>
      </c>
      <c r="C317" s="1" t="s">
        <v>282</v>
      </c>
      <c r="D317" s="1" t="s">
        <v>561</v>
      </c>
      <c r="E317" s="1" t="s">
        <v>684</v>
      </c>
      <c r="F317" s="1">
        <v>1.393</v>
      </c>
      <c r="J317" s="1">
        <v>1.32</v>
      </c>
      <c r="L317" s="1">
        <v>1.3263</v>
      </c>
      <c r="N317" s="1">
        <v>1.3192</v>
      </c>
      <c r="O317" s="1">
        <v>1.3192</v>
      </c>
      <c r="Q317" s="1">
        <v>1.3192</v>
      </c>
      <c r="V317" s="1">
        <v>1.333</v>
      </c>
      <c r="Y317" s="1">
        <v>1.339</v>
      </c>
      <c r="Z317" s="1">
        <v>1.3192</v>
      </c>
      <c r="AH317" s="1">
        <v>1.393</v>
      </c>
      <c r="AK317" s="1">
        <v>1.332</v>
      </c>
    </row>
    <row r="318" s="1" customFormat="1" ht="40.5" spans="1:37">
      <c r="A318" s="1">
        <v>315</v>
      </c>
      <c r="B318" s="1" t="s">
        <v>685</v>
      </c>
      <c r="C318" s="1" t="s">
        <v>686</v>
      </c>
      <c r="D318" s="1" t="s">
        <v>116</v>
      </c>
      <c r="E318" s="1" t="s">
        <v>687</v>
      </c>
      <c r="F318" s="1">
        <v>1.0383</v>
      </c>
      <c r="G318" s="1">
        <v>0.9792</v>
      </c>
      <c r="H318" s="1">
        <v>0.9794</v>
      </c>
      <c r="I318" s="1">
        <v>0.9742</v>
      </c>
      <c r="J318" s="1">
        <v>0.9802</v>
      </c>
      <c r="K318" s="1">
        <v>1.0292</v>
      </c>
      <c r="L318" s="1">
        <v>0.9867</v>
      </c>
      <c r="M318" s="1">
        <v>0.9794</v>
      </c>
      <c r="P318" s="1">
        <v>0.979</v>
      </c>
      <c r="U318" s="1">
        <v>0.9742</v>
      </c>
      <c r="X318" s="1">
        <v>0.9846</v>
      </c>
      <c r="AA318" s="1">
        <v>0.9794</v>
      </c>
      <c r="AD318" s="1">
        <v>0.9744</v>
      </c>
      <c r="AI318" s="1">
        <v>0.9742</v>
      </c>
      <c r="AJ318" s="1">
        <v>0.9742</v>
      </c>
      <c r="AK318" s="1">
        <v>0.982</v>
      </c>
    </row>
    <row r="319" s="1" customFormat="1" ht="54" customHeight="1" spans="1:37">
      <c r="A319" s="1">
        <v>316</v>
      </c>
      <c r="B319" s="4" t="s">
        <v>688</v>
      </c>
      <c r="C319" s="4" t="s">
        <v>76</v>
      </c>
      <c r="D319" s="4" t="s">
        <v>91</v>
      </c>
      <c r="E319" s="4" t="s">
        <v>689</v>
      </c>
      <c r="F319" s="4">
        <v>4.3188</v>
      </c>
      <c r="G319" s="4">
        <v>4.2</v>
      </c>
      <c r="H319" s="4"/>
      <c r="I319" s="4"/>
      <c r="J319" s="4"/>
      <c r="K319" s="4"/>
      <c r="L319" s="4">
        <v>4.2645</v>
      </c>
      <c r="M319" s="4"/>
      <c r="N319" s="4"/>
      <c r="O319" s="4"/>
      <c r="P319" s="4"/>
      <c r="Q319" s="4"/>
      <c r="R319" s="4">
        <v>4.2</v>
      </c>
      <c r="S319" s="4"/>
      <c r="T319" s="4"/>
      <c r="U319" s="4">
        <v>4.2</v>
      </c>
      <c r="V319" s="4"/>
      <c r="W319" s="4"/>
      <c r="X319" s="4"/>
      <c r="Y319" s="4">
        <v>4.2175</v>
      </c>
      <c r="Z319" s="4"/>
      <c r="AA319" s="4"/>
      <c r="AB319" s="4"/>
      <c r="AC319" s="4"/>
      <c r="AD319" s="4">
        <v>4.1925</v>
      </c>
      <c r="AE319" s="4"/>
      <c r="AF319" s="4"/>
      <c r="AG319" s="4">
        <v>4.2</v>
      </c>
      <c r="AH319" s="4"/>
      <c r="AI319" s="4"/>
      <c r="AJ319" s="4">
        <v>4.2</v>
      </c>
      <c r="AK319" s="4">
        <v>4.2093</v>
      </c>
    </row>
    <row r="320" s="1" customFormat="1" ht="45" customHeight="1" spans="1:37">
      <c r="A320" s="1">
        <v>317</v>
      </c>
      <c r="B320" s="4" t="s">
        <v>690</v>
      </c>
      <c r="C320" s="4" t="s">
        <v>691</v>
      </c>
      <c r="D320" s="4" t="s">
        <v>363</v>
      </c>
      <c r="E320" s="4" t="s">
        <v>689</v>
      </c>
      <c r="F320" s="4">
        <v>103.0405</v>
      </c>
      <c r="G320" s="4">
        <v>91</v>
      </c>
      <c r="H320" s="4"/>
      <c r="I320" s="4">
        <v>97.6</v>
      </c>
      <c r="J320" s="4">
        <v>91</v>
      </c>
      <c r="K320" s="4">
        <v>98.33</v>
      </c>
      <c r="L320" s="4">
        <v>94.59066</v>
      </c>
      <c r="M320" s="4"/>
      <c r="N320" s="4">
        <v>91</v>
      </c>
      <c r="O320" s="4">
        <v>91.53</v>
      </c>
      <c r="P320" s="4"/>
      <c r="Q320" s="4"/>
      <c r="R320" s="4">
        <v>91</v>
      </c>
      <c r="S320" s="4"/>
      <c r="T320" s="4"/>
      <c r="U320" s="4">
        <v>91</v>
      </c>
      <c r="V320" s="4"/>
      <c r="W320" s="4">
        <v>91</v>
      </c>
      <c r="X320" s="4"/>
      <c r="Y320" s="4">
        <v>98.62</v>
      </c>
      <c r="Z320" s="4"/>
      <c r="AA320" s="4"/>
      <c r="AB320" s="4"/>
      <c r="AC320" s="4">
        <v>91</v>
      </c>
      <c r="AD320" s="4">
        <v>96.31</v>
      </c>
      <c r="AE320" s="4"/>
      <c r="AF320" s="4"/>
      <c r="AG320" s="4"/>
      <c r="AH320" s="4"/>
      <c r="AI320" s="4">
        <v>91</v>
      </c>
      <c r="AJ320" s="4">
        <v>91</v>
      </c>
      <c r="AK320" s="4">
        <v>93.0654</v>
      </c>
    </row>
    <row r="321" s="1" customFormat="1" ht="54" customHeight="1" spans="1:37">
      <c r="A321" s="1">
        <v>318</v>
      </c>
      <c r="B321" s="4" t="s">
        <v>692</v>
      </c>
      <c r="C321" s="4" t="s">
        <v>693</v>
      </c>
      <c r="D321" s="4" t="s">
        <v>363</v>
      </c>
      <c r="E321" s="4" t="s">
        <v>689</v>
      </c>
      <c r="F321" s="4">
        <v>50.1008</v>
      </c>
      <c r="G321" s="4">
        <v>39.5</v>
      </c>
      <c r="H321" s="4"/>
      <c r="I321" s="4">
        <v>41.82</v>
      </c>
      <c r="J321" s="4">
        <v>43.2</v>
      </c>
      <c r="K321" s="4">
        <v>43.74</v>
      </c>
      <c r="L321" s="4"/>
      <c r="M321" s="4"/>
      <c r="N321" s="4">
        <v>39.5</v>
      </c>
      <c r="O321" s="4"/>
      <c r="P321" s="4"/>
      <c r="Q321" s="4"/>
      <c r="R321" s="4">
        <v>39.5</v>
      </c>
      <c r="S321" s="4"/>
      <c r="T321" s="4"/>
      <c r="U321" s="4">
        <v>42.96</v>
      </c>
      <c r="V321" s="4"/>
      <c r="W321" s="4">
        <v>39.5</v>
      </c>
      <c r="X321" s="4">
        <v>41.36</v>
      </c>
      <c r="Y321" s="4"/>
      <c r="Z321" s="4"/>
      <c r="AA321" s="4"/>
      <c r="AB321" s="4"/>
      <c r="AC321" s="4"/>
      <c r="AD321" s="4">
        <v>40.7</v>
      </c>
      <c r="AE321" s="4">
        <v>42</v>
      </c>
      <c r="AF321" s="4"/>
      <c r="AG321" s="4"/>
      <c r="AH321" s="4">
        <v>39.5</v>
      </c>
      <c r="AI321" s="4">
        <v>39.5</v>
      </c>
      <c r="AJ321" s="4">
        <v>39.5</v>
      </c>
      <c r="AK321" s="4">
        <v>40.8771</v>
      </c>
    </row>
    <row r="322" s="1" customFormat="1" ht="40.5" spans="1:37">
      <c r="A322" s="1">
        <v>319</v>
      </c>
      <c r="B322" s="1" t="s">
        <v>694</v>
      </c>
      <c r="C322" s="1" t="s">
        <v>695</v>
      </c>
      <c r="D322" s="1" t="s">
        <v>696</v>
      </c>
      <c r="E322" s="1" t="s">
        <v>697</v>
      </c>
      <c r="F322" s="1">
        <v>9.0667</v>
      </c>
      <c r="H322" s="1">
        <v>8.2</v>
      </c>
      <c r="K322" s="1">
        <v>7.9</v>
      </c>
      <c r="M322" s="1">
        <v>9.8</v>
      </c>
      <c r="O322" s="1">
        <v>6.2</v>
      </c>
      <c r="P322" s="1">
        <v>6.2</v>
      </c>
      <c r="R322" s="1">
        <v>6.2</v>
      </c>
      <c r="U322" s="1">
        <v>13.8</v>
      </c>
      <c r="Z322" s="1">
        <v>7.2</v>
      </c>
      <c r="AA322" s="1">
        <v>20</v>
      </c>
      <c r="AB322" s="1">
        <v>7.5</v>
      </c>
      <c r="AD322" s="1">
        <v>8.2</v>
      </c>
      <c r="AH322" s="1">
        <v>6.2</v>
      </c>
      <c r="AI322" s="1">
        <v>6.2</v>
      </c>
      <c r="AK322" s="1">
        <v>8.7619</v>
      </c>
    </row>
    <row r="323" s="1" customFormat="1" ht="40.5" spans="1:37">
      <c r="A323" s="1">
        <v>320</v>
      </c>
      <c r="B323" s="1" t="s">
        <v>698</v>
      </c>
      <c r="C323" s="1" t="s">
        <v>699</v>
      </c>
      <c r="D323" s="1" t="s">
        <v>700</v>
      </c>
      <c r="E323" s="1" t="s">
        <v>697</v>
      </c>
      <c r="F323" s="1">
        <v>1.08</v>
      </c>
      <c r="H323" s="1">
        <v>0.84</v>
      </c>
      <c r="J323" s="1">
        <v>0.76</v>
      </c>
      <c r="L323" s="1">
        <v>0.598</v>
      </c>
      <c r="M323" s="1">
        <v>1.5</v>
      </c>
      <c r="O323" s="1">
        <v>0.7</v>
      </c>
      <c r="P323" s="1">
        <v>0.866</v>
      </c>
      <c r="U323" s="1">
        <v>1.08</v>
      </c>
      <c r="AA323" s="1">
        <v>1.667</v>
      </c>
      <c r="AB323" s="1">
        <v>0.75</v>
      </c>
      <c r="AD323" s="1">
        <v>1.08</v>
      </c>
      <c r="AH323" s="1">
        <v>1.08</v>
      </c>
      <c r="AK323" s="1">
        <v>1</v>
      </c>
    </row>
    <row r="324" s="1" customFormat="1" ht="40.5" spans="1:37">
      <c r="A324" s="1">
        <v>321</v>
      </c>
      <c r="B324" s="1" t="s">
        <v>701</v>
      </c>
      <c r="C324" s="1" t="s">
        <v>702</v>
      </c>
      <c r="D324" s="1" t="s">
        <v>700</v>
      </c>
      <c r="E324" s="1" t="s">
        <v>697</v>
      </c>
      <c r="F324" s="1">
        <v>1.18</v>
      </c>
      <c r="H324" s="1">
        <v>0.84</v>
      </c>
      <c r="J324" s="1">
        <v>0.98</v>
      </c>
      <c r="L324" s="1">
        <v>0.75</v>
      </c>
      <c r="M324" s="1">
        <v>1.18</v>
      </c>
      <c r="O324" s="1">
        <v>0.65</v>
      </c>
      <c r="U324" s="1">
        <v>1.18</v>
      </c>
      <c r="AB324" s="1">
        <v>0.675</v>
      </c>
      <c r="AD324" s="1">
        <v>0.68</v>
      </c>
      <c r="AF324" s="1">
        <v>0.585</v>
      </c>
      <c r="AK324" s="1">
        <v>0.87</v>
      </c>
    </row>
    <row r="325" s="1" customFormat="1" ht="25.5" customHeight="1" spans="1:37">
      <c r="A325" s="1">
        <v>322</v>
      </c>
      <c r="B325" s="1" t="s">
        <v>703</v>
      </c>
      <c r="C325" s="1" t="s">
        <v>704</v>
      </c>
      <c r="D325" s="1" t="s">
        <v>240</v>
      </c>
      <c r="E325" s="1" t="s">
        <v>705</v>
      </c>
      <c r="F325" s="1">
        <v>4.2694</v>
      </c>
      <c r="G325" s="1">
        <v>3.95</v>
      </c>
      <c r="I325" s="1">
        <v>3.95</v>
      </c>
      <c r="J325" s="1">
        <v>3.95</v>
      </c>
      <c r="L325" s="1">
        <v>4.04</v>
      </c>
      <c r="O325" s="1">
        <v>3.95</v>
      </c>
      <c r="Q325" s="1">
        <v>3.95</v>
      </c>
      <c r="T325" s="1">
        <v>4.015</v>
      </c>
      <c r="U325" s="1">
        <v>3.95</v>
      </c>
      <c r="V325" s="1">
        <v>4.067</v>
      </c>
      <c r="W325" s="1">
        <v>3.95</v>
      </c>
      <c r="Y325" s="1">
        <v>4.096</v>
      </c>
      <c r="Z325" s="1">
        <v>3.95</v>
      </c>
      <c r="AD325" s="1">
        <v>4.079</v>
      </c>
      <c r="AI325" s="1">
        <v>3.95</v>
      </c>
      <c r="AJ325" s="1">
        <v>3.95</v>
      </c>
      <c r="AK325" s="1">
        <v>3.9865</v>
      </c>
    </row>
    <row r="326" s="1" customFormat="1" ht="25.5" customHeight="1" spans="1:37">
      <c r="A326" s="1">
        <v>323</v>
      </c>
      <c r="B326" s="1" t="s">
        <v>703</v>
      </c>
      <c r="C326" s="1" t="s">
        <v>706</v>
      </c>
      <c r="D326" s="1" t="s">
        <v>240</v>
      </c>
      <c r="E326" s="1" t="s">
        <v>705</v>
      </c>
      <c r="F326" s="1">
        <v>6.9305</v>
      </c>
      <c r="I326" s="1">
        <v>6.715</v>
      </c>
      <c r="J326" s="1">
        <v>5.938</v>
      </c>
      <c r="L326" s="1">
        <v>6.575</v>
      </c>
      <c r="O326" s="1">
        <v>6.046</v>
      </c>
      <c r="Q326" s="1">
        <v>5.938</v>
      </c>
      <c r="R326" s="1">
        <v>5.938</v>
      </c>
      <c r="T326" s="1">
        <v>6.435</v>
      </c>
      <c r="U326" s="1">
        <v>5.938</v>
      </c>
      <c r="V326" s="1">
        <v>6.914</v>
      </c>
      <c r="W326" s="1">
        <v>5.938</v>
      </c>
      <c r="Z326" s="1">
        <v>6.251</v>
      </c>
      <c r="AD326" s="1">
        <v>5.938</v>
      </c>
      <c r="AI326" s="1">
        <v>5.938</v>
      </c>
      <c r="AJ326" s="1">
        <v>5.938</v>
      </c>
      <c r="AK326" s="1">
        <v>6.1743</v>
      </c>
    </row>
    <row r="327" s="1" customFormat="1" ht="59.25" customHeight="1" spans="1:37">
      <c r="A327" s="1">
        <v>324</v>
      </c>
      <c r="B327" s="1" t="s">
        <v>707</v>
      </c>
      <c r="C327" s="1" t="s">
        <v>708</v>
      </c>
      <c r="D327" s="1" t="s">
        <v>709</v>
      </c>
      <c r="E327" s="1" t="s">
        <v>710</v>
      </c>
      <c r="F327" s="1">
        <v>11.06</v>
      </c>
      <c r="J327" s="1">
        <v>9.645</v>
      </c>
      <c r="L327" s="1">
        <v>10.7228</v>
      </c>
      <c r="M327" s="1">
        <v>11</v>
      </c>
      <c r="O327" s="1">
        <v>9.645</v>
      </c>
      <c r="Q327" s="1">
        <v>9.645</v>
      </c>
      <c r="R327" s="1">
        <v>9.645</v>
      </c>
      <c r="S327" s="1">
        <v>11</v>
      </c>
      <c r="T327" s="1">
        <v>9.645</v>
      </c>
      <c r="U327" s="1">
        <v>9.645</v>
      </c>
      <c r="V327" s="1">
        <v>9.7767</v>
      </c>
      <c r="W327" s="1">
        <v>9.645</v>
      </c>
      <c r="Y327" s="1">
        <v>9.645</v>
      </c>
      <c r="Z327" s="1">
        <v>9.645</v>
      </c>
      <c r="AD327" s="1">
        <v>9.645</v>
      </c>
      <c r="AF327" s="1">
        <v>9.7767</v>
      </c>
      <c r="AG327" s="1">
        <v>11</v>
      </c>
      <c r="AI327" s="1">
        <v>9.645</v>
      </c>
      <c r="AJ327" s="1">
        <v>9.645</v>
      </c>
      <c r="AK327" s="1">
        <v>9.9453</v>
      </c>
    </row>
    <row r="328" s="1" customFormat="1" ht="49.5" customHeight="1" spans="1:37">
      <c r="A328" s="1">
        <v>325</v>
      </c>
      <c r="B328" s="1" t="s">
        <v>707</v>
      </c>
      <c r="C328" s="1" t="s">
        <v>711</v>
      </c>
      <c r="D328" s="1" t="s">
        <v>712</v>
      </c>
      <c r="E328" s="1" t="s">
        <v>705</v>
      </c>
      <c r="F328" s="1">
        <v>12.1346</v>
      </c>
      <c r="I328" s="1">
        <v>11.74</v>
      </c>
      <c r="J328" s="1">
        <v>11.74</v>
      </c>
      <c r="R328" s="1">
        <v>11.74</v>
      </c>
      <c r="S328" s="1">
        <v>11.74</v>
      </c>
      <c r="T328" s="1">
        <v>11.74</v>
      </c>
      <c r="U328" s="1">
        <v>11.74</v>
      </c>
      <c r="Y328" s="1">
        <v>11.74</v>
      </c>
      <c r="AI328" s="1">
        <v>11.74</v>
      </c>
      <c r="AK328" s="1">
        <v>11.74</v>
      </c>
    </row>
    <row r="329" s="1" customFormat="1" ht="49.5" customHeight="1" spans="1:37">
      <c r="A329" s="1">
        <v>326</v>
      </c>
      <c r="B329" s="1" t="s">
        <v>707</v>
      </c>
      <c r="C329" s="1" t="s">
        <v>711</v>
      </c>
      <c r="D329" s="1" t="s">
        <v>709</v>
      </c>
      <c r="E329" s="1" t="s">
        <v>705</v>
      </c>
      <c r="F329" s="1">
        <v>12.1347</v>
      </c>
      <c r="I329" s="1">
        <v>10.9933</v>
      </c>
      <c r="N329" s="1">
        <v>10.9833</v>
      </c>
      <c r="O329" s="1">
        <v>10.8617</v>
      </c>
      <c r="R329" s="1">
        <v>10.9333</v>
      </c>
      <c r="S329" s="1">
        <v>11.02</v>
      </c>
      <c r="T329" s="1">
        <v>10.9333</v>
      </c>
      <c r="U329" s="1">
        <v>10.9333</v>
      </c>
      <c r="V329" s="1">
        <v>10.9333</v>
      </c>
      <c r="X329" s="1">
        <v>11.195</v>
      </c>
      <c r="Y329" s="1">
        <v>10.89</v>
      </c>
      <c r="Z329" s="1">
        <v>11.06</v>
      </c>
      <c r="AC329" s="1">
        <v>11.0133</v>
      </c>
      <c r="AG329" s="1">
        <v>12.01</v>
      </c>
      <c r="AI329" s="1">
        <v>10.7167</v>
      </c>
      <c r="AJ329" s="1">
        <v>10.7167</v>
      </c>
      <c r="AK329" s="1">
        <v>11.0129</v>
      </c>
    </row>
    <row r="330" s="1" customFormat="1" ht="25.5" customHeight="1" spans="1:37">
      <c r="A330" s="1">
        <v>327</v>
      </c>
      <c r="B330" s="1" t="s">
        <v>713</v>
      </c>
      <c r="C330" s="1" t="s">
        <v>714</v>
      </c>
      <c r="D330" s="1" t="s">
        <v>715</v>
      </c>
      <c r="E330" s="1" t="s">
        <v>705</v>
      </c>
      <c r="F330" s="1">
        <v>82.3268</v>
      </c>
      <c r="H330" s="1">
        <v>75</v>
      </c>
      <c r="I330" s="1">
        <v>75</v>
      </c>
      <c r="L330" s="1">
        <v>74.99</v>
      </c>
      <c r="O330" s="1">
        <v>74.99</v>
      </c>
      <c r="Q330" s="1">
        <v>74.99</v>
      </c>
      <c r="R330" s="1">
        <v>74.99</v>
      </c>
      <c r="S330" s="1">
        <v>75.48</v>
      </c>
      <c r="U330" s="1">
        <v>74.99</v>
      </c>
      <c r="V330" s="1">
        <v>74.99</v>
      </c>
      <c r="Z330" s="1">
        <v>74.99</v>
      </c>
      <c r="AC330" s="1">
        <v>75</v>
      </c>
      <c r="AD330" s="1">
        <v>74.99</v>
      </c>
      <c r="AI330" s="1">
        <v>74.99</v>
      </c>
      <c r="AJ330" s="1">
        <v>74.99</v>
      </c>
      <c r="AK330" s="1">
        <v>75.0271</v>
      </c>
    </row>
    <row r="331" s="1" customFormat="1" ht="25.5" customHeight="1" spans="1:37">
      <c r="A331" s="1">
        <v>328</v>
      </c>
      <c r="B331" s="1" t="s">
        <v>713</v>
      </c>
      <c r="C331" s="1" t="s">
        <v>714</v>
      </c>
      <c r="D331" s="1" t="s">
        <v>716</v>
      </c>
      <c r="E331" s="1" t="s">
        <v>705</v>
      </c>
      <c r="F331" s="1">
        <v>82.3268</v>
      </c>
      <c r="H331" s="1">
        <v>75</v>
      </c>
      <c r="O331" s="1">
        <v>74.99</v>
      </c>
      <c r="R331" s="1">
        <v>74.99</v>
      </c>
      <c r="S331" s="1">
        <v>75.48</v>
      </c>
      <c r="U331" s="1">
        <v>74.99</v>
      </c>
      <c r="AI331" s="1">
        <v>74.99</v>
      </c>
      <c r="AK331" s="1">
        <v>75.0733</v>
      </c>
    </row>
    <row r="332" s="1" customFormat="1" ht="40.5" spans="1:37">
      <c r="A332" s="1">
        <v>329</v>
      </c>
      <c r="B332" s="8" t="s">
        <v>717</v>
      </c>
      <c r="C332" s="8" t="s">
        <v>40</v>
      </c>
      <c r="D332" s="8" t="s">
        <v>136</v>
      </c>
      <c r="E332" s="1" t="s">
        <v>718</v>
      </c>
      <c r="F332" s="28">
        <v>0.4511</v>
      </c>
      <c r="G332" s="28"/>
      <c r="H332" s="28"/>
      <c r="I332" s="28"/>
      <c r="J332" s="28">
        <v>0.27375</v>
      </c>
      <c r="K332" s="28"/>
      <c r="L332" s="28"/>
      <c r="M332" s="28"/>
      <c r="N332" s="28"/>
      <c r="O332" s="28">
        <v>0.282916666666667</v>
      </c>
      <c r="P332" s="28"/>
      <c r="Q332" s="28">
        <v>0.264583333333333</v>
      </c>
      <c r="R332" s="28"/>
      <c r="S332" s="28"/>
      <c r="T332" s="28"/>
      <c r="U332" s="28">
        <v>0.28875</v>
      </c>
      <c r="V332" s="28"/>
      <c r="W332" s="28"/>
      <c r="X332" s="28"/>
      <c r="Y332" s="28">
        <v>0.264583333333333</v>
      </c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>
        <v>0.2921</v>
      </c>
      <c r="AK332" s="8">
        <v>0.3025</v>
      </c>
    </row>
    <row r="333" s="1" customFormat="1" ht="40.5" spans="1:37">
      <c r="A333" s="1">
        <v>330</v>
      </c>
      <c r="B333" s="8" t="s">
        <v>719</v>
      </c>
      <c r="C333" s="8" t="s">
        <v>720</v>
      </c>
      <c r="D333" s="8" t="s">
        <v>179</v>
      </c>
      <c r="E333" s="1" t="s">
        <v>718</v>
      </c>
      <c r="F333" s="28">
        <v>0.5669</v>
      </c>
      <c r="G333" s="28"/>
      <c r="H333" s="28"/>
      <c r="I333" s="28"/>
      <c r="J333" s="28">
        <v>0.497222222222222</v>
      </c>
      <c r="K333" s="28"/>
      <c r="L333" s="28"/>
      <c r="M333" s="20"/>
      <c r="N333" s="20"/>
      <c r="O333" s="28">
        <v>0.506111111111111</v>
      </c>
      <c r="P333" s="20"/>
      <c r="Q333" s="28">
        <v>0.49</v>
      </c>
      <c r="R333" s="28"/>
      <c r="S333" s="28"/>
      <c r="T333" s="28"/>
      <c r="U333" s="28">
        <v>0.516666666666667</v>
      </c>
      <c r="V333" s="28"/>
      <c r="W333" s="28">
        <v>0.498888888888889</v>
      </c>
      <c r="X333" s="20"/>
      <c r="Y333" s="28">
        <v>0.49</v>
      </c>
      <c r="Z333" s="28"/>
      <c r="AA333" s="28"/>
      <c r="AB333" s="28"/>
      <c r="AC333" s="28"/>
      <c r="AD333" s="28"/>
      <c r="AE333" s="28"/>
      <c r="AF333" s="20"/>
      <c r="AG333" s="20"/>
      <c r="AH333" s="20"/>
      <c r="AI333" s="20"/>
      <c r="AJ333" s="28">
        <v>0.5278</v>
      </c>
      <c r="AK333" s="8">
        <v>0.5117</v>
      </c>
    </row>
    <row r="334" s="1" customFormat="1" ht="40.5" spans="1:37">
      <c r="A334" s="1">
        <v>331</v>
      </c>
      <c r="B334" s="8" t="s">
        <v>721</v>
      </c>
      <c r="C334" s="8" t="s">
        <v>183</v>
      </c>
      <c r="D334" s="8" t="s">
        <v>237</v>
      </c>
      <c r="E334" s="1" t="s">
        <v>718</v>
      </c>
      <c r="F334" s="20">
        <v>1.1557</v>
      </c>
      <c r="G334" s="20"/>
      <c r="H334" s="20"/>
      <c r="I334" s="20"/>
      <c r="J334" s="20">
        <v>1.11285714285714</v>
      </c>
      <c r="K334" s="20"/>
      <c r="L334" s="20"/>
      <c r="M334" s="20"/>
      <c r="N334" s="20"/>
      <c r="O334" s="20">
        <v>1.11285714285714</v>
      </c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1">
        <v>1.1271</v>
      </c>
    </row>
    <row r="335" s="1" customFormat="1" ht="54" spans="1:37">
      <c r="A335" s="1">
        <v>332</v>
      </c>
      <c r="B335" s="8" t="s">
        <v>722</v>
      </c>
      <c r="C335" s="8" t="s">
        <v>723</v>
      </c>
      <c r="D335" s="8" t="s">
        <v>233</v>
      </c>
      <c r="E335" s="1" t="s">
        <v>718</v>
      </c>
      <c r="F335" s="1">
        <v>3.0714</v>
      </c>
      <c r="J335" s="1">
        <v>2.6743</v>
      </c>
      <c r="Q335" s="1">
        <v>2.6743</v>
      </c>
      <c r="U335" s="1">
        <v>2.6743</v>
      </c>
      <c r="V335" s="1">
        <v>2.8014</v>
      </c>
      <c r="W335" s="1">
        <v>2.6743</v>
      </c>
      <c r="AF335" s="1">
        <v>2.6743</v>
      </c>
      <c r="AK335" s="6">
        <f>AVERAGE(G335:AJ335)</f>
        <v>2.69548333333333</v>
      </c>
    </row>
    <row r="336" s="1" customFormat="1" ht="37.5" customHeight="1" spans="1:37">
      <c r="A336" s="1">
        <v>333</v>
      </c>
      <c r="B336" s="8" t="s">
        <v>724</v>
      </c>
      <c r="C336" s="8" t="s">
        <v>725</v>
      </c>
      <c r="D336" s="8" t="s">
        <v>240</v>
      </c>
      <c r="E336" s="1" t="s">
        <v>718</v>
      </c>
      <c r="F336" s="20">
        <v>3.005</v>
      </c>
      <c r="G336" s="20"/>
      <c r="H336" s="20"/>
      <c r="I336" s="20"/>
      <c r="J336" s="20">
        <v>2.981</v>
      </c>
      <c r="K336" s="20"/>
      <c r="L336" s="20"/>
      <c r="M336" s="20"/>
      <c r="N336" s="20"/>
      <c r="O336" s="20"/>
      <c r="P336" s="20"/>
      <c r="Q336" s="20">
        <v>2.97</v>
      </c>
      <c r="R336" s="20"/>
      <c r="S336" s="20"/>
      <c r="T336" s="20"/>
      <c r="U336" s="20"/>
      <c r="V336" s="20">
        <v>3.004</v>
      </c>
      <c r="W336" s="20">
        <v>2.993</v>
      </c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>
        <v>2.97</v>
      </c>
      <c r="AJ336" s="20">
        <v>3.004</v>
      </c>
      <c r="AK336" s="1">
        <v>2.9896</v>
      </c>
    </row>
    <row r="337" s="1" customFormat="1" ht="40.5" spans="1:37">
      <c r="A337" s="1">
        <v>334</v>
      </c>
      <c r="B337" s="8" t="s">
        <v>726</v>
      </c>
      <c r="C337" s="8" t="s">
        <v>40</v>
      </c>
      <c r="D337" s="8" t="s">
        <v>114</v>
      </c>
      <c r="E337" s="1" t="s">
        <v>718</v>
      </c>
      <c r="F337" s="20">
        <v>0.94</v>
      </c>
      <c r="G337" s="20"/>
      <c r="H337" s="20"/>
      <c r="I337" s="20"/>
      <c r="J337" s="20">
        <v>0.880555555555556</v>
      </c>
      <c r="K337" s="20"/>
      <c r="L337" s="20"/>
      <c r="M337" s="20"/>
      <c r="N337" s="20"/>
      <c r="O337" s="20">
        <v>0.875833333333333</v>
      </c>
      <c r="P337" s="20"/>
      <c r="Q337" s="20"/>
      <c r="R337" s="20"/>
      <c r="S337" s="20"/>
      <c r="T337" s="20"/>
      <c r="U337" s="20">
        <v>0.898333333333333</v>
      </c>
      <c r="V337" s="20">
        <v>0.879166666666667</v>
      </c>
      <c r="W337" s="20">
        <v>0.880555555555556</v>
      </c>
      <c r="X337" s="20"/>
      <c r="Y337" s="20"/>
      <c r="Z337" s="20"/>
      <c r="AA337" s="20"/>
      <c r="AB337" s="20"/>
      <c r="AC337" s="20"/>
      <c r="AD337" s="20">
        <v>0.886388888888889</v>
      </c>
      <c r="AE337" s="20"/>
      <c r="AF337" s="20"/>
      <c r="AG337" s="20"/>
      <c r="AH337" s="20"/>
      <c r="AI337" s="20"/>
      <c r="AJ337" s="20"/>
      <c r="AK337" s="1">
        <v>0.8915</v>
      </c>
    </row>
    <row r="338" s="1" customFormat="1" ht="40.5" spans="1:37">
      <c r="A338" s="1">
        <v>335</v>
      </c>
      <c r="B338" s="8" t="s">
        <v>727</v>
      </c>
      <c r="C338" s="8" t="s">
        <v>728</v>
      </c>
      <c r="D338" s="8" t="s">
        <v>114</v>
      </c>
      <c r="E338" s="1" t="s">
        <v>718</v>
      </c>
      <c r="F338" s="20">
        <v>1.0028</v>
      </c>
      <c r="G338" s="20"/>
      <c r="H338" s="20"/>
      <c r="I338" s="20"/>
      <c r="J338" s="20">
        <v>0.755</v>
      </c>
      <c r="K338" s="20"/>
      <c r="L338" s="20"/>
      <c r="M338" s="20"/>
      <c r="N338" s="20"/>
      <c r="O338" s="20">
        <v>0.693333333333333</v>
      </c>
      <c r="P338" s="20"/>
      <c r="Q338" s="20"/>
      <c r="R338" s="20"/>
      <c r="S338" s="20"/>
      <c r="T338" s="20"/>
      <c r="U338" s="20">
        <v>0.833611111111111</v>
      </c>
      <c r="V338" s="20">
        <v>0.706388888888889</v>
      </c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>
        <v>0.6869</v>
      </c>
      <c r="AK338" s="1">
        <v>0.7797</v>
      </c>
    </row>
    <row r="339" s="1" customFormat="1" ht="40.5" spans="1:37">
      <c r="A339" s="1">
        <v>336</v>
      </c>
      <c r="B339" s="8" t="s">
        <v>729</v>
      </c>
      <c r="C339" s="8" t="s">
        <v>118</v>
      </c>
      <c r="D339" s="8" t="s">
        <v>136</v>
      </c>
      <c r="E339" s="1" t="s">
        <v>718</v>
      </c>
      <c r="F339" s="20">
        <v>1.1588</v>
      </c>
      <c r="G339" s="20"/>
      <c r="H339" s="20"/>
      <c r="I339" s="20"/>
      <c r="J339" s="20">
        <v>1.14416666666667</v>
      </c>
      <c r="K339" s="20"/>
      <c r="L339" s="20"/>
      <c r="M339" s="20"/>
      <c r="N339" s="20">
        <v>1.15166666666667</v>
      </c>
      <c r="O339" s="20">
        <v>1.15</v>
      </c>
      <c r="P339" s="20"/>
      <c r="Q339" s="20">
        <v>1.15166666666667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1">
        <v>1.1513</v>
      </c>
    </row>
    <row r="340" s="1" customFormat="1" ht="40.5" spans="1:37">
      <c r="A340" s="1">
        <v>337</v>
      </c>
      <c r="B340" s="8" t="s">
        <v>730</v>
      </c>
      <c r="C340" s="8" t="s">
        <v>76</v>
      </c>
      <c r="D340" s="8" t="s">
        <v>136</v>
      </c>
      <c r="E340" s="1" t="s">
        <v>718</v>
      </c>
      <c r="F340" s="1">
        <v>1.7057</v>
      </c>
      <c r="G340" s="1">
        <v>1.6596</v>
      </c>
      <c r="I340" s="1">
        <v>1.6596</v>
      </c>
      <c r="J340" s="1">
        <v>1.6596</v>
      </c>
      <c r="K340" s="1">
        <v>1.6771</v>
      </c>
      <c r="L340" s="1">
        <v>1.6679</v>
      </c>
      <c r="O340" s="1">
        <v>1.6596</v>
      </c>
      <c r="Q340" s="1">
        <v>1.6596</v>
      </c>
      <c r="U340" s="1">
        <v>1.7038</v>
      </c>
      <c r="V340" s="1">
        <v>1.6596</v>
      </c>
      <c r="W340" s="1">
        <v>1.6596</v>
      </c>
      <c r="Z340" s="1">
        <v>1.6596</v>
      </c>
      <c r="AA340" s="1">
        <v>1.6729</v>
      </c>
      <c r="AD340" s="1">
        <v>1.6596</v>
      </c>
      <c r="AF340" s="1">
        <v>1.6583</v>
      </c>
      <c r="AI340" s="1">
        <v>1.6596</v>
      </c>
      <c r="AJ340" s="1">
        <v>1.6596</v>
      </c>
      <c r="AK340" s="6">
        <f t="shared" ref="AK340:AK345" si="9">AVERAGE(G340:AJ340)</f>
        <v>1.664725</v>
      </c>
    </row>
    <row r="341" s="1" customFormat="1" ht="40.5" spans="1:37">
      <c r="A341" s="1">
        <v>338</v>
      </c>
      <c r="B341" s="8" t="s">
        <v>731</v>
      </c>
      <c r="C341" s="8" t="s">
        <v>90</v>
      </c>
      <c r="D341" s="8" t="s">
        <v>114</v>
      </c>
      <c r="E341" s="1" t="s">
        <v>718</v>
      </c>
      <c r="F341" s="20">
        <v>1.2386</v>
      </c>
      <c r="G341" s="20">
        <v>1.22611111111111</v>
      </c>
      <c r="H341" s="20"/>
      <c r="I341" s="20"/>
      <c r="J341" s="20">
        <v>1.23166666666667</v>
      </c>
      <c r="K341" s="20"/>
      <c r="L341" s="20"/>
      <c r="M341" s="20"/>
      <c r="N341" s="20"/>
      <c r="O341" s="20">
        <v>1.23416666666667</v>
      </c>
      <c r="P341" s="20"/>
      <c r="Q341" s="20">
        <v>1.20777777777778</v>
      </c>
      <c r="R341" s="20"/>
      <c r="S341" s="20"/>
      <c r="T341" s="20"/>
      <c r="U341" s="20"/>
      <c r="V341" s="20">
        <v>1.20777777777778</v>
      </c>
      <c r="W341" s="20">
        <v>1.235</v>
      </c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>
        <v>1.22611111111111</v>
      </c>
      <c r="AJ341" s="20"/>
      <c r="AK341" s="1">
        <v>1.2259</v>
      </c>
    </row>
    <row r="342" s="1" customFormat="1" ht="40.5" spans="1:37">
      <c r="A342" s="1">
        <v>339</v>
      </c>
      <c r="B342" s="8" t="s">
        <v>732</v>
      </c>
      <c r="C342" s="8" t="s">
        <v>733</v>
      </c>
      <c r="D342" s="8" t="s">
        <v>93</v>
      </c>
      <c r="E342" s="1" t="s">
        <v>718</v>
      </c>
      <c r="F342" s="20">
        <v>3.7346</v>
      </c>
      <c r="G342" s="20"/>
      <c r="H342" s="20"/>
      <c r="I342" s="20"/>
      <c r="J342" s="20">
        <v>3.6225</v>
      </c>
      <c r="K342" s="20"/>
      <c r="L342" s="20"/>
      <c r="M342" s="20"/>
      <c r="N342" s="20"/>
      <c r="O342" s="20">
        <v>3.64041666666667</v>
      </c>
      <c r="P342" s="20"/>
      <c r="Q342" s="20">
        <v>3.60875</v>
      </c>
      <c r="R342" s="20"/>
      <c r="S342" s="20"/>
      <c r="T342" s="20"/>
      <c r="U342" s="20">
        <v>3.6625</v>
      </c>
      <c r="V342" s="20">
        <v>3.61083333333333</v>
      </c>
      <c r="W342" s="20"/>
      <c r="X342" s="20"/>
      <c r="Y342" s="20">
        <v>3.7125</v>
      </c>
      <c r="Z342" s="20"/>
      <c r="AA342" s="20"/>
      <c r="AB342" s="20"/>
      <c r="AC342" s="20"/>
      <c r="AD342" s="20"/>
      <c r="AE342" s="20"/>
      <c r="AF342" s="20"/>
      <c r="AG342" s="20"/>
      <c r="AH342" s="20"/>
      <c r="AI342" s="20">
        <v>3.60875</v>
      </c>
      <c r="AJ342" s="20"/>
      <c r="AK342" s="20">
        <v>3.6501</v>
      </c>
    </row>
    <row r="343" s="1" customFormat="1" ht="40.5" spans="1:37">
      <c r="A343" s="1">
        <v>340</v>
      </c>
      <c r="B343" s="8" t="s">
        <v>734</v>
      </c>
      <c r="C343" s="8" t="s">
        <v>282</v>
      </c>
      <c r="D343" s="8" t="s">
        <v>114</v>
      </c>
      <c r="E343" s="1" t="s">
        <v>718</v>
      </c>
      <c r="F343" s="20">
        <v>0.65166</v>
      </c>
      <c r="G343" s="20"/>
      <c r="H343" s="20"/>
      <c r="I343" s="20"/>
      <c r="J343" s="20">
        <v>0.526944444444444</v>
      </c>
      <c r="K343" s="20"/>
      <c r="L343" s="20"/>
      <c r="M343" s="20"/>
      <c r="N343" s="20"/>
      <c r="O343" s="20">
        <v>0.526944444444444</v>
      </c>
      <c r="P343" s="20"/>
      <c r="Q343" s="20">
        <v>0.526944444444444</v>
      </c>
      <c r="R343" s="20"/>
      <c r="S343" s="20"/>
      <c r="T343" s="20">
        <v>0.584444444444444</v>
      </c>
      <c r="U343" s="20">
        <v>0.543055555555556</v>
      </c>
      <c r="V343" s="20"/>
      <c r="W343" s="20"/>
      <c r="X343" s="20"/>
      <c r="Y343" s="20">
        <v>0.526944444444444</v>
      </c>
      <c r="Z343" s="20"/>
      <c r="AA343" s="20"/>
      <c r="AB343" s="20"/>
      <c r="AC343" s="20">
        <v>0.606666666666667</v>
      </c>
      <c r="AD343" s="20"/>
      <c r="AE343" s="20"/>
      <c r="AF343" s="20"/>
      <c r="AG343" s="20"/>
      <c r="AH343" s="20"/>
      <c r="AI343" s="20"/>
      <c r="AJ343" s="20">
        <v>0.5269</v>
      </c>
      <c r="AK343" s="1">
        <v>0.5578</v>
      </c>
    </row>
    <row r="344" s="1" customFormat="1" ht="42.75" customHeight="1" spans="1:37">
      <c r="A344" s="1">
        <v>341</v>
      </c>
      <c r="B344" s="8" t="s">
        <v>722</v>
      </c>
      <c r="C344" s="8" t="s">
        <v>723</v>
      </c>
      <c r="D344" s="8" t="s">
        <v>240</v>
      </c>
      <c r="E344" s="8" t="s">
        <v>718</v>
      </c>
      <c r="F344" s="28">
        <v>3.0317</v>
      </c>
      <c r="G344" s="28"/>
      <c r="H344" s="28"/>
      <c r="I344" s="28"/>
      <c r="J344" s="28">
        <v>2.674</v>
      </c>
      <c r="K344" s="28">
        <v>2.834</v>
      </c>
      <c r="L344" s="28"/>
      <c r="M344" s="28"/>
      <c r="N344" s="28"/>
      <c r="O344" s="28"/>
      <c r="P344" s="28"/>
      <c r="Q344" s="28">
        <v>2.597</v>
      </c>
      <c r="R344" s="28"/>
      <c r="S344" s="28"/>
      <c r="T344" s="28"/>
      <c r="U344" s="28">
        <v>2.639</v>
      </c>
      <c r="V344" s="28">
        <v>2.768</v>
      </c>
      <c r="W344" s="28">
        <v>2.629</v>
      </c>
      <c r="X344" s="28"/>
      <c r="Y344" s="28"/>
      <c r="Z344" s="28"/>
      <c r="AA344" s="28"/>
      <c r="AB344" s="28"/>
      <c r="AC344" s="28"/>
      <c r="AD344" s="28"/>
      <c r="AE344" s="28"/>
      <c r="AF344" s="28"/>
      <c r="AG344" s="28"/>
      <c r="AH344" s="28"/>
      <c r="AI344" s="28"/>
      <c r="AJ344" s="28">
        <v>2.639</v>
      </c>
      <c r="AK344" s="28">
        <f t="shared" si="9"/>
        <v>2.68285714285714</v>
      </c>
    </row>
    <row r="345" s="1" customFormat="1" ht="48.75" customHeight="1" spans="1:37">
      <c r="A345" s="1">
        <v>342</v>
      </c>
      <c r="B345" s="8" t="s">
        <v>722</v>
      </c>
      <c r="C345" s="8" t="s">
        <v>723</v>
      </c>
      <c r="D345" s="8" t="s">
        <v>237</v>
      </c>
      <c r="E345" s="8" t="s">
        <v>718</v>
      </c>
      <c r="F345" s="28">
        <v>2.9946</v>
      </c>
      <c r="G345" s="28"/>
      <c r="H345" s="28"/>
      <c r="I345" s="28"/>
      <c r="J345" s="28">
        <v>2.6743</v>
      </c>
      <c r="K345" s="28"/>
      <c r="L345" s="28"/>
      <c r="M345" s="28"/>
      <c r="N345" s="28"/>
      <c r="O345" s="28"/>
      <c r="P345" s="28"/>
      <c r="Q345" s="28">
        <v>2.5764</v>
      </c>
      <c r="R345" s="28"/>
      <c r="S345" s="28"/>
      <c r="T345" s="28"/>
      <c r="U345" s="28">
        <v>2.6093</v>
      </c>
      <c r="V345" s="28">
        <v>2.7364</v>
      </c>
      <c r="W345" s="28">
        <v>2.5971</v>
      </c>
      <c r="X345" s="28"/>
      <c r="Y345" s="28"/>
      <c r="Z345" s="28"/>
      <c r="AA345" s="28"/>
      <c r="AB345" s="28"/>
      <c r="AC345" s="28"/>
      <c r="AD345" s="28">
        <v>2.6071</v>
      </c>
      <c r="AE345" s="28"/>
      <c r="AF345" s="28"/>
      <c r="AG345" s="28"/>
      <c r="AH345" s="28"/>
      <c r="AI345" s="28"/>
      <c r="AJ345" s="28"/>
      <c r="AK345" s="28">
        <f t="shared" si="9"/>
        <v>2.63343333333333</v>
      </c>
    </row>
    <row r="346" s="1" customFormat="1" ht="40.5" spans="1:37">
      <c r="A346" s="1">
        <v>343</v>
      </c>
      <c r="B346" s="1" t="s">
        <v>735</v>
      </c>
      <c r="C346" s="1" t="s">
        <v>736</v>
      </c>
      <c r="D346" s="1" t="s">
        <v>233</v>
      </c>
      <c r="E346" s="1" t="s">
        <v>737</v>
      </c>
      <c r="F346" s="1">
        <v>4.3714</v>
      </c>
      <c r="J346" s="1">
        <v>4.3486</v>
      </c>
      <c r="Q346" s="1">
        <v>4.3486</v>
      </c>
      <c r="W346" s="1">
        <v>4.3486</v>
      </c>
      <c r="AD346" s="1">
        <v>4.37</v>
      </c>
      <c r="AH346" s="1">
        <v>4.37</v>
      </c>
      <c r="AI346" s="1">
        <v>4.3057</v>
      </c>
      <c r="AK346" s="1">
        <v>4.3486</v>
      </c>
    </row>
    <row r="347" s="1" customFormat="1" ht="40.5" spans="1:37">
      <c r="A347" s="1">
        <v>344</v>
      </c>
      <c r="B347" s="1" t="s">
        <v>738</v>
      </c>
      <c r="C347" s="1" t="s">
        <v>739</v>
      </c>
      <c r="D347" s="1" t="s">
        <v>740</v>
      </c>
      <c r="E347" s="1" t="s">
        <v>741</v>
      </c>
      <c r="F347" s="1">
        <v>47.35</v>
      </c>
      <c r="K347" s="1">
        <v>47.3</v>
      </c>
      <c r="Q347" s="1">
        <v>47.3</v>
      </c>
      <c r="AD347" s="1">
        <v>47.3</v>
      </c>
      <c r="AI347" s="1">
        <v>47.04</v>
      </c>
      <c r="AK347" s="1">
        <v>47.235</v>
      </c>
    </row>
    <row r="348" s="1" customFormat="1" ht="81" spans="1:37">
      <c r="A348" s="1">
        <v>345</v>
      </c>
      <c r="B348" s="1" t="s">
        <v>742</v>
      </c>
      <c r="C348" s="1" t="s">
        <v>743</v>
      </c>
      <c r="D348" s="1" t="s">
        <v>233</v>
      </c>
      <c r="E348" s="1" t="s">
        <v>744</v>
      </c>
      <c r="F348" s="1">
        <v>9.9957</v>
      </c>
      <c r="G348" s="1">
        <v>9.8957</v>
      </c>
      <c r="K348" s="1">
        <v>9.8414</v>
      </c>
      <c r="M348" s="1">
        <v>9.9186</v>
      </c>
      <c r="O348" s="1">
        <v>9.8414</v>
      </c>
      <c r="Q348" s="1">
        <v>9.8414</v>
      </c>
      <c r="V348" s="1">
        <v>9.8957</v>
      </c>
      <c r="AI348" s="1">
        <v>9.85</v>
      </c>
      <c r="AK348" s="1">
        <v>9.8692</v>
      </c>
    </row>
    <row r="349" s="1" customFormat="1" ht="90" customHeight="1" spans="1:37">
      <c r="A349" s="1">
        <v>346</v>
      </c>
      <c r="B349" s="1" t="s">
        <v>745</v>
      </c>
      <c r="C349" s="1" t="s">
        <v>746</v>
      </c>
      <c r="D349" s="1" t="s">
        <v>747</v>
      </c>
      <c r="E349" s="1" t="s">
        <v>748</v>
      </c>
      <c r="F349" s="6">
        <v>1.98</v>
      </c>
      <c r="G349" s="6"/>
      <c r="H349" s="6"/>
      <c r="I349" s="6"/>
      <c r="J349" s="6">
        <v>1.846</v>
      </c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>
        <v>1.877</v>
      </c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>
        <v>1.901</v>
      </c>
    </row>
    <row r="350" s="1" customFormat="1" ht="40.5" spans="1:37">
      <c r="A350" s="1">
        <v>347</v>
      </c>
      <c r="B350" s="1" t="s">
        <v>749</v>
      </c>
      <c r="C350" s="1" t="s">
        <v>750</v>
      </c>
      <c r="D350" s="1">
        <v>36</v>
      </c>
      <c r="E350" s="1" t="s">
        <v>751</v>
      </c>
      <c r="F350" s="1">
        <v>0.685</v>
      </c>
      <c r="I350" s="1">
        <v>0.6133</v>
      </c>
      <c r="K350" s="1">
        <v>0.6042</v>
      </c>
      <c r="L350" s="1">
        <v>0.62</v>
      </c>
      <c r="N350" s="1">
        <v>0.6778</v>
      </c>
      <c r="R350" s="1">
        <v>0.583</v>
      </c>
      <c r="S350" s="1">
        <v>0.6172</v>
      </c>
      <c r="Y350" s="1">
        <v>0.5611</v>
      </c>
      <c r="AC350" s="1">
        <v>0.8892</v>
      </c>
      <c r="AH350" s="1">
        <v>0.6183</v>
      </c>
      <c r="AK350" s="1">
        <v>0.6427</v>
      </c>
    </row>
    <row r="351" s="1" customFormat="1" ht="40.5" spans="1:37">
      <c r="A351" s="1">
        <v>348</v>
      </c>
      <c r="B351" s="1" t="s">
        <v>752</v>
      </c>
      <c r="C351" s="1" t="s">
        <v>118</v>
      </c>
      <c r="D351" s="1">
        <v>45</v>
      </c>
      <c r="E351" s="1" t="s">
        <v>751</v>
      </c>
      <c r="F351" s="1">
        <v>0.3898</v>
      </c>
      <c r="O351" s="1">
        <v>0.3662</v>
      </c>
      <c r="AK351" s="1">
        <v>0.3662</v>
      </c>
    </row>
    <row r="352" s="1" customFormat="1" ht="40.5" spans="1:37">
      <c r="A352" s="1">
        <v>349</v>
      </c>
      <c r="B352" s="1" t="s">
        <v>752</v>
      </c>
      <c r="C352" s="1" t="s">
        <v>753</v>
      </c>
      <c r="D352" s="1">
        <v>36</v>
      </c>
      <c r="E352" s="1" t="s">
        <v>751</v>
      </c>
      <c r="F352" s="1">
        <v>0.7353</v>
      </c>
      <c r="R352" s="1">
        <v>0.73</v>
      </c>
      <c r="W352" s="1">
        <v>0.73</v>
      </c>
      <c r="Y352" s="1">
        <v>0.73</v>
      </c>
      <c r="Z352" s="1">
        <v>0.73</v>
      </c>
      <c r="AK352" s="1">
        <v>0.73</v>
      </c>
    </row>
    <row r="353" s="1" customFormat="1" ht="40.5" spans="1:37">
      <c r="A353" s="1">
        <v>350</v>
      </c>
      <c r="B353" s="1" t="s">
        <v>754</v>
      </c>
      <c r="C353" s="1" t="s">
        <v>755</v>
      </c>
      <c r="D353" s="1">
        <v>18</v>
      </c>
      <c r="E353" s="1" t="s">
        <v>751</v>
      </c>
      <c r="F353" s="1">
        <v>1.6667</v>
      </c>
      <c r="G353" s="1">
        <v>1.4483</v>
      </c>
      <c r="K353" s="1">
        <v>1.4239</v>
      </c>
      <c r="L353" s="1">
        <v>1.5</v>
      </c>
      <c r="R353" s="1">
        <v>1.4483</v>
      </c>
      <c r="X353" s="1">
        <v>1.6661</v>
      </c>
      <c r="Y353" s="1">
        <v>1.6661</v>
      </c>
      <c r="Z353" s="1">
        <v>1.6278</v>
      </c>
      <c r="AG353" s="1">
        <v>1.4</v>
      </c>
      <c r="AH353" s="1">
        <v>1.6111</v>
      </c>
      <c r="AI353" s="1">
        <v>1.4483</v>
      </c>
      <c r="AK353" s="1">
        <v>1.524</v>
      </c>
    </row>
    <row r="354" s="1" customFormat="1" ht="68" customHeight="1" spans="1:37">
      <c r="A354" s="1">
        <v>351</v>
      </c>
      <c r="B354" s="1" t="s">
        <v>756</v>
      </c>
      <c r="C354" s="1" t="s">
        <v>757</v>
      </c>
      <c r="D354" s="1" t="s">
        <v>85</v>
      </c>
      <c r="E354" s="1" t="s">
        <v>758</v>
      </c>
      <c r="F354" s="1">
        <v>18.8157</v>
      </c>
      <c r="G354" s="1">
        <v>18.08</v>
      </c>
      <c r="K354" s="1">
        <v>18.78</v>
      </c>
      <c r="Z354" s="1">
        <v>18.2</v>
      </c>
      <c r="AC354" s="1">
        <v>18.7</v>
      </c>
      <c r="AF354" s="1">
        <v>18.08</v>
      </c>
      <c r="AI354" s="1">
        <v>18.08</v>
      </c>
      <c r="AJ354" s="1">
        <v>18.69</v>
      </c>
      <c r="AK354" s="1">
        <f t="shared" ref="AK354:AK357" si="10">AVERAGE(F354:AJ354)</f>
        <v>18.4282125</v>
      </c>
    </row>
    <row r="355" s="1" customFormat="1" ht="65" customHeight="1" spans="1:37">
      <c r="A355" s="1">
        <v>352</v>
      </c>
      <c r="B355" s="1" t="s">
        <v>756</v>
      </c>
      <c r="C355" s="1" t="s">
        <v>759</v>
      </c>
      <c r="D355" s="1" t="s">
        <v>478</v>
      </c>
      <c r="E355" s="1" t="s">
        <v>758</v>
      </c>
      <c r="F355" s="1">
        <v>3.4086</v>
      </c>
      <c r="G355" s="1">
        <v>3.15</v>
      </c>
      <c r="K355" s="1">
        <v>3.1517</v>
      </c>
      <c r="Y355" s="1">
        <v>2.9033</v>
      </c>
      <c r="Z355" s="1">
        <v>3.1</v>
      </c>
      <c r="AC355" s="1">
        <v>3.4</v>
      </c>
      <c r="AK355" s="1">
        <f t="shared" si="10"/>
        <v>3.1856</v>
      </c>
    </row>
    <row r="356" s="1" customFormat="1" ht="64" customHeight="1" spans="1:37">
      <c r="A356" s="1">
        <v>353</v>
      </c>
      <c r="B356" s="1" t="s">
        <v>756</v>
      </c>
      <c r="C356" s="1" t="s">
        <v>760</v>
      </c>
      <c r="D356" s="1" t="s">
        <v>761</v>
      </c>
      <c r="E356" s="1" t="s">
        <v>758</v>
      </c>
      <c r="F356" s="1">
        <v>3.5</v>
      </c>
      <c r="G356" s="1">
        <v>3.49</v>
      </c>
      <c r="AJ356" s="1">
        <v>3.49</v>
      </c>
      <c r="AK356" s="1">
        <f t="shared" si="10"/>
        <v>3.49333333333333</v>
      </c>
    </row>
    <row r="357" s="1" customFormat="1" ht="57" customHeight="1" spans="1:37">
      <c r="A357" s="1">
        <v>354</v>
      </c>
      <c r="B357" s="1" t="s">
        <v>756</v>
      </c>
      <c r="C357" s="1" t="s">
        <v>762</v>
      </c>
      <c r="D357" s="1" t="s">
        <v>85</v>
      </c>
      <c r="E357" s="1" t="s">
        <v>758</v>
      </c>
      <c r="F357" s="1">
        <v>30.49</v>
      </c>
      <c r="N357" s="1">
        <v>28.71</v>
      </c>
      <c r="Q357" s="1">
        <v>23.45</v>
      </c>
      <c r="AK357" s="1">
        <f t="shared" si="10"/>
        <v>27.55</v>
      </c>
    </row>
    <row r="358" s="1" customFormat="1" ht="54.75" customHeight="1" spans="1:37">
      <c r="A358" s="1">
        <v>355</v>
      </c>
      <c r="B358" s="1" t="s">
        <v>763</v>
      </c>
      <c r="C358" s="1" t="s">
        <v>573</v>
      </c>
      <c r="D358" s="1" t="s">
        <v>764</v>
      </c>
      <c r="E358" s="1" t="s">
        <v>765</v>
      </c>
      <c r="F358" s="1">
        <v>1.98</v>
      </c>
      <c r="J358" s="5">
        <v>1.6</v>
      </c>
      <c r="M358" s="5">
        <v>1.25</v>
      </c>
      <c r="Q358" s="1">
        <v>1.769</v>
      </c>
      <c r="R358" s="29">
        <v>1.53</v>
      </c>
      <c r="U358" s="5">
        <v>1.52</v>
      </c>
      <c r="W358" s="5">
        <v>2.5</v>
      </c>
      <c r="X358" s="1">
        <v>1.375</v>
      </c>
      <c r="Y358" s="5">
        <v>1.6</v>
      </c>
      <c r="Z358" s="5"/>
      <c r="AA358" s="29">
        <v>1.99</v>
      </c>
      <c r="AD358" s="1">
        <v>1.739</v>
      </c>
      <c r="AH358" s="5">
        <v>1.6</v>
      </c>
      <c r="AI358" s="29"/>
      <c r="AK358" s="1">
        <v>1.6873</v>
      </c>
    </row>
    <row r="359" s="1" customFormat="1" ht="21" customHeight="1" spans="1:37">
      <c r="A359" s="1">
        <v>356</v>
      </c>
      <c r="B359" s="1" t="s">
        <v>766</v>
      </c>
      <c r="C359" s="1" t="s">
        <v>767</v>
      </c>
      <c r="D359" s="1" t="s">
        <v>85</v>
      </c>
      <c r="E359" s="1" t="s">
        <v>768</v>
      </c>
      <c r="F359" s="3">
        <v>159.5067</v>
      </c>
      <c r="G359" s="3"/>
      <c r="H359" s="3">
        <v>159.49</v>
      </c>
      <c r="I359" s="3"/>
      <c r="J359" s="3">
        <v>158.12</v>
      </c>
      <c r="K359" s="3">
        <v>159.11</v>
      </c>
      <c r="L359" s="3"/>
      <c r="M359" s="3">
        <v>158.14</v>
      </c>
      <c r="N359" s="3">
        <v>158.16</v>
      </c>
      <c r="O359" s="3">
        <v>158.17</v>
      </c>
      <c r="P359" s="3"/>
      <c r="Q359" s="3">
        <v>158.12</v>
      </c>
      <c r="R359" s="3">
        <v>158.12</v>
      </c>
      <c r="S359" s="3">
        <v>158.16</v>
      </c>
      <c r="T359" s="3">
        <v>158.12</v>
      </c>
      <c r="U359" s="3"/>
      <c r="V359" s="3"/>
      <c r="W359" s="3">
        <v>158.12</v>
      </c>
      <c r="X359" s="3"/>
      <c r="Y359" s="3"/>
      <c r="Z359" s="3">
        <v>158.16</v>
      </c>
      <c r="AA359" s="3"/>
      <c r="AB359" s="3"/>
      <c r="AC359" s="3"/>
      <c r="AD359" s="3">
        <v>158.12</v>
      </c>
      <c r="AE359" s="3"/>
      <c r="AF359" s="3">
        <v>158.16</v>
      </c>
      <c r="AG359" s="3"/>
      <c r="AH359" s="3">
        <v>158.12</v>
      </c>
      <c r="AI359" s="3">
        <v>158.12</v>
      </c>
      <c r="AJ359" s="3">
        <v>158.16</v>
      </c>
      <c r="AK359" s="3">
        <v>158.274705882353</v>
      </c>
    </row>
    <row r="360" s="1" customFormat="1" ht="21" customHeight="1" spans="1:37">
      <c r="A360" s="1">
        <v>357</v>
      </c>
      <c r="B360" s="1" t="s">
        <v>769</v>
      </c>
      <c r="C360" s="1" t="s">
        <v>90</v>
      </c>
      <c r="D360" s="1" t="s">
        <v>247</v>
      </c>
      <c r="E360" s="1" t="s">
        <v>768</v>
      </c>
      <c r="F360" s="3">
        <v>33.335</v>
      </c>
      <c r="G360" s="3"/>
      <c r="H360" s="3"/>
      <c r="I360" s="3"/>
      <c r="J360" s="3"/>
      <c r="K360" s="3">
        <v>32.185</v>
      </c>
      <c r="L360" s="3">
        <v>30</v>
      </c>
      <c r="M360" s="3"/>
      <c r="N360" s="3"/>
      <c r="O360" s="3"/>
      <c r="P360" s="3">
        <v>30.188</v>
      </c>
      <c r="Q360" s="3">
        <v>30</v>
      </c>
      <c r="R360" s="3"/>
      <c r="S360" s="3"/>
      <c r="T360" s="3">
        <v>30</v>
      </c>
      <c r="U360" s="3">
        <v>30.237</v>
      </c>
      <c r="V360" s="3">
        <v>30</v>
      </c>
      <c r="W360" s="3">
        <v>30</v>
      </c>
      <c r="X360" s="3"/>
      <c r="Y360" s="3"/>
      <c r="Z360" s="3"/>
      <c r="AA360" s="3">
        <v>30</v>
      </c>
      <c r="AB360" s="3"/>
      <c r="AC360" s="3"/>
      <c r="AD360" s="3">
        <v>33.167</v>
      </c>
      <c r="AE360" s="3"/>
      <c r="AF360" s="3"/>
      <c r="AG360" s="3"/>
      <c r="AH360" s="3">
        <v>31</v>
      </c>
      <c r="AI360" s="3"/>
      <c r="AJ360" s="3">
        <v>30</v>
      </c>
      <c r="AK360" s="3">
        <v>30.56475</v>
      </c>
    </row>
    <row r="361" s="1" customFormat="1" ht="21" customHeight="1" spans="1:37">
      <c r="A361" s="1">
        <v>358</v>
      </c>
      <c r="B361" s="1" t="s">
        <v>770</v>
      </c>
      <c r="C361" s="1" t="s">
        <v>708</v>
      </c>
      <c r="D361" s="1" t="s">
        <v>93</v>
      </c>
      <c r="E361" s="1" t="s">
        <v>768</v>
      </c>
      <c r="F361" s="3">
        <v>1.7113</v>
      </c>
      <c r="G361" s="3"/>
      <c r="H361" s="3"/>
      <c r="I361" s="3"/>
      <c r="J361" s="3"/>
      <c r="K361" s="3"/>
      <c r="L361" s="3"/>
      <c r="M361" s="3"/>
      <c r="N361" s="3"/>
      <c r="O361" s="3">
        <v>1.585</v>
      </c>
      <c r="P361" s="3"/>
      <c r="Q361" s="3"/>
      <c r="R361" s="3">
        <v>1.5667</v>
      </c>
      <c r="S361" s="3"/>
      <c r="T361" s="3"/>
      <c r="U361" s="3">
        <v>1.5667</v>
      </c>
      <c r="V361" s="3"/>
      <c r="W361" s="3"/>
      <c r="X361" s="3"/>
      <c r="Y361" s="3">
        <v>1.6221</v>
      </c>
      <c r="Z361" s="3">
        <v>1.5667</v>
      </c>
      <c r="AA361" s="3">
        <v>1.5029</v>
      </c>
      <c r="AB361" s="3"/>
      <c r="AC361" s="3"/>
      <c r="AD361" s="3"/>
      <c r="AE361" s="3"/>
      <c r="AF361" s="3"/>
      <c r="AG361" s="3"/>
      <c r="AH361" s="3"/>
      <c r="AI361" s="3">
        <v>1.5667</v>
      </c>
      <c r="AJ361" s="3"/>
      <c r="AK361" s="3">
        <v>1.5681</v>
      </c>
    </row>
    <row r="362" s="1" customFormat="1" ht="21" customHeight="1" spans="1:37">
      <c r="A362" s="1">
        <v>359</v>
      </c>
      <c r="B362" s="1" t="s">
        <v>771</v>
      </c>
      <c r="C362" s="1" t="s">
        <v>772</v>
      </c>
      <c r="D362" s="1" t="s">
        <v>119</v>
      </c>
      <c r="E362" s="1" t="s">
        <v>768</v>
      </c>
      <c r="F362" s="3">
        <v>0.4655</v>
      </c>
      <c r="G362" s="3"/>
      <c r="H362" s="3"/>
      <c r="I362" s="3"/>
      <c r="J362" s="3"/>
      <c r="K362" s="3"/>
      <c r="L362" s="3"/>
      <c r="M362" s="3">
        <v>0.368</v>
      </c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>
        <v>0.368</v>
      </c>
    </row>
    <row r="363" s="1" customFormat="1" ht="21" customHeight="1" spans="1:37">
      <c r="A363" s="1">
        <v>360</v>
      </c>
      <c r="B363" s="1" t="s">
        <v>771</v>
      </c>
      <c r="C363" s="1" t="s">
        <v>773</v>
      </c>
      <c r="D363" s="1" t="s">
        <v>119</v>
      </c>
      <c r="E363" s="1" t="s">
        <v>768</v>
      </c>
      <c r="F363" s="3">
        <v>0.5655</v>
      </c>
      <c r="G363" s="3"/>
      <c r="H363" s="3"/>
      <c r="I363" s="3"/>
      <c r="J363" s="3"/>
      <c r="K363" s="3"/>
      <c r="L363" s="3"/>
      <c r="M363" s="3">
        <v>0.518</v>
      </c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>
        <v>0.518</v>
      </c>
    </row>
    <row r="364" s="1" customFormat="1" ht="21" customHeight="1" spans="1:37">
      <c r="A364" s="1">
        <v>361</v>
      </c>
      <c r="B364" s="1" t="s">
        <v>774</v>
      </c>
      <c r="C364" s="1" t="s">
        <v>775</v>
      </c>
      <c r="D364" s="1" t="s">
        <v>776</v>
      </c>
      <c r="E364" s="1" t="s">
        <v>768</v>
      </c>
      <c r="F364" s="3">
        <v>0.56</v>
      </c>
      <c r="G364" s="3"/>
      <c r="H364" s="3"/>
      <c r="I364" s="3">
        <v>0.5478</v>
      </c>
      <c r="J364" s="3"/>
      <c r="K364" s="3"/>
      <c r="L364" s="3"/>
      <c r="M364" s="3">
        <v>0.52</v>
      </c>
      <c r="N364" s="3"/>
      <c r="O364" s="3">
        <v>0.55</v>
      </c>
      <c r="P364" s="3"/>
      <c r="Q364" s="3">
        <v>0.486</v>
      </c>
      <c r="R364" s="3">
        <v>0.486</v>
      </c>
      <c r="S364" s="3">
        <v>0.55</v>
      </c>
      <c r="T364" s="3"/>
      <c r="U364" s="3">
        <v>0.486</v>
      </c>
      <c r="V364" s="3">
        <v>0.5172</v>
      </c>
      <c r="W364" s="3">
        <v>0.486</v>
      </c>
      <c r="X364" s="3"/>
      <c r="Y364" s="3"/>
      <c r="Z364" s="3">
        <v>0.486</v>
      </c>
      <c r="AA364" s="3"/>
      <c r="AB364" s="3"/>
      <c r="AC364" s="3"/>
      <c r="AD364" s="3">
        <v>0.5262</v>
      </c>
      <c r="AE364" s="3"/>
      <c r="AF364" s="3">
        <v>0.486</v>
      </c>
      <c r="AG364" s="3"/>
      <c r="AH364" s="3"/>
      <c r="AI364" s="3">
        <v>0.486</v>
      </c>
      <c r="AJ364" s="3">
        <v>0.486</v>
      </c>
      <c r="AK364" s="3">
        <v>0.507085714285714</v>
      </c>
    </row>
    <row r="365" s="1" customFormat="1" ht="21" customHeight="1" spans="1:37">
      <c r="A365" s="1">
        <v>362</v>
      </c>
      <c r="B365" s="1" t="s">
        <v>774</v>
      </c>
      <c r="C365" s="1" t="s">
        <v>777</v>
      </c>
      <c r="D365" s="1" t="s">
        <v>776</v>
      </c>
      <c r="E365" s="1" t="s">
        <v>768</v>
      </c>
      <c r="F365" s="3">
        <v>0.4578</v>
      </c>
      <c r="G365" s="3"/>
      <c r="H365" s="3"/>
      <c r="I365" s="3"/>
      <c r="J365" s="3">
        <v>0.3627</v>
      </c>
      <c r="K365" s="3"/>
      <c r="L365" s="3">
        <v>0.3583</v>
      </c>
      <c r="M365" s="3">
        <v>0.3983</v>
      </c>
      <c r="N365" s="3"/>
      <c r="O365" s="3"/>
      <c r="P365" s="3"/>
      <c r="Q365" s="3"/>
      <c r="R365" s="3">
        <v>0.365</v>
      </c>
      <c r="S365" s="3"/>
      <c r="T365" s="3">
        <v>0.4467</v>
      </c>
      <c r="U365" s="3"/>
      <c r="V365" s="3"/>
      <c r="W365" s="3">
        <v>0.3628</v>
      </c>
      <c r="X365" s="3"/>
      <c r="Y365" s="3"/>
      <c r="Z365" s="3"/>
      <c r="AA365" s="3"/>
      <c r="AB365" s="3"/>
      <c r="AC365" s="3"/>
      <c r="AD365" s="3">
        <v>0.365</v>
      </c>
      <c r="AE365" s="3"/>
      <c r="AF365" s="3">
        <v>0.365</v>
      </c>
      <c r="AG365" s="3"/>
      <c r="AH365" s="3"/>
      <c r="AI365" s="3">
        <v>0.3583</v>
      </c>
      <c r="AJ365" s="3">
        <v>0.365</v>
      </c>
      <c r="AK365" s="3">
        <v>0.37471</v>
      </c>
    </row>
    <row r="366" s="1" customFormat="1" ht="21" customHeight="1" spans="1:37">
      <c r="A366" s="1">
        <v>363</v>
      </c>
      <c r="B366" s="1" t="s">
        <v>774</v>
      </c>
      <c r="C366" s="1" t="s">
        <v>186</v>
      </c>
      <c r="D366" s="1" t="s">
        <v>778</v>
      </c>
      <c r="E366" s="1" t="s">
        <v>768</v>
      </c>
      <c r="F366" s="3">
        <v>0.0672</v>
      </c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>
        <v>0.0593</v>
      </c>
      <c r="X366" s="3"/>
      <c r="Y366" s="3"/>
      <c r="Z366" s="3"/>
      <c r="AA366" s="3"/>
      <c r="AB366" s="3"/>
      <c r="AC366" s="3"/>
      <c r="AD366" s="3">
        <v>0.0577</v>
      </c>
      <c r="AE366" s="3"/>
      <c r="AF366" s="3"/>
      <c r="AG366" s="3"/>
      <c r="AH366" s="3"/>
      <c r="AI366" s="3"/>
      <c r="AJ366" s="3">
        <v>0.0627</v>
      </c>
      <c r="AK366" s="3">
        <v>0.0599</v>
      </c>
    </row>
    <row r="367" s="1" customFormat="1" ht="21" customHeight="1" spans="1:37">
      <c r="A367" s="1">
        <v>364</v>
      </c>
      <c r="B367" s="1" t="s">
        <v>774</v>
      </c>
      <c r="C367" s="1" t="s">
        <v>307</v>
      </c>
      <c r="D367" s="1" t="s">
        <v>192</v>
      </c>
      <c r="E367" s="1" t="s">
        <v>768</v>
      </c>
      <c r="F367" s="3">
        <v>0.0387</v>
      </c>
      <c r="G367" s="3"/>
      <c r="H367" s="3"/>
      <c r="I367" s="3"/>
      <c r="J367" s="3"/>
      <c r="K367" s="3"/>
      <c r="L367" s="3"/>
      <c r="M367" s="3"/>
      <c r="N367" s="3"/>
      <c r="O367" s="3">
        <v>0.0357</v>
      </c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>
        <v>0.0357</v>
      </c>
    </row>
    <row r="368" s="1" customFormat="1" ht="21" customHeight="1" spans="1:37">
      <c r="A368" s="1">
        <v>365</v>
      </c>
      <c r="B368" s="1" t="s">
        <v>779</v>
      </c>
      <c r="C368" s="1" t="s">
        <v>780</v>
      </c>
      <c r="D368" s="1" t="s">
        <v>781</v>
      </c>
      <c r="E368" s="1" t="s">
        <v>768</v>
      </c>
      <c r="F368" s="3">
        <v>2.5958</v>
      </c>
      <c r="G368" s="3"/>
      <c r="H368" s="3"/>
      <c r="I368" s="3">
        <v>2.5917</v>
      </c>
      <c r="J368" s="3"/>
      <c r="K368" s="3">
        <v>2.4458</v>
      </c>
      <c r="L368" s="3">
        <v>2.4458</v>
      </c>
      <c r="M368" s="3">
        <v>2.4458</v>
      </c>
      <c r="N368" s="3"/>
      <c r="O368" s="3"/>
      <c r="P368" s="3"/>
      <c r="Q368" s="3"/>
      <c r="R368" s="3">
        <v>2.4617</v>
      </c>
      <c r="S368" s="3"/>
      <c r="T368" s="3"/>
      <c r="U368" s="3"/>
      <c r="V368" s="3">
        <v>2.4617</v>
      </c>
      <c r="W368" s="3"/>
      <c r="X368" s="3"/>
      <c r="Y368" s="3">
        <v>2.4617</v>
      </c>
      <c r="Z368" s="3">
        <v>2.4617</v>
      </c>
      <c r="AA368" s="3">
        <v>2.5925</v>
      </c>
      <c r="AB368" s="3">
        <v>2.4458</v>
      </c>
      <c r="AC368" s="3"/>
      <c r="AD368" s="3"/>
      <c r="AE368" s="3">
        <v>2.4617</v>
      </c>
      <c r="AF368" s="3">
        <v>2.4617</v>
      </c>
      <c r="AG368" s="3"/>
      <c r="AH368" s="3">
        <v>2.4617</v>
      </c>
      <c r="AI368" s="3">
        <v>2.4458</v>
      </c>
      <c r="AJ368" s="3"/>
      <c r="AK368" s="3">
        <v>2.47465</v>
      </c>
    </row>
    <row r="369" s="1" customFormat="1" ht="21" customHeight="1" spans="1:37">
      <c r="A369" s="1">
        <v>366</v>
      </c>
      <c r="B369" s="1" t="s">
        <v>782</v>
      </c>
      <c r="C369" s="1" t="s">
        <v>783</v>
      </c>
      <c r="D369" s="1" t="s">
        <v>189</v>
      </c>
      <c r="E369" s="1" t="s">
        <v>768</v>
      </c>
      <c r="F369" s="3">
        <v>1.9825</v>
      </c>
      <c r="G369" s="3">
        <v>1.7767</v>
      </c>
      <c r="H369" s="3"/>
      <c r="I369" s="3">
        <v>1.7767</v>
      </c>
      <c r="J369" s="3">
        <v>1.7767</v>
      </c>
      <c r="K369" s="3">
        <v>1.788</v>
      </c>
      <c r="L369" s="3">
        <v>1.7767</v>
      </c>
      <c r="M369" s="3">
        <v>1.7767</v>
      </c>
      <c r="N369" s="3"/>
      <c r="O369" s="3"/>
      <c r="P369" s="3">
        <v>1.9103</v>
      </c>
      <c r="Q369" s="3">
        <v>1.7233</v>
      </c>
      <c r="R369" s="3">
        <v>1.7727</v>
      </c>
      <c r="S369" s="3">
        <v>1.8167</v>
      </c>
      <c r="T369" s="3">
        <v>1.7767</v>
      </c>
      <c r="U369" s="3">
        <v>1.7767</v>
      </c>
      <c r="V369" s="3">
        <v>1.7767</v>
      </c>
      <c r="W369" s="3">
        <v>1.7767</v>
      </c>
      <c r="X369" s="3">
        <v>1.7867</v>
      </c>
      <c r="Y369" s="3">
        <v>1.7767</v>
      </c>
      <c r="Z369" s="3">
        <v>1.7767</v>
      </c>
      <c r="AA369" s="3">
        <v>1.776</v>
      </c>
      <c r="AB369" s="3">
        <v>1.7233</v>
      </c>
      <c r="AC369" s="3"/>
      <c r="AD369" s="3">
        <v>1.7767</v>
      </c>
      <c r="AE369" s="3"/>
      <c r="AF369" s="3">
        <v>1.7767</v>
      </c>
      <c r="AG369" s="3">
        <v>1.921</v>
      </c>
      <c r="AH369" s="3"/>
      <c r="AI369" s="3">
        <v>1.7727</v>
      </c>
      <c r="AJ369" s="3">
        <v>1.7767</v>
      </c>
      <c r="AK369" s="3">
        <v>1.78602083333333</v>
      </c>
    </row>
    <row r="370" s="1" customFormat="1" ht="21" customHeight="1" spans="1:37">
      <c r="A370" s="1">
        <v>367</v>
      </c>
      <c r="B370" s="1" t="s">
        <v>784</v>
      </c>
      <c r="C370" s="1" t="s">
        <v>186</v>
      </c>
      <c r="D370" s="1" t="s">
        <v>785</v>
      </c>
      <c r="E370" s="1" t="s">
        <v>768</v>
      </c>
      <c r="F370" s="3">
        <v>0.125</v>
      </c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>
        <v>0.11</v>
      </c>
      <c r="S370" s="3">
        <v>0.1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>
        <v>0.11</v>
      </c>
      <c r="AG370" s="3"/>
      <c r="AH370" s="3"/>
      <c r="AI370" s="3"/>
      <c r="AJ370" s="3"/>
      <c r="AK370" s="3">
        <v>0.106666666666667</v>
      </c>
    </row>
    <row r="371" s="1" customFormat="1" ht="21" customHeight="1" spans="1:37">
      <c r="A371" s="1">
        <v>368</v>
      </c>
      <c r="B371" s="1" t="s">
        <v>786</v>
      </c>
      <c r="C371" s="1" t="s">
        <v>76</v>
      </c>
      <c r="D371" s="1" t="s">
        <v>251</v>
      </c>
      <c r="E371" s="1" t="s">
        <v>768</v>
      </c>
      <c r="F371" s="3">
        <v>1</v>
      </c>
      <c r="G371" s="3"/>
      <c r="H371" s="3"/>
      <c r="I371" s="3"/>
      <c r="J371" s="3"/>
      <c r="K371" s="3">
        <v>0.965</v>
      </c>
      <c r="L371" s="3">
        <v>0.98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>
        <v>0.9725</v>
      </c>
    </row>
    <row r="372" s="1" customFormat="1" ht="21" customHeight="1" spans="1:37">
      <c r="A372" s="1">
        <v>369</v>
      </c>
      <c r="B372" s="1" t="s">
        <v>786</v>
      </c>
      <c r="C372" s="1" t="s">
        <v>186</v>
      </c>
      <c r="D372" s="1" t="s">
        <v>240</v>
      </c>
      <c r="E372" s="1" t="s">
        <v>768</v>
      </c>
      <c r="F372" s="3">
        <v>0.725</v>
      </c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>
        <v>0.7</v>
      </c>
      <c r="T372" s="3"/>
      <c r="U372" s="3"/>
      <c r="V372" s="3">
        <v>0.65</v>
      </c>
      <c r="W372" s="3"/>
      <c r="X372" s="3"/>
      <c r="Y372" s="3"/>
      <c r="Z372" s="3"/>
      <c r="AA372" s="3"/>
      <c r="AB372" s="3"/>
      <c r="AC372" s="3"/>
      <c r="AD372" s="3">
        <v>0.65</v>
      </c>
      <c r="AE372" s="3"/>
      <c r="AF372" s="3">
        <v>0.65</v>
      </c>
      <c r="AG372" s="3"/>
      <c r="AH372" s="3"/>
      <c r="AI372" s="3"/>
      <c r="AJ372" s="3"/>
      <c r="AK372" s="3">
        <v>0.6625</v>
      </c>
    </row>
    <row r="373" s="1" customFormat="1" ht="21" customHeight="1" spans="1:37">
      <c r="A373" s="1">
        <v>370</v>
      </c>
      <c r="B373" s="1" t="s">
        <v>787</v>
      </c>
      <c r="C373" s="1" t="s">
        <v>788</v>
      </c>
      <c r="D373" s="1" t="s">
        <v>85</v>
      </c>
      <c r="E373" s="1" t="s">
        <v>768</v>
      </c>
      <c r="F373" s="3">
        <v>78.06</v>
      </c>
      <c r="G373" s="3"/>
      <c r="H373" s="3"/>
      <c r="I373" s="3"/>
      <c r="J373" s="3"/>
      <c r="K373" s="3">
        <v>78</v>
      </c>
      <c r="L373" s="3"/>
      <c r="M373" s="3"/>
      <c r="N373" s="3"/>
      <c r="O373" s="3"/>
      <c r="P373" s="3"/>
      <c r="Q373" s="3">
        <v>78</v>
      </c>
      <c r="R373" s="3">
        <v>78</v>
      </c>
      <c r="S373" s="3"/>
      <c r="T373" s="3"/>
      <c r="U373" s="3"/>
      <c r="V373" s="3"/>
      <c r="W373" s="3">
        <v>78.04</v>
      </c>
      <c r="X373" s="3"/>
      <c r="Y373" s="3"/>
      <c r="Z373" s="3"/>
      <c r="AA373" s="3">
        <v>78</v>
      </c>
      <c r="AB373" s="3"/>
      <c r="AC373" s="3"/>
      <c r="AD373" s="3"/>
      <c r="AE373" s="3"/>
      <c r="AF373" s="3">
        <v>78</v>
      </c>
      <c r="AG373" s="3"/>
      <c r="AH373" s="3"/>
      <c r="AI373" s="3">
        <v>78</v>
      </c>
      <c r="AJ373" s="3"/>
      <c r="AK373" s="3">
        <v>78.0057142857143</v>
      </c>
    </row>
    <row r="374" s="1" customFormat="1" ht="21" customHeight="1" spans="1:37">
      <c r="A374" s="1">
        <v>371</v>
      </c>
      <c r="B374" s="1" t="s">
        <v>789</v>
      </c>
      <c r="C374" s="1" t="s">
        <v>790</v>
      </c>
      <c r="D374" s="1" t="s">
        <v>475</v>
      </c>
      <c r="E374" s="1" t="s">
        <v>768</v>
      </c>
      <c r="F374" s="3">
        <v>14.9267</v>
      </c>
      <c r="G374" s="3"/>
      <c r="H374" s="3">
        <v>14.89</v>
      </c>
      <c r="I374" s="3">
        <v>14.89</v>
      </c>
      <c r="J374" s="3">
        <v>14.89</v>
      </c>
      <c r="K374" s="3"/>
      <c r="L374" s="3">
        <v>14.89</v>
      </c>
      <c r="M374" s="3"/>
      <c r="N374" s="3"/>
      <c r="O374" s="3">
        <v>14.89</v>
      </c>
      <c r="P374" s="3"/>
      <c r="Q374" s="3">
        <v>14.89</v>
      </c>
      <c r="R374" s="3">
        <v>14.89</v>
      </c>
      <c r="S374" s="3"/>
      <c r="T374" s="3"/>
      <c r="U374" s="3"/>
      <c r="V374" s="3"/>
      <c r="W374" s="3"/>
      <c r="X374" s="3"/>
      <c r="Y374" s="3">
        <v>14.89</v>
      </c>
      <c r="Z374" s="3"/>
      <c r="AA374" s="3"/>
      <c r="AB374" s="3"/>
      <c r="AC374" s="3"/>
      <c r="AD374" s="3">
        <v>14.89</v>
      </c>
      <c r="AE374" s="3"/>
      <c r="AF374" s="3">
        <v>14.89</v>
      </c>
      <c r="AG374" s="3"/>
      <c r="AH374" s="3"/>
      <c r="AI374" s="3"/>
      <c r="AJ374" s="3">
        <v>14.89</v>
      </c>
      <c r="AK374" s="3">
        <v>14.89</v>
      </c>
    </row>
    <row r="375" s="1" customFormat="1" ht="21" customHeight="1" spans="1:37">
      <c r="A375" s="1">
        <v>372</v>
      </c>
      <c r="B375" s="1" t="s">
        <v>789</v>
      </c>
      <c r="C375" s="1" t="s">
        <v>791</v>
      </c>
      <c r="D375" s="1" t="s">
        <v>456</v>
      </c>
      <c r="E375" s="1" t="s">
        <v>768</v>
      </c>
      <c r="F375" s="3">
        <v>12.9075</v>
      </c>
      <c r="G375" s="3">
        <v>12.81</v>
      </c>
      <c r="H375" s="3"/>
      <c r="I375" s="3">
        <v>12.81</v>
      </c>
      <c r="J375" s="3">
        <v>12.81</v>
      </c>
      <c r="K375" s="3"/>
      <c r="L375" s="3">
        <v>12.81</v>
      </c>
      <c r="M375" s="3"/>
      <c r="N375" s="3"/>
      <c r="O375" s="3">
        <v>12.81</v>
      </c>
      <c r="P375" s="3"/>
      <c r="Q375" s="3"/>
      <c r="R375" s="3">
        <v>12.81</v>
      </c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>
        <v>12.81</v>
      </c>
      <c r="AE375" s="3"/>
      <c r="AF375" s="3">
        <v>12.81</v>
      </c>
      <c r="AG375" s="3"/>
      <c r="AH375" s="3"/>
      <c r="AI375" s="3"/>
      <c r="AJ375" s="3">
        <v>12.81</v>
      </c>
      <c r="AK375" s="3">
        <v>12.81</v>
      </c>
    </row>
    <row r="376" s="1" customFormat="1" ht="21" customHeight="1" spans="1:37">
      <c r="A376" s="1">
        <v>373</v>
      </c>
      <c r="B376" s="1" t="s">
        <v>789</v>
      </c>
      <c r="C376" s="1" t="s">
        <v>792</v>
      </c>
      <c r="D376" s="1" t="s">
        <v>475</v>
      </c>
      <c r="E376" s="1" t="s">
        <v>768</v>
      </c>
      <c r="F376" s="3">
        <v>23.8733</v>
      </c>
      <c r="G376" s="3"/>
      <c r="H376" s="3">
        <v>23.61</v>
      </c>
      <c r="I376" s="3">
        <v>23.61</v>
      </c>
      <c r="J376" s="3"/>
      <c r="K376" s="3"/>
      <c r="L376" s="3"/>
      <c r="M376" s="3">
        <v>23.61</v>
      </c>
      <c r="N376" s="3"/>
      <c r="O376" s="3"/>
      <c r="P376" s="3"/>
      <c r="Q376" s="3"/>
      <c r="R376" s="3">
        <v>23.61</v>
      </c>
      <c r="S376" s="3">
        <v>23.61</v>
      </c>
      <c r="T376" s="3"/>
      <c r="U376" s="3"/>
      <c r="V376" s="3">
        <v>23.61</v>
      </c>
      <c r="W376" s="3">
        <v>23.61</v>
      </c>
      <c r="X376" s="3"/>
      <c r="Y376" s="3">
        <v>23.61</v>
      </c>
      <c r="Z376" s="3"/>
      <c r="AA376" s="3"/>
      <c r="AB376" s="3"/>
      <c r="AC376" s="3"/>
      <c r="AD376" s="3">
        <v>23.61</v>
      </c>
      <c r="AE376" s="3"/>
      <c r="AF376" s="3"/>
      <c r="AG376" s="3"/>
      <c r="AH376" s="3"/>
      <c r="AI376" s="3">
        <v>23.61</v>
      </c>
      <c r="AJ376" s="3">
        <v>23.61</v>
      </c>
      <c r="AK376" s="3">
        <v>23.61</v>
      </c>
    </row>
    <row r="377" s="1" customFormat="1" ht="21" customHeight="1" spans="1:37">
      <c r="A377" s="1">
        <v>374</v>
      </c>
      <c r="B377" s="1" t="s">
        <v>789</v>
      </c>
      <c r="C377" s="1" t="s">
        <v>793</v>
      </c>
      <c r="D377" s="1" t="s">
        <v>456</v>
      </c>
      <c r="E377" s="1" t="s">
        <v>768</v>
      </c>
      <c r="F377" s="3">
        <v>28.38</v>
      </c>
      <c r="G377" s="3"/>
      <c r="H377" s="3"/>
      <c r="I377" s="3"/>
      <c r="J377" s="3">
        <v>27.74</v>
      </c>
      <c r="K377" s="3"/>
      <c r="L377" s="3">
        <v>27.68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>
        <v>27.7</v>
      </c>
      <c r="Y377" s="3"/>
      <c r="Z377" s="3"/>
      <c r="AA377" s="3"/>
      <c r="AB377" s="3"/>
      <c r="AC377" s="3"/>
      <c r="AD377" s="3"/>
      <c r="AE377" s="3"/>
      <c r="AF377" s="3">
        <v>27.84</v>
      </c>
      <c r="AG377" s="3"/>
      <c r="AH377" s="3"/>
      <c r="AI377" s="3">
        <v>27.68</v>
      </c>
      <c r="AJ377" s="3"/>
      <c r="AK377" s="3">
        <v>27.728</v>
      </c>
    </row>
    <row r="378" s="1" customFormat="1" ht="21" customHeight="1" spans="1:37">
      <c r="A378" s="1">
        <v>375</v>
      </c>
      <c r="B378" s="1" t="s">
        <v>789</v>
      </c>
      <c r="C378" s="1" t="s">
        <v>793</v>
      </c>
      <c r="D378" s="1" t="s">
        <v>475</v>
      </c>
      <c r="E378" s="1" t="s">
        <v>768</v>
      </c>
      <c r="F378" s="3">
        <v>31.66</v>
      </c>
      <c r="G378" s="3"/>
      <c r="H378" s="3"/>
      <c r="I378" s="3"/>
      <c r="J378" s="3">
        <v>31.4</v>
      </c>
      <c r="K378" s="3"/>
      <c r="L378" s="3"/>
      <c r="M378" s="3">
        <v>31.6</v>
      </c>
      <c r="N378" s="3"/>
      <c r="O378" s="3">
        <v>31.42</v>
      </c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>
        <v>30.93</v>
      </c>
      <c r="AG378" s="3"/>
      <c r="AH378" s="3"/>
      <c r="AI378" s="3">
        <v>30.93</v>
      </c>
      <c r="AJ378" s="3"/>
      <c r="AK378" s="3">
        <v>31.256</v>
      </c>
    </row>
    <row r="379" s="1" customFormat="1" ht="21" customHeight="1" spans="1:37">
      <c r="A379" s="1">
        <v>376</v>
      </c>
      <c r="B379" s="1" t="s">
        <v>789</v>
      </c>
      <c r="C379" s="1" t="s">
        <v>794</v>
      </c>
      <c r="D379" s="1" t="s">
        <v>456</v>
      </c>
      <c r="E379" s="1" t="s">
        <v>768</v>
      </c>
      <c r="F379" s="3">
        <v>29.88</v>
      </c>
      <c r="G379" s="3"/>
      <c r="H379" s="3"/>
      <c r="I379" s="3">
        <v>28.07</v>
      </c>
      <c r="J379" s="3">
        <v>29.8</v>
      </c>
      <c r="K379" s="3"/>
      <c r="L379" s="3"/>
      <c r="M379" s="3">
        <v>27.8</v>
      </c>
      <c r="N379" s="3"/>
      <c r="O379" s="3">
        <v>29.13</v>
      </c>
      <c r="P379" s="3">
        <v>29.78</v>
      </c>
      <c r="Q379" s="3">
        <v>27.8</v>
      </c>
      <c r="R379" s="3">
        <v>27.8</v>
      </c>
      <c r="S379" s="3">
        <v>29.8</v>
      </c>
      <c r="T379" s="3">
        <v>28.95</v>
      </c>
      <c r="U379" s="3"/>
      <c r="V379" s="3">
        <v>29.8</v>
      </c>
      <c r="W379" s="3"/>
      <c r="X379" s="3">
        <v>27.8</v>
      </c>
      <c r="Y379" s="3">
        <v>29.8</v>
      </c>
      <c r="Z379" s="3"/>
      <c r="AA379" s="3"/>
      <c r="AB379" s="3"/>
      <c r="AC379" s="3"/>
      <c r="AD379" s="3"/>
      <c r="AE379" s="3">
        <v>29.8</v>
      </c>
      <c r="AF379" s="3"/>
      <c r="AG379" s="3"/>
      <c r="AH379" s="3">
        <v>27.8</v>
      </c>
      <c r="AI379" s="3">
        <v>27.8</v>
      </c>
      <c r="AJ379" s="3"/>
      <c r="AK379" s="3">
        <v>28.782</v>
      </c>
    </row>
    <row r="380" s="1" customFormat="1" ht="21" customHeight="1" spans="1:37">
      <c r="A380" s="1">
        <v>377</v>
      </c>
      <c r="B380" s="1" t="s">
        <v>789</v>
      </c>
      <c r="C380" s="1" t="s">
        <v>794</v>
      </c>
      <c r="D380" s="1" t="s">
        <v>475</v>
      </c>
      <c r="E380" s="1" t="s">
        <v>768</v>
      </c>
      <c r="F380" s="3">
        <v>32.2633</v>
      </c>
      <c r="G380" s="3">
        <v>31.8</v>
      </c>
      <c r="H380" s="3">
        <v>31.8</v>
      </c>
      <c r="I380" s="3">
        <v>32.07</v>
      </c>
      <c r="J380" s="3">
        <v>31.8</v>
      </c>
      <c r="K380" s="3"/>
      <c r="L380" s="3"/>
      <c r="M380" s="3"/>
      <c r="N380" s="3"/>
      <c r="O380" s="3">
        <v>31.8</v>
      </c>
      <c r="P380" s="3"/>
      <c r="Q380" s="3">
        <v>31.8</v>
      </c>
      <c r="R380" s="3">
        <v>31.8</v>
      </c>
      <c r="S380" s="3"/>
      <c r="T380" s="3"/>
      <c r="U380" s="3"/>
      <c r="V380" s="3"/>
      <c r="W380" s="3">
        <v>31.8</v>
      </c>
      <c r="X380" s="3"/>
      <c r="Y380" s="3">
        <v>31.8</v>
      </c>
      <c r="Z380" s="3"/>
      <c r="AA380" s="3"/>
      <c r="AB380" s="3"/>
      <c r="AC380" s="3"/>
      <c r="AD380" s="3"/>
      <c r="AE380" s="3"/>
      <c r="AF380" s="3"/>
      <c r="AG380" s="3"/>
      <c r="AH380" s="3"/>
      <c r="AI380" s="3">
        <v>31.8</v>
      </c>
      <c r="AJ380" s="3">
        <v>31.8</v>
      </c>
      <c r="AK380" s="3">
        <v>31.8245454545455</v>
      </c>
    </row>
    <row r="381" s="1" customFormat="1" ht="21" customHeight="1" spans="1:37">
      <c r="A381" s="1">
        <v>378</v>
      </c>
      <c r="B381" s="1" t="s">
        <v>789</v>
      </c>
      <c r="C381" s="1" t="s">
        <v>795</v>
      </c>
      <c r="D381" s="1" t="s">
        <v>456</v>
      </c>
      <c r="E381" s="1" t="s">
        <v>768</v>
      </c>
      <c r="F381" s="3">
        <v>43.545</v>
      </c>
      <c r="G381" s="3">
        <v>43.16</v>
      </c>
      <c r="H381" s="3">
        <v>43.16</v>
      </c>
      <c r="I381" s="3"/>
      <c r="J381" s="3">
        <v>43.16</v>
      </c>
      <c r="K381" s="3">
        <v>43.16</v>
      </c>
      <c r="L381" s="3"/>
      <c r="M381" s="3"/>
      <c r="N381" s="3"/>
      <c r="O381" s="3"/>
      <c r="P381" s="3"/>
      <c r="Q381" s="3"/>
      <c r="R381" s="3">
        <v>43.16</v>
      </c>
      <c r="S381" s="3">
        <v>43.16</v>
      </c>
      <c r="T381" s="3"/>
      <c r="U381" s="3"/>
      <c r="V381" s="3">
        <v>43.16</v>
      </c>
      <c r="W381" s="3"/>
      <c r="X381" s="3"/>
      <c r="Y381" s="3"/>
      <c r="Z381" s="3"/>
      <c r="AA381" s="3"/>
      <c r="AB381" s="3"/>
      <c r="AC381" s="3"/>
      <c r="AD381" s="3"/>
      <c r="AE381" s="3"/>
      <c r="AF381" s="3">
        <v>43.16</v>
      </c>
      <c r="AG381" s="3"/>
      <c r="AH381" s="3">
        <v>43.16</v>
      </c>
      <c r="AI381" s="3">
        <v>43.16</v>
      </c>
      <c r="AJ381" s="3">
        <v>43.16</v>
      </c>
      <c r="AK381" s="3">
        <v>43.16</v>
      </c>
    </row>
    <row r="382" s="1" customFormat="1" ht="81" spans="1:37">
      <c r="A382" s="1">
        <v>379</v>
      </c>
      <c r="B382" s="1" t="s">
        <v>796</v>
      </c>
      <c r="C382" s="1" t="s">
        <v>797</v>
      </c>
      <c r="D382" s="1" t="s">
        <v>798</v>
      </c>
      <c r="E382" s="1" t="s">
        <v>799</v>
      </c>
      <c r="F382" s="1">
        <v>188.25</v>
      </c>
      <c r="G382" s="1">
        <v>182.2</v>
      </c>
      <c r="U382" s="1">
        <v>182.2</v>
      </c>
      <c r="V382" s="1">
        <v>182.2</v>
      </c>
      <c r="Z382" s="1">
        <v>182.2</v>
      </c>
      <c r="AC382" s="1">
        <v>201.2</v>
      </c>
      <c r="AI382" s="1">
        <v>182.2</v>
      </c>
      <c r="AK382" s="1">
        <v>185.36</v>
      </c>
    </row>
    <row r="383" s="1" customFormat="1" ht="40.5" spans="1:37">
      <c r="A383" s="1">
        <v>380</v>
      </c>
      <c r="B383" s="1" t="s">
        <v>800</v>
      </c>
      <c r="C383" s="1" t="s">
        <v>801</v>
      </c>
      <c r="D383" s="1" t="s">
        <v>588</v>
      </c>
      <c r="E383" s="1" t="s">
        <v>799</v>
      </c>
      <c r="F383" s="1">
        <v>27.39</v>
      </c>
      <c r="G383" s="1">
        <v>26.76</v>
      </c>
      <c r="U383" s="1">
        <v>26.76</v>
      </c>
      <c r="V383" s="1">
        <v>27.39</v>
      </c>
      <c r="Z383" s="1">
        <v>26.76</v>
      </c>
      <c r="AC383" s="1">
        <v>30.58</v>
      </c>
      <c r="AI383" s="1">
        <v>26.76</v>
      </c>
      <c r="AK383" s="1">
        <v>27.501</v>
      </c>
    </row>
    <row r="384" s="1" customFormat="1" ht="40.5" spans="1:37">
      <c r="A384" s="1">
        <v>381</v>
      </c>
      <c r="B384" s="1" t="s">
        <v>800</v>
      </c>
      <c r="C384" s="1" t="s">
        <v>802</v>
      </c>
      <c r="D384" s="1" t="s">
        <v>588</v>
      </c>
      <c r="E384" s="1" t="s">
        <v>799</v>
      </c>
      <c r="F384" s="1">
        <v>18.753</v>
      </c>
      <c r="H384" s="1">
        <v>18.63</v>
      </c>
      <c r="I384" s="1">
        <v>17.03</v>
      </c>
      <c r="K384" s="1">
        <v>17.38</v>
      </c>
      <c r="L384" s="1">
        <v>16.96</v>
      </c>
      <c r="N384" s="1">
        <v>16.65</v>
      </c>
      <c r="O384" s="1">
        <v>17.11</v>
      </c>
      <c r="R384" s="1">
        <v>17</v>
      </c>
      <c r="S384" s="1">
        <v>17.5</v>
      </c>
      <c r="W384" s="1">
        <v>16.65</v>
      </c>
      <c r="Y384" s="1">
        <v>17.38</v>
      </c>
      <c r="AC384" s="1">
        <v>18.63</v>
      </c>
      <c r="AF384" s="1">
        <v>17.23</v>
      </c>
      <c r="AK384" s="1">
        <v>17.345</v>
      </c>
    </row>
    <row r="385" s="1" customFormat="1" ht="36.75" customHeight="1" spans="1:37">
      <c r="A385" s="1">
        <v>382</v>
      </c>
      <c r="B385" s="1" t="s">
        <v>803</v>
      </c>
      <c r="C385" s="1" t="s">
        <v>530</v>
      </c>
      <c r="D385" s="1" t="s">
        <v>804</v>
      </c>
      <c r="E385" s="1" t="s">
        <v>805</v>
      </c>
      <c r="F385" s="1">
        <v>1.1717</v>
      </c>
      <c r="G385" s="1">
        <v>1.1694</v>
      </c>
      <c r="I385" s="1">
        <v>1.1317</v>
      </c>
      <c r="AK385" s="1">
        <v>1.1506</v>
      </c>
    </row>
    <row r="386" s="1" customFormat="1" ht="36" customHeight="1" spans="1:37">
      <c r="A386" s="1">
        <v>383</v>
      </c>
      <c r="B386" s="1" t="s">
        <v>803</v>
      </c>
      <c r="C386" s="1" t="s">
        <v>530</v>
      </c>
      <c r="D386" s="1" t="s">
        <v>179</v>
      </c>
      <c r="E386" s="1" t="s">
        <v>805</v>
      </c>
      <c r="F386" s="1">
        <v>1.1425</v>
      </c>
      <c r="G386" s="1">
        <v>1.0862</v>
      </c>
      <c r="I386" s="1">
        <v>1.1034</v>
      </c>
      <c r="J386" s="1">
        <v>1.0862</v>
      </c>
      <c r="K386" s="1">
        <v>1.0998</v>
      </c>
      <c r="L386" s="1">
        <v>1.0862</v>
      </c>
      <c r="M386" s="1">
        <v>1.1125</v>
      </c>
      <c r="N386" s="1">
        <v>1.1125</v>
      </c>
      <c r="O386" s="1">
        <v>1.0862</v>
      </c>
      <c r="P386" s="1">
        <v>1.1414</v>
      </c>
      <c r="T386" s="1">
        <v>1.1034</v>
      </c>
      <c r="U386" s="1">
        <v>1.1097</v>
      </c>
      <c r="V386" s="1">
        <v>1.0862</v>
      </c>
      <c r="Y386" s="1">
        <v>1.0862</v>
      </c>
      <c r="Z386" s="1">
        <v>1.1125</v>
      </c>
      <c r="AA386" s="1">
        <v>1.0846</v>
      </c>
      <c r="AD386" s="1">
        <v>1.0862</v>
      </c>
      <c r="AE386" s="1">
        <v>1.1425</v>
      </c>
      <c r="AJ386" s="1">
        <v>1.0875</v>
      </c>
      <c r="AK386" s="1">
        <v>1.1007</v>
      </c>
    </row>
    <row r="387" s="1" customFormat="1" ht="34.5" customHeight="1" spans="1:37">
      <c r="A387" s="1">
        <v>384</v>
      </c>
      <c r="B387" s="1" t="s">
        <v>806</v>
      </c>
      <c r="C387" s="1" t="s">
        <v>807</v>
      </c>
      <c r="D387" s="1" t="s">
        <v>116</v>
      </c>
      <c r="E387" s="1" t="s">
        <v>805</v>
      </c>
      <c r="F387" s="1">
        <v>1.8607</v>
      </c>
      <c r="T387" s="1">
        <v>1.8325</v>
      </c>
      <c r="Y387" s="1">
        <v>1.8465</v>
      </c>
      <c r="AA387" s="1">
        <v>1.8325</v>
      </c>
      <c r="AC387" s="1">
        <v>1.8325</v>
      </c>
      <c r="AD387" s="1">
        <v>1.8325</v>
      </c>
      <c r="AI387" s="1">
        <v>1.8325</v>
      </c>
      <c r="AJ387" s="1">
        <v>1.8325</v>
      </c>
      <c r="AK387" s="1">
        <v>1.8345</v>
      </c>
    </row>
    <row r="388" s="1" customFormat="1" ht="33" customHeight="1" spans="1:37">
      <c r="A388" s="1">
        <v>385</v>
      </c>
      <c r="B388" s="1" t="s">
        <v>808</v>
      </c>
      <c r="C388" s="1" t="s">
        <v>809</v>
      </c>
      <c r="D388" s="1" t="s">
        <v>127</v>
      </c>
      <c r="E388" s="1" t="s">
        <v>805</v>
      </c>
      <c r="F388" s="1">
        <v>9.7998</v>
      </c>
      <c r="L388" s="1">
        <v>9.4413</v>
      </c>
      <c r="V388" s="1">
        <v>9.4413</v>
      </c>
      <c r="Z388" s="1">
        <v>9.4438</v>
      </c>
      <c r="AA388" s="1">
        <v>9.4421</v>
      </c>
      <c r="AC388" s="1">
        <v>9.4412</v>
      </c>
      <c r="AD388" s="1">
        <v>9.4438</v>
      </c>
      <c r="AI388" s="1">
        <v>9.4413</v>
      </c>
      <c r="AJ388" s="1">
        <v>9.4438</v>
      </c>
      <c r="AK388" s="1">
        <v>9.4423</v>
      </c>
    </row>
    <row r="389" s="1" customFormat="1" ht="36.75" customHeight="1" spans="1:37">
      <c r="A389" s="1">
        <v>386</v>
      </c>
      <c r="B389" s="1" t="s">
        <v>810</v>
      </c>
      <c r="C389" s="1" t="s">
        <v>811</v>
      </c>
      <c r="D389" s="1" t="s">
        <v>85</v>
      </c>
      <c r="E389" s="1" t="s">
        <v>812</v>
      </c>
      <c r="F389" s="1">
        <v>1359.6667</v>
      </c>
      <c r="H389" s="1">
        <v>1326</v>
      </c>
      <c r="I389" s="1">
        <v>1326.22</v>
      </c>
      <c r="J389" s="1">
        <v>1325.33</v>
      </c>
      <c r="M389" s="1">
        <v>1325</v>
      </c>
      <c r="P389" s="1">
        <v>1342.95</v>
      </c>
      <c r="R389" s="1">
        <v>1326</v>
      </c>
      <c r="T389" s="6"/>
      <c r="U389" s="1">
        <v>1326</v>
      </c>
      <c r="V389" s="1">
        <v>1325</v>
      </c>
      <c r="W389" s="1">
        <v>1325.33</v>
      </c>
      <c r="Z389" s="1">
        <v>1326.66</v>
      </c>
      <c r="AA389" s="1">
        <v>1325.33</v>
      </c>
      <c r="AB389" s="1">
        <v>1326</v>
      </c>
      <c r="AC389" s="1">
        <v>1325</v>
      </c>
      <c r="AD389" s="1">
        <v>1326</v>
      </c>
      <c r="AH389" s="1">
        <v>1325</v>
      </c>
      <c r="AI389" s="1">
        <v>1325</v>
      </c>
      <c r="AJ389" s="1">
        <v>1325</v>
      </c>
      <c r="AK389" s="1">
        <v>1326.58</v>
      </c>
    </row>
    <row r="390" s="1" customFormat="1" ht="40.5" spans="1:37">
      <c r="A390" s="1">
        <v>387</v>
      </c>
      <c r="B390" s="1" t="s">
        <v>813</v>
      </c>
      <c r="C390" s="1" t="s">
        <v>814</v>
      </c>
      <c r="D390" s="1" t="s">
        <v>815</v>
      </c>
      <c r="E390" s="1" t="s">
        <v>816</v>
      </c>
      <c r="F390" s="1">
        <v>0.53375</v>
      </c>
      <c r="H390" s="1" t="s">
        <v>817</v>
      </c>
      <c r="J390" s="1">
        <v>0.4629</v>
      </c>
      <c r="L390" s="1">
        <v>0.49</v>
      </c>
      <c r="V390" s="1">
        <v>0.5171</v>
      </c>
      <c r="AC390" s="1">
        <v>0.3333</v>
      </c>
      <c r="AG390" s="1">
        <v>0.46</v>
      </c>
      <c r="AH390" s="1">
        <v>0.425</v>
      </c>
      <c r="AJ390" s="1">
        <v>0.3333</v>
      </c>
      <c r="AK390" s="1">
        <v>0.4316</v>
      </c>
    </row>
    <row r="391" s="1" customFormat="1" ht="40.5" spans="1:37">
      <c r="A391" s="1">
        <v>388</v>
      </c>
      <c r="B391" s="1" t="s">
        <v>818</v>
      </c>
      <c r="C391" s="1" t="s">
        <v>819</v>
      </c>
      <c r="D391" s="1" t="s">
        <v>820</v>
      </c>
      <c r="E391" s="1" t="s">
        <v>816</v>
      </c>
      <c r="F391" s="1">
        <v>1.25</v>
      </c>
      <c r="H391" s="1">
        <v>1.125</v>
      </c>
      <c r="L391" s="1">
        <v>1.125</v>
      </c>
      <c r="T391" s="1">
        <v>1.1656</v>
      </c>
      <c r="AK391" s="1">
        <v>1.1385</v>
      </c>
    </row>
    <row r="392" s="1" customFormat="1" ht="40.5" spans="1:37">
      <c r="A392" s="1">
        <v>389</v>
      </c>
      <c r="B392" s="1" t="s">
        <v>821</v>
      </c>
      <c r="C392" s="1" t="s">
        <v>822</v>
      </c>
      <c r="D392" s="1" t="s">
        <v>815</v>
      </c>
      <c r="E392" s="1" t="s">
        <v>816</v>
      </c>
      <c r="F392" s="1">
        <v>1.265</v>
      </c>
      <c r="I392" s="1">
        <v>1.139</v>
      </c>
      <c r="V392" s="1">
        <v>1.195</v>
      </c>
      <c r="AG392" s="1">
        <v>1.24</v>
      </c>
      <c r="AH392" s="1">
        <v>1.1</v>
      </c>
      <c r="AJ392" s="1">
        <v>0.925</v>
      </c>
      <c r="AK392" s="1">
        <v>1.1198</v>
      </c>
    </row>
    <row r="393" s="1" customFormat="1" ht="40.5" spans="1:37">
      <c r="A393" s="1">
        <v>390</v>
      </c>
      <c r="B393" s="1" t="s">
        <v>823</v>
      </c>
      <c r="C393" s="1" t="s">
        <v>824</v>
      </c>
      <c r="D393" s="1" t="s">
        <v>815</v>
      </c>
      <c r="E393" s="1" t="s">
        <v>816</v>
      </c>
      <c r="F393" s="1">
        <v>2.8</v>
      </c>
      <c r="H393" s="1">
        <v>2.61</v>
      </c>
      <c r="J393" s="1">
        <v>2.066</v>
      </c>
      <c r="AG393" s="1">
        <v>2.15</v>
      </c>
      <c r="AJ393" s="1">
        <v>1.95</v>
      </c>
      <c r="AK393" s="1">
        <v>2.194</v>
      </c>
    </row>
    <row r="394" s="1" customFormat="1" ht="40.5" spans="1:37">
      <c r="A394" s="1">
        <v>391</v>
      </c>
      <c r="B394" s="1" t="s">
        <v>825</v>
      </c>
      <c r="C394" s="1" t="s">
        <v>826</v>
      </c>
      <c r="D394" s="1" t="s">
        <v>827</v>
      </c>
      <c r="E394" s="1" t="s">
        <v>816</v>
      </c>
      <c r="F394" s="1">
        <v>2.5</v>
      </c>
      <c r="H394" s="1">
        <v>1.8642</v>
      </c>
      <c r="AG394" s="1">
        <v>2.49</v>
      </c>
      <c r="AK394" s="1">
        <v>2.1771</v>
      </c>
    </row>
    <row r="395" s="1" customFormat="1" ht="40.5" spans="1:37">
      <c r="A395" s="1">
        <v>392</v>
      </c>
      <c r="B395" s="1" t="s">
        <v>828</v>
      </c>
      <c r="C395" s="1" t="s">
        <v>829</v>
      </c>
      <c r="D395" s="1" t="s">
        <v>815</v>
      </c>
      <c r="E395" s="1" t="s">
        <v>816</v>
      </c>
      <c r="F395" s="1">
        <v>1.291</v>
      </c>
      <c r="G395" s="1">
        <v>1.2875</v>
      </c>
      <c r="M395" s="1">
        <v>1.2875</v>
      </c>
      <c r="O395" s="1">
        <v>1.2867</v>
      </c>
      <c r="W395" s="1">
        <v>1.2875</v>
      </c>
      <c r="AA395" s="1">
        <v>1.2867</v>
      </c>
      <c r="AD395" s="1">
        <v>1.2875</v>
      </c>
      <c r="AJ395" s="1">
        <v>1.2875</v>
      </c>
      <c r="AK395" s="1">
        <v>1.2872</v>
      </c>
    </row>
    <row r="396" s="1" customFormat="1" ht="40.5" spans="1:37">
      <c r="A396" s="1">
        <v>393</v>
      </c>
      <c r="B396" s="1" t="s">
        <v>830</v>
      </c>
      <c r="C396" s="1" t="s">
        <v>831</v>
      </c>
      <c r="D396" s="1" t="s">
        <v>832</v>
      </c>
      <c r="E396" s="1" t="s">
        <v>816</v>
      </c>
      <c r="F396" s="1">
        <v>95.3</v>
      </c>
      <c r="G396" s="1">
        <v>94.8</v>
      </c>
      <c r="J396" s="1">
        <v>95.13</v>
      </c>
      <c r="M396" s="1">
        <v>91</v>
      </c>
      <c r="X396" s="1">
        <v>94.8</v>
      </c>
      <c r="AC396" s="1">
        <v>91</v>
      </c>
      <c r="AD396" s="1">
        <v>94.8</v>
      </c>
      <c r="AG396" s="1">
        <v>94.8</v>
      </c>
      <c r="AJ396" s="1">
        <v>95</v>
      </c>
      <c r="AK396" s="1">
        <v>93.916</v>
      </c>
    </row>
    <row r="397" s="1" customFormat="1" ht="67.5" spans="1:37">
      <c r="A397" s="1">
        <v>394</v>
      </c>
      <c r="B397" s="1" t="s">
        <v>833</v>
      </c>
      <c r="C397" s="1" t="s">
        <v>834</v>
      </c>
      <c r="D397" s="1" t="s">
        <v>820</v>
      </c>
      <c r="E397" s="1" t="s">
        <v>816</v>
      </c>
      <c r="F397" s="1">
        <v>2.1559</v>
      </c>
      <c r="AA397" s="1">
        <v>2.125</v>
      </c>
      <c r="AK397" s="1">
        <v>2.125</v>
      </c>
    </row>
    <row r="398" s="1" customFormat="1" ht="108" spans="1:37">
      <c r="A398" s="1">
        <v>395</v>
      </c>
      <c r="B398" s="1" t="s">
        <v>835</v>
      </c>
      <c r="C398" s="1" t="s">
        <v>836</v>
      </c>
      <c r="E398" s="1" t="s">
        <v>816</v>
      </c>
      <c r="F398" s="1">
        <v>1.5259</v>
      </c>
      <c r="I398" s="1">
        <v>1.5683</v>
      </c>
      <c r="J398" s="1">
        <v>1.5125</v>
      </c>
      <c r="O398" s="1">
        <v>1.5116</v>
      </c>
      <c r="V398" s="1">
        <v>1.5683</v>
      </c>
      <c r="AC398" s="1">
        <v>1.4825</v>
      </c>
      <c r="AH398" s="1">
        <v>1.485</v>
      </c>
      <c r="AJ398" s="1">
        <v>1.4866</v>
      </c>
      <c r="AK398" s="1">
        <v>1.5164</v>
      </c>
    </row>
    <row r="399" s="5" customFormat="1" ht="67.5" spans="1:37">
      <c r="A399" s="1">
        <v>396</v>
      </c>
      <c r="B399" s="5" t="s">
        <v>837</v>
      </c>
      <c r="C399" s="5" t="s">
        <v>838</v>
      </c>
      <c r="D399" s="5" t="s">
        <v>839</v>
      </c>
      <c r="E399" s="5" t="s">
        <v>840</v>
      </c>
      <c r="F399" s="5">
        <v>112</v>
      </c>
      <c r="H399" s="5">
        <v>112</v>
      </c>
      <c r="J399" s="5">
        <v>112</v>
      </c>
      <c r="V399" s="5">
        <v>82.54</v>
      </c>
      <c r="Y399" s="5">
        <v>112</v>
      </c>
      <c r="AH399" s="5">
        <v>112</v>
      </c>
      <c r="AK399" s="5">
        <v>107.09</v>
      </c>
    </row>
    <row r="400" s="1" customFormat="1" ht="37.5" customHeight="1" spans="1:37">
      <c r="A400" s="1">
        <v>397</v>
      </c>
      <c r="B400" s="1" t="s">
        <v>841</v>
      </c>
      <c r="C400" s="1" t="s">
        <v>720</v>
      </c>
      <c r="D400" s="1" t="s">
        <v>842</v>
      </c>
      <c r="E400" s="1" t="s">
        <v>843</v>
      </c>
      <c r="F400" s="1">
        <v>0.9145</v>
      </c>
      <c r="J400" s="1">
        <v>0.8718</v>
      </c>
      <c r="O400" s="1">
        <v>0.8718</v>
      </c>
      <c r="Q400" s="1">
        <v>0.8715</v>
      </c>
      <c r="T400" s="1">
        <v>0.9065</v>
      </c>
      <c r="U400" s="1">
        <v>0.8718</v>
      </c>
      <c r="Y400" s="1">
        <v>0.8718</v>
      </c>
      <c r="AC400" s="1">
        <v>0.8715</v>
      </c>
      <c r="AD400" s="1">
        <v>0.8715</v>
      </c>
      <c r="AI400" s="1">
        <v>0.8715</v>
      </c>
      <c r="AJ400" s="1">
        <v>0.8718</v>
      </c>
      <c r="AK400" s="1">
        <v>0.8752</v>
      </c>
    </row>
    <row r="401" s="1" customFormat="1" ht="32.25" customHeight="1" spans="1:37">
      <c r="A401" s="1">
        <v>398</v>
      </c>
      <c r="B401" s="1" t="s">
        <v>844</v>
      </c>
      <c r="C401" s="1" t="s">
        <v>118</v>
      </c>
      <c r="D401" s="1" t="s">
        <v>116</v>
      </c>
      <c r="E401" s="1" t="s">
        <v>843</v>
      </c>
      <c r="F401" s="1">
        <v>0.4324</v>
      </c>
      <c r="I401" s="1">
        <v>0.4219</v>
      </c>
      <c r="J401" s="1">
        <v>0.4071</v>
      </c>
      <c r="K401" s="1">
        <v>0.4158</v>
      </c>
      <c r="U401" s="1">
        <v>0.4144</v>
      </c>
      <c r="V401" s="1">
        <v>0.4071</v>
      </c>
      <c r="Y401" s="1">
        <v>0.4117</v>
      </c>
      <c r="AC401" s="1">
        <v>0.43</v>
      </c>
      <c r="AD401" s="1">
        <v>0.4069</v>
      </c>
      <c r="AH401" s="1">
        <v>0.4069</v>
      </c>
      <c r="AK401" s="1">
        <v>0.4135</v>
      </c>
    </row>
    <row r="402" s="1" customFormat="1" ht="36" customHeight="1" spans="1:37">
      <c r="A402" s="1">
        <v>399</v>
      </c>
      <c r="B402" s="1" t="s">
        <v>845</v>
      </c>
      <c r="C402" s="1" t="s">
        <v>194</v>
      </c>
      <c r="D402" s="1" t="s">
        <v>71</v>
      </c>
      <c r="E402" s="1" t="s">
        <v>843</v>
      </c>
      <c r="F402" s="1">
        <v>2.227</v>
      </c>
      <c r="J402" s="1">
        <v>2.09</v>
      </c>
      <c r="L402" s="1">
        <v>2.138</v>
      </c>
      <c r="S402" s="1">
        <v>2.1698</v>
      </c>
      <c r="V402" s="1">
        <v>2.094</v>
      </c>
      <c r="AA402" s="1">
        <v>2.085</v>
      </c>
      <c r="AC402" s="1">
        <v>2.248</v>
      </c>
      <c r="AD402" s="1">
        <v>2.106</v>
      </c>
      <c r="AH402" s="1">
        <v>2.248</v>
      </c>
      <c r="AK402" s="1">
        <v>2.1474</v>
      </c>
    </row>
    <row r="403" s="1" customFormat="1" ht="36.75" customHeight="1" spans="1:37">
      <c r="A403" s="1">
        <v>400</v>
      </c>
      <c r="B403" s="1" t="s">
        <v>846</v>
      </c>
      <c r="C403" s="1" t="s">
        <v>246</v>
      </c>
      <c r="D403" s="1" t="s">
        <v>847</v>
      </c>
      <c r="E403" s="1" t="s">
        <v>843</v>
      </c>
      <c r="F403" s="1">
        <v>0.5739</v>
      </c>
      <c r="J403" s="1">
        <v>0.5713</v>
      </c>
      <c r="O403" s="1">
        <v>0.5713</v>
      </c>
      <c r="U403" s="1">
        <v>0.5694</v>
      </c>
      <c r="W403" s="1">
        <v>0.5713</v>
      </c>
      <c r="AD403" s="1">
        <v>0.5694</v>
      </c>
      <c r="AH403" s="1">
        <v>0.5694</v>
      </c>
      <c r="AI403" s="1">
        <v>0.5694</v>
      </c>
      <c r="AK403" s="1">
        <v>0.5702</v>
      </c>
    </row>
    <row r="404" s="1" customFormat="1" ht="40.5" spans="1:37">
      <c r="A404" s="1">
        <v>401</v>
      </c>
      <c r="B404" s="1" t="s">
        <v>848</v>
      </c>
      <c r="C404" s="1" t="s">
        <v>40</v>
      </c>
      <c r="D404" s="1" t="s">
        <v>47</v>
      </c>
      <c r="E404" s="1" t="s">
        <v>849</v>
      </c>
      <c r="F404" s="1">
        <v>5.47</v>
      </c>
      <c r="G404" s="1">
        <v>5.47</v>
      </c>
      <c r="I404" s="1">
        <v>4.35</v>
      </c>
      <c r="J404" s="1">
        <v>4.8393</v>
      </c>
      <c r="K404" s="1">
        <v>5.09</v>
      </c>
      <c r="L404" s="1">
        <v>4.87</v>
      </c>
      <c r="O404" s="1">
        <v>5.2</v>
      </c>
      <c r="Q404" s="1">
        <v>4.65</v>
      </c>
      <c r="U404" s="1">
        <v>4.35</v>
      </c>
      <c r="V404" s="1">
        <v>5.47</v>
      </c>
      <c r="Y404" s="1">
        <v>4.82</v>
      </c>
      <c r="AH404" s="1">
        <v>5.46</v>
      </c>
      <c r="AK404" s="6">
        <f t="shared" ref="AK404:AK413" si="11">AVERAGE(F404:AJ404)</f>
        <v>5.003275</v>
      </c>
    </row>
    <row r="405" s="1" customFormat="1" ht="40.5" spans="1:37">
      <c r="A405" s="1">
        <v>402</v>
      </c>
      <c r="B405" s="1" t="s">
        <v>848</v>
      </c>
      <c r="C405" s="1" t="s">
        <v>436</v>
      </c>
      <c r="D405" s="1" t="s">
        <v>47</v>
      </c>
      <c r="E405" s="1" t="s">
        <v>849</v>
      </c>
      <c r="F405" s="1">
        <v>8.14</v>
      </c>
      <c r="I405" s="1">
        <v>7.39</v>
      </c>
      <c r="Q405" s="1">
        <v>6.95</v>
      </c>
      <c r="S405" s="1">
        <v>6.95</v>
      </c>
      <c r="U405" s="1">
        <v>6.95</v>
      </c>
      <c r="Y405" s="1">
        <v>7.67</v>
      </c>
      <c r="AC405" s="1">
        <v>7.57</v>
      </c>
      <c r="AJ405" s="1">
        <v>6.95</v>
      </c>
      <c r="AK405" s="6">
        <f t="shared" si="11"/>
        <v>7.32125</v>
      </c>
    </row>
    <row r="406" s="1" customFormat="1" ht="40.5" spans="1:37">
      <c r="A406" s="1">
        <v>403</v>
      </c>
      <c r="B406" s="1" t="s">
        <v>848</v>
      </c>
      <c r="C406" s="1" t="s">
        <v>850</v>
      </c>
      <c r="D406" s="1" t="s">
        <v>47</v>
      </c>
      <c r="E406" s="1" t="s">
        <v>849</v>
      </c>
      <c r="F406" s="1">
        <v>15.5</v>
      </c>
      <c r="I406" s="1">
        <v>12.75</v>
      </c>
      <c r="L406" s="1">
        <v>12.84</v>
      </c>
      <c r="N406" s="1">
        <v>11.97</v>
      </c>
      <c r="O406" s="1">
        <v>15</v>
      </c>
      <c r="P406" s="1">
        <v>13.8</v>
      </c>
      <c r="U406" s="1">
        <v>11.97</v>
      </c>
      <c r="V406" s="1">
        <v>15.03</v>
      </c>
      <c r="Y406" s="1">
        <v>14.38</v>
      </c>
      <c r="AJ406" s="1">
        <v>11.97</v>
      </c>
      <c r="AK406" s="6">
        <f t="shared" si="11"/>
        <v>13.521</v>
      </c>
    </row>
    <row r="407" s="1" customFormat="1" ht="40.5" spans="1:37">
      <c r="A407" s="1">
        <v>404</v>
      </c>
      <c r="B407" s="1" t="s">
        <v>848</v>
      </c>
      <c r="C407" s="1" t="s">
        <v>303</v>
      </c>
      <c r="D407" s="1" t="s">
        <v>47</v>
      </c>
      <c r="E407" s="1" t="s">
        <v>849</v>
      </c>
      <c r="F407" s="1">
        <v>21.41</v>
      </c>
      <c r="I407" s="1">
        <v>17.14</v>
      </c>
      <c r="J407" s="1">
        <v>16.33</v>
      </c>
      <c r="K407" s="1">
        <v>20.07</v>
      </c>
      <c r="L407" s="1">
        <v>18.06</v>
      </c>
      <c r="N407" s="1">
        <v>16.33</v>
      </c>
      <c r="P407" s="1">
        <v>21</v>
      </c>
      <c r="Q407" s="1">
        <v>19.36</v>
      </c>
      <c r="U407" s="1">
        <v>16.33</v>
      </c>
      <c r="V407" s="1">
        <v>21.34</v>
      </c>
      <c r="Y407" s="1">
        <v>16.33</v>
      </c>
      <c r="AJ407" s="1">
        <v>16.33</v>
      </c>
      <c r="AK407" s="6">
        <f t="shared" si="11"/>
        <v>18.3358333333333</v>
      </c>
    </row>
    <row r="408" s="1" customFormat="1" ht="40.5" spans="1:37">
      <c r="A408" s="1">
        <v>405</v>
      </c>
      <c r="B408" s="1" t="s">
        <v>848</v>
      </c>
      <c r="C408" s="1" t="s">
        <v>851</v>
      </c>
      <c r="D408" s="1" t="s">
        <v>47</v>
      </c>
      <c r="E408" s="1" t="s">
        <v>849</v>
      </c>
      <c r="F408" s="1">
        <v>26.43</v>
      </c>
      <c r="H408" s="1">
        <v>22.24</v>
      </c>
      <c r="I408" s="1">
        <v>21.36</v>
      </c>
      <c r="K408" s="1">
        <v>25.33</v>
      </c>
      <c r="L408" s="1">
        <v>21.92</v>
      </c>
      <c r="N408" s="1">
        <v>20.35</v>
      </c>
      <c r="Q408" s="1">
        <v>22.88</v>
      </c>
      <c r="V408" s="1">
        <v>25.73</v>
      </c>
      <c r="W408" s="1">
        <v>20.69</v>
      </c>
      <c r="Y408" s="1">
        <v>20.35</v>
      </c>
      <c r="AH408" s="1">
        <v>25.2</v>
      </c>
      <c r="AK408" s="6">
        <f t="shared" si="11"/>
        <v>22.9527272727273</v>
      </c>
    </row>
    <row r="409" s="1" customFormat="1" ht="40.5" spans="1:37">
      <c r="A409" s="1">
        <v>406</v>
      </c>
      <c r="B409" s="1" t="s">
        <v>852</v>
      </c>
      <c r="C409" s="1" t="s">
        <v>303</v>
      </c>
      <c r="D409" s="1" t="s">
        <v>47</v>
      </c>
      <c r="E409" s="1" t="s">
        <v>849</v>
      </c>
      <c r="F409" s="1">
        <v>32.74</v>
      </c>
      <c r="I409" s="1">
        <v>23.73</v>
      </c>
      <c r="K409" s="1">
        <v>21.62</v>
      </c>
      <c r="M409" s="1">
        <v>19.37</v>
      </c>
      <c r="P409" s="1">
        <v>28.86</v>
      </c>
      <c r="V409" s="1">
        <v>25.15</v>
      </c>
      <c r="W409" s="1">
        <v>21.3</v>
      </c>
      <c r="AD409" s="1">
        <v>19.37</v>
      </c>
      <c r="AJ409" s="1">
        <v>18.9</v>
      </c>
      <c r="AK409" s="6">
        <f t="shared" si="11"/>
        <v>23.4488888888889</v>
      </c>
    </row>
    <row r="410" s="1" customFormat="1" ht="40.5" spans="1:37">
      <c r="A410" s="1">
        <v>407</v>
      </c>
      <c r="B410" s="1" t="s">
        <v>853</v>
      </c>
      <c r="C410" s="1" t="s">
        <v>307</v>
      </c>
      <c r="D410" s="1" t="s">
        <v>47</v>
      </c>
      <c r="E410" s="1" t="s">
        <v>849</v>
      </c>
      <c r="F410" s="1">
        <v>15.13</v>
      </c>
      <c r="I410" s="1">
        <v>12.46</v>
      </c>
      <c r="J410" s="1">
        <v>10.61</v>
      </c>
      <c r="L410" s="1">
        <v>13.51</v>
      </c>
      <c r="M410" s="1">
        <v>12</v>
      </c>
      <c r="N410" s="1">
        <v>12.55</v>
      </c>
      <c r="P410" s="1">
        <v>13.55</v>
      </c>
      <c r="U410" s="1">
        <v>10.6</v>
      </c>
      <c r="V410" s="1">
        <v>11.96</v>
      </c>
      <c r="W410" s="1">
        <v>11.39</v>
      </c>
      <c r="Y410" s="1">
        <v>13.48</v>
      </c>
      <c r="AD410" s="1">
        <v>11.6</v>
      </c>
      <c r="AH410" s="1">
        <v>12.68</v>
      </c>
      <c r="AK410" s="6">
        <f t="shared" si="11"/>
        <v>12.4246153846154</v>
      </c>
    </row>
    <row r="411" s="1" customFormat="1" ht="54" spans="1:37">
      <c r="A411" s="1">
        <v>408</v>
      </c>
      <c r="B411" s="1" t="s">
        <v>854</v>
      </c>
      <c r="C411" s="1" t="s">
        <v>855</v>
      </c>
      <c r="D411" s="1" t="s">
        <v>363</v>
      </c>
      <c r="E411" s="1" t="s">
        <v>849</v>
      </c>
      <c r="F411" s="1">
        <v>25.66</v>
      </c>
      <c r="H411" s="1">
        <v>20.13</v>
      </c>
      <c r="L411" s="1">
        <v>20.13</v>
      </c>
      <c r="R411" s="1">
        <v>13.81</v>
      </c>
      <c r="U411" s="1">
        <v>14.3</v>
      </c>
      <c r="X411" s="1">
        <v>24.47</v>
      </c>
      <c r="Y411" s="1">
        <v>14.5</v>
      </c>
      <c r="AH411" s="1">
        <v>24.24</v>
      </c>
      <c r="AJ411" s="1">
        <v>14.3</v>
      </c>
      <c r="AK411" s="6">
        <f t="shared" si="11"/>
        <v>19.06</v>
      </c>
    </row>
    <row r="412" s="1" customFormat="1" ht="54" spans="1:37">
      <c r="A412" s="1">
        <v>409</v>
      </c>
      <c r="B412" s="1" t="s">
        <v>854</v>
      </c>
      <c r="C412" s="1" t="s">
        <v>856</v>
      </c>
      <c r="D412" s="1" t="s">
        <v>363</v>
      </c>
      <c r="E412" s="1" t="s">
        <v>849</v>
      </c>
      <c r="F412" s="1">
        <v>26.12</v>
      </c>
      <c r="H412" s="1">
        <v>24.57</v>
      </c>
      <c r="I412" s="1">
        <v>20.51</v>
      </c>
      <c r="L412" s="1">
        <v>24.67</v>
      </c>
      <c r="M412" s="1">
        <v>21.48</v>
      </c>
      <c r="P412" s="1">
        <v>26.5</v>
      </c>
      <c r="Q412" s="1">
        <v>16.51</v>
      </c>
      <c r="R412" s="1">
        <v>16.51</v>
      </c>
      <c r="U412" s="1">
        <v>18.98</v>
      </c>
      <c r="W412" s="1">
        <v>16.51</v>
      </c>
      <c r="Y412" s="1">
        <v>17.1</v>
      </c>
      <c r="AC412" s="1">
        <v>26.12</v>
      </c>
      <c r="AE412" s="1">
        <v>23</v>
      </c>
      <c r="AH412" s="1">
        <v>19.26</v>
      </c>
      <c r="AJ412" s="1">
        <v>16.51</v>
      </c>
      <c r="AK412" s="6">
        <f t="shared" si="11"/>
        <v>20.9566666666667</v>
      </c>
    </row>
    <row r="413" s="1" customFormat="1" ht="67.5" spans="1:37">
      <c r="A413" s="1">
        <v>410</v>
      </c>
      <c r="B413" s="1" t="s">
        <v>857</v>
      </c>
      <c r="C413" s="1" t="s">
        <v>858</v>
      </c>
      <c r="D413" s="1" t="s">
        <v>85</v>
      </c>
      <c r="E413" s="1" t="s">
        <v>849</v>
      </c>
      <c r="F413" s="1">
        <v>58.82</v>
      </c>
      <c r="H413" s="1">
        <v>57.92</v>
      </c>
      <c r="J413" s="1">
        <v>56.37</v>
      </c>
      <c r="L413" s="1">
        <v>51.73</v>
      </c>
      <c r="M413" s="1">
        <v>56.8</v>
      </c>
      <c r="Q413" s="1">
        <v>45.88</v>
      </c>
      <c r="V413" s="1">
        <v>47.14</v>
      </c>
      <c r="W413" s="1">
        <v>45.88</v>
      </c>
      <c r="Y413" s="1">
        <v>45.88</v>
      </c>
      <c r="AD413" s="1">
        <v>45.88</v>
      </c>
      <c r="AH413" s="1">
        <v>51.73</v>
      </c>
      <c r="AJ413" s="1">
        <v>45.88</v>
      </c>
      <c r="AK413" s="6">
        <f t="shared" si="11"/>
        <v>50.8258333333333</v>
      </c>
    </row>
    <row r="414" s="1" customFormat="1" ht="40.5" spans="1:37">
      <c r="A414" s="1">
        <v>411</v>
      </c>
      <c r="B414" s="1" t="s">
        <v>859</v>
      </c>
      <c r="C414" s="1" t="s">
        <v>860</v>
      </c>
      <c r="D414" s="1" t="s">
        <v>798</v>
      </c>
      <c r="E414" s="1" t="s">
        <v>861</v>
      </c>
      <c r="F414" s="1">
        <v>51.64</v>
      </c>
      <c r="H414" s="1">
        <v>48.06</v>
      </c>
      <c r="M414" s="1">
        <v>37.22</v>
      </c>
      <c r="N414" s="1">
        <v>37.22</v>
      </c>
      <c r="P414" s="1">
        <v>69</v>
      </c>
      <c r="T414" s="1">
        <v>38.71</v>
      </c>
      <c r="U414" s="1">
        <v>41.85</v>
      </c>
      <c r="W414" s="1">
        <v>37.22</v>
      </c>
      <c r="Y414" s="1">
        <v>40.67</v>
      </c>
      <c r="Z414" s="1">
        <v>37.22</v>
      </c>
      <c r="AA414" s="1">
        <v>41.13</v>
      </c>
      <c r="AC414" s="1">
        <v>41.85</v>
      </c>
      <c r="AD414" s="1">
        <v>37.22</v>
      </c>
      <c r="AE414" s="1">
        <v>69</v>
      </c>
      <c r="AH414" s="1">
        <v>41.85</v>
      </c>
      <c r="AI414" s="1">
        <v>37.22</v>
      </c>
      <c r="AK414" s="1">
        <v>44.19</v>
      </c>
    </row>
    <row r="415" s="1" customFormat="1" ht="40.5" spans="1:37">
      <c r="A415" s="1">
        <v>412</v>
      </c>
      <c r="B415" s="1" t="s">
        <v>862</v>
      </c>
      <c r="C415" s="1" t="s">
        <v>863</v>
      </c>
      <c r="D415" s="1" t="s">
        <v>363</v>
      </c>
      <c r="E415" s="1" t="s">
        <v>864</v>
      </c>
      <c r="F415" s="1">
        <v>12.06</v>
      </c>
      <c r="G415" s="1">
        <v>11.42</v>
      </c>
      <c r="I415" s="1">
        <v>12.05</v>
      </c>
      <c r="L415" s="1">
        <v>11.42</v>
      </c>
      <c r="N415" s="1">
        <v>11.42</v>
      </c>
      <c r="O415" s="1">
        <v>11.6</v>
      </c>
      <c r="Q415" s="1">
        <v>11.42</v>
      </c>
      <c r="U415" s="1">
        <v>11.42</v>
      </c>
      <c r="V415" s="1">
        <v>11.97</v>
      </c>
      <c r="W415" s="1">
        <v>11.42</v>
      </c>
      <c r="Z415" s="1">
        <v>11.42</v>
      </c>
      <c r="AB415" s="1">
        <v>11.4</v>
      </c>
      <c r="AD415" s="1">
        <v>11.42</v>
      </c>
      <c r="AF415" s="1">
        <v>11.75</v>
      </c>
      <c r="AH415" s="1">
        <v>11.42</v>
      </c>
      <c r="AJ415" s="1">
        <v>11.42</v>
      </c>
      <c r="AK415" s="1">
        <v>11.5644</v>
      </c>
    </row>
    <row r="416" s="1" customFormat="1" ht="40.5" spans="1:37">
      <c r="A416" s="1">
        <v>413</v>
      </c>
      <c r="B416" s="1" t="s">
        <v>862</v>
      </c>
      <c r="C416" s="1" t="s">
        <v>865</v>
      </c>
      <c r="D416" s="1" t="s">
        <v>363</v>
      </c>
      <c r="E416" s="1" t="s">
        <v>864</v>
      </c>
      <c r="F416" s="1">
        <v>20.75</v>
      </c>
      <c r="G416" s="1">
        <v>20.65</v>
      </c>
      <c r="I416" s="1">
        <v>20.48</v>
      </c>
      <c r="O416" s="1">
        <v>20.6</v>
      </c>
      <c r="U416" s="1">
        <v>20.62</v>
      </c>
      <c r="W416" s="1">
        <v>20.2</v>
      </c>
      <c r="Z416" s="1">
        <v>20.65</v>
      </c>
      <c r="AA416" s="1">
        <v>19.414</v>
      </c>
      <c r="AB416" s="1">
        <v>20.2</v>
      </c>
      <c r="AD416" s="1">
        <v>20.65</v>
      </c>
      <c r="AJ416" s="1">
        <v>20.2</v>
      </c>
      <c r="AK416" s="1">
        <v>20.4013</v>
      </c>
    </row>
    <row r="417" s="1" customFormat="1" ht="40.5" spans="1:37">
      <c r="A417" s="1">
        <v>414</v>
      </c>
      <c r="B417" s="1" t="s">
        <v>866</v>
      </c>
      <c r="C417" s="1" t="s">
        <v>867</v>
      </c>
      <c r="D417" s="1" t="s">
        <v>116</v>
      </c>
      <c r="E417" s="1" t="s">
        <v>864</v>
      </c>
      <c r="F417" s="1">
        <v>0.5602</v>
      </c>
      <c r="H417" s="1">
        <v>0.54</v>
      </c>
      <c r="J417" s="1">
        <v>0.54</v>
      </c>
      <c r="O417" s="1">
        <v>0.54</v>
      </c>
      <c r="R417" s="1">
        <v>0.54</v>
      </c>
      <c r="U417" s="1">
        <v>0.54</v>
      </c>
      <c r="W417" s="1">
        <v>0.5456</v>
      </c>
      <c r="Z417" s="1">
        <v>0.54</v>
      </c>
      <c r="AA417" s="1">
        <v>0.54</v>
      </c>
      <c r="AD417" s="1">
        <v>0.5542</v>
      </c>
      <c r="AI417" s="1">
        <v>0.54</v>
      </c>
      <c r="AK417" s="1">
        <v>0.5436</v>
      </c>
    </row>
    <row r="418" s="1" customFormat="1" ht="40.5" spans="1:37">
      <c r="A418" s="1">
        <v>415</v>
      </c>
      <c r="B418" s="1" t="s">
        <v>868</v>
      </c>
      <c r="C418" s="1" t="s">
        <v>869</v>
      </c>
      <c r="D418" s="1" t="s">
        <v>237</v>
      </c>
      <c r="E418" s="1" t="s">
        <v>864</v>
      </c>
      <c r="F418" s="1">
        <v>0.3838</v>
      </c>
      <c r="O418" s="1">
        <v>0.2893</v>
      </c>
      <c r="Q418" s="1">
        <v>0.2893</v>
      </c>
      <c r="Z418" s="1">
        <v>0.2893</v>
      </c>
      <c r="AD418" s="1">
        <v>0.2893</v>
      </c>
      <c r="AK418" s="1">
        <v>0.3082</v>
      </c>
    </row>
    <row r="419" s="1" customFormat="1" ht="36.75" customHeight="1" spans="1:37">
      <c r="A419" s="1">
        <v>416</v>
      </c>
      <c r="B419" s="1" t="s">
        <v>803</v>
      </c>
      <c r="C419" s="1" t="s">
        <v>530</v>
      </c>
      <c r="D419" s="1" t="s">
        <v>804</v>
      </c>
      <c r="E419" s="1" t="s">
        <v>805</v>
      </c>
      <c r="F419" s="1">
        <v>1.1717</v>
      </c>
      <c r="G419" s="1">
        <v>1.1694</v>
      </c>
      <c r="I419" s="1">
        <v>1.1317</v>
      </c>
      <c r="AK419" s="1">
        <v>1.1506</v>
      </c>
    </row>
    <row r="420" s="1" customFormat="1" ht="36" customHeight="1" spans="1:37">
      <c r="A420" s="1">
        <v>417</v>
      </c>
      <c r="B420" s="1" t="s">
        <v>803</v>
      </c>
      <c r="C420" s="1" t="s">
        <v>530</v>
      </c>
      <c r="D420" s="1" t="s">
        <v>179</v>
      </c>
      <c r="E420" s="1" t="s">
        <v>805</v>
      </c>
      <c r="F420" s="1">
        <v>1.1425</v>
      </c>
      <c r="G420" s="1">
        <v>1.0862</v>
      </c>
      <c r="I420" s="1">
        <v>1.1034</v>
      </c>
      <c r="J420" s="1">
        <v>1.0862</v>
      </c>
      <c r="K420" s="1">
        <v>1.0998</v>
      </c>
      <c r="L420" s="1">
        <v>1.0862</v>
      </c>
      <c r="M420" s="1">
        <v>1.1125</v>
      </c>
      <c r="N420" s="1">
        <v>1.1125</v>
      </c>
      <c r="O420" s="1">
        <v>1.0862</v>
      </c>
      <c r="P420" s="1">
        <v>1.1414</v>
      </c>
      <c r="T420" s="1">
        <v>1.1034</v>
      </c>
      <c r="U420" s="1">
        <v>1.1097</v>
      </c>
      <c r="V420" s="1">
        <v>1.0862</v>
      </c>
      <c r="Y420" s="1">
        <v>1.0862</v>
      </c>
      <c r="Z420" s="1">
        <v>1.1125</v>
      </c>
      <c r="AA420" s="1">
        <v>1.0846</v>
      </c>
      <c r="AD420" s="1">
        <v>1.0862</v>
      </c>
      <c r="AE420" s="1">
        <v>1.1425</v>
      </c>
      <c r="AJ420" s="1">
        <v>1.0875</v>
      </c>
      <c r="AK420" s="1">
        <v>1.1007</v>
      </c>
    </row>
    <row r="421" s="1" customFormat="1" ht="34.5" customHeight="1" spans="1:37">
      <c r="A421" s="1">
        <v>418</v>
      </c>
      <c r="B421" s="1" t="s">
        <v>806</v>
      </c>
      <c r="C421" s="1" t="s">
        <v>807</v>
      </c>
      <c r="D421" s="1" t="s">
        <v>116</v>
      </c>
      <c r="E421" s="1" t="s">
        <v>805</v>
      </c>
      <c r="F421" s="1">
        <v>1.8607</v>
      </c>
      <c r="T421" s="1">
        <v>1.8325</v>
      </c>
      <c r="Y421" s="1">
        <v>1.8465</v>
      </c>
      <c r="AA421" s="1">
        <v>1.8325</v>
      </c>
      <c r="AC421" s="1">
        <v>1.8325</v>
      </c>
      <c r="AD421" s="1">
        <v>1.8325</v>
      </c>
      <c r="AI421" s="1">
        <v>1.8325</v>
      </c>
      <c r="AJ421" s="1">
        <v>1.8325</v>
      </c>
      <c r="AK421" s="1">
        <v>1.8345</v>
      </c>
    </row>
    <row r="422" s="1" customFormat="1" ht="33" customHeight="1" spans="1:37">
      <c r="A422" s="1">
        <v>419</v>
      </c>
      <c r="B422" s="1" t="s">
        <v>808</v>
      </c>
      <c r="C422" s="1" t="s">
        <v>809</v>
      </c>
      <c r="D422" s="1" t="s">
        <v>127</v>
      </c>
      <c r="E422" s="1" t="s">
        <v>805</v>
      </c>
      <c r="F422" s="1">
        <v>9.7998</v>
      </c>
      <c r="L422" s="1">
        <v>9.4413</v>
      </c>
      <c r="V422" s="1">
        <v>9.4413</v>
      </c>
      <c r="Z422" s="1">
        <v>9.4438</v>
      </c>
      <c r="AA422" s="1">
        <v>9.4421</v>
      </c>
      <c r="AC422" s="1">
        <v>9.4412</v>
      </c>
      <c r="AD422" s="1">
        <v>9.4438</v>
      </c>
      <c r="AI422" s="1">
        <v>9.4413</v>
      </c>
      <c r="AJ422" s="1">
        <v>9.4438</v>
      </c>
      <c r="AK422" s="1">
        <v>9.4423</v>
      </c>
    </row>
    <row r="423" s="1" customFormat="1" ht="36" customHeight="1" spans="1:37">
      <c r="A423" s="1">
        <v>420</v>
      </c>
      <c r="B423" s="1" t="s">
        <v>870</v>
      </c>
      <c r="C423" s="1" t="s">
        <v>871</v>
      </c>
      <c r="D423" s="1" t="s">
        <v>81</v>
      </c>
      <c r="E423" s="1" t="s">
        <v>872</v>
      </c>
      <c r="F423" s="1">
        <v>3</v>
      </c>
      <c r="Y423" s="1">
        <v>2.9775</v>
      </c>
      <c r="AG423" s="1">
        <v>2.975</v>
      </c>
      <c r="AI423" s="1">
        <v>2.975</v>
      </c>
      <c r="AK423" s="1">
        <v>2.9758</v>
      </c>
    </row>
    <row r="424" s="1" customFormat="1" ht="36" customHeight="1" spans="1:37">
      <c r="A424" s="1">
        <v>421</v>
      </c>
      <c r="B424" s="1" t="s">
        <v>870</v>
      </c>
      <c r="C424" s="1" t="s">
        <v>873</v>
      </c>
      <c r="D424" s="1" t="s">
        <v>81</v>
      </c>
      <c r="E424" s="1" t="s">
        <v>872</v>
      </c>
      <c r="F424" s="1">
        <v>5.1</v>
      </c>
      <c r="Y424" s="1">
        <v>5.0617</v>
      </c>
      <c r="AI424" s="1">
        <v>5.0617</v>
      </c>
      <c r="AK424" s="1">
        <v>5.0617</v>
      </c>
    </row>
    <row r="425" s="1" customFormat="1" ht="36" customHeight="1" spans="1:37">
      <c r="A425" s="1">
        <v>422</v>
      </c>
      <c r="B425" s="1" t="s">
        <v>874</v>
      </c>
      <c r="C425" s="1" t="s">
        <v>875</v>
      </c>
      <c r="D425" s="1" t="s">
        <v>588</v>
      </c>
      <c r="E425" s="1" t="s">
        <v>872</v>
      </c>
      <c r="F425" s="1">
        <v>15.2</v>
      </c>
      <c r="M425" s="1">
        <v>15</v>
      </c>
      <c r="U425" s="1">
        <v>14.92</v>
      </c>
      <c r="X425" s="1">
        <v>15.1</v>
      </c>
      <c r="Y425" s="1">
        <v>14.92</v>
      </c>
      <c r="AG425" s="1">
        <v>15.1067</v>
      </c>
      <c r="AI425" s="1">
        <v>14.92</v>
      </c>
      <c r="AK425" s="1">
        <v>14.99</v>
      </c>
    </row>
    <row r="426" s="1" customFormat="1" ht="58.5" customHeight="1" spans="1:37">
      <c r="A426" s="1">
        <v>423</v>
      </c>
      <c r="B426" s="1" t="s">
        <v>876</v>
      </c>
      <c r="C426" s="1" t="s">
        <v>877</v>
      </c>
      <c r="D426" s="1" t="s">
        <v>878</v>
      </c>
      <c r="E426" s="1" t="s">
        <v>879</v>
      </c>
      <c r="F426" s="1">
        <v>1.0522</v>
      </c>
      <c r="AI426" s="1">
        <v>1.0494</v>
      </c>
      <c r="AK426" s="1">
        <v>1.0494</v>
      </c>
    </row>
    <row r="427" s="1" customFormat="1" ht="40.5" spans="1:37">
      <c r="A427" s="1">
        <v>424</v>
      </c>
      <c r="B427" s="1" t="s">
        <v>880</v>
      </c>
      <c r="C427" s="1" t="s">
        <v>881</v>
      </c>
      <c r="D427" s="1" t="s">
        <v>882</v>
      </c>
      <c r="E427" s="1" t="s">
        <v>883</v>
      </c>
      <c r="F427" s="1">
        <v>8.9</v>
      </c>
      <c r="L427" s="27">
        <v>6.34</v>
      </c>
      <c r="M427" s="27">
        <v>6.1</v>
      </c>
      <c r="X427" s="27">
        <v>6.1</v>
      </c>
      <c r="AC427" s="27"/>
      <c r="AJ427" s="27">
        <v>5.3</v>
      </c>
      <c r="AK427" s="6">
        <v>5.96</v>
      </c>
    </row>
    <row r="428" s="1" customFormat="1" ht="40.5" spans="1:37">
      <c r="A428" s="1">
        <v>425</v>
      </c>
      <c r="B428" s="1" t="s">
        <v>880</v>
      </c>
      <c r="C428" s="1" t="s">
        <v>884</v>
      </c>
      <c r="D428" s="1" t="s">
        <v>882</v>
      </c>
      <c r="E428" s="1" t="s">
        <v>883</v>
      </c>
      <c r="F428" s="1" t="s">
        <v>885</v>
      </c>
      <c r="L428" s="27"/>
      <c r="M428" s="27"/>
      <c r="X428" s="27"/>
      <c r="AC428" s="27"/>
      <c r="AJ428" s="27"/>
      <c r="AK428" s="6"/>
    </row>
    <row r="429" s="1" customFormat="1" ht="40.5" spans="1:37">
      <c r="A429" s="1">
        <v>426</v>
      </c>
      <c r="B429" s="1" t="s">
        <v>880</v>
      </c>
      <c r="C429" s="1" t="s">
        <v>886</v>
      </c>
      <c r="D429" s="1" t="s">
        <v>882</v>
      </c>
      <c r="E429" s="1" t="s">
        <v>883</v>
      </c>
      <c r="F429" s="1" t="s">
        <v>885</v>
      </c>
      <c r="L429" s="27"/>
      <c r="M429" s="27"/>
      <c r="X429" s="27"/>
      <c r="AC429" s="27"/>
      <c r="AJ429" s="27"/>
      <c r="AK429" s="6"/>
    </row>
    <row r="430" s="1" customFormat="1" ht="40.5" spans="1:37">
      <c r="A430" s="1">
        <v>427</v>
      </c>
      <c r="B430" s="1" t="s">
        <v>880</v>
      </c>
      <c r="C430" s="1" t="s">
        <v>887</v>
      </c>
      <c r="D430" s="1" t="s">
        <v>882</v>
      </c>
      <c r="E430" s="1" t="s">
        <v>883</v>
      </c>
      <c r="F430" s="1">
        <v>4.3067</v>
      </c>
      <c r="L430" s="27"/>
      <c r="M430" s="27"/>
      <c r="X430" s="27"/>
      <c r="AC430" s="27">
        <v>3.76</v>
      </c>
      <c r="AJ430" s="27"/>
      <c r="AK430" s="6">
        <v>3.76</v>
      </c>
    </row>
    <row r="431" s="1" customFormat="1" ht="40.5" spans="1:37">
      <c r="A431" s="1">
        <v>428</v>
      </c>
      <c r="B431" s="1" t="s">
        <v>880</v>
      </c>
      <c r="C431" s="1" t="s">
        <v>888</v>
      </c>
      <c r="D431" s="1" t="s">
        <v>882</v>
      </c>
      <c r="E431" s="1" t="s">
        <v>883</v>
      </c>
      <c r="F431" s="1">
        <v>4.3067</v>
      </c>
      <c r="L431" s="27"/>
      <c r="M431" s="27"/>
      <c r="X431" s="27"/>
      <c r="AC431" s="27">
        <v>3.6</v>
      </c>
      <c r="AJ431" s="27"/>
      <c r="AK431" s="6">
        <v>3.6</v>
      </c>
    </row>
    <row r="432" s="1" customFormat="1" ht="40.5" spans="1:37">
      <c r="A432" s="1">
        <v>429</v>
      </c>
      <c r="B432" s="1" t="s">
        <v>880</v>
      </c>
      <c r="C432" s="1" t="s">
        <v>889</v>
      </c>
      <c r="D432" s="1" t="s">
        <v>882</v>
      </c>
      <c r="E432" s="1" t="s">
        <v>883</v>
      </c>
      <c r="F432" s="1">
        <v>4.8667</v>
      </c>
      <c r="L432" s="27"/>
      <c r="M432" s="27"/>
      <c r="X432" s="27"/>
      <c r="AC432" s="27">
        <v>4.25</v>
      </c>
      <c r="AJ432" s="27"/>
      <c r="AK432" s="6">
        <v>4.25</v>
      </c>
    </row>
    <row r="433" s="1" customFormat="1" ht="40.5" spans="1:37">
      <c r="A433" s="1">
        <v>430</v>
      </c>
      <c r="B433" s="1" t="s">
        <v>880</v>
      </c>
      <c r="C433" s="1" t="s">
        <v>890</v>
      </c>
      <c r="D433" s="1" t="s">
        <v>882</v>
      </c>
      <c r="E433" s="1" t="s">
        <v>883</v>
      </c>
      <c r="F433" s="1">
        <v>4.8667</v>
      </c>
      <c r="L433" s="27"/>
      <c r="M433" s="27"/>
      <c r="X433" s="27"/>
      <c r="AC433" s="27">
        <v>4.25</v>
      </c>
      <c r="AJ433" s="27"/>
      <c r="AK433" s="6">
        <v>4.25</v>
      </c>
    </row>
    <row r="434" s="1" customFormat="1" ht="40.5" spans="1:37">
      <c r="A434" s="1">
        <v>431</v>
      </c>
      <c r="B434" s="1" t="s">
        <v>880</v>
      </c>
      <c r="C434" s="1" t="s">
        <v>891</v>
      </c>
      <c r="D434" s="1" t="s">
        <v>882</v>
      </c>
      <c r="E434" s="1" t="s">
        <v>883</v>
      </c>
      <c r="F434" s="1">
        <v>5.9067</v>
      </c>
      <c r="L434" s="27"/>
      <c r="M434" s="27"/>
      <c r="X434" s="27"/>
      <c r="AC434" s="27">
        <v>5.16</v>
      </c>
      <c r="AJ434" s="27"/>
      <c r="AK434" s="6">
        <v>5.16</v>
      </c>
    </row>
    <row r="435" s="1" customFormat="1" ht="40.5" spans="1:37">
      <c r="A435" s="1">
        <v>432</v>
      </c>
      <c r="B435" s="1" t="s">
        <v>880</v>
      </c>
      <c r="C435" s="1" t="s">
        <v>892</v>
      </c>
      <c r="D435" s="1" t="s">
        <v>882</v>
      </c>
      <c r="E435" s="1" t="s">
        <v>883</v>
      </c>
      <c r="F435" s="1">
        <v>5.9067</v>
      </c>
      <c r="L435" s="27"/>
      <c r="M435" s="27"/>
      <c r="X435" s="27"/>
      <c r="AC435" s="27">
        <v>5.16</v>
      </c>
      <c r="AJ435" s="27"/>
      <c r="AK435" s="6">
        <v>5.16</v>
      </c>
    </row>
    <row r="436" s="1" customFormat="1" ht="40.5" spans="1:37">
      <c r="A436" s="1">
        <v>433</v>
      </c>
      <c r="B436" s="1" t="s">
        <v>893</v>
      </c>
      <c r="C436" s="1" t="s">
        <v>894</v>
      </c>
      <c r="D436" s="1" t="s">
        <v>882</v>
      </c>
      <c r="E436" s="1" t="s">
        <v>883</v>
      </c>
      <c r="F436" s="1" t="s">
        <v>885</v>
      </c>
      <c r="L436" s="27"/>
      <c r="M436" s="27"/>
      <c r="X436" s="27"/>
      <c r="AC436" s="27"/>
      <c r="AJ436" s="27"/>
      <c r="AK436" s="6"/>
    </row>
    <row r="437" s="1" customFormat="1" ht="40.5" spans="1:37">
      <c r="A437" s="1">
        <v>434</v>
      </c>
      <c r="B437" s="1" t="s">
        <v>893</v>
      </c>
      <c r="C437" s="1" t="s">
        <v>895</v>
      </c>
      <c r="D437" s="1" t="s">
        <v>882</v>
      </c>
      <c r="E437" s="1" t="s">
        <v>883</v>
      </c>
      <c r="F437" s="1">
        <v>4.665</v>
      </c>
      <c r="L437" s="27"/>
      <c r="M437" s="27">
        <v>3.83</v>
      </c>
      <c r="X437" s="27"/>
      <c r="AC437" s="27">
        <v>3.83</v>
      </c>
      <c r="AJ437" s="27"/>
      <c r="AK437" s="6">
        <v>3.83</v>
      </c>
    </row>
    <row r="438" s="1" customFormat="1" ht="40.5" spans="1:37">
      <c r="A438" s="1">
        <v>435</v>
      </c>
      <c r="B438" s="1" t="s">
        <v>893</v>
      </c>
      <c r="C438" s="1" t="s">
        <v>896</v>
      </c>
      <c r="D438" s="1" t="s">
        <v>882</v>
      </c>
      <c r="E438" s="1" t="s">
        <v>883</v>
      </c>
      <c r="F438" s="1">
        <v>4.9467</v>
      </c>
      <c r="L438" s="27"/>
      <c r="M438" s="27">
        <v>4.32</v>
      </c>
      <c r="X438" s="27"/>
      <c r="AC438" s="27">
        <v>4.32</v>
      </c>
      <c r="AJ438" s="27"/>
      <c r="AK438" s="6">
        <v>4.32</v>
      </c>
    </row>
    <row r="439" s="1" customFormat="1" ht="40.5" spans="1:37">
      <c r="A439" s="1">
        <v>436</v>
      </c>
      <c r="B439" s="1" t="s">
        <v>893</v>
      </c>
      <c r="C439" s="1" t="s">
        <v>897</v>
      </c>
      <c r="D439" s="1" t="s">
        <v>882</v>
      </c>
      <c r="E439" s="1" t="s">
        <v>883</v>
      </c>
      <c r="F439" s="1">
        <v>5.9867</v>
      </c>
      <c r="L439" s="27"/>
      <c r="M439" s="27">
        <v>5.23</v>
      </c>
      <c r="X439" s="27"/>
      <c r="AC439" s="27">
        <v>5.23</v>
      </c>
      <c r="AJ439" s="27"/>
      <c r="AK439" s="6">
        <v>5.23</v>
      </c>
    </row>
    <row r="440" s="1" customFormat="1" ht="40.5" spans="1:37">
      <c r="A440" s="1">
        <v>437</v>
      </c>
      <c r="B440" s="1" t="s">
        <v>898</v>
      </c>
      <c r="C440" s="1" t="s">
        <v>899</v>
      </c>
      <c r="D440" s="1" t="s">
        <v>91</v>
      </c>
      <c r="E440" s="1" t="s">
        <v>900</v>
      </c>
      <c r="F440" s="1">
        <v>14</v>
      </c>
      <c r="Q440" s="1">
        <v>13.91</v>
      </c>
      <c r="AA440" s="1">
        <v>13.938</v>
      </c>
      <c r="AI440" s="1">
        <v>13.91</v>
      </c>
      <c r="AK440" s="1">
        <v>13.9193</v>
      </c>
    </row>
    <row r="441" ht="40.5" spans="1:37">
      <c r="A441" s="1">
        <v>438</v>
      </c>
      <c r="B441" s="1" t="s">
        <v>901</v>
      </c>
      <c r="C441" s="1" t="s">
        <v>90</v>
      </c>
      <c r="D441" s="1" t="s">
        <v>197</v>
      </c>
      <c r="E441" s="1" t="s">
        <v>902</v>
      </c>
      <c r="F441" s="1">
        <v>5.7262</v>
      </c>
      <c r="Q441" s="1">
        <v>5.7112</v>
      </c>
      <c r="AI441" s="1">
        <v>5.7112</v>
      </c>
      <c r="AJ441" s="1">
        <v>5.7112</v>
      </c>
      <c r="AK441" s="1">
        <v>5.7187</v>
      </c>
    </row>
    <row r="442" ht="40.5" spans="1:37">
      <c r="A442" s="1">
        <v>439</v>
      </c>
      <c r="B442" s="1" t="s">
        <v>903</v>
      </c>
      <c r="C442" s="1" t="s">
        <v>736</v>
      </c>
      <c r="D442" s="1" t="s">
        <v>85</v>
      </c>
      <c r="E442" s="1" t="s">
        <v>902</v>
      </c>
      <c r="F442" s="1">
        <v>13.12</v>
      </c>
      <c r="Q442" s="1">
        <v>12.9</v>
      </c>
      <c r="AI442" s="1">
        <v>12.9</v>
      </c>
      <c r="AJ442" s="1">
        <v>12.9</v>
      </c>
      <c r="AK442" s="1">
        <v>13.01</v>
      </c>
    </row>
    <row r="443" ht="40.5" spans="1:37">
      <c r="A443" s="1">
        <v>440</v>
      </c>
      <c r="B443" s="1" t="s">
        <v>904</v>
      </c>
      <c r="C443" s="1" t="s">
        <v>905</v>
      </c>
      <c r="D443" s="1" t="s">
        <v>127</v>
      </c>
      <c r="E443" s="1" t="s">
        <v>902</v>
      </c>
      <c r="F443" s="1">
        <v>3.465</v>
      </c>
      <c r="Q443" s="1">
        <v>3.2513</v>
      </c>
      <c r="AK443" s="1">
        <v>3.3582</v>
      </c>
    </row>
    <row r="444" ht="40.5" spans="1:37">
      <c r="A444" s="1">
        <v>441</v>
      </c>
      <c r="B444" s="1" t="s">
        <v>906</v>
      </c>
      <c r="C444" s="1" t="s">
        <v>76</v>
      </c>
      <c r="D444" s="1" t="s">
        <v>85</v>
      </c>
      <c r="E444" s="1" t="s">
        <v>902</v>
      </c>
      <c r="F444" s="1">
        <v>17</v>
      </c>
      <c r="Q444" s="1">
        <v>16.3</v>
      </c>
      <c r="AI444" s="1">
        <v>16.3</v>
      </c>
      <c r="AJ444" s="1">
        <v>16.3</v>
      </c>
      <c r="AK444" s="1">
        <v>16.65</v>
      </c>
    </row>
    <row r="445" ht="40.5" spans="1:37">
      <c r="A445" s="1">
        <v>442</v>
      </c>
      <c r="B445" s="1" t="s">
        <v>907</v>
      </c>
      <c r="C445" s="1" t="s">
        <v>113</v>
      </c>
      <c r="D445" s="1" t="s">
        <v>908</v>
      </c>
      <c r="E445" s="1" t="s">
        <v>909</v>
      </c>
      <c r="F445" s="1">
        <v>0.6627</v>
      </c>
      <c r="I445" s="1">
        <v>0.64236</v>
      </c>
      <c r="J445" s="1">
        <v>0.63333</v>
      </c>
      <c r="V445" s="1">
        <v>0.6354</v>
      </c>
      <c r="W445" s="1">
        <v>0.627</v>
      </c>
      <c r="AC445" s="1">
        <v>0.6269</v>
      </c>
      <c r="AD445" s="1">
        <v>0.627</v>
      </c>
      <c r="AI445" s="1">
        <v>0.627</v>
      </c>
      <c r="AK445" s="1">
        <v>0.631284285714286</v>
      </c>
    </row>
    <row r="446" ht="54" spans="1:37">
      <c r="A446" s="1">
        <v>443</v>
      </c>
      <c r="B446" s="1" t="s">
        <v>910</v>
      </c>
      <c r="C446" s="1" t="s">
        <v>911</v>
      </c>
      <c r="D446" s="1" t="s">
        <v>912</v>
      </c>
      <c r="E446" s="1" t="s">
        <v>909</v>
      </c>
      <c r="F446" s="1">
        <v>0.1995</v>
      </c>
      <c r="M446" s="1">
        <v>0.1767</v>
      </c>
      <c r="AC446" s="1">
        <v>0.1766</v>
      </c>
      <c r="AK446" s="1">
        <v>0.17665</v>
      </c>
    </row>
    <row r="447" ht="54" spans="1:37">
      <c r="A447" s="1">
        <v>444</v>
      </c>
      <c r="B447" s="1" t="s">
        <v>913</v>
      </c>
      <c r="C447" s="1" t="s">
        <v>914</v>
      </c>
      <c r="D447" s="1" t="s">
        <v>915</v>
      </c>
      <c r="E447" s="1" t="s">
        <v>909</v>
      </c>
      <c r="F447" s="1">
        <v>0.70922</v>
      </c>
      <c r="J447" s="1">
        <v>0.6967</v>
      </c>
      <c r="L447" s="1">
        <v>0.6971</v>
      </c>
      <c r="M447" s="1">
        <v>0.6945</v>
      </c>
      <c r="R447" s="1">
        <v>0.6945</v>
      </c>
      <c r="U447" s="1">
        <v>0.6947</v>
      </c>
      <c r="V447" s="1">
        <v>0.6949</v>
      </c>
      <c r="W447" s="1">
        <v>0.6945</v>
      </c>
      <c r="AA447" s="1">
        <v>0.6878</v>
      </c>
      <c r="AD447" s="1">
        <v>0.6965</v>
      </c>
      <c r="AF447" s="1">
        <v>0.6945</v>
      </c>
      <c r="AI447" s="1">
        <v>0.6945</v>
      </c>
      <c r="AJ447" s="1">
        <v>0.7</v>
      </c>
      <c r="AK447" s="1">
        <v>0.695016666666667</v>
      </c>
    </row>
    <row r="448" s="1" customFormat="1" ht="84" customHeight="1" spans="1:37">
      <c r="A448" s="1">
        <v>445</v>
      </c>
      <c r="B448" s="1" t="s">
        <v>916</v>
      </c>
      <c r="C448" s="1" t="s">
        <v>191</v>
      </c>
      <c r="D448" s="1" t="s">
        <v>917</v>
      </c>
      <c r="E448" s="1" t="s">
        <v>918</v>
      </c>
      <c r="F448" s="1">
        <v>1.7213</v>
      </c>
      <c r="H448" s="1">
        <v>1.594</v>
      </c>
      <c r="I448" s="1">
        <v>1.5213</v>
      </c>
      <c r="K448" s="1">
        <v>1.4613</v>
      </c>
      <c r="M448" s="1">
        <v>2.0347</v>
      </c>
      <c r="O448" s="1">
        <v>1.532</v>
      </c>
      <c r="Q448" s="1">
        <v>1.3647</v>
      </c>
      <c r="R448" s="1">
        <v>1.68</v>
      </c>
      <c r="AB448" s="1">
        <v>1.3647</v>
      </c>
      <c r="AC448" s="1">
        <v>1.8313</v>
      </c>
      <c r="AH448" s="1">
        <v>1.71</v>
      </c>
      <c r="AI448" s="1">
        <v>1.3647</v>
      </c>
      <c r="AK448" s="1">
        <f>AVERAGE(F448:AJ448)</f>
        <v>1.59833333333333</v>
      </c>
    </row>
    <row r="449" s="1" customFormat="1" ht="40.5" spans="1:37">
      <c r="A449" s="1">
        <v>446</v>
      </c>
      <c r="B449" s="1" t="s">
        <v>919</v>
      </c>
      <c r="C449" s="1" t="s">
        <v>920</v>
      </c>
      <c r="D449" s="1" t="s">
        <v>921</v>
      </c>
      <c r="E449" s="1" t="s">
        <v>922</v>
      </c>
      <c r="F449" s="1">
        <v>42.395</v>
      </c>
      <c r="I449" s="1">
        <v>42.18</v>
      </c>
      <c r="U449" s="1">
        <v>34.7</v>
      </c>
      <c r="V449" s="1">
        <v>41</v>
      </c>
      <c r="AA449" s="1">
        <v>38.9145</v>
      </c>
      <c r="AI449" s="1">
        <v>34.7</v>
      </c>
      <c r="AK449" s="1">
        <v>38.2989</v>
      </c>
    </row>
    <row r="450" s="1" customFormat="1" ht="40.5" spans="1:37">
      <c r="A450" s="1">
        <v>447</v>
      </c>
      <c r="B450" s="1" t="s">
        <v>919</v>
      </c>
      <c r="C450" s="1" t="s">
        <v>920</v>
      </c>
      <c r="D450" s="1" t="s">
        <v>923</v>
      </c>
      <c r="E450" s="1" t="s">
        <v>922</v>
      </c>
      <c r="F450" s="1">
        <v>91</v>
      </c>
      <c r="U450" s="1">
        <v>90.8</v>
      </c>
      <c r="V450" s="1">
        <v>90</v>
      </c>
      <c r="AK450" s="1">
        <v>90.4</v>
      </c>
    </row>
    <row r="451" s="1" customFormat="1" ht="40.5" spans="1:37">
      <c r="A451" s="1">
        <v>448</v>
      </c>
      <c r="B451" s="1" t="s">
        <v>919</v>
      </c>
      <c r="C451" s="1" t="s">
        <v>924</v>
      </c>
      <c r="D451" s="1" t="s">
        <v>925</v>
      </c>
      <c r="E451" s="1" t="s">
        <v>922</v>
      </c>
      <c r="F451" s="1">
        <v>9.8333</v>
      </c>
      <c r="H451" s="1">
        <v>9</v>
      </c>
      <c r="J451" s="1">
        <v>8.9667</v>
      </c>
      <c r="K451" s="1">
        <v>9.2</v>
      </c>
      <c r="U451" s="1">
        <v>9.4867</v>
      </c>
      <c r="AA451" s="1">
        <v>9.0724</v>
      </c>
      <c r="AD451" s="1">
        <v>9.53</v>
      </c>
      <c r="AG451" s="1">
        <v>8.97</v>
      </c>
      <c r="AK451" s="1">
        <v>9.1751</v>
      </c>
    </row>
    <row r="452" s="1" customFormat="1" ht="40.5" spans="1:37">
      <c r="A452" s="1">
        <v>449</v>
      </c>
      <c r="B452" s="1" t="s">
        <v>919</v>
      </c>
      <c r="C452" s="1" t="s">
        <v>924</v>
      </c>
      <c r="D452" s="1" t="s">
        <v>71</v>
      </c>
      <c r="E452" s="1" t="s">
        <v>922</v>
      </c>
      <c r="F452" s="1">
        <v>9.1</v>
      </c>
      <c r="H452" s="1">
        <v>9</v>
      </c>
      <c r="J452" s="1">
        <v>8.8</v>
      </c>
      <c r="AA452" s="1">
        <v>9.0724</v>
      </c>
      <c r="AD452" s="1">
        <v>8.8</v>
      </c>
      <c r="AG452" s="1">
        <v>8.8</v>
      </c>
      <c r="AK452" s="1">
        <v>8.8945</v>
      </c>
    </row>
    <row r="453" s="1" customFormat="1" ht="54" spans="1:37">
      <c r="A453" s="1">
        <v>450</v>
      </c>
      <c r="B453" s="1" t="s">
        <v>660</v>
      </c>
      <c r="C453" s="1" t="s">
        <v>926</v>
      </c>
      <c r="D453" s="1" t="s">
        <v>85</v>
      </c>
      <c r="E453" s="1" t="s">
        <v>927</v>
      </c>
      <c r="F453" s="1">
        <v>257.7967</v>
      </c>
      <c r="I453" s="1">
        <v>256.83</v>
      </c>
      <c r="J453" s="1">
        <v>248.67</v>
      </c>
      <c r="L453" s="1">
        <v>248.67</v>
      </c>
      <c r="O453" s="1">
        <v>248.67</v>
      </c>
      <c r="R453" s="1">
        <v>248.67</v>
      </c>
      <c r="V453" s="1">
        <v>250.81</v>
      </c>
      <c r="W453" s="1">
        <v>248.67</v>
      </c>
      <c r="AD453" s="1">
        <v>248.67</v>
      </c>
      <c r="AI453" s="1">
        <v>248.67</v>
      </c>
      <c r="AK453" s="1">
        <v>249.8144</v>
      </c>
    </row>
    <row r="454" s="1" customFormat="1" ht="60" customHeight="1" spans="1:37">
      <c r="A454" s="1">
        <v>451</v>
      </c>
      <c r="B454" s="1" t="s">
        <v>928</v>
      </c>
      <c r="C454" s="1" t="s">
        <v>186</v>
      </c>
      <c r="D454" s="1" t="s">
        <v>929</v>
      </c>
      <c r="E454" s="1" t="s">
        <v>930</v>
      </c>
      <c r="F454" s="1">
        <v>0.6325</v>
      </c>
      <c r="L454" s="1">
        <v>0.6144</v>
      </c>
      <c r="O454" s="1">
        <v>0.3222</v>
      </c>
      <c r="V454" s="1">
        <v>0.4872</v>
      </c>
      <c r="Y454" s="1">
        <v>0.3222</v>
      </c>
      <c r="AD454" s="1">
        <v>0.5094</v>
      </c>
      <c r="AK454" s="1">
        <v>0.4511</v>
      </c>
    </row>
    <row r="455" s="1" customFormat="1" ht="60" customHeight="1" spans="1:37">
      <c r="A455" s="1">
        <v>452</v>
      </c>
      <c r="B455" s="1" t="s">
        <v>931</v>
      </c>
      <c r="C455" s="1" t="s">
        <v>186</v>
      </c>
      <c r="D455" s="1" t="s">
        <v>187</v>
      </c>
      <c r="E455" s="1" t="s">
        <v>930</v>
      </c>
      <c r="F455" s="1">
        <v>0.9877</v>
      </c>
      <c r="O455" s="1">
        <v>0.938</v>
      </c>
      <c r="Y455" s="1">
        <v>0.853</v>
      </c>
      <c r="AD455" s="1">
        <v>0.975</v>
      </c>
      <c r="AK455" s="1">
        <v>0.922</v>
      </c>
    </row>
    <row r="456" s="1" customFormat="1" ht="60" customHeight="1" spans="1:37">
      <c r="A456" s="1">
        <v>453</v>
      </c>
      <c r="B456" s="1" t="s">
        <v>932</v>
      </c>
      <c r="C456" s="30">
        <v>0.01</v>
      </c>
      <c r="D456" s="1" t="s">
        <v>212</v>
      </c>
      <c r="E456" s="1" t="s">
        <v>930</v>
      </c>
      <c r="F456" s="1">
        <v>14</v>
      </c>
      <c r="L456" s="1">
        <v>12.99</v>
      </c>
      <c r="U456" s="1">
        <v>12.75</v>
      </c>
      <c r="AK456" s="1">
        <v>12.87</v>
      </c>
    </row>
    <row r="457" s="1" customFormat="1" ht="60" customHeight="1" spans="1:37">
      <c r="A457" s="1">
        <v>454</v>
      </c>
      <c r="B457" s="1" t="s">
        <v>933</v>
      </c>
      <c r="C457" s="1" t="s">
        <v>121</v>
      </c>
      <c r="D457" s="1" t="s">
        <v>114</v>
      </c>
      <c r="E457" s="1" t="s">
        <v>930</v>
      </c>
      <c r="F457" s="1">
        <v>0.1913</v>
      </c>
      <c r="U457" s="1">
        <v>0.1833</v>
      </c>
      <c r="AK457" s="1">
        <v>0.1833</v>
      </c>
    </row>
    <row r="458" s="1" customFormat="1" ht="60" customHeight="1" spans="1:37">
      <c r="A458" s="1">
        <v>455</v>
      </c>
      <c r="B458" s="1" t="s">
        <v>934</v>
      </c>
      <c r="C458" s="1" t="s">
        <v>935</v>
      </c>
      <c r="D458" s="1" t="s">
        <v>114</v>
      </c>
      <c r="E458" s="1" t="s">
        <v>930</v>
      </c>
      <c r="F458" s="1">
        <v>0.6965</v>
      </c>
      <c r="U458" s="1">
        <v>0.6947</v>
      </c>
      <c r="AD458" s="1">
        <v>0.6944</v>
      </c>
      <c r="AK458" s="1">
        <v>0.6946</v>
      </c>
    </row>
    <row r="459" s="1" customFormat="1" ht="60" customHeight="1" spans="1:37">
      <c r="A459" s="1">
        <v>456</v>
      </c>
      <c r="B459" s="1" t="s">
        <v>936</v>
      </c>
      <c r="C459" s="1" t="s">
        <v>90</v>
      </c>
      <c r="D459" s="1" t="s">
        <v>93</v>
      </c>
      <c r="E459" s="1" t="s">
        <v>930</v>
      </c>
      <c r="F459" s="1">
        <v>1.0938</v>
      </c>
      <c r="O459" s="1">
        <v>1.0771</v>
      </c>
      <c r="U459" s="1">
        <v>1.0917</v>
      </c>
      <c r="V459" s="1">
        <v>1.0792</v>
      </c>
      <c r="Y459" s="1">
        <v>1.0904</v>
      </c>
      <c r="AD459" s="1">
        <v>1.08</v>
      </c>
      <c r="AK459" s="1">
        <v>1.0837</v>
      </c>
    </row>
    <row r="460" s="1" customFormat="1" ht="60" customHeight="1" spans="1:37">
      <c r="A460" s="1">
        <v>457</v>
      </c>
      <c r="B460" s="1" t="s">
        <v>936</v>
      </c>
      <c r="C460" s="1" t="s">
        <v>90</v>
      </c>
      <c r="D460" s="1" t="s">
        <v>179</v>
      </c>
      <c r="E460" s="1" t="s">
        <v>930</v>
      </c>
      <c r="F460" s="1">
        <v>1.0777</v>
      </c>
      <c r="O460" s="1">
        <v>1.0772</v>
      </c>
      <c r="AK460" s="1">
        <v>1.0772</v>
      </c>
    </row>
    <row r="461" s="1" customFormat="1" ht="60" customHeight="1" spans="1:37">
      <c r="A461" s="1">
        <v>458</v>
      </c>
      <c r="B461" s="1" t="s">
        <v>937</v>
      </c>
      <c r="C461" s="1" t="s">
        <v>938</v>
      </c>
      <c r="D461" s="1" t="s">
        <v>64</v>
      </c>
      <c r="E461" s="1" t="s">
        <v>930</v>
      </c>
      <c r="F461" s="1">
        <v>3.1758</v>
      </c>
      <c r="J461" s="1">
        <v>2.98</v>
      </c>
      <c r="U461" s="1">
        <v>2.9333</v>
      </c>
      <c r="V461" s="1">
        <v>3.0725</v>
      </c>
      <c r="W461" s="1">
        <v>2.9333</v>
      </c>
      <c r="Y461" s="1">
        <v>3.06</v>
      </c>
      <c r="AD461" s="1">
        <v>3.1667</v>
      </c>
      <c r="AJ461" s="1">
        <v>2.9333</v>
      </c>
      <c r="AK461" s="1">
        <v>3.0113</v>
      </c>
    </row>
    <row r="462" s="1" customFormat="1" ht="60" customHeight="1" spans="1:37">
      <c r="A462" s="1">
        <v>459</v>
      </c>
      <c r="B462" s="1" t="s">
        <v>939</v>
      </c>
      <c r="C462" s="1" t="s">
        <v>141</v>
      </c>
      <c r="D462" s="1" t="s">
        <v>940</v>
      </c>
      <c r="E462" s="1" t="s">
        <v>930</v>
      </c>
      <c r="F462" s="1">
        <v>3.9796</v>
      </c>
      <c r="U462" s="1">
        <v>3.8456</v>
      </c>
      <c r="V462" s="1">
        <v>3.9333</v>
      </c>
      <c r="W462" s="1">
        <v>3.8644</v>
      </c>
      <c r="X462" s="1">
        <v>3.9033</v>
      </c>
      <c r="AD462" s="1">
        <v>3.9033</v>
      </c>
      <c r="AJ462" s="1">
        <v>3.9667</v>
      </c>
      <c r="AK462" s="1">
        <v>3.9028</v>
      </c>
    </row>
    <row r="463" s="1" customFormat="1" ht="60" customHeight="1" spans="1:37">
      <c r="A463" s="1">
        <v>460</v>
      </c>
      <c r="B463" s="1" t="s">
        <v>941</v>
      </c>
      <c r="C463" s="1" t="s">
        <v>307</v>
      </c>
      <c r="D463" s="1" t="s">
        <v>136</v>
      </c>
      <c r="E463" s="1" t="s">
        <v>930</v>
      </c>
      <c r="F463" s="1">
        <v>0.9662</v>
      </c>
      <c r="H463" s="1">
        <v>0.8242</v>
      </c>
      <c r="AF463" s="1">
        <v>0.9583</v>
      </c>
      <c r="AK463" s="1">
        <v>0.8913</v>
      </c>
    </row>
    <row r="464" s="1" customFormat="1" ht="40.5" spans="1:37">
      <c r="A464" s="1">
        <v>461</v>
      </c>
      <c r="B464" s="31" t="s">
        <v>942</v>
      </c>
      <c r="C464" s="31" t="s">
        <v>477</v>
      </c>
      <c r="D464" s="1" t="s">
        <v>943</v>
      </c>
      <c r="E464" s="1" t="s">
        <v>944</v>
      </c>
      <c r="F464" s="32">
        <v>11.91</v>
      </c>
      <c r="H464" s="1">
        <v>7.8</v>
      </c>
      <c r="I464" s="1">
        <v>2.398</v>
      </c>
      <c r="M464" s="1">
        <v>3.5</v>
      </c>
      <c r="AA464" s="1">
        <v>7.4295</v>
      </c>
      <c r="AK464" s="1">
        <v>5.82</v>
      </c>
    </row>
    <row r="465" s="1" customFormat="1" ht="40.5" spans="1:37">
      <c r="A465" s="1">
        <v>462</v>
      </c>
      <c r="B465" s="31" t="s">
        <v>945</v>
      </c>
      <c r="C465" s="31" t="s">
        <v>946</v>
      </c>
      <c r="D465" s="1" t="s">
        <v>947</v>
      </c>
      <c r="E465" s="1" t="s">
        <v>944</v>
      </c>
      <c r="F465" s="31">
        <v>3.0507</v>
      </c>
      <c r="I465" s="1">
        <v>2.884</v>
      </c>
      <c r="Q465" s="1">
        <v>2.198</v>
      </c>
      <c r="W465" s="1">
        <v>2.366</v>
      </c>
      <c r="AA465" s="1">
        <v>2.1978</v>
      </c>
      <c r="AK465" s="1">
        <v>2.4114</v>
      </c>
    </row>
    <row r="466" s="1" customFormat="1" ht="40.5" spans="1:37">
      <c r="A466" s="1">
        <v>463</v>
      </c>
      <c r="B466" s="31" t="s">
        <v>948</v>
      </c>
      <c r="C466" s="31" t="s">
        <v>949</v>
      </c>
      <c r="D466" s="1" t="s">
        <v>950</v>
      </c>
      <c r="E466" s="1" t="s">
        <v>944</v>
      </c>
      <c r="F466" s="32">
        <v>1.0058</v>
      </c>
      <c r="AD466" s="1">
        <v>0.7333</v>
      </c>
      <c r="AK466" s="1">
        <v>0.87</v>
      </c>
    </row>
    <row r="467" s="1" customFormat="1" ht="54" spans="1:37">
      <c r="A467" s="1">
        <v>464</v>
      </c>
      <c r="B467" s="1" t="s">
        <v>951</v>
      </c>
      <c r="C467" s="1" t="s">
        <v>56</v>
      </c>
      <c r="D467" s="1" t="s">
        <v>184</v>
      </c>
      <c r="E467" s="1" t="s">
        <v>952</v>
      </c>
      <c r="F467" s="1">
        <v>3.2</v>
      </c>
      <c r="J467" s="1">
        <v>3.045</v>
      </c>
      <c r="N467" s="1">
        <v>2.779</v>
      </c>
      <c r="O467" s="1">
        <v>2.9675</v>
      </c>
      <c r="R467" s="1">
        <v>3.1563</v>
      </c>
      <c r="W467" s="1">
        <v>3.1856</v>
      </c>
      <c r="AA467" s="1">
        <v>3.019</v>
      </c>
      <c r="AI467" s="1">
        <v>3.045</v>
      </c>
      <c r="AK467" s="1">
        <v>3.0282</v>
      </c>
    </row>
    <row r="468" s="1" customFormat="1" ht="45.75" customHeight="1" spans="1:37">
      <c r="A468" s="1">
        <v>465</v>
      </c>
      <c r="B468" s="1" t="s">
        <v>953</v>
      </c>
      <c r="C468" s="1" t="s">
        <v>708</v>
      </c>
      <c r="D468" s="1" t="s">
        <v>47</v>
      </c>
      <c r="E468" s="1" t="s">
        <v>954</v>
      </c>
      <c r="F468" s="3">
        <v>28.58</v>
      </c>
      <c r="G468" s="3">
        <v>28.5</v>
      </c>
      <c r="H468" s="3"/>
      <c r="I468" s="3"/>
      <c r="J468" s="3"/>
      <c r="K468" s="3">
        <v>28.5</v>
      </c>
      <c r="L468" s="3"/>
      <c r="M468" s="3"/>
      <c r="N468" s="3">
        <v>28.5</v>
      </c>
      <c r="O468" s="3">
        <v>28.5</v>
      </c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>
        <v>28.5</v>
      </c>
      <c r="AI468" s="3">
        <v>28.5</v>
      </c>
      <c r="AJ468" s="3">
        <v>28.5</v>
      </c>
      <c r="AK468" s="3">
        <v>28.5</v>
      </c>
    </row>
    <row r="469" s="1" customFormat="1" ht="45.75" customHeight="1" spans="1:37">
      <c r="A469" s="1">
        <v>466</v>
      </c>
      <c r="B469" s="1" t="s">
        <v>955</v>
      </c>
      <c r="C469" s="1" t="s">
        <v>90</v>
      </c>
      <c r="D469" s="1" t="s">
        <v>47</v>
      </c>
      <c r="E469" s="1" t="s">
        <v>954</v>
      </c>
      <c r="F469" s="3">
        <v>20.86</v>
      </c>
      <c r="G469" s="3"/>
      <c r="H469" s="3"/>
      <c r="I469" s="3"/>
      <c r="J469" s="3"/>
      <c r="K469" s="3">
        <v>20.83</v>
      </c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>
        <v>20.85</v>
      </c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>
        <v>20.6</v>
      </c>
      <c r="AJ469" s="3"/>
      <c r="AK469" s="3">
        <v>20.76</v>
      </c>
    </row>
    <row r="470" s="1" customFormat="1" ht="45.75" customHeight="1" spans="1:37">
      <c r="A470" s="1">
        <v>467</v>
      </c>
      <c r="B470" s="1" t="s">
        <v>956</v>
      </c>
      <c r="C470" s="1" t="s">
        <v>436</v>
      </c>
      <c r="D470" s="1" t="s">
        <v>47</v>
      </c>
      <c r="E470" s="1" t="s">
        <v>954</v>
      </c>
      <c r="F470" s="3">
        <v>20.88</v>
      </c>
      <c r="G470" s="3">
        <v>20.8</v>
      </c>
      <c r="H470" s="3"/>
      <c r="I470" s="3"/>
      <c r="J470" s="3"/>
      <c r="K470" s="3">
        <v>20.8</v>
      </c>
      <c r="L470" s="3"/>
      <c r="M470" s="3"/>
      <c r="N470" s="3">
        <v>20.8</v>
      </c>
      <c r="O470" s="3">
        <v>20.8</v>
      </c>
      <c r="P470" s="3"/>
      <c r="Q470" s="3"/>
      <c r="R470" s="3"/>
      <c r="S470" s="3">
        <v>20.8</v>
      </c>
      <c r="T470" s="3"/>
      <c r="U470" s="3"/>
      <c r="V470" s="3">
        <v>20.8</v>
      </c>
      <c r="W470" s="3">
        <v>20.8</v>
      </c>
      <c r="X470" s="3"/>
      <c r="Y470" s="3"/>
      <c r="Z470" s="3">
        <v>20.8</v>
      </c>
      <c r="AA470" s="3"/>
      <c r="AB470" s="3"/>
      <c r="AC470" s="3"/>
      <c r="AD470" s="3"/>
      <c r="AE470" s="3">
        <v>20.8</v>
      </c>
      <c r="AF470" s="3">
        <v>20.8</v>
      </c>
      <c r="AG470" s="3"/>
      <c r="AH470" s="3">
        <v>20.8</v>
      </c>
      <c r="AI470" s="3"/>
      <c r="AJ470" s="3">
        <v>20.8</v>
      </c>
      <c r="AK470" s="3">
        <v>20.8</v>
      </c>
    </row>
    <row r="471" s="1" customFormat="1" ht="45.75" customHeight="1" spans="1:37">
      <c r="A471" s="1">
        <v>468</v>
      </c>
      <c r="B471" s="1" t="s">
        <v>957</v>
      </c>
      <c r="C471" s="1" t="s">
        <v>315</v>
      </c>
      <c r="D471" s="1" t="s">
        <v>47</v>
      </c>
      <c r="E471" s="1" t="s">
        <v>954</v>
      </c>
      <c r="F471" s="3">
        <v>31.67</v>
      </c>
      <c r="G471" s="3"/>
      <c r="H471" s="3"/>
      <c r="I471" s="3"/>
      <c r="J471" s="3"/>
      <c r="K471" s="3"/>
      <c r="L471" s="3"/>
      <c r="M471" s="3"/>
      <c r="N471" s="3"/>
      <c r="O471" s="3">
        <v>30</v>
      </c>
      <c r="P471" s="3"/>
      <c r="Q471" s="3"/>
      <c r="R471" s="3">
        <v>30</v>
      </c>
      <c r="S471" s="3"/>
      <c r="T471" s="3"/>
      <c r="U471" s="3"/>
      <c r="V471" s="3">
        <v>30</v>
      </c>
      <c r="W471" s="3"/>
      <c r="X471" s="3"/>
      <c r="Y471" s="3"/>
      <c r="Z471" s="3"/>
      <c r="AA471" s="3"/>
      <c r="AB471" s="3"/>
      <c r="AC471" s="3"/>
      <c r="AD471" s="3"/>
      <c r="AE471" s="3">
        <v>30</v>
      </c>
      <c r="AF471" s="3"/>
      <c r="AG471" s="3"/>
      <c r="AH471" s="3"/>
      <c r="AI471" s="3">
        <v>30</v>
      </c>
      <c r="AJ471" s="3">
        <v>30</v>
      </c>
      <c r="AK471" s="3">
        <v>30</v>
      </c>
    </row>
    <row r="472" s="1" customFormat="1" ht="45.75" customHeight="1" spans="1:37">
      <c r="A472" s="1">
        <v>469</v>
      </c>
      <c r="B472" s="1" t="s">
        <v>958</v>
      </c>
      <c r="C472" s="1" t="s">
        <v>959</v>
      </c>
      <c r="D472" s="1" t="s">
        <v>47</v>
      </c>
      <c r="E472" s="1" t="s">
        <v>954</v>
      </c>
      <c r="F472" s="3">
        <v>106.2</v>
      </c>
      <c r="G472" s="3"/>
      <c r="H472" s="3"/>
      <c r="I472" s="3"/>
      <c r="J472" s="3"/>
      <c r="K472" s="3">
        <v>105.29</v>
      </c>
      <c r="L472" s="3"/>
      <c r="M472" s="3">
        <v>105.29</v>
      </c>
      <c r="N472" s="3">
        <v>105.29</v>
      </c>
      <c r="O472" s="3">
        <v>105.29</v>
      </c>
      <c r="P472" s="3"/>
      <c r="Q472" s="3">
        <v>105.29</v>
      </c>
      <c r="R472" s="3">
        <v>105.29</v>
      </c>
      <c r="S472" s="3"/>
      <c r="T472" s="3"/>
      <c r="U472" s="3"/>
      <c r="V472" s="3">
        <v>105.29</v>
      </c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>
        <v>105.29</v>
      </c>
      <c r="AI472" s="3">
        <v>105.29</v>
      </c>
      <c r="AJ472" s="3">
        <v>105.29</v>
      </c>
      <c r="AK472" s="3">
        <v>105.29</v>
      </c>
    </row>
    <row r="473" s="1" customFormat="1" ht="45.75" customHeight="1" spans="1:37">
      <c r="A473" s="1">
        <v>470</v>
      </c>
      <c r="B473" s="1" t="s">
        <v>43</v>
      </c>
      <c r="C473" s="1" t="s">
        <v>40</v>
      </c>
      <c r="D473" s="1" t="s">
        <v>47</v>
      </c>
      <c r="E473" s="1" t="s">
        <v>954</v>
      </c>
      <c r="F473" s="3">
        <v>56</v>
      </c>
      <c r="G473" s="3"/>
      <c r="H473" s="3"/>
      <c r="I473" s="3">
        <v>44.3</v>
      </c>
      <c r="J473" s="3">
        <v>44.3</v>
      </c>
      <c r="K473" s="3"/>
      <c r="L473" s="3"/>
      <c r="M473" s="3"/>
      <c r="N473" s="3">
        <v>44.3</v>
      </c>
      <c r="O473" s="3"/>
      <c r="P473" s="3"/>
      <c r="Q473" s="3"/>
      <c r="R473" s="3"/>
      <c r="S473" s="3">
        <v>44.3</v>
      </c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>
        <v>44.3</v>
      </c>
      <c r="AE473" s="3"/>
      <c r="AF473" s="3"/>
      <c r="AG473" s="3"/>
      <c r="AH473" s="3"/>
      <c r="AI473" s="3">
        <v>44.3</v>
      </c>
      <c r="AJ473" s="3">
        <v>44.3</v>
      </c>
      <c r="AK473" s="3">
        <v>44.3</v>
      </c>
    </row>
    <row r="474" s="1" customFormat="1" ht="45.75" customHeight="1" spans="1:37">
      <c r="A474" s="1">
        <v>471</v>
      </c>
      <c r="B474" s="1" t="s">
        <v>960</v>
      </c>
      <c r="C474" s="1" t="s">
        <v>961</v>
      </c>
      <c r="D474" s="1" t="s">
        <v>47</v>
      </c>
      <c r="E474" s="1" t="s">
        <v>954</v>
      </c>
      <c r="F474" s="3">
        <v>3008.29</v>
      </c>
      <c r="G474" s="3">
        <v>2776.97</v>
      </c>
      <c r="H474" s="3"/>
      <c r="I474" s="3"/>
      <c r="J474" s="3"/>
      <c r="K474" s="3"/>
      <c r="L474" s="3"/>
      <c r="M474" s="3"/>
      <c r="N474" s="3"/>
      <c r="O474" s="3"/>
      <c r="P474" s="3"/>
      <c r="Q474" s="3">
        <v>2776.97</v>
      </c>
      <c r="R474" s="3"/>
      <c r="S474" s="3"/>
      <c r="T474" s="3"/>
      <c r="U474" s="3"/>
      <c r="V474" s="3"/>
      <c r="W474" s="3"/>
      <c r="X474" s="3"/>
      <c r="Y474" s="3"/>
      <c r="Z474" s="3">
        <v>2776.97</v>
      </c>
      <c r="AA474" s="3"/>
      <c r="AB474" s="3"/>
      <c r="AC474" s="3"/>
      <c r="AD474" s="3"/>
      <c r="AE474" s="3"/>
      <c r="AF474" s="3"/>
      <c r="AG474" s="3"/>
      <c r="AH474" s="3"/>
      <c r="AI474" s="3">
        <v>2776.97</v>
      </c>
      <c r="AJ474" s="3"/>
      <c r="AK474" s="3">
        <v>2776.97</v>
      </c>
    </row>
    <row r="475" s="1" customFormat="1" ht="45.75" customHeight="1" spans="1:37">
      <c r="A475" s="1">
        <v>472</v>
      </c>
      <c r="B475" s="1" t="s">
        <v>962</v>
      </c>
      <c r="C475" s="1" t="s">
        <v>963</v>
      </c>
      <c r="D475" s="1" t="s">
        <v>47</v>
      </c>
      <c r="E475" s="1" t="s">
        <v>954</v>
      </c>
      <c r="F475" s="3">
        <v>154.4</v>
      </c>
      <c r="G475" s="3"/>
      <c r="H475" s="3"/>
      <c r="I475" s="3"/>
      <c r="J475" s="3"/>
      <c r="K475" s="3"/>
      <c r="L475" s="3"/>
      <c r="M475" s="3"/>
      <c r="N475" s="3"/>
      <c r="O475" s="3">
        <v>152</v>
      </c>
      <c r="P475" s="3"/>
      <c r="Q475" s="3">
        <v>152</v>
      </c>
      <c r="R475" s="3">
        <v>152</v>
      </c>
      <c r="S475" s="3"/>
      <c r="T475" s="3"/>
      <c r="U475" s="3"/>
      <c r="V475" s="3"/>
      <c r="W475" s="3"/>
      <c r="X475" s="3"/>
      <c r="Y475" s="3">
        <v>153.31</v>
      </c>
      <c r="Z475" s="3"/>
      <c r="AA475" s="3"/>
      <c r="AB475" s="3"/>
      <c r="AC475" s="3"/>
      <c r="AD475" s="3">
        <v>152</v>
      </c>
      <c r="AE475" s="3"/>
      <c r="AF475" s="3">
        <v>152</v>
      </c>
      <c r="AG475" s="3"/>
      <c r="AH475" s="3">
        <v>152</v>
      </c>
      <c r="AI475" s="3">
        <v>152</v>
      </c>
      <c r="AJ475" s="3">
        <v>152</v>
      </c>
      <c r="AK475" s="3">
        <v>152.145555555556</v>
      </c>
    </row>
    <row r="476" s="1" customFormat="1" ht="45.75" customHeight="1" spans="1:37">
      <c r="A476" s="1">
        <v>473</v>
      </c>
      <c r="B476" s="1" t="s">
        <v>962</v>
      </c>
      <c r="C476" s="1" t="s">
        <v>964</v>
      </c>
      <c r="D476" s="1" t="s">
        <v>47</v>
      </c>
      <c r="E476" s="1" t="s">
        <v>954</v>
      </c>
      <c r="F476" s="3">
        <v>218.94</v>
      </c>
      <c r="G476" s="3"/>
      <c r="H476" s="3"/>
      <c r="I476" s="3"/>
      <c r="J476" s="3"/>
      <c r="K476" s="3"/>
      <c r="L476" s="3">
        <v>217.9</v>
      </c>
      <c r="M476" s="3"/>
      <c r="N476" s="3"/>
      <c r="O476" s="3"/>
      <c r="P476" s="3"/>
      <c r="Q476" s="3">
        <v>218.65</v>
      </c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>
        <v>218.65</v>
      </c>
      <c r="AG476" s="3"/>
      <c r="AH476" s="3">
        <v>218.65</v>
      </c>
      <c r="AI476" s="3">
        <v>217.9</v>
      </c>
      <c r="AJ476" s="3">
        <v>218.65</v>
      </c>
      <c r="AK476" s="3">
        <v>218.4</v>
      </c>
    </row>
    <row r="477" s="1" customFormat="1" ht="45.75" customHeight="1" spans="1:37">
      <c r="A477" s="1">
        <v>474</v>
      </c>
      <c r="B477" s="1" t="s">
        <v>454</v>
      </c>
      <c r="C477" s="1" t="s">
        <v>965</v>
      </c>
      <c r="D477" s="1" t="s">
        <v>47</v>
      </c>
      <c r="E477" s="1" t="s">
        <v>954</v>
      </c>
      <c r="F477" s="3">
        <v>18.18</v>
      </c>
      <c r="G477" s="3"/>
      <c r="H477" s="3"/>
      <c r="I477" s="3"/>
      <c r="J477" s="3"/>
      <c r="K477" s="3"/>
      <c r="L477" s="3">
        <v>18.05</v>
      </c>
      <c r="M477" s="3"/>
      <c r="N477" s="3"/>
      <c r="O477" s="3"/>
      <c r="P477" s="3"/>
      <c r="Q477" s="3">
        <v>18.05</v>
      </c>
      <c r="R477" s="3"/>
      <c r="S477" s="3">
        <v>18.05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>
        <v>18.05</v>
      </c>
      <c r="AE477" s="3"/>
      <c r="AF477" s="3"/>
      <c r="AG477" s="3"/>
      <c r="AH477" s="3">
        <v>18.05</v>
      </c>
      <c r="AI477" s="3">
        <v>18.05</v>
      </c>
      <c r="AJ477" s="3">
        <v>18.05</v>
      </c>
      <c r="AK477" s="3">
        <v>18.05</v>
      </c>
    </row>
    <row r="478" s="1" customFormat="1" ht="45.75" customHeight="1" spans="1:37">
      <c r="A478" s="1">
        <v>475</v>
      </c>
      <c r="B478" s="1" t="s">
        <v>454</v>
      </c>
      <c r="C478" s="1" t="s">
        <v>966</v>
      </c>
      <c r="D478" s="1" t="s">
        <v>47</v>
      </c>
      <c r="E478" s="1" t="s">
        <v>954</v>
      </c>
      <c r="F478" s="3">
        <v>28.38</v>
      </c>
      <c r="G478" s="3">
        <v>28.1</v>
      </c>
      <c r="H478" s="3"/>
      <c r="I478" s="3">
        <v>28.1</v>
      </c>
      <c r="J478" s="3"/>
      <c r="K478" s="3"/>
      <c r="L478" s="3">
        <v>28.1</v>
      </c>
      <c r="M478" s="3">
        <v>28.1</v>
      </c>
      <c r="N478" s="3"/>
      <c r="O478" s="3">
        <v>28.1</v>
      </c>
      <c r="P478" s="3"/>
      <c r="Q478" s="3"/>
      <c r="R478" s="3">
        <v>28.1</v>
      </c>
      <c r="S478" s="3">
        <v>28.1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>
        <v>28.1</v>
      </c>
      <c r="AE478" s="3"/>
      <c r="AF478" s="3">
        <v>28.1</v>
      </c>
      <c r="AG478" s="3"/>
      <c r="AH478" s="3">
        <v>28.1</v>
      </c>
      <c r="AI478" s="3">
        <v>28.1</v>
      </c>
      <c r="AJ478" s="3">
        <v>28.1</v>
      </c>
      <c r="AK478" s="3">
        <v>28.1</v>
      </c>
    </row>
    <row r="479" s="1" customFormat="1" ht="45.75" customHeight="1" spans="1:37">
      <c r="A479" s="1">
        <v>476</v>
      </c>
      <c r="B479" s="1" t="s">
        <v>967</v>
      </c>
      <c r="C479" s="1" t="s">
        <v>968</v>
      </c>
      <c r="D479" s="1" t="s">
        <v>363</v>
      </c>
      <c r="E479" s="1" t="s">
        <v>954</v>
      </c>
      <c r="F479" s="3">
        <v>10.33</v>
      </c>
      <c r="G479" s="3"/>
      <c r="H479" s="3"/>
      <c r="I479" s="3">
        <v>10.25</v>
      </c>
      <c r="J479" s="3"/>
      <c r="K479" s="3"/>
      <c r="L479" s="3"/>
      <c r="M479" s="3"/>
      <c r="N479" s="3"/>
      <c r="O479" s="3">
        <v>10.25</v>
      </c>
      <c r="P479" s="3"/>
      <c r="Q479" s="3"/>
      <c r="R479" s="3">
        <v>10.25</v>
      </c>
      <c r="S479" s="3">
        <v>10.25</v>
      </c>
      <c r="T479" s="3"/>
      <c r="U479" s="3"/>
      <c r="V479" s="3"/>
      <c r="W479" s="3">
        <v>10.25</v>
      </c>
      <c r="X479" s="3"/>
      <c r="Y479" s="3">
        <v>10.3</v>
      </c>
      <c r="Z479" s="3"/>
      <c r="AA479" s="3"/>
      <c r="AB479" s="3"/>
      <c r="AC479" s="3"/>
      <c r="AD479" s="3">
        <v>10.25</v>
      </c>
      <c r="AE479" s="3"/>
      <c r="AF479" s="3">
        <v>10.25</v>
      </c>
      <c r="AG479" s="3"/>
      <c r="AH479" s="3">
        <v>10.25</v>
      </c>
      <c r="AI479" s="3">
        <v>10.25</v>
      </c>
      <c r="AJ479" s="3">
        <v>10.25</v>
      </c>
      <c r="AK479" s="3">
        <v>10.2545454545455</v>
      </c>
    </row>
    <row r="480" s="1" customFormat="1" ht="45.75" customHeight="1" spans="1:37">
      <c r="A480" s="1">
        <v>477</v>
      </c>
      <c r="B480" s="1" t="s">
        <v>967</v>
      </c>
      <c r="C480" s="1" t="s">
        <v>969</v>
      </c>
      <c r="D480" s="1" t="s">
        <v>363</v>
      </c>
      <c r="E480" s="1" t="s">
        <v>954</v>
      </c>
      <c r="F480" s="3">
        <v>15.91</v>
      </c>
      <c r="G480" s="3">
        <v>15.83</v>
      </c>
      <c r="H480" s="3"/>
      <c r="I480" s="3"/>
      <c r="J480" s="3">
        <v>15.8267</v>
      </c>
      <c r="K480" s="3"/>
      <c r="L480" s="3"/>
      <c r="M480" s="3"/>
      <c r="N480" s="3"/>
      <c r="O480" s="3"/>
      <c r="P480" s="3"/>
      <c r="Q480" s="3">
        <v>15.83</v>
      </c>
      <c r="R480" s="3"/>
      <c r="S480" s="3">
        <v>15.83</v>
      </c>
      <c r="T480" s="3"/>
      <c r="U480" s="3"/>
      <c r="V480" s="3"/>
      <c r="W480" s="3">
        <v>15.82</v>
      </c>
      <c r="X480" s="3"/>
      <c r="Y480" s="3"/>
      <c r="Z480" s="3"/>
      <c r="AA480" s="3"/>
      <c r="AB480" s="3"/>
      <c r="AC480" s="3"/>
      <c r="AD480" s="3">
        <v>15.83</v>
      </c>
      <c r="AE480" s="3"/>
      <c r="AF480" s="3"/>
      <c r="AG480" s="3"/>
      <c r="AH480" s="3"/>
      <c r="AI480" s="3">
        <v>15.83</v>
      </c>
      <c r="AJ480" s="3">
        <v>15.83</v>
      </c>
      <c r="AK480" s="3">
        <v>15.8283375</v>
      </c>
    </row>
    <row r="481" s="1" customFormat="1" ht="45.75" customHeight="1" spans="1:37">
      <c r="A481" s="1">
        <v>478</v>
      </c>
      <c r="B481" s="1" t="s">
        <v>967</v>
      </c>
      <c r="C481" s="1" t="s">
        <v>970</v>
      </c>
      <c r="D481" s="1" t="s">
        <v>363</v>
      </c>
      <c r="E481" s="1" t="s">
        <v>954</v>
      </c>
      <c r="F481" s="3">
        <v>35.4</v>
      </c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>
        <v>34.53</v>
      </c>
      <c r="AJ481" s="3">
        <v>34.53</v>
      </c>
      <c r="AK481" s="3">
        <v>34.53</v>
      </c>
    </row>
    <row r="482" s="1" customFormat="1" ht="45.75" customHeight="1" spans="1:37">
      <c r="A482" s="1">
        <v>479</v>
      </c>
      <c r="B482" s="1" t="s">
        <v>971</v>
      </c>
      <c r="C482" s="1" t="s">
        <v>972</v>
      </c>
      <c r="D482" s="1" t="s">
        <v>478</v>
      </c>
      <c r="E482" s="1" t="s">
        <v>954</v>
      </c>
      <c r="F482" s="3">
        <v>8.75666666666667</v>
      </c>
      <c r="G482" s="3"/>
      <c r="H482" s="3"/>
      <c r="I482" s="3">
        <v>8.3334</v>
      </c>
      <c r="J482" s="3"/>
      <c r="K482" s="3"/>
      <c r="L482" s="3"/>
      <c r="M482" s="3"/>
      <c r="N482" s="3">
        <v>8.3334</v>
      </c>
      <c r="O482" s="3">
        <v>8.3334</v>
      </c>
      <c r="P482" s="3"/>
      <c r="Q482" s="3"/>
      <c r="R482" s="3">
        <v>8.3334</v>
      </c>
      <c r="S482" s="3">
        <v>8.3334</v>
      </c>
      <c r="T482" s="3"/>
      <c r="U482" s="3"/>
      <c r="V482" s="3">
        <v>8.3334</v>
      </c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>
        <v>8.3334</v>
      </c>
      <c r="AH482" s="3"/>
      <c r="AI482" s="3">
        <v>8.3334</v>
      </c>
      <c r="AJ482" s="3">
        <v>8.3334</v>
      </c>
      <c r="AK482" s="3">
        <v>8.3334</v>
      </c>
    </row>
    <row r="483" s="1" customFormat="1" ht="45.75" customHeight="1" spans="1:37">
      <c r="A483" s="1">
        <v>480</v>
      </c>
      <c r="B483" s="1" t="s">
        <v>973</v>
      </c>
      <c r="C483" s="1" t="s">
        <v>974</v>
      </c>
      <c r="D483" s="1" t="s">
        <v>478</v>
      </c>
      <c r="E483" s="1" t="s">
        <v>954</v>
      </c>
      <c r="F483" s="3">
        <v>13.6833333333333</v>
      </c>
      <c r="G483" s="3"/>
      <c r="H483" s="3">
        <v>13.0334</v>
      </c>
      <c r="I483" s="3">
        <v>13.0334</v>
      </c>
      <c r="J483" s="3"/>
      <c r="K483" s="3"/>
      <c r="L483" s="3">
        <v>13.0334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>
        <v>13.2933333333333</v>
      </c>
      <c r="Z483" s="3"/>
      <c r="AA483" s="3"/>
      <c r="AB483" s="3"/>
      <c r="AC483" s="3"/>
      <c r="AD483" s="3">
        <v>13.0334</v>
      </c>
      <c r="AE483" s="3"/>
      <c r="AF483" s="3"/>
      <c r="AG483" s="3">
        <v>13.2933</v>
      </c>
      <c r="AH483" s="3"/>
      <c r="AI483" s="3">
        <v>13.0334</v>
      </c>
      <c r="AJ483" s="3"/>
      <c r="AK483" s="3">
        <v>13.1076619047619</v>
      </c>
    </row>
    <row r="484" s="1" customFormat="1" ht="45.75" customHeight="1" spans="1:37">
      <c r="A484" s="1">
        <v>481</v>
      </c>
      <c r="B484" s="1" t="s">
        <v>277</v>
      </c>
      <c r="C484" s="1" t="s">
        <v>553</v>
      </c>
      <c r="D484" s="1" t="s">
        <v>975</v>
      </c>
      <c r="E484" s="1" t="s">
        <v>976</v>
      </c>
      <c r="F484" s="3">
        <v>1.56714285714286</v>
      </c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>
        <v>1.56535714285714</v>
      </c>
      <c r="AJ484" s="3"/>
      <c r="AK484" s="3">
        <v>1.56535714285714</v>
      </c>
    </row>
    <row r="485" s="1" customFormat="1" ht="45.75" customHeight="1" spans="1:37">
      <c r="A485" s="1">
        <v>482</v>
      </c>
      <c r="B485" s="1" t="s">
        <v>977</v>
      </c>
      <c r="C485" s="1" t="s">
        <v>307</v>
      </c>
      <c r="D485" s="1" t="s">
        <v>233</v>
      </c>
      <c r="E485" s="1" t="s">
        <v>976</v>
      </c>
      <c r="F485" s="3">
        <v>3.88142857142857</v>
      </c>
      <c r="G485" s="3"/>
      <c r="H485" s="3"/>
      <c r="I485" s="3">
        <v>3.86</v>
      </c>
      <c r="J485" s="3"/>
      <c r="K485" s="3"/>
      <c r="L485" s="3"/>
      <c r="M485" s="3"/>
      <c r="N485" s="3">
        <v>3.86</v>
      </c>
      <c r="O485" s="3"/>
      <c r="P485" s="3"/>
      <c r="Q485" s="3"/>
      <c r="R485" s="3"/>
      <c r="S485" s="3">
        <v>3.86</v>
      </c>
      <c r="T485" s="3"/>
      <c r="U485" s="3"/>
      <c r="V485" s="3">
        <v>3.86</v>
      </c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>
        <v>3.86</v>
      </c>
      <c r="AH485" s="3"/>
      <c r="AI485" s="3"/>
      <c r="AJ485" s="3"/>
      <c r="AK485" s="3">
        <v>3.86</v>
      </c>
    </row>
    <row r="486" s="1" customFormat="1" ht="45.75" customHeight="1" spans="1:37">
      <c r="A486" s="1">
        <v>483</v>
      </c>
      <c r="B486" s="1" t="s">
        <v>978</v>
      </c>
      <c r="C486" s="1" t="s">
        <v>979</v>
      </c>
      <c r="D486" s="1" t="s">
        <v>47</v>
      </c>
      <c r="E486" s="1" t="s">
        <v>976</v>
      </c>
      <c r="F486" s="3">
        <v>50.6</v>
      </c>
      <c r="G486" s="3">
        <v>45.5</v>
      </c>
      <c r="H486" s="3"/>
      <c r="I486" s="3"/>
      <c r="J486" s="3">
        <v>46.16</v>
      </c>
      <c r="K486" s="3"/>
      <c r="L486" s="3"/>
      <c r="M486" s="3"/>
      <c r="N486" s="3"/>
      <c r="O486" s="3">
        <v>46.81</v>
      </c>
      <c r="P486" s="3"/>
      <c r="Q486" s="3"/>
      <c r="R486" s="3">
        <v>45.5</v>
      </c>
      <c r="S486" s="3"/>
      <c r="T486" s="3"/>
      <c r="U486" s="3"/>
      <c r="V486" s="3"/>
      <c r="W486" s="3"/>
      <c r="X486" s="3">
        <v>45.5</v>
      </c>
      <c r="Y486" s="3">
        <v>46.68</v>
      </c>
      <c r="Z486" s="3">
        <v>47.47</v>
      </c>
      <c r="AA486" s="3"/>
      <c r="AB486" s="3"/>
      <c r="AC486" s="3"/>
      <c r="AD486" s="3">
        <v>47.47</v>
      </c>
      <c r="AE486" s="3"/>
      <c r="AF486" s="3"/>
      <c r="AG486" s="3"/>
      <c r="AH486" s="3">
        <v>45.5</v>
      </c>
      <c r="AI486" s="3">
        <v>45.5</v>
      </c>
      <c r="AJ486" s="3">
        <v>45.5</v>
      </c>
      <c r="AK486" s="3">
        <v>46.1445454545455</v>
      </c>
    </row>
    <row r="487" s="1" customFormat="1" ht="45.75" customHeight="1" spans="1:37">
      <c r="A487" s="1">
        <v>484</v>
      </c>
      <c r="B487" s="1" t="s">
        <v>980</v>
      </c>
      <c r="C487" s="1" t="s">
        <v>981</v>
      </c>
      <c r="D487" s="1" t="s">
        <v>363</v>
      </c>
      <c r="E487" s="1" t="s">
        <v>976</v>
      </c>
      <c r="F487" s="3">
        <v>422.01</v>
      </c>
      <c r="G487" s="3">
        <v>418.26</v>
      </c>
      <c r="H487" s="3"/>
      <c r="I487" s="3"/>
      <c r="J487" s="3">
        <v>418.26</v>
      </c>
      <c r="K487" s="3"/>
      <c r="L487" s="3">
        <v>418.26</v>
      </c>
      <c r="M487" s="3"/>
      <c r="N487" s="3">
        <v>418.26</v>
      </c>
      <c r="O487" s="3">
        <v>418.26</v>
      </c>
      <c r="P487" s="3"/>
      <c r="Q487" s="3">
        <v>418.26</v>
      </c>
      <c r="R487" s="3"/>
      <c r="S487" s="3"/>
      <c r="T487" s="3"/>
      <c r="U487" s="3">
        <v>418.26</v>
      </c>
      <c r="V487" s="3"/>
      <c r="W487" s="3">
        <v>418.26</v>
      </c>
      <c r="X487" s="3"/>
      <c r="Y487" s="3"/>
      <c r="Z487" s="3"/>
      <c r="AA487" s="3"/>
      <c r="AB487" s="3"/>
      <c r="AC487" s="3">
        <v>418.26</v>
      </c>
      <c r="AD487" s="3">
        <v>418.26</v>
      </c>
      <c r="AE487" s="3"/>
      <c r="AF487" s="3"/>
      <c r="AG487" s="3"/>
      <c r="AH487" s="3">
        <v>418.26</v>
      </c>
      <c r="AI487" s="3">
        <v>418.26</v>
      </c>
      <c r="AJ487" s="3">
        <v>418.26</v>
      </c>
      <c r="AK487" s="3">
        <v>418.26</v>
      </c>
    </row>
    <row r="488" s="1" customFormat="1" ht="45.75" customHeight="1" spans="1:37">
      <c r="A488" s="1">
        <v>485</v>
      </c>
      <c r="B488" s="1" t="s">
        <v>982</v>
      </c>
      <c r="C488" s="1" t="s">
        <v>983</v>
      </c>
      <c r="D488" s="1" t="s">
        <v>715</v>
      </c>
      <c r="E488" s="1" t="s">
        <v>984</v>
      </c>
      <c r="F488" s="3">
        <v>81.19</v>
      </c>
      <c r="G488" s="3"/>
      <c r="H488" s="3"/>
      <c r="I488" s="3"/>
      <c r="J488" s="3">
        <v>77</v>
      </c>
      <c r="K488" s="3">
        <v>77</v>
      </c>
      <c r="L488" s="3"/>
      <c r="M488" s="3"/>
      <c r="N488" s="3"/>
      <c r="O488" s="3">
        <v>77.5</v>
      </c>
      <c r="P488" s="3"/>
      <c r="Q488" s="3">
        <v>77.31</v>
      </c>
      <c r="R488" s="3"/>
      <c r="S488" s="3">
        <v>77.31</v>
      </c>
      <c r="T488" s="3"/>
      <c r="U488" s="3">
        <v>78.38</v>
      </c>
      <c r="V488" s="3">
        <v>77.5</v>
      </c>
      <c r="W488" s="3"/>
      <c r="X488" s="3"/>
      <c r="Y488" s="3">
        <v>77.96</v>
      </c>
      <c r="Z488" s="3"/>
      <c r="AA488" s="3"/>
      <c r="AB488" s="3"/>
      <c r="AC488" s="3"/>
      <c r="AD488" s="3"/>
      <c r="AE488" s="3"/>
      <c r="AF488" s="3">
        <v>77.9</v>
      </c>
      <c r="AG488" s="3"/>
      <c r="AH488" s="3">
        <v>77.31</v>
      </c>
      <c r="AI488" s="3">
        <v>77.31</v>
      </c>
      <c r="AJ488" s="3">
        <v>77.31</v>
      </c>
      <c r="AK488" s="3">
        <v>77.4825</v>
      </c>
    </row>
    <row r="489" s="1" customFormat="1" ht="45.75" customHeight="1" spans="1:37">
      <c r="A489" s="1">
        <v>486</v>
      </c>
      <c r="B489" s="1" t="s">
        <v>985</v>
      </c>
      <c r="C489" s="1" t="s">
        <v>986</v>
      </c>
      <c r="D489" s="1" t="s">
        <v>363</v>
      </c>
      <c r="E489" s="1" t="s">
        <v>987</v>
      </c>
      <c r="F489" s="3">
        <v>37.87</v>
      </c>
      <c r="G489" s="3">
        <v>37.81</v>
      </c>
      <c r="H489" s="3">
        <v>37.81</v>
      </c>
      <c r="I489" s="3"/>
      <c r="J489" s="3">
        <v>37.81</v>
      </c>
      <c r="K489" s="3">
        <v>37</v>
      </c>
      <c r="L489" s="3"/>
      <c r="M489" s="3"/>
      <c r="N489" s="3"/>
      <c r="O489" s="3">
        <v>37.81</v>
      </c>
      <c r="P489" s="3"/>
      <c r="Q489" s="3"/>
      <c r="R489" s="3">
        <v>37.81</v>
      </c>
      <c r="S489" s="3"/>
      <c r="T489" s="3"/>
      <c r="U489" s="3"/>
      <c r="V489" s="3">
        <v>36.91</v>
      </c>
      <c r="W489" s="3">
        <v>37.81</v>
      </c>
      <c r="X489" s="3"/>
      <c r="Y489" s="3"/>
      <c r="Z489" s="3"/>
      <c r="AA489" s="3"/>
      <c r="AB489" s="3"/>
      <c r="AC489" s="3"/>
      <c r="AD489" s="3">
        <v>37.81</v>
      </c>
      <c r="AE489" s="3"/>
      <c r="AF489" s="3"/>
      <c r="AG489" s="3"/>
      <c r="AH489" s="3">
        <v>37.81</v>
      </c>
      <c r="AI489" s="3">
        <v>36.91</v>
      </c>
      <c r="AJ489" s="3">
        <v>37.81</v>
      </c>
      <c r="AK489" s="3">
        <v>37.5925</v>
      </c>
    </row>
    <row r="490" s="1" customFormat="1" ht="45.75" customHeight="1" spans="1:37">
      <c r="A490" s="1">
        <v>487</v>
      </c>
      <c r="B490" s="1" t="s">
        <v>988</v>
      </c>
      <c r="C490" s="1" t="s">
        <v>56</v>
      </c>
      <c r="D490" s="1" t="s">
        <v>47</v>
      </c>
      <c r="E490" s="1" t="s">
        <v>989</v>
      </c>
      <c r="F490" s="3">
        <v>7.57</v>
      </c>
      <c r="G490" s="3"/>
      <c r="H490" s="3"/>
      <c r="I490" s="3"/>
      <c r="J490" s="3"/>
      <c r="K490" s="3"/>
      <c r="L490" s="3"/>
      <c r="M490" s="3">
        <v>7.4</v>
      </c>
      <c r="N490" s="3"/>
      <c r="O490" s="3">
        <v>7.2</v>
      </c>
      <c r="P490" s="3"/>
      <c r="Q490" s="3"/>
      <c r="R490" s="3"/>
      <c r="S490" s="3"/>
      <c r="T490" s="3"/>
      <c r="U490" s="3"/>
      <c r="V490" s="3"/>
      <c r="W490" s="3">
        <v>7.38</v>
      </c>
      <c r="X490" s="3"/>
      <c r="Y490" s="3"/>
      <c r="Z490" s="3"/>
      <c r="AA490" s="3"/>
      <c r="AB490" s="3"/>
      <c r="AC490" s="3">
        <v>7.2</v>
      </c>
      <c r="AD490" s="3">
        <v>7.2</v>
      </c>
      <c r="AE490" s="3"/>
      <c r="AF490" s="3"/>
      <c r="AG490" s="3"/>
      <c r="AH490" s="3">
        <v>7.2</v>
      </c>
      <c r="AI490" s="3">
        <v>7.2</v>
      </c>
      <c r="AJ490" s="3">
        <v>7.2</v>
      </c>
      <c r="AK490" s="3">
        <v>7.2475</v>
      </c>
    </row>
    <row r="491" s="1" customFormat="1" ht="45.75" customHeight="1" spans="1:37">
      <c r="A491" s="1">
        <v>488</v>
      </c>
      <c r="B491" s="1" t="s">
        <v>967</v>
      </c>
      <c r="C491" s="1" t="s">
        <v>990</v>
      </c>
      <c r="D491" s="1" t="s">
        <v>363</v>
      </c>
      <c r="E491" s="1" t="s">
        <v>989</v>
      </c>
      <c r="F491" s="3">
        <v>22.52</v>
      </c>
      <c r="G491" s="3">
        <v>22.3</v>
      </c>
      <c r="H491" s="3"/>
      <c r="I491" s="3">
        <v>22.3</v>
      </c>
      <c r="J491" s="3"/>
      <c r="K491" s="3"/>
      <c r="L491" s="3"/>
      <c r="M491" s="3"/>
      <c r="N491" s="3"/>
      <c r="O491" s="3">
        <v>22.3</v>
      </c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>
        <v>22.3</v>
      </c>
      <c r="AE491" s="3"/>
      <c r="AF491" s="3"/>
      <c r="AG491" s="3"/>
      <c r="AH491" s="3"/>
      <c r="AI491" s="3"/>
      <c r="AJ491" s="3">
        <v>22.3</v>
      </c>
      <c r="AK491" s="3">
        <v>22.3</v>
      </c>
    </row>
    <row r="492" s="1" customFormat="1" ht="45.75" customHeight="1" spans="1:37">
      <c r="A492" s="1">
        <v>489</v>
      </c>
      <c r="B492" s="1" t="s">
        <v>991</v>
      </c>
      <c r="C492" s="1" t="s">
        <v>992</v>
      </c>
      <c r="D492" s="1" t="s">
        <v>993</v>
      </c>
      <c r="E492" s="1" t="s">
        <v>994</v>
      </c>
      <c r="F492" s="3">
        <v>10.58</v>
      </c>
      <c r="G492" s="3"/>
      <c r="H492" s="3"/>
      <c r="I492" s="3">
        <v>10.4816666666667</v>
      </c>
      <c r="J492" s="3">
        <v>10.4383333333333</v>
      </c>
      <c r="K492" s="3">
        <v>10.45</v>
      </c>
      <c r="L492" s="3"/>
      <c r="M492" s="3"/>
      <c r="N492" s="3"/>
      <c r="O492" s="3">
        <v>10.4383333333333</v>
      </c>
      <c r="P492" s="3"/>
      <c r="Q492" s="3"/>
      <c r="R492" s="3">
        <v>10.45</v>
      </c>
      <c r="S492" s="3">
        <v>10.45</v>
      </c>
      <c r="T492" s="3"/>
      <c r="U492" s="3"/>
      <c r="V492" s="3">
        <v>10.4</v>
      </c>
      <c r="W492" s="3">
        <v>10.4383333333333</v>
      </c>
      <c r="X492" s="3"/>
      <c r="Y492" s="3"/>
      <c r="Z492" s="3"/>
      <c r="AA492" s="3"/>
      <c r="AB492" s="3"/>
      <c r="AC492" s="3"/>
      <c r="AD492" s="3">
        <v>10.45</v>
      </c>
      <c r="AE492" s="3"/>
      <c r="AF492" s="3">
        <v>10.5</v>
      </c>
      <c r="AG492" s="3"/>
      <c r="AH492" s="3"/>
      <c r="AI492" s="3">
        <v>10.4166666666667</v>
      </c>
      <c r="AJ492" s="3">
        <v>10.45</v>
      </c>
      <c r="AK492" s="3">
        <v>10.4469444444444</v>
      </c>
    </row>
    <row r="493" s="1" customFormat="1" ht="33.75" customHeight="1" spans="1:37">
      <c r="A493" s="1">
        <v>490</v>
      </c>
      <c r="B493" s="1" t="s">
        <v>995</v>
      </c>
      <c r="C493" s="1" t="s">
        <v>996</v>
      </c>
      <c r="D493" s="1" t="s">
        <v>233</v>
      </c>
      <c r="E493" s="1" t="s">
        <v>994</v>
      </c>
      <c r="F493" s="3">
        <v>6.82285714285714</v>
      </c>
      <c r="G493" s="3"/>
      <c r="H493" s="3"/>
      <c r="I493" s="3"/>
      <c r="J493" s="3">
        <v>6.71</v>
      </c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>
        <v>6.81428571428571</v>
      </c>
      <c r="W493" s="3">
        <v>6.71</v>
      </c>
      <c r="X493" s="3"/>
      <c r="Y493" s="3"/>
      <c r="Z493" s="3"/>
      <c r="AA493" s="3"/>
      <c r="AB493" s="3"/>
      <c r="AC493" s="3"/>
      <c r="AD493" s="3">
        <v>6.71</v>
      </c>
      <c r="AE493" s="3"/>
      <c r="AF493" s="3"/>
      <c r="AG493" s="3"/>
      <c r="AH493" s="3"/>
      <c r="AI493" s="3">
        <v>6.71</v>
      </c>
      <c r="AJ493" s="3">
        <v>6.71</v>
      </c>
      <c r="AK493" s="3">
        <v>6.72738095238095</v>
      </c>
    </row>
    <row r="494" s="1" customFormat="1" ht="36.75" customHeight="1" spans="1:37">
      <c r="A494" s="1">
        <v>491</v>
      </c>
      <c r="B494" s="1" t="s">
        <v>997</v>
      </c>
      <c r="C494" s="1" t="s">
        <v>998</v>
      </c>
      <c r="D494" s="1" t="s">
        <v>251</v>
      </c>
      <c r="E494" s="1" t="s">
        <v>999</v>
      </c>
      <c r="F494" s="3">
        <v>0.9125</v>
      </c>
      <c r="G494" s="3"/>
      <c r="H494" s="3"/>
      <c r="I494" s="3">
        <v>0.8667</v>
      </c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>
        <v>0.89</v>
      </c>
      <c r="AG494" s="3"/>
      <c r="AH494" s="3"/>
      <c r="AI494" s="3"/>
      <c r="AJ494" s="3"/>
      <c r="AK494" s="3">
        <v>0.8784</v>
      </c>
    </row>
    <row r="495" s="1" customFormat="1" ht="30" customHeight="1" spans="1:40">
      <c r="A495" s="1">
        <v>492</v>
      </c>
      <c r="B495" s="1" t="s">
        <v>1000</v>
      </c>
      <c r="C495" s="1" t="s">
        <v>40</v>
      </c>
      <c r="D495" s="1">
        <v>24</v>
      </c>
      <c r="E495" s="1" t="s">
        <v>1001</v>
      </c>
      <c r="F495" s="33">
        <v>1.43791666666667</v>
      </c>
      <c r="H495" s="6">
        <v>1.32916666666667</v>
      </c>
      <c r="I495" s="6">
        <v>1.25166666666667</v>
      </c>
      <c r="J495" s="1">
        <v>1.37</v>
      </c>
      <c r="K495" s="6">
        <v>1.31666666666667</v>
      </c>
      <c r="L495" s="6">
        <v>1.25416666666667</v>
      </c>
      <c r="M495" s="6">
        <v>1.32916666666667</v>
      </c>
      <c r="O495" s="6">
        <v>1.2425</v>
      </c>
      <c r="R495" s="6">
        <v>1.25125</v>
      </c>
      <c r="S495" s="6">
        <v>1.3833</v>
      </c>
      <c r="U495" s="6">
        <v>1.25916666666667</v>
      </c>
      <c r="AA495" s="6">
        <v>1.2409</v>
      </c>
      <c r="AC495" s="6">
        <v>1.43166666666667</v>
      </c>
      <c r="AD495" s="6">
        <v>1.25125</v>
      </c>
      <c r="AH495" s="6">
        <v>1.2875</v>
      </c>
      <c r="AJ495" s="1">
        <v>1.3833</v>
      </c>
      <c r="AK495" s="6">
        <f t="shared" ref="AK495:AK500" si="12">AVERAGE(F495:AJ495)</f>
        <v>1.31372395833333</v>
      </c>
      <c r="AL495" s="6"/>
      <c r="AN495" s="6"/>
    </row>
    <row r="496" s="1" customFormat="1" ht="30" customHeight="1" spans="1:40">
      <c r="A496" s="1">
        <v>493</v>
      </c>
      <c r="B496" s="1" t="s">
        <v>1002</v>
      </c>
      <c r="C496" s="1" t="s">
        <v>194</v>
      </c>
      <c r="D496" s="1">
        <v>12</v>
      </c>
      <c r="E496" s="1" t="s">
        <v>1001</v>
      </c>
      <c r="F496" s="33">
        <v>2.149</v>
      </c>
      <c r="H496" s="6">
        <v>1.98833333333333</v>
      </c>
      <c r="I496" s="6">
        <v>1.84333333333333</v>
      </c>
      <c r="J496" s="1">
        <v>1.9825</v>
      </c>
      <c r="K496" s="6">
        <v>1.82083333333333</v>
      </c>
      <c r="L496" s="6">
        <v>1.74916666666667</v>
      </c>
      <c r="M496" s="6">
        <v>1.80666666666667</v>
      </c>
      <c r="O496" s="6">
        <v>1.71666666666667</v>
      </c>
      <c r="Q496" s="6">
        <v>1.71666666666667</v>
      </c>
      <c r="R496" s="6">
        <v>1.99916666666667</v>
      </c>
      <c r="S496" s="6">
        <v>2.0791</v>
      </c>
      <c r="U496" s="6">
        <v>1.72333333333333</v>
      </c>
      <c r="V496" s="6">
        <v>2.1375</v>
      </c>
      <c r="X496" s="6">
        <v>1.92916666666667</v>
      </c>
      <c r="Y496" s="6"/>
      <c r="AA496" s="6">
        <v>1.71666666666667</v>
      </c>
      <c r="AC496" s="6">
        <v>2.1</v>
      </c>
      <c r="AD496" s="6">
        <v>1.71666666666667</v>
      </c>
      <c r="AE496" s="1">
        <v>2.0225</v>
      </c>
      <c r="AH496" s="6">
        <v>1.71666666666667</v>
      </c>
      <c r="AJ496" s="1">
        <v>2.0792</v>
      </c>
      <c r="AK496" s="6">
        <f t="shared" si="12"/>
        <v>1.89965666666667</v>
      </c>
      <c r="AL496" s="6"/>
      <c r="AN496" s="6"/>
    </row>
    <row r="497" s="1" customFormat="1" ht="30" customHeight="1" spans="1:40">
      <c r="A497" s="1">
        <v>494</v>
      </c>
      <c r="B497" s="1" t="s">
        <v>1003</v>
      </c>
      <c r="C497" s="1" t="s">
        <v>728</v>
      </c>
      <c r="D497" s="1">
        <v>24</v>
      </c>
      <c r="E497" s="1" t="s">
        <v>1001</v>
      </c>
      <c r="F497" s="33">
        <v>1.6071</v>
      </c>
      <c r="H497" s="6">
        <v>1.395</v>
      </c>
      <c r="I497" s="6">
        <v>1.475</v>
      </c>
      <c r="K497" s="6">
        <v>1.44291666666667</v>
      </c>
      <c r="L497" s="6"/>
      <c r="O497" s="6"/>
      <c r="Q497" s="6">
        <v>1.32416666666667</v>
      </c>
      <c r="R497" s="6">
        <v>1.55541666666667</v>
      </c>
      <c r="S497" s="6">
        <v>1.5516</v>
      </c>
      <c r="U497" s="6">
        <v>1.38333333333333</v>
      </c>
      <c r="V497" s="6">
        <v>1.40625</v>
      </c>
      <c r="Y497" s="6"/>
      <c r="Z497" s="1">
        <v>1.555</v>
      </c>
      <c r="AA497" s="6">
        <v>1.2906</v>
      </c>
      <c r="AC497" s="6">
        <v>1.55166666666667</v>
      </c>
      <c r="AD497" s="6">
        <v>1.37416666666667</v>
      </c>
      <c r="AH497" s="6"/>
      <c r="AK497" s="6">
        <f t="shared" si="12"/>
        <v>1.4547858974359</v>
      </c>
      <c r="AL497" s="6"/>
      <c r="AN497" s="6"/>
    </row>
    <row r="498" s="1" customFormat="1" ht="30" customHeight="1" spans="1:40">
      <c r="A498" s="1">
        <v>495</v>
      </c>
      <c r="B498" s="1" t="s">
        <v>1004</v>
      </c>
      <c r="C498" s="1" t="s">
        <v>1005</v>
      </c>
      <c r="D498" s="1">
        <v>24</v>
      </c>
      <c r="E498" s="1" t="s">
        <v>1001</v>
      </c>
      <c r="F498" s="33">
        <v>0.8648</v>
      </c>
      <c r="H498" s="6">
        <v>0.80625</v>
      </c>
      <c r="I498" s="6">
        <v>0.77625</v>
      </c>
      <c r="K498" s="6">
        <v>0.829583333333333</v>
      </c>
      <c r="L498" s="6"/>
      <c r="O498" s="6">
        <v>0.768333333333333</v>
      </c>
      <c r="U498" s="6">
        <v>0.837916666666667</v>
      </c>
      <c r="Y498" s="6"/>
      <c r="AA498" s="6">
        <v>0.7538</v>
      </c>
      <c r="AD498" s="6">
        <v>0.7925</v>
      </c>
      <c r="AH498" s="6">
        <v>0.861666666666667</v>
      </c>
      <c r="AK498" s="6">
        <f t="shared" si="12"/>
        <v>0.810122222222222</v>
      </c>
      <c r="AL498" s="6"/>
      <c r="AN498" s="6"/>
    </row>
    <row r="499" s="1" customFormat="1" ht="30" customHeight="1" spans="1:40">
      <c r="A499" s="1">
        <v>496</v>
      </c>
      <c r="B499" s="1" t="s">
        <v>1006</v>
      </c>
      <c r="C499" s="1" t="s">
        <v>121</v>
      </c>
      <c r="D499" s="1">
        <v>48</v>
      </c>
      <c r="E499" s="1" t="s">
        <v>1001</v>
      </c>
      <c r="F499" s="33">
        <v>0.2798</v>
      </c>
      <c r="I499" s="6">
        <v>0.279791666666667</v>
      </c>
      <c r="L499" s="6">
        <v>0.2775</v>
      </c>
      <c r="O499" s="6">
        <v>0.274583333333333</v>
      </c>
      <c r="U499" s="6">
        <v>0.276875</v>
      </c>
      <c r="Y499" s="6"/>
      <c r="AA499" s="6">
        <v>0.2663</v>
      </c>
      <c r="AD499" s="6">
        <v>0.26625</v>
      </c>
      <c r="AH499" s="6">
        <v>0.279791666666667</v>
      </c>
      <c r="AK499" s="6">
        <f t="shared" si="12"/>
        <v>0.275111458333333</v>
      </c>
      <c r="AL499" s="6"/>
      <c r="AN499" s="6"/>
    </row>
    <row r="500" s="1" customFormat="1" ht="30" customHeight="1" spans="1:40">
      <c r="A500" s="1">
        <v>497</v>
      </c>
      <c r="B500" s="1" t="s">
        <v>1007</v>
      </c>
      <c r="C500" s="1" t="s">
        <v>90</v>
      </c>
      <c r="D500" s="1">
        <v>36</v>
      </c>
      <c r="E500" s="1" t="s">
        <v>1001</v>
      </c>
      <c r="F500" s="33">
        <v>0.3805</v>
      </c>
      <c r="I500" s="6">
        <v>0.364444444444444</v>
      </c>
      <c r="L500" s="6">
        <v>0.352222222222222</v>
      </c>
      <c r="O500" s="6">
        <v>0.332222222222222</v>
      </c>
      <c r="U500" s="6">
        <v>0.3475</v>
      </c>
      <c r="Y500" s="6">
        <v>0.36</v>
      </c>
      <c r="AA500" s="6">
        <v>0.3259</v>
      </c>
      <c r="AD500" s="6">
        <v>0.311111111111111</v>
      </c>
      <c r="AJ500" s="1">
        <v>0.3333</v>
      </c>
      <c r="AK500" s="6">
        <f t="shared" si="12"/>
        <v>0.345244444444444</v>
      </c>
      <c r="AL500" s="6"/>
      <c r="AN500" s="6"/>
    </row>
    <row r="501" s="1" customFormat="1" ht="43.5" customHeight="1" spans="1:37">
      <c r="A501" s="1">
        <v>498</v>
      </c>
      <c r="B501" s="1" t="s">
        <v>1008</v>
      </c>
      <c r="C501" s="1" t="s">
        <v>1009</v>
      </c>
      <c r="D501" s="1" t="s">
        <v>85</v>
      </c>
      <c r="E501" s="1" t="s">
        <v>1010</v>
      </c>
      <c r="F501" s="1">
        <v>39.1067</v>
      </c>
      <c r="G501" s="6"/>
      <c r="H501" s="6"/>
      <c r="I501" s="6"/>
      <c r="J501" s="6"/>
      <c r="K501" s="6"/>
      <c r="L501" s="6">
        <v>37.8693</v>
      </c>
      <c r="M501" s="6"/>
      <c r="N501" s="6"/>
      <c r="O501" s="6"/>
      <c r="P501" s="6">
        <v>38.99</v>
      </c>
      <c r="Q501" s="6"/>
      <c r="R501" s="6"/>
      <c r="S501" s="6"/>
      <c r="T501" s="6"/>
      <c r="U501" s="6">
        <v>38.24</v>
      </c>
      <c r="V501" s="6"/>
      <c r="W501" s="6">
        <v>36.45</v>
      </c>
      <c r="X501" s="6"/>
      <c r="Y501" s="6"/>
      <c r="Z501" s="6"/>
      <c r="AA501" s="6">
        <v>37.386</v>
      </c>
      <c r="AB501" s="6"/>
      <c r="AC501" s="6"/>
      <c r="AD501" s="6">
        <v>37.12</v>
      </c>
      <c r="AE501" s="6"/>
      <c r="AF501" s="6"/>
      <c r="AG501" s="6"/>
      <c r="AH501" s="6"/>
      <c r="AI501" s="6"/>
      <c r="AJ501" s="6">
        <v>36.11</v>
      </c>
      <c r="AK501" s="1">
        <v>37.659</v>
      </c>
    </row>
    <row r="502" s="1" customFormat="1" ht="40.5" spans="1:37">
      <c r="A502" s="1">
        <v>499</v>
      </c>
      <c r="B502" s="1" t="s">
        <v>1011</v>
      </c>
      <c r="C502" s="1" t="s">
        <v>573</v>
      </c>
      <c r="D502" s="1" t="s">
        <v>212</v>
      </c>
      <c r="E502" s="1" t="s">
        <v>1012</v>
      </c>
      <c r="F502" s="1">
        <v>45.32</v>
      </c>
      <c r="I502" s="1">
        <v>42.19</v>
      </c>
      <c r="K502" s="1">
        <v>41.45</v>
      </c>
      <c r="L502" s="1">
        <v>39.52</v>
      </c>
      <c r="M502" s="1">
        <v>39.52</v>
      </c>
      <c r="R502" s="1">
        <v>43.86</v>
      </c>
      <c r="S502" s="1">
        <v>43.85</v>
      </c>
      <c r="T502" s="1">
        <v>39.52</v>
      </c>
      <c r="U502" s="1">
        <v>39.52</v>
      </c>
      <c r="W502" s="1">
        <v>39.52</v>
      </c>
      <c r="Z502" s="1">
        <v>39.52</v>
      </c>
      <c r="AA502" s="1">
        <v>39.52</v>
      </c>
      <c r="AF502" s="1">
        <v>39.52</v>
      </c>
      <c r="AI502" s="1">
        <v>39.52</v>
      </c>
      <c r="AJ502" s="1">
        <v>39.52</v>
      </c>
      <c r="AK502" s="1">
        <v>40.79</v>
      </c>
    </row>
    <row r="503" s="1" customFormat="1" ht="40.5" spans="1:37">
      <c r="A503" s="1">
        <v>500</v>
      </c>
      <c r="B503" s="1" t="s">
        <v>1011</v>
      </c>
      <c r="C503" s="1" t="s">
        <v>1013</v>
      </c>
      <c r="D503" s="1" t="s">
        <v>212</v>
      </c>
      <c r="E503" s="1" t="s">
        <v>1012</v>
      </c>
      <c r="F503" s="1">
        <v>60.43</v>
      </c>
      <c r="I503" s="1">
        <v>59.28</v>
      </c>
      <c r="T503" s="1">
        <v>59.28</v>
      </c>
      <c r="U503" s="1">
        <v>59.28</v>
      </c>
      <c r="Z503" s="1">
        <v>59.28</v>
      </c>
      <c r="AA503" s="1">
        <v>59.28</v>
      </c>
      <c r="AC503" s="1">
        <v>59.28</v>
      </c>
      <c r="AD503" s="1">
        <v>59.28</v>
      </c>
      <c r="AF503" s="1">
        <v>59.28</v>
      </c>
      <c r="AI503" s="1">
        <v>59.28</v>
      </c>
      <c r="AJ503" s="1">
        <v>59.28</v>
      </c>
      <c r="AK503" s="1">
        <v>59.38</v>
      </c>
    </row>
    <row r="504" s="1" customFormat="1" ht="40.5" spans="1:37">
      <c r="A504" s="1">
        <v>501</v>
      </c>
      <c r="B504" s="1" t="s">
        <v>868</v>
      </c>
      <c r="C504" s="1" t="s">
        <v>191</v>
      </c>
      <c r="D504" s="1" t="s">
        <v>240</v>
      </c>
      <c r="E504" s="1" t="s">
        <v>1012</v>
      </c>
      <c r="F504" s="1">
        <v>1.68</v>
      </c>
      <c r="O504" s="1">
        <v>0.45</v>
      </c>
      <c r="R504" s="1">
        <v>0.641</v>
      </c>
      <c r="V504" s="1">
        <v>0.704</v>
      </c>
      <c r="AK504" s="1">
        <v>0.8687</v>
      </c>
    </row>
    <row r="505" s="1" customFormat="1" ht="40.5" spans="1:37">
      <c r="A505" s="1">
        <v>502</v>
      </c>
      <c r="B505" s="1" t="s">
        <v>868</v>
      </c>
      <c r="C505" s="1" t="s">
        <v>56</v>
      </c>
      <c r="D505" s="1" t="s">
        <v>187</v>
      </c>
      <c r="E505" s="1" t="s">
        <v>1012</v>
      </c>
      <c r="F505" s="1">
        <v>2.785</v>
      </c>
      <c r="M505" s="1">
        <v>0.742</v>
      </c>
      <c r="R505" s="1">
        <v>1.089</v>
      </c>
      <c r="V505" s="1">
        <v>1.149</v>
      </c>
      <c r="AK505" s="1">
        <v>1.4412</v>
      </c>
    </row>
    <row r="506" s="3" customFormat="1" ht="63" customHeight="1" spans="1:37">
      <c r="A506" s="1">
        <v>503</v>
      </c>
      <c r="B506" s="3" t="s">
        <v>841</v>
      </c>
      <c r="C506" s="3" t="s">
        <v>1014</v>
      </c>
      <c r="D506" s="3" t="s">
        <v>1015</v>
      </c>
      <c r="E506" s="3" t="s">
        <v>1016</v>
      </c>
      <c r="F506" s="3">
        <f>27.99/36</f>
        <v>0.7775</v>
      </c>
      <c r="AA506" s="3">
        <v>0.7509</v>
      </c>
      <c r="AB506" s="3">
        <f>27.6/36</f>
        <v>0.766666666666667</v>
      </c>
      <c r="AH506" s="3">
        <f>27.06/36</f>
        <v>0.751666666666667</v>
      </c>
      <c r="AK506" s="3">
        <f>SUM(F506:AJ506)/4</f>
        <v>0.761683333333333</v>
      </c>
    </row>
    <row r="507" s="1" customFormat="1" ht="40.5" spans="1:37">
      <c r="A507" s="1">
        <v>504</v>
      </c>
      <c r="B507" s="1" t="s">
        <v>1017</v>
      </c>
      <c r="C507" s="1" t="s">
        <v>1018</v>
      </c>
      <c r="D507" s="1" t="s">
        <v>1019</v>
      </c>
      <c r="E507" s="1" t="s">
        <v>1020</v>
      </c>
      <c r="F507" s="1">
        <v>0.1798</v>
      </c>
      <c r="Q507" s="1">
        <v>0.173</v>
      </c>
      <c r="U507" s="1">
        <v>0.1723</v>
      </c>
      <c r="AK507" s="1">
        <v>0.1727</v>
      </c>
    </row>
    <row r="508" s="1" customFormat="1" ht="40.5" spans="1:37">
      <c r="A508" s="1">
        <v>505</v>
      </c>
      <c r="B508" s="1" t="s">
        <v>1017</v>
      </c>
      <c r="C508" s="1" t="s">
        <v>1021</v>
      </c>
      <c r="D508" s="1" t="s">
        <v>1022</v>
      </c>
      <c r="E508" s="1" t="s">
        <v>1020</v>
      </c>
      <c r="F508" s="1">
        <v>0.3324</v>
      </c>
      <c r="K508" s="1">
        <v>0.3</v>
      </c>
      <c r="T508" s="1">
        <v>0.2832</v>
      </c>
      <c r="AI508" s="1">
        <v>0.2832</v>
      </c>
      <c r="AK508" s="1">
        <v>0.2888</v>
      </c>
    </row>
    <row r="509" s="1" customFormat="1" ht="40.5" spans="1:37">
      <c r="A509" s="1">
        <v>506</v>
      </c>
      <c r="B509" s="1" t="s">
        <v>1023</v>
      </c>
      <c r="C509" s="1" t="s">
        <v>1024</v>
      </c>
      <c r="D509" s="1" t="s">
        <v>1025</v>
      </c>
      <c r="E509" s="1" t="s">
        <v>1020</v>
      </c>
      <c r="F509" s="1">
        <v>0.1792</v>
      </c>
      <c r="O509" s="1">
        <v>0.173</v>
      </c>
      <c r="W509" s="1">
        <v>0.173</v>
      </c>
      <c r="AI509" s="1">
        <v>0.173</v>
      </c>
      <c r="AK509" s="1">
        <v>0.173</v>
      </c>
    </row>
    <row r="510" s="1" customFormat="1" ht="40.5" spans="1:37">
      <c r="A510" s="1">
        <v>507</v>
      </c>
      <c r="B510" s="1" t="s">
        <v>1023</v>
      </c>
      <c r="C510" s="1" t="s">
        <v>1024</v>
      </c>
      <c r="D510" s="1" t="s">
        <v>1026</v>
      </c>
      <c r="E510" s="1" t="s">
        <v>1020</v>
      </c>
      <c r="F510" s="1">
        <v>0.2268</v>
      </c>
      <c r="AI510" s="1">
        <v>0.1875</v>
      </c>
      <c r="AK510" s="1">
        <v>0.1875</v>
      </c>
    </row>
    <row r="511" s="1" customFormat="1" ht="40.5" spans="1:37">
      <c r="A511" s="1">
        <v>508</v>
      </c>
      <c r="B511" s="1" t="s">
        <v>1027</v>
      </c>
      <c r="C511" s="1" t="s">
        <v>1028</v>
      </c>
      <c r="D511" s="1" t="s">
        <v>1029</v>
      </c>
      <c r="E511" s="1" t="s">
        <v>1020</v>
      </c>
      <c r="F511" s="1">
        <v>0.4706</v>
      </c>
      <c r="AC511" s="1">
        <v>0.47</v>
      </c>
      <c r="AI511" s="1">
        <v>0.3689</v>
      </c>
      <c r="AK511" s="1">
        <v>0.42</v>
      </c>
    </row>
    <row r="512" s="1" customFormat="1" ht="28.5" customHeight="1" spans="1:37">
      <c r="A512" s="1">
        <v>509</v>
      </c>
      <c r="B512" s="1" t="s">
        <v>1030</v>
      </c>
      <c r="C512" s="1" t="s">
        <v>40</v>
      </c>
      <c r="D512" s="1" t="s">
        <v>179</v>
      </c>
      <c r="E512" s="1" t="s">
        <v>1031</v>
      </c>
      <c r="F512" s="1">
        <v>1.3489</v>
      </c>
      <c r="K512" s="1">
        <v>1.3094</v>
      </c>
      <c r="L512" s="1">
        <v>1.2664</v>
      </c>
      <c r="O512" s="1">
        <v>1.2542</v>
      </c>
      <c r="R512" s="1">
        <v>1.2481</v>
      </c>
      <c r="U512" s="1">
        <v>1.2481</v>
      </c>
      <c r="Y512" s="1">
        <v>1.2639</v>
      </c>
      <c r="AA512" s="1">
        <v>1.2481</v>
      </c>
      <c r="AD512" s="1">
        <v>1.2481</v>
      </c>
      <c r="AF512" s="1">
        <v>1.2481</v>
      </c>
      <c r="AH512" s="1">
        <v>1.2794</v>
      </c>
      <c r="AI512" s="1">
        <v>1.2481</v>
      </c>
      <c r="AK512" s="1">
        <v>1.2602</v>
      </c>
    </row>
    <row r="513" s="1" customFormat="1" ht="28.5" customHeight="1" spans="1:37">
      <c r="A513" s="1">
        <v>510</v>
      </c>
      <c r="B513" s="1" t="s">
        <v>1032</v>
      </c>
      <c r="C513" s="1" t="s">
        <v>343</v>
      </c>
      <c r="D513" s="1" t="s">
        <v>116</v>
      </c>
      <c r="E513" s="1" t="s">
        <v>1031</v>
      </c>
      <c r="F513" s="1">
        <v>0.9542</v>
      </c>
      <c r="N513" s="1">
        <v>0.9377</v>
      </c>
      <c r="O513" s="1">
        <v>0.9456</v>
      </c>
      <c r="Q513" s="1">
        <v>0.9448</v>
      </c>
      <c r="U513" s="1">
        <v>0.9494</v>
      </c>
      <c r="V513" s="1">
        <v>0.9542</v>
      </c>
      <c r="AK513" s="1">
        <v>0.9463</v>
      </c>
    </row>
    <row r="514" s="1" customFormat="1" ht="28.5" customHeight="1" spans="1:37">
      <c r="A514" s="1">
        <v>511</v>
      </c>
      <c r="B514" s="1" t="s">
        <v>1033</v>
      </c>
      <c r="C514" s="1" t="s">
        <v>246</v>
      </c>
      <c r="D514" s="1" t="s">
        <v>1034</v>
      </c>
      <c r="E514" s="1" t="s">
        <v>1031</v>
      </c>
      <c r="F514" s="1">
        <v>0.6578</v>
      </c>
      <c r="I514" s="1">
        <v>0.6378</v>
      </c>
      <c r="K514" s="1">
        <v>0.6173</v>
      </c>
      <c r="L514" s="1">
        <v>0.5971</v>
      </c>
      <c r="N514" s="1">
        <v>0.6289</v>
      </c>
      <c r="O514" s="1">
        <v>0.592</v>
      </c>
      <c r="Q514" s="1">
        <v>0.5849</v>
      </c>
      <c r="S514" s="1">
        <v>0.6493</v>
      </c>
      <c r="U514" s="1">
        <v>0.6038</v>
      </c>
      <c r="X514" s="1">
        <v>0.6551</v>
      </c>
      <c r="Y514" s="1">
        <v>0.6138</v>
      </c>
      <c r="AA514" s="1">
        <v>0.594</v>
      </c>
      <c r="AD514" s="1">
        <v>0.594</v>
      </c>
      <c r="AH514" s="1">
        <v>0.5982</v>
      </c>
      <c r="AK514" s="1">
        <v>0.6128</v>
      </c>
    </row>
    <row r="515" s="1" customFormat="1" ht="28.5" customHeight="1" spans="1:37">
      <c r="A515" s="1">
        <v>512</v>
      </c>
      <c r="B515" s="1" t="s">
        <v>1035</v>
      </c>
      <c r="C515" s="1" t="s">
        <v>1036</v>
      </c>
      <c r="D515" s="1" t="s">
        <v>136</v>
      </c>
      <c r="E515" s="1" t="s">
        <v>1031</v>
      </c>
      <c r="F515" s="1">
        <v>1.1433</v>
      </c>
      <c r="I515" s="1">
        <v>1.1046</v>
      </c>
      <c r="O515" s="1">
        <v>1.0642</v>
      </c>
      <c r="P515" s="1">
        <v>1.1121</v>
      </c>
      <c r="U515" s="1">
        <v>1.06</v>
      </c>
      <c r="V515" s="1">
        <v>1.0971</v>
      </c>
      <c r="W515" s="1">
        <v>1.0725</v>
      </c>
      <c r="AA515" s="1">
        <v>1.0642</v>
      </c>
      <c r="AD515" s="1">
        <v>1.1079</v>
      </c>
      <c r="AI515" s="1">
        <v>1.06</v>
      </c>
      <c r="AK515" s="1">
        <v>1.0825</v>
      </c>
    </row>
    <row r="516" s="1" customFormat="1" ht="54" spans="1:37">
      <c r="A516" s="1">
        <v>513</v>
      </c>
      <c r="B516" s="1" t="s">
        <v>1037</v>
      </c>
      <c r="C516" s="1" t="s">
        <v>90</v>
      </c>
      <c r="D516" s="1" t="s">
        <v>1038</v>
      </c>
      <c r="E516" s="1" t="s">
        <v>1039</v>
      </c>
      <c r="F516" s="5">
        <f>517.095/40</f>
        <v>12.927375</v>
      </c>
      <c r="G516" s="5">
        <f>505.19/40</f>
        <v>12.62975</v>
      </c>
      <c r="H516" s="5"/>
      <c r="I516" s="5"/>
      <c r="J516" s="5"/>
      <c r="K516" s="5"/>
      <c r="L516" s="5"/>
      <c r="M516" s="5"/>
      <c r="N516" s="5"/>
      <c r="O516" s="5"/>
      <c r="P516" s="5"/>
      <c r="Q516" s="5">
        <f>505.19/40</f>
        <v>12.62975</v>
      </c>
      <c r="R516" s="5">
        <f>505.2/40</f>
        <v>12.63</v>
      </c>
      <c r="S516" s="5"/>
      <c r="T516" s="5"/>
      <c r="U516" s="5">
        <f>505.2/40</f>
        <v>12.63</v>
      </c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>
        <f>505.19/40</f>
        <v>12.62975</v>
      </c>
      <c r="AJ516" s="5"/>
      <c r="AK516" s="5">
        <f t="shared" ref="AK516:AK520" si="13">AVERAGE(F516:AJ516)</f>
        <v>12.6794375</v>
      </c>
    </row>
    <row r="517" s="1" customFormat="1" ht="54" spans="1:37">
      <c r="A517" s="1">
        <v>514</v>
      </c>
      <c r="B517" s="1" t="s">
        <v>1040</v>
      </c>
      <c r="C517" s="1" t="s">
        <v>113</v>
      </c>
      <c r="D517" s="1" t="s">
        <v>146</v>
      </c>
      <c r="E517" s="1" t="s">
        <v>1041</v>
      </c>
      <c r="F517" s="5">
        <f>13881.9175/60</f>
        <v>231.365291666667</v>
      </c>
      <c r="G517" s="5"/>
      <c r="H517" s="5"/>
      <c r="I517" s="5"/>
      <c r="J517" s="5"/>
      <c r="K517" s="5"/>
      <c r="L517" s="5">
        <f>13499/60</f>
        <v>224.983333333333</v>
      </c>
      <c r="M517" s="5"/>
      <c r="N517" s="5"/>
      <c r="O517" s="5"/>
      <c r="P517" s="5"/>
      <c r="Q517" s="5">
        <f>13121.02/60</f>
        <v>218.683666666667</v>
      </c>
      <c r="R517" s="5">
        <f>13121.03/60</f>
        <v>218.683833333333</v>
      </c>
      <c r="S517" s="5"/>
      <c r="T517" s="5"/>
      <c r="U517" s="5">
        <f>13499/60</f>
        <v>224.983333333333</v>
      </c>
      <c r="V517" s="5">
        <f>13613.9/60</f>
        <v>226.898333333333</v>
      </c>
      <c r="W517" s="5"/>
      <c r="X517" s="5"/>
      <c r="Y517" s="5"/>
      <c r="Z517" s="5"/>
      <c r="AA517" s="5"/>
      <c r="AB517" s="5"/>
      <c r="AC517" s="5"/>
      <c r="AD517" s="5">
        <f>13121.02/60</f>
        <v>218.683666666667</v>
      </c>
      <c r="AE517" s="5"/>
      <c r="AF517" s="5"/>
      <c r="AG517" s="5"/>
      <c r="AH517" s="5"/>
      <c r="AI517" s="5">
        <f>13121.02/60</f>
        <v>218.683666666667</v>
      </c>
      <c r="AJ517" s="5">
        <f>13499/60</f>
        <v>224.983333333333</v>
      </c>
      <c r="AK517" s="5">
        <f t="shared" si="13"/>
        <v>223.105384259259</v>
      </c>
    </row>
    <row r="518" s="1" customFormat="1" ht="54" spans="1:37">
      <c r="A518" s="1">
        <v>515</v>
      </c>
      <c r="B518" s="1" t="s">
        <v>955</v>
      </c>
      <c r="C518" s="1" t="s">
        <v>40</v>
      </c>
      <c r="D518" s="1" t="s">
        <v>85</v>
      </c>
      <c r="E518" s="1" t="s">
        <v>1042</v>
      </c>
      <c r="F518" s="5">
        <v>605.555</v>
      </c>
      <c r="G518" s="5"/>
      <c r="H518" s="5"/>
      <c r="I518" s="5"/>
      <c r="J518" s="5">
        <v>547.58</v>
      </c>
      <c r="K518" s="5"/>
      <c r="L518" s="5">
        <v>547.58</v>
      </c>
      <c r="M518" s="5">
        <v>572.89</v>
      </c>
      <c r="N518" s="5"/>
      <c r="O518" s="5">
        <v>583.67</v>
      </c>
      <c r="P518" s="5"/>
      <c r="Q518" s="5">
        <v>547.58</v>
      </c>
      <c r="R518" s="5">
        <v>584.29</v>
      </c>
      <c r="S518" s="5">
        <v>591.7</v>
      </c>
      <c r="T518" s="5">
        <v>582.29</v>
      </c>
      <c r="U518" s="5">
        <v>601.74</v>
      </c>
      <c r="V518" s="5">
        <v>584.29</v>
      </c>
      <c r="W518" s="5"/>
      <c r="X518" s="5">
        <v>591.7</v>
      </c>
      <c r="Y518" s="5">
        <v>604.92</v>
      </c>
      <c r="Z518" s="5"/>
      <c r="AA518" s="5"/>
      <c r="AB518" s="5"/>
      <c r="AC518" s="5"/>
      <c r="AD518" s="5">
        <v>584.28</v>
      </c>
      <c r="AE518" s="5">
        <v>601.7</v>
      </c>
      <c r="AF518" s="5"/>
      <c r="AG518" s="5"/>
      <c r="AH518" s="5">
        <v>592.31</v>
      </c>
      <c r="AI518" s="5">
        <v>547.58</v>
      </c>
      <c r="AJ518" s="5">
        <v>601.74</v>
      </c>
      <c r="AK518" s="5">
        <f t="shared" si="13"/>
        <v>581.855277777778</v>
      </c>
    </row>
    <row r="519" s="1" customFormat="1" ht="54" spans="1:37">
      <c r="A519" s="1">
        <v>516</v>
      </c>
      <c r="B519" s="1" t="s">
        <v>1043</v>
      </c>
      <c r="C519" s="1" t="s">
        <v>998</v>
      </c>
      <c r="D519" s="1" t="s">
        <v>175</v>
      </c>
      <c r="E519" s="1" t="s">
        <v>1042</v>
      </c>
      <c r="F519" s="5">
        <f>221.9675/10</f>
        <v>22.19675</v>
      </c>
      <c r="G519" s="5">
        <f>221/10</f>
        <v>22.1</v>
      </c>
      <c r="H519" s="5"/>
      <c r="I519" s="5"/>
      <c r="J519" s="5">
        <f>219.87/10</f>
        <v>21.987</v>
      </c>
      <c r="K519" s="5">
        <f>218.11/10</f>
        <v>21.811</v>
      </c>
      <c r="L519" s="5">
        <f>221.35/10</f>
        <v>22.135</v>
      </c>
      <c r="M519" s="5">
        <f>209.1/10</f>
        <v>20.91</v>
      </c>
      <c r="N519" s="5"/>
      <c r="O519" s="5">
        <f>220.55/10</f>
        <v>22.055</v>
      </c>
      <c r="P519" s="5"/>
      <c r="Q519" s="5">
        <f>209.1/10</f>
        <v>20.91</v>
      </c>
      <c r="R519" s="5">
        <f>219.36/10</f>
        <v>21.936</v>
      </c>
      <c r="S519" s="5">
        <f>219.36/10</f>
        <v>21.936</v>
      </c>
      <c r="T519" s="5">
        <f>220.5/10</f>
        <v>22.05</v>
      </c>
      <c r="U519" s="5">
        <f>221.35/10</f>
        <v>22.135</v>
      </c>
      <c r="V519" s="5"/>
      <c r="W519" s="5">
        <f>219.31/10</f>
        <v>21.931</v>
      </c>
      <c r="X519" s="5"/>
      <c r="Y519" s="5"/>
      <c r="Z519" s="5"/>
      <c r="AA519" s="5"/>
      <c r="AB519" s="5"/>
      <c r="AC519" s="5"/>
      <c r="AD519" s="5">
        <f>219.35/10</f>
        <v>21.935</v>
      </c>
      <c r="AE519" s="5"/>
      <c r="AF519" s="5"/>
      <c r="AG519" s="5"/>
      <c r="AH519" s="5"/>
      <c r="AI519" s="5">
        <f>209.1/10</f>
        <v>20.91</v>
      </c>
      <c r="AJ519" s="5">
        <f>221.35/10</f>
        <v>22.135</v>
      </c>
      <c r="AK519" s="5">
        <f t="shared" si="13"/>
        <v>21.817046875</v>
      </c>
    </row>
    <row r="520" s="1" customFormat="1" ht="54" spans="1:37">
      <c r="A520" s="1">
        <v>517</v>
      </c>
      <c r="B520" s="1" t="s">
        <v>1044</v>
      </c>
      <c r="C520" s="1" t="s">
        <v>1045</v>
      </c>
      <c r="D520" s="1" t="s">
        <v>212</v>
      </c>
      <c r="E520" s="1" t="s">
        <v>1046</v>
      </c>
      <c r="F520" s="5">
        <v>995</v>
      </c>
      <c r="G520" s="5"/>
      <c r="H520" s="5"/>
      <c r="I520" s="5"/>
      <c r="J520" s="5"/>
      <c r="K520" s="5">
        <v>993.86</v>
      </c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>
        <f t="shared" si="13"/>
        <v>994.43</v>
      </c>
    </row>
    <row r="521" s="1" customFormat="1" ht="54" spans="1:37">
      <c r="A521" s="1">
        <v>518</v>
      </c>
      <c r="B521" s="1" t="s">
        <v>1047</v>
      </c>
      <c r="C521" s="1" t="s">
        <v>1048</v>
      </c>
      <c r="D521" s="1" t="s">
        <v>212</v>
      </c>
      <c r="E521" s="1" t="s">
        <v>1049</v>
      </c>
      <c r="F521" s="20">
        <v>1107.9475</v>
      </c>
      <c r="G521" s="20">
        <v>1107.67</v>
      </c>
      <c r="I521" s="20"/>
      <c r="K521" s="20"/>
      <c r="L521" s="20"/>
      <c r="M521" s="20"/>
      <c r="O521" s="20"/>
      <c r="Q521" s="20">
        <v>1107.67</v>
      </c>
      <c r="R521" s="20">
        <v>1107.67</v>
      </c>
      <c r="S521" s="20"/>
      <c r="T521" s="20"/>
      <c r="U521" s="20"/>
      <c r="V521" s="20"/>
      <c r="W521" s="20"/>
      <c r="X521" s="20"/>
      <c r="Y521" s="20"/>
      <c r="Z521" s="20"/>
      <c r="AA521" s="20">
        <v>1107.64</v>
      </c>
      <c r="AB521" s="20">
        <v>1107.58</v>
      </c>
      <c r="AC521" s="20"/>
      <c r="AD521" s="20"/>
      <c r="AE521" s="20"/>
      <c r="AF521" s="20">
        <v>1107.67</v>
      </c>
      <c r="AG521" s="20"/>
      <c r="AH521" s="20"/>
      <c r="AI521" s="20">
        <v>1107.67</v>
      </c>
      <c r="AJ521" s="20">
        <v>1107.67</v>
      </c>
      <c r="AK521" s="20">
        <f t="shared" ref="AK521:AK527" si="14">AVERAGE(G521:AJ521)</f>
        <v>1107.655</v>
      </c>
    </row>
    <row r="522" s="1" customFormat="1" ht="54" spans="1:37">
      <c r="A522" s="1">
        <v>519</v>
      </c>
      <c r="B522" s="1" t="s">
        <v>173</v>
      </c>
      <c r="C522" s="1" t="s">
        <v>174</v>
      </c>
      <c r="D522" s="1" t="s">
        <v>175</v>
      </c>
      <c r="E522" s="1" t="s">
        <v>1049</v>
      </c>
      <c r="F522" s="20">
        <v>5.283</v>
      </c>
      <c r="G522" s="20">
        <v>5.278</v>
      </c>
      <c r="I522" s="20"/>
      <c r="K522" s="20">
        <v>5.2</v>
      </c>
      <c r="L522" s="20"/>
      <c r="M522" s="20"/>
      <c r="O522" s="20"/>
      <c r="Q522" s="20">
        <v>5.278</v>
      </c>
      <c r="R522" s="20"/>
      <c r="S522" s="20"/>
      <c r="T522" s="20"/>
      <c r="U522" s="20"/>
      <c r="V522" s="20"/>
      <c r="W522" s="20"/>
      <c r="X522" s="20"/>
      <c r="Y522" s="20"/>
      <c r="Z522" s="20"/>
      <c r="AA522" s="20">
        <v>5.278</v>
      </c>
      <c r="AB522" s="20">
        <v>5.278</v>
      </c>
      <c r="AC522" s="20"/>
      <c r="AD522" s="20"/>
      <c r="AE522" s="20"/>
      <c r="AF522" s="20"/>
      <c r="AG522" s="20"/>
      <c r="AH522" s="20">
        <v>5.278</v>
      </c>
      <c r="AI522" s="20">
        <v>5.278</v>
      </c>
      <c r="AJ522" s="20"/>
      <c r="AK522" s="20">
        <f t="shared" si="14"/>
        <v>5.26685714285714</v>
      </c>
    </row>
    <row r="523" s="1" customFormat="1" ht="54" spans="1:37">
      <c r="A523" s="1">
        <v>520</v>
      </c>
      <c r="B523" s="1" t="s">
        <v>1050</v>
      </c>
      <c r="C523" s="1" t="s">
        <v>183</v>
      </c>
      <c r="D523" s="1" t="s">
        <v>240</v>
      </c>
      <c r="E523" s="1" t="s">
        <v>1049</v>
      </c>
      <c r="F523" s="20">
        <v>9.4913</v>
      </c>
      <c r="G523" s="20"/>
      <c r="I523" s="20"/>
      <c r="J523" s="20">
        <v>9.1733</v>
      </c>
      <c r="K523" s="20">
        <v>9.17</v>
      </c>
      <c r="L523" s="20">
        <v>9.4098</v>
      </c>
      <c r="M523" s="20"/>
      <c r="O523" s="20">
        <v>9.177</v>
      </c>
      <c r="Q523" s="20">
        <v>9.17</v>
      </c>
      <c r="R523" s="20">
        <v>9.18</v>
      </c>
      <c r="S523" s="20"/>
      <c r="T523" s="20"/>
      <c r="U523" s="20">
        <v>9.18</v>
      </c>
      <c r="V523" s="20">
        <v>9.17</v>
      </c>
      <c r="W523" s="20"/>
      <c r="X523" s="20"/>
      <c r="Y523" s="20"/>
      <c r="Z523" s="20"/>
      <c r="AA523" s="20">
        <v>9.127</v>
      </c>
      <c r="AB523" s="20">
        <v>9.041</v>
      </c>
      <c r="AC523" s="20"/>
      <c r="AD523" s="20">
        <v>9.18</v>
      </c>
      <c r="AE523" s="20"/>
      <c r="AF523" s="20">
        <v>9.18</v>
      </c>
      <c r="AG523" s="20"/>
      <c r="AH523" s="20"/>
      <c r="AI523" s="20">
        <v>9.17</v>
      </c>
      <c r="AJ523" s="20">
        <v>9.18</v>
      </c>
      <c r="AK523" s="20">
        <f t="shared" si="14"/>
        <v>9.17915</v>
      </c>
    </row>
    <row r="524" s="1" customFormat="1" ht="54" spans="1:37">
      <c r="A524" s="1">
        <v>521</v>
      </c>
      <c r="B524" s="1" t="s">
        <v>1051</v>
      </c>
      <c r="C524" s="1" t="s">
        <v>183</v>
      </c>
      <c r="D524" s="1" t="s">
        <v>237</v>
      </c>
      <c r="E524" s="1" t="s">
        <v>1049</v>
      </c>
      <c r="F524" s="20">
        <v>3.5869</v>
      </c>
      <c r="G524" s="20"/>
      <c r="I524" s="20">
        <v>3.5014</v>
      </c>
      <c r="J524" s="1">
        <v>3.5238</v>
      </c>
      <c r="K524" s="20">
        <v>3.5264</v>
      </c>
      <c r="L524" s="20">
        <v>3.5293</v>
      </c>
      <c r="M524" s="20"/>
      <c r="O524" s="20">
        <v>3.5236</v>
      </c>
      <c r="Q524" s="20"/>
      <c r="R524" s="20">
        <v>3.525</v>
      </c>
      <c r="S524" s="20"/>
      <c r="T524" s="20"/>
      <c r="U524" s="20">
        <v>3.525</v>
      </c>
      <c r="V524" s="20">
        <v>3.5214</v>
      </c>
      <c r="W524" s="20"/>
      <c r="X524" s="20">
        <v>3.5357</v>
      </c>
      <c r="Y524" s="20">
        <v>3.525</v>
      </c>
      <c r="Z524" s="20"/>
      <c r="AA524" s="20">
        <v>3.4767</v>
      </c>
      <c r="AB524" s="20">
        <v>3.4543</v>
      </c>
      <c r="AC524" s="20"/>
      <c r="AD524" s="20">
        <v>3.5293</v>
      </c>
      <c r="AE524" s="20">
        <v>3.5264</v>
      </c>
      <c r="AF524" s="20">
        <v>3.525</v>
      </c>
      <c r="AG524" s="20"/>
      <c r="AH524" s="20"/>
      <c r="AI524" s="20">
        <v>3.5214</v>
      </c>
      <c r="AJ524" s="20">
        <v>3.525</v>
      </c>
      <c r="AK524" s="20">
        <f t="shared" si="14"/>
        <v>3.51733529411765</v>
      </c>
    </row>
    <row r="525" s="1" customFormat="1" ht="54" spans="1:37">
      <c r="A525" s="1">
        <v>522</v>
      </c>
      <c r="B525" s="1" t="s">
        <v>1052</v>
      </c>
      <c r="C525" s="1" t="s">
        <v>307</v>
      </c>
      <c r="D525" s="1" t="s">
        <v>85</v>
      </c>
      <c r="E525" s="1" t="s">
        <v>1049</v>
      </c>
      <c r="F525" s="20">
        <v>481.7525</v>
      </c>
      <c r="G525" s="20"/>
      <c r="I525" s="20"/>
      <c r="J525" s="20">
        <v>478.44</v>
      </c>
      <c r="K525" s="20"/>
      <c r="L525" s="20"/>
      <c r="M525" s="20"/>
      <c r="N525" s="20">
        <v>480.13</v>
      </c>
      <c r="O525" s="20">
        <v>478.44</v>
      </c>
      <c r="Q525" s="20">
        <v>477</v>
      </c>
      <c r="R525" s="20">
        <v>478.44</v>
      </c>
      <c r="S525" s="20"/>
      <c r="T525" s="20"/>
      <c r="U525" s="20">
        <v>478.44</v>
      </c>
      <c r="V525" s="20"/>
      <c r="W525" s="20"/>
      <c r="X525" s="20"/>
      <c r="Y525" s="20"/>
      <c r="Z525" s="20"/>
      <c r="AA525" s="20">
        <v>474.7533</v>
      </c>
      <c r="AB525" s="20">
        <v>473.63</v>
      </c>
      <c r="AC525" s="20"/>
      <c r="AD525" s="20">
        <v>478.44</v>
      </c>
      <c r="AE525" s="20"/>
      <c r="AF525" s="20">
        <v>477</v>
      </c>
      <c r="AG525" s="20"/>
      <c r="AH525" s="20"/>
      <c r="AI525" s="20">
        <v>477</v>
      </c>
      <c r="AJ525" s="20">
        <v>478.44</v>
      </c>
      <c r="AK525" s="20">
        <f t="shared" si="14"/>
        <v>477.512775</v>
      </c>
    </row>
    <row r="526" s="1" customFormat="1" ht="54" spans="1:37">
      <c r="A526" s="1">
        <v>523</v>
      </c>
      <c r="B526" s="1" t="s">
        <v>1053</v>
      </c>
      <c r="C526" s="1" t="s">
        <v>1054</v>
      </c>
      <c r="D526" s="1" t="s">
        <v>363</v>
      </c>
      <c r="E526" s="1" t="s">
        <v>1049</v>
      </c>
      <c r="F526" s="20">
        <v>62.935</v>
      </c>
      <c r="G526" s="20"/>
      <c r="I526" s="20"/>
      <c r="J526" s="1">
        <v>62.9333</v>
      </c>
      <c r="K526" s="20"/>
      <c r="L526" s="20"/>
      <c r="M526" s="20"/>
      <c r="O526" s="20"/>
      <c r="Q526" s="20">
        <v>62.93</v>
      </c>
      <c r="R526" s="20"/>
      <c r="S526" s="20"/>
      <c r="T526" s="20"/>
      <c r="U526" s="20"/>
      <c r="V526" s="20">
        <v>62.93</v>
      </c>
      <c r="W526" s="20"/>
      <c r="X526" s="20"/>
      <c r="Y526" s="20"/>
      <c r="Z526" s="20"/>
      <c r="AA526" s="20">
        <v>62.5157</v>
      </c>
      <c r="AB526" s="20">
        <v>62.307</v>
      </c>
      <c r="AC526" s="20"/>
      <c r="AD526" s="20"/>
      <c r="AE526" s="20">
        <v>62.93</v>
      </c>
      <c r="AF526" s="20"/>
      <c r="AG526" s="20"/>
      <c r="AH526" s="20"/>
      <c r="AI526" s="20">
        <v>62.93</v>
      </c>
      <c r="AJ526" s="20"/>
      <c r="AK526" s="20">
        <f t="shared" si="14"/>
        <v>62.7822857142857</v>
      </c>
    </row>
    <row r="527" s="1" customFormat="1" ht="67.5" spans="1:37">
      <c r="A527" s="1">
        <v>524</v>
      </c>
      <c r="B527" s="1" t="s">
        <v>1055</v>
      </c>
      <c r="C527" s="1" t="s">
        <v>1056</v>
      </c>
      <c r="D527" s="1" t="s">
        <v>804</v>
      </c>
      <c r="E527" s="1" t="s">
        <v>1057</v>
      </c>
      <c r="F527" s="1">
        <v>1.1225</v>
      </c>
      <c r="G527" s="1">
        <v>1.1</v>
      </c>
      <c r="H527" s="1">
        <v>1.14388888888889</v>
      </c>
      <c r="I527" s="1">
        <v>1.13444444444444</v>
      </c>
      <c r="K527" s="1">
        <v>1.06222222222222</v>
      </c>
      <c r="M527" s="1">
        <v>1.06368888888889</v>
      </c>
      <c r="Q527" s="1">
        <v>1.02611111111111</v>
      </c>
      <c r="S527" s="1">
        <v>1.10388888888889</v>
      </c>
      <c r="U527" s="1">
        <v>1.11333333333333</v>
      </c>
      <c r="V527" s="1">
        <v>1.01944444444444</v>
      </c>
      <c r="X527" s="1">
        <v>1.065</v>
      </c>
      <c r="Y527" s="1">
        <v>1.06222222222222</v>
      </c>
      <c r="Z527" s="1">
        <v>1.25111111111111</v>
      </c>
      <c r="AC527" s="1">
        <v>1.21368693103223</v>
      </c>
      <c r="AH527" s="1">
        <v>1.1</v>
      </c>
      <c r="AK527" s="1">
        <f t="shared" si="14"/>
        <v>1.10421732047055</v>
      </c>
    </row>
    <row r="528" s="1" customFormat="1" ht="40.5" spans="1:37">
      <c r="A528" s="1">
        <v>525</v>
      </c>
      <c r="B528" s="1" t="s">
        <v>1058</v>
      </c>
      <c r="C528" s="1" t="s">
        <v>282</v>
      </c>
      <c r="D528" s="1" t="s">
        <v>1059</v>
      </c>
      <c r="E528" s="1" t="s">
        <v>1057</v>
      </c>
      <c r="F528" s="1">
        <v>0.5844</v>
      </c>
      <c r="G528" s="1">
        <v>0.5458</v>
      </c>
      <c r="Y528" s="1">
        <v>0.5458</v>
      </c>
      <c r="AK528" s="1">
        <v>0.5458</v>
      </c>
    </row>
    <row r="529" s="1" customFormat="1" ht="40.5" spans="1:37">
      <c r="A529" s="1">
        <v>526</v>
      </c>
      <c r="B529" s="1" t="s">
        <v>1060</v>
      </c>
      <c r="C529" s="1" t="s">
        <v>282</v>
      </c>
      <c r="D529" s="1" t="s">
        <v>1059</v>
      </c>
      <c r="E529" s="1" t="s">
        <v>1057</v>
      </c>
      <c r="F529" s="1">
        <v>0.6735</v>
      </c>
      <c r="J529" s="1">
        <v>0.6458</v>
      </c>
      <c r="L529" s="1">
        <v>0.6677</v>
      </c>
      <c r="O529" s="1">
        <v>0.6458</v>
      </c>
      <c r="U529" s="1">
        <v>0.6458</v>
      </c>
      <c r="V529" s="1">
        <v>0.6458</v>
      </c>
      <c r="Z529" s="1">
        <v>0.6458</v>
      </c>
      <c r="AA529" s="1">
        <v>0.6458</v>
      </c>
      <c r="AD529" s="1">
        <v>0.6619</v>
      </c>
      <c r="AF529" s="1">
        <v>0.6458</v>
      </c>
      <c r="AI529" s="1">
        <v>0.6458</v>
      </c>
      <c r="AJ529" s="1">
        <v>0.6458</v>
      </c>
      <c r="AK529" s="1">
        <v>0.6493</v>
      </c>
    </row>
    <row r="530" s="1" customFormat="1" ht="40.5" spans="1:37">
      <c r="A530" s="1">
        <v>527</v>
      </c>
      <c r="B530" s="1" t="s">
        <v>1061</v>
      </c>
      <c r="C530" s="1" t="s">
        <v>1062</v>
      </c>
      <c r="D530" s="1" t="s">
        <v>81</v>
      </c>
      <c r="E530" s="1" t="s">
        <v>1063</v>
      </c>
      <c r="F530" s="1">
        <v>0.5151</v>
      </c>
      <c r="L530" s="1">
        <v>0.4442</v>
      </c>
      <c r="N530" s="1">
        <v>0.4611</v>
      </c>
      <c r="S530" s="1">
        <v>0.4992</v>
      </c>
      <c r="Y530" s="1">
        <v>0.4519</v>
      </c>
      <c r="Z530" s="1">
        <v>0.4333</v>
      </c>
      <c r="AC530" s="1">
        <v>0.5022</v>
      </c>
      <c r="AK530" s="1">
        <v>0.4653</v>
      </c>
    </row>
    <row r="531" s="1" customFormat="1" ht="40.5" spans="1:37">
      <c r="A531" s="1">
        <v>528</v>
      </c>
      <c r="B531" s="1" t="s">
        <v>1061</v>
      </c>
      <c r="C531" s="1" t="s">
        <v>1064</v>
      </c>
      <c r="D531" s="1" t="s">
        <v>81</v>
      </c>
      <c r="E531" s="1" t="s">
        <v>1063</v>
      </c>
      <c r="F531" s="1">
        <v>0.5022</v>
      </c>
      <c r="I531" s="1">
        <v>0.4497</v>
      </c>
      <c r="K531" s="1">
        <v>0.4557</v>
      </c>
      <c r="R531" s="1">
        <v>0.4028</v>
      </c>
      <c r="S531" s="1">
        <v>0.4867</v>
      </c>
      <c r="U531" s="1">
        <v>0.4028</v>
      </c>
      <c r="Y531" s="1">
        <v>0.4736</v>
      </c>
      <c r="Z531" s="1">
        <v>0.4333</v>
      </c>
      <c r="AA531" s="1">
        <v>0.413</v>
      </c>
      <c r="AC531" s="1">
        <v>0.4896</v>
      </c>
      <c r="AI531" s="1">
        <v>0.4028</v>
      </c>
      <c r="AK531" s="1">
        <v>0.441</v>
      </c>
    </row>
    <row r="532" s="1" customFormat="1" ht="40.5" spans="1:37">
      <c r="A532" s="1">
        <v>529</v>
      </c>
      <c r="B532" s="1" t="s">
        <v>1061</v>
      </c>
      <c r="C532" s="1" t="s">
        <v>1065</v>
      </c>
      <c r="D532" s="1" t="s">
        <v>81</v>
      </c>
      <c r="E532" s="1" t="s">
        <v>1063</v>
      </c>
      <c r="F532" s="1">
        <v>0.2651</v>
      </c>
      <c r="L532" s="1">
        <v>0.2451</v>
      </c>
      <c r="O532" s="1">
        <v>0.2399</v>
      </c>
      <c r="V532" s="1">
        <v>0.2639</v>
      </c>
      <c r="AA532" s="1">
        <v>0.2221</v>
      </c>
      <c r="AD532" s="1">
        <v>0.2106</v>
      </c>
      <c r="AK532" s="1">
        <v>0.2363</v>
      </c>
    </row>
    <row r="533" s="1" customFormat="1" ht="40.5" spans="1:37">
      <c r="A533" s="1">
        <v>530</v>
      </c>
      <c r="B533" s="1" t="s">
        <v>1066</v>
      </c>
      <c r="C533" s="1" t="s">
        <v>1062</v>
      </c>
      <c r="D533" s="1" t="s">
        <v>81</v>
      </c>
      <c r="E533" s="1" t="s">
        <v>1063</v>
      </c>
      <c r="F533" s="1">
        <v>1.3424</v>
      </c>
      <c r="J533" s="1">
        <v>1.2931</v>
      </c>
      <c r="K533" s="1">
        <v>1.2931</v>
      </c>
      <c r="R533" s="1">
        <v>1.2931</v>
      </c>
      <c r="V533" s="1">
        <v>1.3389</v>
      </c>
      <c r="W533" s="1">
        <v>1.2931</v>
      </c>
      <c r="AA533" s="1">
        <v>1.2931</v>
      </c>
      <c r="AD533" s="1">
        <v>1.2931</v>
      </c>
      <c r="AK533" s="1">
        <v>1.2996</v>
      </c>
    </row>
    <row r="534" s="1" customFormat="1" ht="40.5" spans="1:37">
      <c r="A534" s="1">
        <v>531</v>
      </c>
      <c r="B534" s="1" t="s">
        <v>1067</v>
      </c>
      <c r="C534" s="1" t="s">
        <v>56</v>
      </c>
      <c r="D534" s="1">
        <v>20</v>
      </c>
      <c r="E534" s="1" t="s">
        <v>1068</v>
      </c>
      <c r="F534" s="1">
        <v>3.8478</v>
      </c>
      <c r="J534" s="1">
        <v>3.69</v>
      </c>
      <c r="K534" s="1">
        <v>3.6505</v>
      </c>
      <c r="M534" s="1">
        <v>3.598</v>
      </c>
      <c r="O534" s="1">
        <v>3.7095</v>
      </c>
      <c r="Q534" s="1">
        <v>3.6505</v>
      </c>
      <c r="T534" s="1">
        <v>3.846</v>
      </c>
      <c r="W534" s="1">
        <v>3.6855</v>
      </c>
      <c r="Z534" s="1">
        <v>3.7095</v>
      </c>
      <c r="AB534" s="1">
        <v>3.5715</v>
      </c>
      <c r="AD534" s="1">
        <v>3.7095</v>
      </c>
      <c r="AF534" s="1">
        <v>3.7095</v>
      </c>
      <c r="AI534" s="1">
        <v>3.6505</v>
      </c>
      <c r="AJ534" s="1">
        <v>3.707</v>
      </c>
      <c r="AK534" s="1">
        <v>3.6837</v>
      </c>
    </row>
    <row r="535" s="1" customFormat="1" ht="40.5" spans="1:37">
      <c r="A535" s="1">
        <v>532</v>
      </c>
      <c r="B535" s="1" t="s">
        <v>1069</v>
      </c>
      <c r="C535" s="1" t="s">
        <v>56</v>
      </c>
      <c r="D535" s="1">
        <v>20</v>
      </c>
      <c r="E535" s="1" t="s">
        <v>1068</v>
      </c>
      <c r="F535" s="1">
        <v>4.1085</v>
      </c>
      <c r="I535" s="1">
        <v>4.1055</v>
      </c>
      <c r="L535" s="1">
        <v>4.1005</v>
      </c>
      <c r="P535" s="1">
        <v>4.081</v>
      </c>
      <c r="S535" s="1">
        <v>4.1</v>
      </c>
      <c r="U535" s="1">
        <v>4.1</v>
      </c>
      <c r="V535" s="1">
        <v>4.1</v>
      </c>
      <c r="W535" s="1">
        <v>4.103</v>
      </c>
      <c r="AC535" s="1">
        <v>4.1</v>
      </c>
      <c r="AE535" s="1">
        <v>4.1025</v>
      </c>
      <c r="AF535" s="1">
        <v>4.1</v>
      </c>
      <c r="AI535" s="1">
        <v>4.1</v>
      </c>
      <c r="AJ535" s="1">
        <v>4.1</v>
      </c>
      <c r="AK535" s="1">
        <v>4.0994</v>
      </c>
    </row>
    <row r="536" s="1" customFormat="1" ht="54" spans="1:37">
      <c r="A536" s="1">
        <v>533</v>
      </c>
      <c r="B536" s="1" t="s">
        <v>1070</v>
      </c>
      <c r="C536" s="1" t="s">
        <v>98</v>
      </c>
      <c r="D536" s="1" t="s">
        <v>179</v>
      </c>
      <c r="E536" s="1" t="s">
        <v>1071</v>
      </c>
      <c r="F536" s="1">
        <v>1.0627</v>
      </c>
      <c r="I536" s="1">
        <v>1.0511</v>
      </c>
      <c r="J536" s="1">
        <v>1.0511</v>
      </c>
      <c r="O536" s="1">
        <v>1.0511</v>
      </c>
      <c r="R536" s="1">
        <v>1.0461</v>
      </c>
      <c r="U536" s="1">
        <v>1.0616</v>
      </c>
      <c r="V536" s="1">
        <v>1.0456</v>
      </c>
      <c r="Z536" s="1">
        <v>1.0461</v>
      </c>
      <c r="AA536" s="1">
        <v>1.0476</v>
      </c>
      <c r="AB536" s="1">
        <v>1.06</v>
      </c>
      <c r="AD536" s="1">
        <v>1.0461</v>
      </c>
      <c r="AI536" s="1">
        <v>1.0511</v>
      </c>
      <c r="AK536" s="1">
        <v>1.0497</v>
      </c>
    </row>
    <row r="537" s="1" customFormat="1" ht="54" spans="1:37">
      <c r="A537" s="1">
        <v>534</v>
      </c>
      <c r="B537" s="1" t="s">
        <v>1072</v>
      </c>
      <c r="C537" s="1" t="s">
        <v>90</v>
      </c>
      <c r="D537" s="1" t="s">
        <v>93</v>
      </c>
      <c r="E537" s="1" t="s">
        <v>1071</v>
      </c>
      <c r="F537" s="1">
        <v>2.4554</v>
      </c>
      <c r="H537" s="1">
        <v>2.4471</v>
      </c>
      <c r="J537" s="1">
        <v>2.3608</v>
      </c>
      <c r="U537" s="1">
        <v>2.325</v>
      </c>
      <c r="Y537" s="1">
        <v>2.3708</v>
      </c>
      <c r="AB537" s="1">
        <v>2.323</v>
      </c>
      <c r="AD537" s="1">
        <v>2.4471</v>
      </c>
      <c r="AI537" s="1">
        <v>2.323</v>
      </c>
      <c r="AJ537" s="1">
        <v>2.325</v>
      </c>
      <c r="AK537" s="1">
        <v>2.36525</v>
      </c>
    </row>
    <row r="538" s="1" customFormat="1" ht="54" spans="1:37">
      <c r="A538" s="1">
        <v>535</v>
      </c>
      <c r="B538" s="1" t="s">
        <v>274</v>
      </c>
      <c r="C538" s="1" t="s">
        <v>1073</v>
      </c>
      <c r="D538" s="1" t="s">
        <v>240</v>
      </c>
      <c r="E538" s="1" t="s">
        <v>1071</v>
      </c>
      <c r="F538" s="1">
        <v>2.01</v>
      </c>
      <c r="O538" s="1">
        <v>1.908</v>
      </c>
      <c r="Q538" s="1">
        <v>1.885</v>
      </c>
      <c r="U538" s="1">
        <v>1.918</v>
      </c>
      <c r="AD538" s="1">
        <v>1.885</v>
      </c>
      <c r="AJ538" s="1">
        <v>1.885</v>
      </c>
      <c r="AK538" s="1">
        <v>1.8962</v>
      </c>
    </row>
    <row r="539" s="1" customFormat="1" ht="121" customHeight="1" spans="1:37">
      <c r="A539" s="1">
        <v>536</v>
      </c>
      <c r="B539" s="1" t="s">
        <v>1074</v>
      </c>
      <c r="C539" s="1" t="s">
        <v>1075</v>
      </c>
      <c r="D539" s="1" t="s">
        <v>1076</v>
      </c>
      <c r="E539" s="1" t="s">
        <v>1077</v>
      </c>
      <c r="F539" s="1">
        <v>65.5</v>
      </c>
      <c r="H539" s="1">
        <v>48.2</v>
      </c>
      <c r="K539" s="1">
        <v>42</v>
      </c>
      <c r="L539" s="1">
        <v>42</v>
      </c>
      <c r="M539" s="1">
        <v>48</v>
      </c>
      <c r="P539" s="1">
        <v>42</v>
      </c>
      <c r="R539" s="1">
        <v>42</v>
      </c>
      <c r="X539" s="1">
        <v>48.1</v>
      </c>
      <c r="Z539" s="1">
        <v>42</v>
      </c>
      <c r="AD539" s="1">
        <v>42</v>
      </c>
      <c r="AF539" s="1">
        <v>42</v>
      </c>
      <c r="AI539" s="1">
        <v>42</v>
      </c>
      <c r="AJ539" s="1">
        <v>42</v>
      </c>
      <c r="AK539" s="1">
        <v>43.525</v>
      </c>
    </row>
    <row r="540" s="1" customFormat="1" ht="37" customHeight="1" spans="1:37">
      <c r="A540" s="1">
        <v>537</v>
      </c>
      <c r="B540" s="1" t="s">
        <v>1078</v>
      </c>
      <c r="C540" s="1" t="s">
        <v>1079</v>
      </c>
      <c r="D540" s="1" t="s">
        <v>1080</v>
      </c>
      <c r="E540" s="1" t="s">
        <v>1081</v>
      </c>
      <c r="F540" s="1">
        <v>4.4568</v>
      </c>
      <c r="I540" s="1">
        <v>3.167</v>
      </c>
      <c r="L540" s="1">
        <v>3.899</v>
      </c>
      <c r="Q540" s="1">
        <v>3.167</v>
      </c>
      <c r="R540" s="1">
        <v>3.167</v>
      </c>
      <c r="S540" s="1">
        <v>4.271</v>
      </c>
      <c r="V540" s="1">
        <v>4.26</v>
      </c>
      <c r="W540" s="1">
        <v>3.167</v>
      </c>
      <c r="AD540" s="1">
        <v>3.167</v>
      </c>
      <c r="AF540" s="1">
        <v>3.167</v>
      </c>
      <c r="AI540" s="1">
        <v>3.167</v>
      </c>
      <c r="AJ540" s="1">
        <v>3.167</v>
      </c>
      <c r="AK540" s="6">
        <f>SUM(G540:AJ540)/11</f>
        <v>3.43327272727273</v>
      </c>
    </row>
    <row r="541" s="1" customFormat="1" ht="32" customHeight="1" spans="1:37">
      <c r="A541" s="1">
        <v>538</v>
      </c>
      <c r="B541" s="1" t="s">
        <v>735</v>
      </c>
      <c r="C541" s="1" t="s">
        <v>1082</v>
      </c>
      <c r="D541" s="1" t="s">
        <v>1083</v>
      </c>
      <c r="E541" s="1" t="s">
        <v>1081</v>
      </c>
      <c r="F541" s="1">
        <v>1.7877</v>
      </c>
      <c r="L541" s="1">
        <v>1.66</v>
      </c>
      <c r="M541" s="1">
        <v>1.5555</v>
      </c>
      <c r="O541" s="1">
        <v>1.5875</v>
      </c>
      <c r="U541" s="1">
        <v>1.58</v>
      </c>
      <c r="Y541" s="1">
        <v>1.7</v>
      </c>
      <c r="AB541" s="1">
        <v>1.4231</v>
      </c>
      <c r="AF541" s="1">
        <v>1.58</v>
      </c>
      <c r="AH541" s="1">
        <v>1.555</v>
      </c>
      <c r="AI541" s="1">
        <v>1.555</v>
      </c>
      <c r="AJ541" s="1">
        <v>1.6263</v>
      </c>
      <c r="AK541" s="6">
        <f>SUM(G541:AJ541)/10</f>
        <v>1.58224</v>
      </c>
    </row>
    <row r="542" s="1" customFormat="1" ht="70" customHeight="1" spans="1:37">
      <c r="A542" s="1">
        <v>539</v>
      </c>
      <c r="B542" s="1" t="s">
        <v>1084</v>
      </c>
      <c r="C542" s="1" t="s">
        <v>1085</v>
      </c>
      <c r="D542" s="1" t="s">
        <v>1086</v>
      </c>
      <c r="E542" s="1" t="s">
        <v>1081</v>
      </c>
      <c r="F542" s="1">
        <v>0.9417</v>
      </c>
      <c r="M542" s="1">
        <v>0.8888</v>
      </c>
      <c r="Q542" s="1">
        <v>0.8808</v>
      </c>
      <c r="V542" s="1">
        <v>0.8942</v>
      </c>
      <c r="Y542" s="1">
        <v>0.91</v>
      </c>
      <c r="AA542" s="1">
        <v>0.8308</v>
      </c>
      <c r="AF542" s="1">
        <v>0.8808</v>
      </c>
      <c r="AI542" s="1">
        <v>0.8808</v>
      </c>
      <c r="AK542" s="6">
        <f>SUM(G542:AJ542)/7</f>
        <v>0.880885714285714</v>
      </c>
    </row>
    <row r="543" s="1" customFormat="1" ht="70" customHeight="1" spans="1:37">
      <c r="A543" s="1">
        <v>540</v>
      </c>
      <c r="B543" s="1" t="s">
        <v>1084</v>
      </c>
      <c r="C543" s="1" t="s">
        <v>1087</v>
      </c>
      <c r="D543" s="1" t="s">
        <v>1086</v>
      </c>
      <c r="E543" s="1" t="s">
        <v>1081</v>
      </c>
      <c r="F543" s="1">
        <v>0.9193</v>
      </c>
      <c r="I543" s="1">
        <v>0.8408</v>
      </c>
      <c r="J543" s="1">
        <v>0.8538</v>
      </c>
      <c r="K543" s="1">
        <v>0.8658</v>
      </c>
      <c r="M543" s="1">
        <v>0.8889</v>
      </c>
      <c r="Q543" s="1">
        <v>0.8538</v>
      </c>
      <c r="R543" s="1">
        <v>0.8538</v>
      </c>
      <c r="V543" s="1">
        <v>0.8538</v>
      </c>
      <c r="Y543" s="1">
        <v>0.8738</v>
      </c>
      <c r="AA543" s="1">
        <v>0.8308</v>
      </c>
      <c r="AE543" s="1">
        <v>0.8658</v>
      </c>
      <c r="AF543" s="1">
        <v>0.8538</v>
      </c>
      <c r="AI543" s="1">
        <v>0.8538</v>
      </c>
      <c r="AJ543" s="1">
        <v>0.8538</v>
      </c>
      <c r="AK543" s="6">
        <f>SUM(G543:AJ543)/13</f>
        <v>0.857115384615385</v>
      </c>
    </row>
    <row r="544" s="1" customFormat="1" ht="40.5" spans="1:37">
      <c r="A544" s="1">
        <v>541</v>
      </c>
      <c r="B544" s="1" t="s">
        <v>1088</v>
      </c>
      <c r="C544" s="1" t="s">
        <v>343</v>
      </c>
      <c r="D544" s="1">
        <v>84</v>
      </c>
      <c r="E544" s="1" t="s">
        <v>1089</v>
      </c>
      <c r="F544" s="1">
        <v>1.9286</v>
      </c>
      <c r="G544" s="1">
        <v>1.9274</v>
      </c>
      <c r="J544" s="1">
        <v>1.9272</v>
      </c>
      <c r="K544" s="1">
        <v>1.9274</v>
      </c>
      <c r="L544" s="1">
        <v>1.9271</v>
      </c>
      <c r="P544" s="1">
        <v>1.9271</v>
      </c>
      <c r="U544" s="1">
        <v>1.9271</v>
      </c>
      <c r="V544" s="1">
        <v>1.9274</v>
      </c>
      <c r="AH544" s="1">
        <v>1.9274</v>
      </c>
      <c r="AK544" s="1">
        <v>1.9272</v>
      </c>
    </row>
    <row r="545" s="1" customFormat="1" ht="40.5" spans="1:37">
      <c r="A545" s="1">
        <v>542</v>
      </c>
      <c r="B545" s="1" t="s">
        <v>1090</v>
      </c>
      <c r="C545" s="1" t="s">
        <v>1091</v>
      </c>
      <c r="D545" s="1" t="s">
        <v>885</v>
      </c>
      <c r="E545" s="1" t="s">
        <v>1092</v>
      </c>
      <c r="F545" s="1">
        <v>89</v>
      </c>
      <c r="Y545" s="1">
        <v>79.5</v>
      </c>
      <c r="AD545" s="1">
        <v>79</v>
      </c>
      <c r="AF545" s="1">
        <v>84.55</v>
      </c>
      <c r="AK545" s="1">
        <v>81.02</v>
      </c>
    </row>
    <row r="546" s="1" customFormat="1" ht="40.5" spans="1:37">
      <c r="A546" s="1">
        <v>543</v>
      </c>
      <c r="B546" s="1" t="s">
        <v>1093</v>
      </c>
      <c r="C546" s="1" t="s">
        <v>1094</v>
      </c>
      <c r="D546" s="1" t="s">
        <v>885</v>
      </c>
      <c r="E546" s="1" t="s">
        <v>1092</v>
      </c>
      <c r="F546" s="1">
        <v>26.57</v>
      </c>
      <c r="H546" s="1">
        <v>25.61</v>
      </c>
      <c r="J546" s="1">
        <v>19.08</v>
      </c>
      <c r="O546" s="1">
        <v>19.08</v>
      </c>
      <c r="V546" s="1">
        <v>19.2</v>
      </c>
      <c r="Y546" s="1">
        <v>22.84</v>
      </c>
      <c r="AC546" s="1">
        <v>22.53</v>
      </c>
      <c r="AD546" s="1">
        <v>19.56</v>
      </c>
      <c r="AJ546" s="1">
        <v>18.49</v>
      </c>
      <c r="AK546" s="1">
        <v>20.79875</v>
      </c>
    </row>
    <row r="547" s="1" customFormat="1" ht="40.5" spans="1:37">
      <c r="A547" s="1">
        <v>544</v>
      </c>
      <c r="B547" s="1" t="s">
        <v>1095</v>
      </c>
      <c r="C547" s="1" t="s">
        <v>1096</v>
      </c>
      <c r="D547" s="1" t="s">
        <v>81</v>
      </c>
      <c r="E547" s="1" t="s">
        <v>1092</v>
      </c>
      <c r="F547" s="1">
        <v>4.3058</v>
      </c>
      <c r="H547" s="1">
        <v>3</v>
      </c>
      <c r="J547" s="1">
        <v>2.9025</v>
      </c>
      <c r="O547" s="1">
        <v>2.805</v>
      </c>
      <c r="U547" s="1">
        <v>2.895</v>
      </c>
      <c r="X547" s="1">
        <v>3.5183</v>
      </c>
      <c r="AI547" s="1">
        <v>2.895</v>
      </c>
      <c r="AK547" s="1">
        <v>3.0026</v>
      </c>
    </row>
    <row r="548" s="1" customFormat="1" ht="40.5" spans="1:37">
      <c r="A548" s="1">
        <v>545</v>
      </c>
      <c r="B548" s="1" t="s">
        <v>1097</v>
      </c>
      <c r="C548" s="1" t="s">
        <v>1098</v>
      </c>
      <c r="D548" s="1" t="s">
        <v>81</v>
      </c>
      <c r="E548" s="1" t="s">
        <v>1092</v>
      </c>
      <c r="F548" s="1">
        <v>19.6867</v>
      </c>
      <c r="I548" s="1">
        <v>18.1842</v>
      </c>
      <c r="L548" s="1">
        <v>19.5158</v>
      </c>
      <c r="N548" s="1">
        <v>18.1842</v>
      </c>
      <c r="Y548" s="1">
        <v>18.8842</v>
      </c>
      <c r="AA548" s="1">
        <v>18.3181</v>
      </c>
      <c r="AF548" s="1">
        <v>18.1842</v>
      </c>
      <c r="AI548" s="1">
        <v>18.1842</v>
      </c>
      <c r="AK548" s="1">
        <v>18.4936</v>
      </c>
    </row>
    <row r="549" s="1" customFormat="1" ht="40.5" spans="1:37">
      <c r="A549" s="1">
        <v>546</v>
      </c>
      <c r="B549" s="1" t="s">
        <v>1099</v>
      </c>
      <c r="C549" s="1" t="s">
        <v>1100</v>
      </c>
      <c r="D549" s="1" t="s">
        <v>81</v>
      </c>
      <c r="E549" s="1" t="s">
        <v>1092</v>
      </c>
      <c r="F549" s="1">
        <v>9.1783</v>
      </c>
      <c r="AK549" s="1">
        <v>9.1783</v>
      </c>
    </row>
    <row r="550" s="1" customFormat="1" ht="40.5" spans="1:37">
      <c r="A550" s="1">
        <v>547</v>
      </c>
      <c r="B550" s="1" t="s">
        <v>1101</v>
      </c>
      <c r="C550" s="1" t="s">
        <v>191</v>
      </c>
      <c r="D550" s="1" t="s">
        <v>1102</v>
      </c>
      <c r="E550" s="1" t="s">
        <v>1103</v>
      </c>
      <c r="F550" s="1">
        <v>1</v>
      </c>
      <c r="J550" s="1">
        <v>0.81</v>
      </c>
      <c r="M550" s="1">
        <v>0.5333</v>
      </c>
      <c r="T550" s="1">
        <v>0.6666</v>
      </c>
      <c r="Y550" s="1">
        <v>0.81</v>
      </c>
      <c r="Z550" s="1">
        <v>0.4633</v>
      </c>
      <c r="AA550" s="1">
        <v>0.9303</v>
      </c>
      <c r="AI550" s="1">
        <v>0.4633</v>
      </c>
      <c r="AK550" s="1">
        <v>0.6681</v>
      </c>
    </row>
    <row r="551" s="1" customFormat="1" ht="75" customHeight="1" spans="1:37">
      <c r="A551" s="1">
        <v>548</v>
      </c>
      <c r="B551" s="1" t="s">
        <v>1104</v>
      </c>
      <c r="C551" s="1" t="s">
        <v>307</v>
      </c>
      <c r="D551" s="1" t="s">
        <v>256</v>
      </c>
      <c r="E551" s="1" t="s">
        <v>1105</v>
      </c>
      <c r="F551" s="1" t="s">
        <v>1106</v>
      </c>
      <c r="G551" s="7"/>
      <c r="H551" s="7"/>
      <c r="I551" s="7"/>
      <c r="J551" s="7" t="s">
        <v>1107</v>
      </c>
      <c r="K551" s="7"/>
      <c r="L551" s="7"/>
      <c r="M551" s="7"/>
      <c r="N551" s="7"/>
      <c r="O551" s="7" t="s">
        <v>1107</v>
      </c>
      <c r="P551" s="7"/>
      <c r="Q551" s="7"/>
      <c r="R551" s="7" t="s">
        <v>1107</v>
      </c>
      <c r="S551" s="7"/>
      <c r="T551" s="7"/>
      <c r="U551" s="7"/>
      <c r="V551" s="7"/>
      <c r="W551" s="7" t="s">
        <v>1107</v>
      </c>
      <c r="X551" s="7"/>
      <c r="Y551" s="7" t="s">
        <v>1107</v>
      </c>
      <c r="Z551" s="7" t="s">
        <v>1107</v>
      </c>
      <c r="AA551" s="7"/>
      <c r="AB551" s="7"/>
      <c r="AC551" s="7"/>
      <c r="AD551" s="7" t="s">
        <v>1107</v>
      </c>
      <c r="AE551" s="7"/>
      <c r="AF551" s="7" t="s">
        <v>1107</v>
      </c>
      <c r="AG551" s="7"/>
      <c r="AH551" s="7"/>
      <c r="AI551" s="7" t="s">
        <v>1107</v>
      </c>
      <c r="AJ551" s="7" t="s">
        <v>1107</v>
      </c>
      <c r="AK551" s="7" t="s">
        <v>1107</v>
      </c>
    </row>
    <row r="552" s="1" customFormat="1" ht="75" customHeight="1" spans="1:37">
      <c r="A552" s="1">
        <v>549</v>
      </c>
      <c r="B552" s="1" t="s">
        <v>1104</v>
      </c>
      <c r="C552" s="1" t="s">
        <v>1108</v>
      </c>
      <c r="D552" s="1" t="s">
        <v>256</v>
      </c>
      <c r="E552" s="1" t="s">
        <v>1105</v>
      </c>
      <c r="F552" s="1" t="s">
        <v>1109</v>
      </c>
      <c r="G552" s="7"/>
      <c r="H552" s="7"/>
      <c r="I552" s="7"/>
      <c r="J552" s="7" t="s">
        <v>1110</v>
      </c>
      <c r="K552" s="7"/>
      <c r="L552" s="7"/>
      <c r="M552" s="7"/>
      <c r="N552" s="7"/>
      <c r="O552" s="7" t="s">
        <v>1110</v>
      </c>
      <c r="P552" s="7"/>
      <c r="Q552" s="7"/>
      <c r="R552" s="7" t="s">
        <v>1110</v>
      </c>
      <c r="S552" s="7"/>
      <c r="T552" s="7"/>
      <c r="U552" s="7"/>
      <c r="V552" s="7"/>
      <c r="W552" s="7"/>
      <c r="X552" s="7"/>
      <c r="Y552" s="7" t="s">
        <v>1110</v>
      </c>
      <c r="Z552" s="7" t="s">
        <v>1110</v>
      </c>
      <c r="AA552" s="7"/>
      <c r="AB552" s="7"/>
      <c r="AC552" s="7"/>
      <c r="AD552" s="7" t="s">
        <v>1110</v>
      </c>
      <c r="AE552" s="7"/>
      <c r="AF552" s="7" t="s">
        <v>1110</v>
      </c>
      <c r="AG552" s="7"/>
      <c r="AH552" s="7" t="s">
        <v>1110</v>
      </c>
      <c r="AI552" s="7" t="s">
        <v>1110</v>
      </c>
      <c r="AJ552" s="7" t="s">
        <v>1110</v>
      </c>
      <c r="AK552" s="7" t="s">
        <v>1110</v>
      </c>
    </row>
    <row r="553" s="1" customFormat="1" ht="75" customHeight="1" spans="1:37">
      <c r="A553" s="1">
        <v>550</v>
      </c>
      <c r="B553" s="1" t="s">
        <v>1104</v>
      </c>
      <c r="C553" s="1" t="s">
        <v>1111</v>
      </c>
      <c r="D553" s="1" t="s">
        <v>256</v>
      </c>
      <c r="E553" s="1" t="s">
        <v>1105</v>
      </c>
      <c r="F553" s="1" t="s">
        <v>1112</v>
      </c>
      <c r="G553" s="7" t="s">
        <v>1113</v>
      </c>
      <c r="H553" s="7"/>
      <c r="I553" s="7" t="s">
        <v>1114</v>
      </c>
      <c r="J553" s="7" t="s">
        <v>1113</v>
      </c>
      <c r="K553" s="7"/>
      <c r="L553" s="7" t="s">
        <v>1113</v>
      </c>
      <c r="M553" s="7"/>
      <c r="N553" s="7"/>
      <c r="O553" s="7" t="s">
        <v>1113</v>
      </c>
      <c r="P553" s="7"/>
      <c r="Q553" s="7" t="s">
        <v>1113</v>
      </c>
      <c r="R553" s="7" t="s">
        <v>1113</v>
      </c>
      <c r="S553" s="7"/>
      <c r="T553" s="7"/>
      <c r="U553" s="7"/>
      <c r="V553" s="7"/>
      <c r="W553" s="7" t="s">
        <v>1113</v>
      </c>
      <c r="X553" s="7"/>
      <c r="Y553" s="7" t="s">
        <v>1113</v>
      </c>
      <c r="Z553" s="7" t="s">
        <v>1113</v>
      </c>
      <c r="AA553" s="7" t="s">
        <v>1113</v>
      </c>
      <c r="AB553" s="7"/>
      <c r="AC553" s="7"/>
      <c r="AD553" s="7" t="s">
        <v>1113</v>
      </c>
      <c r="AE553" s="7"/>
      <c r="AF553" s="7" t="s">
        <v>1113</v>
      </c>
      <c r="AG553" s="7"/>
      <c r="AH553" s="7" t="s">
        <v>1113</v>
      </c>
      <c r="AI553" s="7" t="s">
        <v>1113</v>
      </c>
      <c r="AJ553" s="7" t="s">
        <v>1113</v>
      </c>
      <c r="AK553" s="7" t="s">
        <v>1115</v>
      </c>
    </row>
    <row r="554" s="1" customFormat="1" ht="40.5" spans="1:37">
      <c r="A554" s="1">
        <v>551</v>
      </c>
      <c r="B554" s="1" t="s">
        <v>1116</v>
      </c>
      <c r="C554" s="1" t="s">
        <v>1117</v>
      </c>
      <c r="D554" s="1" t="s">
        <v>57</v>
      </c>
      <c r="E554" s="1" t="s">
        <v>1118</v>
      </c>
      <c r="F554" s="1">
        <v>2.6745</v>
      </c>
      <c r="P554" s="1">
        <v>2.61</v>
      </c>
      <c r="Q554" s="1">
        <v>2.448</v>
      </c>
      <c r="V554" s="1">
        <v>2.449</v>
      </c>
      <c r="AI554" s="1">
        <v>2.448</v>
      </c>
      <c r="AK554" s="1">
        <v>2.4888</v>
      </c>
    </row>
    <row r="555" s="1" customFormat="1" ht="40.5" spans="1:37">
      <c r="A555" s="1">
        <v>552</v>
      </c>
      <c r="B555" s="1" t="s">
        <v>1119</v>
      </c>
      <c r="C555" s="1" t="s">
        <v>246</v>
      </c>
      <c r="D555" s="1" t="s">
        <v>1120</v>
      </c>
      <c r="E555" s="1" t="s">
        <v>1121</v>
      </c>
      <c r="F555" s="1">
        <v>1.4183</v>
      </c>
      <c r="G555" s="1" t="s">
        <v>121</v>
      </c>
      <c r="H555" s="1" t="s">
        <v>121</v>
      </c>
      <c r="I555" s="1" t="s">
        <v>121</v>
      </c>
      <c r="J555" s="1" t="s">
        <v>121</v>
      </c>
      <c r="K555" s="1" t="s">
        <v>121</v>
      </c>
      <c r="L555" s="1" t="s">
        <v>121</v>
      </c>
      <c r="M555" s="1" t="s">
        <v>121</v>
      </c>
      <c r="N555" s="1" t="s">
        <v>121</v>
      </c>
      <c r="O555" s="1" t="s">
        <v>121</v>
      </c>
      <c r="P555" s="1" t="s">
        <v>121</v>
      </c>
      <c r="Q555" s="1" t="s">
        <v>121</v>
      </c>
      <c r="R555" s="1" t="s">
        <v>121</v>
      </c>
      <c r="S555" s="1">
        <v>1.4169</v>
      </c>
      <c r="T555" s="1" t="s">
        <v>121</v>
      </c>
      <c r="U555" s="1" t="s">
        <v>121</v>
      </c>
      <c r="V555" s="1">
        <v>1.3569</v>
      </c>
      <c r="W555" s="1" t="s">
        <v>121</v>
      </c>
      <c r="X555" s="1" t="s">
        <v>121</v>
      </c>
      <c r="Y555" s="1" t="s">
        <v>121</v>
      </c>
      <c r="Z555" s="1">
        <v>1.3847</v>
      </c>
      <c r="AA555" s="1" t="s">
        <v>121</v>
      </c>
      <c r="AB555" s="1" t="s">
        <v>121</v>
      </c>
      <c r="AC555" s="1">
        <v>1.3847</v>
      </c>
      <c r="AD555" s="1" t="s">
        <v>121</v>
      </c>
      <c r="AE555" s="1" t="s">
        <v>121</v>
      </c>
      <c r="AF555" s="1" t="s">
        <v>121</v>
      </c>
      <c r="AG555" s="1" t="s">
        <v>121</v>
      </c>
      <c r="AH555" s="1" t="s">
        <v>121</v>
      </c>
      <c r="AI555" s="1" t="s">
        <v>121</v>
      </c>
      <c r="AJ555" s="1" t="s">
        <v>121</v>
      </c>
      <c r="AK555" s="1">
        <v>1.3858</v>
      </c>
    </row>
    <row r="556" s="1" customFormat="1" ht="40.5" spans="1:37">
      <c r="A556" s="1">
        <v>553</v>
      </c>
      <c r="B556" s="1" t="s">
        <v>1122</v>
      </c>
      <c r="C556" s="1" t="s">
        <v>282</v>
      </c>
      <c r="D556" s="1" t="s">
        <v>1123</v>
      </c>
      <c r="E556" s="1" t="s">
        <v>1121</v>
      </c>
      <c r="F556" s="1">
        <v>1.6477</v>
      </c>
      <c r="G556" s="1" t="s">
        <v>121</v>
      </c>
      <c r="H556" s="1" t="s">
        <v>121</v>
      </c>
      <c r="I556" s="1" t="s">
        <v>121</v>
      </c>
      <c r="J556" s="1" t="s">
        <v>121</v>
      </c>
      <c r="K556" s="1" t="s">
        <v>121</v>
      </c>
      <c r="L556" s="1" t="s">
        <v>121</v>
      </c>
      <c r="M556" s="1" t="s">
        <v>121</v>
      </c>
      <c r="N556" s="1" t="s">
        <v>121</v>
      </c>
      <c r="O556" s="1" t="s">
        <v>121</v>
      </c>
      <c r="P556" s="1" t="s">
        <v>121</v>
      </c>
      <c r="Q556" s="1" t="s">
        <v>121</v>
      </c>
      <c r="R556" s="1">
        <v>1.6427</v>
      </c>
      <c r="S556" s="1" t="s">
        <v>121</v>
      </c>
      <c r="T556" s="1" t="s">
        <v>121</v>
      </c>
      <c r="U556" s="1" t="s">
        <v>121</v>
      </c>
      <c r="V556" s="1" t="s">
        <v>121</v>
      </c>
      <c r="W556" s="1" t="s">
        <v>121</v>
      </c>
      <c r="X556" s="1" t="s">
        <v>121</v>
      </c>
      <c r="Y556" s="1" t="s">
        <v>121</v>
      </c>
      <c r="Z556" s="1" t="s">
        <v>121</v>
      </c>
      <c r="AA556" s="1" t="s">
        <v>121</v>
      </c>
      <c r="AB556" s="1" t="s">
        <v>121</v>
      </c>
      <c r="AC556" s="1">
        <v>1.6</v>
      </c>
      <c r="AD556" s="1" t="s">
        <v>121</v>
      </c>
      <c r="AE556" s="1" t="s">
        <v>121</v>
      </c>
      <c r="AF556" s="1" t="s">
        <v>121</v>
      </c>
      <c r="AG556" s="1" t="s">
        <v>121</v>
      </c>
      <c r="AH556" s="1" t="s">
        <v>121</v>
      </c>
      <c r="AI556" s="1" t="s">
        <v>121</v>
      </c>
      <c r="AJ556" s="1" t="s">
        <v>121</v>
      </c>
      <c r="AK556" s="1">
        <v>1.6236</v>
      </c>
    </row>
    <row r="557" s="1" customFormat="1" ht="40.5" spans="1:37">
      <c r="A557" s="1">
        <v>554</v>
      </c>
      <c r="B557" s="1" t="s">
        <v>1124</v>
      </c>
      <c r="C557" s="1" t="s">
        <v>282</v>
      </c>
      <c r="D557" s="1" t="s">
        <v>1125</v>
      </c>
      <c r="E557" s="1" t="s">
        <v>1121</v>
      </c>
      <c r="F557" s="1">
        <v>1.889</v>
      </c>
      <c r="G557" s="1" t="s">
        <v>121</v>
      </c>
      <c r="H557" s="1">
        <v>1.825</v>
      </c>
      <c r="I557" s="1" t="s">
        <v>121</v>
      </c>
      <c r="J557" s="1" t="s">
        <v>121</v>
      </c>
      <c r="K557" s="1" t="s">
        <v>121</v>
      </c>
      <c r="L557" s="1" t="s">
        <v>121</v>
      </c>
      <c r="M557" s="1" t="s">
        <v>121</v>
      </c>
      <c r="N557" s="1" t="s">
        <v>121</v>
      </c>
      <c r="O557" s="1" t="s">
        <v>121</v>
      </c>
      <c r="P557" s="1" t="s">
        <v>121</v>
      </c>
      <c r="Q557" s="1" t="s">
        <v>121</v>
      </c>
      <c r="R557" s="1">
        <v>1.9083</v>
      </c>
      <c r="S557" s="1" t="s">
        <v>121</v>
      </c>
      <c r="T557" s="1" t="s">
        <v>121</v>
      </c>
      <c r="U557" s="1" t="s">
        <v>121</v>
      </c>
      <c r="V557" s="1" t="s">
        <v>121</v>
      </c>
      <c r="W557" s="1" t="s">
        <v>121</v>
      </c>
      <c r="X557" s="1" t="s">
        <v>121</v>
      </c>
      <c r="Y557" s="1" t="s">
        <v>121</v>
      </c>
      <c r="Z557" s="1" t="s">
        <v>121</v>
      </c>
      <c r="AA557" s="1">
        <v>1.8611</v>
      </c>
      <c r="AB557" s="1" t="s">
        <v>121</v>
      </c>
      <c r="AC557" s="1" t="s">
        <v>121</v>
      </c>
      <c r="AD557" s="1">
        <v>1.825</v>
      </c>
      <c r="AE557" s="1" t="s">
        <v>121</v>
      </c>
      <c r="AF557" s="1" t="s">
        <v>121</v>
      </c>
      <c r="AG557" s="1" t="s">
        <v>121</v>
      </c>
      <c r="AH557" s="1" t="s">
        <v>121</v>
      </c>
      <c r="AI557" s="1" t="s">
        <v>121</v>
      </c>
      <c r="AJ557" s="1" t="s">
        <v>121</v>
      </c>
      <c r="AK557" s="1">
        <v>1.8549</v>
      </c>
    </row>
    <row r="558" s="1" customFormat="1" ht="43.5" customHeight="1" spans="1:37">
      <c r="A558" s="1">
        <v>555</v>
      </c>
      <c r="B558" s="1" t="s">
        <v>1008</v>
      </c>
      <c r="C558" s="1" t="s">
        <v>1009</v>
      </c>
      <c r="D558" s="1" t="s">
        <v>85</v>
      </c>
      <c r="E558" s="1" t="s">
        <v>1010</v>
      </c>
      <c r="F558" s="1">
        <v>39.1067</v>
      </c>
      <c r="G558" s="6"/>
      <c r="H558" s="6"/>
      <c r="I558" s="6"/>
      <c r="J558" s="6"/>
      <c r="K558" s="6"/>
      <c r="L558" s="6">
        <v>37.8693</v>
      </c>
      <c r="M558" s="6"/>
      <c r="N558" s="6"/>
      <c r="O558" s="6"/>
      <c r="P558" s="6">
        <v>38.99</v>
      </c>
      <c r="Q558" s="6"/>
      <c r="R558" s="6"/>
      <c r="S558" s="6"/>
      <c r="T558" s="6"/>
      <c r="U558" s="6">
        <v>38.24</v>
      </c>
      <c r="V558" s="6"/>
      <c r="W558" s="6">
        <v>36.45</v>
      </c>
      <c r="X558" s="6"/>
      <c r="Y558" s="6"/>
      <c r="Z558" s="6"/>
      <c r="AA558" s="6">
        <v>37.386</v>
      </c>
      <c r="AB558" s="6"/>
      <c r="AC558" s="6"/>
      <c r="AD558" s="6">
        <v>37.12</v>
      </c>
      <c r="AE558" s="6"/>
      <c r="AF558" s="6"/>
      <c r="AG558" s="6"/>
      <c r="AH558" s="6"/>
      <c r="AI558" s="6"/>
      <c r="AJ558" s="6">
        <v>36.11</v>
      </c>
      <c r="AK558" s="1">
        <v>37.659</v>
      </c>
    </row>
    <row r="559" s="1" customFormat="1" ht="30" customHeight="1" spans="1:37">
      <c r="A559" s="1">
        <v>556</v>
      </c>
      <c r="B559" s="1" t="s">
        <v>1126</v>
      </c>
      <c r="C559" s="1" t="s">
        <v>1127</v>
      </c>
      <c r="D559" s="1" t="s">
        <v>114</v>
      </c>
      <c r="E559" s="1" t="s">
        <v>1010</v>
      </c>
      <c r="F559" s="1">
        <v>0.8695</v>
      </c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>
        <v>0.85</v>
      </c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1">
        <v>0.8598</v>
      </c>
    </row>
    <row r="560" s="1" customFormat="1" ht="31.5" customHeight="1" spans="1:37">
      <c r="A560" s="1">
        <v>557</v>
      </c>
      <c r="B560" s="1" t="s">
        <v>1126</v>
      </c>
      <c r="C560" s="1" t="s">
        <v>1127</v>
      </c>
      <c r="D560" s="1" t="s">
        <v>136</v>
      </c>
      <c r="E560" s="1" t="s">
        <v>1010</v>
      </c>
      <c r="F560" s="1">
        <v>0.8554</v>
      </c>
      <c r="G560" s="6"/>
      <c r="H560" s="6"/>
      <c r="I560" s="6"/>
      <c r="J560" s="6"/>
      <c r="K560" s="6">
        <v>0.8533</v>
      </c>
      <c r="L560" s="6"/>
      <c r="M560" s="6"/>
      <c r="N560" s="6"/>
      <c r="O560" s="6"/>
      <c r="P560" s="6"/>
      <c r="Q560" s="6"/>
      <c r="R560" s="6"/>
      <c r="S560" s="6">
        <v>0.85</v>
      </c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1">
        <v>0.8529</v>
      </c>
    </row>
    <row r="561" s="1" customFormat="1" ht="40.5" spans="1:37">
      <c r="A561" s="1">
        <v>558</v>
      </c>
      <c r="B561" s="1" t="s">
        <v>1128</v>
      </c>
      <c r="C561" s="1" t="s">
        <v>282</v>
      </c>
      <c r="D561" s="1" t="s">
        <v>363</v>
      </c>
      <c r="E561" s="1" t="s">
        <v>1129</v>
      </c>
      <c r="F561" s="1">
        <v>101.135</v>
      </c>
      <c r="I561" s="1">
        <v>95.68</v>
      </c>
      <c r="L561" s="1">
        <v>92.98</v>
      </c>
      <c r="O561" s="1">
        <v>100</v>
      </c>
      <c r="P561" s="1">
        <v>94.2</v>
      </c>
      <c r="Q561" s="1">
        <v>78</v>
      </c>
      <c r="R561" s="1">
        <v>94.5</v>
      </c>
      <c r="T561" s="1">
        <v>87.38</v>
      </c>
      <c r="Z561" s="1">
        <v>94.5</v>
      </c>
      <c r="AD561" s="1">
        <v>85.49</v>
      </c>
      <c r="AI561" s="1">
        <v>94.5</v>
      </c>
      <c r="AK561" s="1">
        <f>AVERAGE(I561:AJ561)</f>
        <v>91.723</v>
      </c>
    </row>
    <row r="562" s="1" customFormat="1" ht="40.5" spans="1:37">
      <c r="A562" s="1">
        <v>559</v>
      </c>
      <c r="B562" s="1" t="s">
        <v>1130</v>
      </c>
      <c r="C562" s="1" t="s">
        <v>183</v>
      </c>
      <c r="D562" s="1" t="s">
        <v>363</v>
      </c>
      <c r="E562" s="1" t="s">
        <v>1129</v>
      </c>
      <c r="F562" s="1">
        <v>401.888</v>
      </c>
      <c r="J562" s="1">
        <v>350.89</v>
      </c>
      <c r="K562" s="1">
        <v>391.77</v>
      </c>
      <c r="N562" s="1">
        <v>401.48</v>
      </c>
      <c r="Q562" s="1">
        <v>350.89</v>
      </c>
      <c r="V562" s="1">
        <v>401.48</v>
      </c>
      <c r="Z562" s="1">
        <v>400</v>
      </c>
      <c r="AI562" s="1">
        <v>400</v>
      </c>
      <c r="AK562" s="1">
        <f>AVERAGE(J562:AJ562)</f>
        <v>385.215714285714</v>
      </c>
    </row>
    <row r="563" s="1" customFormat="1" ht="36" customHeight="1" spans="1:37">
      <c r="A563" s="1">
        <v>560</v>
      </c>
      <c r="B563" s="1" t="s">
        <v>1131</v>
      </c>
      <c r="C563" s="1" t="s">
        <v>1132</v>
      </c>
      <c r="D563" s="1" t="s">
        <v>363</v>
      </c>
      <c r="E563" s="1" t="s">
        <v>1133</v>
      </c>
      <c r="F563" s="1">
        <v>24.38</v>
      </c>
      <c r="I563" s="24">
        <v>17.61</v>
      </c>
      <c r="J563" s="24">
        <v>22.5</v>
      </c>
      <c r="K563" s="24">
        <v>18</v>
      </c>
      <c r="L563" s="24">
        <v>17.83</v>
      </c>
      <c r="M563" s="24"/>
      <c r="N563" s="24"/>
      <c r="O563" s="24">
        <v>17.6</v>
      </c>
      <c r="P563" s="24"/>
      <c r="Q563" s="24"/>
      <c r="R563" s="24">
        <v>17.6</v>
      </c>
      <c r="S563" s="24">
        <v>17.6</v>
      </c>
      <c r="T563" s="24"/>
      <c r="U563" s="24">
        <v>17.6</v>
      </c>
      <c r="V563" s="24">
        <v>17.6</v>
      </c>
      <c r="W563" s="24"/>
      <c r="X563" s="24"/>
      <c r="Y563" s="24">
        <v>17.63</v>
      </c>
      <c r="Z563" s="24"/>
      <c r="AA563" s="24">
        <v>19.0886</v>
      </c>
      <c r="AB563" s="24"/>
      <c r="AC563" s="24">
        <v>19.98</v>
      </c>
      <c r="AD563" s="24">
        <v>17.6</v>
      </c>
      <c r="AE563" s="24"/>
      <c r="AF563" s="24"/>
      <c r="AG563" s="24"/>
      <c r="AH563" s="24"/>
      <c r="AI563" s="24">
        <v>17.6</v>
      </c>
      <c r="AJ563" s="24">
        <v>19.09</v>
      </c>
      <c r="AK563" s="4">
        <v>18.3286</v>
      </c>
    </row>
    <row r="564" s="1" customFormat="1" ht="36" customHeight="1" spans="1:37">
      <c r="A564" s="1">
        <v>561</v>
      </c>
      <c r="B564" s="1" t="s">
        <v>1134</v>
      </c>
      <c r="C564" s="1" t="s">
        <v>1135</v>
      </c>
      <c r="D564" s="1" t="s">
        <v>363</v>
      </c>
      <c r="E564" s="1" t="s">
        <v>1133</v>
      </c>
      <c r="F564" s="1">
        <v>158</v>
      </c>
      <c r="I564" s="24"/>
      <c r="J564" s="24"/>
      <c r="K564" s="24"/>
      <c r="L564" s="24">
        <v>156</v>
      </c>
      <c r="M564" s="24"/>
      <c r="N564" s="24"/>
      <c r="O564" s="24"/>
      <c r="P564" s="24"/>
      <c r="Q564" s="24"/>
      <c r="R564" s="24"/>
      <c r="S564" s="24"/>
      <c r="T564" s="24"/>
      <c r="U564" s="24"/>
      <c r="V564" s="24">
        <v>148</v>
      </c>
      <c r="W564" s="24"/>
      <c r="X564" s="24">
        <v>148</v>
      </c>
      <c r="Y564" s="24">
        <v>157.6</v>
      </c>
      <c r="Z564" s="24"/>
      <c r="AA564" s="24">
        <v>157.3333</v>
      </c>
      <c r="AB564" s="24"/>
      <c r="AC564" s="24"/>
      <c r="AD564" s="24"/>
      <c r="AE564" s="24"/>
      <c r="AF564" s="24"/>
      <c r="AG564" s="24"/>
      <c r="AH564" s="24"/>
      <c r="AI564" s="24">
        <v>148</v>
      </c>
      <c r="AJ564" s="24"/>
      <c r="AK564" s="4">
        <v>152.4889</v>
      </c>
    </row>
    <row r="565" s="1" customFormat="1" ht="36" customHeight="1" spans="1:37">
      <c r="A565" s="1">
        <v>562</v>
      </c>
      <c r="B565" s="1" t="s">
        <v>1136</v>
      </c>
      <c r="C565" s="1" t="s">
        <v>315</v>
      </c>
      <c r="D565" s="1" t="s">
        <v>251</v>
      </c>
      <c r="E565" s="1" t="s">
        <v>1133</v>
      </c>
      <c r="F565" s="1">
        <v>23.6747</v>
      </c>
      <c r="H565" s="1">
        <v>23.3333</v>
      </c>
      <c r="I565" s="4">
        <v>22.8017</v>
      </c>
      <c r="J565" s="24"/>
      <c r="K565" s="24"/>
      <c r="L565" s="4">
        <v>23.3333</v>
      </c>
      <c r="M565" s="24"/>
      <c r="N565" s="24"/>
      <c r="O565" s="24"/>
      <c r="P565" s="24"/>
      <c r="Q565" s="24"/>
      <c r="R565" s="24"/>
      <c r="S565" s="24"/>
      <c r="T565" s="24"/>
      <c r="U565" s="24"/>
      <c r="V565" s="4">
        <v>21.0242</v>
      </c>
      <c r="W565" s="24"/>
      <c r="X565" s="4">
        <v>21.6667</v>
      </c>
      <c r="Y565" s="24"/>
      <c r="Z565" s="24"/>
      <c r="AA565" s="4">
        <v>22.5636</v>
      </c>
      <c r="AB565" s="24"/>
      <c r="AC565" s="24"/>
      <c r="AD565" s="4">
        <v>23.3333</v>
      </c>
      <c r="AE565" s="24"/>
      <c r="AF565" s="24"/>
      <c r="AG565" s="24"/>
      <c r="AH565" s="24"/>
      <c r="AI565" s="4">
        <v>21.0242</v>
      </c>
      <c r="AJ565" s="4">
        <v>23.3333</v>
      </c>
      <c r="AK565" s="4">
        <v>22.4904</v>
      </c>
    </row>
    <row r="566" s="1" customFormat="1" ht="36" customHeight="1" spans="1:37">
      <c r="A566" s="1">
        <v>563</v>
      </c>
      <c r="B566" s="1" t="s">
        <v>1137</v>
      </c>
      <c r="C566" s="1" t="s">
        <v>1138</v>
      </c>
      <c r="D566" s="1" t="s">
        <v>363</v>
      </c>
      <c r="E566" s="1" t="s">
        <v>1133</v>
      </c>
      <c r="F566" s="1">
        <v>60.27</v>
      </c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>
        <v>52.64</v>
      </c>
      <c r="U566" s="24">
        <v>52.64</v>
      </c>
      <c r="V566" s="24"/>
      <c r="W566" s="24"/>
      <c r="X566" s="24"/>
      <c r="Y566" s="24">
        <v>57.91</v>
      </c>
      <c r="Z566" s="24"/>
      <c r="AA566" s="24">
        <v>55.58</v>
      </c>
      <c r="AB566" s="24"/>
      <c r="AC566" s="24"/>
      <c r="AD566" s="24">
        <v>57.6</v>
      </c>
      <c r="AE566" s="24"/>
      <c r="AF566" s="24"/>
      <c r="AG566" s="24"/>
      <c r="AH566" s="24"/>
      <c r="AI566" s="24">
        <v>59.32</v>
      </c>
      <c r="AJ566" s="24">
        <v>56.5</v>
      </c>
      <c r="AK566" s="4">
        <v>56.0271</v>
      </c>
    </row>
    <row r="567" s="1" customFormat="1" ht="36" customHeight="1" spans="1:37">
      <c r="A567" s="1">
        <v>564</v>
      </c>
      <c r="B567" s="1" t="s">
        <v>1139</v>
      </c>
      <c r="C567" s="1" t="s">
        <v>1140</v>
      </c>
      <c r="D567" s="1" t="s">
        <v>363</v>
      </c>
      <c r="E567" s="1" t="s">
        <v>1133</v>
      </c>
      <c r="F567" s="1">
        <v>11.5925</v>
      </c>
      <c r="I567" s="4">
        <v>9.93</v>
      </c>
      <c r="J567" s="4">
        <v>9.06</v>
      </c>
      <c r="K567" s="24"/>
      <c r="L567" s="24"/>
      <c r="M567" s="24"/>
      <c r="N567" s="24"/>
      <c r="O567" s="24"/>
      <c r="P567" s="24"/>
      <c r="Q567" s="24"/>
      <c r="R567" s="24"/>
      <c r="S567" s="24"/>
      <c r="T567" s="4">
        <v>9.3</v>
      </c>
      <c r="U567" s="4">
        <v>8.84</v>
      </c>
      <c r="V567" s="4">
        <v>9.05</v>
      </c>
      <c r="W567" s="24"/>
      <c r="X567" s="4">
        <v>11.315</v>
      </c>
      <c r="Y567" s="4">
        <v>10</v>
      </c>
      <c r="Z567" s="24"/>
      <c r="AA567" s="24"/>
      <c r="AB567" s="24"/>
      <c r="AC567" s="24"/>
      <c r="AD567" s="24"/>
      <c r="AE567" s="4"/>
      <c r="AF567" s="24"/>
      <c r="AG567" s="24"/>
      <c r="AH567" s="24"/>
      <c r="AI567" s="4">
        <v>8.84</v>
      </c>
      <c r="AJ567" s="24"/>
      <c r="AK567" s="4">
        <v>9.5419</v>
      </c>
    </row>
    <row r="568" s="1" customFormat="1" ht="36" customHeight="1" spans="1:37">
      <c r="A568" s="1">
        <v>565</v>
      </c>
      <c r="B568" s="1" t="s">
        <v>1141</v>
      </c>
      <c r="C568" s="1" t="s">
        <v>1108</v>
      </c>
      <c r="D568" s="1" t="s">
        <v>116</v>
      </c>
      <c r="E568" s="1" t="s">
        <v>1133</v>
      </c>
      <c r="F568" s="1">
        <v>0.7565</v>
      </c>
      <c r="I568" s="4">
        <v>0.6786</v>
      </c>
      <c r="J568" s="4">
        <v>0.6571</v>
      </c>
      <c r="K568" s="24"/>
      <c r="L568" s="4">
        <v>0.6644</v>
      </c>
      <c r="M568" s="24"/>
      <c r="N568" s="24"/>
      <c r="O568" s="4">
        <v>0.6571</v>
      </c>
      <c r="P568" s="24"/>
      <c r="Q568" s="4">
        <v>0.6571</v>
      </c>
      <c r="R568" s="24"/>
      <c r="S568" s="24"/>
      <c r="T568" s="4">
        <v>0.6658</v>
      </c>
      <c r="U568" s="4">
        <v>0.6571</v>
      </c>
      <c r="V568" s="4">
        <v>0.6604</v>
      </c>
      <c r="W568" s="4">
        <v>0.6571</v>
      </c>
      <c r="X568" s="24"/>
      <c r="Y568" s="4">
        <v>0.6906</v>
      </c>
      <c r="Z568" s="24"/>
      <c r="AA568" s="24"/>
      <c r="AB568" s="24"/>
      <c r="AC568" s="4">
        <v>0.7354</v>
      </c>
      <c r="AD568" s="4">
        <v>0.6571</v>
      </c>
      <c r="AE568" s="24"/>
      <c r="AF568" s="24"/>
      <c r="AG568" s="24"/>
      <c r="AH568" s="24"/>
      <c r="AI568" s="4">
        <v>0.6571</v>
      </c>
      <c r="AJ568" s="4">
        <v>0.6571</v>
      </c>
      <c r="AK568" s="4">
        <v>0.668</v>
      </c>
    </row>
    <row r="569" s="1" customFormat="1" ht="36" customHeight="1" spans="1:37">
      <c r="A569" s="1">
        <v>566</v>
      </c>
      <c r="B569" s="1" t="s">
        <v>1142</v>
      </c>
      <c r="C569" s="1" t="s">
        <v>1143</v>
      </c>
      <c r="D569" s="1" t="s">
        <v>85</v>
      </c>
      <c r="E569" s="1" t="s">
        <v>1133</v>
      </c>
      <c r="F569" s="1">
        <v>15.5</v>
      </c>
      <c r="I569" s="4">
        <v>13.56</v>
      </c>
      <c r="J569" s="4">
        <v>12.43</v>
      </c>
      <c r="K569" s="24"/>
      <c r="L569" s="4">
        <v>13.42</v>
      </c>
      <c r="M569" s="24"/>
      <c r="N569" s="24"/>
      <c r="O569" s="24"/>
      <c r="P569" s="24"/>
      <c r="Q569" s="24"/>
      <c r="R569" s="24"/>
      <c r="S569" s="24"/>
      <c r="T569" s="24"/>
      <c r="U569" s="24"/>
      <c r="V569" s="4">
        <v>12</v>
      </c>
      <c r="W569" s="24"/>
      <c r="X569" s="24"/>
      <c r="Y569" s="4">
        <v>14.91</v>
      </c>
      <c r="Z569" s="24"/>
      <c r="AA569" s="4">
        <v>12.2609</v>
      </c>
      <c r="AB569" s="24"/>
      <c r="AC569" s="4">
        <v>13.3</v>
      </c>
      <c r="AD569" s="24"/>
      <c r="AE569" s="4"/>
      <c r="AF569" s="24"/>
      <c r="AG569" s="24"/>
      <c r="AH569" s="24"/>
      <c r="AI569" s="24"/>
      <c r="AJ569" s="4">
        <v>12</v>
      </c>
      <c r="AK569" s="4">
        <v>12.9851</v>
      </c>
    </row>
    <row r="570" s="1" customFormat="1" ht="36" customHeight="1" spans="1:37">
      <c r="A570" s="1">
        <v>567</v>
      </c>
      <c r="B570" s="1" t="s">
        <v>1144</v>
      </c>
      <c r="C570" s="1" t="s">
        <v>307</v>
      </c>
      <c r="D570" s="1" t="s">
        <v>114</v>
      </c>
      <c r="E570" s="1" t="s">
        <v>1133</v>
      </c>
      <c r="F570" s="1">
        <v>0.4298</v>
      </c>
      <c r="I570" s="24"/>
      <c r="J570" s="24"/>
      <c r="K570" s="4">
        <v>0.2906</v>
      </c>
      <c r="L570" s="4">
        <v>0.2744</v>
      </c>
      <c r="M570" s="24"/>
      <c r="N570" s="24"/>
      <c r="O570" s="24"/>
      <c r="P570" s="24"/>
      <c r="Q570" s="4">
        <v>0.255</v>
      </c>
      <c r="R570" s="24"/>
      <c r="S570" s="24"/>
      <c r="T570" s="24"/>
      <c r="U570" s="4"/>
      <c r="V570" s="4">
        <v>0.4128</v>
      </c>
      <c r="W570" s="24"/>
      <c r="X570" s="24"/>
      <c r="Y570" s="24"/>
      <c r="Z570" s="24"/>
      <c r="AA570" s="24"/>
      <c r="AB570" s="24"/>
      <c r="AC570" s="4">
        <v>0.2897</v>
      </c>
      <c r="AD570" s="24"/>
      <c r="AE570" s="24"/>
      <c r="AF570" s="24"/>
      <c r="AG570" s="24"/>
      <c r="AH570" s="24"/>
      <c r="AI570" s="24"/>
      <c r="AJ570" s="24"/>
      <c r="AK570" s="4">
        <v>0.3045</v>
      </c>
    </row>
    <row r="571" s="1" customFormat="1" ht="40.5" spans="1:37">
      <c r="A571" s="1">
        <v>568</v>
      </c>
      <c r="B571" s="1" t="s">
        <v>1145</v>
      </c>
      <c r="C571" s="1" t="s">
        <v>553</v>
      </c>
      <c r="D571" s="1" t="s">
        <v>237</v>
      </c>
      <c r="E571" s="1" t="s">
        <v>1146</v>
      </c>
      <c r="F571" s="1">
        <v>1.4695</v>
      </c>
      <c r="G571" s="1">
        <v>1.4286</v>
      </c>
      <c r="J571" s="1">
        <v>1.39</v>
      </c>
      <c r="L571" s="1">
        <v>1.4071</v>
      </c>
      <c r="N571" s="1">
        <v>1.39</v>
      </c>
      <c r="O571" s="1">
        <v>1.39</v>
      </c>
      <c r="V571" s="1">
        <v>1.3971</v>
      </c>
      <c r="X571" s="1">
        <v>1.45</v>
      </c>
      <c r="Z571" s="1">
        <v>1.39</v>
      </c>
      <c r="AA571" s="1">
        <v>1.3914</v>
      </c>
      <c r="AC571" s="1">
        <v>1.39</v>
      </c>
      <c r="AJ571" s="1">
        <v>1.39</v>
      </c>
      <c r="AK571" s="1">
        <f t="shared" ref="AK571:AK586" si="15">AVERAGE(G571:AJ571)</f>
        <v>1.40129090909091</v>
      </c>
    </row>
    <row r="572" s="1" customFormat="1" ht="40.5" spans="1:37">
      <c r="A572" s="1">
        <v>569</v>
      </c>
      <c r="B572" s="1" t="s">
        <v>305</v>
      </c>
      <c r="C572" s="1" t="s">
        <v>278</v>
      </c>
      <c r="D572" s="1" t="s">
        <v>187</v>
      </c>
      <c r="E572" s="1" t="s">
        <v>1146</v>
      </c>
      <c r="F572" s="1">
        <v>0.765</v>
      </c>
      <c r="G572" s="1">
        <v>0.73</v>
      </c>
      <c r="I572" s="1">
        <v>0.624</v>
      </c>
      <c r="K572" s="1">
        <v>0.6965</v>
      </c>
      <c r="Q572" s="1">
        <v>0.749</v>
      </c>
      <c r="R572" s="1">
        <v>0.731</v>
      </c>
      <c r="V572" s="1">
        <v>0.599</v>
      </c>
      <c r="AI572" s="1">
        <v>0.6</v>
      </c>
      <c r="AK572" s="1">
        <f t="shared" si="15"/>
        <v>0.675642857142857</v>
      </c>
    </row>
    <row r="573" s="1" customFormat="1" ht="40.5" spans="1:37">
      <c r="A573" s="1">
        <v>570</v>
      </c>
      <c r="B573" s="1" t="s">
        <v>1147</v>
      </c>
      <c r="C573" s="1" t="s">
        <v>98</v>
      </c>
      <c r="D573" s="1">
        <v>20</v>
      </c>
      <c r="E573" s="1" t="s">
        <v>1148</v>
      </c>
      <c r="F573" s="10">
        <v>1.7433</v>
      </c>
      <c r="G573" s="10">
        <v>1.72</v>
      </c>
      <c r="H573" s="10"/>
      <c r="I573" s="10"/>
      <c r="J573" s="10">
        <v>1.72</v>
      </c>
      <c r="K573" s="10">
        <v>1.723</v>
      </c>
      <c r="L573" s="10">
        <v>1.72</v>
      </c>
      <c r="M573" s="10">
        <v>1.72</v>
      </c>
      <c r="N573" s="10">
        <v>1.72</v>
      </c>
      <c r="O573" s="10">
        <v>1.72</v>
      </c>
      <c r="P573" s="10"/>
      <c r="Q573" s="10">
        <v>1.72</v>
      </c>
      <c r="R573" s="10">
        <v>1.72</v>
      </c>
      <c r="S573" s="10"/>
      <c r="T573" s="10">
        <v>1.729</v>
      </c>
      <c r="U573" s="10">
        <v>1.72</v>
      </c>
      <c r="V573" s="10">
        <v>1.72</v>
      </c>
      <c r="W573" s="10">
        <v>1.72</v>
      </c>
      <c r="X573" s="10"/>
      <c r="Y573" s="10">
        <v>1.72</v>
      </c>
      <c r="Z573" s="10">
        <v>1.72</v>
      </c>
      <c r="AA573" s="10"/>
      <c r="AB573" s="10"/>
      <c r="AC573" s="10"/>
      <c r="AD573" s="10">
        <v>1.72</v>
      </c>
      <c r="AE573" s="10"/>
      <c r="AF573" s="10"/>
      <c r="AG573" s="10"/>
      <c r="AH573" s="10">
        <v>1.72</v>
      </c>
      <c r="AI573" s="10">
        <v>1.72</v>
      </c>
      <c r="AJ573" s="10">
        <v>1.72</v>
      </c>
      <c r="AK573" s="10">
        <f t="shared" si="15"/>
        <v>1.72063157894737</v>
      </c>
    </row>
    <row r="574" s="1" customFormat="1" ht="40.5" spans="1:37">
      <c r="A574" s="1">
        <v>571</v>
      </c>
      <c r="B574" s="1" t="s">
        <v>1149</v>
      </c>
      <c r="C574" s="1" t="s">
        <v>436</v>
      </c>
      <c r="D574" s="1">
        <v>1</v>
      </c>
      <c r="E574" s="1" t="s">
        <v>1148</v>
      </c>
      <c r="F574" s="10">
        <v>26.5533</v>
      </c>
      <c r="G574" s="10"/>
      <c r="H574" s="10"/>
      <c r="I574" s="10"/>
      <c r="J574" s="10">
        <v>24.51</v>
      </c>
      <c r="K574" s="10"/>
      <c r="L574" s="10"/>
      <c r="M574" s="10"/>
      <c r="N574" s="10"/>
      <c r="O574" s="10">
        <v>26.55</v>
      </c>
      <c r="P574" s="10"/>
      <c r="Q574" s="10"/>
      <c r="R574" s="10">
        <v>26.55</v>
      </c>
      <c r="S574" s="10"/>
      <c r="T574" s="10"/>
      <c r="U574" s="10"/>
      <c r="V574" s="10"/>
      <c r="W574" s="10"/>
      <c r="X574" s="10"/>
      <c r="Y574" s="10"/>
      <c r="Z574" s="10"/>
      <c r="AA574" s="10"/>
      <c r="AB574" s="10"/>
      <c r="AC574" s="10"/>
      <c r="AD574" s="10"/>
      <c r="AE574" s="10"/>
      <c r="AF574" s="10"/>
      <c r="AG574" s="10"/>
      <c r="AH574" s="10"/>
      <c r="AI574" s="10"/>
      <c r="AJ574" s="10"/>
      <c r="AK574" s="10">
        <f t="shared" si="15"/>
        <v>25.87</v>
      </c>
    </row>
    <row r="575" s="1" customFormat="1" ht="40.5" spans="1:37">
      <c r="A575" s="1">
        <v>572</v>
      </c>
      <c r="B575" s="1" t="s">
        <v>1150</v>
      </c>
      <c r="C575" s="1" t="s">
        <v>90</v>
      </c>
      <c r="D575" s="1">
        <v>1</v>
      </c>
      <c r="E575" s="1" t="s">
        <v>1148</v>
      </c>
      <c r="F575" s="10">
        <v>13.0375</v>
      </c>
      <c r="G575" s="10"/>
      <c r="H575" s="10"/>
      <c r="I575" s="10"/>
      <c r="J575" s="10">
        <v>11.94</v>
      </c>
      <c r="K575" s="10"/>
      <c r="L575" s="10"/>
      <c r="M575" s="10"/>
      <c r="O575" s="10">
        <v>11.94</v>
      </c>
      <c r="P575" s="10"/>
      <c r="Q575" s="10"/>
      <c r="R575" s="10">
        <v>11.94</v>
      </c>
      <c r="S575" s="10">
        <v>11.94</v>
      </c>
      <c r="T575" s="10"/>
      <c r="U575" s="10"/>
      <c r="V575" s="10"/>
      <c r="W575" s="10"/>
      <c r="X575" s="10">
        <v>11.94</v>
      </c>
      <c r="Y575" s="10"/>
      <c r="Z575" s="10"/>
      <c r="AA575" s="10"/>
      <c r="AB575" s="10"/>
      <c r="AC575" s="10"/>
      <c r="AD575" s="10"/>
      <c r="AE575" s="10"/>
      <c r="AF575" s="10"/>
      <c r="AG575" s="10">
        <v>11.94</v>
      </c>
      <c r="AH575" s="10">
        <v>11.88</v>
      </c>
      <c r="AI575" s="10">
        <v>11.88</v>
      </c>
      <c r="AJ575" s="10">
        <v>11.88</v>
      </c>
      <c r="AK575" s="10">
        <f t="shared" si="15"/>
        <v>11.92</v>
      </c>
    </row>
    <row r="576" s="1" customFormat="1" ht="40.5" spans="1:37">
      <c r="A576" s="1">
        <v>573</v>
      </c>
      <c r="B576" s="1" t="s">
        <v>1150</v>
      </c>
      <c r="C576" s="1" t="s">
        <v>40</v>
      </c>
      <c r="D576" s="1">
        <v>1</v>
      </c>
      <c r="E576" s="1" t="s">
        <v>1148</v>
      </c>
      <c r="F576" s="10">
        <v>23.8067</v>
      </c>
      <c r="G576" s="10"/>
      <c r="H576" s="10"/>
      <c r="I576" s="10"/>
      <c r="J576" s="10">
        <v>23.64</v>
      </c>
      <c r="K576" s="10"/>
      <c r="L576" s="10"/>
      <c r="M576" s="10"/>
      <c r="N576" s="10">
        <v>23.64</v>
      </c>
      <c r="O576" s="10"/>
      <c r="P576" s="10"/>
      <c r="Q576" s="10"/>
      <c r="R576" s="10">
        <v>23.64</v>
      </c>
      <c r="S576" s="10"/>
      <c r="T576" s="10"/>
      <c r="U576" s="10">
        <v>23.76</v>
      </c>
      <c r="V576" s="10"/>
      <c r="W576" s="10">
        <v>23.7</v>
      </c>
      <c r="X576" s="10"/>
      <c r="Y576" s="10"/>
      <c r="Z576" s="10"/>
      <c r="AA576" s="10"/>
      <c r="AB576" s="10"/>
      <c r="AC576" s="10"/>
      <c r="AD576" s="10">
        <v>23.64</v>
      </c>
      <c r="AE576" s="10"/>
      <c r="AF576" s="10"/>
      <c r="AG576" s="10"/>
      <c r="AH576" s="10">
        <v>23.64</v>
      </c>
      <c r="AI576" s="10">
        <v>23.64</v>
      </c>
      <c r="AJ576" s="10"/>
      <c r="AK576" s="10">
        <f t="shared" si="15"/>
        <v>23.6625</v>
      </c>
    </row>
    <row r="577" s="1" customFormat="1" ht="40.5" spans="1:37">
      <c r="A577" s="1">
        <v>574</v>
      </c>
      <c r="B577" s="1" t="s">
        <v>1151</v>
      </c>
      <c r="C577" s="1" t="s">
        <v>183</v>
      </c>
      <c r="D577" s="1">
        <v>1</v>
      </c>
      <c r="E577" s="1" t="s">
        <v>1148</v>
      </c>
      <c r="F577" s="10">
        <v>2.825</v>
      </c>
      <c r="G577" s="10"/>
      <c r="H577" s="10"/>
      <c r="I577" s="10"/>
      <c r="J577" s="10">
        <v>2.8</v>
      </c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>
        <v>2.8</v>
      </c>
      <c r="V577" s="10"/>
      <c r="W577" s="10"/>
      <c r="X577" s="10"/>
      <c r="Y577" s="10"/>
      <c r="Z577" s="10"/>
      <c r="AA577" s="10"/>
      <c r="AB577" s="10"/>
      <c r="AC577" s="10"/>
      <c r="AD577" s="10"/>
      <c r="AE577" s="10"/>
      <c r="AF577" s="10"/>
      <c r="AG577" s="10"/>
      <c r="AH577" s="10">
        <v>2.8</v>
      </c>
      <c r="AI577" s="10">
        <v>2.8</v>
      </c>
      <c r="AJ577" s="10"/>
      <c r="AK577" s="10">
        <f t="shared" si="15"/>
        <v>2.8</v>
      </c>
    </row>
    <row r="578" s="1" customFormat="1" ht="40.5" spans="1:37">
      <c r="A578" s="1">
        <v>575</v>
      </c>
      <c r="B578" s="1" t="s">
        <v>1151</v>
      </c>
      <c r="C578" s="1" t="s">
        <v>191</v>
      </c>
      <c r="D578" s="1">
        <v>1</v>
      </c>
      <c r="E578" s="1" t="s">
        <v>1148</v>
      </c>
      <c r="F578" s="10">
        <v>5.955</v>
      </c>
      <c r="G578" s="10">
        <v>5.76</v>
      </c>
      <c r="H578" s="10"/>
      <c r="I578" s="10"/>
      <c r="J578" s="10">
        <v>5.2</v>
      </c>
      <c r="K578" s="10">
        <v>5.72</v>
      </c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>
        <v>5.76</v>
      </c>
      <c r="Y578" s="10"/>
      <c r="Z578" s="10"/>
      <c r="AA578" s="10"/>
      <c r="AB578" s="10"/>
      <c r="AC578" s="10"/>
      <c r="AD578" s="10"/>
      <c r="AE578" s="10"/>
      <c r="AF578" s="10"/>
      <c r="AG578" s="10"/>
      <c r="AH578" s="10">
        <v>5.2</v>
      </c>
      <c r="AI578" s="10">
        <v>5.2</v>
      </c>
      <c r="AJ578" s="10"/>
      <c r="AK578" s="10">
        <f t="shared" si="15"/>
        <v>5.47333333333333</v>
      </c>
    </row>
    <row r="579" s="1" customFormat="1" ht="40.5" spans="1:37">
      <c r="A579" s="1">
        <v>576</v>
      </c>
      <c r="B579" s="1" t="s">
        <v>1152</v>
      </c>
      <c r="C579" s="1" t="s">
        <v>1153</v>
      </c>
      <c r="D579" s="1">
        <v>1</v>
      </c>
      <c r="E579" s="1" t="s">
        <v>1148</v>
      </c>
      <c r="F579" s="10">
        <v>22.49</v>
      </c>
      <c r="G579" s="10"/>
      <c r="H579" s="10"/>
      <c r="I579" s="10">
        <v>21.76</v>
      </c>
      <c r="J579" s="10">
        <v>21.66</v>
      </c>
      <c r="K579" s="10"/>
      <c r="L579" s="10"/>
      <c r="M579" s="10"/>
      <c r="N579" s="10"/>
      <c r="O579" s="10">
        <v>21.09</v>
      </c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  <c r="AA579" s="10"/>
      <c r="AB579" s="10"/>
      <c r="AC579" s="10"/>
      <c r="AD579" s="10"/>
      <c r="AE579" s="10"/>
      <c r="AF579" s="10"/>
      <c r="AG579" s="10"/>
      <c r="AH579" s="10"/>
      <c r="AI579" s="10">
        <v>21.66</v>
      </c>
      <c r="AJ579" s="10"/>
      <c r="AK579" s="10">
        <f t="shared" si="15"/>
        <v>21.5425</v>
      </c>
    </row>
    <row r="580" s="1" customFormat="1" ht="43.5" customHeight="1" spans="1:37">
      <c r="A580" s="1">
        <v>577</v>
      </c>
      <c r="B580" s="1" t="s">
        <v>1154</v>
      </c>
      <c r="C580" s="1" t="s">
        <v>1155</v>
      </c>
      <c r="D580" s="1" t="s">
        <v>798</v>
      </c>
      <c r="E580" s="1" t="s">
        <v>1156</v>
      </c>
      <c r="F580" s="1">
        <v>41.615</v>
      </c>
      <c r="G580" s="1">
        <v>39.48</v>
      </c>
      <c r="J580" s="1">
        <v>39.48</v>
      </c>
      <c r="L580" s="1">
        <v>39.5</v>
      </c>
      <c r="O580" s="1">
        <v>39.48</v>
      </c>
      <c r="Q580" s="1">
        <v>39.48</v>
      </c>
      <c r="S580" s="1">
        <v>39.5</v>
      </c>
      <c r="U580" s="1">
        <v>39.48</v>
      </c>
      <c r="V580" s="1">
        <v>39.48</v>
      </c>
      <c r="W580" s="1">
        <v>39.48</v>
      </c>
      <c r="Y580" s="1">
        <v>39.5</v>
      </c>
      <c r="AD580" s="1">
        <v>41.32</v>
      </c>
      <c r="AI580" s="1">
        <v>39.48</v>
      </c>
      <c r="AJ580" s="1">
        <v>39.5</v>
      </c>
      <c r="AK580" s="20">
        <f t="shared" si="15"/>
        <v>39.6276923076923</v>
      </c>
    </row>
    <row r="581" s="1" customFormat="1" ht="43.5" customHeight="1" spans="1:37">
      <c r="A581" s="1">
        <v>578</v>
      </c>
      <c r="B581" s="1" t="s">
        <v>1154</v>
      </c>
      <c r="C581" s="1" t="s">
        <v>1157</v>
      </c>
      <c r="D581" s="1" t="s">
        <v>798</v>
      </c>
      <c r="E581" s="1" t="s">
        <v>1156</v>
      </c>
      <c r="F581" s="1">
        <v>65.34</v>
      </c>
      <c r="G581" s="1">
        <v>62.25</v>
      </c>
      <c r="J581" s="1">
        <v>62.25</v>
      </c>
      <c r="O581" s="1">
        <v>62.25</v>
      </c>
      <c r="Q581" s="1">
        <v>62.25</v>
      </c>
      <c r="S581" s="1">
        <v>62.25</v>
      </c>
      <c r="U581" s="1">
        <v>62.25</v>
      </c>
      <c r="V581" s="1">
        <v>62.25</v>
      </c>
      <c r="W581" s="1">
        <v>62.25</v>
      </c>
      <c r="AI581" s="1">
        <v>62.25</v>
      </c>
      <c r="AJ581" s="1">
        <v>62.25</v>
      </c>
      <c r="AK581" s="20">
        <f t="shared" si="15"/>
        <v>62.25</v>
      </c>
    </row>
    <row r="582" s="1" customFormat="1" ht="43.5" customHeight="1" spans="1:37">
      <c r="A582" s="1">
        <v>579</v>
      </c>
      <c r="B582" s="1" t="s">
        <v>1158</v>
      </c>
      <c r="C582" s="1" t="s">
        <v>1159</v>
      </c>
      <c r="D582" s="1" t="s">
        <v>798</v>
      </c>
      <c r="E582" s="1" t="s">
        <v>1156</v>
      </c>
      <c r="F582" s="1">
        <v>103.7267</v>
      </c>
      <c r="G582" s="1">
        <v>103.7</v>
      </c>
      <c r="J582" s="1">
        <v>103.7</v>
      </c>
      <c r="L582" s="1">
        <v>103.7</v>
      </c>
      <c r="Q582" s="1">
        <v>103.7</v>
      </c>
      <c r="V582" s="1">
        <v>103.7</v>
      </c>
      <c r="AI582" s="1">
        <v>103.7</v>
      </c>
      <c r="AK582" s="20">
        <f t="shared" si="15"/>
        <v>103.7</v>
      </c>
    </row>
    <row r="583" s="1" customFormat="1" ht="43.5" customHeight="1" spans="1:37">
      <c r="A583" s="1">
        <v>580</v>
      </c>
      <c r="B583" s="1" t="s">
        <v>1160</v>
      </c>
      <c r="C583" s="1" t="s">
        <v>1155</v>
      </c>
      <c r="D583" s="1" t="s">
        <v>798</v>
      </c>
      <c r="E583" s="1" t="s">
        <v>1156</v>
      </c>
      <c r="F583" s="1">
        <v>71.21</v>
      </c>
      <c r="G583" s="1">
        <v>71.17</v>
      </c>
      <c r="J583" s="1">
        <v>71.18</v>
      </c>
      <c r="T583" s="1">
        <v>71.17</v>
      </c>
      <c r="V583" s="1">
        <v>71.17</v>
      </c>
      <c r="AC583" s="1">
        <v>71.2</v>
      </c>
      <c r="AD583" s="1">
        <v>71.2</v>
      </c>
      <c r="AI583" s="1">
        <v>71.17</v>
      </c>
      <c r="AJ583" s="1">
        <v>71.2</v>
      </c>
      <c r="AK583" s="20">
        <f t="shared" si="15"/>
        <v>71.1825</v>
      </c>
    </row>
    <row r="584" s="1" customFormat="1" ht="43.5" customHeight="1" spans="1:37">
      <c r="A584" s="1">
        <v>581</v>
      </c>
      <c r="B584" s="1" t="s">
        <v>1161</v>
      </c>
      <c r="C584" s="1" t="s">
        <v>645</v>
      </c>
      <c r="D584" s="1" t="s">
        <v>798</v>
      </c>
      <c r="E584" s="1" t="s">
        <v>1156</v>
      </c>
      <c r="F584" s="1">
        <v>83.3175</v>
      </c>
      <c r="G584" s="1">
        <v>79.78</v>
      </c>
      <c r="J584" s="1">
        <v>79.78</v>
      </c>
      <c r="L584" s="1">
        <v>80.91</v>
      </c>
      <c r="O584" s="1">
        <v>79.78</v>
      </c>
      <c r="Q584" s="1">
        <v>79.78</v>
      </c>
      <c r="R584" s="1">
        <v>79.78</v>
      </c>
      <c r="S584" s="1">
        <v>79.78</v>
      </c>
      <c r="V584" s="1">
        <v>79.81</v>
      </c>
      <c r="W584" s="1">
        <v>79.78</v>
      </c>
      <c r="Y584" s="1">
        <v>79.78</v>
      </c>
      <c r="AD584" s="1">
        <v>79.78</v>
      </c>
      <c r="AI584" s="1">
        <v>79.78</v>
      </c>
      <c r="AJ584" s="1">
        <v>79.78</v>
      </c>
      <c r="AK584" s="20">
        <f t="shared" si="15"/>
        <v>79.8692307692308</v>
      </c>
    </row>
    <row r="585" s="1" customFormat="1" ht="47" customHeight="1" spans="1:37">
      <c r="A585" s="1">
        <v>582</v>
      </c>
      <c r="B585" s="1" t="s">
        <v>1162</v>
      </c>
      <c r="C585" s="1" t="s">
        <v>1163</v>
      </c>
      <c r="D585" s="1" t="s">
        <v>1164</v>
      </c>
      <c r="E585" s="1" t="s">
        <v>1165</v>
      </c>
      <c r="F585" s="6">
        <v>4.47</v>
      </c>
      <c r="V585" s="35" t="s">
        <v>1166</v>
      </c>
      <c r="AB585" s="1">
        <v>3.4</v>
      </c>
      <c r="AK585" s="1">
        <f t="shared" si="15"/>
        <v>3.4</v>
      </c>
    </row>
    <row r="586" s="1" customFormat="1" ht="24" customHeight="1" spans="1:37">
      <c r="A586" s="1">
        <v>583</v>
      </c>
      <c r="B586" s="1" t="s">
        <v>880</v>
      </c>
      <c r="C586" s="1" t="s">
        <v>1167</v>
      </c>
      <c r="D586" s="1" t="s">
        <v>1164</v>
      </c>
      <c r="E586" s="1" t="s">
        <v>1165</v>
      </c>
      <c r="F586" s="6">
        <v>4.47</v>
      </c>
      <c r="V586" s="35" t="s">
        <v>1168</v>
      </c>
      <c r="AB586" s="1">
        <v>3.4</v>
      </c>
      <c r="AK586" s="1">
        <f t="shared" si="15"/>
        <v>3.4</v>
      </c>
    </row>
    <row r="587" s="1" customFormat="1" ht="47.25" customHeight="1" spans="1:37">
      <c r="A587" s="1">
        <v>584</v>
      </c>
      <c r="B587" s="1" t="s">
        <v>1169</v>
      </c>
      <c r="C587" s="1" t="s">
        <v>1170</v>
      </c>
      <c r="D587" s="1" t="s">
        <v>237</v>
      </c>
      <c r="E587" s="1" t="s">
        <v>1171</v>
      </c>
      <c r="F587" s="3">
        <v>4.92058</v>
      </c>
      <c r="G587" s="6">
        <v>2.73</v>
      </c>
      <c r="H587" s="6">
        <v>5.3171</v>
      </c>
      <c r="I587" s="6">
        <v>3.27571428571429</v>
      </c>
      <c r="J587" s="6">
        <v>3.175</v>
      </c>
      <c r="K587" s="6"/>
      <c r="L587" s="6">
        <v>3.24357142857143</v>
      </c>
      <c r="M587" s="6">
        <v>7.025</v>
      </c>
      <c r="N587" s="6"/>
      <c r="O587" s="6"/>
      <c r="P587" s="6"/>
      <c r="Q587" s="6"/>
      <c r="R587" s="6"/>
      <c r="S587" s="6"/>
      <c r="T587" s="6"/>
      <c r="U587" s="6"/>
      <c r="V587" s="6">
        <v>2.78571428571429</v>
      </c>
      <c r="W587" s="6">
        <v>3.27571428571429</v>
      </c>
      <c r="X587" s="6">
        <v>5.51</v>
      </c>
      <c r="Y587" s="6">
        <v>3.27571428571429</v>
      </c>
      <c r="Z587" s="6"/>
      <c r="AA587" s="6">
        <v>2.7788</v>
      </c>
      <c r="AB587" s="6">
        <v>2.73</v>
      </c>
      <c r="AC587" s="6">
        <v>3.60857142857143</v>
      </c>
      <c r="AD587" s="6">
        <v>2.78571428571429</v>
      </c>
      <c r="AE587" s="6">
        <v>6.5693</v>
      </c>
      <c r="AF587" s="6">
        <v>2.73</v>
      </c>
      <c r="AG587" s="6"/>
      <c r="AH587" s="6"/>
      <c r="AI587" s="6">
        <v>2.78571428571429</v>
      </c>
      <c r="AJ587" s="6">
        <v>2.78571428571429</v>
      </c>
      <c r="AK587" s="6">
        <v>2.76714285714286</v>
      </c>
    </row>
    <row r="588" s="1" customFormat="1" ht="41.25" customHeight="1" spans="1:37">
      <c r="A588" s="1">
        <v>585</v>
      </c>
      <c r="B588" s="1" t="s">
        <v>1172</v>
      </c>
      <c r="C588" s="1" t="s">
        <v>1173</v>
      </c>
      <c r="D588" s="1" t="s">
        <v>85</v>
      </c>
      <c r="E588" s="1" t="s">
        <v>1171</v>
      </c>
      <c r="F588" s="3">
        <v>138</v>
      </c>
      <c r="G588" s="6">
        <v>138</v>
      </c>
      <c r="H588" s="6">
        <v>138</v>
      </c>
      <c r="I588" s="6">
        <v>135.22</v>
      </c>
      <c r="J588" s="6"/>
      <c r="K588" s="6">
        <v>139</v>
      </c>
      <c r="L588" s="6">
        <v>139.581</v>
      </c>
      <c r="M588" s="6">
        <v>138</v>
      </c>
      <c r="N588" s="6"/>
      <c r="O588" s="6">
        <v>138.33</v>
      </c>
      <c r="P588" s="6"/>
      <c r="Q588" s="6"/>
      <c r="R588" s="6"/>
      <c r="S588" s="6"/>
      <c r="T588" s="6"/>
      <c r="U588" s="6">
        <v>136.8</v>
      </c>
      <c r="V588" s="6">
        <v>132</v>
      </c>
      <c r="W588" s="6">
        <v>138</v>
      </c>
      <c r="X588" s="6">
        <v>139</v>
      </c>
      <c r="Y588" s="6">
        <v>138</v>
      </c>
      <c r="Z588" s="6">
        <v>138</v>
      </c>
      <c r="AA588" s="6">
        <v>115.5931</v>
      </c>
      <c r="AB588" s="6"/>
      <c r="AC588" s="6"/>
      <c r="AD588" s="6">
        <v>132</v>
      </c>
      <c r="AE588" s="6"/>
      <c r="AF588" s="6"/>
      <c r="AG588" s="6"/>
      <c r="AH588" s="6"/>
      <c r="AI588" s="6">
        <v>132</v>
      </c>
      <c r="AJ588" s="6">
        <v>115.79</v>
      </c>
      <c r="AK588" s="6">
        <v>135.36</v>
      </c>
    </row>
    <row r="589" s="1" customFormat="1" ht="41.25" customHeight="1" spans="1:37">
      <c r="A589" s="1">
        <v>586</v>
      </c>
      <c r="B589" s="1" t="s">
        <v>1172</v>
      </c>
      <c r="C589" s="1" t="s">
        <v>1174</v>
      </c>
      <c r="D589" s="1" t="s">
        <v>85</v>
      </c>
      <c r="E589" s="1" t="s">
        <v>1171</v>
      </c>
      <c r="F589" s="3">
        <v>270.77</v>
      </c>
      <c r="G589" s="6">
        <v>196</v>
      </c>
      <c r="H589" s="6">
        <v>328</v>
      </c>
      <c r="I589" s="6">
        <v>196.75</v>
      </c>
      <c r="J589" s="6">
        <v>197</v>
      </c>
      <c r="K589" s="6"/>
      <c r="L589" s="6">
        <v>197</v>
      </c>
      <c r="M589" s="6">
        <v>328</v>
      </c>
      <c r="N589" s="6"/>
      <c r="O589" s="6">
        <v>197</v>
      </c>
      <c r="P589" s="6"/>
      <c r="Q589" s="6">
        <v>197</v>
      </c>
      <c r="R589" s="6"/>
      <c r="S589" s="6"/>
      <c r="T589" s="6"/>
      <c r="U589" s="6">
        <v>197</v>
      </c>
      <c r="V589" s="6">
        <v>196</v>
      </c>
      <c r="W589" s="6">
        <v>197</v>
      </c>
      <c r="X589" s="6">
        <v>237.15</v>
      </c>
      <c r="Y589" s="6">
        <v>197</v>
      </c>
      <c r="Z589" s="6"/>
      <c r="AA589" s="6">
        <v>196.3333</v>
      </c>
      <c r="AB589" s="6">
        <v>196</v>
      </c>
      <c r="AC589" s="6">
        <v>552.24</v>
      </c>
      <c r="AD589" s="6">
        <v>197</v>
      </c>
      <c r="AE589" s="6"/>
      <c r="AF589" s="6">
        <v>196</v>
      </c>
      <c r="AG589" s="6"/>
      <c r="AH589" s="6"/>
      <c r="AI589" s="6">
        <v>197</v>
      </c>
      <c r="AJ589" s="6">
        <v>197</v>
      </c>
      <c r="AK589" s="6">
        <v>196.5</v>
      </c>
    </row>
    <row r="590" s="1" customFormat="1" ht="42" customHeight="1" spans="1:37">
      <c r="A590" s="1">
        <v>587</v>
      </c>
      <c r="B590" s="1" t="s">
        <v>1175</v>
      </c>
      <c r="C590" s="1" t="s">
        <v>1176</v>
      </c>
      <c r="D590" s="1" t="s">
        <v>85</v>
      </c>
      <c r="E590" s="1" t="s">
        <v>1171</v>
      </c>
      <c r="F590" s="3">
        <v>36.5975</v>
      </c>
      <c r="G590" s="6">
        <v>41.98</v>
      </c>
      <c r="H590" s="6">
        <v>37.13</v>
      </c>
      <c r="I590" s="6">
        <v>34.95</v>
      </c>
      <c r="J590" s="6">
        <v>33.64</v>
      </c>
      <c r="K590" s="6"/>
      <c r="L590" s="6">
        <v>33.64</v>
      </c>
      <c r="M590" s="6">
        <v>37.13</v>
      </c>
      <c r="N590" s="6"/>
      <c r="O590" s="6">
        <v>33.64</v>
      </c>
      <c r="P590" s="6"/>
      <c r="Q590" s="6">
        <v>33.64</v>
      </c>
      <c r="R590" s="6"/>
      <c r="S590" s="6"/>
      <c r="T590" s="6"/>
      <c r="U590" s="6">
        <v>33.64</v>
      </c>
      <c r="V590" s="6">
        <v>33.64</v>
      </c>
      <c r="W590" s="6">
        <v>33.64</v>
      </c>
      <c r="X590" s="6">
        <v>36.91</v>
      </c>
      <c r="Y590" s="6">
        <v>35.94</v>
      </c>
      <c r="Z590" s="6"/>
      <c r="AA590" s="6">
        <v>33.64</v>
      </c>
      <c r="AB590" s="6"/>
      <c r="AC590" s="6">
        <v>37</v>
      </c>
      <c r="AD590" s="6">
        <v>33.64</v>
      </c>
      <c r="AE590" s="6"/>
      <c r="AF590" s="6">
        <v>33.64</v>
      </c>
      <c r="AG590" s="6"/>
      <c r="AH590" s="6"/>
      <c r="AI590" s="6">
        <v>33.64</v>
      </c>
      <c r="AJ590" s="6">
        <v>33.64</v>
      </c>
      <c r="AK590" s="6">
        <v>35.725</v>
      </c>
    </row>
    <row r="591" s="1" customFormat="1" ht="34.5" customHeight="1" spans="1:37">
      <c r="A591" s="1">
        <v>588</v>
      </c>
      <c r="B591" s="1" t="s">
        <v>1177</v>
      </c>
      <c r="C591" s="1" t="s">
        <v>1073</v>
      </c>
      <c r="D591" s="1" t="s">
        <v>929</v>
      </c>
      <c r="E591" s="1" t="s">
        <v>1171</v>
      </c>
      <c r="F591" s="3">
        <v>1.6761</v>
      </c>
      <c r="G591" s="6"/>
      <c r="H591" s="6">
        <v>1.4372</v>
      </c>
      <c r="I591" s="6">
        <v>0.955</v>
      </c>
      <c r="J591" s="6">
        <v>1.24833333333333</v>
      </c>
      <c r="K591" s="6">
        <v>1.08087222222222</v>
      </c>
      <c r="L591" s="6">
        <v>0.955</v>
      </c>
      <c r="M591" s="6">
        <v>1.8356</v>
      </c>
      <c r="N591" s="6"/>
      <c r="O591" s="6">
        <v>1.0378</v>
      </c>
      <c r="P591" s="6"/>
      <c r="Q591" s="6">
        <v>0.955</v>
      </c>
      <c r="R591" s="6"/>
      <c r="S591" s="6"/>
      <c r="T591" s="6"/>
      <c r="U591" s="6">
        <v>1.10555555555556</v>
      </c>
      <c r="V591" s="6"/>
      <c r="W591" s="6">
        <v>1.51816666666667</v>
      </c>
      <c r="X591" s="6">
        <v>1.8356</v>
      </c>
      <c r="Y591" s="6">
        <v>1.3478</v>
      </c>
      <c r="Z591" s="6"/>
      <c r="AA591" s="6">
        <v>0.9966</v>
      </c>
      <c r="AB591" s="6"/>
      <c r="AC591" s="6">
        <v>1.03888888888889</v>
      </c>
      <c r="AD591" s="6">
        <v>1.7521</v>
      </c>
      <c r="AE591" s="6">
        <v>1.3583</v>
      </c>
      <c r="AF591" s="6">
        <v>0.955</v>
      </c>
      <c r="AG591" s="6">
        <v>1.3</v>
      </c>
      <c r="AH591" s="6"/>
      <c r="AI591" s="6"/>
      <c r="AJ591" s="6"/>
      <c r="AK591" s="6">
        <v>1.10555555555556</v>
      </c>
    </row>
    <row r="592" s="1" customFormat="1" ht="34.5" customHeight="1" spans="1:37">
      <c r="A592" s="1">
        <v>589</v>
      </c>
      <c r="B592" s="1" t="s">
        <v>1177</v>
      </c>
      <c r="C592" s="1" t="s">
        <v>1073</v>
      </c>
      <c r="D592" s="1" t="s">
        <v>136</v>
      </c>
      <c r="E592" s="1" t="s">
        <v>1171</v>
      </c>
      <c r="F592" s="3">
        <v>1.6585</v>
      </c>
      <c r="G592" s="6"/>
      <c r="H592" s="6">
        <v>1.3754</v>
      </c>
      <c r="I592" s="6">
        <v>0.996666666666667</v>
      </c>
      <c r="J592" s="6">
        <v>1.235</v>
      </c>
      <c r="K592" s="6">
        <v>1.04706666666667</v>
      </c>
      <c r="L592" s="6">
        <v>1.05583333333333</v>
      </c>
      <c r="M592" s="6">
        <v>1.9708</v>
      </c>
      <c r="N592" s="6">
        <v>1.12708333333333</v>
      </c>
      <c r="O592" s="6"/>
      <c r="P592" s="6"/>
      <c r="Q592" s="6"/>
      <c r="R592" s="6">
        <v>1.0279</v>
      </c>
      <c r="S592" s="6"/>
      <c r="T592" s="6"/>
      <c r="U592" s="6">
        <v>2.4042</v>
      </c>
      <c r="V592" s="6"/>
      <c r="W592" s="6">
        <v>1.518</v>
      </c>
      <c r="X592" s="6">
        <v>1.9708</v>
      </c>
      <c r="Y592" s="6">
        <v>1.367</v>
      </c>
      <c r="Z592" s="6"/>
      <c r="AA592" s="6">
        <v>0.9966</v>
      </c>
      <c r="AB592" s="6"/>
      <c r="AC592" s="6">
        <v>1.02791666666667</v>
      </c>
      <c r="AD592" s="6">
        <v>1.1558</v>
      </c>
      <c r="AE592" s="6">
        <v>1.3442</v>
      </c>
      <c r="AF592" s="6">
        <v>0.9967</v>
      </c>
      <c r="AG592" s="6">
        <v>1.3</v>
      </c>
      <c r="AH592" s="6"/>
      <c r="AI592" s="6"/>
      <c r="AJ592" s="6">
        <v>1.1083</v>
      </c>
      <c r="AK592" s="6">
        <v>2.4042</v>
      </c>
    </row>
    <row r="593" s="1" customFormat="1" ht="34.5" customHeight="1" spans="1:37">
      <c r="A593" s="1">
        <v>590</v>
      </c>
      <c r="B593" s="1" t="s">
        <v>1178</v>
      </c>
      <c r="C593" s="1" t="s">
        <v>191</v>
      </c>
      <c r="D593" s="1" t="s">
        <v>233</v>
      </c>
      <c r="E593" s="1" t="s">
        <v>1171</v>
      </c>
      <c r="F593" s="3">
        <v>2.1819</v>
      </c>
      <c r="G593" s="6"/>
      <c r="H593" s="6">
        <v>2.6571</v>
      </c>
      <c r="I593" s="6">
        <v>2.00142857142857</v>
      </c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>
        <v>2.2529</v>
      </c>
      <c r="Y593" s="6"/>
      <c r="Z593" s="6">
        <v>2.0514</v>
      </c>
      <c r="AA593" s="6">
        <v>1.9214</v>
      </c>
      <c r="AB593" s="6"/>
      <c r="AC593" s="6">
        <v>2.2171</v>
      </c>
      <c r="AD593" s="6"/>
      <c r="AE593" s="6"/>
      <c r="AF593" s="6"/>
      <c r="AG593" s="6"/>
      <c r="AH593" s="6"/>
      <c r="AI593" s="6">
        <v>2.0014</v>
      </c>
      <c r="AJ593" s="6">
        <v>2.00142857142857</v>
      </c>
      <c r="AK593" s="6">
        <v>2.0264</v>
      </c>
    </row>
    <row r="594" s="1" customFormat="1" ht="34.5" customHeight="1" spans="1:37">
      <c r="A594" s="1">
        <v>591</v>
      </c>
      <c r="B594" s="1" t="s">
        <v>1178</v>
      </c>
      <c r="C594" s="1" t="s">
        <v>191</v>
      </c>
      <c r="D594" s="1" t="s">
        <v>237</v>
      </c>
      <c r="E594" s="1" t="s">
        <v>1171</v>
      </c>
      <c r="F594" s="3">
        <v>2.1273</v>
      </c>
      <c r="G594" s="6">
        <v>2.0114</v>
      </c>
      <c r="H594" s="6">
        <v>2.5929</v>
      </c>
      <c r="I594" s="6">
        <v>2</v>
      </c>
      <c r="J594" s="6"/>
      <c r="K594" s="6"/>
      <c r="L594" s="6"/>
      <c r="M594" s="6">
        <v>2.295</v>
      </c>
      <c r="N594" s="6">
        <v>2.11</v>
      </c>
      <c r="O594" s="6">
        <v>2.00428571428571</v>
      </c>
      <c r="P594" s="6"/>
      <c r="Q594" s="6"/>
      <c r="R594" s="6"/>
      <c r="S594" s="6"/>
      <c r="T594" s="6"/>
      <c r="U594" s="6">
        <v>2.07357142857143</v>
      </c>
      <c r="V594" s="6">
        <v>2.01142857142857</v>
      </c>
      <c r="W594" s="6">
        <v>2.00785714285714</v>
      </c>
      <c r="X594" s="6">
        <v>2.19714285714286</v>
      </c>
      <c r="Y594" s="6">
        <v>2.07357142857143</v>
      </c>
      <c r="Z594" s="6">
        <v>2.0736</v>
      </c>
      <c r="AA594" s="6">
        <v>1.9214</v>
      </c>
      <c r="AB594" s="6"/>
      <c r="AC594" s="6">
        <v>2.1614</v>
      </c>
      <c r="AD594" s="6">
        <v>2</v>
      </c>
      <c r="AE594" s="6"/>
      <c r="AF594" s="6">
        <v>2.01</v>
      </c>
      <c r="AG594" s="6"/>
      <c r="AH594" s="6"/>
      <c r="AI594" s="6">
        <v>2</v>
      </c>
      <c r="AJ594" s="6"/>
      <c r="AK594" s="6">
        <v>2.034</v>
      </c>
    </row>
    <row r="595" s="1" customFormat="1" ht="34.5" customHeight="1" spans="1:37">
      <c r="A595" s="1">
        <v>592</v>
      </c>
      <c r="B595" s="1" t="s">
        <v>1178</v>
      </c>
      <c r="C595" s="1" t="s">
        <v>56</v>
      </c>
      <c r="D595" s="1" t="s">
        <v>233</v>
      </c>
      <c r="E595" s="1" t="s">
        <v>1171</v>
      </c>
      <c r="F595" s="3">
        <v>3.3657</v>
      </c>
      <c r="G595" s="6"/>
      <c r="H595" s="6">
        <v>4.5143</v>
      </c>
      <c r="I595" s="6">
        <v>3.3657</v>
      </c>
      <c r="J595" s="6"/>
      <c r="K595" s="6"/>
      <c r="L595" s="6"/>
      <c r="M595" s="6">
        <v>4.0014</v>
      </c>
      <c r="N595" s="6"/>
      <c r="O595" s="6"/>
      <c r="P595" s="6"/>
      <c r="Q595" s="6"/>
      <c r="R595" s="6"/>
      <c r="S595" s="6"/>
      <c r="T595" s="6"/>
      <c r="U595" s="6">
        <v>3.3657</v>
      </c>
      <c r="V595" s="6"/>
      <c r="W595" s="6"/>
      <c r="X595" s="6">
        <v>3.79857142857143</v>
      </c>
      <c r="Y595" s="6"/>
      <c r="Z595" s="6">
        <v>3.3657</v>
      </c>
      <c r="AA595" s="6">
        <v>3.2663</v>
      </c>
      <c r="AB595" s="6"/>
      <c r="AC595" s="6">
        <v>3.7086</v>
      </c>
      <c r="AD595" s="6"/>
      <c r="AE595" s="6"/>
      <c r="AF595" s="6"/>
      <c r="AG595" s="6"/>
      <c r="AH595" s="6"/>
      <c r="AI595" s="6">
        <v>3.3657</v>
      </c>
      <c r="AJ595" s="6"/>
      <c r="AK595" s="6">
        <v>3.3657</v>
      </c>
    </row>
    <row r="596" s="1" customFormat="1" ht="34.5" customHeight="1" spans="1:37">
      <c r="A596" s="1">
        <v>593</v>
      </c>
      <c r="B596" s="1" t="s">
        <v>1178</v>
      </c>
      <c r="C596" s="1" t="s">
        <v>56</v>
      </c>
      <c r="D596" s="1" t="s">
        <v>240</v>
      </c>
      <c r="E596" s="1" t="s">
        <v>1171</v>
      </c>
      <c r="F596" s="3">
        <v>3.3221</v>
      </c>
      <c r="G596" s="6">
        <v>3.293</v>
      </c>
      <c r="H596" s="6">
        <v>4.46</v>
      </c>
      <c r="I596" s="6">
        <v>3.302</v>
      </c>
      <c r="J596" s="6"/>
      <c r="K596" s="6"/>
      <c r="L596" s="6"/>
      <c r="M596" s="6">
        <v>3.9497</v>
      </c>
      <c r="N596" s="6">
        <v>3.631</v>
      </c>
      <c r="O596" s="6">
        <v>3.253</v>
      </c>
      <c r="P596" s="6"/>
      <c r="Q596" s="6">
        <v>3.293</v>
      </c>
      <c r="R596" s="6"/>
      <c r="S596" s="6">
        <v>3.293</v>
      </c>
      <c r="T596" s="6"/>
      <c r="U596" s="6">
        <v>3.293</v>
      </c>
      <c r="V596" s="6">
        <v>3.293</v>
      </c>
      <c r="W596" s="6">
        <v>3.293</v>
      </c>
      <c r="X596" s="6">
        <v>3.75</v>
      </c>
      <c r="Y596" s="6">
        <v>3.293</v>
      </c>
      <c r="Z596" s="6">
        <v>3.293</v>
      </c>
      <c r="AA596" s="6">
        <v>3.2663</v>
      </c>
      <c r="AB596" s="6"/>
      <c r="AC596" s="6">
        <v>3.66</v>
      </c>
      <c r="AD596" s="6">
        <v>3.293</v>
      </c>
      <c r="AE596" s="6"/>
      <c r="AF596" s="6">
        <v>3.295</v>
      </c>
      <c r="AG596" s="6"/>
      <c r="AH596" s="6"/>
      <c r="AI596" s="6">
        <v>3.293</v>
      </c>
      <c r="AJ596" s="6">
        <v>3.293</v>
      </c>
      <c r="AK596" s="6">
        <v>3.293</v>
      </c>
    </row>
    <row r="597" s="1" customFormat="1" ht="34.5" customHeight="1" spans="1:37">
      <c r="A597" s="1">
        <v>594</v>
      </c>
      <c r="B597" s="1" t="s">
        <v>1178</v>
      </c>
      <c r="C597" s="1" t="s">
        <v>56</v>
      </c>
      <c r="D597" s="1" t="s">
        <v>237</v>
      </c>
      <c r="E597" s="1" t="s">
        <v>1171</v>
      </c>
      <c r="F597" s="3">
        <v>3.2816</v>
      </c>
      <c r="G597" s="6">
        <v>3.2529</v>
      </c>
      <c r="H597" s="6">
        <v>4.4071</v>
      </c>
      <c r="I597" s="6">
        <v>3.26142857142857</v>
      </c>
      <c r="J597" s="6"/>
      <c r="K597" s="6"/>
      <c r="L597" s="6"/>
      <c r="M597" s="6">
        <v>3.9015</v>
      </c>
      <c r="N597" s="6"/>
      <c r="O597" s="6">
        <v>3.25285714285714</v>
      </c>
      <c r="P597" s="6"/>
      <c r="Q597" s="6">
        <v>3.25285714285714</v>
      </c>
      <c r="R597" s="6"/>
      <c r="S597" s="6">
        <v>3.25285714285714</v>
      </c>
      <c r="T597" s="6"/>
      <c r="U597" s="6">
        <v>3.25285714285714</v>
      </c>
      <c r="V597" s="6">
        <v>3.25285714285714</v>
      </c>
      <c r="W597" s="6"/>
      <c r="X597" s="6">
        <v>3.70428571428571</v>
      </c>
      <c r="Y597" s="6"/>
      <c r="Z597" s="6"/>
      <c r="AA597" s="6">
        <v>3.2663</v>
      </c>
      <c r="AB597" s="6"/>
      <c r="AC597" s="6"/>
      <c r="AD597" s="6"/>
      <c r="AE597" s="6"/>
      <c r="AF597" s="6"/>
      <c r="AG597" s="6"/>
      <c r="AH597" s="6"/>
      <c r="AI597" s="6">
        <v>3.25285714285714</v>
      </c>
      <c r="AJ597" s="6"/>
      <c r="AK597" s="6">
        <v>3.25286785714286</v>
      </c>
    </row>
    <row r="598" s="1" customFormat="1" ht="34.5" customHeight="1" spans="1:37">
      <c r="A598" s="1">
        <v>595</v>
      </c>
      <c r="B598" s="1" t="s">
        <v>1178</v>
      </c>
      <c r="C598" s="1" t="s">
        <v>708</v>
      </c>
      <c r="D598" s="1" t="s">
        <v>233</v>
      </c>
      <c r="E598" s="1" t="s">
        <v>1171</v>
      </c>
      <c r="F598" s="3">
        <v>6.0547</v>
      </c>
      <c r="G598" s="6"/>
      <c r="H598" s="6">
        <v>7.6714</v>
      </c>
      <c r="I598" s="6">
        <v>5.81142857142857</v>
      </c>
      <c r="J598" s="6"/>
      <c r="K598" s="6"/>
      <c r="L598" s="6"/>
      <c r="M598" s="6">
        <v>6.8026</v>
      </c>
      <c r="N598" s="6">
        <v>6.2543</v>
      </c>
      <c r="O598" s="6"/>
      <c r="P598" s="6"/>
      <c r="Q598" s="6">
        <v>5.81142857142857</v>
      </c>
      <c r="R598" s="6"/>
      <c r="S598" s="6"/>
      <c r="T598" s="6"/>
      <c r="U598" s="6"/>
      <c r="V598" s="6">
        <v>5.81142857142857</v>
      </c>
      <c r="W598" s="6">
        <v>5.81142857142857</v>
      </c>
      <c r="X598" s="6">
        <v>6.80285714285714</v>
      </c>
      <c r="Y598" s="6">
        <v>6.1871</v>
      </c>
      <c r="Z598" s="6"/>
      <c r="AA598" s="6">
        <v>5.5527</v>
      </c>
      <c r="AB598" s="6"/>
      <c r="AC598" s="6">
        <v>6.4529</v>
      </c>
      <c r="AD598" s="6">
        <v>5.81142857142857</v>
      </c>
      <c r="AE598" s="6"/>
      <c r="AF598" s="6"/>
      <c r="AG598" s="6"/>
      <c r="AH598" s="6"/>
      <c r="AI598" s="6">
        <v>5.81142857142857</v>
      </c>
      <c r="AJ598" s="6"/>
      <c r="AK598" s="6">
        <v>5.81142857142857</v>
      </c>
    </row>
    <row r="599" s="1" customFormat="1" ht="34.5" customHeight="1" spans="1:37">
      <c r="A599" s="1">
        <v>596</v>
      </c>
      <c r="B599" s="1" t="s">
        <v>1179</v>
      </c>
      <c r="C599" s="1" t="s">
        <v>90</v>
      </c>
      <c r="D599" s="1" t="s">
        <v>240</v>
      </c>
      <c r="E599" s="1" t="s">
        <v>1171</v>
      </c>
      <c r="F599" s="3">
        <v>3.4909</v>
      </c>
      <c r="G599" s="6"/>
      <c r="H599" s="6">
        <v>3.765</v>
      </c>
      <c r="I599" s="6">
        <v>3.384</v>
      </c>
      <c r="J599" s="6">
        <v>3.223</v>
      </c>
      <c r="K599" s="6">
        <v>3.357</v>
      </c>
      <c r="L599" s="6">
        <v>3.2135</v>
      </c>
      <c r="M599" s="6"/>
      <c r="N599" s="6"/>
      <c r="O599" s="6">
        <v>3.223</v>
      </c>
      <c r="P599" s="6"/>
      <c r="Q599" s="6">
        <v>3.213</v>
      </c>
      <c r="R599" s="6"/>
      <c r="S599" s="6"/>
      <c r="T599" s="6"/>
      <c r="U599" s="6"/>
      <c r="V599" s="6">
        <v>3.257</v>
      </c>
      <c r="W599" s="6">
        <v>3.213</v>
      </c>
      <c r="X599" s="6">
        <v>3.669</v>
      </c>
      <c r="Y599" s="6"/>
      <c r="Z599" s="6"/>
      <c r="AA599" s="6"/>
      <c r="AB599" s="6"/>
      <c r="AC599" s="6">
        <v>3.66</v>
      </c>
      <c r="AD599" s="6">
        <v>3.213</v>
      </c>
      <c r="AE599" s="6">
        <v>3.676</v>
      </c>
      <c r="AF599" s="6"/>
      <c r="AG599" s="6">
        <v>3.55</v>
      </c>
      <c r="AH599" s="6"/>
      <c r="AI599" s="6">
        <v>3.213</v>
      </c>
      <c r="AJ599" s="6"/>
      <c r="AK599" s="6">
        <v>3.235</v>
      </c>
    </row>
    <row r="600" s="1" customFormat="1" ht="54.75" customHeight="1" spans="1:37">
      <c r="A600" s="1">
        <v>597</v>
      </c>
      <c r="B600" s="1" t="s">
        <v>1180</v>
      </c>
      <c r="C600" s="1" t="s">
        <v>1181</v>
      </c>
      <c r="D600" s="1" t="s">
        <v>251</v>
      </c>
      <c r="E600" s="1" t="s">
        <v>1171</v>
      </c>
      <c r="F600" s="3">
        <v>2.84388888888889</v>
      </c>
      <c r="G600" s="6">
        <v>2.9833</v>
      </c>
      <c r="H600" s="6">
        <v>3.58</v>
      </c>
      <c r="I600" s="6">
        <v>2.64166666666667</v>
      </c>
      <c r="J600" s="6">
        <v>2.72583333333333</v>
      </c>
      <c r="K600" s="6"/>
      <c r="L600" s="6">
        <v>2.7125</v>
      </c>
      <c r="M600" s="6">
        <v>3.58</v>
      </c>
      <c r="N600" s="6"/>
      <c r="O600" s="6"/>
      <c r="P600" s="6"/>
      <c r="Q600" s="6"/>
      <c r="R600" s="6"/>
      <c r="S600" s="6"/>
      <c r="T600" s="6"/>
      <c r="U600" s="6"/>
      <c r="V600" s="6">
        <v>2.565</v>
      </c>
      <c r="W600" s="6"/>
      <c r="X600" s="6">
        <v>3.58</v>
      </c>
      <c r="Y600" s="6"/>
      <c r="Z600" s="6"/>
      <c r="AA600" s="6">
        <v>2.5217</v>
      </c>
      <c r="AB600" s="6"/>
      <c r="AC600" s="6"/>
      <c r="AD600" s="6">
        <v>2.565</v>
      </c>
      <c r="AE600" s="6"/>
      <c r="AF600" s="6"/>
      <c r="AG600" s="6">
        <v>2.9</v>
      </c>
      <c r="AH600" s="6"/>
      <c r="AI600" s="6"/>
      <c r="AJ600" s="6"/>
      <c r="AK600" s="6">
        <v>2.77415</v>
      </c>
    </row>
    <row r="601" s="1" customFormat="1" ht="34.5" customHeight="1" spans="1:37">
      <c r="A601" s="1">
        <v>598</v>
      </c>
      <c r="B601" s="1" t="s">
        <v>1182</v>
      </c>
      <c r="C601" s="1" t="s">
        <v>40</v>
      </c>
      <c r="D601" s="1" t="s">
        <v>993</v>
      </c>
      <c r="E601" s="1" t="s">
        <v>1171</v>
      </c>
      <c r="F601" s="3">
        <v>4.6</v>
      </c>
      <c r="G601" s="6"/>
      <c r="H601" s="6">
        <v>4.83</v>
      </c>
      <c r="I601" s="6"/>
      <c r="J601" s="6"/>
      <c r="K601" s="6"/>
      <c r="L601" s="6"/>
      <c r="M601" s="6">
        <v>4.8405</v>
      </c>
      <c r="N601" s="6"/>
      <c r="O601" s="6"/>
      <c r="P601" s="6"/>
      <c r="Q601" s="6"/>
      <c r="R601" s="6"/>
      <c r="S601" s="6"/>
      <c r="T601" s="6"/>
      <c r="U601" s="6"/>
      <c r="V601" s="6">
        <v>4.6</v>
      </c>
      <c r="W601" s="6"/>
      <c r="X601" s="6"/>
      <c r="Y601" s="6"/>
      <c r="Z601" s="6"/>
      <c r="AA601" s="6"/>
      <c r="AB601" s="6"/>
      <c r="AC601" s="6">
        <v>4.8</v>
      </c>
      <c r="AD601" s="6"/>
      <c r="AE601" s="6"/>
      <c r="AF601" s="6"/>
      <c r="AG601" s="6"/>
      <c r="AH601" s="6"/>
      <c r="AI601" s="6"/>
      <c r="AJ601" s="6"/>
      <c r="AK601" s="6">
        <v>4.6</v>
      </c>
    </row>
    <row r="602" s="1" customFormat="1" ht="34.5" customHeight="1" spans="1:37">
      <c r="A602" s="1">
        <v>599</v>
      </c>
      <c r="B602" s="1" t="s">
        <v>1183</v>
      </c>
      <c r="C602" s="1" t="s">
        <v>282</v>
      </c>
      <c r="D602" s="1" t="s">
        <v>993</v>
      </c>
      <c r="E602" s="1" t="s">
        <v>1171</v>
      </c>
      <c r="F602" s="3">
        <v>5.575</v>
      </c>
      <c r="G602" s="6"/>
      <c r="H602" s="6">
        <v>5.8667</v>
      </c>
      <c r="I602" s="6"/>
      <c r="J602" s="6"/>
      <c r="K602" s="6"/>
      <c r="L602" s="6"/>
      <c r="M602" s="6">
        <v>5.775</v>
      </c>
      <c r="N602" s="6"/>
      <c r="O602" s="6"/>
      <c r="P602" s="6"/>
      <c r="Q602" s="6"/>
      <c r="R602" s="6"/>
      <c r="S602" s="6"/>
      <c r="T602" s="6"/>
      <c r="U602" s="6"/>
      <c r="V602" s="6">
        <v>5.15</v>
      </c>
      <c r="W602" s="6"/>
      <c r="X602" s="6"/>
      <c r="Y602" s="6"/>
      <c r="Z602" s="6"/>
      <c r="AA602" s="6"/>
      <c r="AB602" s="6"/>
      <c r="AC602" s="6">
        <v>5.7667</v>
      </c>
      <c r="AD602" s="6"/>
      <c r="AE602" s="6"/>
      <c r="AF602" s="6"/>
      <c r="AG602" s="6"/>
      <c r="AH602" s="6"/>
      <c r="AI602" s="6"/>
      <c r="AJ602" s="6"/>
      <c r="AK602" s="6">
        <v>5.15</v>
      </c>
    </row>
    <row r="603" s="1" customFormat="1" ht="53" customHeight="1" spans="1:37">
      <c r="A603" s="1">
        <v>600</v>
      </c>
      <c r="B603" s="1" t="s">
        <v>1184</v>
      </c>
      <c r="C603" s="1" t="s">
        <v>1185</v>
      </c>
      <c r="D603" s="1" t="s">
        <v>47</v>
      </c>
      <c r="E603" s="1" t="s">
        <v>1186</v>
      </c>
      <c r="F603" s="1">
        <v>5.0167</v>
      </c>
      <c r="M603" s="1">
        <v>2.44</v>
      </c>
      <c r="V603" s="1">
        <v>2.6</v>
      </c>
      <c r="X603" s="1">
        <v>4.47</v>
      </c>
      <c r="AD603" s="1">
        <v>3.08</v>
      </c>
      <c r="AJ603" s="1">
        <v>3.09</v>
      </c>
      <c r="AK603" s="1">
        <f t="shared" ref="AK603:AK634" si="16">AVERAGE(F603:AJ603)</f>
        <v>3.44945</v>
      </c>
    </row>
    <row r="604" s="1" customFormat="1" ht="48" customHeight="1" spans="1:37">
      <c r="A604" s="1">
        <v>601</v>
      </c>
      <c r="B604" s="1" t="s">
        <v>1187</v>
      </c>
      <c r="C604" s="1" t="s">
        <v>1188</v>
      </c>
      <c r="D604" s="1" t="s">
        <v>47</v>
      </c>
      <c r="E604" s="1" t="s">
        <v>1186</v>
      </c>
      <c r="F604" s="1">
        <v>30.268</v>
      </c>
      <c r="K604" s="1">
        <v>21.59</v>
      </c>
      <c r="L604" s="1">
        <v>21.59</v>
      </c>
      <c r="M604" s="1">
        <v>20.28</v>
      </c>
      <c r="V604" s="29">
        <v>17.69</v>
      </c>
      <c r="W604" s="29">
        <v>15.64</v>
      </c>
      <c r="Y604" s="29">
        <v>19.3</v>
      </c>
      <c r="AC604" s="29">
        <v>28.38</v>
      </c>
      <c r="AD604" s="29">
        <v>18.12</v>
      </c>
      <c r="AJ604" s="29">
        <v>15.64</v>
      </c>
      <c r="AK604" s="1">
        <f t="shared" si="16"/>
        <v>20.8498</v>
      </c>
    </row>
    <row r="605" s="1" customFormat="1" ht="53" customHeight="1" spans="1:37">
      <c r="A605" s="1">
        <v>602</v>
      </c>
      <c r="B605" s="1" t="s">
        <v>1189</v>
      </c>
      <c r="C605" s="1" t="s">
        <v>1190</v>
      </c>
      <c r="D605" s="1" t="s">
        <v>47</v>
      </c>
      <c r="E605" s="1" t="s">
        <v>1186</v>
      </c>
      <c r="F605" s="1">
        <v>19.27</v>
      </c>
      <c r="AD605" s="29">
        <v>19.05</v>
      </c>
      <c r="AJ605" s="29">
        <v>19.06</v>
      </c>
      <c r="AK605" s="1">
        <f t="shared" si="16"/>
        <v>19.1266666666667</v>
      </c>
    </row>
    <row r="606" s="1" customFormat="1" ht="52" customHeight="1" spans="1:37">
      <c r="A606" s="1">
        <v>603</v>
      </c>
      <c r="B606" s="1" t="s">
        <v>1191</v>
      </c>
      <c r="C606" s="1" t="s">
        <v>1192</v>
      </c>
      <c r="D606" s="1" t="s">
        <v>88</v>
      </c>
      <c r="E606" s="1" t="s">
        <v>1186</v>
      </c>
      <c r="F606" s="1">
        <v>0.8646</v>
      </c>
      <c r="J606" s="1">
        <v>0.81</v>
      </c>
      <c r="O606" s="1">
        <v>0.81</v>
      </c>
      <c r="R606" s="1">
        <v>0.81</v>
      </c>
      <c r="W606" s="1">
        <v>0.81</v>
      </c>
      <c r="AJ606" s="1">
        <v>0.81</v>
      </c>
      <c r="AK606" s="1">
        <f t="shared" si="16"/>
        <v>0.8191</v>
      </c>
    </row>
    <row r="607" s="1" customFormat="1" ht="51" customHeight="1" spans="1:37">
      <c r="A607" s="1">
        <v>604</v>
      </c>
      <c r="B607" s="1" t="s">
        <v>1191</v>
      </c>
      <c r="C607" s="1" t="s">
        <v>1192</v>
      </c>
      <c r="D607" s="1" t="s">
        <v>91</v>
      </c>
      <c r="E607" s="1" t="s">
        <v>1186</v>
      </c>
      <c r="F607" s="1">
        <v>0.8486</v>
      </c>
      <c r="J607" s="1">
        <v>0.81</v>
      </c>
      <c r="N607" s="1">
        <v>0.81</v>
      </c>
      <c r="O607" s="1">
        <v>0.81</v>
      </c>
      <c r="R607" s="1">
        <v>0.81</v>
      </c>
      <c r="W607" s="1">
        <v>0.81</v>
      </c>
      <c r="AJ607" s="1">
        <v>0.81</v>
      </c>
      <c r="AK607" s="1">
        <f t="shared" si="16"/>
        <v>0.815514285714286</v>
      </c>
    </row>
    <row r="608" s="1" customFormat="1" ht="66" customHeight="1" spans="1:37">
      <c r="A608" s="1">
        <v>605</v>
      </c>
      <c r="B608" s="1" t="s">
        <v>1162</v>
      </c>
      <c r="C608" s="1" t="s">
        <v>1193</v>
      </c>
      <c r="D608" s="1" t="s">
        <v>47</v>
      </c>
      <c r="E608" s="1" t="s">
        <v>1186</v>
      </c>
      <c r="F608" s="1">
        <v>3.77</v>
      </c>
      <c r="X608" s="5">
        <v>3.20000004768372</v>
      </c>
      <c r="AK608" s="1">
        <f t="shared" si="16"/>
        <v>3.48500002384186</v>
      </c>
    </row>
    <row r="609" s="1" customFormat="1" ht="63" customHeight="1" spans="1:37">
      <c r="A609" s="1">
        <v>606</v>
      </c>
      <c r="B609" s="1" t="s">
        <v>880</v>
      </c>
      <c r="C609" s="1" t="s">
        <v>1194</v>
      </c>
      <c r="D609" s="1" t="s">
        <v>47</v>
      </c>
      <c r="E609" s="1" t="s">
        <v>1186</v>
      </c>
      <c r="F609" s="1">
        <v>3.955</v>
      </c>
      <c r="X609" s="5">
        <v>3.20000004768372</v>
      </c>
      <c r="AK609" s="1">
        <f t="shared" si="16"/>
        <v>3.57750002384186</v>
      </c>
    </row>
    <row r="610" s="1" customFormat="1" ht="63" customHeight="1" spans="1:37">
      <c r="A610" s="1">
        <v>607</v>
      </c>
      <c r="B610" s="1" t="s">
        <v>1195</v>
      </c>
      <c r="C610" s="1" t="s">
        <v>1196</v>
      </c>
      <c r="D610" s="1" t="s">
        <v>47</v>
      </c>
      <c r="E610" s="1" t="s">
        <v>1186</v>
      </c>
      <c r="F610" s="1">
        <v>3.26</v>
      </c>
      <c r="AJ610" s="1">
        <v>3.12</v>
      </c>
      <c r="AK610" s="1">
        <f t="shared" si="16"/>
        <v>3.19</v>
      </c>
    </row>
    <row r="611" s="1" customFormat="1" ht="73" customHeight="1" spans="1:37">
      <c r="A611" s="1">
        <v>608</v>
      </c>
      <c r="B611" s="1" t="s">
        <v>1197</v>
      </c>
      <c r="C611" s="1" t="s">
        <v>1198</v>
      </c>
      <c r="D611" s="1" t="s">
        <v>47</v>
      </c>
      <c r="E611" s="1" t="s">
        <v>1186</v>
      </c>
      <c r="F611" s="1">
        <v>5.55</v>
      </c>
      <c r="X611" s="5">
        <v>5.19999980926514</v>
      </c>
      <c r="AK611" s="1">
        <f t="shared" si="16"/>
        <v>5.37499990463257</v>
      </c>
    </row>
    <row r="612" s="1" customFormat="1" ht="78" customHeight="1" spans="1:37">
      <c r="A612" s="1">
        <v>609</v>
      </c>
      <c r="B612" s="1" t="s">
        <v>1162</v>
      </c>
      <c r="C612" s="1" t="s">
        <v>1199</v>
      </c>
      <c r="D612" s="1" t="s">
        <v>715</v>
      </c>
      <c r="E612" s="1" t="s">
        <v>1186</v>
      </c>
      <c r="F612" s="1">
        <v>5.2</v>
      </c>
      <c r="X612" s="5">
        <v>4.8899998664856</v>
      </c>
      <c r="Y612" s="1">
        <v>2.89</v>
      </c>
      <c r="AK612" s="1">
        <f t="shared" si="16"/>
        <v>4.32666662216187</v>
      </c>
    </row>
    <row r="613" s="1" customFormat="1" ht="81" customHeight="1" spans="1:37">
      <c r="A613" s="1">
        <v>610</v>
      </c>
      <c r="B613" s="1" t="s">
        <v>1162</v>
      </c>
      <c r="C613" s="1" t="s">
        <v>1200</v>
      </c>
      <c r="D613" s="1" t="s">
        <v>715</v>
      </c>
      <c r="E613" s="1" t="s">
        <v>1186</v>
      </c>
      <c r="F613" s="1">
        <v>5.9</v>
      </c>
      <c r="X613" s="5">
        <v>5.3600001335144</v>
      </c>
      <c r="Y613" s="1">
        <v>3.36</v>
      </c>
      <c r="AK613" s="1">
        <f t="shared" si="16"/>
        <v>4.87333337783813</v>
      </c>
    </row>
    <row r="614" s="1" customFormat="1" ht="75" customHeight="1" spans="1:37">
      <c r="A614" s="1">
        <v>611</v>
      </c>
      <c r="B614" s="1" t="s">
        <v>1162</v>
      </c>
      <c r="C614" s="1" t="s">
        <v>1201</v>
      </c>
      <c r="D614" s="1" t="s">
        <v>715</v>
      </c>
      <c r="E614" s="1" t="s">
        <v>1186</v>
      </c>
      <c r="F614" s="1">
        <v>7.2</v>
      </c>
      <c r="X614" s="5">
        <v>6.07000017166138</v>
      </c>
      <c r="AK614" s="1">
        <f t="shared" si="16"/>
        <v>6.63500008583069</v>
      </c>
    </row>
    <row r="615" s="1" customFormat="1" ht="63" customHeight="1" spans="1:37">
      <c r="A615" s="1">
        <v>612</v>
      </c>
      <c r="B615" s="1" t="s">
        <v>880</v>
      </c>
      <c r="C615" s="1" t="s">
        <v>1202</v>
      </c>
      <c r="D615" s="1" t="s">
        <v>715</v>
      </c>
      <c r="E615" s="1" t="s">
        <v>1186</v>
      </c>
      <c r="F615" s="1">
        <v>4.44</v>
      </c>
      <c r="X615" s="5"/>
      <c r="AK615" s="1">
        <f t="shared" si="16"/>
        <v>4.44</v>
      </c>
    </row>
    <row r="616" s="1" customFormat="1" ht="75" customHeight="1" spans="1:37">
      <c r="A616" s="1">
        <v>613</v>
      </c>
      <c r="B616" s="1" t="s">
        <v>880</v>
      </c>
      <c r="C616" s="1" t="s">
        <v>1203</v>
      </c>
      <c r="D616" s="1" t="s">
        <v>715</v>
      </c>
      <c r="E616" s="1" t="s">
        <v>1186</v>
      </c>
      <c r="F616" s="1">
        <v>6.1</v>
      </c>
      <c r="X616" s="5">
        <v>4.94999980926514</v>
      </c>
      <c r="Y616" s="1">
        <v>3.36</v>
      </c>
      <c r="AK616" s="1">
        <f t="shared" si="16"/>
        <v>4.80333326975505</v>
      </c>
    </row>
    <row r="617" s="1" customFormat="1" ht="63" customHeight="1" spans="1:37">
      <c r="A617" s="1">
        <v>614</v>
      </c>
      <c r="B617" s="1" t="s">
        <v>880</v>
      </c>
      <c r="C617" s="1" t="s">
        <v>1204</v>
      </c>
      <c r="D617" s="1" t="s">
        <v>715</v>
      </c>
      <c r="E617" s="1" t="s">
        <v>1186</v>
      </c>
      <c r="F617" s="1">
        <v>7.4</v>
      </c>
      <c r="X617" s="5">
        <v>5.65999984741211</v>
      </c>
      <c r="AK617" s="1">
        <f t="shared" si="16"/>
        <v>6.52999992370606</v>
      </c>
    </row>
    <row r="618" s="1" customFormat="1" ht="71" customHeight="1" spans="1:37">
      <c r="A618" s="1">
        <v>615</v>
      </c>
      <c r="B618" s="1" t="s">
        <v>880</v>
      </c>
      <c r="C618" s="1" t="s">
        <v>1205</v>
      </c>
      <c r="D618" s="1" t="s">
        <v>715</v>
      </c>
      <c r="E618" s="1" t="s">
        <v>1186</v>
      </c>
      <c r="F618" s="1">
        <v>5.4</v>
      </c>
      <c r="X618" s="5">
        <v>4.48000001907349</v>
      </c>
      <c r="AK618" s="1">
        <f t="shared" si="16"/>
        <v>4.94000000953675</v>
      </c>
    </row>
    <row r="619" s="1" customFormat="1" ht="73" customHeight="1" spans="1:37">
      <c r="A619" s="1">
        <v>616</v>
      </c>
      <c r="B619" s="1" t="s">
        <v>880</v>
      </c>
      <c r="C619" s="1" t="s">
        <v>1206</v>
      </c>
      <c r="D619" s="1" t="s">
        <v>715</v>
      </c>
      <c r="E619" s="1" t="s">
        <v>1186</v>
      </c>
      <c r="F619" s="1">
        <v>6.1</v>
      </c>
      <c r="X619" s="5">
        <v>4.94999980926514</v>
      </c>
      <c r="AK619" s="1">
        <f t="shared" si="16"/>
        <v>5.52499990463257</v>
      </c>
    </row>
    <row r="620" s="1" customFormat="1" ht="66" customHeight="1" spans="1:37">
      <c r="A620" s="1">
        <v>617</v>
      </c>
      <c r="B620" s="1" t="s">
        <v>880</v>
      </c>
      <c r="C620" s="1" t="s">
        <v>1207</v>
      </c>
      <c r="D620" s="1" t="s">
        <v>715</v>
      </c>
      <c r="E620" s="1" t="s">
        <v>1186</v>
      </c>
      <c r="F620" s="1">
        <v>7.4</v>
      </c>
      <c r="X620" s="5">
        <v>5.75</v>
      </c>
      <c r="AK620" s="1">
        <f t="shared" si="16"/>
        <v>6.575</v>
      </c>
    </row>
    <row r="621" s="1" customFormat="1" ht="63" customHeight="1" spans="1:37">
      <c r="A621" s="1">
        <v>618</v>
      </c>
      <c r="B621" s="1" t="s">
        <v>893</v>
      </c>
      <c r="C621" s="1" t="s">
        <v>1208</v>
      </c>
      <c r="D621" s="1" t="s">
        <v>715</v>
      </c>
      <c r="E621" s="1" t="s">
        <v>1186</v>
      </c>
      <c r="F621" s="1">
        <v>5.5</v>
      </c>
      <c r="X621" s="5">
        <v>4.57000017166138</v>
      </c>
      <c r="AK621" s="1">
        <f t="shared" si="16"/>
        <v>5.03500008583069</v>
      </c>
    </row>
    <row r="622" s="1" customFormat="1" ht="71" customHeight="1" spans="1:37">
      <c r="A622" s="1">
        <v>619</v>
      </c>
      <c r="B622" s="1" t="s">
        <v>893</v>
      </c>
      <c r="C622" s="1" t="s">
        <v>1209</v>
      </c>
      <c r="D622" s="1" t="s">
        <v>715</v>
      </c>
      <c r="E622" s="1" t="s">
        <v>1186</v>
      </c>
      <c r="F622" s="1">
        <v>5.12</v>
      </c>
      <c r="X622" s="5">
        <v>5.07000017166138</v>
      </c>
      <c r="AK622" s="1">
        <f t="shared" si="16"/>
        <v>5.09500008583069</v>
      </c>
    </row>
    <row r="623" s="1" customFormat="1" ht="63" customHeight="1" spans="1:37">
      <c r="A623" s="1">
        <v>620</v>
      </c>
      <c r="B623" s="1" t="s">
        <v>893</v>
      </c>
      <c r="C623" s="1" t="s">
        <v>1210</v>
      </c>
      <c r="D623" s="1" t="s">
        <v>715</v>
      </c>
      <c r="E623" s="1" t="s">
        <v>1186</v>
      </c>
      <c r="F623" s="1">
        <v>7.5</v>
      </c>
      <c r="X623" s="5">
        <v>5.78000020980835</v>
      </c>
      <c r="AK623" s="1">
        <f t="shared" si="16"/>
        <v>6.64000010490417</v>
      </c>
    </row>
    <row r="624" s="1" customFormat="1" ht="66" customHeight="1" spans="1:37">
      <c r="A624" s="1">
        <v>621</v>
      </c>
      <c r="B624" s="1" t="s">
        <v>1195</v>
      </c>
      <c r="C624" s="1" t="s">
        <v>1211</v>
      </c>
      <c r="D624" s="1" t="s">
        <v>715</v>
      </c>
      <c r="E624" s="1" t="s">
        <v>1186</v>
      </c>
      <c r="F624" s="1">
        <v>5.29</v>
      </c>
      <c r="X624" s="5"/>
      <c r="Y624" s="1">
        <v>4.39</v>
      </c>
      <c r="AJ624" s="1">
        <v>4.7</v>
      </c>
      <c r="AK624" s="1">
        <f t="shared" si="16"/>
        <v>4.79333333333333</v>
      </c>
    </row>
    <row r="625" s="1" customFormat="1" ht="63" customHeight="1" spans="1:37">
      <c r="A625" s="1">
        <v>622</v>
      </c>
      <c r="B625" s="1" t="s">
        <v>1197</v>
      </c>
      <c r="C625" s="1" t="s">
        <v>1212</v>
      </c>
      <c r="D625" s="1" t="s">
        <v>715</v>
      </c>
      <c r="E625" s="1" t="s">
        <v>1186</v>
      </c>
      <c r="F625" s="1">
        <v>8.6</v>
      </c>
      <c r="X625" s="5">
        <v>5.59999990463257</v>
      </c>
      <c r="AJ625" s="1">
        <v>8.5</v>
      </c>
      <c r="AK625" s="1">
        <f t="shared" si="16"/>
        <v>7.56666663487752</v>
      </c>
    </row>
    <row r="626" s="1" customFormat="1" ht="66" customHeight="1" spans="1:37">
      <c r="A626" s="1">
        <v>623</v>
      </c>
      <c r="B626" s="1" t="s">
        <v>893</v>
      </c>
      <c r="C626" s="1" t="s">
        <v>1213</v>
      </c>
      <c r="D626" s="1" t="s">
        <v>715</v>
      </c>
      <c r="E626" s="1" t="s">
        <v>1186</v>
      </c>
      <c r="F626" s="1">
        <v>4.005</v>
      </c>
      <c r="M626" s="1">
        <v>3.97</v>
      </c>
      <c r="X626" s="5"/>
      <c r="AK626" s="1">
        <f t="shared" si="16"/>
        <v>3.9875</v>
      </c>
    </row>
    <row r="627" s="1" customFormat="1" ht="63" customHeight="1" spans="1:37">
      <c r="A627" s="1">
        <v>624</v>
      </c>
      <c r="B627" s="1" t="s">
        <v>1195</v>
      </c>
      <c r="C627" s="1" t="s">
        <v>1214</v>
      </c>
      <c r="D627" s="1" t="s">
        <v>715</v>
      </c>
      <c r="E627" s="1" t="s">
        <v>1186</v>
      </c>
      <c r="F627" s="1">
        <v>5.03</v>
      </c>
      <c r="X627" s="5"/>
      <c r="Y627" s="1">
        <v>4.96</v>
      </c>
      <c r="AK627" s="1">
        <f t="shared" si="16"/>
        <v>4.995</v>
      </c>
    </row>
    <row r="628" s="1" customFormat="1" ht="66" customHeight="1" spans="1:37">
      <c r="A628" s="1">
        <v>625</v>
      </c>
      <c r="B628" s="1" t="s">
        <v>1197</v>
      </c>
      <c r="C628" s="1" t="s">
        <v>1215</v>
      </c>
      <c r="D628" s="1" t="s">
        <v>715</v>
      </c>
      <c r="E628" s="1" t="s">
        <v>1186</v>
      </c>
      <c r="F628" s="1">
        <v>6.9625</v>
      </c>
      <c r="M628" s="1">
        <v>4</v>
      </c>
      <c r="X628" s="5"/>
      <c r="AK628" s="1">
        <f t="shared" si="16"/>
        <v>5.48125</v>
      </c>
    </row>
    <row r="629" s="1" customFormat="1" ht="66" customHeight="1" spans="1:37">
      <c r="A629" s="1">
        <v>626</v>
      </c>
      <c r="B629" s="1" t="s">
        <v>1195</v>
      </c>
      <c r="C629" s="1" t="s">
        <v>1216</v>
      </c>
      <c r="D629" s="1" t="s">
        <v>715</v>
      </c>
      <c r="E629" s="1" t="s">
        <v>1186</v>
      </c>
      <c r="F629" s="1">
        <v>5.03</v>
      </c>
      <c r="X629" s="5"/>
      <c r="AJ629" s="1">
        <v>4.7</v>
      </c>
      <c r="AK629" s="1">
        <f t="shared" si="16"/>
        <v>4.865</v>
      </c>
    </row>
    <row r="630" s="1" customFormat="1" ht="91" customHeight="1" spans="1:37">
      <c r="A630" s="1">
        <v>627</v>
      </c>
      <c r="B630" s="1" t="s">
        <v>1217</v>
      </c>
      <c r="C630" s="1" t="s">
        <v>1218</v>
      </c>
      <c r="D630" s="1" t="s">
        <v>1219</v>
      </c>
      <c r="E630" s="1" t="s">
        <v>1186</v>
      </c>
      <c r="F630" s="1">
        <v>1.396</v>
      </c>
      <c r="G630" s="1">
        <v>1.274</v>
      </c>
      <c r="U630" s="1">
        <v>1.274</v>
      </c>
      <c r="AK630" s="1">
        <f t="shared" si="16"/>
        <v>1.31466666666667</v>
      </c>
    </row>
    <row r="631" s="1" customFormat="1" ht="77" customHeight="1" spans="1:37">
      <c r="A631" s="1">
        <v>628</v>
      </c>
      <c r="B631" s="1" t="s">
        <v>1220</v>
      </c>
      <c r="C631" s="1" t="s">
        <v>1221</v>
      </c>
      <c r="D631" s="1" t="s">
        <v>715</v>
      </c>
      <c r="E631" s="1" t="s">
        <v>1186</v>
      </c>
      <c r="F631" s="1">
        <v>40.49</v>
      </c>
      <c r="G631" s="1">
        <v>38.5</v>
      </c>
      <c r="J631" s="1">
        <v>38.5</v>
      </c>
      <c r="K631" s="1">
        <v>38.5</v>
      </c>
      <c r="L631" s="1">
        <v>39.67</v>
      </c>
      <c r="O631" s="1">
        <v>38.5</v>
      </c>
      <c r="Y631" s="1">
        <v>38.5</v>
      </c>
      <c r="Z631" s="1">
        <v>38.5</v>
      </c>
      <c r="AB631" s="1">
        <v>38.5</v>
      </c>
      <c r="AH631" s="1">
        <v>38.5</v>
      </c>
      <c r="AI631" s="1">
        <v>38.5</v>
      </c>
      <c r="AJ631" s="1">
        <v>38.5</v>
      </c>
      <c r="AK631" s="1">
        <f t="shared" si="16"/>
        <v>38.7633333333333</v>
      </c>
    </row>
    <row r="632" s="1" customFormat="1" ht="77" customHeight="1" spans="1:37">
      <c r="A632" s="1">
        <v>629</v>
      </c>
      <c r="B632" s="1" t="s">
        <v>1220</v>
      </c>
      <c r="C632" s="1" t="s">
        <v>1222</v>
      </c>
      <c r="D632" s="1" t="s">
        <v>47</v>
      </c>
      <c r="E632" s="1" t="s">
        <v>1186</v>
      </c>
      <c r="F632" s="1">
        <v>35.5</v>
      </c>
      <c r="J632" s="1">
        <v>34.98</v>
      </c>
      <c r="M632" s="1">
        <v>34.73</v>
      </c>
      <c r="Q632" s="1">
        <v>34.37</v>
      </c>
      <c r="W632" s="1">
        <v>34.73</v>
      </c>
      <c r="Y632" s="1">
        <v>34.73</v>
      </c>
      <c r="Z632" s="1">
        <v>34.73</v>
      </c>
      <c r="AH632" s="1">
        <v>34.73</v>
      </c>
      <c r="AJ632" s="1">
        <v>34.73</v>
      </c>
      <c r="AK632" s="1">
        <f t="shared" si="16"/>
        <v>34.8033333333333</v>
      </c>
    </row>
    <row r="633" s="1" customFormat="1" ht="77" customHeight="1" spans="1:37">
      <c r="A633" s="1">
        <v>630</v>
      </c>
      <c r="B633" s="1" t="s">
        <v>1220</v>
      </c>
      <c r="C633" s="1" t="s">
        <v>1223</v>
      </c>
      <c r="D633" s="1" t="s">
        <v>715</v>
      </c>
      <c r="E633" s="1" t="s">
        <v>1186</v>
      </c>
      <c r="F633" s="1">
        <v>22.23</v>
      </c>
      <c r="G633" s="1">
        <v>21.59</v>
      </c>
      <c r="J633" s="1">
        <v>21.59</v>
      </c>
      <c r="L633" s="1">
        <v>21.75</v>
      </c>
      <c r="M633" s="1">
        <v>21.59</v>
      </c>
      <c r="Q633" s="1">
        <v>21.59</v>
      </c>
      <c r="R633" s="1">
        <v>21.59</v>
      </c>
      <c r="V633" s="1">
        <v>22</v>
      </c>
      <c r="W633" s="1">
        <v>21.59</v>
      </c>
      <c r="Y633" s="1">
        <v>21.59</v>
      </c>
      <c r="Z633" s="1">
        <v>21.59</v>
      </c>
      <c r="AA633" s="1">
        <v>21.59</v>
      </c>
      <c r="AF633" s="1">
        <v>21.59</v>
      </c>
      <c r="AI633" s="1">
        <v>21.59</v>
      </c>
      <c r="AJ633" s="1">
        <v>21.59</v>
      </c>
      <c r="AK633" s="1">
        <f t="shared" si="16"/>
        <v>21.6706666666667</v>
      </c>
    </row>
    <row r="634" s="1" customFormat="1" ht="77" customHeight="1" spans="1:37">
      <c r="A634" s="1">
        <v>631</v>
      </c>
      <c r="B634" s="1" t="s">
        <v>1220</v>
      </c>
      <c r="C634" s="1" t="s">
        <v>1224</v>
      </c>
      <c r="D634" s="1" t="s">
        <v>47</v>
      </c>
      <c r="E634" s="1" t="s">
        <v>1186</v>
      </c>
      <c r="F634" s="1">
        <v>20.87</v>
      </c>
      <c r="J634" s="1">
        <v>20.83</v>
      </c>
      <c r="O634" s="1">
        <v>20.8</v>
      </c>
      <c r="Q634" s="1">
        <v>20.8</v>
      </c>
      <c r="W634" s="1">
        <v>20.82</v>
      </c>
      <c r="AF634" s="1">
        <v>20.8</v>
      </c>
      <c r="AI634" s="1">
        <v>20.8</v>
      </c>
      <c r="AK634" s="1">
        <f t="shared" si="16"/>
        <v>20.8171428571429</v>
      </c>
    </row>
    <row r="635" s="1" customFormat="1" ht="40.5" spans="1:37">
      <c r="A635" s="1">
        <v>632</v>
      </c>
      <c r="B635" s="1" t="s">
        <v>1225</v>
      </c>
      <c r="C635" s="1" t="s">
        <v>1226</v>
      </c>
      <c r="D635" s="1" t="s">
        <v>71</v>
      </c>
      <c r="E635" s="1" t="s">
        <v>1227</v>
      </c>
      <c r="F635" s="1">
        <v>4.0948</v>
      </c>
      <c r="H635" s="1">
        <v>3.95</v>
      </c>
      <c r="O635" s="1">
        <v>3.635</v>
      </c>
      <c r="V635" s="1">
        <v>3.64</v>
      </c>
      <c r="AC635" s="1">
        <v>3.81</v>
      </c>
      <c r="AD635" s="1">
        <v>3.614</v>
      </c>
      <c r="AK635" s="1">
        <v>3.7298</v>
      </c>
    </row>
    <row r="636" s="1" customFormat="1" ht="54" spans="1:37">
      <c r="A636" s="1">
        <v>633</v>
      </c>
      <c r="B636" s="1" t="s">
        <v>1228</v>
      </c>
      <c r="C636" s="1" t="s">
        <v>1229</v>
      </c>
      <c r="D636" s="1" t="s">
        <v>778</v>
      </c>
      <c r="E636" s="1" t="s">
        <v>1227</v>
      </c>
      <c r="F636" s="1">
        <v>0.8426</v>
      </c>
      <c r="K636" s="1">
        <v>0.7356</v>
      </c>
      <c r="U636" s="1">
        <v>0.6865</v>
      </c>
      <c r="X636" s="1">
        <v>0.7579</v>
      </c>
      <c r="AA636" s="1">
        <v>0.6903</v>
      </c>
      <c r="AC636" s="1">
        <v>0.6917</v>
      </c>
      <c r="AD636" s="1">
        <v>0.6865</v>
      </c>
      <c r="AK636" s="1">
        <v>0.708</v>
      </c>
    </row>
    <row r="637" s="1" customFormat="1" ht="54" spans="1:37">
      <c r="A637" s="1">
        <v>634</v>
      </c>
      <c r="B637" s="1" t="s">
        <v>1228</v>
      </c>
      <c r="C637" s="1" t="s">
        <v>1229</v>
      </c>
      <c r="D637" s="1" t="s">
        <v>154</v>
      </c>
      <c r="E637" s="1" t="s">
        <v>1227</v>
      </c>
      <c r="F637" s="1">
        <v>0.8282</v>
      </c>
      <c r="K637" s="1">
        <v>0.7356</v>
      </c>
      <c r="U637" s="1">
        <v>0.6865</v>
      </c>
      <c r="X637" s="1">
        <v>0.7579</v>
      </c>
      <c r="AA637" s="1">
        <v>0.6902</v>
      </c>
      <c r="AC637" s="1">
        <v>0.68</v>
      </c>
      <c r="AD637" s="1">
        <v>0.6865</v>
      </c>
      <c r="AK637" s="1">
        <v>0.7061</v>
      </c>
    </row>
    <row r="638" s="1" customFormat="1" ht="41" customHeight="1" spans="1:37">
      <c r="A638" s="1">
        <v>635</v>
      </c>
      <c r="B638" s="9" t="s">
        <v>1230</v>
      </c>
      <c r="C638" s="9" t="s">
        <v>1231</v>
      </c>
      <c r="D638" s="9">
        <v>6</v>
      </c>
      <c r="E638" s="9" t="s">
        <v>1232</v>
      </c>
      <c r="F638" s="34">
        <v>3.7092</v>
      </c>
      <c r="K638" s="1">
        <v>3.5767</v>
      </c>
      <c r="V638" s="1">
        <v>3.4783</v>
      </c>
      <c r="AK638" s="1">
        <v>3.5275</v>
      </c>
    </row>
    <row r="639" s="1" customFormat="1" ht="40" customHeight="1" spans="1:37">
      <c r="A639" s="1">
        <v>636</v>
      </c>
      <c r="B639" s="9" t="s">
        <v>1230</v>
      </c>
      <c r="C639" s="9" t="s">
        <v>1231</v>
      </c>
      <c r="D639" s="9">
        <v>8</v>
      </c>
      <c r="E639" s="9" t="s">
        <v>1232</v>
      </c>
      <c r="F639" s="34">
        <v>3.7092</v>
      </c>
      <c r="K639" s="1">
        <v>3.6213</v>
      </c>
      <c r="L639" s="1">
        <v>3.5425</v>
      </c>
      <c r="U639" s="1">
        <v>3.5875</v>
      </c>
      <c r="V639" s="1">
        <v>3.475</v>
      </c>
      <c r="X639" s="1">
        <v>3.625</v>
      </c>
      <c r="AK639" s="1">
        <v>3.5703</v>
      </c>
    </row>
    <row r="640" s="1" customFormat="1" ht="39" customHeight="1" spans="1:37">
      <c r="A640" s="1">
        <v>637</v>
      </c>
      <c r="B640" s="9" t="s">
        <v>1233</v>
      </c>
      <c r="C640" s="9">
        <v>25</v>
      </c>
      <c r="D640" s="9">
        <v>1</v>
      </c>
      <c r="E640" s="9" t="s">
        <v>1232</v>
      </c>
      <c r="F640" s="34">
        <v>41.27</v>
      </c>
      <c r="J640" s="1">
        <v>36.733</v>
      </c>
      <c r="L640" s="1">
        <v>38.09</v>
      </c>
      <c r="N640" s="1">
        <v>36</v>
      </c>
      <c r="O640" s="1">
        <v>36</v>
      </c>
      <c r="Q640" s="1">
        <v>36</v>
      </c>
      <c r="T640" s="1">
        <v>39.45</v>
      </c>
      <c r="U640" s="1">
        <v>36</v>
      </c>
      <c r="W640" s="1">
        <v>36</v>
      </c>
      <c r="Y640" s="1">
        <v>39.31</v>
      </c>
      <c r="AC640" s="1">
        <v>36</v>
      </c>
      <c r="AD640" s="1">
        <v>38.51</v>
      </c>
      <c r="AI640" s="1">
        <v>36</v>
      </c>
      <c r="AJ640" s="1">
        <v>36</v>
      </c>
      <c r="AK640" s="1">
        <v>36.93</v>
      </c>
    </row>
    <row r="641" s="1" customFormat="1" ht="21" customHeight="1" spans="1:37">
      <c r="A641" s="1">
        <v>638</v>
      </c>
      <c r="B641" s="1" t="s">
        <v>1234</v>
      </c>
      <c r="C641" s="1" t="s">
        <v>1235</v>
      </c>
      <c r="D641" s="1" t="s">
        <v>1236</v>
      </c>
      <c r="E641" s="1" t="s">
        <v>1237</v>
      </c>
      <c r="F641" s="1">
        <v>7.04</v>
      </c>
      <c r="J641" s="1">
        <v>6.75</v>
      </c>
      <c r="K641" s="1">
        <v>6.868</v>
      </c>
      <c r="M641" s="1">
        <v>6.75</v>
      </c>
      <c r="N641" s="1">
        <v>6.75</v>
      </c>
      <c r="S641" s="1">
        <v>6.77</v>
      </c>
      <c r="U641" s="1">
        <v>6.75</v>
      </c>
      <c r="V641" s="1">
        <v>6.86</v>
      </c>
      <c r="W641" s="1">
        <v>6.75</v>
      </c>
      <c r="Z641" s="1">
        <v>6.75</v>
      </c>
      <c r="AA641" s="1">
        <v>6.75</v>
      </c>
      <c r="AF641" s="1">
        <v>6.75</v>
      </c>
      <c r="AH641" s="1">
        <v>6.75</v>
      </c>
      <c r="AI641" s="1">
        <v>6.75</v>
      </c>
      <c r="AK641" s="1">
        <v>6.77</v>
      </c>
    </row>
    <row r="642" s="1" customFormat="1" ht="21" customHeight="1" spans="1:37">
      <c r="A642" s="1">
        <v>639</v>
      </c>
      <c r="B642" s="1" t="s">
        <v>1234</v>
      </c>
      <c r="C642" s="1" t="s">
        <v>1238</v>
      </c>
      <c r="D642" s="1" t="s">
        <v>1236</v>
      </c>
      <c r="E642" s="1" t="s">
        <v>1237</v>
      </c>
      <c r="F642" s="1">
        <v>41.99</v>
      </c>
      <c r="J642" s="1">
        <v>40.52</v>
      </c>
      <c r="L642" s="1">
        <v>40.52</v>
      </c>
      <c r="M642" s="1">
        <v>40.52</v>
      </c>
      <c r="R642" s="1">
        <v>40.52</v>
      </c>
      <c r="T642" s="1">
        <v>40.52</v>
      </c>
      <c r="V642" s="1">
        <v>41.55</v>
      </c>
      <c r="Y642" s="1">
        <v>40.98</v>
      </c>
      <c r="Z642" s="1">
        <v>40.52</v>
      </c>
      <c r="AE642" s="1">
        <v>41.8</v>
      </c>
      <c r="AH642" s="1">
        <v>40.52</v>
      </c>
      <c r="AI642" s="1">
        <v>40.52</v>
      </c>
      <c r="AK642" s="1">
        <v>40.77</v>
      </c>
    </row>
    <row r="643" s="1" customFormat="1" ht="34" customHeight="1" spans="1:37">
      <c r="A643" s="1">
        <v>640</v>
      </c>
      <c r="B643" s="1" t="s">
        <v>1239</v>
      </c>
      <c r="C643" s="1" t="s">
        <v>1240</v>
      </c>
      <c r="D643" s="1" t="s">
        <v>1241</v>
      </c>
      <c r="E643" s="1" t="s">
        <v>1237</v>
      </c>
      <c r="F643" s="1">
        <v>2.14</v>
      </c>
      <c r="L643" s="1">
        <v>2</v>
      </c>
      <c r="Y643" s="1">
        <v>2.13</v>
      </c>
      <c r="AA643" s="1">
        <v>1.94</v>
      </c>
      <c r="AB643" s="1">
        <v>1.78</v>
      </c>
      <c r="AI643" s="1">
        <v>1.91</v>
      </c>
      <c r="AJ643" s="1">
        <v>1.91</v>
      </c>
      <c r="AK643" s="1">
        <v>1.95</v>
      </c>
    </row>
    <row r="644" s="1" customFormat="1" ht="38.25" customHeight="1" spans="1:37">
      <c r="A644" s="1">
        <v>641</v>
      </c>
      <c r="B644" s="1" t="s">
        <v>1242</v>
      </c>
      <c r="C644" s="1" t="s">
        <v>40</v>
      </c>
      <c r="D644" s="1" t="s">
        <v>116</v>
      </c>
      <c r="E644" s="1" t="s">
        <v>1243</v>
      </c>
      <c r="F644" s="3">
        <v>0.4114</v>
      </c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>
        <v>0.3819</v>
      </c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>
        <v>0.3819</v>
      </c>
    </row>
    <row r="645" s="1" customFormat="1" ht="38.25" customHeight="1" spans="1:37">
      <c r="A645" s="1">
        <v>642</v>
      </c>
      <c r="B645" s="1" t="s">
        <v>1244</v>
      </c>
      <c r="C645" s="1" t="s">
        <v>1245</v>
      </c>
      <c r="D645" s="1" t="s">
        <v>116</v>
      </c>
      <c r="E645" s="1" t="s">
        <v>1243</v>
      </c>
      <c r="F645" s="3">
        <v>0.5254</v>
      </c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>
        <v>0.5102</v>
      </c>
      <c r="W645" s="3"/>
      <c r="X645" s="3"/>
      <c r="Y645" s="3"/>
      <c r="Z645" s="3"/>
      <c r="AA645" s="3"/>
      <c r="AB645" s="3"/>
      <c r="AC645" s="3">
        <v>0.4738</v>
      </c>
      <c r="AD645" s="3"/>
      <c r="AE645" s="3"/>
      <c r="AF645" s="3"/>
      <c r="AG645" s="3"/>
      <c r="AH645" s="3"/>
      <c r="AI645" s="3"/>
      <c r="AJ645" s="3"/>
      <c r="AK645" s="3">
        <v>0.492</v>
      </c>
    </row>
    <row r="646" s="1" customFormat="1" ht="36.75" customHeight="1" spans="1:37">
      <c r="A646" s="1">
        <v>643</v>
      </c>
      <c r="B646" s="1" t="s">
        <v>1246</v>
      </c>
      <c r="C646" s="1" t="s">
        <v>1247</v>
      </c>
      <c r="D646" s="1" t="s">
        <v>47</v>
      </c>
      <c r="E646" s="1" t="s">
        <v>1243</v>
      </c>
      <c r="F646" s="3">
        <v>18.92</v>
      </c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>
        <v>18.56</v>
      </c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>
        <v>18.56</v>
      </c>
    </row>
    <row r="647" s="1" customFormat="1" ht="39.75" customHeight="1" spans="1:37">
      <c r="A647" s="1">
        <v>644</v>
      </c>
      <c r="B647" s="1" t="s">
        <v>1248</v>
      </c>
      <c r="C647" s="1" t="s">
        <v>477</v>
      </c>
      <c r="D647" s="1" t="s">
        <v>256</v>
      </c>
      <c r="E647" s="1" t="s">
        <v>1243</v>
      </c>
      <c r="F647" s="3">
        <v>33.35</v>
      </c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>
        <v>31.09</v>
      </c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>
        <v>29.16</v>
      </c>
      <c r="AJ647" s="3"/>
      <c r="AK647" s="3">
        <v>30.125</v>
      </c>
    </row>
    <row r="648" s="1" customFormat="1" ht="40.5" spans="1:37">
      <c r="A648" s="1">
        <v>645</v>
      </c>
      <c r="B648" s="1" t="s">
        <v>1249</v>
      </c>
      <c r="C648" s="1" t="s">
        <v>477</v>
      </c>
      <c r="D648" s="1" t="s">
        <v>363</v>
      </c>
      <c r="E648" s="1" t="s">
        <v>1250</v>
      </c>
      <c r="F648" s="1">
        <v>47.5767</v>
      </c>
      <c r="H648" s="1">
        <v>45.43</v>
      </c>
      <c r="I648" s="1">
        <v>45.38</v>
      </c>
      <c r="J648" s="1">
        <v>45.1533</v>
      </c>
      <c r="K648" s="1">
        <v>45.68</v>
      </c>
      <c r="L648" s="1">
        <v>45.2874</v>
      </c>
      <c r="P648" s="1">
        <v>46.1</v>
      </c>
      <c r="R648" s="1">
        <v>45.27</v>
      </c>
      <c r="T648" s="1">
        <v>44.93</v>
      </c>
      <c r="U648" s="1">
        <v>45.27</v>
      </c>
      <c r="V648" s="1">
        <v>44.93</v>
      </c>
      <c r="W648" s="1">
        <v>45.26</v>
      </c>
      <c r="Z648" s="1">
        <v>45.27</v>
      </c>
      <c r="AA648" s="1">
        <v>45.15</v>
      </c>
      <c r="AC648" s="1">
        <v>45.6</v>
      </c>
      <c r="AD648" s="1">
        <v>45.26</v>
      </c>
      <c r="AH648" s="1">
        <v>45.27</v>
      </c>
      <c r="AJ648" s="1">
        <v>45.27</v>
      </c>
      <c r="AK648" s="1">
        <f t="shared" ref="AK648:AK651" si="17">AVERAGE(G648:AJ648)</f>
        <v>45.3241588235294</v>
      </c>
    </row>
    <row r="649" s="1" customFormat="1" ht="40.5" spans="1:37">
      <c r="A649" s="1">
        <v>646</v>
      </c>
      <c r="B649" s="1" t="s">
        <v>1249</v>
      </c>
      <c r="C649" s="1" t="s">
        <v>573</v>
      </c>
      <c r="D649" s="1" t="s">
        <v>363</v>
      </c>
      <c r="E649" s="1" t="s">
        <v>1250</v>
      </c>
      <c r="F649" s="1">
        <v>228</v>
      </c>
      <c r="I649" s="1">
        <v>226</v>
      </c>
      <c r="L649" s="1">
        <v>226</v>
      </c>
      <c r="AA649" s="1">
        <v>227.3333</v>
      </c>
      <c r="AI649" s="1">
        <v>226</v>
      </c>
      <c r="AK649" s="1">
        <f t="shared" si="17"/>
        <v>226.333325</v>
      </c>
    </row>
    <row r="650" s="1" customFormat="1" ht="40.5" spans="1:37">
      <c r="A650" s="1">
        <v>647</v>
      </c>
      <c r="B650" s="1" t="s">
        <v>1251</v>
      </c>
      <c r="C650" s="1" t="s">
        <v>1238</v>
      </c>
      <c r="D650" s="1" t="s">
        <v>47</v>
      </c>
      <c r="E650" s="1" t="s">
        <v>1250</v>
      </c>
      <c r="F650" s="1">
        <v>19.95</v>
      </c>
      <c r="I650" s="1">
        <v>18.26</v>
      </c>
      <c r="L650" s="1">
        <v>19.51</v>
      </c>
      <c r="AA650" s="1">
        <v>18.49</v>
      </c>
      <c r="AD650" s="1">
        <v>18.2</v>
      </c>
      <c r="AK650" s="1">
        <f t="shared" si="17"/>
        <v>18.615</v>
      </c>
    </row>
    <row r="651" s="1" customFormat="1" ht="40.5" spans="1:37">
      <c r="A651" s="1">
        <v>648</v>
      </c>
      <c r="B651" s="1" t="s">
        <v>1251</v>
      </c>
      <c r="C651" s="1" t="s">
        <v>449</v>
      </c>
      <c r="D651" s="1" t="s">
        <v>47</v>
      </c>
      <c r="E651" s="1" t="s">
        <v>1250</v>
      </c>
      <c r="F651" s="1">
        <v>23.28</v>
      </c>
      <c r="I651" s="1">
        <v>22.6</v>
      </c>
      <c r="AA651" s="1">
        <v>22.8267</v>
      </c>
      <c r="AD651" s="1">
        <v>22.6</v>
      </c>
      <c r="AK651" s="1">
        <f t="shared" si="17"/>
        <v>22.6755666666667</v>
      </c>
    </row>
    <row r="652" s="1" customFormat="1" ht="54" spans="1:37">
      <c r="A652" s="1">
        <v>649</v>
      </c>
      <c r="B652" s="36" t="s">
        <v>1252</v>
      </c>
      <c r="C652" s="1" t="s">
        <v>191</v>
      </c>
      <c r="D652" s="1" t="s">
        <v>237</v>
      </c>
      <c r="E652" s="37" t="s">
        <v>1253</v>
      </c>
      <c r="F652" s="1">
        <v>14.8569</v>
      </c>
      <c r="G652" s="20"/>
      <c r="H652" s="20">
        <v>14.8321</v>
      </c>
      <c r="I652" s="20"/>
      <c r="J652" s="20"/>
      <c r="K652" s="20">
        <v>14.6043</v>
      </c>
      <c r="L652" s="20">
        <v>14.83214</v>
      </c>
      <c r="M652" s="20"/>
      <c r="N652" s="20"/>
      <c r="O652" s="20">
        <v>14.7786</v>
      </c>
      <c r="P652" s="20"/>
      <c r="Q652" s="20">
        <v>14.7514</v>
      </c>
      <c r="R652" s="20"/>
      <c r="S652" s="20">
        <v>14.8321</v>
      </c>
      <c r="T652" s="20">
        <v>14.7236</v>
      </c>
      <c r="U652" s="20">
        <v>14.8321</v>
      </c>
      <c r="V652" s="20">
        <v>14.7514</v>
      </c>
      <c r="W652" s="20"/>
      <c r="X652" s="20"/>
      <c r="Y652" s="20"/>
      <c r="Z652" s="20"/>
      <c r="AA652" s="20">
        <v>14.6344</v>
      </c>
      <c r="AB652" s="20"/>
      <c r="AC652" s="20"/>
      <c r="AD652" s="20">
        <v>14.8321</v>
      </c>
      <c r="AE652" s="20">
        <v>14.7514</v>
      </c>
      <c r="AF652" s="20"/>
      <c r="AG652" s="20"/>
      <c r="AH652" s="20">
        <v>14.7514</v>
      </c>
      <c r="AI652" s="20">
        <v>14.7236</v>
      </c>
      <c r="AJ652" s="20">
        <v>14.8321</v>
      </c>
      <c r="AK652" s="20">
        <v>14.77</v>
      </c>
    </row>
    <row r="653" s="1" customFormat="1" ht="40.5" spans="1:37">
      <c r="A653" s="1">
        <v>650</v>
      </c>
      <c r="B653" s="1" t="s">
        <v>1254</v>
      </c>
      <c r="C653" s="1" t="s">
        <v>183</v>
      </c>
      <c r="D653" s="1" t="s">
        <v>1255</v>
      </c>
      <c r="E653" s="1" t="s">
        <v>1256</v>
      </c>
      <c r="F653" s="1">
        <v>6.4726</v>
      </c>
      <c r="I653" s="1">
        <v>6.4342</v>
      </c>
      <c r="J653" s="1">
        <v>6.2186</v>
      </c>
      <c r="K653" s="1">
        <v>6.4071</v>
      </c>
      <c r="L653" s="1">
        <v>6.4342</v>
      </c>
      <c r="O653" s="1">
        <v>6.2186</v>
      </c>
      <c r="Q653" s="1">
        <v>6.2186</v>
      </c>
      <c r="U653" s="1">
        <v>6.2186</v>
      </c>
      <c r="V653" s="1">
        <v>6.2186</v>
      </c>
      <c r="W653" s="1">
        <v>6.2186</v>
      </c>
      <c r="Z653" s="1">
        <v>6.2186</v>
      </c>
      <c r="AA653" s="1">
        <v>6.2186</v>
      </c>
      <c r="AD653" s="1">
        <v>6.2186</v>
      </c>
      <c r="AI653" s="1">
        <v>6.2186</v>
      </c>
      <c r="AK653" s="1">
        <v>6.2663</v>
      </c>
    </row>
    <row r="654" s="1" customFormat="1" ht="40.5" spans="1:37">
      <c r="A654" s="1">
        <v>651</v>
      </c>
      <c r="B654" s="1" t="s">
        <v>1257</v>
      </c>
      <c r="C654" s="1" t="s">
        <v>345</v>
      </c>
      <c r="D654" s="1" t="s">
        <v>77</v>
      </c>
      <c r="E654" s="1" t="s">
        <v>1256</v>
      </c>
      <c r="F654" s="1">
        <v>1.8788</v>
      </c>
      <c r="I654" s="1">
        <v>1.4583</v>
      </c>
      <c r="J654" s="1">
        <v>1.4867</v>
      </c>
      <c r="K654" s="1">
        <v>1.7767</v>
      </c>
      <c r="Q654" s="1">
        <v>1.3408</v>
      </c>
      <c r="T654" s="1">
        <v>1.2983</v>
      </c>
      <c r="AA654" s="1">
        <v>1.3059</v>
      </c>
      <c r="AK654" s="1">
        <v>1.4445</v>
      </c>
    </row>
    <row r="655" s="1" customFormat="1" ht="40.5" spans="1:37">
      <c r="A655" s="1">
        <v>652</v>
      </c>
      <c r="B655" s="1" t="s">
        <v>1258</v>
      </c>
      <c r="C655" s="1" t="s">
        <v>1259</v>
      </c>
      <c r="D655" s="1" t="s">
        <v>1260</v>
      </c>
      <c r="E655" s="1" t="s">
        <v>1256</v>
      </c>
      <c r="F655" s="1">
        <v>2.185</v>
      </c>
      <c r="L655" s="1">
        <v>2.0625</v>
      </c>
      <c r="AK655" s="1">
        <v>2.0625</v>
      </c>
    </row>
    <row r="656" s="1" customFormat="1" ht="40.5" spans="1:37">
      <c r="A656" s="1">
        <v>653</v>
      </c>
      <c r="B656" s="1" t="s">
        <v>1261</v>
      </c>
      <c r="C656" s="1" t="s">
        <v>186</v>
      </c>
      <c r="D656" s="1" t="s">
        <v>1262</v>
      </c>
      <c r="E656" s="1" t="s">
        <v>1256</v>
      </c>
      <c r="F656" s="1">
        <v>0.6676</v>
      </c>
      <c r="I656" s="1">
        <v>0.6276</v>
      </c>
      <c r="J656" s="1">
        <v>0.5844</v>
      </c>
      <c r="L656" s="1">
        <v>0.6352</v>
      </c>
      <c r="O656" s="1">
        <v>0.5844</v>
      </c>
      <c r="Q656" s="1">
        <v>0.5736</v>
      </c>
      <c r="U656" s="1">
        <v>0.622</v>
      </c>
      <c r="V656" s="1">
        <v>0.5886</v>
      </c>
      <c r="W656" s="1">
        <v>0.591</v>
      </c>
      <c r="Y656" s="1">
        <v>0.6516</v>
      </c>
      <c r="AA656" s="1">
        <v>0.5999</v>
      </c>
      <c r="AD656" s="1">
        <v>0.6106</v>
      </c>
      <c r="AI656" s="1">
        <v>0.5736</v>
      </c>
      <c r="AJ656" s="1">
        <v>0.622</v>
      </c>
      <c r="AK656" s="1">
        <v>0.605</v>
      </c>
    </row>
    <row r="657" s="1" customFormat="1" ht="40.5" spans="1:37">
      <c r="A657" s="1">
        <v>654</v>
      </c>
      <c r="B657" s="1" t="s">
        <v>1263</v>
      </c>
      <c r="C657" s="1" t="s">
        <v>98</v>
      </c>
      <c r="D657" s="1" t="s">
        <v>1264</v>
      </c>
      <c r="E657" s="1" t="s">
        <v>1256</v>
      </c>
      <c r="F657" s="1">
        <v>0.691</v>
      </c>
      <c r="I657" s="1">
        <v>0.6584</v>
      </c>
      <c r="J657" s="1">
        <v>0.6391</v>
      </c>
      <c r="L657" s="1">
        <v>0.6541</v>
      </c>
      <c r="O657" s="1">
        <v>0.63625</v>
      </c>
      <c r="V657" s="1">
        <v>0.6391</v>
      </c>
      <c r="W657" s="1">
        <v>0.6418</v>
      </c>
      <c r="AC657" s="1">
        <v>0.6361</v>
      </c>
      <c r="AD657" s="1">
        <v>0.65</v>
      </c>
      <c r="AK657" s="1">
        <v>0.6443</v>
      </c>
    </row>
    <row r="658" s="1" customFormat="1" ht="40.5" spans="1:37">
      <c r="A658" s="1">
        <v>655</v>
      </c>
      <c r="B658" s="1" t="s">
        <v>1265</v>
      </c>
      <c r="C658" s="1" t="s">
        <v>191</v>
      </c>
      <c r="D658" s="1" t="s">
        <v>1266</v>
      </c>
      <c r="E658" s="1" t="s">
        <v>1256</v>
      </c>
      <c r="F658" s="1">
        <v>1.5342</v>
      </c>
      <c r="H658" s="1">
        <v>1.47</v>
      </c>
      <c r="I658" s="1">
        <v>1.411</v>
      </c>
      <c r="J658" s="1">
        <v>1.28</v>
      </c>
      <c r="K658" s="1">
        <v>1.316</v>
      </c>
      <c r="L658" s="1">
        <v>1.377</v>
      </c>
      <c r="N658" s="1">
        <v>1.28</v>
      </c>
      <c r="O658" s="1">
        <v>1.28</v>
      </c>
      <c r="U658" s="1">
        <v>1.28</v>
      </c>
      <c r="V658" s="1">
        <v>1.28</v>
      </c>
      <c r="W658" s="1">
        <v>1.28</v>
      </c>
      <c r="Y658" s="1">
        <v>1.494</v>
      </c>
      <c r="AA658" s="1">
        <v>1.28</v>
      </c>
      <c r="AB658" s="1">
        <v>1.28</v>
      </c>
      <c r="AC658" s="1">
        <v>1.28</v>
      </c>
      <c r="AD658" s="1">
        <v>1.334</v>
      </c>
      <c r="AI658" s="1">
        <v>1.28</v>
      </c>
      <c r="AJ658" s="1">
        <v>1.28</v>
      </c>
      <c r="AK658" s="1">
        <v>1.3225</v>
      </c>
    </row>
    <row r="659" s="1" customFormat="1" ht="40.5" spans="1:37">
      <c r="A659" s="1">
        <v>656</v>
      </c>
      <c r="B659" s="1" t="s">
        <v>1267</v>
      </c>
      <c r="C659" s="1" t="s">
        <v>186</v>
      </c>
      <c r="D659" s="1" t="s">
        <v>1260</v>
      </c>
      <c r="E659" s="1" t="s">
        <v>1256</v>
      </c>
      <c r="F659" s="1">
        <v>1.2445</v>
      </c>
      <c r="I659" s="1">
        <v>1.2305</v>
      </c>
      <c r="J659" s="1">
        <v>1.1915</v>
      </c>
      <c r="K659" s="1">
        <v>1.218</v>
      </c>
      <c r="L659" s="1">
        <v>1.222</v>
      </c>
      <c r="Q659" s="1">
        <v>1.1465</v>
      </c>
      <c r="U659" s="1">
        <v>1.1965</v>
      </c>
      <c r="V659" s="1">
        <v>1.208</v>
      </c>
      <c r="AB659" s="1">
        <v>1.1455</v>
      </c>
      <c r="AI659" s="1">
        <v>1.1965</v>
      </c>
      <c r="AJ659" s="1">
        <v>1.1455</v>
      </c>
      <c r="AK659" s="1">
        <v>1.1901</v>
      </c>
    </row>
    <row r="660" s="1" customFormat="1" ht="40.5" spans="1:37">
      <c r="A660" s="1">
        <v>657</v>
      </c>
      <c r="B660" s="1" t="s">
        <v>1268</v>
      </c>
      <c r="C660" s="1" t="s">
        <v>307</v>
      </c>
      <c r="D660" s="1" t="s">
        <v>93</v>
      </c>
      <c r="E660" s="1" t="s">
        <v>1269</v>
      </c>
      <c r="F660" s="1">
        <v>0.8392</v>
      </c>
      <c r="G660" s="1">
        <v>0.8375</v>
      </c>
      <c r="J660" s="1">
        <v>0.8375</v>
      </c>
      <c r="O660" s="1">
        <v>0.8375</v>
      </c>
      <c r="R660" s="1">
        <v>0.8375</v>
      </c>
      <c r="U660" s="1">
        <v>0.8375</v>
      </c>
      <c r="W660" s="1">
        <v>0.8375</v>
      </c>
      <c r="AI660" s="1">
        <v>0.8375</v>
      </c>
      <c r="AJ660" s="1">
        <v>0.8375</v>
      </c>
      <c r="AK660" s="6">
        <f t="shared" ref="AK660:AK663" si="18">AVERAGE(G660:AJ660)</f>
        <v>0.8375</v>
      </c>
    </row>
    <row r="661" s="1" customFormat="1" ht="40.5" spans="1:37">
      <c r="A661" s="1">
        <v>658</v>
      </c>
      <c r="B661" s="1" t="s">
        <v>1270</v>
      </c>
      <c r="C661" s="1" t="s">
        <v>130</v>
      </c>
      <c r="D661" s="1" t="s">
        <v>93</v>
      </c>
      <c r="E661" s="1" t="s">
        <v>1269</v>
      </c>
      <c r="F661" s="1">
        <v>1.713</v>
      </c>
      <c r="G661" s="1">
        <v>1.6654</v>
      </c>
      <c r="I661" s="1">
        <v>1.7129</v>
      </c>
      <c r="J661" s="1">
        <v>1.6654</v>
      </c>
      <c r="O661" s="1">
        <v>1.6654</v>
      </c>
      <c r="T661" s="1">
        <v>1.6654</v>
      </c>
      <c r="U661" s="1">
        <v>1.6654</v>
      </c>
      <c r="Y661" s="1">
        <v>1.6654</v>
      </c>
      <c r="AA661" s="1">
        <v>1.6653</v>
      </c>
      <c r="AD661" s="1">
        <v>1.6654</v>
      </c>
      <c r="AI661" s="1">
        <v>1.6654</v>
      </c>
      <c r="AJ661" s="1">
        <v>1.6654</v>
      </c>
      <c r="AK661" s="6">
        <f t="shared" si="18"/>
        <v>1.66970909090909</v>
      </c>
    </row>
    <row r="662" s="1" customFormat="1" ht="40.5" spans="1:37">
      <c r="A662" s="1">
        <v>659</v>
      </c>
      <c r="B662" s="1" t="s">
        <v>1271</v>
      </c>
      <c r="C662" s="1" t="s">
        <v>307</v>
      </c>
      <c r="D662" s="1" t="s">
        <v>136</v>
      </c>
      <c r="E662" s="1" t="s">
        <v>1269</v>
      </c>
      <c r="F662" s="1">
        <v>0.9976</v>
      </c>
      <c r="I662" s="1">
        <v>0.9792</v>
      </c>
      <c r="U662" s="1">
        <v>0.9792</v>
      </c>
      <c r="AD662" s="1">
        <v>0.9929</v>
      </c>
      <c r="AK662" s="6">
        <f t="shared" si="18"/>
        <v>0.983766666666667</v>
      </c>
    </row>
    <row r="663" s="1" customFormat="1" ht="40.5" spans="1:37">
      <c r="A663" s="1">
        <v>660</v>
      </c>
      <c r="B663" s="1" t="s">
        <v>1271</v>
      </c>
      <c r="C663" s="1" t="s">
        <v>307</v>
      </c>
      <c r="D663" s="1" t="s">
        <v>116</v>
      </c>
      <c r="E663" s="1" t="s">
        <v>1269</v>
      </c>
      <c r="F663" s="1">
        <v>0.9727</v>
      </c>
      <c r="I663" s="1">
        <v>0.9548</v>
      </c>
      <c r="O663" s="1">
        <v>0.9675</v>
      </c>
      <c r="U663" s="1">
        <v>0.9546</v>
      </c>
      <c r="AK663" s="6">
        <f t="shared" si="18"/>
        <v>0.958966666666667</v>
      </c>
    </row>
    <row r="664" s="1" customFormat="1" ht="40.5" spans="1:37">
      <c r="A664" s="1">
        <v>661</v>
      </c>
      <c r="B664" s="1" t="s">
        <v>1272</v>
      </c>
      <c r="C664" s="1" t="s">
        <v>186</v>
      </c>
      <c r="D664" s="1" t="s">
        <v>781</v>
      </c>
      <c r="E664" s="1" t="s">
        <v>1269</v>
      </c>
      <c r="F664" s="1">
        <v>1.825</v>
      </c>
      <c r="L664" s="1">
        <v>1.8183</v>
      </c>
      <c r="N664" s="1">
        <v>1.8083</v>
      </c>
      <c r="U664" s="1">
        <v>1.7483</v>
      </c>
      <c r="V664" s="1">
        <v>1.8083</v>
      </c>
      <c r="W664" s="1">
        <v>1.808</v>
      </c>
      <c r="AA664" s="1">
        <v>1.7981</v>
      </c>
      <c r="AI664" s="1">
        <v>1.7483</v>
      </c>
      <c r="AK664" s="1">
        <v>1.7911</v>
      </c>
    </row>
    <row r="665" s="1" customFormat="1" ht="40.5" spans="1:37">
      <c r="A665" s="1">
        <v>662</v>
      </c>
      <c r="B665" s="1" t="s">
        <v>1273</v>
      </c>
      <c r="C665" s="1" t="s">
        <v>186</v>
      </c>
      <c r="D665" s="1" t="s">
        <v>85</v>
      </c>
      <c r="E665" s="1" t="s">
        <v>1274</v>
      </c>
      <c r="F665" s="1">
        <v>6.68</v>
      </c>
      <c r="O665" s="1">
        <v>6.56</v>
      </c>
      <c r="AD665" s="1">
        <v>6.63</v>
      </c>
      <c r="AJ665" s="1">
        <v>6.5</v>
      </c>
      <c r="AK665" s="6">
        <v>6.56333333333333</v>
      </c>
    </row>
    <row r="666" s="1" customFormat="1" ht="40.5" spans="1:37">
      <c r="A666" s="1">
        <v>663</v>
      </c>
      <c r="B666" s="1" t="s">
        <v>1273</v>
      </c>
      <c r="C666" s="1" t="s">
        <v>76</v>
      </c>
      <c r="D666" s="1" t="s">
        <v>85</v>
      </c>
      <c r="E666" s="1" t="s">
        <v>1274</v>
      </c>
      <c r="F666" s="1">
        <v>15.3033</v>
      </c>
      <c r="J666" s="1">
        <v>11.11</v>
      </c>
      <c r="K666" s="1">
        <v>14.71</v>
      </c>
      <c r="L666" s="1">
        <v>12.92</v>
      </c>
      <c r="U666" s="1">
        <v>14.1</v>
      </c>
      <c r="V666" s="1">
        <v>13.71</v>
      </c>
      <c r="AD666" s="1">
        <v>11.28</v>
      </c>
      <c r="AJ666" s="1">
        <v>11.05</v>
      </c>
      <c r="AK666" s="6">
        <v>12.6971428571429</v>
      </c>
    </row>
    <row r="667" s="1" customFormat="1" ht="40.5" spans="1:37">
      <c r="A667" s="1">
        <v>664</v>
      </c>
      <c r="B667" s="1" t="s">
        <v>1273</v>
      </c>
      <c r="C667" s="1" t="s">
        <v>246</v>
      </c>
      <c r="D667" s="1" t="s">
        <v>85</v>
      </c>
      <c r="E667" s="1" t="s">
        <v>1274</v>
      </c>
      <c r="F667" s="1">
        <v>18.8033</v>
      </c>
      <c r="J667" s="1">
        <v>15.39</v>
      </c>
      <c r="K667" s="1">
        <v>17.91</v>
      </c>
      <c r="L667" s="1">
        <v>16.95</v>
      </c>
      <c r="O667" s="1">
        <v>15.39</v>
      </c>
      <c r="U667" s="1">
        <v>18.37</v>
      </c>
      <c r="V667" s="1">
        <v>16.85</v>
      </c>
      <c r="AD667" s="1">
        <v>15.39</v>
      </c>
      <c r="AJ667" s="1">
        <v>15.39</v>
      </c>
      <c r="AK667" s="6">
        <v>16.455</v>
      </c>
    </row>
    <row r="668" s="1" customFormat="1" ht="40.5" spans="1:37">
      <c r="A668" s="1">
        <v>665</v>
      </c>
      <c r="B668" s="24" t="s">
        <v>1275</v>
      </c>
      <c r="C668" s="38" t="s">
        <v>40</v>
      </c>
      <c r="D668" s="1" t="s">
        <v>1276</v>
      </c>
      <c r="E668" s="1" t="s">
        <v>1274</v>
      </c>
      <c r="F668" s="1">
        <v>0.5451</v>
      </c>
      <c r="J668" s="1">
        <v>0.4196</v>
      </c>
      <c r="O668" s="1">
        <v>0.5013</v>
      </c>
      <c r="V668" s="1">
        <v>0.4917</v>
      </c>
      <c r="AJ668" s="1">
        <v>0.3833</v>
      </c>
      <c r="AK668" s="6">
        <v>0.448975</v>
      </c>
    </row>
    <row r="669" s="1" customFormat="1" ht="40.5" spans="1:37">
      <c r="A669" s="1">
        <v>666</v>
      </c>
      <c r="B669" s="1" t="s">
        <v>1277</v>
      </c>
      <c r="C669" s="1" t="s">
        <v>113</v>
      </c>
      <c r="D669" s="1" t="s">
        <v>1276</v>
      </c>
      <c r="E669" s="1" t="s">
        <v>1274</v>
      </c>
      <c r="F669" s="1">
        <v>0.5773</v>
      </c>
      <c r="J669" s="1">
        <v>0.4679</v>
      </c>
      <c r="N669" s="1">
        <v>0.4679</v>
      </c>
      <c r="V669" s="1">
        <v>0.4875</v>
      </c>
      <c r="W669" s="1">
        <v>0.4679</v>
      </c>
      <c r="Y669" s="1">
        <v>0.5504</v>
      </c>
      <c r="AD669" s="1">
        <v>0.4679</v>
      </c>
      <c r="AI669" s="1">
        <v>0.4679</v>
      </c>
      <c r="AJ669" s="1">
        <v>0.4679</v>
      </c>
      <c r="AK669" s="6">
        <v>0.4806625</v>
      </c>
    </row>
    <row r="670" s="1" customFormat="1" ht="40.5" spans="1:37">
      <c r="A670" s="1">
        <v>667</v>
      </c>
      <c r="B670" s="1" t="s">
        <v>1278</v>
      </c>
      <c r="C670" s="1" t="s">
        <v>466</v>
      </c>
      <c r="D670" s="1" t="s">
        <v>1279</v>
      </c>
      <c r="E670" s="1" t="s">
        <v>1274</v>
      </c>
      <c r="F670" s="1">
        <v>0.715</v>
      </c>
      <c r="J670" s="1">
        <v>0.6217</v>
      </c>
      <c r="L670" s="1">
        <v>0.5979</v>
      </c>
      <c r="N670" s="1">
        <v>0.6108</v>
      </c>
      <c r="O670" s="1">
        <v>0.5396</v>
      </c>
      <c r="V670" s="1">
        <v>0.5163</v>
      </c>
      <c r="Y670" s="1">
        <v>0.6788</v>
      </c>
      <c r="AA670" s="1">
        <v>0.5289</v>
      </c>
      <c r="AD670" s="1">
        <v>0.6788</v>
      </c>
      <c r="AJ670" s="1">
        <v>0.505</v>
      </c>
      <c r="AK670" s="6">
        <v>0.586422222222222</v>
      </c>
    </row>
    <row r="671" s="1" customFormat="1" ht="40.5" spans="1:37">
      <c r="A671" s="1">
        <v>668</v>
      </c>
      <c r="B671" s="1" t="s">
        <v>1280</v>
      </c>
      <c r="C671" s="1" t="s">
        <v>246</v>
      </c>
      <c r="D671" s="1" t="s">
        <v>1276</v>
      </c>
      <c r="E671" s="1" t="s">
        <v>1274</v>
      </c>
      <c r="F671" s="1">
        <v>1.979</v>
      </c>
      <c r="N671" s="1">
        <v>1.9833</v>
      </c>
      <c r="Q671" s="1">
        <v>1.7846</v>
      </c>
      <c r="T671" s="1">
        <v>1.7846</v>
      </c>
      <c r="V671" s="1">
        <v>1.7846</v>
      </c>
      <c r="Y671" s="1">
        <v>1.7846</v>
      </c>
      <c r="AA671" s="1">
        <v>1.7522</v>
      </c>
      <c r="AD671" s="1">
        <v>1.7846</v>
      </c>
      <c r="AI671" s="1">
        <v>1.7846</v>
      </c>
      <c r="AK671" s="6">
        <v>1.8053875</v>
      </c>
    </row>
    <row r="672" s="1" customFormat="1" ht="40.5" spans="1:37">
      <c r="A672" s="1">
        <v>669</v>
      </c>
      <c r="B672" s="1" t="s">
        <v>1280</v>
      </c>
      <c r="C672" s="1" t="s">
        <v>246</v>
      </c>
      <c r="D672" s="1" t="s">
        <v>1281</v>
      </c>
      <c r="E672" s="1" t="s">
        <v>1274</v>
      </c>
      <c r="F672" s="1">
        <v>1.9499</v>
      </c>
      <c r="J672" s="1">
        <v>1.74</v>
      </c>
      <c r="L672" s="1">
        <v>1.74</v>
      </c>
      <c r="O672" s="1">
        <v>1.7461</v>
      </c>
      <c r="Q672" s="1">
        <v>1.7583</v>
      </c>
      <c r="T672" s="1">
        <v>1.7583</v>
      </c>
      <c r="V672" s="1">
        <v>1.7583</v>
      </c>
      <c r="Y672" s="1">
        <v>1.7583</v>
      </c>
      <c r="AA672" s="1">
        <v>1.7522</v>
      </c>
      <c r="AI672" s="1">
        <v>1.74</v>
      </c>
      <c r="AJ672" s="1">
        <v>1.7583</v>
      </c>
      <c r="AK672" s="6">
        <v>1.75098</v>
      </c>
    </row>
    <row r="673" s="1" customFormat="1" ht="40.5" spans="1:37">
      <c r="A673" s="1">
        <v>670</v>
      </c>
      <c r="B673" s="1" t="s">
        <v>1282</v>
      </c>
      <c r="C673" s="1" t="s">
        <v>307</v>
      </c>
      <c r="D673" s="1" t="s">
        <v>1279</v>
      </c>
      <c r="E673" s="1" t="s">
        <v>1274</v>
      </c>
      <c r="F673" s="1">
        <v>2.8421</v>
      </c>
      <c r="U673" s="1">
        <v>2.8288</v>
      </c>
      <c r="V673" s="1">
        <v>2.7713</v>
      </c>
      <c r="AA673" s="1">
        <v>2.8051</v>
      </c>
      <c r="AI673" s="1">
        <v>2.7713</v>
      </c>
      <c r="AJ673" s="1">
        <v>2.8375</v>
      </c>
      <c r="AK673" s="6">
        <v>2.8028</v>
      </c>
    </row>
    <row r="674" s="1" customFormat="1" ht="40.5" spans="1:37">
      <c r="A674" s="1">
        <v>671</v>
      </c>
      <c r="B674" s="1" t="s">
        <v>1283</v>
      </c>
      <c r="C674" s="1" t="s">
        <v>278</v>
      </c>
      <c r="D674" s="1" t="s">
        <v>175</v>
      </c>
      <c r="E674" s="1" t="s">
        <v>1284</v>
      </c>
      <c r="F674" s="1">
        <v>4.793</v>
      </c>
      <c r="J674" s="1">
        <v>4.639</v>
      </c>
      <c r="L674" s="1">
        <v>4.74</v>
      </c>
      <c r="N674" s="1">
        <v>4.639</v>
      </c>
      <c r="R674" s="1">
        <v>4.639</v>
      </c>
      <c r="S674" s="1">
        <v>4.746</v>
      </c>
      <c r="U674" s="1">
        <v>4.7</v>
      </c>
      <c r="V674" s="1">
        <v>4.649</v>
      </c>
      <c r="W674" s="1">
        <v>4.765</v>
      </c>
      <c r="Y674" s="1">
        <v>4.782</v>
      </c>
      <c r="Z674" s="1">
        <v>4.639</v>
      </c>
      <c r="AF674" s="1">
        <v>4.639</v>
      </c>
      <c r="AK674" s="1">
        <v>4.689</v>
      </c>
    </row>
    <row r="675" s="1" customFormat="1" ht="40.5" spans="1:37">
      <c r="A675" s="1">
        <v>672</v>
      </c>
      <c r="B675" s="1" t="s">
        <v>536</v>
      </c>
      <c r="C675" s="1" t="s">
        <v>76</v>
      </c>
      <c r="D675" s="1" t="s">
        <v>240</v>
      </c>
      <c r="E675" s="1" t="s">
        <v>1284</v>
      </c>
      <c r="F675" s="1">
        <v>2.66</v>
      </c>
      <c r="R675" s="1">
        <v>2.65</v>
      </c>
      <c r="Z675" s="1">
        <v>2.65</v>
      </c>
      <c r="AA675" s="1">
        <v>2.6568</v>
      </c>
      <c r="AI675" s="1">
        <v>2.65</v>
      </c>
      <c r="AK675" s="1">
        <v>2.652</v>
      </c>
    </row>
    <row r="676" s="1" customFormat="1" ht="40.5" spans="1:37">
      <c r="A676" s="1">
        <v>673</v>
      </c>
      <c r="B676" s="1" t="s">
        <v>1285</v>
      </c>
      <c r="C676" s="1" t="s">
        <v>90</v>
      </c>
      <c r="D676" s="1" t="s">
        <v>993</v>
      </c>
      <c r="E676" s="1" t="s">
        <v>1284</v>
      </c>
      <c r="F676" s="1">
        <v>7.3917</v>
      </c>
      <c r="G676" s="1">
        <v>7.205</v>
      </c>
      <c r="I676" s="1">
        <v>7.2916</v>
      </c>
      <c r="J676" s="1">
        <v>7.26</v>
      </c>
      <c r="L676" s="1">
        <v>7.3217</v>
      </c>
      <c r="N676" s="1">
        <v>7.205</v>
      </c>
      <c r="O676" s="1">
        <v>7.3217</v>
      </c>
      <c r="R676" s="1">
        <v>7.3217</v>
      </c>
      <c r="S676" s="1">
        <v>7.3215</v>
      </c>
      <c r="U676" s="1">
        <v>7.3217</v>
      </c>
      <c r="V676" s="1">
        <v>7.3217</v>
      </c>
      <c r="X676" s="1">
        <v>7.3567</v>
      </c>
      <c r="Y676" s="1">
        <v>7.205</v>
      </c>
      <c r="Z676" s="1">
        <v>7.3217</v>
      </c>
      <c r="AA676" s="1">
        <v>6.809</v>
      </c>
      <c r="AB676" s="1">
        <v>6.95</v>
      </c>
      <c r="AD676" s="1">
        <v>7.32</v>
      </c>
      <c r="AF676" s="1">
        <v>7.205</v>
      </c>
      <c r="AI676" s="1">
        <v>7.26</v>
      </c>
      <c r="AK676" s="1">
        <v>7.24</v>
      </c>
    </row>
    <row r="677" s="1" customFormat="1" ht="40.5" spans="1:37">
      <c r="A677" s="1">
        <v>674</v>
      </c>
      <c r="B677" s="1" t="s">
        <v>1286</v>
      </c>
      <c r="C677" s="1" t="s">
        <v>708</v>
      </c>
      <c r="D677" s="1" t="s">
        <v>240</v>
      </c>
      <c r="E677" s="1" t="s">
        <v>1284</v>
      </c>
      <c r="F677" s="1">
        <v>2.961</v>
      </c>
      <c r="I677" s="1">
        <v>2.6</v>
      </c>
      <c r="L677" s="1">
        <v>2.894</v>
      </c>
      <c r="P677" s="1">
        <v>2.879</v>
      </c>
      <c r="R677" s="1">
        <v>2.96</v>
      </c>
      <c r="U677" s="1">
        <v>2.872</v>
      </c>
      <c r="V677" s="1">
        <v>2.894</v>
      </c>
      <c r="X677" s="1">
        <v>2.609</v>
      </c>
      <c r="Z677" s="1">
        <v>2.95</v>
      </c>
      <c r="AB677" s="1">
        <v>2.6</v>
      </c>
      <c r="AF677" s="1">
        <v>2.609</v>
      </c>
      <c r="AI677" s="1">
        <v>2.95</v>
      </c>
      <c r="AK677" s="1">
        <v>2.8015</v>
      </c>
    </row>
    <row r="678" s="1" customFormat="1" ht="19.5" customHeight="1" spans="1:37">
      <c r="A678" s="1">
        <v>675</v>
      </c>
      <c r="B678" s="1" t="s">
        <v>1287</v>
      </c>
      <c r="C678" s="1" t="s">
        <v>90</v>
      </c>
      <c r="D678" s="1" t="s">
        <v>1288</v>
      </c>
      <c r="E678" s="1" t="s">
        <v>1289</v>
      </c>
      <c r="F678" s="6">
        <v>1.3</v>
      </c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>
        <v>1.16625</v>
      </c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>
        <v>1.16625</v>
      </c>
    </row>
    <row r="679" s="1" customFormat="1" ht="19.5" customHeight="1" spans="1:37">
      <c r="A679" s="1">
        <v>676</v>
      </c>
      <c r="B679" s="1" t="s">
        <v>1287</v>
      </c>
      <c r="C679" s="1" t="s">
        <v>90</v>
      </c>
      <c r="D679" s="1" t="s">
        <v>251</v>
      </c>
      <c r="E679" s="1" t="s">
        <v>1289</v>
      </c>
      <c r="F679" s="6">
        <v>1.28</v>
      </c>
      <c r="G679" s="6">
        <v>1.23166666666667</v>
      </c>
      <c r="H679" s="6"/>
      <c r="I679" s="6">
        <v>1.23166666666667</v>
      </c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>
        <v>1.23166666666667</v>
      </c>
    </row>
    <row r="680" s="1" customFormat="1" ht="19.5" customHeight="1" spans="1:37">
      <c r="A680" s="1">
        <v>677</v>
      </c>
      <c r="B680" s="1" t="s">
        <v>1287</v>
      </c>
      <c r="C680" s="1" t="s">
        <v>90</v>
      </c>
      <c r="D680" s="1" t="s">
        <v>184</v>
      </c>
      <c r="E680" s="1" t="s">
        <v>1289</v>
      </c>
      <c r="F680" s="6">
        <v>1.266875</v>
      </c>
      <c r="G680" s="6"/>
      <c r="H680" s="6"/>
      <c r="I680" s="6">
        <v>1.169375</v>
      </c>
      <c r="J680" s="6">
        <v>1.166875</v>
      </c>
      <c r="K680" s="6"/>
      <c r="L680" s="6"/>
      <c r="M680" s="6"/>
      <c r="N680" s="6"/>
      <c r="O680" s="6">
        <v>1.166875</v>
      </c>
      <c r="P680" s="6"/>
      <c r="Q680" s="6">
        <v>1.166875</v>
      </c>
      <c r="R680" s="6"/>
      <c r="S680" s="6"/>
      <c r="T680" s="6"/>
      <c r="U680" s="6"/>
      <c r="V680" s="6">
        <v>1.1875</v>
      </c>
      <c r="W680" s="6">
        <v>1.180625</v>
      </c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>
        <v>1.1875</v>
      </c>
      <c r="AI680" s="6"/>
      <c r="AJ680" s="6"/>
      <c r="AK680" s="6">
        <v>1.17508928571429</v>
      </c>
    </row>
    <row r="681" s="1" customFormat="1" ht="19.5" customHeight="1" spans="1:37">
      <c r="A681" s="1">
        <v>678</v>
      </c>
      <c r="B681" s="1" t="s">
        <v>1287</v>
      </c>
      <c r="C681" s="1" t="s">
        <v>90</v>
      </c>
      <c r="D681" s="1" t="s">
        <v>136</v>
      </c>
      <c r="E681" s="1" t="s">
        <v>1289</v>
      </c>
      <c r="F681" s="6">
        <v>1.24833333333333</v>
      </c>
      <c r="G681" s="6">
        <v>1.18291666666667</v>
      </c>
      <c r="H681" s="6"/>
      <c r="I681" s="6">
        <v>1.16666666666667</v>
      </c>
      <c r="J681" s="6">
        <v>1.16666666666667</v>
      </c>
      <c r="K681" s="6">
        <v>1.18833333333333</v>
      </c>
      <c r="L681" s="6"/>
      <c r="M681" s="6"/>
      <c r="N681" s="6">
        <v>1.20125</v>
      </c>
      <c r="O681" s="6">
        <v>1.16666666666667</v>
      </c>
      <c r="P681" s="6"/>
      <c r="Q681" s="6">
        <v>1.16666666666667</v>
      </c>
      <c r="R681" s="6"/>
      <c r="S681" s="6"/>
      <c r="T681" s="6"/>
      <c r="U681" s="6">
        <v>1.16666666666667</v>
      </c>
      <c r="V681" s="6">
        <v>1.16666666666667</v>
      </c>
      <c r="W681" s="6">
        <v>1.16666666666667</v>
      </c>
      <c r="X681" s="6"/>
      <c r="Y681" s="6">
        <v>1.16666666666667</v>
      </c>
      <c r="Z681" s="6"/>
      <c r="AA681" s="6"/>
      <c r="AB681" s="6"/>
      <c r="AC681" s="6"/>
      <c r="AD681" s="6">
        <v>1.18791666666667</v>
      </c>
      <c r="AE681" s="6"/>
      <c r="AF681" s="6"/>
      <c r="AG681" s="6"/>
      <c r="AH681" s="6">
        <v>1.16666666666667</v>
      </c>
      <c r="AI681" s="6">
        <v>1.16666666666667</v>
      </c>
      <c r="AJ681" s="6">
        <v>1.16666666666667</v>
      </c>
      <c r="AK681" s="6">
        <v>1.17291666666667</v>
      </c>
    </row>
    <row r="682" s="1" customFormat="1" ht="19.5" customHeight="1" spans="1:37">
      <c r="A682" s="1">
        <v>679</v>
      </c>
      <c r="B682" s="1" t="s">
        <v>1290</v>
      </c>
      <c r="C682" s="1" t="s">
        <v>90</v>
      </c>
      <c r="D682" s="1" t="s">
        <v>136</v>
      </c>
      <c r="E682" s="1" t="s">
        <v>1289</v>
      </c>
      <c r="F682" s="6">
        <v>1.0923</v>
      </c>
      <c r="G682" s="6"/>
      <c r="H682" s="6"/>
      <c r="I682" s="6"/>
      <c r="J682" s="6">
        <v>0.871666666666667</v>
      </c>
      <c r="K682" s="6"/>
      <c r="L682" s="6"/>
      <c r="M682" s="6"/>
      <c r="N682" s="6"/>
      <c r="O682" s="6">
        <v>0.919166666666667</v>
      </c>
      <c r="P682" s="6"/>
      <c r="Q682" s="6"/>
      <c r="R682" s="6"/>
      <c r="S682" s="6"/>
      <c r="T682" s="6"/>
      <c r="U682" s="6"/>
      <c r="V682" s="6"/>
      <c r="W682" s="6"/>
      <c r="X682" s="6"/>
      <c r="Y682" s="6">
        <v>0.624166666666667</v>
      </c>
      <c r="Z682" s="6"/>
      <c r="AA682" s="6"/>
      <c r="AB682" s="6"/>
      <c r="AC682" s="6"/>
      <c r="AD682" s="6"/>
      <c r="AE682" s="6"/>
      <c r="AF682" s="6"/>
      <c r="AG682" s="6">
        <v>1.04083333333333</v>
      </c>
      <c r="AH682" s="6"/>
      <c r="AI682" s="6"/>
      <c r="AJ682" s="6"/>
      <c r="AK682" s="6">
        <v>0.863958333333333</v>
      </c>
    </row>
    <row r="683" s="1" customFormat="1" ht="19.5" customHeight="1" spans="1:37">
      <c r="A683" s="1">
        <v>680</v>
      </c>
      <c r="B683" s="1" t="s">
        <v>1290</v>
      </c>
      <c r="C683" s="1" t="s">
        <v>40</v>
      </c>
      <c r="D683" s="1" t="s">
        <v>251</v>
      </c>
      <c r="E683" s="1" t="s">
        <v>1289</v>
      </c>
      <c r="F683" s="6">
        <v>2.0628</v>
      </c>
      <c r="G683" s="6"/>
      <c r="H683" s="6"/>
      <c r="I683" s="6"/>
      <c r="J683" s="6"/>
      <c r="K683" s="6"/>
      <c r="L683" s="6">
        <v>1.93666666666667</v>
      </c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>
        <v>1.45666666666667</v>
      </c>
      <c r="X683" s="6"/>
      <c r="Y683" s="6">
        <v>1.63416666666667</v>
      </c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>
        <v>1.67583333333333</v>
      </c>
    </row>
    <row r="684" s="1" customFormat="1" ht="19.5" customHeight="1" spans="1:37">
      <c r="A684" s="1">
        <v>681</v>
      </c>
      <c r="B684" s="1" t="s">
        <v>1291</v>
      </c>
      <c r="C684" s="1" t="s">
        <v>40</v>
      </c>
      <c r="D684" s="1" t="s">
        <v>993</v>
      </c>
      <c r="E684" s="1" t="s">
        <v>1289</v>
      </c>
      <c r="F684" s="6">
        <v>8.1992</v>
      </c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>
        <v>8.085</v>
      </c>
      <c r="X684" s="6"/>
      <c r="Y684" s="6">
        <v>8.085</v>
      </c>
      <c r="Z684" s="6"/>
      <c r="AA684" s="6"/>
      <c r="AB684" s="6"/>
      <c r="AC684" s="6"/>
      <c r="AD684" s="6">
        <v>8.085</v>
      </c>
      <c r="AE684" s="6"/>
      <c r="AF684" s="6"/>
      <c r="AG684" s="6"/>
      <c r="AH684" s="6"/>
      <c r="AI684" s="6">
        <v>8.085</v>
      </c>
      <c r="AJ684" s="6">
        <v>8.085</v>
      </c>
      <c r="AK684" s="6">
        <v>8.085</v>
      </c>
    </row>
    <row r="685" s="1" customFormat="1" ht="19.5" customHeight="1" spans="1:37">
      <c r="A685" s="1">
        <v>682</v>
      </c>
      <c r="B685" s="1" t="s">
        <v>742</v>
      </c>
      <c r="C685" s="1" t="s">
        <v>56</v>
      </c>
      <c r="D685" s="1" t="s">
        <v>251</v>
      </c>
      <c r="E685" s="1" t="s">
        <v>1289</v>
      </c>
      <c r="F685" s="6">
        <v>2.435</v>
      </c>
      <c r="G685" s="6">
        <v>2.24916666666667</v>
      </c>
      <c r="H685" s="6"/>
      <c r="I685" s="6"/>
      <c r="J685" s="6"/>
      <c r="K685" s="6"/>
      <c r="L685" s="6"/>
      <c r="M685" s="6"/>
      <c r="N685" s="6"/>
      <c r="O685" s="6"/>
      <c r="P685" s="6"/>
      <c r="Q685" s="6">
        <v>1.81416666666667</v>
      </c>
      <c r="R685" s="6"/>
      <c r="S685" s="6"/>
      <c r="T685" s="6"/>
      <c r="U685" s="6">
        <v>2.24916666666667</v>
      </c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>
        <v>1.81416666666667</v>
      </c>
      <c r="AJ685" s="6"/>
      <c r="AK685" s="6">
        <v>2.03166666666667</v>
      </c>
    </row>
    <row r="686" s="1" customFormat="1" ht="19.5" customHeight="1" spans="1:37">
      <c r="A686" s="1">
        <v>683</v>
      </c>
      <c r="B686" s="1" t="s">
        <v>742</v>
      </c>
      <c r="C686" s="1" t="s">
        <v>56</v>
      </c>
      <c r="D686" s="1" t="s">
        <v>136</v>
      </c>
      <c r="E686" s="1" t="s">
        <v>1289</v>
      </c>
      <c r="F686" s="6">
        <v>2.37416666666667</v>
      </c>
      <c r="G686" s="6"/>
      <c r="H686" s="6"/>
      <c r="I686" s="6"/>
      <c r="J686" s="6"/>
      <c r="K686" s="6"/>
      <c r="L686" s="6"/>
      <c r="M686" s="6"/>
      <c r="N686" s="6"/>
      <c r="O686" s="6">
        <v>1.83208333333333</v>
      </c>
      <c r="P686" s="6"/>
      <c r="Q686" s="6">
        <v>1.81416666666667</v>
      </c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>
        <v>1.81416666666667</v>
      </c>
      <c r="AJ686" s="6"/>
      <c r="AK686" s="6">
        <v>1.82013888888889</v>
      </c>
    </row>
    <row r="687" s="1" customFormat="1" ht="19.5" customHeight="1" spans="1:37">
      <c r="A687" s="1">
        <v>684</v>
      </c>
      <c r="B687" s="1" t="s">
        <v>1292</v>
      </c>
      <c r="C687" s="1" t="s">
        <v>191</v>
      </c>
      <c r="D687" s="1" t="s">
        <v>175</v>
      </c>
      <c r="E687" s="1" t="s">
        <v>1289</v>
      </c>
      <c r="F687" s="6">
        <v>1.8769</v>
      </c>
      <c r="G687" s="6"/>
      <c r="H687" s="6"/>
      <c r="I687" s="6">
        <v>1.711</v>
      </c>
      <c r="J687" s="6"/>
      <c r="K687" s="6"/>
      <c r="L687" s="6"/>
      <c r="M687" s="6"/>
      <c r="N687" s="6">
        <v>1.649</v>
      </c>
      <c r="O687" s="6"/>
      <c r="P687" s="6"/>
      <c r="Q687" s="6"/>
      <c r="R687" s="6"/>
      <c r="S687" s="6"/>
      <c r="T687" s="6"/>
      <c r="U687" s="6">
        <v>1.647</v>
      </c>
      <c r="V687" s="6">
        <v>1.783</v>
      </c>
      <c r="W687" s="6">
        <v>1.647</v>
      </c>
      <c r="X687" s="6"/>
      <c r="Y687" s="6">
        <v>1.664</v>
      </c>
      <c r="Z687" s="6"/>
      <c r="AA687" s="6">
        <v>1.6467</v>
      </c>
      <c r="AB687" s="6"/>
      <c r="AC687" s="6">
        <v>1.767</v>
      </c>
      <c r="AD687" s="6">
        <v>1.647</v>
      </c>
      <c r="AE687" s="6"/>
      <c r="AF687" s="6"/>
      <c r="AG687" s="6"/>
      <c r="AH687" s="6"/>
      <c r="AI687" s="6"/>
      <c r="AJ687" s="6">
        <v>1.647</v>
      </c>
      <c r="AK687" s="6">
        <v>1.68087</v>
      </c>
    </row>
    <row r="688" s="1" customFormat="1" ht="19.5" customHeight="1" spans="1:37">
      <c r="A688" s="1">
        <v>685</v>
      </c>
      <c r="B688" s="1" t="s">
        <v>1293</v>
      </c>
      <c r="C688" s="1" t="s">
        <v>1294</v>
      </c>
      <c r="D688" s="1" t="s">
        <v>136</v>
      </c>
      <c r="E688" s="1" t="s">
        <v>1289</v>
      </c>
      <c r="F688" s="6">
        <v>1.1801</v>
      </c>
      <c r="G688" s="6"/>
      <c r="H688" s="6"/>
      <c r="I688" s="6">
        <v>1.00291666666667</v>
      </c>
      <c r="J688" s="6">
        <v>0.989166666666667</v>
      </c>
      <c r="K688" s="6"/>
      <c r="L688" s="6">
        <v>1.00791666666667</v>
      </c>
      <c r="M688" s="6"/>
      <c r="N688" s="6"/>
      <c r="O688" s="6">
        <v>0.977083333333333</v>
      </c>
      <c r="P688" s="6"/>
      <c r="Q688" s="6">
        <v>0.97875</v>
      </c>
      <c r="R688" s="6"/>
      <c r="S688" s="6"/>
      <c r="T688" s="6"/>
      <c r="U688" s="6"/>
      <c r="V688" s="6">
        <v>0.972916666666667</v>
      </c>
      <c r="W688" s="6">
        <v>0.99375</v>
      </c>
      <c r="X688" s="6"/>
      <c r="Y688" s="6"/>
      <c r="Z688" s="6"/>
      <c r="AA688" s="6">
        <v>0.9768</v>
      </c>
      <c r="AB688" s="6"/>
      <c r="AC688" s="6"/>
      <c r="AD688" s="6">
        <v>0.979166666666667</v>
      </c>
      <c r="AE688" s="6"/>
      <c r="AF688" s="6"/>
      <c r="AG688" s="6"/>
      <c r="AH688" s="6"/>
      <c r="AI688" s="6"/>
      <c r="AJ688" s="6">
        <v>0.9788</v>
      </c>
      <c r="AK688" s="6">
        <v>0.985726666666667</v>
      </c>
    </row>
    <row r="689" s="1" customFormat="1" ht="19.5" customHeight="1" spans="1:37">
      <c r="A689" s="1">
        <v>686</v>
      </c>
      <c r="B689" s="1" t="s">
        <v>1295</v>
      </c>
      <c r="C689" s="1" t="s">
        <v>90</v>
      </c>
      <c r="D689" s="1" t="s">
        <v>184</v>
      </c>
      <c r="E689" s="1" t="s">
        <v>1289</v>
      </c>
      <c r="F689" s="6">
        <v>2.0511</v>
      </c>
      <c r="G689" s="6"/>
      <c r="H689" s="6"/>
      <c r="I689" s="6"/>
      <c r="J689" s="6">
        <v>1.895</v>
      </c>
      <c r="K689" s="6"/>
      <c r="L689" s="6">
        <v>1.983125</v>
      </c>
      <c r="M689" s="6"/>
      <c r="N689" s="6"/>
      <c r="O689" s="6">
        <v>1.918125</v>
      </c>
      <c r="P689" s="6"/>
      <c r="Q689" s="6">
        <v>1.88</v>
      </c>
      <c r="R689" s="6"/>
      <c r="S689" s="6"/>
      <c r="T689" s="6"/>
      <c r="U689" s="6">
        <v>1.94875</v>
      </c>
      <c r="V689" s="6">
        <v>1.88</v>
      </c>
      <c r="W689" s="6">
        <v>1.903125</v>
      </c>
      <c r="X689" s="6"/>
      <c r="Y689" s="6"/>
      <c r="Z689" s="6"/>
      <c r="AA689" s="6"/>
      <c r="AB689" s="6"/>
      <c r="AC689" s="6"/>
      <c r="AD689" s="6">
        <v>1.94875</v>
      </c>
      <c r="AE689" s="6"/>
      <c r="AF689" s="6"/>
      <c r="AG689" s="6"/>
      <c r="AH689" s="6"/>
      <c r="AI689" s="6"/>
      <c r="AJ689" s="6">
        <v>1.9488</v>
      </c>
      <c r="AK689" s="6">
        <v>1.92285277777778</v>
      </c>
    </row>
    <row r="690" s="1" customFormat="1" ht="19.5" customHeight="1" spans="1:37">
      <c r="A690" s="1">
        <v>687</v>
      </c>
      <c r="B690" s="1" t="s">
        <v>1296</v>
      </c>
      <c r="C690" s="1" t="s">
        <v>285</v>
      </c>
      <c r="D690" s="1" t="s">
        <v>251</v>
      </c>
      <c r="E690" s="1" t="s">
        <v>1289</v>
      </c>
      <c r="F690" s="6">
        <v>2.0237</v>
      </c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>
        <v>2.01666666666667</v>
      </c>
      <c r="X690" s="6"/>
      <c r="Y690" s="6"/>
      <c r="Z690" s="6"/>
      <c r="AA690" s="6">
        <v>1.6786</v>
      </c>
      <c r="AB690" s="6"/>
      <c r="AC690" s="6">
        <v>1.93833333333333</v>
      </c>
      <c r="AD690" s="6"/>
      <c r="AE690" s="6"/>
      <c r="AF690" s="6"/>
      <c r="AG690" s="6"/>
      <c r="AH690" s="6"/>
      <c r="AI690" s="6"/>
      <c r="AJ690" s="6"/>
      <c r="AK690" s="6">
        <v>1.87786666666667</v>
      </c>
    </row>
    <row r="691" s="1" customFormat="1" ht="19.5" customHeight="1" spans="1:37">
      <c r="A691" s="1">
        <v>688</v>
      </c>
      <c r="B691" s="1" t="s">
        <v>1297</v>
      </c>
      <c r="C691" s="1" t="s">
        <v>285</v>
      </c>
      <c r="D691" s="1" t="s">
        <v>88</v>
      </c>
      <c r="E691" s="1" t="s">
        <v>1289</v>
      </c>
      <c r="F691" s="6">
        <v>1.8288</v>
      </c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>
        <v>1.62083333333333</v>
      </c>
      <c r="W691" s="6">
        <v>1.815</v>
      </c>
      <c r="X691" s="6"/>
      <c r="Y691" s="6"/>
      <c r="Z691" s="6"/>
      <c r="AA691" s="6">
        <v>1.5987</v>
      </c>
      <c r="AB691" s="6"/>
      <c r="AC691" s="6">
        <v>1.73333333333333</v>
      </c>
      <c r="AD691" s="6">
        <v>1.63333333333333</v>
      </c>
      <c r="AE691" s="6"/>
      <c r="AF691" s="6"/>
      <c r="AG691" s="6"/>
      <c r="AH691" s="6"/>
      <c r="AI691" s="6"/>
      <c r="AJ691" s="6"/>
      <c r="AK691" s="6">
        <v>1.68024</v>
      </c>
    </row>
    <row r="692" s="1" customFormat="1" ht="19.5" customHeight="1" spans="1:37">
      <c r="A692" s="1">
        <v>689</v>
      </c>
      <c r="B692" s="1" t="s">
        <v>1298</v>
      </c>
      <c r="C692" s="1" t="s">
        <v>40</v>
      </c>
      <c r="D692" s="1" t="s">
        <v>192</v>
      </c>
      <c r="E692" s="1" t="s">
        <v>1289</v>
      </c>
      <c r="F692" s="6">
        <v>1.761</v>
      </c>
      <c r="G692" s="6"/>
      <c r="H692" s="6"/>
      <c r="I692" s="6">
        <v>1.68283333333333</v>
      </c>
      <c r="J692" s="6">
        <v>1.62266666666667</v>
      </c>
      <c r="K692" s="6"/>
      <c r="L692" s="6">
        <v>1.67466666666667</v>
      </c>
      <c r="M692" s="6"/>
      <c r="N692" s="6"/>
      <c r="O692" s="6"/>
      <c r="P692" s="6"/>
      <c r="Q692" s="6"/>
      <c r="R692" s="6"/>
      <c r="S692" s="6"/>
      <c r="T692" s="6"/>
      <c r="U692" s="6">
        <v>1.623</v>
      </c>
      <c r="V692" s="6">
        <v>1.64083333333333</v>
      </c>
      <c r="W692" s="6">
        <v>1.623</v>
      </c>
      <c r="X692" s="6"/>
      <c r="Y692" s="6">
        <v>1.7115</v>
      </c>
      <c r="Z692" s="6"/>
      <c r="AA692" s="6"/>
      <c r="AB692" s="6"/>
      <c r="AC692" s="6"/>
      <c r="AD692" s="6"/>
      <c r="AE692" s="6"/>
      <c r="AF692" s="6"/>
      <c r="AG692" s="6">
        <v>1.7115</v>
      </c>
      <c r="AH692" s="6"/>
      <c r="AI692" s="6">
        <v>1.62266666666667</v>
      </c>
      <c r="AJ692" s="6"/>
      <c r="AK692" s="6">
        <v>1.65696296296296</v>
      </c>
    </row>
    <row r="693" s="1" customFormat="1" ht="19.5" customHeight="1" spans="1:37">
      <c r="A693" s="1">
        <v>690</v>
      </c>
      <c r="B693" s="1" t="s">
        <v>1299</v>
      </c>
      <c r="C693" s="1" t="s">
        <v>1300</v>
      </c>
      <c r="D693" s="1" t="s">
        <v>93</v>
      </c>
      <c r="E693" s="1" t="s">
        <v>1289</v>
      </c>
      <c r="F693" s="6">
        <v>1.4762</v>
      </c>
      <c r="G693" s="6"/>
      <c r="H693" s="6"/>
      <c r="I693" s="6"/>
      <c r="J693" s="6">
        <v>1.30833333333333</v>
      </c>
      <c r="K693" s="6"/>
      <c r="L693" s="6"/>
      <c r="M693" s="6"/>
      <c r="N693" s="6"/>
      <c r="O693" s="6">
        <v>1.29625</v>
      </c>
      <c r="P693" s="6"/>
      <c r="Q693" s="6"/>
      <c r="R693" s="6"/>
      <c r="S693" s="6"/>
      <c r="T693" s="6"/>
      <c r="U693" s="6">
        <v>1.32791666666667</v>
      </c>
      <c r="V693" s="6">
        <v>1.28833333333333</v>
      </c>
      <c r="W693" s="6">
        <v>1.27916666666667</v>
      </c>
      <c r="X693" s="6"/>
      <c r="Y693" s="6"/>
      <c r="Z693" s="6"/>
      <c r="AA693" s="6">
        <v>1.3262</v>
      </c>
      <c r="AB693" s="6"/>
      <c r="AC693" s="6"/>
      <c r="AD693" s="6">
        <v>1.32083333333333</v>
      </c>
      <c r="AE693" s="6"/>
      <c r="AF693" s="6"/>
      <c r="AG693" s="6"/>
      <c r="AH693" s="6"/>
      <c r="AI693" s="6"/>
      <c r="AJ693" s="6"/>
      <c r="AK693" s="6">
        <v>1.30671904761905</v>
      </c>
    </row>
    <row r="694" s="1" customFormat="1" ht="19.5" customHeight="1" spans="1:37">
      <c r="A694" s="1">
        <v>691</v>
      </c>
      <c r="B694" s="1" t="s">
        <v>1301</v>
      </c>
      <c r="C694" s="1" t="s">
        <v>1302</v>
      </c>
      <c r="D694" s="1" t="s">
        <v>136</v>
      </c>
      <c r="E694" s="1" t="s">
        <v>1289</v>
      </c>
      <c r="F694" s="6">
        <v>1.37208333333333</v>
      </c>
      <c r="G694" s="6"/>
      <c r="H694" s="6"/>
      <c r="I694" s="6">
        <v>1.13458333333333</v>
      </c>
      <c r="J694" s="6">
        <v>1.06541666666667</v>
      </c>
      <c r="K694" s="6"/>
      <c r="L694" s="6"/>
      <c r="M694" s="6"/>
      <c r="N694" s="6"/>
      <c r="O694" s="6"/>
      <c r="P694" s="6"/>
      <c r="Q694" s="6">
        <v>1.0575</v>
      </c>
      <c r="R694" s="6"/>
      <c r="S694" s="6"/>
      <c r="T694" s="6"/>
      <c r="U694" s="6">
        <v>1.15625</v>
      </c>
      <c r="V694" s="6">
        <v>1.25416666666667</v>
      </c>
      <c r="W694" s="6">
        <v>1.15708333333333</v>
      </c>
      <c r="X694" s="6"/>
      <c r="Y694" s="6">
        <v>1.09375</v>
      </c>
      <c r="Z694" s="6"/>
      <c r="AA694" s="6"/>
      <c r="AB694" s="6"/>
      <c r="AC694" s="6">
        <v>1.21875</v>
      </c>
      <c r="AD694" s="6"/>
      <c r="AE694" s="6">
        <v>1.35833333333333</v>
      </c>
      <c r="AF694" s="6"/>
      <c r="AG694" s="6"/>
      <c r="AH694" s="6"/>
      <c r="AI694" s="6"/>
      <c r="AJ694" s="6"/>
      <c r="AK694" s="6">
        <v>1.1662037037037</v>
      </c>
    </row>
    <row r="695" s="1" customFormat="1" ht="19.5" customHeight="1" spans="1:37">
      <c r="A695" s="1">
        <v>692</v>
      </c>
      <c r="B695" s="1" t="s">
        <v>1301</v>
      </c>
      <c r="C695" s="1" t="s">
        <v>1302</v>
      </c>
      <c r="D695" s="1" t="s">
        <v>114</v>
      </c>
      <c r="E695" s="1" t="s">
        <v>1289</v>
      </c>
      <c r="F695" s="6">
        <v>1.35194444444444</v>
      </c>
      <c r="G695" s="6"/>
      <c r="H695" s="6"/>
      <c r="I695" s="6">
        <v>1.11777777777778</v>
      </c>
      <c r="J695" s="6">
        <v>1.06555555555556</v>
      </c>
      <c r="K695" s="6"/>
      <c r="L695" s="6">
        <v>1.2155</v>
      </c>
      <c r="M695" s="6"/>
      <c r="N695" s="6"/>
      <c r="O695" s="6"/>
      <c r="P695" s="6"/>
      <c r="Q695" s="6">
        <v>1.0575</v>
      </c>
      <c r="R695" s="6"/>
      <c r="S695" s="6"/>
      <c r="T695" s="6"/>
      <c r="U695" s="6"/>
      <c r="V695" s="6">
        <v>1.0575</v>
      </c>
      <c r="W695" s="6">
        <v>1.06972222222222</v>
      </c>
      <c r="X695" s="6"/>
      <c r="Y695" s="6">
        <v>1.09388888888889</v>
      </c>
      <c r="Z695" s="6"/>
      <c r="AA695" s="6">
        <v>0.9182</v>
      </c>
      <c r="AB695" s="6"/>
      <c r="AC695" s="6">
        <v>1.20083333333333</v>
      </c>
      <c r="AD695" s="6">
        <v>1.09388888888889</v>
      </c>
      <c r="AE695" s="6">
        <v>1.33833333333333</v>
      </c>
      <c r="AF695" s="6"/>
      <c r="AG695" s="6"/>
      <c r="AH695" s="6"/>
      <c r="AI695" s="6"/>
      <c r="AJ695" s="6">
        <v>1.1161</v>
      </c>
      <c r="AK695" s="6">
        <v>1.11206666666667</v>
      </c>
    </row>
    <row r="696" s="1" customFormat="1" ht="19.5" customHeight="1" spans="1:37">
      <c r="A696" s="1">
        <v>693</v>
      </c>
      <c r="B696" s="1" t="s">
        <v>1303</v>
      </c>
      <c r="C696" s="1" t="s">
        <v>343</v>
      </c>
      <c r="D696" s="1" t="s">
        <v>114</v>
      </c>
      <c r="E696" s="1" t="s">
        <v>1289</v>
      </c>
      <c r="F696" s="6">
        <v>1.02111111111111</v>
      </c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>
        <v>1.00416666666667</v>
      </c>
      <c r="W696" s="6">
        <v>0.996944444444444</v>
      </c>
      <c r="X696" s="6"/>
      <c r="Y696" s="6"/>
      <c r="Z696" s="6"/>
      <c r="AA696" s="6">
        <v>1.0067</v>
      </c>
      <c r="AB696" s="6"/>
      <c r="AC696" s="6"/>
      <c r="AD696" s="6">
        <v>1.01888888888889</v>
      </c>
      <c r="AE696" s="6"/>
      <c r="AF696" s="6"/>
      <c r="AG696" s="6"/>
      <c r="AH696" s="6"/>
      <c r="AI696" s="6"/>
      <c r="AJ696" s="6"/>
      <c r="AK696" s="6">
        <v>1.006675</v>
      </c>
    </row>
    <row r="697" s="1" customFormat="1" ht="19.5" customHeight="1" spans="1:37">
      <c r="A697" s="1">
        <v>694</v>
      </c>
      <c r="B697" s="1" t="s">
        <v>1304</v>
      </c>
      <c r="C697" s="1" t="s">
        <v>573</v>
      </c>
      <c r="D697" s="1" t="s">
        <v>478</v>
      </c>
      <c r="E697" s="1" t="s">
        <v>1289</v>
      </c>
      <c r="F697" s="6">
        <v>7.63333333333333</v>
      </c>
      <c r="G697" s="6"/>
      <c r="H697" s="6">
        <v>7.5</v>
      </c>
      <c r="I697" s="6">
        <v>7.15</v>
      </c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>
        <v>7.15</v>
      </c>
      <c r="AK697" s="6">
        <v>7.26666666666667</v>
      </c>
    </row>
    <row r="698" s="1" customFormat="1" ht="19.5" customHeight="1" spans="1:37">
      <c r="A698" s="1">
        <v>695</v>
      </c>
      <c r="B698" s="1" t="s">
        <v>1304</v>
      </c>
      <c r="C698" s="1" t="s">
        <v>1305</v>
      </c>
      <c r="D698" s="1" t="s">
        <v>85</v>
      </c>
      <c r="E698" s="1" t="s">
        <v>1289</v>
      </c>
      <c r="F698" s="6">
        <v>105.83</v>
      </c>
      <c r="G698" s="6"/>
      <c r="H698" s="6"/>
      <c r="I698" s="6">
        <v>94</v>
      </c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>
        <v>103.33</v>
      </c>
      <c r="V698" s="6"/>
      <c r="W698" s="6">
        <v>94</v>
      </c>
      <c r="X698" s="6"/>
      <c r="Y698" s="6"/>
      <c r="Z698" s="6"/>
      <c r="AA698" s="6">
        <v>100.22</v>
      </c>
      <c r="AB698" s="6"/>
      <c r="AC698" s="6"/>
      <c r="AD698" s="6">
        <v>103.33</v>
      </c>
      <c r="AE698" s="6"/>
      <c r="AF698" s="6"/>
      <c r="AG698" s="6"/>
      <c r="AH698" s="6"/>
      <c r="AI698" s="6">
        <v>103.33</v>
      </c>
      <c r="AJ698" s="6"/>
      <c r="AK698" s="6">
        <v>99.7016666666667</v>
      </c>
    </row>
    <row r="699" s="1" customFormat="1" ht="19.5" customHeight="1" spans="1:37">
      <c r="A699" s="1">
        <v>696</v>
      </c>
      <c r="B699" s="1" t="s">
        <v>1306</v>
      </c>
      <c r="C699" s="1" t="s">
        <v>573</v>
      </c>
      <c r="D699" s="1" t="s">
        <v>478</v>
      </c>
      <c r="E699" s="1" t="s">
        <v>1289</v>
      </c>
      <c r="F699" s="6">
        <v>7.54165</v>
      </c>
      <c r="G699" s="6"/>
      <c r="H699" s="6"/>
      <c r="I699" s="6"/>
      <c r="J699" s="6">
        <v>7.36166666666667</v>
      </c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>
        <v>7</v>
      </c>
      <c r="AB699" s="6"/>
      <c r="AC699" s="6"/>
      <c r="AD699" s="6">
        <v>7</v>
      </c>
      <c r="AE699" s="6"/>
      <c r="AF699" s="6"/>
      <c r="AG699" s="6"/>
      <c r="AH699" s="6"/>
      <c r="AI699" s="6"/>
      <c r="AJ699" s="6">
        <v>7</v>
      </c>
      <c r="AK699" s="6">
        <v>7.09041666666667</v>
      </c>
    </row>
    <row r="700" s="1" customFormat="1" ht="19.5" customHeight="1" spans="1:37">
      <c r="A700" s="1">
        <v>697</v>
      </c>
      <c r="B700" s="1" t="s">
        <v>1307</v>
      </c>
      <c r="C700" s="1" t="s">
        <v>183</v>
      </c>
      <c r="D700" s="1" t="s">
        <v>88</v>
      </c>
      <c r="E700" s="1" t="s">
        <v>1289</v>
      </c>
      <c r="F700" s="6">
        <v>1.99166666666667</v>
      </c>
      <c r="G700" s="6"/>
      <c r="H700" s="6"/>
      <c r="I700" s="6"/>
      <c r="J700" s="6"/>
      <c r="K700" s="6">
        <v>1.83166666666667</v>
      </c>
      <c r="L700" s="6"/>
      <c r="M700" s="6"/>
      <c r="N700" s="6"/>
      <c r="O700" s="6">
        <v>1.68083333333333</v>
      </c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>
        <v>1.75625</v>
      </c>
    </row>
    <row r="701" s="1" customFormat="1" ht="19.5" customHeight="1" spans="1:37">
      <c r="A701" s="1">
        <v>698</v>
      </c>
      <c r="B701" s="1" t="s">
        <v>1307</v>
      </c>
      <c r="C701" s="1" t="s">
        <v>183</v>
      </c>
      <c r="D701" s="1" t="s">
        <v>804</v>
      </c>
      <c r="E701" s="1" t="s">
        <v>1289</v>
      </c>
      <c r="F701" s="6">
        <v>1.96277777777778</v>
      </c>
      <c r="G701" s="6">
        <v>1.96111111111111</v>
      </c>
      <c r="H701" s="6"/>
      <c r="I701" s="6"/>
      <c r="J701" s="6"/>
      <c r="K701" s="6"/>
      <c r="L701" s="6">
        <v>1.70333333333333</v>
      </c>
      <c r="M701" s="6"/>
      <c r="N701" s="6"/>
      <c r="O701" s="6">
        <v>1.68055555555556</v>
      </c>
      <c r="P701" s="6"/>
      <c r="Q701" s="6"/>
      <c r="R701" s="6"/>
      <c r="S701" s="6"/>
      <c r="T701" s="6"/>
      <c r="U701" s="6">
        <v>1.96111111111111</v>
      </c>
      <c r="V701" s="6">
        <v>1.95</v>
      </c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>
        <v>1.96111111111111</v>
      </c>
      <c r="AJ701" s="6"/>
      <c r="AK701" s="6">
        <v>1.86953703703704</v>
      </c>
    </row>
    <row r="702" s="1" customFormat="1" ht="19.5" customHeight="1" spans="1:37">
      <c r="A702" s="1">
        <v>699</v>
      </c>
      <c r="B702" s="1" t="s">
        <v>182</v>
      </c>
      <c r="C702" s="1" t="s">
        <v>183</v>
      </c>
      <c r="D702" s="1" t="s">
        <v>237</v>
      </c>
      <c r="E702" s="1" t="s">
        <v>1289</v>
      </c>
      <c r="F702" s="6">
        <v>2.5714</v>
      </c>
      <c r="G702" s="6"/>
      <c r="H702" s="6"/>
      <c r="I702" s="6"/>
      <c r="J702" s="6"/>
      <c r="K702" s="6"/>
      <c r="L702" s="6"/>
      <c r="M702" s="6"/>
      <c r="N702" s="6"/>
      <c r="O702" s="6">
        <v>2.42285714285714</v>
      </c>
      <c r="P702" s="6"/>
      <c r="Q702" s="6"/>
      <c r="R702" s="6"/>
      <c r="S702" s="6"/>
      <c r="T702" s="6"/>
      <c r="U702" s="6">
        <v>2.42285714285714</v>
      </c>
      <c r="V702" s="6"/>
      <c r="W702" s="6">
        <v>2.48214285714286</v>
      </c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>
        <v>2.44261904761905</v>
      </c>
    </row>
    <row r="703" s="1" customFormat="1" ht="19.5" customHeight="1" spans="1:37">
      <c r="A703" s="1">
        <v>700</v>
      </c>
      <c r="B703" s="1" t="s">
        <v>182</v>
      </c>
      <c r="C703" s="1" t="s">
        <v>183</v>
      </c>
      <c r="D703" s="1" t="s">
        <v>929</v>
      </c>
      <c r="E703" s="1" t="s">
        <v>1289</v>
      </c>
      <c r="F703" s="6">
        <v>2.54777777777778</v>
      </c>
      <c r="G703" s="6"/>
      <c r="H703" s="6"/>
      <c r="I703" s="6"/>
      <c r="J703" s="6"/>
      <c r="K703" s="6"/>
      <c r="L703" s="6"/>
      <c r="M703" s="6"/>
      <c r="N703" s="6"/>
      <c r="O703" s="6">
        <v>2.42277777777778</v>
      </c>
      <c r="P703" s="6"/>
      <c r="Q703" s="6"/>
      <c r="R703" s="6"/>
      <c r="S703" s="6"/>
      <c r="T703" s="6"/>
      <c r="U703" s="6"/>
      <c r="V703" s="6"/>
      <c r="W703" s="6">
        <v>2.48222222222222</v>
      </c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>
        <v>2.4525</v>
      </c>
    </row>
    <row r="704" s="1" customFormat="1" ht="19.5" customHeight="1" spans="1:37">
      <c r="A704" s="1">
        <v>701</v>
      </c>
      <c r="B704" s="1" t="s">
        <v>182</v>
      </c>
      <c r="C704" s="1" t="s">
        <v>183</v>
      </c>
      <c r="D704" s="1" t="s">
        <v>136</v>
      </c>
      <c r="E704" s="1" t="s">
        <v>1289</v>
      </c>
      <c r="F704" s="6">
        <v>2.52125</v>
      </c>
      <c r="G704" s="6"/>
      <c r="H704" s="6"/>
      <c r="I704" s="6"/>
      <c r="J704" s="6"/>
      <c r="K704" s="6"/>
      <c r="L704" s="6"/>
      <c r="M704" s="6"/>
      <c r="N704" s="6"/>
      <c r="O704" s="6">
        <v>2.42291666666667</v>
      </c>
      <c r="P704" s="6"/>
      <c r="Q704" s="6"/>
      <c r="R704" s="6"/>
      <c r="S704" s="6"/>
      <c r="T704" s="6"/>
      <c r="U704" s="6"/>
      <c r="V704" s="6"/>
      <c r="W704" s="6">
        <v>2.48208333333333</v>
      </c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>
        <v>2.4525</v>
      </c>
    </row>
    <row r="705" s="1" customFormat="1" ht="19.5" customHeight="1" spans="1:37">
      <c r="A705" s="1">
        <v>702</v>
      </c>
      <c r="B705" s="1" t="s">
        <v>1308</v>
      </c>
      <c r="C705" s="1" t="s">
        <v>183</v>
      </c>
      <c r="D705" s="1" t="s">
        <v>54</v>
      </c>
      <c r="E705" s="1" t="s">
        <v>1289</v>
      </c>
      <c r="F705" s="6">
        <v>1.7825</v>
      </c>
      <c r="G705" s="6"/>
      <c r="H705" s="6"/>
      <c r="I705" s="6">
        <v>1.66875</v>
      </c>
      <c r="J705" s="6"/>
      <c r="K705" s="6"/>
      <c r="L705" s="6">
        <v>1.7107</v>
      </c>
      <c r="M705" s="6"/>
      <c r="N705" s="6"/>
      <c r="O705" s="6"/>
      <c r="P705" s="6"/>
      <c r="Q705" s="6">
        <v>1.52625</v>
      </c>
      <c r="R705" s="6"/>
      <c r="S705" s="6"/>
      <c r="T705" s="6"/>
      <c r="U705" s="6">
        <v>1.695625</v>
      </c>
      <c r="V705" s="6">
        <v>1.739375</v>
      </c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>
        <v>1.695625</v>
      </c>
      <c r="AJ705" s="6"/>
      <c r="AK705" s="6">
        <v>1.67272083333333</v>
      </c>
    </row>
    <row r="706" s="1" customFormat="1" ht="19.5" customHeight="1" spans="1:37">
      <c r="A706" s="1">
        <v>703</v>
      </c>
      <c r="B706" s="1" t="s">
        <v>1309</v>
      </c>
      <c r="C706" s="1" t="s">
        <v>246</v>
      </c>
      <c r="D706" s="1" t="s">
        <v>1310</v>
      </c>
      <c r="E706" s="1" t="s">
        <v>1289</v>
      </c>
      <c r="F706" s="6">
        <v>0.4827</v>
      </c>
      <c r="G706" s="6"/>
      <c r="H706" s="6"/>
      <c r="I706" s="6">
        <v>0.449305555555556</v>
      </c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>
        <v>0.479166666666667</v>
      </c>
      <c r="W706" s="6"/>
      <c r="X706" s="6"/>
      <c r="Y706" s="6">
        <v>0.479027777777778</v>
      </c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>
        <v>0.469166666666667</v>
      </c>
    </row>
    <row r="707" s="1" customFormat="1" ht="32.25" customHeight="1" spans="1:37">
      <c r="A707" s="1">
        <v>704</v>
      </c>
      <c r="B707" s="1" t="s">
        <v>1311</v>
      </c>
      <c r="C707" s="1" t="s">
        <v>1312</v>
      </c>
      <c r="D707" s="1" t="s">
        <v>136</v>
      </c>
      <c r="E707" s="1" t="s">
        <v>1289</v>
      </c>
      <c r="F707" s="6">
        <v>0.2475</v>
      </c>
      <c r="G707" s="6"/>
      <c r="H707" s="6"/>
      <c r="I707" s="6">
        <v>0.0791666666666667</v>
      </c>
      <c r="J707" s="6"/>
      <c r="K707" s="6"/>
      <c r="L707" s="6"/>
      <c r="M707" s="6"/>
      <c r="N707" s="6"/>
      <c r="O707" s="6"/>
      <c r="P707" s="6"/>
      <c r="Q707" s="6">
        <v>0.142916666666667</v>
      </c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>
        <v>0.111041666666667</v>
      </c>
    </row>
    <row r="708" s="1" customFormat="1" ht="42.75" customHeight="1" spans="1:37">
      <c r="A708" s="1">
        <v>705</v>
      </c>
      <c r="B708" s="1" t="s">
        <v>1313</v>
      </c>
      <c r="C708" s="1" t="s">
        <v>1314</v>
      </c>
      <c r="D708" s="1" t="s">
        <v>1315</v>
      </c>
      <c r="E708" s="1" t="s">
        <v>1289</v>
      </c>
      <c r="F708" s="6">
        <v>28.5</v>
      </c>
      <c r="G708" s="6"/>
      <c r="H708" s="6"/>
      <c r="I708" s="6">
        <v>24.25</v>
      </c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>
        <v>26.375</v>
      </c>
      <c r="V708" s="6">
        <v>28.4</v>
      </c>
      <c r="W708" s="6">
        <v>27.46</v>
      </c>
      <c r="X708" s="6">
        <v>27.665</v>
      </c>
      <c r="Y708" s="6">
        <v>26.375</v>
      </c>
      <c r="Z708" s="6"/>
      <c r="AA708" s="6">
        <v>26.4375</v>
      </c>
      <c r="AB708" s="6"/>
      <c r="AC708" s="6"/>
      <c r="AD708" s="6"/>
      <c r="AE708" s="6"/>
      <c r="AF708" s="6"/>
      <c r="AG708" s="6"/>
      <c r="AH708" s="6"/>
      <c r="AI708" s="6">
        <v>26.375</v>
      </c>
      <c r="AJ708" s="6"/>
      <c r="AK708" s="6">
        <v>26.6671875</v>
      </c>
    </row>
    <row r="709" s="1" customFormat="1" ht="42.75" customHeight="1" spans="1:37">
      <c r="A709" s="1">
        <v>706</v>
      </c>
      <c r="B709" s="1" t="s">
        <v>1313</v>
      </c>
      <c r="C709" s="1" t="s">
        <v>1314</v>
      </c>
      <c r="D709" s="1" t="s">
        <v>1316</v>
      </c>
      <c r="E709" s="1" t="s">
        <v>1289</v>
      </c>
      <c r="F709" s="6">
        <v>28.6666666666667</v>
      </c>
      <c r="G709" s="6"/>
      <c r="H709" s="6"/>
      <c r="I709" s="6">
        <v>24.3333333333333</v>
      </c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>
        <v>28.22</v>
      </c>
      <c r="V709" s="6">
        <v>28.4</v>
      </c>
      <c r="W709" s="6">
        <v>27.4633333333333</v>
      </c>
      <c r="X709" s="6">
        <v>27.6666666666667</v>
      </c>
      <c r="Y709" s="6">
        <v>26.5</v>
      </c>
      <c r="Z709" s="6"/>
      <c r="AA709" s="6">
        <v>26.4375</v>
      </c>
      <c r="AB709" s="6"/>
      <c r="AC709" s="6"/>
      <c r="AD709" s="6"/>
      <c r="AE709" s="6"/>
      <c r="AF709" s="6"/>
      <c r="AG709" s="6"/>
      <c r="AH709" s="6"/>
      <c r="AI709" s="6">
        <v>26.3766666666667</v>
      </c>
      <c r="AJ709" s="6"/>
      <c r="AK709" s="6">
        <v>26.9246875</v>
      </c>
    </row>
    <row r="710" s="1" customFormat="1" ht="19.5" customHeight="1" spans="1:37">
      <c r="A710" s="1">
        <v>707</v>
      </c>
      <c r="B710" s="1" t="s">
        <v>1285</v>
      </c>
      <c r="C710" s="1" t="s">
        <v>90</v>
      </c>
      <c r="D710" s="1" t="s">
        <v>993</v>
      </c>
      <c r="E710" s="1" t="s">
        <v>1289</v>
      </c>
      <c r="F710" s="6">
        <v>7.7025</v>
      </c>
      <c r="G710" s="6"/>
      <c r="H710" s="6"/>
      <c r="I710" s="6">
        <v>7.28666666666667</v>
      </c>
      <c r="J710" s="6">
        <v>7.5</v>
      </c>
      <c r="K710" s="6">
        <v>7.4103</v>
      </c>
      <c r="L710" s="6">
        <v>7.3</v>
      </c>
      <c r="M710" s="6"/>
      <c r="N710" s="6"/>
      <c r="O710" s="6"/>
      <c r="P710" s="6"/>
      <c r="Q710" s="6"/>
      <c r="R710" s="6"/>
      <c r="S710" s="6"/>
      <c r="T710" s="6"/>
      <c r="U710" s="6">
        <v>7.105</v>
      </c>
      <c r="V710" s="6">
        <v>7.105</v>
      </c>
      <c r="W710" s="6"/>
      <c r="X710" s="6"/>
      <c r="Y710" s="6">
        <v>7.205</v>
      </c>
      <c r="Z710" s="6"/>
      <c r="AA710" s="6"/>
      <c r="AB710" s="6"/>
      <c r="AC710" s="6"/>
      <c r="AD710" s="6"/>
      <c r="AE710" s="6"/>
      <c r="AF710" s="6"/>
      <c r="AG710" s="6"/>
      <c r="AH710" s="6"/>
      <c r="AI710" s="6">
        <v>7.105</v>
      </c>
      <c r="AJ710" s="6"/>
      <c r="AK710" s="6">
        <v>7.2521</v>
      </c>
    </row>
    <row r="711" s="1" customFormat="1" ht="44.25" customHeight="1" spans="1:37">
      <c r="A711" s="1">
        <v>708</v>
      </c>
      <c r="B711" s="1" t="s">
        <v>1317</v>
      </c>
      <c r="C711" s="1" t="s">
        <v>1318</v>
      </c>
      <c r="D711" s="1" t="s">
        <v>1319</v>
      </c>
      <c r="E711" s="1" t="s">
        <v>1320</v>
      </c>
      <c r="F711" s="1">
        <v>185</v>
      </c>
      <c r="T711" s="1">
        <v>175.4</v>
      </c>
      <c r="AI711" s="1">
        <v>175.4</v>
      </c>
      <c r="AK711" s="4">
        <f>AVERAGE(G711:AJ711)</f>
        <v>175.4</v>
      </c>
    </row>
    <row r="712" s="1" customFormat="1" ht="36" customHeight="1" spans="1:37">
      <c r="A712" s="1">
        <v>709</v>
      </c>
      <c r="B712" s="1" t="s">
        <v>1321</v>
      </c>
      <c r="C712" s="1" t="s">
        <v>194</v>
      </c>
      <c r="D712" s="1" t="s">
        <v>1322</v>
      </c>
      <c r="E712" s="1" t="s">
        <v>1323</v>
      </c>
      <c r="F712" s="1">
        <v>2.6333</v>
      </c>
      <c r="G712" s="1">
        <v>2.63</v>
      </c>
      <c r="H712" s="1">
        <v>2.5973</v>
      </c>
      <c r="I712" s="1">
        <v>2.3111</v>
      </c>
      <c r="J712" s="1">
        <v>2.1822</v>
      </c>
      <c r="L712" s="1">
        <v>2.616</v>
      </c>
      <c r="N712" s="1">
        <v>2.4689</v>
      </c>
      <c r="O712" s="1">
        <v>2.1778</v>
      </c>
      <c r="P712" s="1">
        <v>2.44</v>
      </c>
      <c r="Q712" s="1">
        <v>2.1056</v>
      </c>
      <c r="T712" s="1">
        <v>2.3378</v>
      </c>
      <c r="U712" s="1">
        <v>2.1056</v>
      </c>
      <c r="V712" s="1">
        <v>2.5433</v>
      </c>
      <c r="Y712" s="1">
        <v>2.3367</v>
      </c>
      <c r="AA712" s="1">
        <v>2.0282</v>
      </c>
      <c r="AC712" s="1">
        <v>2.6156</v>
      </c>
      <c r="AD712" s="1">
        <v>2.37</v>
      </c>
      <c r="AI712" s="1">
        <v>2.1056</v>
      </c>
      <c r="AJ712" s="1">
        <v>2.1056</v>
      </c>
      <c r="AK712" s="1">
        <v>2.3376</v>
      </c>
    </row>
    <row r="713" s="1" customFormat="1" ht="36" customHeight="1" spans="1:37">
      <c r="A713" s="1">
        <v>710</v>
      </c>
      <c r="B713" s="1" t="s">
        <v>1321</v>
      </c>
      <c r="C713" s="1" t="s">
        <v>194</v>
      </c>
      <c r="D713" s="1" t="s">
        <v>1324</v>
      </c>
      <c r="E713" s="1" t="s">
        <v>1323</v>
      </c>
      <c r="F713" s="1">
        <v>2.6333</v>
      </c>
      <c r="G713" s="1">
        <v>2.63</v>
      </c>
      <c r="H713" s="1">
        <v>2.5973</v>
      </c>
      <c r="I713" s="1">
        <v>2.3111</v>
      </c>
      <c r="J713" s="1">
        <v>2.1822</v>
      </c>
      <c r="L713" s="1">
        <v>2.616</v>
      </c>
      <c r="N713" s="1">
        <v>2.4689</v>
      </c>
      <c r="O713" s="1">
        <v>2.1778</v>
      </c>
      <c r="P713" s="1">
        <v>2.44</v>
      </c>
      <c r="Q713" s="1">
        <v>2.1056</v>
      </c>
      <c r="T713" s="1">
        <v>2.3378</v>
      </c>
      <c r="U713" s="1">
        <v>2.1056</v>
      </c>
      <c r="V713" s="1">
        <v>2.5433</v>
      </c>
      <c r="Y713" s="1">
        <v>2.3367</v>
      </c>
      <c r="AA713" s="1">
        <v>2.0282</v>
      </c>
      <c r="AC713" s="1">
        <v>2.6156</v>
      </c>
      <c r="AD713" s="1">
        <v>2.37</v>
      </c>
      <c r="AI713" s="1">
        <v>2.1056</v>
      </c>
      <c r="AJ713" s="1">
        <v>2.1056</v>
      </c>
      <c r="AK713" s="1">
        <v>2.3376</v>
      </c>
    </row>
    <row r="714" s="1" customFormat="1" ht="36" customHeight="1" spans="1:37">
      <c r="A714" s="1">
        <v>711</v>
      </c>
      <c r="B714" s="1" t="s">
        <v>1321</v>
      </c>
      <c r="C714" s="1" t="s">
        <v>1325</v>
      </c>
      <c r="D714" s="1" t="s">
        <v>1324</v>
      </c>
      <c r="E714" s="1" t="s">
        <v>1323</v>
      </c>
      <c r="F714" s="1">
        <v>2.3567</v>
      </c>
      <c r="G714" s="1">
        <v>2.35</v>
      </c>
      <c r="H714" s="1">
        <v>2.388</v>
      </c>
      <c r="I714" s="1">
        <v>2.2311</v>
      </c>
      <c r="J714" s="1">
        <v>2.2578</v>
      </c>
      <c r="O714" s="1">
        <v>2.2187</v>
      </c>
      <c r="T714" s="1">
        <v>2.1893</v>
      </c>
      <c r="Y714" s="1">
        <v>2.2356</v>
      </c>
      <c r="AA714" s="1">
        <v>2.0645</v>
      </c>
      <c r="AC714" s="1">
        <v>2.3233</v>
      </c>
      <c r="AI714" s="1">
        <v>2.1893</v>
      </c>
      <c r="AJ714" s="1">
        <v>2.2333</v>
      </c>
      <c r="AK714" s="1">
        <v>2.2437</v>
      </c>
    </row>
    <row r="715" s="1" customFormat="1" ht="36" customHeight="1" spans="1:37">
      <c r="A715" s="1">
        <v>712</v>
      </c>
      <c r="B715" s="1" t="s">
        <v>1326</v>
      </c>
      <c r="C715" s="1" t="s">
        <v>1327</v>
      </c>
      <c r="D715" s="1" t="s">
        <v>1328</v>
      </c>
      <c r="E715" s="1" t="s">
        <v>1323</v>
      </c>
      <c r="F715" s="1">
        <v>0.3803</v>
      </c>
      <c r="I715" s="1">
        <v>0.3688</v>
      </c>
      <c r="O715" s="1">
        <v>0.3296</v>
      </c>
      <c r="P715" s="1">
        <v>0.36</v>
      </c>
      <c r="T715" s="1">
        <v>0.3542</v>
      </c>
      <c r="Y715" s="1">
        <v>0.3529</v>
      </c>
      <c r="AC715" s="1">
        <v>0.3288</v>
      </c>
      <c r="AD715" s="1">
        <v>0.3288</v>
      </c>
      <c r="AJ715" s="1">
        <v>0.2875</v>
      </c>
      <c r="AK715" s="1">
        <v>0.3388</v>
      </c>
    </row>
    <row r="716" s="1" customFormat="1" ht="36" customHeight="1" spans="1:37">
      <c r="A716" s="1">
        <v>713</v>
      </c>
      <c r="B716" s="1" t="s">
        <v>1329</v>
      </c>
      <c r="C716" s="1" t="s">
        <v>345</v>
      </c>
      <c r="D716" s="1" t="s">
        <v>1330</v>
      </c>
      <c r="E716" s="1" t="s">
        <v>1323</v>
      </c>
      <c r="F716" s="1">
        <v>1.1223</v>
      </c>
      <c r="I716" s="1">
        <v>0.9425</v>
      </c>
      <c r="J716" s="1">
        <v>0.8825</v>
      </c>
      <c r="O716" s="1">
        <v>0.8479</v>
      </c>
      <c r="Q716" s="1">
        <v>0.8229</v>
      </c>
      <c r="U716" s="1">
        <v>0.9358</v>
      </c>
      <c r="V716" s="1">
        <v>0.9567</v>
      </c>
      <c r="W716" s="1">
        <v>0.8671</v>
      </c>
      <c r="AC716" s="1">
        <v>1.075</v>
      </c>
      <c r="AK716" s="1">
        <v>0.9163</v>
      </c>
    </row>
    <row r="717" s="1" customFormat="1" ht="36" customHeight="1" spans="1:37">
      <c r="A717" s="1">
        <v>714</v>
      </c>
      <c r="B717" s="1" t="s">
        <v>1179</v>
      </c>
      <c r="C717" s="1" t="s">
        <v>90</v>
      </c>
      <c r="D717" s="1" t="s">
        <v>1331</v>
      </c>
      <c r="E717" s="1" t="s">
        <v>1323</v>
      </c>
      <c r="F717" s="1">
        <v>1.82</v>
      </c>
      <c r="H717" s="1">
        <v>1.6433</v>
      </c>
      <c r="L717" s="1">
        <v>1.62</v>
      </c>
      <c r="N717" s="1">
        <v>0.6</v>
      </c>
      <c r="P717" s="1">
        <v>0.81</v>
      </c>
      <c r="Q717" s="1">
        <v>0.5333</v>
      </c>
      <c r="U717" s="1">
        <v>0.57</v>
      </c>
      <c r="W717" s="1">
        <v>0.98</v>
      </c>
      <c r="X717" s="1">
        <v>0.9317</v>
      </c>
      <c r="AG717" s="1">
        <v>1.75</v>
      </c>
      <c r="AK717" s="1">
        <v>1.0487</v>
      </c>
    </row>
    <row r="718" s="1" customFormat="1" ht="36" customHeight="1" spans="1:37">
      <c r="A718" s="1">
        <v>715</v>
      </c>
      <c r="B718" s="1" t="s">
        <v>1332</v>
      </c>
      <c r="C718" s="1" t="s">
        <v>1073</v>
      </c>
      <c r="D718" s="1" t="s">
        <v>1322</v>
      </c>
      <c r="E718" s="1" t="s">
        <v>1323</v>
      </c>
      <c r="F718" s="1">
        <v>1.0678</v>
      </c>
      <c r="G718" s="1">
        <v>0.9556</v>
      </c>
      <c r="Q718" s="1">
        <v>0.3889</v>
      </c>
      <c r="U718" s="1">
        <v>0.44</v>
      </c>
      <c r="AC718" s="1">
        <v>1.0644</v>
      </c>
      <c r="AK718" s="1">
        <v>0.7122</v>
      </c>
    </row>
    <row r="719" s="1" customFormat="1" ht="30" customHeight="1" spans="1:37">
      <c r="A719" s="1">
        <v>716</v>
      </c>
      <c r="B719" s="1" t="s">
        <v>1333</v>
      </c>
      <c r="C719" s="1" t="s">
        <v>186</v>
      </c>
      <c r="D719" s="1" t="s">
        <v>187</v>
      </c>
      <c r="E719" s="1" t="s">
        <v>1334</v>
      </c>
      <c r="F719" s="1">
        <v>1.6439</v>
      </c>
      <c r="V719" s="1">
        <v>1.425</v>
      </c>
      <c r="AG719" s="1">
        <v>1.5</v>
      </c>
      <c r="AK719" s="1">
        <v>1.5229</v>
      </c>
    </row>
    <row r="720" s="1" customFormat="1" ht="43.5" customHeight="1" spans="1:37">
      <c r="A720" s="1">
        <v>717</v>
      </c>
      <c r="B720" s="1" t="s">
        <v>1335</v>
      </c>
      <c r="C720" s="1" t="s">
        <v>183</v>
      </c>
      <c r="D720" s="1" t="s">
        <v>251</v>
      </c>
      <c r="E720" s="1" t="s">
        <v>1334</v>
      </c>
      <c r="F720" s="1">
        <v>6.5725</v>
      </c>
      <c r="J720" s="1">
        <v>5.8392</v>
      </c>
      <c r="K720" s="1">
        <v>6.3408</v>
      </c>
      <c r="L720" s="1">
        <v>5.8623</v>
      </c>
      <c r="AA720" s="1">
        <v>5.6131</v>
      </c>
      <c r="AC720" s="1">
        <v>6.2267</v>
      </c>
      <c r="AD720" s="1">
        <v>6.1567</v>
      </c>
      <c r="AK720" s="1">
        <v>6.0873</v>
      </c>
    </row>
    <row r="721" s="1" customFormat="1" ht="44.25" customHeight="1" spans="1:37">
      <c r="A721" s="1">
        <v>718</v>
      </c>
      <c r="B721" s="1" t="s">
        <v>528</v>
      </c>
      <c r="C721" s="1" t="s">
        <v>191</v>
      </c>
      <c r="D721" s="1" t="s">
        <v>51</v>
      </c>
      <c r="E721" s="1" t="s">
        <v>1334</v>
      </c>
      <c r="F721" s="1">
        <v>1.3985</v>
      </c>
      <c r="V721" s="1">
        <v>1.37</v>
      </c>
      <c r="AK721" s="1">
        <v>1.38425</v>
      </c>
    </row>
    <row r="722" s="1" customFormat="1" ht="44.25" customHeight="1" spans="1:37">
      <c r="A722" s="1">
        <v>719</v>
      </c>
      <c r="B722" s="1" t="s">
        <v>528</v>
      </c>
      <c r="C722" s="1" t="s">
        <v>191</v>
      </c>
      <c r="D722" s="1" t="s">
        <v>197</v>
      </c>
      <c r="E722" s="1" t="s">
        <v>1334</v>
      </c>
      <c r="F722" s="1">
        <v>1.3917</v>
      </c>
      <c r="V722" s="1">
        <v>1.3763</v>
      </c>
      <c r="AB722" s="1">
        <v>0.97</v>
      </c>
      <c r="AK722" s="1">
        <v>1.246</v>
      </c>
    </row>
    <row r="723" s="1" customFormat="1" ht="44.25" customHeight="1" spans="1:37">
      <c r="A723" s="1">
        <v>720</v>
      </c>
      <c r="B723" s="1" t="s">
        <v>528</v>
      </c>
      <c r="C723" s="1" t="s">
        <v>191</v>
      </c>
      <c r="D723" s="1" t="s">
        <v>175</v>
      </c>
      <c r="E723" s="1" t="s">
        <v>1334</v>
      </c>
      <c r="F723" s="1">
        <v>1.533</v>
      </c>
      <c r="V723" s="1">
        <v>1.376</v>
      </c>
      <c r="AB723" s="1">
        <v>0.97</v>
      </c>
      <c r="AK723" s="1">
        <v>1.293</v>
      </c>
    </row>
    <row r="724" s="1" customFormat="1" ht="44.25" customHeight="1" spans="1:37">
      <c r="A724" s="1">
        <v>721</v>
      </c>
      <c r="B724" s="1" t="s">
        <v>528</v>
      </c>
      <c r="C724" s="1" t="s">
        <v>191</v>
      </c>
      <c r="D724" s="1" t="s">
        <v>88</v>
      </c>
      <c r="E724" s="1" t="s">
        <v>1334</v>
      </c>
      <c r="F724" s="1">
        <v>1.3712</v>
      </c>
      <c r="V724" s="1">
        <v>1.3641</v>
      </c>
      <c r="AB724" s="1">
        <v>0.97</v>
      </c>
      <c r="AK724" s="1">
        <v>1.2351</v>
      </c>
    </row>
    <row r="725" s="1" customFormat="1" ht="44.25" customHeight="1" spans="1:37">
      <c r="A725" s="1">
        <v>722</v>
      </c>
      <c r="B725" s="1" t="s">
        <v>528</v>
      </c>
      <c r="C725" s="1" t="s">
        <v>191</v>
      </c>
      <c r="D725" s="1" t="s">
        <v>1336</v>
      </c>
      <c r="E725" s="1" t="s">
        <v>1334</v>
      </c>
      <c r="F725" s="1">
        <v>1.3636</v>
      </c>
      <c r="V725" s="1">
        <v>1.37</v>
      </c>
      <c r="AK725" s="1" t="s">
        <v>1337</v>
      </c>
    </row>
    <row r="726" s="1" customFormat="1" ht="40.5" customHeight="1" spans="1:37">
      <c r="A726" s="1">
        <v>723</v>
      </c>
      <c r="B726" s="1" t="s">
        <v>1338</v>
      </c>
      <c r="C726" s="1" t="s">
        <v>1339</v>
      </c>
      <c r="D726" s="1" t="s">
        <v>233</v>
      </c>
      <c r="E726" s="1" t="s">
        <v>1334</v>
      </c>
      <c r="F726" s="1">
        <v>4.1946</v>
      </c>
      <c r="U726" s="1">
        <v>3.7257</v>
      </c>
      <c r="V726" s="1">
        <v>3.7186</v>
      </c>
      <c r="X726" s="1">
        <v>3.7214</v>
      </c>
      <c r="AI726" s="1">
        <v>3.7186</v>
      </c>
      <c r="AK726" s="1">
        <v>3.81578</v>
      </c>
    </row>
    <row r="727" s="1" customFormat="1" ht="40.5" customHeight="1" spans="1:37">
      <c r="A727" s="1">
        <v>724</v>
      </c>
      <c r="B727" s="1" t="s">
        <v>1338</v>
      </c>
      <c r="C727" s="1" t="s">
        <v>1339</v>
      </c>
      <c r="D727" s="1" t="s">
        <v>237</v>
      </c>
      <c r="E727" s="1" t="s">
        <v>1334</v>
      </c>
      <c r="F727" s="1">
        <v>4.0898</v>
      </c>
      <c r="J727" s="1">
        <v>3.6286</v>
      </c>
      <c r="U727" s="1">
        <v>3.6286</v>
      </c>
      <c r="V727" s="1">
        <v>3.6286</v>
      </c>
      <c r="X727" s="1">
        <v>3.6286</v>
      </c>
      <c r="AD727" s="1">
        <v>3.6286</v>
      </c>
      <c r="AI727" s="1">
        <v>3.6286</v>
      </c>
      <c r="AJ727" s="1">
        <v>3.6286</v>
      </c>
      <c r="AK727" s="1">
        <v>3.6862</v>
      </c>
    </row>
    <row r="728" s="1" customFormat="1" ht="33" customHeight="1" spans="1:37">
      <c r="A728" s="1">
        <v>725</v>
      </c>
      <c r="B728" s="1" t="s">
        <v>1340</v>
      </c>
      <c r="C728" s="1" t="s">
        <v>56</v>
      </c>
      <c r="D728" s="1" t="s">
        <v>1336</v>
      </c>
      <c r="E728" s="1" t="s">
        <v>1334</v>
      </c>
      <c r="F728" s="1">
        <v>1.7009</v>
      </c>
      <c r="O728" s="1">
        <v>1.2993</v>
      </c>
      <c r="Y728" s="1">
        <v>1.23</v>
      </c>
      <c r="AK728" s="1">
        <v>1.41</v>
      </c>
    </row>
    <row r="729" s="1" customFormat="1" ht="40.5" spans="1:37">
      <c r="A729" s="1">
        <v>726</v>
      </c>
      <c r="B729" s="1" t="s">
        <v>1340</v>
      </c>
      <c r="C729" s="1" t="s">
        <v>56</v>
      </c>
      <c r="D729" s="1" t="s">
        <v>91</v>
      </c>
      <c r="E729" s="1" t="s">
        <v>1334</v>
      </c>
      <c r="F729" s="1">
        <v>1.6788</v>
      </c>
      <c r="J729" s="1">
        <v>1.25</v>
      </c>
      <c r="O729" s="1">
        <v>1.2995</v>
      </c>
      <c r="W729" s="1">
        <v>1.561</v>
      </c>
      <c r="AK729" s="1">
        <v>1.4473</v>
      </c>
    </row>
    <row r="730" s="1" customFormat="1" ht="40.5" spans="1:37">
      <c r="A730" s="1">
        <v>727</v>
      </c>
      <c r="B730" s="1" t="s">
        <v>1340</v>
      </c>
      <c r="C730" s="1" t="s">
        <v>708</v>
      </c>
      <c r="D730" s="1" t="s">
        <v>51</v>
      </c>
      <c r="E730" s="1" t="s">
        <v>1334</v>
      </c>
      <c r="F730" s="1">
        <v>3.5835</v>
      </c>
      <c r="G730" s="1">
        <v>3.5057</v>
      </c>
      <c r="Q730" s="1">
        <v>3.5057</v>
      </c>
      <c r="AB730" s="1">
        <v>3.5057</v>
      </c>
      <c r="AJ730" s="1">
        <v>3.5057</v>
      </c>
      <c r="AK730" s="1">
        <v>3.5213</v>
      </c>
    </row>
    <row r="731" s="1" customFormat="1" ht="94.5" spans="1:37">
      <c r="A731" s="1">
        <v>728</v>
      </c>
      <c r="B731" s="1" t="s">
        <v>1341</v>
      </c>
      <c r="C731" s="1" t="s">
        <v>307</v>
      </c>
      <c r="D731" s="1" t="s">
        <v>1342</v>
      </c>
      <c r="E731" s="1" t="s">
        <v>1343</v>
      </c>
      <c r="F731" s="1">
        <v>13.5701</v>
      </c>
      <c r="G731" s="1">
        <v>13.122</v>
      </c>
      <c r="J731" s="1">
        <v>13.122</v>
      </c>
      <c r="L731" s="1">
        <v>13.5447</v>
      </c>
      <c r="O731" s="1">
        <v>13.122</v>
      </c>
      <c r="Q731" s="1">
        <v>13.122</v>
      </c>
      <c r="R731" s="1">
        <v>13.122</v>
      </c>
      <c r="U731" s="1">
        <v>13.122</v>
      </c>
      <c r="V731" s="1">
        <v>13.4165</v>
      </c>
      <c r="W731" s="1">
        <v>13.122</v>
      </c>
      <c r="Z731" s="1">
        <v>13.122</v>
      </c>
      <c r="AF731" s="1">
        <v>13.122</v>
      </c>
      <c r="AH731" s="1">
        <v>13.122</v>
      </c>
      <c r="AI731" s="1">
        <v>13.122</v>
      </c>
      <c r="AJ731" s="1">
        <v>13.122</v>
      </c>
      <c r="AK731" s="1">
        <v>13.1996</v>
      </c>
    </row>
    <row r="732" s="1" customFormat="1" ht="23" customHeight="1" spans="1:37">
      <c r="A732" s="1">
        <v>729</v>
      </c>
      <c r="B732" s="1" t="s">
        <v>1344</v>
      </c>
      <c r="C732" s="1" t="s">
        <v>1345</v>
      </c>
      <c r="D732" s="1" t="s">
        <v>57</v>
      </c>
      <c r="E732" s="1" t="s">
        <v>1346</v>
      </c>
      <c r="F732" s="1">
        <v>5.1938</v>
      </c>
      <c r="I732" s="1">
        <v>4.92</v>
      </c>
      <c r="J732" s="1">
        <v>4.92</v>
      </c>
      <c r="K732" s="1">
        <v>5.107</v>
      </c>
      <c r="L732" s="1">
        <v>4.92</v>
      </c>
      <c r="M732" s="1">
        <v>5.143</v>
      </c>
      <c r="O732" s="1">
        <v>4.917</v>
      </c>
      <c r="R732" s="1">
        <v>4.917</v>
      </c>
      <c r="S732" s="1">
        <v>5.1433</v>
      </c>
      <c r="U732" s="1">
        <v>4.94</v>
      </c>
      <c r="X732" s="1">
        <v>5.168</v>
      </c>
      <c r="Z732" s="1">
        <v>4.94</v>
      </c>
      <c r="AD732" s="1">
        <v>4.92</v>
      </c>
      <c r="AJ732" s="1">
        <v>4.92</v>
      </c>
      <c r="AK732" s="6">
        <f t="shared" ref="AK732:AK754" si="19">AVERAGE(G732:AJ732)</f>
        <v>4.99040769230769</v>
      </c>
    </row>
    <row r="733" s="1" customFormat="1" ht="23" customHeight="1" spans="1:37">
      <c r="A733" s="1">
        <v>730</v>
      </c>
      <c r="B733" s="1" t="s">
        <v>1347</v>
      </c>
      <c r="C733" s="1" t="s">
        <v>1348</v>
      </c>
      <c r="D733" s="1" t="s">
        <v>85</v>
      </c>
      <c r="E733" s="1" t="s">
        <v>1346</v>
      </c>
      <c r="F733" s="1">
        <v>29.69</v>
      </c>
      <c r="J733" s="1">
        <v>27</v>
      </c>
      <c r="O733" s="1">
        <v>27</v>
      </c>
      <c r="U733" s="1">
        <v>27</v>
      </c>
      <c r="Z733" s="1">
        <v>27</v>
      </c>
      <c r="AA733" s="1">
        <v>27</v>
      </c>
      <c r="AD733" s="1">
        <v>27</v>
      </c>
      <c r="AJ733" s="1">
        <v>27</v>
      </c>
      <c r="AK733" s="6">
        <f t="shared" si="19"/>
        <v>27</v>
      </c>
    </row>
    <row r="734" s="1" customFormat="1" ht="23" customHeight="1" spans="1:37">
      <c r="A734" s="1">
        <v>731</v>
      </c>
      <c r="B734" s="1" t="s">
        <v>1349</v>
      </c>
      <c r="C734" s="1" t="s">
        <v>1348</v>
      </c>
      <c r="D734" s="1" t="s">
        <v>85</v>
      </c>
      <c r="E734" s="1" t="s">
        <v>1346</v>
      </c>
      <c r="F734" s="1">
        <v>27.2425</v>
      </c>
      <c r="I734" s="1">
        <v>26.52</v>
      </c>
      <c r="J734" s="1">
        <v>25.25</v>
      </c>
      <c r="K734" s="1">
        <v>25.94</v>
      </c>
      <c r="L734" s="1">
        <v>26.02</v>
      </c>
      <c r="O734" s="1">
        <v>25.25</v>
      </c>
      <c r="V734" s="1">
        <v>27</v>
      </c>
      <c r="W734" s="1">
        <v>25.64</v>
      </c>
      <c r="AA734" s="1">
        <v>25.39</v>
      </c>
      <c r="AD734" s="1">
        <v>24.97</v>
      </c>
      <c r="AK734" s="6">
        <f t="shared" si="19"/>
        <v>25.7755555555556</v>
      </c>
    </row>
    <row r="735" s="1" customFormat="1" ht="23" customHeight="1" spans="1:37">
      <c r="A735" s="1">
        <v>732</v>
      </c>
      <c r="B735" s="1" t="s">
        <v>1350</v>
      </c>
      <c r="C735" s="1" t="s">
        <v>1351</v>
      </c>
      <c r="D735" s="1" t="s">
        <v>514</v>
      </c>
      <c r="E735" s="1" t="s">
        <v>1346</v>
      </c>
      <c r="F735" s="1">
        <v>1.424</v>
      </c>
      <c r="L735" s="1">
        <v>1.406</v>
      </c>
      <c r="U735" s="1">
        <v>1.404</v>
      </c>
      <c r="V735" s="1">
        <v>1.4</v>
      </c>
      <c r="AB735" s="1">
        <v>1.35</v>
      </c>
      <c r="AK735" s="6">
        <f t="shared" si="19"/>
        <v>1.39</v>
      </c>
    </row>
    <row r="736" s="1" customFormat="1" ht="40.5" spans="1:37">
      <c r="A736" s="1">
        <v>733</v>
      </c>
      <c r="B736" s="1" t="s">
        <v>1352</v>
      </c>
      <c r="C736" s="1" t="s">
        <v>1353</v>
      </c>
      <c r="D736" s="1" t="s">
        <v>1354</v>
      </c>
      <c r="E736" s="1" t="s">
        <v>1355</v>
      </c>
      <c r="F736" s="39">
        <v>0.4063</v>
      </c>
      <c r="J736" s="20"/>
      <c r="L736" s="1">
        <v>0.3125</v>
      </c>
      <c r="M736" s="6">
        <v>0.356</v>
      </c>
      <c r="V736" s="1">
        <v>0.3125</v>
      </c>
      <c r="AB736" s="1">
        <v>0.2986</v>
      </c>
      <c r="AK736" s="20">
        <f t="shared" si="19"/>
        <v>0.3199</v>
      </c>
    </row>
    <row r="737" s="1" customFormat="1" ht="40.5" spans="1:37">
      <c r="A737" s="1">
        <v>734</v>
      </c>
      <c r="B737" s="1" t="s">
        <v>147</v>
      </c>
      <c r="C737" s="1" t="s">
        <v>121</v>
      </c>
      <c r="D737" s="1" t="s">
        <v>1356</v>
      </c>
      <c r="E737" s="1" t="s">
        <v>1355</v>
      </c>
      <c r="F737" s="1">
        <v>0.1896</v>
      </c>
      <c r="G737" s="1">
        <v>0.1438</v>
      </c>
      <c r="I737" s="1">
        <v>0.1875</v>
      </c>
      <c r="J737" s="20">
        <v>0.175</v>
      </c>
      <c r="L737" s="1">
        <v>0.1416</v>
      </c>
      <c r="V737" s="1">
        <v>0.1438</v>
      </c>
      <c r="AB737" s="1">
        <v>0.1375</v>
      </c>
      <c r="AG737" s="20">
        <v>0.18</v>
      </c>
      <c r="AK737" s="20">
        <f t="shared" si="19"/>
        <v>0.158457142857143</v>
      </c>
    </row>
    <row r="738" s="1" customFormat="1" ht="40.5" spans="1:37">
      <c r="A738" s="1">
        <v>735</v>
      </c>
      <c r="B738" s="1" t="s">
        <v>1357</v>
      </c>
      <c r="C738" s="1" t="s">
        <v>1358</v>
      </c>
      <c r="D738" s="1" t="s">
        <v>68</v>
      </c>
      <c r="E738" s="1" t="s">
        <v>1355</v>
      </c>
      <c r="F738" s="1">
        <v>2.3033</v>
      </c>
      <c r="I738" s="20">
        <v>2.174</v>
      </c>
      <c r="J738" s="1">
        <v>2.1253</v>
      </c>
      <c r="V738" s="1">
        <v>2.2367</v>
      </c>
      <c r="AB738" s="1">
        <v>2.1733</v>
      </c>
      <c r="AI738" s="1">
        <v>2.1733</v>
      </c>
      <c r="AK738" s="20">
        <f t="shared" si="19"/>
        <v>2.17652</v>
      </c>
    </row>
    <row r="739" s="1" customFormat="1" ht="40.5" spans="1:37">
      <c r="A739" s="1">
        <v>736</v>
      </c>
      <c r="B739" s="1" t="s">
        <v>1359</v>
      </c>
      <c r="C739" s="1" t="s">
        <v>246</v>
      </c>
      <c r="D739" s="1" t="s">
        <v>1360</v>
      </c>
      <c r="E739" s="1" t="s">
        <v>1355</v>
      </c>
      <c r="F739" s="20">
        <v>0.4653</v>
      </c>
      <c r="I739" s="20">
        <v>0.435</v>
      </c>
      <c r="J739" s="20"/>
      <c r="M739" s="1">
        <v>0.4347</v>
      </c>
      <c r="T739" s="1">
        <v>0.4347</v>
      </c>
      <c r="V739" s="1">
        <v>0.4306</v>
      </c>
      <c r="AB739" s="1">
        <v>0.4167</v>
      </c>
      <c r="AK739" s="20">
        <f t="shared" si="19"/>
        <v>0.43034</v>
      </c>
    </row>
    <row r="740" s="1" customFormat="1" ht="40.5" spans="1:37">
      <c r="A740" s="1">
        <v>737</v>
      </c>
      <c r="B740" s="1" t="s">
        <v>1361</v>
      </c>
      <c r="C740" s="1" t="s">
        <v>445</v>
      </c>
      <c r="D740" s="1" t="s">
        <v>71</v>
      </c>
      <c r="E740" s="1" t="s">
        <v>1355</v>
      </c>
      <c r="F740" s="20">
        <v>2.35</v>
      </c>
      <c r="G740" s="20">
        <v>2.174</v>
      </c>
      <c r="H740" s="20"/>
      <c r="I740" s="20">
        <v>2.174</v>
      </c>
      <c r="J740" s="20">
        <v>2.125</v>
      </c>
      <c r="K740" s="20"/>
      <c r="L740" s="20"/>
      <c r="M740" s="20">
        <v>2.25</v>
      </c>
      <c r="N740" s="20"/>
      <c r="O740" s="20"/>
      <c r="P740" s="20"/>
      <c r="Q740" s="20"/>
      <c r="R740" s="20"/>
      <c r="S740" s="20"/>
      <c r="T740" s="20">
        <v>1.975</v>
      </c>
      <c r="U740" s="20">
        <v>2.185</v>
      </c>
      <c r="V740" s="20">
        <v>2.2</v>
      </c>
      <c r="W740" s="20"/>
      <c r="X740" s="20"/>
      <c r="Y740" s="20"/>
      <c r="Z740" s="20"/>
      <c r="AA740" s="20"/>
      <c r="AB740" s="20">
        <v>2.174</v>
      </c>
      <c r="AC740" s="20"/>
      <c r="AD740" s="20"/>
      <c r="AE740" s="20"/>
      <c r="AF740" s="20"/>
      <c r="AG740" s="20"/>
      <c r="AH740" s="20"/>
      <c r="AI740" s="20"/>
      <c r="AJ740" s="20"/>
      <c r="AK740" s="20">
        <f t="shared" si="19"/>
        <v>2.157125</v>
      </c>
    </row>
    <row r="741" s="1" customFormat="1" ht="40.5" spans="1:37">
      <c r="A741" s="1">
        <v>738</v>
      </c>
      <c r="B741" s="1" t="s">
        <v>1362</v>
      </c>
      <c r="C741" s="1" t="s">
        <v>246</v>
      </c>
      <c r="D741" s="1" t="s">
        <v>1363</v>
      </c>
      <c r="E741" s="1" t="s">
        <v>1355</v>
      </c>
      <c r="F741" s="20">
        <v>0.2855</v>
      </c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>
        <v>0.2743</v>
      </c>
      <c r="W741" s="20"/>
      <c r="X741" s="20"/>
      <c r="Y741" s="20"/>
      <c r="Z741" s="20"/>
      <c r="AA741" s="20"/>
      <c r="AB741" s="20">
        <v>0.2628</v>
      </c>
      <c r="AC741" s="20"/>
      <c r="AD741" s="20"/>
      <c r="AE741" s="20"/>
      <c r="AF741" s="20"/>
      <c r="AG741" s="20"/>
      <c r="AH741" s="20"/>
      <c r="AI741" s="20">
        <v>0.2634</v>
      </c>
      <c r="AJ741" s="20"/>
      <c r="AK741" s="20">
        <f t="shared" si="19"/>
        <v>0.266833333333333</v>
      </c>
    </row>
    <row r="742" s="1" customFormat="1" ht="40.5" spans="1:37">
      <c r="A742" s="1">
        <v>739</v>
      </c>
      <c r="B742" s="1" t="s">
        <v>1364</v>
      </c>
      <c r="C742" s="1" t="s">
        <v>445</v>
      </c>
      <c r="D742" s="1" t="s">
        <v>71</v>
      </c>
      <c r="E742" s="1" t="s">
        <v>1355</v>
      </c>
      <c r="F742" s="20">
        <v>2.5</v>
      </c>
      <c r="G742" s="20"/>
      <c r="H742" s="20"/>
      <c r="I742" s="20">
        <v>2.174</v>
      </c>
      <c r="J742" s="20">
        <v>2.125</v>
      </c>
      <c r="K742" s="20"/>
      <c r="L742" s="20">
        <v>2.4</v>
      </c>
      <c r="M742" s="20">
        <v>2.25</v>
      </c>
      <c r="N742" s="20"/>
      <c r="O742" s="20"/>
      <c r="P742" s="20"/>
      <c r="Q742" s="20"/>
      <c r="R742" s="20"/>
      <c r="S742" s="20"/>
      <c r="T742" s="20">
        <v>2.174</v>
      </c>
      <c r="U742" s="20">
        <v>2.205</v>
      </c>
      <c r="V742" s="20"/>
      <c r="W742" s="20"/>
      <c r="X742" s="20"/>
      <c r="Y742" s="20"/>
      <c r="Z742" s="20"/>
      <c r="AA742" s="20"/>
      <c r="AB742" s="20">
        <v>2.174</v>
      </c>
      <c r="AC742" s="20"/>
      <c r="AD742" s="20"/>
      <c r="AE742" s="20"/>
      <c r="AF742" s="20"/>
      <c r="AG742" s="20"/>
      <c r="AH742" s="20"/>
      <c r="AI742" s="20"/>
      <c r="AJ742" s="20"/>
      <c r="AK742" s="20">
        <f t="shared" si="19"/>
        <v>2.21457142857143</v>
      </c>
    </row>
    <row r="743" s="1" customFormat="1" ht="40.5" spans="1:37">
      <c r="A743" s="1">
        <v>740</v>
      </c>
      <c r="B743" s="1" t="s">
        <v>1365</v>
      </c>
      <c r="C743" s="1" t="s">
        <v>1366</v>
      </c>
      <c r="D743" s="1" t="s">
        <v>1367</v>
      </c>
      <c r="E743" s="1" t="s">
        <v>1355</v>
      </c>
      <c r="F743" s="20">
        <v>0.435</v>
      </c>
      <c r="G743" s="20"/>
      <c r="H743" s="20"/>
      <c r="I743" s="20"/>
      <c r="J743" s="20"/>
      <c r="K743" s="20">
        <v>0.2865</v>
      </c>
      <c r="L743" s="20">
        <v>0.2597</v>
      </c>
      <c r="M743" s="20"/>
      <c r="N743" s="20"/>
      <c r="O743" s="20"/>
      <c r="P743" s="20"/>
      <c r="Q743" s="20"/>
      <c r="R743" s="20"/>
      <c r="S743" s="20"/>
      <c r="T743" s="20"/>
      <c r="U743" s="20">
        <v>0.2555</v>
      </c>
      <c r="V743" s="20">
        <v>0.4244</v>
      </c>
      <c r="W743" s="20"/>
      <c r="X743" s="20"/>
      <c r="Y743" s="20"/>
      <c r="Z743" s="20"/>
      <c r="AA743" s="20"/>
      <c r="AB743" s="20">
        <v>0.2555</v>
      </c>
      <c r="AC743" s="20"/>
      <c r="AD743" s="20"/>
      <c r="AE743" s="20"/>
      <c r="AF743" s="20"/>
      <c r="AG743" s="20"/>
      <c r="AH743" s="20"/>
      <c r="AI743" s="20">
        <v>0.2555</v>
      </c>
      <c r="AJ743" s="20"/>
      <c r="AK743" s="20">
        <f t="shared" si="19"/>
        <v>0.289516666666667</v>
      </c>
    </row>
    <row r="744" s="1" customFormat="1" ht="40.5" spans="1:37">
      <c r="A744" s="1">
        <v>741</v>
      </c>
      <c r="B744" s="1" t="s">
        <v>1368</v>
      </c>
      <c r="C744" s="1" t="s">
        <v>156</v>
      </c>
      <c r="D744" s="1" t="s">
        <v>514</v>
      </c>
      <c r="E744" s="1" t="s">
        <v>1355</v>
      </c>
      <c r="F744" s="20">
        <v>2.1747</v>
      </c>
      <c r="G744" s="20">
        <v>1.674</v>
      </c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>
        <v>1.674</v>
      </c>
      <c r="V744" s="20">
        <v>2.1</v>
      </c>
      <c r="W744" s="20"/>
      <c r="X744" s="20"/>
      <c r="Y744" s="20"/>
      <c r="Z744" s="20"/>
      <c r="AA744" s="20"/>
      <c r="AB744" s="20">
        <v>1.8</v>
      </c>
      <c r="AC744" s="20"/>
      <c r="AD744" s="20"/>
      <c r="AE744" s="20"/>
      <c r="AF744" s="20"/>
      <c r="AG744" s="20"/>
      <c r="AH744" s="20"/>
      <c r="AI744" s="20">
        <v>1.674</v>
      </c>
      <c r="AJ744" s="20"/>
      <c r="AK744" s="20">
        <f t="shared" si="19"/>
        <v>1.7844</v>
      </c>
    </row>
    <row r="745" s="1" customFormat="1" ht="40.5" spans="1:37">
      <c r="A745" s="1">
        <v>742</v>
      </c>
      <c r="B745" s="1" t="s">
        <v>1369</v>
      </c>
      <c r="C745" s="1" t="s">
        <v>1358</v>
      </c>
      <c r="D745" s="1" t="s">
        <v>1370</v>
      </c>
      <c r="E745" s="1" t="s">
        <v>1355</v>
      </c>
      <c r="F745" s="20">
        <v>2.5</v>
      </c>
      <c r="G745" s="20"/>
      <c r="H745" s="20"/>
      <c r="I745" s="20"/>
      <c r="J745" s="20">
        <v>2.125</v>
      </c>
      <c r="K745" s="20"/>
      <c r="L745" s="20">
        <v>2.238</v>
      </c>
      <c r="M745" s="20">
        <v>2.25</v>
      </c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  <c r="AA745" s="20"/>
      <c r="AB745" s="20">
        <v>2.174</v>
      </c>
      <c r="AC745" s="20"/>
      <c r="AD745" s="20"/>
      <c r="AE745" s="20"/>
      <c r="AF745" s="20"/>
      <c r="AG745" s="20"/>
      <c r="AH745" s="20"/>
      <c r="AI745" s="20"/>
      <c r="AJ745" s="20"/>
      <c r="AK745" s="20">
        <f t="shared" si="19"/>
        <v>2.19675</v>
      </c>
    </row>
    <row r="746" s="1" customFormat="1" ht="40.5" spans="1:37">
      <c r="A746" s="1">
        <v>743</v>
      </c>
      <c r="B746" s="1" t="s">
        <v>1369</v>
      </c>
      <c r="C746" s="1" t="s">
        <v>445</v>
      </c>
      <c r="D746" s="1" t="s">
        <v>71</v>
      </c>
      <c r="E746" s="1" t="s">
        <v>1355</v>
      </c>
      <c r="F746" s="20">
        <v>2.375</v>
      </c>
      <c r="G746" s="20">
        <v>2.174</v>
      </c>
      <c r="H746" s="20"/>
      <c r="I746" s="20"/>
      <c r="J746" s="20">
        <v>2.25</v>
      </c>
      <c r="K746" s="20"/>
      <c r="L746" s="20">
        <v>2.267</v>
      </c>
      <c r="M746" s="20">
        <v>2.25</v>
      </c>
      <c r="N746" s="20"/>
      <c r="O746" s="20"/>
      <c r="P746" s="20"/>
      <c r="Q746" s="20"/>
      <c r="R746" s="20"/>
      <c r="S746" s="20"/>
      <c r="T746" s="20">
        <v>1.98</v>
      </c>
      <c r="U746" s="20"/>
      <c r="V746" s="20">
        <v>2.25</v>
      </c>
      <c r="W746" s="20"/>
      <c r="X746" s="20"/>
      <c r="Y746" s="20"/>
      <c r="Z746" s="20"/>
      <c r="AA746" s="20"/>
      <c r="AB746" s="20">
        <v>2.174</v>
      </c>
      <c r="AC746" s="20"/>
      <c r="AD746" s="20"/>
      <c r="AE746" s="20"/>
      <c r="AF746" s="20"/>
      <c r="AG746" s="20"/>
      <c r="AH746" s="20"/>
      <c r="AI746" s="20"/>
      <c r="AJ746" s="20"/>
      <c r="AK746" s="20">
        <f t="shared" si="19"/>
        <v>2.19214285714286</v>
      </c>
    </row>
    <row r="747" s="1" customFormat="1" ht="40.5" spans="1:37">
      <c r="A747" s="1">
        <v>744</v>
      </c>
      <c r="B747" s="1" t="s">
        <v>1371</v>
      </c>
      <c r="C747" s="1" t="s">
        <v>445</v>
      </c>
      <c r="D747" s="1" t="s">
        <v>71</v>
      </c>
      <c r="E747" s="1" t="s">
        <v>1355</v>
      </c>
      <c r="F747" s="20">
        <v>1.7947</v>
      </c>
      <c r="G747" s="20"/>
      <c r="H747" s="20"/>
      <c r="I747" s="20">
        <v>1.739</v>
      </c>
      <c r="J747" s="20">
        <v>1.7</v>
      </c>
      <c r="K747" s="20">
        <v>1.2</v>
      </c>
      <c r="L747" s="20">
        <v>1.55</v>
      </c>
      <c r="M747" s="20">
        <v>1.7</v>
      </c>
      <c r="N747" s="20"/>
      <c r="O747" s="20"/>
      <c r="P747" s="20"/>
      <c r="Q747" s="20"/>
      <c r="R747" s="20"/>
      <c r="S747" s="20"/>
      <c r="T747" s="20">
        <v>1.595</v>
      </c>
      <c r="U747" s="20">
        <v>1.537</v>
      </c>
      <c r="V747" s="20">
        <v>1.348</v>
      </c>
      <c r="W747" s="20"/>
      <c r="X747" s="20"/>
      <c r="Y747" s="20"/>
      <c r="Z747" s="20"/>
      <c r="AA747" s="20"/>
      <c r="AB747" s="20">
        <v>1.2</v>
      </c>
      <c r="AC747" s="20"/>
      <c r="AD747" s="20"/>
      <c r="AE747" s="20"/>
      <c r="AF747" s="20"/>
      <c r="AG747" s="20"/>
      <c r="AH747" s="20"/>
      <c r="AI747" s="20"/>
      <c r="AJ747" s="20"/>
      <c r="AK747" s="20">
        <f t="shared" si="19"/>
        <v>1.50766666666667</v>
      </c>
    </row>
    <row r="748" s="1" customFormat="1" ht="40.5" spans="1:37">
      <c r="A748" s="1">
        <v>745</v>
      </c>
      <c r="B748" s="1" t="s">
        <v>1372</v>
      </c>
      <c r="C748" s="1" t="s">
        <v>445</v>
      </c>
      <c r="D748" s="1" t="s">
        <v>514</v>
      </c>
      <c r="E748" s="1" t="s">
        <v>1355</v>
      </c>
      <c r="F748" s="20">
        <v>2.19</v>
      </c>
      <c r="G748" s="20"/>
      <c r="H748" s="20"/>
      <c r="I748" s="20"/>
      <c r="J748" s="20"/>
      <c r="K748" s="20"/>
      <c r="L748" s="20"/>
      <c r="M748" s="20">
        <v>2.1735</v>
      </c>
      <c r="N748" s="20"/>
      <c r="O748" s="20"/>
      <c r="P748" s="20"/>
      <c r="Q748" s="20"/>
      <c r="R748" s="20"/>
      <c r="S748" s="20"/>
      <c r="T748" s="20">
        <v>2</v>
      </c>
      <c r="U748" s="20">
        <v>2.17</v>
      </c>
      <c r="V748" s="20">
        <v>1.9</v>
      </c>
      <c r="W748" s="20"/>
      <c r="X748" s="20"/>
      <c r="Y748" s="20"/>
      <c r="Z748" s="20"/>
      <c r="AA748" s="20"/>
      <c r="AB748" s="20">
        <v>1.8445</v>
      </c>
      <c r="AC748" s="20"/>
      <c r="AD748" s="20"/>
      <c r="AE748" s="20"/>
      <c r="AF748" s="20"/>
      <c r="AG748" s="20"/>
      <c r="AH748" s="20"/>
      <c r="AI748" s="20">
        <v>2.17</v>
      </c>
      <c r="AJ748" s="20"/>
      <c r="AK748" s="20">
        <f t="shared" si="19"/>
        <v>2.043</v>
      </c>
    </row>
    <row r="749" s="1" customFormat="1" ht="40.5" spans="1:37">
      <c r="A749" s="1">
        <v>746</v>
      </c>
      <c r="B749" s="1" t="s">
        <v>1373</v>
      </c>
      <c r="C749" s="1" t="s">
        <v>194</v>
      </c>
      <c r="D749" s="1" t="s">
        <v>1370</v>
      </c>
      <c r="E749" s="1" t="s">
        <v>1355</v>
      </c>
      <c r="F749" s="20">
        <v>2.375</v>
      </c>
      <c r="G749" s="20"/>
      <c r="H749" s="20"/>
      <c r="I749" s="20">
        <v>2.174</v>
      </c>
      <c r="J749" s="20">
        <v>2.125</v>
      </c>
      <c r="K749" s="20"/>
      <c r="L749" s="20">
        <v>2.298</v>
      </c>
      <c r="M749" s="20">
        <v>2.25</v>
      </c>
      <c r="N749" s="20"/>
      <c r="O749" s="20"/>
      <c r="P749" s="20"/>
      <c r="Q749" s="20"/>
      <c r="R749" s="20"/>
      <c r="S749" s="20"/>
      <c r="T749" s="20">
        <v>2.174</v>
      </c>
      <c r="U749" s="20"/>
      <c r="V749" s="20">
        <v>2.25</v>
      </c>
      <c r="W749" s="20"/>
      <c r="X749" s="20"/>
      <c r="Y749" s="20"/>
      <c r="Z749" s="20"/>
      <c r="AA749" s="20"/>
      <c r="AB749" s="20">
        <v>2.174</v>
      </c>
      <c r="AC749" s="20"/>
      <c r="AD749" s="20"/>
      <c r="AE749" s="20"/>
      <c r="AF749" s="20"/>
      <c r="AG749" s="20"/>
      <c r="AH749" s="20"/>
      <c r="AI749" s="20"/>
      <c r="AJ749" s="20"/>
      <c r="AK749" s="20">
        <f t="shared" si="19"/>
        <v>2.20642857142857</v>
      </c>
    </row>
    <row r="750" s="1" customFormat="1" ht="40.5" spans="1:37">
      <c r="A750" s="1">
        <v>747</v>
      </c>
      <c r="B750" s="1" t="s">
        <v>1374</v>
      </c>
      <c r="C750" s="1" t="s">
        <v>121</v>
      </c>
      <c r="D750" s="1" t="s">
        <v>1360</v>
      </c>
      <c r="E750" s="1" t="s">
        <v>1355</v>
      </c>
      <c r="F750" s="20">
        <v>0.3472</v>
      </c>
      <c r="G750" s="20"/>
      <c r="H750" s="20"/>
      <c r="I750" s="20"/>
      <c r="J750" s="20">
        <v>0.3267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  <c r="AA750" s="20"/>
      <c r="AB750" s="20"/>
      <c r="AC750" s="20"/>
      <c r="AD750" s="20"/>
      <c r="AE750" s="20"/>
      <c r="AF750" s="20"/>
      <c r="AG750" s="20"/>
      <c r="AH750" s="20"/>
      <c r="AI750" s="20"/>
      <c r="AJ750" s="20"/>
      <c r="AK750" s="20">
        <f t="shared" si="19"/>
        <v>0.3267</v>
      </c>
    </row>
    <row r="751" s="1" customFormat="1" ht="40.5" spans="1:37">
      <c r="A751" s="1">
        <v>748</v>
      </c>
      <c r="B751" s="1" t="s">
        <v>1375</v>
      </c>
      <c r="C751" s="1" t="s">
        <v>1376</v>
      </c>
      <c r="D751" s="1" t="s">
        <v>1354</v>
      </c>
      <c r="E751" s="1" t="s">
        <v>1355</v>
      </c>
      <c r="F751" s="20">
        <v>0.2857</v>
      </c>
      <c r="G751" s="20">
        <v>0.2656</v>
      </c>
      <c r="H751" s="20"/>
      <c r="I751" s="20"/>
      <c r="J751" s="20">
        <v>0.2656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  <c r="AA751" s="20"/>
      <c r="AB751" s="20"/>
      <c r="AC751" s="20"/>
      <c r="AD751" s="20"/>
      <c r="AE751" s="20"/>
      <c r="AF751" s="20"/>
      <c r="AG751" s="20"/>
      <c r="AH751" s="20"/>
      <c r="AI751" s="20"/>
      <c r="AJ751" s="20"/>
      <c r="AK751" s="20">
        <f t="shared" si="19"/>
        <v>0.2656</v>
      </c>
    </row>
    <row r="752" s="1" customFormat="1" ht="40.5" spans="1:37">
      <c r="A752" s="1">
        <v>749</v>
      </c>
      <c r="B752" s="1" t="s">
        <v>1377</v>
      </c>
      <c r="C752" s="1" t="s">
        <v>1378</v>
      </c>
      <c r="D752" s="1" t="s">
        <v>1022</v>
      </c>
      <c r="E752" s="1" t="s">
        <v>1355</v>
      </c>
      <c r="F752" s="20">
        <v>0.3331</v>
      </c>
      <c r="G752" s="20">
        <v>0.3102</v>
      </c>
      <c r="H752" s="20"/>
      <c r="I752" s="20"/>
      <c r="J752" s="20">
        <v>0.316</v>
      </c>
      <c r="K752" s="20">
        <v>0.3277</v>
      </c>
      <c r="L752" s="20">
        <v>0.3293</v>
      </c>
      <c r="M752" s="20"/>
      <c r="N752" s="20"/>
      <c r="O752" s="20"/>
      <c r="P752" s="20"/>
      <c r="Q752" s="20"/>
      <c r="R752" s="20">
        <v>0.3102</v>
      </c>
      <c r="S752" s="20"/>
      <c r="T752" s="20"/>
      <c r="U752" s="20"/>
      <c r="V752" s="20">
        <v>0.3111</v>
      </c>
      <c r="W752" s="20"/>
      <c r="X752" s="20"/>
      <c r="Y752" s="20"/>
      <c r="Z752" s="20"/>
      <c r="AA752" s="20"/>
      <c r="AB752" s="20"/>
      <c r="AC752" s="20"/>
      <c r="AD752" s="20"/>
      <c r="AE752" s="20"/>
      <c r="AF752" s="20"/>
      <c r="AG752" s="20"/>
      <c r="AH752" s="20"/>
      <c r="AI752" s="20">
        <v>0.3102</v>
      </c>
      <c r="AJ752" s="20"/>
      <c r="AK752" s="20">
        <f t="shared" si="19"/>
        <v>0.316385714285714</v>
      </c>
    </row>
    <row r="753" s="1" customFormat="1" ht="40.5" spans="1:37">
      <c r="A753" s="1">
        <v>750</v>
      </c>
      <c r="B753" s="1" t="s">
        <v>1379</v>
      </c>
      <c r="C753" s="1" t="s">
        <v>194</v>
      </c>
      <c r="D753" s="1" t="s">
        <v>64</v>
      </c>
      <c r="E753" s="1" t="s">
        <v>1355</v>
      </c>
      <c r="F753" s="20">
        <v>1.6459</v>
      </c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>
        <v>1.625</v>
      </c>
      <c r="W753" s="20"/>
      <c r="X753" s="20"/>
      <c r="Y753" s="20"/>
      <c r="Z753" s="20"/>
      <c r="AA753" s="20"/>
      <c r="AB753" s="20"/>
      <c r="AC753" s="20"/>
      <c r="AD753" s="20"/>
      <c r="AE753" s="20"/>
      <c r="AF753" s="20"/>
      <c r="AG753" s="20"/>
      <c r="AH753" s="20"/>
      <c r="AI753" s="20"/>
      <c r="AJ753" s="20"/>
      <c r="AK753" s="20">
        <f t="shared" si="19"/>
        <v>1.625</v>
      </c>
    </row>
    <row r="754" s="1" customFormat="1" ht="40.5" spans="1:37">
      <c r="A754" s="1">
        <v>751</v>
      </c>
      <c r="B754" s="1" t="s">
        <v>1380</v>
      </c>
      <c r="C754" s="1" t="s">
        <v>1381</v>
      </c>
      <c r="D754" s="1" t="s">
        <v>1382</v>
      </c>
      <c r="E754" s="1" t="s">
        <v>1355</v>
      </c>
      <c r="F754" s="20">
        <v>2.0972</v>
      </c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>
        <v>1.625</v>
      </c>
      <c r="V754" s="20"/>
      <c r="W754" s="20"/>
      <c r="X754" s="20"/>
      <c r="Y754" s="20"/>
      <c r="Z754" s="20"/>
      <c r="AA754" s="20"/>
      <c r="AB754" s="20"/>
      <c r="AC754" s="20">
        <v>0.0131</v>
      </c>
      <c r="AD754" s="20"/>
      <c r="AE754" s="20"/>
      <c r="AF754" s="20"/>
      <c r="AG754" s="20"/>
      <c r="AH754" s="20"/>
      <c r="AI754" s="20">
        <v>1.625</v>
      </c>
      <c r="AJ754" s="20"/>
      <c r="AK754" s="20">
        <f t="shared" si="19"/>
        <v>1.0877</v>
      </c>
    </row>
    <row r="755" s="1" customFormat="1" ht="40.5" spans="1:37">
      <c r="A755" s="1">
        <v>752</v>
      </c>
      <c r="B755" s="1" t="s">
        <v>1383</v>
      </c>
      <c r="C755" s="1" t="s">
        <v>1384</v>
      </c>
      <c r="D755" s="1" t="s">
        <v>1385</v>
      </c>
      <c r="E755" s="1" t="s">
        <v>1355</v>
      </c>
      <c r="F755" s="20">
        <v>2.2913</v>
      </c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20"/>
      <c r="AC755" s="20"/>
      <c r="AD755" s="20"/>
      <c r="AE755" s="20"/>
      <c r="AF755" s="20"/>
      <c r="AG755" s="20"/>
      <c r="AH755" s="20"/>
      <c r="AI755" s="20"/>
      <c r="AJ755" s="20"/>
      <c r="AK755" s="20">
        <f>F755</f>
        <v>2.2913</v>
      </c>
    </row>
    <row r="756" s="1" customFormat="1" ht="40.5" spans="1:37">
      <c r="A756" s="1">
        <v>753</v>
      </c>
      <c r="B756" s="1" t="s">
        <v>1386</v>
      </c>
      <c r="C756" s="1" t="s">
        <v>141</v>
      </c>
      <c r="D756" s="1" t="s">
        <v>71</v>
      </c>
      <c r="E756" s="1" t="s">
        <v>1355</v>
      </c>
      <c r="F756" s="20">
        <v>2.0252</v>
      </c>
      <c r="G756" s="20">
        <v>1.977</v>
      </c>
      <c r="H756" s="20"/>
      <c r="I756" s="20"/>
      <c r="J756" s="20">
        <v>1.981</v>
      </c>
      <c r="K756" s="20">
        <v>1.99</v>
      </c>
      <c r="L756" s="20"/>
      <c r="M756" s="20"/>
      <c r="N756" s="20"/>
      <c r="O756" s="20"/>
      <c r="P756" s="20"/>
      <c r="Q756" s="20"/>
      <c r="R756" s="20"/>
      <c r="S756" s="20"/>
      <c r="T756" s="20"/>
      <c r="U756" s="20">
        <v>2</v>
      </c>
      <c r="V756" s="20">
        <v>1.99</v>
      </c>
      <c r="W756" s="20">
        <v>1.989</v>
      </c>
      <c r="X756" s="20">
        <v>2</v>
      </c>
      <c r="Y756" s="20">
        <v>2.015</v>
      </c>
      <c r="Z756" s="20"/>
      <c r="AA756" s="20">
        <v>1.9802</v>
      </c>
      <c r="AB756" s="20">
        <v>1.977</v>
      </c>
      <c r="AC756" s="20"/>
      <c r="AD756" s="20">
        <v>1.9769</v>
      </c>
      <c r="AE756" s="20">
        <v>2</v>
      </c>
      <c r="AF756" s="20"/>
      <c r="AG756" s="20"/>
      <c r="AH756" s="20"/>
      <c r="AI756" s="20">
        <v>2</v>
      </c>
      <c r="AJ756" s="20"/>
      <c r="AK756" s="20">
        <f t="shared" ref="AK756:AK767" si="20">AVERAGE(G756:AJ756)</f>
        <v>1.99046923076923</v>
      </c>
    </row>
    <row r="757" s="1" customFormat="1" ht="40.5" spans="1:37">
      <c r="A757" s="1">
        <v>754</v>
      </c>
      <c r="B757" s="1" t="s">
        <v>1386</v>
      </c>
      <c r="C757" s="1" t="s">
        <v>1387</v>
      </c>
      <c r="D757" s="1" t="s">
        <v>71</v>
      </c>
      <c r="E757" s="1" t="s">
        <v>1355</v>
      </c>
      <c r="F757" s="20">
        <v>3.2508</v>
      </c>
      <c r="G757" s="20"/>
      <c r="H757" s="20"/>
      <c r="I757" s="20"/>
      <c r="J757" s="20">
        <v>3.128</v>
      </c>
      <c r="K757" s="20"/>
      <c r="L757" s="20">
        <v>3.206</v>
      </c>
      <c r="M757" s="20"/>
      <c r="N757" s="20">
        <v>3.1283</v>
      </c>
      <c r="O757" s="20"/>
      <c r="P757" s="20"/>
      <c r="Q757" s="20">
        <v>3.1283</v>
      </c>
      <c r="R757" s="20"/>
      <c r="S757" s="20"/>
      <c r="T757" s="20"/>
      <c r="U757" s="20"/>
      <c r="V757" s="20">
        <v>3.147</v>
      </c>
      <c r="W757" s="20"/>
      <c r="X757" s="20"/>
      <c r="Y757" s="20"/>
      <c r="Z757" s="20"/>
      <c r="AA757" s="20">
        <v>3.128</v>
      </c>
      <c r="AB757" s="20">
        <v>3.128</v>
      </c>
      <c r="AC757" s="20"/>
      <c r="AD757" s="20">
        <v>3.1917</v>
      </c>
      <c r="AE757" s="20"/>
      <c r="AF757" s="20"/>
      <c r="AG757" s="20"/>
      <c r="AH757" s="20"/>
      <c r="AI757" s="20">
        <v>3.128</v>
      </c>
      <c r="AJ757" s="20">
        <v>3.128</v>
      </c>
      <c r="AK757" s="20">
        <f t="shared" si="20"/>
        <v>3.14413</v>
      </c>
    </row>
    <row r="758" s="1" customFormat="1" ht="40.5" spans="1:37">
      <c r="A758" s="1">
        <v>755</v>
      </c>
      <c r="B758" s="1" t="s">
        <v>1386</v>
      </c>
      <c r="C758" s="1" t="s">
        <v>1388</v>
      </c>
      <c r="D758" s="1" t="s">
        <v>127</v>
      </c>
      <c r="E758" s="1" t="s">
        <v>1355</v>
      </c>
      <c r="F758" s="20">
        <v>3.2508</v>
      </c>
      <c r="G758" s="20"/>
      <c r="H758" s="20"/>
      <c r="I758" s="20"/>
      <c r="J758" s="20">
        <v>3.128</v>
      </c>
      <c r="K758" s="20"/>
      <c r="L758" s="20">
        <v>3.206</v>
      </c>
      <c r="M758" s="20"/>
      <c r="N758" s="20">
        <v>3.1283</v>
      </c>
      <c r="O758" s="20"/>
      <c r="P758" s="20"/>
      <c r="Q758" s="20">
        <v>3.1283</v>
      </c>
      <c r="R758" s="20"/>
      <c r="S758" s="20"/>
      <c r="T758" s="20"/>
      <c r="U758" s="20"/>
      <c r="V758" s="20">
        <v>3.147</v>
      </c>
      <c r="W758" s="20"/>
      <c r="X758" s="20"/>
      <c r="Y758" s="20"/>
      <c r="Z758" s="20"/>
      <c r="AA758" s="20">
        <v>3.128</v>
      </c>
      <c r="AB758" s="20">
        <v>3.128</v>
      </c>
      <c r="AC758" s="20"/>
      <c r="AD758" s="20">
        <v>3.1917</v>
      </c>
      <c r="AE758" s="20"/>
      <c r="AF758" s="20"/>
      <c r="AG758" s="20"/>
      <c r="AH758" s="20"/>
      <c r="AI758" s="20">
        <v>3.128</v>
      </c>
      <c r="AJ758" s="20">
        <v>3.128</v>
      </c>
      <c r="AK758" s="20">
        <f t="shared" si="20"/>
        <v>3.14413</v>
      </c>
    </row>
    <row r="759" s="1" customFormat="1" ht="40.5" spans="1:37">
      <c r="A759" s="1">
        <v>756</v>
      </c>
      <c r="B759" s="1" t="s">
        <v>1386</v>
      </c>
      <c r="C759" s="1" t="s">
        <v>1388</v>
      </c>
      <c r="D759" s="1" t="s">
        <v>925</v>
      </c>
      <c r="E759" s="1" t="s">
        <v>1355</v>
      </c>
      <c r="F759" s="20">
        <v>3.2508</v>
      </c>
      <c r="G759" s="20"/>
      <c r="H759" s="20"/>
      <c r="I759" s="20"/>
      <c r="J759" s="20">
        <v>3.128</v>
      </c>
      <c r="K759" s="20"/>
      <c r="L759" s="20">
        <v>3.206</v>
      </c>
      <c r="M759" s="20"/>
      <c r="N759" s="20">
        <v>3.1283</v>
      </c>
      <c r="O759" s="20"/>
      <c r="P759" s="20"/>
      <c r="Q759" s="20">
        <v>3.1283</v>
      </c>
      <c r="R759" s="20"/>
      <c r="S759" s="20"/>
      <c r="T759" s="20"/>
      <c r="U759" s="20"/>
      <c r="V759" s="20">
        <v>3.147</v>
      </c>
      <c r="W759" s="20"/>
      <c r="X759" s="20"/>
      <c r="Y759" s="20"/>
      <c r="Z759" s="20"/>
      <c r="AA759" s="20">
        <v>3.128</v>
      </c>
      <c r="AB759" s="20">
        <v>3.128</v>
      </c>
      <c r="AC759" s="20"/>
      <c r="AD759" s="20">
        <v>3.1917</v>
      </c>
      <c r="AE759" s="20"/>
      <c r="AF759" s="20"/>
      <c r="AG759" s="20"/>
      <c r="AH759" s="20"/>
      <c r="AI759" s="20">
        <v>3.128</v>
      </c>
      <c r="AJ759" s="20">
        <v>3.128</v>
      </c>
      <c r="AK759" s="20">
        <f t="shared" si="20"/>
        <v>3.14413</v>
      </c>
    </row>
    <row r="760" s="1" customFormat="1" ht="40.5" spans="1:37">
      <c r="A760" s="1">
        <v>757</v>
      </c>
      <c r="B760" s="1" t="s">
        <v>1389</v>
      </c>
      <c r="C760" s="1" t="s">
        <v>1390</v>
      </c>
      <c r="D760" s="1" t="s">
        <v>85</v>
      </c>
      <c r="E760" s="1" t="s">
        <v>1355</v>
      </c>
      <c r="F760" s="20">
        <v>56</v>
      </c>
      <c r="G760" s="20"/>
      <c r="H760" s="20"/>
      <c r="I760" s="20"/>
      <c r="J760" s="20"/>
      <c r="K760" s="20"/>
      <c r="L760" s="20"/>
      <c r="M760" s="20">
        <v>48</v>
      </c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  <c r="AA760" s="20"/>
      <c r="AB760" s="20"/>
      <c r="AC760" s="20"/>
      <c r="AD760" s="20"/>
      <c r="AE760" s="20"/>
      <c r="AF760" s="20"/>
      <c r="AG760" s="20"/>
      <c r="AH760" s="20"/>
      <c r="AI760" s="20"/>
      <c r="AJ760" s="20"/>
      <c r="AK760" s="20">
        <f t="shared" si="20"/>
        <v>48</v>
      </c>
    </row>
    <row r="761" s="1" customFormat="1" ht="40.5" spans="1:37">
      <c r="A761" s="1">
        <v>758</v>
      </c>
      <c r="B761" s="1" t="s">
        <v>1391</v>
      </c>
      <c r="C761" s="1" t="s">
        <v>90</v>
      </c>
      <c r="D761" s="1" t="s">
        <v>1392</v>
      </c>
      <c r="E761" s="1" t="s">
        <v>1355</v>
      </c>
      <c r="F761" s="20">
        <v>1.4923</v>
      </c>
      <c r="G761" s="20"/>
      <c r="H761" s="20"/>
      <c r="I761" s="20"/>
      <c r="J761" s="20">
        <v>1.3688</v>
      </c>
      <c r="K761" s="20">
        <v>1.4256</v>
      </c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>
        <v>1.3825</v>
      </c>
      <c r="W761" s="20"/>
      <c r="X761" s="20"/>
      <c r="Y761" s="20"/>
      <c r="Z761" s="20"/>
      <c r="AA761" s="20"/>
      <c r="AB761" s="20"/>
      <c r="AC761" s="20">
        <v>1.4825</v>
      </c>
      <c r="AD761" s="20"/>
      <c r="AE761" s="20"/>
      <c r="AF761" s="20"/>
      <c r="AG761" s="20"/>
      <c r="AH761" s="20"/>
      <c r="AI761" s="20">
        <v>1.3797</v>
      </c>
      <c r="AJ761" s="20"/>
      <c r="AK761" s="20">
        <f t="shared" si="20"/>
        <v>1.40782</v>
      </c>
    </row>
    <row r="762" s="1" customFormat="1" ht="40.5" spans="1:37">
      <c r="A762" s="1">
        <v>759</v>
      </c>
      <c r="B762" s="1" t="s">
        <v>1393</v>
      </c>
      <c r="C762" s="1" t="s">
        <v>1388</v>
      </c>
      <c r="D762" s="1" t="s">
        <v>127</v>
      </c>
      <c r="E762" s="1" t="s">
        <v>1355</v>
      </c>
      <c r="F762" s="20">
        <v>5.1992</v>
      </c>
      <c r="G762" s="20"/>
      <c r="H762" s="20"/>
      <c r="I762" s="20"/>
      <c r="J762" s="20"/>
      <c r="K762" s="20"/>
      <c r="L762" s="20"/>
      <c r="M762" s="20">
        <v>4.875</v>
      </c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  <c r="AA762" s="20"/>
      <c r="AB762" s="20"/>
      <c r="AC762" s="20"/>
      <c r="AD762" s="20"/>
      <c r="AE762" s="20"/>
      <c r="AF762" s="20"/>
      <c r="AG762" s="20"/>
      <c r="AH762" s="20"/>
      <c r="AI762" s="20"/>
      <c r="AJ762" s="20"/>
      <c r="AK762" s="20">
        <f t="shared" si="20"/>
        <v>4.875</v>
      </c>
    </row>
    <row r="763" s="1" customFormat="1" ht="40.5" spans="1:37">
      <c r="A763" s="1">
        <v>760</v>
      </c>
      <c r="B763" s="1" t="s">
        <v>1394</v>
      </c>
      <c r="C763" s="1" t="s">
        <v>1395</v>
      </c>
      <c r="D763" s="1" t="s">
        <v>1396</v>
      </c>
      <c r="E763" s="1" t="s">
        <v>1355</v>
      </c>
      <c r="F763" s="20">
        <v>0.7115</v>
      </c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>
        <v>0.7029</v>
      </c>
      <c r="AB763" s="20"/>
      <c r="AC763" s="20"/>
      <c r="AD763" s="20"/>
      <c r="AE763" s="20"/>
      <c r="AF763" s="20"/>
      <c r="AG763" s="20"/>
      <c r="AH763" s="20"/>
      <c r="AI763" s="20"/>
      <c r="AJ763" s="20"/>
      <c r="AK763" s="20">
        <f t="shared" si="20"/>
        <v>0.7029</v>
      </c>
    </row>
    <row r="764" s="1" customFormat="1" ht="40.5" spans="1:37">
      <c r="A764" s="1">
        <v>761</v>
      </c>
      <c r="B764" s="1" t="s">
        <v>1397</v>
      </c>
      <c r="C764" s="1" t="s">
        <v>141</v>
      </c>
      <c r="D764" s="1" t="s">
        <v>925</v>
      </c>
      <c r="E764" s="1" t="s">
        <v>1355</v>
      </c>
      <c r="F764" s="20">
        <v>3.7611</v>
      </c>
      <c r="G764" s="20"/>
      <c r="H764" s="20"/>
      <c r="I764" s="20"/>
      <c r="J764" s="20">
        <v>3.5417</v>
      </c>
      <c r="K764" s="20"/>
      <c r="L764" s="20"/>
      <c r="M764" s="20">
        <v>3.6217</v>
      </c>
      <c r="N764" s="20"/>
      <c r="O764" s="20"/>
      <c r="P764" s="20"/>
      <c r="Q764" s="20"/>
      <c r="R764" s="20"/>
      <c r="S764" s="20"/>
      <c r="T764" s="20"/>
      <c r="U764" s="20"/>
      <c r="V764" s="20">
        <v>3.6667</v>
      </c>
      <c r="W764" s="20"/>
      <c r="X764" s="20"/>
      <c r="Y764" s="20"/>
      <c r="Z764" s="20"/>
      <c r="AA764" s="20"/>
      <c r="AB764" s="20"/>
      <c r="AC764" s="20"/>
      <c r="AD764" s="20"/>
      <c r="AE764" s="20"/>
      <c r="AF764" s="20"/>
      <c r="AG764" s="20"/>
      <c r="AH764" s="20"/>
      <c r="AI764" s="20"/>
      <c r="AJ764" s="20"/>
      <c r="AK764" s="20">
        <f t="shared" si="20"/>
        <v>3.61003333333333</v>
      </c>
    </row>
    <row r="765" s="1" customFormat="1" ht="40.5" spans="1:37">
      <c r="A765" s="1">
        <v>762</v>
      </c>
      <c r="B765" s="1" t="s">
        <v>1398</v>
      </c>
      <c r="C765" s="1" t="s">
        <v>445</v>
      </c>
      <c r="D765" s="1" t="s">
        <v>64</v>
      </c>
      <c r="E765" s="1" t="s">
        <v>1355</v>
      </c>
      <c r="F765" s="20">
        <v>2.2592</v>
      </c>
      <c r="G765" s="20"/>
      <c r="H765" s="20"/>
      <c r="I765" s="20"/>
      <c r="J765" s="20"/>
      <c r="K765" s="20">
        <v>2.1317</v>
      </c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>
        <v>2.0833</v>
      </c>
      <c r="W765" s="20"/>
      <c r="X765" s="20"/>
      <c r="Y765" s="20"/>
      <c r="Z765" s="20"/>
      <c r="AA765" s="20">
        <v>2.0951</v>
      </c>
      <c r="AB765" s="20"/>
      <c r="AC765" s="20"/>
      <c r="AD765" s="20"/>
      <c r="AE765" s="20"/>
      <c r="AF765" s="20"/>
      <c r="AG765" s="20"/>
      <c r="AH765" s="20"/>
      <c r="AI765" s="20"/>
      <c r="AJ765" s="20"/>
      <c r="AK765" s="20">
        <f t="shared" si="20"/>
        <v>2.10336666666667</v>
      </c>
    </row>
    <row r="766" s="1" customFormat="1" ht="40.5" spans="1:37">
      <c r="A766" s="1">
        <v>763</v>
      </c>
      <c r="B766" s="1" t="s">
        <v>1399</v>
      </c>
      <c r="C766" s="1" t="s">
        <v>141</v>
      </c>
      <c r="D766" s="1" t="s">
        <v>71</v>
      </c>
      <c r="E766" s="1" t="s">
        <v>1355</v>
      </c>
      <c r="F766" s="20">
        <v>2.475</v>
      </c>
      <c r="G766" s="20">
        <v>2.45</v>
      </c>
      <c r="H766" s="20"/>
      <c r="I766" s="20"/>
      <c r="J766" s="20">
        <v>2.45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>
        <v>2.45</v>
      </c>
      <c r="V766" s="20"/>
      <c r="W766" s="20"/>
      <c r="X766" s="20"/>
      <c r="Y766" s="20"/>
      <c r="Z766" s="20"/>
      <c r="AA766" s="20"/>
      <c r="AB766" s="20"/>
      <c r="AC766" s="20"/>
      <c r="AD766" s="20"/>
      <c r="AE766" s="20"/>
      <c r="AF766" s="20"/>
      <c r="AG766" s="20"/>
      <c r="AH766" s="20"/>
      <c r="AI766" s="20"/>
      <c r="AJ766" s="20"/>
      <c r="AK766" s="20">
        <f t="shared" si="20"/>
        <v>2.45</v>
      </c>
    </row>
    <row r="767" s="1" customFormat="1" ht="40.5" spans="1:37">
      <c r="A767" s="1">
        <v>764</v>
      </c>
      <c r="B767" s="1" t="s">
        <v>1399</v>
      </c>
      <c r="C767" s="1" t="s">
        <v>1400</v>
      </c>
      <c r="D767" s="1" t="s">
        <v>127</v>
      </c>
      <c r="E767" s="1" t="s">
        <v>1355</v>
      </c>
      <c r="F767" s="20">
        <v>3.175</v>
      </c>
      <c r="G767" s="20"/>
      <c r="H767" s="20"/>
      <c r="I767" s="20"/>
      <c r="J767" s="20">
        <v>2.125</v>
      </c>
      <c r="K767" s="20"/>
      <c r="L767" s="20"/>
      <c r="M767" s="20">
        <v>2.5</v>
      </c>
      <c r="N767" s="20"/>
      <c r="O767" s="20"/>
      <c r="P767" s="20"/>
      <c r="Q767" s="20"/>
      <c r="R767" s="20"/>
      <c r="S767" s="20"/>
      <c r="T767" s="20"/>
      <c r="U767" s="20"/>
      <c r="V767" s="20">
        <v>2.5</v>
      </c>
      <c r="W767" s="20"/>
      <c r="X767" s="20"/>
      <c r="Y767" s="20"/>
      <c r="Z767" s="20"/>
      <c r="AA767" s="20"/>
      <c r="AB767" s="20"/>
      <c r="AC767" s="20"/>
      <c r="AD767" s="20"/>
      <c r="AE767" s="20"/>
      <c r="AF767" s="20"/>
      <c r="AG767" s="20"/>
      <c r="AH767" s="20"/>
      <c r="AI767" s="20"/>
      <c r="AJ767" s="20"/>
      <c r="AK767" s="20">
        <f t="shared" si="20"/>
        <v>2.375</v>
      </c>
    </row>
    <row r="768" s="1" customFormat="1" ht="40.5" spans="1:37">
      <c r="A768" s="1">
        <v>765</v>
      </c>
      <c r="B768" s="1" t="s">
        <v>1401</v>
      </c>
      <c r="C768" s="1" t="s">
        <v>246</v>
      </c>
      <c r="D768" s="1" t="s">
        <v>1402</v>
      </c>
      <c r="E768" s="1" t="s">
        <v>1355</v>
      </c>
      <c r="F768" s="20">
        <v>0.2439</v>
      </c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AC768" s="20"/>
      <c r="AD768" s="20"/>
      <c r="AE768" s="20"/>
      <c r="AF768" s="20"/>
      <c r="AG768" s="20"/>
      <c r="AH768" s="20"/>
      <c r="AI768" s="20"/>
      <c r="AJ768" s="20"/>
      <c r="AK768" s="20">
        <f>F768</f>
        <v>0.2439</v>
      </c>
    </row>
    <row r="769" s="1" customFormat="1" ht="40.5" spans="1:37">
      <c r="A769" s="1">
        <v>766</v>
      </c>
      <c r="B769" s="1" t="s">
        <v>1403</v>
      </c>
      <c r="C769" s="1" t="s">
        <v>156</v>
      </c>
      <c r="D769" s="1" t="s">
        <v>127</v>
      </c>
      <c r="E769" s="1" t="s">
        <v>1355</v>
      </c>
      <c r="F769" s="20">
        <v>2.6196</v>
      </c>
      <c r="G769" s="20"/>
      <c r="H769" s="20"/>
      <c r="I769" s="20"/>
      <c r="J769" s="20"/>
      <c r="K769" s="20"/>
      <c r="L769" s="20"/>
      <c r="M769" s="20"/>
      <c r="N769" s="20"/>
      <c r="O769" s="20">
        <v>2.5575</v>
      </c>
      <c r="P769" s="20"/>
      <c r="Q769" s="20"/>
      <c r="R769" s="20"/>
      <c r="S769" s="20"/>
      <c r="T769" s="20"/>
      <c r="U769" s="20"/>
      <c r="V769" s="20">
        <v>2.5713</v>
      </c>
      <c r="W769" s="20"/>
      <c r="X769" s="20"/>
      <c r="Y769" s="20"/>
      <c r="Z769" s="20"/>
      <c r="AA769" s="20">
        <v>2.5571</v>
      </c>
      <c r="AB769" s="20"/>
      <c r="AC769" s="20"/>
      <c r="AD769" s="20">
        <v>2.55</v>
      </c>
      <c r="AE769" s="20"/>
      <c r="AF769" s="20"/>
      <c r="AG769" s="20"/>
      <c r="AH769" s="20"/>
      <c r="AI769" s="20"/>
      <c r="AJ769" s="20"/>
      <c r="AK769" s="20">
        <f t="shared" ref="AK769:AK778" si="21">AVERAGE(G769:AJ769)</f>
        <v>2.558975</v>
      </c>
    </row>
    <row r="770" s="1" customFormat="1" ht="40.5" spans="1:37">
      <c r="A770" s="1">
        <v>767</v>
      </c>
      <c r="B770" s="1" t="s">
        <v>1404</v>
      </c>
      <c r="C770" s="1" t="s">
        <v>141</v>
      </c>
      <c r="D770" s="1" t="s">
        <v>64</v>
      </c>
      <c r="E770" s="1" t="s">
        <v>1355</v>
      </c>
      <c r="F770" s="20">
        <v>6.4717</v>
      </c>
      <c r="G770" s="20"/>
      <c r="H770" s="20"/>
      <c r="I770" s="20"/>
      <c r="J770" s="20"/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  <c r="AA770" s="20"/>
      <c r="AB770" s="20"/>
      <c r="AC770" s="20"/>
      <c r="AD770" s="20"/>
      <c r="AE770" s="20"/>
      <c r="AF770" s="20"/>
      <c r="AG770" s="20"/>
      <c r="AH770" s="20"/>
      <c r="AI770" s="20"/>
      <c r="AJ770" s="20"/>
      <c r="AK770" s="20">
        <f>F770</f>
        <v>6.4717</v>
      </c>
    </row>
    <row r="771" s="1" customFormat="1" ht="40.5" spans="1:37">
      <c r="A771" s="1">
        <v>768</v>
      </c>
      <c r="B771" s="1" t="s">
        <v>1405</v>
      </c>
      <c r="C771" s="1" t="s">
        <v>1406</v>
      </c>
      <c r="D771" s="1" t="s">
        <v>71</v>
      </c>
      <c r="E771" s="1" t="s">
        <v>1355</v>
      </c>
      <c r="F771" s="20">
        <v>2.2431</v>
      </c>
      <c r="G771" s="20"/>
      <c r="H771" s="20"/>
      <c r="I771" s="20"/>
      <c r="J771" s="20"/>
      <c r="K771" s="20"/>
      <c r="L771" s="20">
        <v>2.0692</v>
      </c>
      <c r="M771" s="20"/>
      <c r="N771" s="20"/>
      <c r="O771" s="20"/>
      <c r="P771" s="20"/>
      <c r="Q771" s="20"/>
      <c r="R771" s="20">
        <v>2.0592</v>
      </c>
      <c r="S771" s="20"/>
      <c r="T771" s="20">
        <v>2.21</v>
      </c>
      <c r="U771" s="20">
        <v>2.195</v>
      </c>
      <c r="V771" s="20">
        <v>2.07</v>
      </c>
      <c r="W771" s="20">
        <v>2.075</v>
      </c>
      <c r="X771" s="20"/>
      <c r="Y771" s="20"/>
      <c r="Z771" s="20"/>
      <c r="AA771" s="20"/>
      <c r="AB771" s="20"/>
      <c r="AC771" s="20"/>
      <c r="AD771" s="20">
        <v>2.059</v>
      </c>
      <c r="AE771" s="20"/>
      <c r="AF771" s="20"/>
      <c r="AG771" s="20"/>
      <c r="AH771" s="20">
        <v>2.133</v>
      </c>
      <c r="AI771" s="20">
        <v>2.0592</v>
      </c>
      <c r="AJ771" s="20"/>
      <c r="AK771" s="20">
        <f t="shared" si="21"/>
        <v>2.10328888888889</v>
      </c>
    </row>
    <row r="772" s="1" customFormat="1" ht="40.5" spans="1:37">
      <c r="A772" s="1">
        <v>769</v>
      </c>
      <c r="B772" s="1" t="s">
        <v>1405</v>
      </c>
      <c r="C772" s="1" t="s">
        <v>1406</v>
      </c>
      <c r="D772" s="1" t="s">
        <v>64</v>
      </c>
      <c r="E772" s="1" t="s">
        <v>1355</v>
      </c>
      <c r="F772" s="20">
        <v>2.2431</v>
      </c>
      <c r="G772" s="20"/>
      <c r="H772" s="20"/>
      <c r="I772" s="20"/>
      <c r="J772" s="20"/>
      <c r="K772" s="20"/>
      <c r="L772" s="20">
        <v>2.0692</v>
      </c>
      <c r="M772" s="20"/>
      <c r="N772" s="20"/>
      <c r="O772" s="20"/>
      <c r="P772" s="20"/>
      <c r="Q772" s="20"/>
      <c r="R772" s="20">
        <v>2.0592</v>
      </c>
      <c r="S772" s="20"/>
      <c r="T772" s="20">
        <v>2.21</v>
      </c>
      <c r="U772" s="20">
        <v>2.195</v>
      </c>
      <c r="V772" s="20">
        <v>2.07</v>
      </c>
      <c r="W772" s="20">
        <v>2.075</v>
      </c>
      <c r="X772" s="20"/>
      <c r="Y772" s="20"/>
      <c r="Z772" s="20"/>
      <c r="AA772" s="20"/>
      <c r="AB772" s="20"/>
      <c r="AC772" s="20"/>
      <c r="AD772" s="20">
        <v>2.059</v>
      </c>
      <c r="AE772" s="20"/>
      <c r="AF772" s="20"/>
      <c r="AG772" s="20"/>
      <c r="AH772" s="20">
        <v>2.133</v>
      </c>
      <c r="AI772" s="20">
        <v>2.0592</v>
      </c>
      <c r="AJ772" s="20"/>
      <c r="AK772" s="20">
        <f t="shared" si="21"/>
        <v>2.10328888888889</v>
      </c>
    </row>
    <row r="773" s="1" customFormat="1" ht="40.5" spans="1:37">
      <c r="A773" s="1">
        <v>770</v>
      </c>
      <c r="B773" s="1" t="s">
        <v>1407</v>
      </c>
      <c r="C773" s="1" t="s">
        <v>1408</v>
      </c>
      <c r="D773" s="1" t="s">
        <v>1409</v>
      </c>
      <c r="E773" s="1" t="s">
        <v>1355</v>
      </c>
      <c r="F773" s="20">
        <v>0.7555</v>
      </c>
      <c r="G773" s="20"/>
      <c r="H773" s="20"/>
      <c r="I773" s="20">
        <v>0.7407</v>
      </c>
      <c r="J773" s="20"/>
      <c r="K773" s="20">
        <v>0.7532</v>
      </c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>
        <v>0.75</v>
      </c>
      <c r="W773" s="20"/>
      <c r="X773" s="20">
        <v>0.739</v>
      </c>
      <c r="Y773" s="20"/>
      <c r="Z773" s="20"/>
      <c r="AA773" s="20">
        <v>0.7391</v>
      </c>
      <c r="AB773" s="20"/>
      <c r="AC773" s="20">
        <v>0.739</v>
      </c>
      <c r="AD773" s="20"/>
      <c r="AE773" s="20"/>
      <c r="AF773" s="20"/>
      <c r="AG773" s="20"/>
      <c r="AH773" s="20"/>
      <c r="AI773" s="20"/>
      <c r="AJ773" s="20"/>
      <c r="AK773" s="20">
        <f t="shared" si="21"/>
        <v>0.7435</v>
      </c>
    </row>
    <row r="774" s="1" customFormat="1" ht="40.5" spans="1:37">
      <c r="A774" s="1">
        <v>771</v>
      </c>
      <c r="B774" s="1" t="s">
        <v>1410</v>
      </c>
      <c r="C774" s="1" t="s">
        <v>809</v>
      </c>
      <c r="D774" s="1" t="s">
        <v>940</v>
      </c>
      <c r="E774" s="1" t="s">
        <v>1355</v>
      </c>
      <c r="F774" s="20">
        <v>3.8782</v>
      </c>
      <c r="G774" s="20"/>
      <c r="H774" s="20"/>
      <c r="I774" s="20">
        <v>3.6544</v>
      </c>
      <c r="J774" s="20">
        <v>3.7756</v>
      </c>
      <c r="K774" s="20"/>
      <c r="L774" s="20">
        <v>3.66</v>
      </c>
      <c r="M774" s="20"/>
      <c r="N774" s="20"/>
      <c r="O774" s="20"/>
      <c r="P774" s="20"/>
      <c r="Q774" s="20"/>
      <c r="R774" s="20"/>
      <c r="S774" s="20"/>
      <c r="T774" s="20"/>
      <c r="U774" s="20"/>
      <c r="V774" s="20">
        <v>3.6578</v>
      </c>
      <c r="W774" s="20"/>
      <c r="X774" s="20"/>
      <c r="Y774" s="20"/>
      <c r="Z774" s="20"/>
      <c r="AA774" s="20">
        <v>3.6545</v>
      </c>
      <c r="AB774" s="20"/>
      <c r="AC774" s="20"/>
      <c r="AD774" s="20">
        <v>3.6545</v>
      </c>
      <c r="AE774" s="20"/>
      <c r="AF774" s="20"/>
      <c r="AG774" s="20"/>
      <c r="AH774" s="20"/>
      <c r="AI774" s="20">
        <v>3.6544</v>
      </c>
      <c r="AJ774" s="20">
        <v>3.6545</v>
      </c>
      <c r="AK774" s="20">
        <f t="shared" si="21"/>
        <v>3.6707125</v>
      </c>
    </row>
    <row r="775" s="1" customFormat="1" ht="40.5" spans="1:37">
      <c r="A775" s="1">
        <v>772</v>
      </c>
      <c r="B775" s="1" t="s">
        <v>1411</v>
      </c>
      <c r="C775" s="1" t="s">
        <v>809</v>
      </c>
      <c r="D775" s="1" t="s">
        <v>64</v>
      </c>
      <c r="E775" s="1" t="s">
        <v>1355</v>
      </c>
      <c r="F775" s="20">
        <v>3.0538</v>
      </c>
      <c r="G775" s="20"/>
      <c r="H775" s="20"/>
      <c r="I775" s="20"/>
      <c r="J775" s="20"/>
      <c r="K775" s="20">
        <v>2.5425</v>
      </c>
      <c r="L775" s="20"/>
      <c r="M775" s="20"/>
      <c r="N775" s="20"/>
      <c r="O775" s="20"/>
      <c r="P775" s="20"/>
      <c r="Q775" s="20">
        <v>2.2333</v>
      </c>
      <c r="R775" s="20"/>
      <c r="S775" s="20"/>
      <c r="T775" s="20"/>
      <c r="U775" s="20"/>
      <c r="V775" s="20">
        <v>2.5917</v>
      </c>
      <c r="W775" s="20"/>
      <c r="X775" s="20"/>
      <c r="Y775" s="20"/>
      <c r="Z775" s="20"/>
      <c r="AA775" s="20"/>
      <c r="AB775" s="20"/>
      <c r="AC775" s="20">
        <v>2.9084</v>
      </c>
      <c r="AD775" s="20"/>
      <c r="AE775" s="20"/>
      <c r="AF775" s="20"/>
      <c r="AG775" s="20"/>
      <c r="AH775" s="20"/>
      <c r="AI775" s="20"/>
      <c r="AJ775" s="20"/>
      <c r="AK775" s="20">
        <f t="shared" si="21"/>
        <v>2.568975</v>
      </c>
    </row>
    <row r="776" s="1" customFormat="1" ht="40.5" spans="1:37">
      <c r="A776" s="1">
        <v>773</v>
      </c>
      <c r="B776" s="1" t="s">
        <v>1412</v>
      </c>
      <c r="C776" s="1" t="s">
        <v>1413</v>
      </c>
      <c r="D776" s="1" t="s">
        <v>514</v>
      </c>
      <c r="E776" s="1" t="s">
        <v>1355</v>
      </c>
      <c r="F776" s="20">
        <v>2.1165</v>
      </c>
      <c r="G776" s="20">
        <v>2.0515</v>
      </c>
      <c r="H776" s="20"/>
      <c r="I776" s="20"/>
      <c r="J776" s="20">
        <v>2.0715</v>
      </c>
      <c r="K776" s="20"/>
      <c r="L776" s="20">
        <v>2.111</v>
      </c>
      <c r="M776" s="20"/>
      <c r="N776" s="20"/>
      <c r="O776" s="20"/>
      <c r="P776" s="20"/>
      <c r="Q776" s="20">
        <v>2.0515</v>
      </c>
      <c r="R776" s="20"/>
      <c r="S776" s="20"/>
      <c r="T776" s="20"/>
      <c r="U776" s="20"/>
      <c r="V776" s="20">
        <v>2.078</v>
      </c>
      <c r="W776" s="20"/>
      <c r="X776" s="20"/>
      <c r="Y776" s="20"/>
      <c r="Z776" s="20"/>
      <c r="AA776" s="20">
        <v>2.0515</v>
      </c>
      <c r="AB776" s="20"/>
      <c r="AC776" s="20"/>
      <c r="AD776" s="20"/>
      <c r="AE776" s="20"/>
      <c r="AF776" s="20"/>
      <c r="AG776" s="20"/>
      <c r="AH776" s="20"/>
      <c r="AI776" s="20"/>
      <c r="AJ776" s="20">
        <v>2.0515</v>
      </c>
      <c r="AK776" s="20">
        <f t="shared" si="21"/>
        <v>2.06664285714286</v>
      </c>
    </row>
    <row r="777" s="1" customFormat="1" ht="40.5" spans="1:37">
      <c r="A777" s="1">
        <v>774</v>
      </c>
      <c r="B777" s="1" t="s">
        <v>1412</v>
      </c>
      <c r="C777" s="1" t="s">
        <v>141</v>
      </c>
      <c r="D777" s="1" t="s">
        <v>71</v>
      </c>
      <c r="E777" s="1" t="s">
        <v>1355</v>
      </c>
      <c r="F777" s="20">
        <v>2.3435</v>
      </c>
      <c r="G777" s="20">
        <v>2.165</v>
      </c>
      <c r="H777" s="20"/>
      <c r="I777" s="20">
        <v>2.165</v>
      </c>
      <c r="J777" s="20"/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  <c r="AA777" s="20"/>
      <c r="AB777" s="20"/>
      <c r="AC777" s="20"/>
      <c r="AD777" s="20"/>
      <c r="AE777" s="20"/>
      <c r="AF777" s="20"/>
      <c r="AG777" s="20"/>
      <c r="AH777" s="20"/>
      <c r="AI777" s="20"/>
      <c r="AJ777" s="20"/>
      <c r="AK777" s="20">
        <f t="shared" si="21"/>
        <v>2.165</v>
      </c>
    </row>
    <row r="778" s="1" customFormat="1" ht="40.5" spans="1:37">
      <c r="A778" s="1">
        <v>775</v>
      </c>
      <c r="B778" s="1" t="s">
        <v>1414</v>
      </c>
      <c r="C778" s="1" t="s">
        <v>1415</v>
      </c>
      <c r="D778" s="1" t="s">
        <v>925</v>
      </c>
      <c r="E778" s="1" t="s">
        <v>1355</v>
      </c>
      <c r="F778" s="20">
        <v>5.5</v>
      </c>
      <c r="G778" s="20"/>
      <c r="H778" s="20"/>
      <c r="I778" s="20"/>
      <c r="J778" s="20"/>
      <c r="K778" s="20"/>
      <c r="L778" s="20"/>
      <c r="M778" s="20">
        <v>5.3333</v>
      </c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  <c r="AA778" s="20"/>
      <c r="AB778" s="20"/>
      <c r="AC778" s="20"/>
      <c r="AD778" s="20"/>
      <c r="AE778" s="20"/>
      <c r="AF778" s="20"/>
      <c r="AG778" s="20"/>
      <c r="AH778" s="20"/>
      <c r="AI778" s="20"/>
      <c r="AJ778" s="20">
        <v>5.0317</v>
      </c>
      <c r="AK778" s="20">
        <f t="shared" si="21"/>
        <v>5.1825</v>
      </c>
    </row>
    <row r="779" s="1" customFormat="1" ht="80.25" customHeight="1" spans="1:37">
      <c r="A779" s="1">
        <v>776</v>
      </c>
      <c r="B779" s="1" t="s">
        <v>1416</v>
      </c>
      <c r="C779" s="1" t="s">
        <v>1417</v>
      </c>
      <c r="D779" s="1" t="s">
        <v>212</v>
      </c>
      <c r="E779" s="1" t="s">
        <v>1418</v>
      </c>
      <c r="F779" s="1">
        <v>23.51</v>
      </c>
      <c r="I779" s="1">
        <v>20.41</v>
      </c>
      <c r="J779" s="1">
        <v>20.41</v>
      </c>
      <c r="Q779" s="1">
        <v>20.41</v>
      </c>
      <c r="W779" s="1">
        <v>20.41</v>
      </c>
      <c r="AC779" s="1">
        <v>20.41</v>
      </c>
      <c r="AD779" s="1">
        <v>20.41</v>
      </c>
      <c r="AI779" s="1">
        <v>20.41</v>
      </c>
      <c r="AK779" s="1">
        <v>20.41</v>
      </c>
    </row>
    <row r="780" s="1" customFormat="1" ht="80.25" customHeight="1" spans="1:37">
      <c r="A780" s="1">
        <v>777</v>
      </c>
      <c r="B780" s="1" t="s">
        <v>1419</v>
      </c>
      <c r="C780" s="1" t="s">
        <v>1420</v>
      </c>
      <c r="D780" s="1" t="s">
        <v>1315</v>
      </c>
      <c r="E780" s="1" t="s">
        <v>1418</v>
      </c>
      <c r="F780" s="1">
        <f>186.605/2</f>
        <v>93.3025</v>
      </c>
      <c r="J780" s="1">
        <v>85.095</v>
      </c>
      <c r="L780" s="1">
        <v>89.305</v>
      </c>
      <c r="V780" s="1">
        <v>89.185</v>
      </c>
      <c r="AC780" s="1">
        <v>85.095</v>
      </c>
      <c r="AD780" s="1">
        <v>89.585</v>
      </c>
      <c r="AI780" s="1">
        <v>85.095</v>
      </c>
      <c r="AJ780" s="1">
        <v>85.095</v>
      </c>
      <c r="AK780" s="1">
        <v>86.9221</v>
      </c>
    </row>
    <row r="781" ht="40.5" spans="1:37">
      <c r="A781" s="1">
        <v>778</v>
      </c>
      <c r="B781" s="1" t="s">
        <v>1421</v>
      </c>
      <c r="C781" s="1" t="s">
        <v>1422</v>
      </c>
      <c r="D781" s="1" t="s">
        <v>363</v>
      </c>
      <c r="E781" s="1" t="s">
        <v>1423</v>
      </c>
      <c r="F781" s="1">
        <v>279.465</v>
      </c>
      <c r="G781" s="1">
        <v>369.8</v>
      </c>
      <c r="H781" s="1">
        <v>230</v>
      </c>
      <c r="I781" s="1">
        <v>225.01</v>
      </c>
      <c r="J781" s="1">
        <v>225.011</v>
      </c>
      <c r="K781" s="1">
        <v>233</v>
      </c>
      <c r="L781" s="1">
        <v>225.012</v>
      </c>
      <c r="M781" s="1">
        <v>225</v>
      </c>
      <c r="N781" s="1">
        <v>258</v>
      </c>
      <c r="O781" s="1">
        <v>225</v>
      </c>
      <c r="P781" s="1">
        <v>225</v>
      </c>
      <c r="Q781" s="1">
        <v>224.4</v>
      </c>
      <c r="R781" s="1">
        <v>225.04</v>
      </c>
      <c r="S781" s="1">
        <v>259</v>
      </c>
      <c r="T781" s="1">
        <v>222</v>
      </c>
      <c r="U781" s="1">
        <v>224.4</v>
      </c>
      <c r="V781" s="1">
        <v>225.02</v>
      </c>
      <c r="W781" s="1">
        <v>225</v>
      </c>
      <c r="X781" s="1">
        <v>241.89</v>
      </c>
      <c r="Z781" s="1">
        <v>225.04</v>
      </c>
      <c r="AA781" s="1">
        <v>230.64</v>
      </c>
      <c r="AB781" s="1">
        <v>222</v>
      </c>
      <c r="AC781" s="1">
        <v>222</v>
      </c>
      <c r="AD781" s="1">
        <v>225</v>
      </c>
      <c r="AF781" s="1">
        <v>225</v>
      </c>
      <c r="AG781" s="1">
        <v>268</v>
      </c>
      <c r="AH781" s="1">
        <v>225</v>
      </c>
      <c r="AI781" s="1">
        <v>222</v>
      </c>
      <c r="AJ781" s="1">
        <v>222</v>
      </c>
      <c r="AK781" s="1">
        <v>236.74</v>
      </c>
    </row>
    <row r="782" s="1" customFormat="1" ht="56.25" customHeight="1" spans="1:37">
      <c r="A782" s="1">
        <v>779</v>
      </c>
      <c r="B782" s="1" t="s">
        <v>1424</v>
      </c>
      <c r="C782" s="1" t="s">
        <v>1425</v>
      </c>
      <c r="D782" s="1" t="s">
        <v>189</v>
      </c>
      <c r="E782" s="1" t="s">
        <v>1426</v>
      </c>
      <c r="F782" s="1" t="s">
        <v>1427</v>
      </c>
      <c r="G782" s="1" t="s">
        <v>1428</v>
      </c>
      <c r="J782" s="1" t="s">
        <v>1428</v>
      </c>
      <c r="R782" s="1" t="s">
        <v>1428</v>
      </c>
      <c r="Z782" s="1" t="s">
        <v>1428</v>
      </c>
      <c r="AD782" s="1" t="s">
        <v>1428</v>
      </c>
      <c r="AF782" s="1" t="s">
        <v>1428</v>
      </c>
      <c r="AI782" s="1" t="s">
        <v>1428</v>
      </c>
      <c r="AJ782" s="1" t="s">
        <v>1428</v>
      </c>
      <c r="AK782" s="1" t="s">
        <v>1428</v>
      </c>
    </row>
    <row r="783" s="1" customFormat="1" ht="57.75" customHeight="1" spans="1:37">
      <c r="A783" s="1">
        <v>780</v>
      </c>
      <c r="B783" s="1" t="s">
        <v>1429</v>
      </c>
      <c r="C783" s="1" t="s">
        <v>1430</v>
      </c>
      <c r="D783" s="1" t="s">
        <v>57</v>
      </c>
      <c r="E783" s="1" t="s">
        <v>1426</v>
      </c>
      <c r="F783" s="1" t="s">
        <v>1431</v>
      </c>
      <c r="G783" s="1" t="s">
        <v>1432</v>
      </c>
      <c r="J783" s="1" t="s">
        <v>1432</v>
      </c>
      <c r="K783" s="1" t="s">
        <v>1432</v>
      </c>
      <c r="O783" s="1" t="s">
        <v>1432</v>
      </c>
      <c r="Z783" s="1" t="s">
        <v>1432</v>
      </c>
      <c r="AD783" s="1" t="s">
        <v>1432</v>
      </c>
      <c r="AF783" s="1" t="s">
        <v>1432</v>
      </c>
      <c r="AH783" s="1" t="s">
        <v>1432</v>
      </c>
      <c r="AI783" s="1" t="s">
        <v>1432</v>
      </c>
      <c r="AJ783" s="1" t="s">
        <v>1432</v>
      </c>
      <c r="AK783" s="1" t="s">
        <v>1432</v>
      </c>
    </row>
    <row r="784" s="1" customFormat="1" ht="40.5" spans="1:37">
      <c r="A784" s="1">
        <v>781</v>
      </c>
      <c r="B784" s="1" t="s">
        <v>1433</v>
      </c>
      <c r="C784" s="1" t="s">
        <v>1111</v>
      </c>
      <c r="D784" s="1" t="s">
        <v>1434</v>
      </c>
      <c r="E784" s="1" t="s">
        <v>1435</v>
      </c>
      <c r="F784" s="3">
        <v>0.5127</v>
      </c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>
        <v>0.51</v>
      </c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>
        <v>0.51</v>
      </c>
    </row>
    <row r="785" s="1" customFormat="1" ht="40.5" spans="1:37">
      <c r="A785" s="1">
        <v>782</v>
      </c>
      <c r="B785" s="40" t="s">
        <v>1436</v>
      </c>
      <c r="C785" s="40" t="s">
        <v>1437</v>
      </c>
      <c r="D785" s="1" t="s">
        <v>1438</v>
      </c>
      <c r="E785" s="1" t="s">
        <v>1435</v>
      </c>
      <c r="F785" s="3">
        <v>338.4</v>
      </c>
      <c r="G785" s="3"/>
      <c r="H785" s="3"/>
      <c r="I785" s="3"/>
      <c r="J785" s="3">
        <v>335</v>
      </c>
      <c r="K785" s="3"/>
      <c r="L785" s="3">
        <v>335.82</v>
      </c>
      <c r="M785" s="3"/>
      <c r="N785" s="3"/>
      <c r="O785" s="3">
        <v>335</v>
      </c>
      <c r="P785" s="3"/>
      <c r="Q785" s="3"/>
      <c r="R785" s="3">
        <v>335</v>
      </c>
      <c r="S785" s="3"/>
      <c r="T785" s="3">
        <v>335</v>
      </c>
      <c r="U785" s="3">
        <v>335</v>
      </c>
      <c r="V785" s="3">
        <v>336.95</v>
      </c>
      <c r="W785" s="3"/>
      <c r="X785" s="3"/>
      <c r="Y785" s="3"/>
      <c r="Z785" s="3">
        <v>335</v>
      </c>
      <c r="AA785" s="3"/>
      <c r="AB785" s="3"/>
      <c r="AC785" s="3">
        <v>335</v>
      </c>
      <c r="AD785" s="3">
        <v>335</v>
      </c>
      <c r="AE785" s="3"/>
      <c r="AF785" s="3"/>
      <c r="AG785" s="3"/>
      <c r="AH785" s="3">
        <v>335</v>
      </c>
      <c r="AI785" s="3">
        <v>335</v>
      </c>
      <c r="AJ785" s="3"/>
      <c r="AK785" s="3">
        <v>335.230833333333</v>
      </c>
    </row>
    <row r="786" s="1" customFormat="1" ht="81" spans="1:37">
      <c r="A786" s="1">
        <v>783</v>
      </c>
      <c r="B786" s="40" t="s">
        <v>1439</v>
      </c>
      <c r="C786" s="40" t="s">
        <v>1440</v>
      </c>
      <c r="D786" s="40" t="s">
        <v>1441</v>
      </c>
      <c r="E786" s="1" t="s">
        <v>1435</v>
      </c>
      <c r="F786" s="3">
        <v>1044.8</v>
      </c>
      <c r="G786" s="3">
        <v>1038.18</v>
      </c>
      <c r="H786" s="3"/>
      <c r="I786" s="3"/>
      <c r="J786" s="3">
        <v>1041.46</v>
      </c>
      <c r="K786" s="3">
        <v>1044</v>
      </c>
      <c r="L786" s="3">
        <v>1035.24</v>
      </c>
      <c r="M786" s="3"/>
      <c r="N786" s="3">
        <v>1044</v>
      </c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>
        <v>1041.18</v>
      </c>
      <c r="Z786" s="3"/>
      <c r="AA786" s="3"/>
      <c r="AB786" s="3"/>
      <c r="AC786" s="3"/>
      <c r="AD786" s="3">
        <v>1038.18</v>
      </c>
      <c r="AE786" s="3"/>
      <c r="AF786" s="3">
        <v>1008</v>
      </c>
      <c r="AG786" s="3"/>
      <c r="AH786" s="3"/>
      <c r="AI786" s="3"/>
      <c r="AJ786" s="3">
        <v>1008</v>
      </c>
      <c r="AK786" s="3">
        <v>1033.13777777778</v>
      </c>
    </row>
    <row r="787" s="1" customFormat="1" ht="54" spans="1:37">
      <c r="A787" s="1">
        <v>784</v>
      </c>
      <c r="B787" s="40" t="s">
        <v>1442</v>
      </c>
      <c r="C787" s="40" t="s">
        <v>1443</v>
      </c>
      <c r="D787" s="40" t="s">
        <v>1444</v>
      </c>
      <c r="E787" s="1" t="s">
        <v>1435</v>
      </c>
      <c r="F787" s="3">
        <v>5.75821428571429</v>
      </c>
      <c r="G787" s="3"/>
      <c r="H787" s="3"/>
      <c r="I787" s="3"/>
      <c r="J787" s="3"/>
      <c r="K787" s="3">
        <v>5.48607142857143</v>
      </c>
      <c r="L787" s="3">
        <v>5.63785714285714</v>
      </c>
      <c r="M787" s="3"/>
      <c r="N787" s="3"/>
      <c r="O787" s="3">
        <v>5.48607142857143</v>
      </c>
      <c r="P787" s="3"/>
      <c r="Q787" s="3"/>
      <c r="R787" s="3">
        <v>5.53392857142857</v>
      </c>
      <c r="S787" s="3"/>
      <c r="T787" s="3"/>
      <c r="U787" s="3">
        <v>5.53392857142857</v>
      </c>
      <c r="V787" s="3"/>
      <c r="W787" s="3"/>
      <c r="X787" s="3"/>
      <c r="Y787" s="3"/>
      <c r="Z787" s="3">
        <v>5.53392857142857</v>
      </c>
      <c r="AA787" s="3"/>
      <c r="AB787" s="3"/>
      <c r="AC787" s="3"/>
      <c r="AD787" s="3">
        <v>5.48607142857143</v>
      </c>
      <c r="AE787" s="3"/>
      <c r="AF787" s="3">
        <v>5.48607142857143</v>
      </c>
      <c r="AG787" s="3"/>
      <c r="AH787" s="3"/>
      <c r="AI787" s="3">
        <v>5.48607142857143</v>
      </c>
      <c r="AJ787" s="3"/>
      <c r="AK787" s="3">
        <v>5.51888888888889</v>
      </c>
    </row>
    <row r="788" s="1" customFormat="1" ht="40.5" spans="1:37">
      <c r="A788" s="1">
        <v>785</v>
      </c>
      <c r="B788" s="1" t="s">
        <v>717</v>
      </c>
      <c r="C788" s="1" t="s">
        <v>40</v>
      </c>
      <c r="D788" s="1" t="s">
        <v>187</v>
      </c>
      <c r="E788" s="1" t="s">
        <v>1435</v>
      </c>
      <c r="F788" s="3">
        <v>0.908</v>
      </c>
      <c r="G788" s="6">
        <v>0.853</v>
      </c>
      <c r="H788" s="6"/>
      <c r="I788" s="6"/>
      <c r="J788" s="6"/>
      <c r="K788" s="6"/>
      <c r="L788" s="6"/>
      <c r="M788" s="6"/>
      <c r="N788" s="6"/>
      <c r="O788" s="6">
        <v>0.9015</v>
      </c>
      <c r="P788" s="6"/>
      <c r="Q788" s="6">
        <v>0.853</v>
      </c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>
        <v>0.853</v>
      </c>
      <c r="AJ788" s="6"/>
      <c r="AK788" s="6">
        <v>0.8651</v>
      </c>
    </row>
    <row r="789" s="1" customFormat="1" ht="94.5" spans="1:37">
      <c r="A789" s="1">
        <v>786</v>
      </c>
      <c r="B789" s="1" t="s">
        <v>1445</v>
      </c>
      <c r="C789" s="1" t="s">
        <v>1446</v>
      </c>
      <c r="D789" s="1" t="s">
        <v>187</v>
      </c>
      <c r="E789" s="1" t="s">
        <v>1435</v>
      </c>
      <c r="F789" s="3">
        <v>0.568</v>
      </c>
      <c r="G789" s="6">
        <v>0.564</v>
      </c>
      <c r="H789" s="6"/>
      <c r="I789" s="6"/>
      <c r="J789" s="6">
        <v>0.5645</v>
      </c>
      <c r="K789" s="6"/>
      <c r="L789" s="6"/>
      <c r="M789" s="6"/>
      <c r="N789" s="6"/>
      <c r="O789" s="6"/>
      <c r="P789" s="6"/>
      <c r="Q789" s="6">
        <v>0.564</v>
      </c>
      <c r="R789" s="6">
        <v>0.5645</v>
      </c>
      <c r="S789" s="6"/>
      <c r="T789" s="6"/>
      <c r="U789" s="6">
        <v>0.564</v>
      </c>
      <c r="V789" s="6"/>
      <c r="W789" s="6">
        <v>0.564</v>
      </c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>
        <v>0.564</v>
      </c>
      <c r="AJ789" s="6">
        <v>0.5645</v>
      </c>
      <c r="AK789" s="6">
        <v>0.5642</v>
      </c>
    </row>
    <row r="790" s="1" customFormat="1" ht="40.5" spans="1:37">
      <c r="A790" s="1">
        <v>787</v>
      </c>
      <c r="B790" s="1" t="s">
        <v>1447</v>
      </c>
      <c r="C790" s="1" t="s">
        <v>1448</v>
      </c>
      <c r="D790" s="1" t="s">
        <v>212</v>
      </c>
      <c r="E790" s="1" t="s">
        <v>1435</v>
      </c>
      <c r="F790" s="3">
        <v>12.74</v>
      </c>
      <c r="G790" s="6">
        <v>12.41</v>
      </c>
      <c r="H790" s="6"/>
      <c r="I790" s="6"/>
      <c r="J790" s="6">
        <v>12.49</v>
      </c>
      <c r="K790" s="6"/>
      <c r="L790" s="6"/>
      <c r="M790" s="6"/>
      <c r="N790" s="6">
        <v>12.5</v>
      </c>
      <c r="O790" s="6">
        <v>12.49</v>
      </c>
      <c r="P790" s="6"/>
      <c r="Q790" s="6"/>
      <c r="R790" s="6">
        <v>12.49</v>
      </c>
      <c r="S790" s="6"/>
      <c r="T790" s="6"/>
      <c r="U790" s="6">
        <v>12.49</v>
      </c>
      <c r="V790" s="6"/>
      <c r="W790" s="6"/>
      <c r="X790" s="6"/>
      <c r="Y790" s="6">
        <v>12.5</v>
      </c>
      <c r="Z790" s="6"/>
      <c r="AA790" s="6"/>
      <c r="AB790" s="6"/>
      <c r="AC790" s="6"/>
      <c r="AD790" s="6">
        <v>12.554</v>
      </c>
      <c r="AE790" s="6"/>
      <c r="AF790" s="6">
        <v>12.7</v>
      </c>
      <c r="AG790" s="6"/>
      <c r="AH790" s="6"/>
      <c r="AI790" s="6">
        <v>12.41</v>
      </c>
      <c r="AJ790" s="6">
        <v>12.49</v>
      </c>
      <c r="AK790" s="6">
        <v>12.5022</v>
      </c>
    </row>
    <row r="791" s="1" customFormat="1" ht="30" customHeight="1" spans="1:37">
      <c r="A791" s="1">
        <v>788</v>
      </c>
      <c r="B791" s="1" t="s">
        <v>1104</v>
      </c>
      <c r="C791" s="1" t="s">
        <v>56</v>
      </c>
      <c r="D791" s="1" t="s">
        <v>363</v>
      </c>
      <c r="E791" s="1" t="s">
        <v>1449</v>
      </c>
      <c r="F791" s="6">
        <v>19.07</v>
      </c>
      <c r="J791" s="6">
        <v>17.12</v>
      </c>
      <c r="N791" s="6">
        <v>17.12</v>
      </c>
      <c r="O791" s="6">
        <v>18.7</v>
      </c>
      <c r="R791" s="6">
        <v>18.59</v>
      </c>
      <c r="Y791" s="6">
        <v>18.11</v>
      </c>
      <c r="Z791" s="6">
        <v>19.07</v>
      </c>
      <c r="AD791" s="6">
        <v>17.12</v>
      </c>
      <c r="AE791" s="6">
        <v>18.89</v>
      </c>
      <c r="AJ791" s="6">
        <v>17.12</v>
      </c>
      <c r="AK791" s="1">
        <v>17.9822</v>
      </c>
    </row>
    <row r="792" s="1" customFormat="1" ht="30" customHeight="1" spans="1:37">
      <c r="A792" s="1">
        <v>789</v>
      </c>
      <c r="B792" s="1" t="s">
        <v>1104</v>
      </c>
      <c r="C792" s="1" t="s">
        <v>708</v>
      </c>
      <c r="D792" s="1" t="s">
        <v>363</v>
      </c>
      <c r="E792" s="1" t="s">
        <v>1449</v>
      </c>
      <c r="F792" s="6">
        <v>32.675</v>
      </c>
      <c r="O792" s="6">
        <v>31.8</v>
      </c>
      <c r="P792" s="6">
        <v>32.11</v>
      </c>
      <c r="Y792" s="6">
        <v>31.24</v>
      </c>
      <c r="Z792" s="6">
        <v>32.45</v>
      </c>
      <c r="AJ792" s="6">
        <v>31.21</v>
      </c>
      <c r="AK792" s="6">
        <v>31.762</v>
      </c>
    </row>
    <row r="793" s="1" customFormat="1" ht="30" customHeight="1" spans="1:37">
      <c r="A793" s="1">
        <v>790</v>
      </c>
      <c r="B793" s="1" t="s">
        <v>1104</v>
      </c>
      <c r="C793" s="1" t="s">
        <v>285</v>
      </c>
      <c r="D793" s="1" t="s">
        <v>363</v>
      </c>
      <c r="E793" s="1" t="s">
        <v>1449</v>
      </c>
      <c r="F793" s="27">
        <v>44.3</v>
      </c>
      <c r="O793" s="6">
        <v>44.3</v>
      </c>
      <c r="Z793" s="6">
        <v>44.3</v>
      </c>
      <c r="AJ793" s="6">
        <v>43.39</v>
      </c>
      <c r="AK793" s="1">
        <v>43.9967</v>
      </c>
    </row>
    <row r="794" s="1" customFormat="1" ht="30" customHeight="1" spans="1:37">
      <c r="A794" s="1">
        <v>791</v>
      </c>
      <c r="B794" s="1" t="s">
        <v>1104</v>
      </c>
      <c r="C794" s="1" t="s">
        <v>1108</v>
      </c>
      <c r="D794" s="1" t="s">
        <v>363</v>
      </c>
      <c r="E794" s="1" t="s">
        <v>1449</v>
      </c>
      <c r="F794" s="6">
        <v>55.12</v>
      </c>
      <c r="O794" s="6">
        <v>49.91</v>
      </c>
      <c r="Y794" s="6">
        <v>52.43</v>
      </c>
      <c r="AD794" s="6">
        <v>49.91</v>
      </c>
      <c r="AJ794" s="6">
        <v>49.91</v>
      </c>
      <c r="AK794" s="6">
        <v>50.54</v>
      </c>
    </row>
    <row r="795" s="1" customFormat="1" ht="30" customHeight="1" spans="1:37">
      <c r="A795" s="1">
        <v>792</v>
      </c>
      <c r="B795" s="1" t="s">
        <v>1450</v>
      </c>
      <c r="C795" s="1" t="s">
        <v>394</v>
      </c>
      <c r="D795" s="1" t="s">
        <v>363</v>
      </c>
      <c r="E795" s="1" t="s">
        <v>1449</v>
      </c>
      <c r="F795" s="6">
        <v>17.88</v>
      </c>
      <c r="H795" s="27">
        <v>17.8</v>
      </c>
      <c r="I795" s="6">
        <v>17</v>
      </c>
      <c r="J795" s="6">
        <v>17.32</v>
      </c>
      <c r="O795" s="6">
        <v>17</v>
      </c>
      <c r="P795" s="6">
        <v>17.66</v>
      </c>
      <c r="R795" s="6">
        <v>17.66</v>
      </c>
      <c r="AI795" s="6">
        <v>17</v>
      </c>
      <c r="AJ795" s="6">
        <v>17</v>
      </c>
      <c r="AK795" s="6">
        <v>17.305</v>
      </c>
    </row>
    <row r="796" s="1" customFormat="1" ht="30" customHeight="1" spans="1:37">
      <c r="A796" s="1">
        <v>793</v>
      </c>
      <c r="B796" s="1" t="s">
        <v>1451</v>
      </c>
      <c r="C796" s="1" t="s">
        <v>1305</v>
      </c>
      <c r="D796" s="1" t="s">
        <v>47</v>
      </c>
      <c r="E796" s="1" t="s">
        <v>1449</v>
      </c>
      <c r="F796" s="1">
        <v>41.6075</v>
      </c>
      <c r="I796" s="6">
        <v>41.36</v>
      </c>
      <c r="J796" s="6">
        <v>40.49</v>
      </c>
      <c r="L796" s="6">
        <v>41.08</v>
      </c>
      <c r="O796" s="6">
        <v>40.49</v>
      </c>
      <c r="Z796" s="6">
        <v>40.43</v>
      </c>
      <c r="AB796" s="6">
        <v>40.42</v>
      </c>
      <c r="AD796" s="6">
        <v>40.43</v>
      </c>
      <c r="AI796" s="6">
        <v>40.43</v>
      </c>
      <c r="AJ796" s="6">
        <v>40.42</v>
      </c>
      <c r="AK796" s="1">
        <v>40.6167</v>
      </c>
    </row>
    <row r="797" s="1" customFormat="1" ht="30" customHeight="1" spans="1:37">
      <c r="A797" s="1">
        <v>794</v>
      </c>
      <c r="B797" s="1" t="s">
        <v>1451</v>
      </c>
      <c r="C797" s="1" t="s">
        <v>1238</v>
      </c>
      <c r="D797" s="1" t="s">
        <v>47</v>
      </c>
      <c r="E797" s="1" t="s">
        <v>1449</v>
      </c>
      <c r="F797" s="6">
        <v>66.55</v>
      </c>
      <c r="AD797" s="6">
        <v>47.1</v>
      </c>
      <c r="AI797" s="6">
        <v>47.1</v>
      </c>
      <c r="AJ797" s="6">
        <v>47.1</v>
      </c>
      <c r="AK797" s="42">
        <v>47.1</v>
      </c>
    </row>
    <row r="798" s="1" customFormat="1" ht="30" customHeight="1" spans="1:37">
      <c r="A798" s="1">
        <v>795</v>
      </c>
      <c r="B798" s="1" t="s">
        <v>951</v>
      </c>
      <c r="C798" s="1" t="s">
        <v>183</v>
      </c>
      <c r="D798" s="1" t="s">
        <v>1452</v>
      </c>
      <c r="E798" s="1" t="s">
        <v>1449</v>
      </c>
      <c r="F798" s="41">
        <v>2.4027</v>
      </c>
      <c r="H798" s="1">
        <v>2.2493</v>
      </c>
      <c r="O798" s="1">
        <v>2.2733</v>
      </c>
      <c r="U798" s="1">
        <v>2.3213</v>
      </c>
      <c r="AJ798" s="1">
        <v>2.2493</v>
      </c>
      <c r="AK798" s="1">
        <v>2.2733</v>
      </c>
    </row>
    <row r="799" s="1" customFormat="1" ht="30" customHeight="1" spans="1:37">
      <c r="A799" s="1">
        <v>796</v>
      </c>
      <c r="B799" s="1" t="s">
        <v>951</v>
      </c>
      <c r="C799" s="1" t="s">
        <v>553</v>
      </c>
      <c r="D799" s="1" t="s">
        <v>251</v>
      </c>
      <c r="E799" s="1" t="s">
        <v>1449</v>
      </c>
      <c r="F799" s="41">
        <v>6.3117</v>
      </c>
      <c r="Q799" s="1">
        <v>5.6942</v>
      </c>
      <c r="X799" s="6">
        <v>5.78</v>
      </c>
      <c r="Z799" s="1">
        <v>6.0817</v>
      </c>
      <c r="AK799" s="6">
        <v>5.852</v>
      </c>
    </row>
    <row r="800" s="1" customFormat="1" ht="30" customHeight="1" spans="1:37">
      <c r="A800" s="1">
        <v>797</v>
      </c>
      <c r="B800" s="1" t="s">
        <v>1453</v>
      </c>
      <c r="C800" s="1" t="s">
        <v>56</v>
      </c>
      <c r="D800" s="1" t="s">
        <v>189</v>
      </c>
      <c r="E800" s="1" t="s">
        <v>1449</v>
      </c>
      <c r="F800" s="41">
        <v>0.9112</v>
      </c>
      <c r="I800" s="1">
        <v>0.8667</v>
      </c>
      <c r="J800" s="1">
        <v>0.8863</v>
      </c>
      <c r="L800" s="1">
        <v>0.8677</v>
      </c>
      <c r="M800" s="6">
        <v>0.91</v>
      </c>
      <c r="P800" s="6">
        <v>0.891</v>
      </c>
      <c r="R800" s="1">
        <v>0.8667</v>
      </c>
      <c r="Z800" s="6">
        <v>0.905</v>
      </c>
      <c r="AI800" s="1">
        <v>0.8667</v>
      </c>
      <c r="AK800" s="1">
        <v>0.8825</v>
      </c>
    </row>
    <row r="801" s="1" customFormat="1" ht="30" customHeight="1" spans="1:37">
      <c r="A801" s="1">
        <v>798</v>
      </c>
      <c r="B801" s="1" t="s">
        <v>1453</v>
      </c>
      <c r="C801" s="1" t="s">
        <v>1108</v>
      </c>
      <c r="D801" s="1" t="s">
        <v>233</v>
      </c>
      <c r="E801" s="1" t="s">
        <v>1449</v>
      </c>
      <c r="F801" s="41">
        <v>3.3333</v>
      </c>
      <c r="M801" s="1">
        <v>2.5986</v>
      </c>
      <c r="P801" s="6">
        <v>2.67</v>
      </c>
      <c r="Q801" s="1">
        <v>2.6257</v>
      </c>
      <c r="V801" s="6">
        <v>3</v>
      </c>
      <c r="AK801" s="1">
        <v>2.7236</v>
      </c>
    </row>
    <row r="802" s="1" customFormat="1" ht="48" customHeight="1" spans="1:37">
      <c r="A802" s="1">
        <v>799</v>
      </c>
      <c r="B802" s="1" t="s">
        <v>1454</v>
      </c>
      <c r="C802" s="1" t="s">
        <v>113</v>
      </c>
      <c r="D802" s="1" t="s">
        <v>179</v>
      </c>
      <c r="E802" s="1" t="s">
        <v>1455</v>
      </c>
      <c r="F802" s="1">
        <v>1.5227</v>
      </c>
      <c r="I802" s="1">
        <v>1.3717</v>
      </c>
      <c r="J802" s="1">
        <v>1.25</v>
      </c>
      <c r="K802" s="1">
        <v>1.2569</v>
      </c>
      <c r="L802" s="1">
        <v>1.2758</v>
      </c>
      <c r="O802" s="1">
        <v>1.25</v>
      </c>
      <c r="S802" s="1">
        <v>1.25</v>
      </c>
      <c r="U802" s="1">
        <v>1.25</v>
      </c>
      <c r="W802" s="1">
        <v>1.25</v>
      </c>
      <c r="AB802" s="1">
        <v>1.25</v>
      </c>
      <c r="AC802" s="1">
        <v>1.25</v>
      </c>
      <c r="AD802" s="1">
        <v>1.2875</v>
      </c>
      <c r="AJ802" s="1">
        <v>1.25</v>
      </c>
      <c r="AK802" s="1">
        <v>1.266</v>
      </c>
    </row>
    <row r="803" s="1" customFormat="1" ht="48" customHeight="1" spans="1:37">
      <c r="A803" s="1">
        <v>800</v>
      </c>
      <c r="B803" s="1" t="s">
        <v>1456</v>
      </c>
      <c r="C803" s="1" t="s">
        <v>573</v>
      </c>
      <c r="D803" s="1" t="s">
        <v>57</v>
      </c>
      <c r="E803" s="1" t="s">
        <v>1455</v>
      </c>
      <c r="F803" s="1">
        <v>11.7</v>
      </c>
      <c r="V803" s="1">
        <v>11.6</v>
      </c>
      <c r="AK803" s="1">
        <v>11.6</v>
      </c>
    </row>
    <row r="804" s="1" customFormat="1" ht="48" customHeight="1" spans="1:37">
      <c r="A804" s="1">
        <v>801</v>
      </c>
      <c r="B804" s="1" t="s">
        <v>1457</v>
      </c>
      <c r="C804" s="1" t="s">
        <v>573</v>
      </c>
      <c r="D804" s="1" t="s">
        <v>740</v>
      </c>
      <c r="E804" s="1" t="s">
        <v>1455</v>
      </c>
      <c r="F804" s="1">
        <v>11.7</v>
      </c>
      <c r="V804" s="1">
        <v>11.6</v>
      </c>
      <c r="AK804" s="1">
        <v>11.6</v>
      </c>
    </row>
    <row r="805" s="1" customFormat="1" ht="48" customHeight="1" spans="1:37">
      <c r="A805" s="1">
        <v>802</v>
      </c>
      <c r="B805" s="1" t="s">
        <v>1458</v>
      </c>
      <c r="C805" s="1" t="s">
        <v>1238</v>
      </c>
      <c r="D805" s="1" t="s">
        <v>85</v>
      </c>
      <c r="E805" s="1" t="s">
        <v>1455</v>
      </c>
      <c r="F805" s="1">
        <v>22.5833</v>
      </c>
      <c r="W805" s="1">
        <v>20.05</v>
      </c>
      <c r="Y805" s="1">
        <v>20</v>
      </c>
      <c r="AB805" s="1">
        <v>19.2</v>
      </c>
      <c r="AC805" s="1">
        <v>22.23</v>
      </c>
      <c r="AK805" s="1">
        <v>20.37</v>
      </c>
    </row>
    <row r="806" s="1" customFormat="1" ht="48" customHeight="1" spans="1:37">
      <c r="A806" s="1">
        <v>803</v>
      </c>
      <c r="B806" s="1" t="s">
        <v>1459</v>
      </c>
      <c r="C806" s="1" t="s">
        <v>1460</v>
      </c>
      <c r="D806" s="1" t="s">
        <v>993</v>
      </c>
      <c r="E806" s="1" t="s">
        <v>1455</v>
      </c>
      <c r="F806" s="1">
        <v>9.1333</v>
      </c>
      <c r="AA806" s="1">
        <v>8.7572</v>
      </c>
      <c r="AJ806" s="1">
        <v>7.9717</v>
      </c>
      <c r="AK806" s="1">
        <v>8.3645</v>
      </c>
    </row>
    <row r="807" s="1" customFormat="1" ht="48" customHeight="1" spans="1:37">
      <c r="A807" s="1">
        <v>804</v>
      </c>
      <c r="B807" s="1" t="s">
        <v>1458</v>
      </c>
      <c r="C807" s="1" t="s">
        <v>573</v>
      </c>
      <c r="D807" s="1" t="s">
        <v>1461</v>
      </c>
      <c r="E807" s="1" t="s">
        <v>1455</v>
      </c>
      <c r="F807" s="1">
        <v>5.2733</v>
      </c>
      <c r="V807" s="1">
        <v>4.2179</v>
      </c>
      <c r="AI807" s="1">
        <v>4.2179</v>
      </c>
      <c r="AK807" s="1">
        <v>4.2179</v>
      </c>
    </row>
    <row r="808" s="1" customFormat="1" ht="48" customHeight="1" spans="1:37">
      <c r="A808" s="1">
        <v>805</v>
      </c>
      <c r="B808" s="1" t="s">
        <v>1462</v>
      </c>
      <c r="C808" s="1" t="s">
        <v>573</v>
      </c>
      <c r="D808" s="1" t="s">
        <v>1461</v>
      </c>
      <c r="E808" s="1" t="s">
        <v>1455</v>
      </c>
      <c r="F808" s="1">
        <v>5.2893</v>
      </c>
      <c r="V808" s="1">
        <v>4.25</v>
      </c>
      <c r="AI808" s="1">
        <v>4.25</v>
      </c>
      <c r="AK808" s="1">
        <v>4.25</v>
      </c>
    </row>
    <row r="809" s="1" customFormat="1" ht="48" customHeight="1" spans="1:37">
      <c r="A809" s="1">
        <v>806</v>
      </c>
      <c r="B809" s="1" t="s">
        <v>1463</v>
      </c>
      <c r="C809" s="1" t="s">
        <v>1464</v>
      </c>
      <c r="D809" s="1" t="s">
        <v>93</v>
      </c>
      <c r="E809" s="1" t="s">
        <v>1455</v>
      </c>
      <c r="F809" s="1">
        <v>1.5861</v>
      </c>
      <c r="L809" s="1">
        <v>1.5567</v>
      </c>
      <c r="O809" s="1">
        <v>1.5458</v>
      </c>
      <c r="U809" s="1">
        <v>1.5458</v>
      </c>
      <c r="W809" s="1">
        <v>1.5496</v>
      </c>
      <c r="AA809" s="1">
        <v>1.5458</v>
      </c>
      <c r="AD809" s="1">
        <v>1.5729</v>
      </c>
      <c r="AI809" s="1">
        <v>1.5458</v>
      </c>
      <c r="AJ809" s="1">
        <v>1.5458</v>
      </c>
      <c r="AK809" s="1">
        <v>1.551</v>
      </c>
    </row>
    <row r="810" s="1" customFormat="1" ht="94" customHeight="1" spans="1:37">
      <c r="A810" s="1">
        <v>807</v>
      </c>
      <c r="B810" s="1" t="s">
        <v>1465</v>
      </c>
      <c r="C810" s="1" t="s">
        <v>1466</v>
      </c>
      <c r="D810" s="1" t="s">
        <v>588</v>
      </c>
      <c r="E810" s="1" t="s">
        <v>1467</v>
      </c>
      <c r="F810" s="1">
        <v>50.57</v>
      </c>
      <c r="I810" s="1">
        <v>47.93</v>
      </c>
      <c r="J810" s="1">
        <v>50.12</v>
      </c>
      <c r="K810" s="1">
        <v>46.03</v>
      </c>
      <c r="L810" s="1">
        <v>48.85</v>
      </c>
      <c r="N810" s="1">
        <v>45.76</v>
      </c>
      <c r="O810" s="1">
        <v>47.8</v>
      </c>
      <c r="Q810" s="1">
        <v>40.5</v>
      </c>
      <c r="R810" s="1">
        <v>40.5</v>
      </c>
      <c r="T810" s="1">
        <v>44.55</v>
      </c>
      <c r="V810" s="1">
        <v>48.66</v>
      </c>
      <c r="Y810" s="1">
        <v>45.98</v>
      </c>
      <c r="AA810" s="1">
        <v>40.4733</v>
      </c>
      <c r="AB810" s="1">
        <v>40.42</v>
      </c>
      <c r="AD810" s="1">
        <v>49.69</v>
      </c>
      <c r="AI810" s="1">
        <v>40.5</v>
      </c>
      <c r="AK810" s="1">
        <f>AVERAGE(F810:AJ810)</f>
        <v>45.52083125</v>
      </c>
    </row>
    <row r="811" s="1" customFormat="1" ht="92" customHeight="1" spans="1:37">
      <c r="A811" s="1">
        <v>808</v>
      </c>
      <c r="B811" s="1" t="s">
        <v>1465</v>
      </c>
      <c r="C811" s="1" t="s">
        <v>1468</v>
      </c>
      <c r="D811" s="1" t="s">
        <v>588</v>
      </c>
      <c r="E811" s="1" t="s">
        <v>1467</v>
      </c>
      <c r="F811" s="1">
        <v>111.02</v>
      </c>
      <c r="M811" s="1">
        <v>111.02</v>
      </c>
      <c r="Y811" s="1">
        <v>111.02</v>
      </c>
      <c r="AB811" s="1">
        <v>111.02</v>
      </c>
      <c r="AC811" s="1">
        <v>111.02</v>
      </c>
      <c r="AI811" s="1">
        <v>111.02</v>
      </c>
      <c r="AK811" s="1">
        <v>111.02</v>
      </c>
    </row>
    <row r="812" s="1" customFormat="1" ht="98" customHeight="1" spans="1:37">
      <c r="A812" s="1">
        <v>809</v>
      </c>
      <c r="B812" s="1" t="s">
        <v>1469</v>
      </c>
      <c r="C812" s="1" t="s">
        <v>1470</v>
      </c>
      <c r="D812" s="1" t="s">
        <v>885</v>
      </c>
      <c r="E812" s="1" t="s">
        <v>1467</v>
      </c>
      <c r="F812" s="1">
        <v>2.31</v>
      </c>
      <c r="I812" s="1">
        <v>2.16</v>
      </c>
      <c r="J812" s="1">
        <v>2.05</v>
      </c>
      <c r="M812" s="1">
        <v>2.46</v>
      </c>
      <c r="O812" s="1">
        <v>2.07</v>
      </c>
      <c r="P812" s="1">
        <v>2.26</v>
      </c>
      <c r="R812" s="1">
        <v>2.3</v>
      </c>
      <c r="S812" s="1">
        <v>2.27</v>
      </c>
      <c r="U812" s="1">
        <v>2.05</v>
      </c>
      <c r="W812" s="1">
        <v>2.1</v>
      </c>
      <c r="Y812" s="1">
        <v>2.18</v>
      </c>
      <c r="Z812" s="1">
        <v>2.32</v>
      </c>
      <c r="AA812" s="1">
        <v>2.06</v>
      </c>
      <c r="AC812" s="1">
        <v>2.32</v>
      </c>
      <c r="AD812" s="1">
        <v>2.1</v>
      </c>
      <c r="AE812" s="1">
        <v>2.05</v>
      </c>
      <c r="AF812" s="1">
        <v>2.15</v>
      </c>
      <c r="AH812" s="1">
        <v>2.15</v>
      </c>
      <c r="AI812" s="1">
        <v>2.05</v>
      </c>
      <c r="AJ812" s="1">
        <v>2.05</v>
      </c>
      <c r="AK812" s="1">
        <f>AVERAGE(G812:AJ812)</f>
        <v>2.16578947368421</v>
      </c>
    </row>
    <row r="813" s="1" customFormat="1" ht="49" customHeight="1" spans="1:37">
      <c r="A813" s="1">
        <v>810</v>
      </c>
      <c r="B813" s="1" t="s">
        <v>1471</v>
      </c>
      <c r="C813" s="1" t="s">
        <v>394</v>
      </c>
      <c r="D813" s="1" t="s">
        <v>85</v>
      </c>
      <c r="E813" s="1" t="s">
        <v>1472</v>
      </c>
      <c r="F813" s="1">
        <v>30.06</v>
      </c>
      <c r="H813" s="1">
        <v>29.01</v>
      </c>
      <c r="O813" s="1">
        <v>29.6</v>
      </c>
      <c r="U813" s="1">
        <v>29.57</v>
      </c>
      <c r="AK813" s="1">
        <v>29.56</v>
      </c>
    </row>
    <row r="814" s="1" customFormat="1" ht="29" customHeight="1" spans="1:37">
      <c r="A814" s="1">
        <v>811</v>
      </c>
      <c r="B814" s="1" t="s">
        <v>1471</v>
      </c>
      <c r="C814" s="1" t="s">
        <v>1390</v>
      </c>
      <c r="D814" s="1" t="s">
        <v>85</v>
      </c>
      <c r="E814" s="1" t="s">
        <v>1472</v>
      </c>
      <c r="F814" s="1">
        <v>39.8</v>
      </c>
      <c r="G814" s="1">
        <v>39.8</v>
      </c>
      <c r="I814" s="1">
        <v>37.72</v>
      </c>
      <c r="L814" s="1">
        <v>37.78</v>
      </c>
      <c r="M814" s="1">
        <v>39.23</v>
      </c>
      <c r="X814" s="1">
        <v>39.4</v>
      </c>
      <c r="Y814" s="1">
        <v>37.49</v>
      </c>
      <c r="Z814" s="1">
        <v>37.48</v>
      </c>
      <c r="AF814" s="1">
        <v>38.8</v>
      </c>
      <c r="AH814" s="1">
        <v>37.48</v>
      </c>
      <c r="AK814" s="1">
        <v>38.5</v>
      </c>
    </row>
    <row r="815" s="1" customFormat="1" ht="40.5" spans="1:37">
      <c r="A815" s="1">
        <v>812</v>
      </c>
      <c r="B815" s="1" t="s">
        <v>1473</v>
      </c>
      <c r="C815" s="1" t="s">
        <v>394</v>
      </c>
      <c r="D815" s="1" t="s">
        <v>85</v>
      </c>
      <c r="E815" s="1" t="s">
        <v>1472</v>
      </c>
      <c r="F815" s="1">
        <v>30.59</v>
      </c>
      <c r="N815" s="1">
        <v>30.15</v>
      </c>
      <c r="O815" s="1">
        <v>29.97</v>
      </c>
      <c r="Z815" s="1">
        <v>30.23</v>
      </c>
      <c r="AC815" s="1">
        <v>30.16</v>
      </c>
      <c r="AF815" s="1">
        <v>30.16</v>
      </c>
      <c r="AK815" s="1">
        <v>30.21</v>
      </c>
    </row>
    <row r="816" s="1" customFormat="1" ht="40.5" spans="1:37">
      <c r="A816" s="1">
        <v>813</v>
      </c>
      <c r="B816" s="1" t="s">
        <v>1473</v>
      </c>
      <c r="C816" s="1" t="s">
        <v>1390</v>
      </c>
      <c r="D816" s="1" t="s">
        <v>85</v>
      </c>
      <c r="E816" s="1" t="s">
        <v>1472</v>
      </c>
      <c r="F816" s="1">
        <v>39.8</v>
      </c>
      <c r="G816" s="1">
        <v>39.8</v>
      </c>
      <c r="M816" s="1">
        <v>39.6</v>
      </c>
      <c r="P816" s="1">
        <v>38.48</v>
      </c>
      <c r="R816" s="1">
        <v>39.1</v>
      </c>
      <c r="U816" s="1">
        <v>37.84</v>
      </c>
      <c r="V816" s="1">
        <v>39.8</v>
      </c>
      <c r="X816" s="1">
        <v>39.58</v>
      </c>
      <c r="Z816" s="1">
        <v>39.8</v>
      </c>
      <c r="AH816" s="1">
        <v>37.48</v>
      </c>
      <c r="AK816" s="1">
        <v>39.13</v>
      </c>
    </row>
    <row r="817" s="1" customFormat="1" ht="40.5" spans="1:37">
      <c r="A817" s="1">
        <v>814</v>
      </c>
      <c r="B817" s="1" t="s">
        <v>1474</v>
      </c>
      <c r="C817" s="1" t="s">
        <v>1475</v>
      </c>
      <c r="D817" s="1" t="s">
        <v>81</v>
      </c>
      <c r="E817" s="1" t="s">
        <v>1476</v>
      </c>
      <c r="F817" s="1">
        <v>1.7778</v>
      </c>
      <c r="O817" s="1">
        <v>1.4722</v>
      </c>
      <c r="U817" s="1">
        <v>1.4722</v>
      </c>
      <c r="V817" s="1">
        <v>1.4722</v>
      </c>
      <c r="AD817" s="1">
        <v>1.4722</v>
      </c>
      <c r="AI817" s="1">
        <v>1.4722</v>
      </c>
      <c r="AK817" s="6">
        <f>AVERAGE(F817:AJ817)</f>
        <v>1.52313333333333</v>
      </c>
    </row>
    <row r="818" s="1" customFormat="1" ht="40.5" spans="1:37">
      <c r="A818" s="1">
        <v>815</v>
      </c>
      <c r="B818" s="1" t="s">
        <v>1477</v>
      </c>
      <c r="C818" s="1" t="s">
        <v>1478</v>
      </c>
      <c r="D818" s="1" t="s">
        <v>81</v>
      </c>
      <c r="E818" s="1" t="s">
        <v>1476</v>
      </c>
      <c r="F818" s="1">
        <v>5.05</v>
      </c>
      <c r="G818" s="1">
        <v>5.5333</v>
      </c>
      <c r="L818" s="1">
        <v>4.2422</v>
      </c>
      <c r="O818" s="1">
        <v>4.5444</v>
      </c>
      <c r="V818" s="1">
        <v>5.5333</v>
      </c>
      <c r="Z818" s="1">
        <v>5.5333</v>
      </c>
      <c r="AI818" s="1">
        <v>4.3367</v>
      </c>
      <c r="AK818" s="6">
        <f>AVERAGE(F818:AJ818)</f>
        <v>4.9676</v>
      </c>
    </row>
    <row r="819" s="1" customFormat="1" ht="40.5" spans="1:37">
      <c r="A819" s="1">
        <v>816</v>
      </c>
      <c r="B819" s="1" t="s">
        <v>1479</v>
      </c>
      <c r="C819" s="1" t="s">
        <v>1480</v>
      </c>
      <c r="D819" s="1" t="s">
        <v>71</v>
      </c>
      <c r="E819" s="1" t="s">
        <v>1481</v>
      </c>
      <c r="F819" s="1">
        <v>2.302</v>
      </c>
      <c r="H819" s="1">
        <v>2.2</v>
      </c>
      <c r="J819" s="1">
        <v>2.081</v>
      </c>
      <c r="K819" s="1">
        <v>2.068</v>
      </c>
      <c r="L819" s="1">
        <v>2.017</v>
      </c>
      <c r="O819" s="1">
        <v>2.097</v>
      </c>
      <c r="U819" s="1">
        <v>2.222</v>
      </c>
      <c r="Z819" s="1">
        <v>2.176</v>
      </c>
      <c r="AA819" s="1">
        <v>2.017</v>
      </c>
      <c r="AC819" s="1">
        <v>2.169</v>
      </c>
      <c r="AD819" s="1">
        <v>2.071</v>
      </c>
      <c r="AK819" s="1">
        <v>2.1291</v>
      </c>
    </row>
    <row r="820" s="1" customFormat="1" ht="40.5" spans="1:37">
      <c r="A820" s="1">
        <v>817</v>
      </c>
      <c r="B820" s="1" t="s">
        <v>1482</v>
      </c>
      <c r="C820" s="1" t="s">
        <v>1483</v>
      </c>
      <c r="D820" s="1" t="s">
        <v>136</v>
      </c>
      <c r="E820" s="1" t="s">
        <v>1481</v>
      </c>
      <c r="F820" s="1">
        <v>1.0032</v>
      </c>
      <c r="G820" s="1">
        <v>1.25</v>
      </c>
      <c r="H820" s="1">
        <v>1.3542</v>
      </c>
      <c r="AA820" s="1">
        <v>0.895</v>
      </c>
      <c r="AC820" s="1">
        <v>0.92</v>
      </c>
      <c r="AK820" s="1">
        <v>1.0844</v>
      </c>
    </row>
    <row r="821" s="1" customFormat="1" ht="40.5" spans="1:37">
      <c r="A821" s="1">
        <v>818</v>
      </c>
      <c r="B821" s="1" t="s">
        <v>1484</v>
      </c>
      <c r="C821" s="1" t="s">
        <v>1485</v>
      </c>
      <c r="D821" s="1" t="s">
        <v>116</v>
      </c>
      <c r="E821" s="1" t="s">
        <v>1481</v>
      </c>
      <c r="F821" s="1">
        <v>0.606</v>
      </c>
      <c r="J821" s="1">
        <v>0.5594</v>
      </c>
      <c r="K821" s="1">
        <v>0.5625</v>
      </c>
      <c r="S821" s="1">
        <v>0.584</v>
      </c>
      <c r="U821" s="1">
        <v>0.5696</v>
      </c>
      <c r="V821" s="1">
        <v>0.5865</v>
      </c>
      <c r="Z821" s="1">
        <v>0.579</v>
      </c>
      <c r="AC821" s="1">
        <v>0.584</v>
      </c>
      <c r="AD821" s="1">
        <v>0.5531</v>
      </c>
      <c r="AJ821" s="1">
        <v>0.5717</v>
      </c>
      <c r="AK821" s="1">
        <v>0.5756</v>
      </c>
    </row>
    <row r="822" s="1" customFormat="1" ht="40.5" spans="1:37">
      <c r="A822" s="1">
        <v>819</v>
      </c>
      <c r="B822" s="1" t="s">
        <v>1486</v>
      </c>
      <c r="C822" s="1" t="s">
        <v>1487</v>
      </c>
      <c r="D822" s="1" t="s">
        <v>940</v>
      </c>
      <c r="E822" s="1" t="s">
        <v>1481</v>
      </c>
      <c r="F822" s="1">
        <v>4.9589</v>
      </c>
      <c r="I822" s="1">
        <v>4.2122</v>
      </c>
      <c r="J822" s="1">
        <v>4.38</v>
      </c>
      <c r="K822" s="1">
        <v>4.6554</v>
      </c>
      <c r="L822" s="1">
        <v>4.38</v>
      </c>
      <c r="V822" s="1">
        <v>4.9178</v>
      </c>
      <c r="W822" s="1">
        <v>4.38</v>
      </c>
      <c r="AA822" s="1">
        <v>4.55</v>
      </c>
      <c r="AJ822" s="1">
        <v>4.38</v>
      </c>
      <c r="AK822" s="1">
        <v>4.5349</v>
      </c>
    </row>
    <row r="823" s="1" customFormat="1" ht="40.5" spans="1:37">
      <c r="A823" s="1">
        <v>820</v>
      </c>
      <c r="B823" s="1" t="s">
        <v>1486</v>
      </c>
      <c r="C823" s="1" t="s">
        <v>1488</v>
      </c>
      <c r="D823" s="1" t="s">
        <v>940</v>
      </c>
      <c r="E823" s="1" t="s">
        <v>1481</v>
      </c>
      <c r="F823" s="1">
        <v>3.2159</v>
      </c>
      <c r="I823" s="1">
        <v>3.2133</v>
      </c>
      <c r="L823" s="1">
        <v>3.1667</v>
      </c>
      <c r="O823" s="1">
        <v>3.2111</v>
      </c>
      <c r="V823" s="1">
        <v>3.1556</v>
      </c>
      <c r="Z823" s="1">
        <v>3.13</v>
      </c>
      <c r="AC823" s="1">
        <v>3.1367</v>
      </c>
      <c r="AD823" s="1">
        <v>3.13</v>
      </c>
      <c r="AH823" s="1">
        <v>3.13</v>
      </c>
      <c r="AK823" s="1">
        <v>3.1655</v>
      </c>
    </row>
    <row r="824" s="1" customFormat="1" ht="40.5" spans="1:37">
      <c r="A824" s="1">
        <v>821</v>
      </c>
      <c r="B824" s="1" t="s">
        <v>1489</v>
      </c>
      <c r="C824" s="1" t="s">
        <v>1490</v>
      </c>
      <c r="D824" s="1" t="s">
        <v>131</v>
      </c>
      <c r="E824" s="1" t="s">
        <v>1481</v>
      </c>
      <c r="F824" s="1">
        <v>0.4701</v>
      </c>
      <c r="G824" s="1">
        <v>0.4587</v>
      </c>
      <c r="I824" s="1">
        <v>0.4672</v>
      </c>
      <c r="J824" s="1">
        <v>0.456</v>
      </c>
      <c r="K824" s="1">
        <v>0.4652</v>
      </c>
      <c r="L824" s="1">
        <v>0.4583</v>
      </c>
      <c r="N824" s="1">
        <v>0.4682</v>
      </c>
      <c r="O824" s="1">
        <v>0.4583</v>
      </c>
      <c r="P824" s="1">
        <v>0.469</v>
      </c>
      <c r="U824" s="1">
        <v>0.4587</v>
      </c>
      <c r="V824" s="1">
        <v>0.4607</v>
      </c>
      <c r="Z824" s="1">
        <v>0.4587</v>
      </c>
      <c r="AA824" s="1">
        <v>0.451</v>
      </c>
      <c r="AD824" s="1">
        <v>0.451</v>
      </c>
      <c r="AE824" s="1">
        <v>0.4642</v>
      </c>
      <c r="AI824" s="1">
        <v>0.451</v>
      </c>
      <c r="AJ824" s="1">
        <v>0.4625</v>
      </c>
      <c r="AK824" s="1">
        <v>0.4605</v>
      </c>
    </row>
    <row r="825" s="1" customFormat="1" ht="40.5" spans="1:37">
      <c r="A825" s="1">
        <v>822</v>
      </c>
      <c r="B825" s="1" t="s">
        <v>1491</v>
      </c>
      <c r="C825" s="1" t="s">
        <v>1492</v>
      </c>
      <c r="D825" s="1" t="s">
        <v>179</v>
      </c>
      <c r="E825" s="1" t="s">
        <v>1481</v>
      </c>
      <c r="F825" s="1">
        <v>0.9992</v>
      </c>
      <c r="K825" s="1">
        <v>0.998</v>
      </c>
      <c r="O825" s="1">
        <v>0.9397</v>
      </c>
      <c r="T825" s="1">
        <v>0.8981</v>
      </c>
      <c r="AD825" s="1">
        <v>0.7637</v>
      </c>
      <c r="AK825" s="1">
        <v>0.9197</v>
      </c>
    </row>
    <row r="826" s="1" customFormat="1" ht="40.5" spans="1:37">
      <c r="A826" s="1">
        <v>823</v>
      </c>
      <c r="B826" s="1" t="s">
        <v>1491</v>
      </c>
      <c r="C826" s="1" t="s">
        <v>1493</v>
      </c>
      <c r="D826" s="1" t="s">
        <v>154</v>
      </c>
      <c r="E826" s="1" t="s">
        <v>1481</v>
      </c>
      <c r="F826" s="1">
        <v>0.9888</v>
      </c>
      <c r="H826" s="1">
        <v>1.0719</v>
      </c>
      <c r="J826" s="1">
        <v>0.8</v>
      </c>
      <c r="K826" s="1">
        <v>0.998</v>
      </c>
      <c r="M826" s="1">
        <v>1.4729</v>
      </c>
      <c r="P826" s="1">
        <v>0.9</v>
      </c>
      <c r="Q826" s="1">
        <v>0.7558</v>
      </c>
      <c r="S826" s="1">
        <v>1.0521</v>
      </c>
      <c r="T826" s="1">
        <v>0.8885</v>
      </c>
      <c r="W826" s="1">
        <v>0.894</v>
      </c>
      <c r="Y826" s="1">
        <v>1.0375</v>
      </c>
      <c r="AB826" s="1">
        <v>0.7556</v>
      </c>
      <c r="AD826" s="1">
        <v>0.7557</v>
      </c>
      <c r="AJ826" s="1">
        <v>0.7558</v>
      </c>
      <c r="AK826" s="1">
        <v>0.9376</v>
      </c>
    </row>
    <row r="827" s="1" customFormat="1" ht="40.5" spans="1:37">
      <c r="A827" s="1">
        <v>824</v>
      </c>
      <c r="B827" s="1" t="s">
        <v>1494</v>
      </c>
      <c r="C827" s="1" t="s">
        <v>1495</v>
      </c>
      <c r="D827" s="1" t="s">
        <v>114</v>
      </c>
      <c r="E827" s="1" t="s">
        <v>1481</v>
      </c>
      <c r="F827" s="1">
        <v>0.6892</v>
      </c>
      <c r="I827" s="1">
        <v>0.6844</v>
      </c>
      <c r="M827" s="1">
        <v>0.7131</v>
      </c>
      <c r="O827" s="1">
        <v>0.6944</v>
      </c>
      <c r="U827" s="1">
        <v>0.6844</v>
      </c>
      <c r="Z827" s="1">
        <v>0.6944</v>
      </c>
      <c r="AC827" s="1">
        <v>0.6889</v>
      </c>
      <c r="AI827" s="1">
        <v>0.6844</v>
      </c>
      <c r="AK827" s="1">
        <v>0.6916</v>
      </c>
    </row>
    <row r="828" s="1" customFormat="1" ht="40.5" spans="1:37">
      <c r="A828" s="1">
        <v>825</v>
      </c>
      <c r="B828" s="1" t="s">
        <v>1494</v>
      </c>
      <c r="C828" s="1" t="s">
        <v>1496</v>
      </c>
      <c r="D828" s="1" t="s">
        <v>842</v>
      </c>
      <c r="E828" s="1" t="s">
        <v>1481</v>
      </c>
      <c r="F828" s="1">
        <v>0.6865</v>
      </c>
      <c r="R828" s="1">
        <v>0.675</v>
      </c>
      <c r="T828" s="1">
        <v>0.675</v>
      </c>
      <c r="V828" s="1">
        <v>0.674</v>
      </c>
      <c r="Y828" s="1">
        <v>0.675</v>
      </c>
      <c r="AD828" s="1">
        <v>0.6853</v>
      </c>
      <c r="AK828" s="1">
        <v>0.6785</v>
      </c>
    </row>
    <row r="829" s="1" customFormat="1" ht="40.5" spans="1:37">
      <c r="A829" s="1">
        <v>826</v>
      </c>
      <c r="B829" s="1" t="s">
        <v>1494</v>
      </c>
      <c r="C829" s="1" t="s">
        <v>1497</v>
      </c>
      <c r="D829" s="1" t="s">
        <v>116</v>
      </c>
      <c r="E829" s="1" t="s">
        <v>1481</v>
      </c>
      <c r="F829" s="1">
        <v>0.682</v>
      </c>
      <c r="G829" s="1">
        <v>0.6817</v>
      </c>
      <c r="I829" s="1">
        <v>0.6817</v>
      </c>
      <c r="AK829" s="1">
        <v>0.6818</v>
      </c>
    </row>
    <row r="830" s="1" customFormat="1" ht="40.5" spans="1:37">
      <c r="A830" s="1">
        <v>827</v>
      </c>
      <c r="B830" s="1" t="s">
        <v>1494</v>
      </c>
      <c r="C830" s="1" t="s">
        <v>1498</v>
      </c>
      <c r="D830" s="1" t="s">
        <v>131</v>
      </c>
      <c r="E830" s="1" t="s">
        <v>1481</v>
      </c>
      <c r="F830" s="1">
        <v>0.6765</v>
      </c>
      <c r="G830" s="1">
        <v>0.664</v>
      </c>
      <c r="I830" s="1">
        <v>0.6668</v>
      </c>
      <c r="J830" s="1">
        <v>0.6643</v>
      </c>
      <c r="L830" s="1">
        <v>0.664</v>
      </c>
      <c r="N830" s="1">
        <v>0.6733</v>
      </c>
      <c r="R830" s="1">
        <v>0.6718</v>
      </c>
      <c r="T830" s="1">
        <v>0.665</v>
      </c>
      <c r="U830" s="1">
        <v>0.6718</v>
      </c>
      <c r="V830" s="1">
        <v>0.664</v>
      </c>
      <c r="Y830" s="1">
        <v>0.675</v>
      </c>
      <c r="AB830" s="1">
        <v>0.6658</v>
      </c>
      <c r="AC830" s="1">
        <v>0.6762</v>
      </c>
      <c r="AD830" s="1">
        <v>0.6752</v>
      </c>
      <c r="AF830" s="1">
        <v>0.664</v>
      </c>
      <c r="AK830" s="1">
        <v>0.6692</v>
      </c>
    </row>
    <row r="831" s="1" customFormat="1" ht="30" customHeight="1" spans="1:37">
      <c r="A831" s="1">
        <v>828</v>
      </c>
      <c r="B831" s="1" t="s">
        <v>1499</v>
      </c>
      <c r="C831" s="1" t="s">
        <v>1500</v>
      </c>
      <c r="D831" s="1">
        <v>7</v>
      </c>
      <c r="E831" s="1" t="s">
        <v>1501</v>
      </c>
      <c r="F831" s="6">
        <v>8.9991</v>
      </c>
      <c r="G831" s="6"/>
      <c r="H831" s="6"/>
      <c r="I831" s="6"/>
      <c r="J831" s="6">
        <v>8.83857142857143</v>
      </c>
      <c r="K831" s="6"/>
      <c r="L831" s="6"/>
      <c r="M831" s="6"/>
      <c r="N831" s="6"/>
      <c r="O831" s="6">
        <v>8.83857142857143</v>
      </c>
      <c r="P831" s="6"/>
      <c r="Q831" s="6">
        <v>8.83857142857143</v>
      </c>
      <c r="R831" s="6"/>
      <c r="S831" s="6"/>
      <c r="T831" s="6"/>
      <c r="U831" s="6"/>
      <c r="V831" s="6">
        <v>8.85285714285714</v>
      </c>
      <c r="W831" s="6">
        <v>8.83857142857143</v>
      </c>
      <c r="X831" s="6"/>
      <c r="Y831" s="6"/>
      <c r="Z831" s="6">
        <v>8.83857142857143</v>
      </c>
      <c r="AA831" s="6"/>
      <c r="AB831" s="6"/>
      <c r="AC831" s="6"/>
      <c r="AD831" s="6">
        <v>8.83857142857143</v>
      </c>
      <c r="AE831" s="6"/>
      <c r="AF831" s="6"/>
      <c r="AG831" s="6"/>
      <c r="AH831" s="6"/>
      <c r="AI831" s="6"/>
      <c r="AJ831" s="6"/>
      <c r="AK831" s="6">
        <v>8.8406</v>
      </c>
    </row>
    <row r="832" s="1" customFormat="1" ht="30" customHeight="1" spans="1:37">
      <c r="A832" s="1">
        <v>829</v>
      </c>
      <c r="B832" s="1" t="s">
        <v>1502</v>
      </c>
      <c r="C832" s="1" t="s">
        <v>466</v>
      </c>
      <c r="D832" s="1">
        <v>10</v>
      </c>
      <c r="E832" s="1" t="s">
        <v>1501</v>
      </c>
      <c r="F832" s="6">
        <v>1.7077</v>
      </c>
      <c r="G832" s="6"/>
      <c r="H832" s="6"/>
      <c r="I832" s="6"/>
      <c r="J832" s="6">
        <v>1.654</v>
      </c>
      <c r="K832" s="6"/>
      <c r="L832" s="6"/>
      <c r="M832" s="6"/>
      <c r="N832" s="6"/>
      <c r="O832" s="6">
        <v>1.654</v>
      </c>
      <c r="P832" s="6"/>
      <c r="Q832" s="6">
        <v>1.653</v>
      </c>
      <c r="R832" s="6"/>
      <c r="S832" s="6"/>
      <c r="T832" s="6"/>
      <c r="U832" s="6">
        <v>1.654</v>
      </c>
      <c r="V832" s="6">
        <v>1.657</v>
      </c>
      <c r="W832" s="6">
        <v>1.654</v>
      </c>
      <c r="X832" s="6"/>
      <c r="Y832" s="6"/>
      <c r="Z832" s="6">
        <v>1.654</v>
      </c>
      <c r="AA832" s="6"/>
      <c r="AB832" s="6"/>
      <c r="AC832" s="6"/>
      <c r="AD832" s="6">
        <v>1.654</v>
      </c>
      <c r="AE832" s="6"/>
      <c r="AF832" s="6"/>
      <c r="AG832" s="6"/>
      <c r="AH832" s="6"/>
      <c r="AI832" s="6"/>
      <c r="AJ832" s="6">
        <v>1.653</v>
      </c>
      <c r="AK832" s="6">
        <v>1.6541</v>
      </c>
    </row>
    <row r="833" s="1" customFormat="1" ht="40.5" spans="1:37">
      <c r="A833" s="1">
        <v>830</v>
      </c>
      <c r="B833" s="1" t="s">
        <v>1503</v>
      </c>
      <c r="C833" s="1" t="s">
        <v>1504</v>
      </c>
      <c r="D833" s="1" t="s">
        <v>47</v>
      </c>
      <c r="E833" s="1" t="s">
        <v>1505</v>
      </c>
      <c r="F833" s="1">
        <v>63.355</v>
      </c>
      <c r="G833" s="5"/>
      <c r="H833" s="5"/>
      <c r="I833" s="5"/>
      <c r="J833" s="5">
        <v>45</v>
      </c>
      <c r="K833" s="5">
        <v>56.8</v>
      </c>
      <c r="L833" s="5">
        <v>45</v>
      </c>
      <c r="M833" s="5">
        <v>49.2</v>
      </c>
      <c r="N833" s="5"/>
      <c r="O833" s="5">
        <v>45</v>
      </c>
      <c r="P833" s="5">
        <v>45</v>
      </c>
      <c r="Q833" s="5"/>
      <c r="R833" s="5"/>
      <c r="S833" s="5"/>
      <c r="T833" s="5"/>
      <c r="U833" s="5"/>
      <c r="V833" s="5"/>
      <c r="W833" s="5"/>
      <c r="X833" s="5">
        <v>54.9</v>
      </c>
      <c r="Y833" s="5">
        <v>45</v>
      </c>
      <c r="Z833" s="5"/>
      <c r="AA833" s="5"/>
      <c r="AB833" s="5"/>
      <c r="AC833" s="5"/>
      <c r="AD833" s="5">
        <v>45</v>
      </c>
      <c r="AE833" s="5"/>
      <c r="AF833" s="5">
        <v>45</v>
      </c>
      <c r="AG833" s="5"/>
      <c r="AH833" s="5"/>
      <c r="AI833" s="5">
        <v>45</v>
      </c>
      <c r="AJ833" s="5">
        <v>45</v>
      </c>
      <c r="AK833" s="1">
        <v>47.15</v>
      </c>
    </row>
    <row r="834" s="1" customFormat="1" ht="40.5" spans="1:37">
      <c r="A834" s="1">
        <v>831</v>
      </c>
      <c r="B834" s="1" t="s">
        <v>1506</v>
      </c>
      <c r="C834" s="1" t="s">
        <v>1507</v>
      </c>
      <c r="D834" s="1" t="s">
        <v>715</v>
      </c>
      <c r="E834" s="1" t="s">
        <v>1505</v>
      </c>
      <c r="F834" s="1">
        <v>14.99</v>
      </c>
      <c r="G834" s="1">
        <v>13.77</v>
      </c>
      <c r="J834" s="1">
        <v>14.87</v>
      </c>
      <c r="L834" s="5">
        <v>14.5</v>
      </c>
      <c r="Q834" s="1">
        <v>13.77</v>
      </c>
      <c r="Y834" s="1">
        <v>14.93</v>
      </c>
      <c r="AA834" s="1">
        <v>13.76</v>
      </c>
      <c r="AD834" s="1">
        <v>13.76</v>
      </c>
      <c r="AK834" s="1">
        <v>14.19</v>
      </c>
    </row>
    <row r="835" s="1" customFormat="1" ht="40.5" spans="1:37">
      <c r="A835" s="1">
        <v>832</v>
      </c>
      <c r="B835" s="1" t="s">
        <v>1506</v>
      </c>
      <c r="C835" s="1" t="s">
        <v>1508</v>
      </c>
      <c r="D835" s="1" t="s">
        <v>715</v>
      </c>
      <c r="E835" s="1" t="s">
        <v>1505</v>
      </c>
      <c r="F835" s="1">
        <v>20.33</v>
      </c>
      <c r="G835" s="1">
        <v>19.79</v>
      </c>
      <c r="J835" s="1">
        <v>19.95</v>
      </c>
      <c r="L835" s="1">
        <v>19.93</v>
      </c>
      <c r="AC835" s="1">
        <v>20.14</v>
      </c>
      <c r="AK835" s="1">
        <v>19.95</v>
      </c>
    </row>
    <row r="836" s="1" customFormat="1" ht="67.5" spans="1:37">
      <c r="A836" s="1">
        <v>833</v>
      </c>
      <c r="B836" s="1" t="s">
        <v>1509</v>
      </c>
      <c r="C836" s="1" t="s">
        <v>1510</v>
      </c>
      <c r="D836" s="1" t="s">
        <v>71</v>
      </c>
      <c r="E836" s="1" t="s">
        <v>1511</v>
      </c>
      <c r="F836" s="1">
        <v>3.6</v>
      </c>
      <c r="O836" s="1">
        <v>2.9</v>
      </c>
      <c r="AK836" s="1">
        <f t="shared" ref="AK836:AK838" si="22">AVERAGE(G836:AJ836)</f>
        <v>2.9</v>
      </c>
    </row>
    <row r="837" s="1" customFormat="1" ht="67.5" spans="1:37">
      <c r="A837" s="1">
        <v>834</v>
      </c>
      <c r="B837" s="1" t="s">
        <v>1512</v>
      </c>
      <c r="C837" s="1" t="s">
        <v>1513</v>
      </c>
      <c r="D837" s="1" t="s">
        <v>119</v>
      </c>
      <c r="E837" s="1" t="s">
        <v>1511</v>
      </c>
      <c r="F837" s="1">
        <v>0.825</v>
      </c>
      <c r="L837" s="1">
        <v>0.75</v>
      </c>
      <c r="AK837" s="1">
        <f t="shared" si="22"/>
        <v>0.75</v>
      </c>
    </row>
    <row r="838" s="1" customFormat="1" ht="67.5" spans="1:37">
      <c r="A838" s="1">
        <v>835</v>
      </c>
      <c r="B838" s="1" t="s">
        <v>1514</v>
      </c>
      <c r="C838" s="1" t="s">
        <v>1510</v>
      </c>
      <c r="D838" s="1" t="s">
        <v>71</v>
      </c>
      <c r="E838" s="1" t="s">
        <v>1511</v>
      </c>
      <c r="F838" s="1">
        <v>3.8</v>
      </c>
      <c r="O838" s="1">
        <v>2.933</v>
      </c>
      <c r="AK838" s="1">
        <f t="shared" si="22"/>
        <v>2.933</v>
      </c>
    </row>
    <row r="839" s="1" customFormat="1" ht="36" customHeight="1" spans="1:37">
      <c r="A839" s="1">
        <v>836</v>
      </c>
      <c r="B839" s="43" t="s">
        <v>1515</v>
      </c>
      <c r="C839" s="43" t="s">
        <v>285</v>
      </c>
      <c r="D839" s="43">
        <v>12</v>
      </c>
      <c r="E839" s="43" t="s">
        <v>1516</v>
      </c>
      <c r="F839" s="44">
        <v>1.18666666666667</v>
      </c>
      <c r="G839" s="45"/>
      <c r="H839" s="46"/>
      <c r="I839" s="6">
        <v>1.16083333333333</v>
      </c>
      <c r="J839" s="49"/>
      <c r="K839" s="50">
        <v>1.175</v>
      </c>
      <c r="L839" s="6"/>
      <c r="M839" s="6"/>
      <c r="N839" s="6"/>
      <c r="O839" s="51"/>
      <c r="P839" s="50"/>
      <c r="Q839" s="6"/>
      <c r="R839" s="54"/>
      <c r="S839" s="55"/>
      <c r="T839" s="55"/>
      <c r="U839" s="56">
        <v>1.1525</v>
      </c>
      <c r="V839" s="44"/>
      <c r="W839" s="49">
        <v>1.12</v>
      </c>
      <c r="X839" s="6"/>
      <c r="Y839" s="6"/>
      <c r="Z839" s="6"/>
      <c r="AA839" s="6">
        <v>1.0753</v>
      </c>
      <c r="AB839" s="6"/>
      <c r="AC839" s="44"/>
      <c r="AD839" s="6"/>
      <c r="AE839" s="57"/>
      <c r="AF839" s="6"/>
      <c r="AG839" s="51"/>
      <c r="AH839" s="58"/>
      <c r="AI839" s="6"/>
      <c r="AJ839" s="6"/>
      <c r="AK839" s="6">
        <v>1.13672666666667</v>
      </c>
    </row>
    <row r="840" s="1" customFormat="1" ht="36" customHeight="1" spans="1:37">
      <c r="A840" s="1">
        <v>837</v>
      </c>
      <c r="B840" s="43" t="s">
        <v>1515</v>
      </c>
      <c r="C840" s="43" t="s">
        <v>285</v>
      </c>
      <c r="D840" s="43">
        <v>24</v>
      </c>
      <c r="E840" s="43" t="s">
        <v>1516</v>
      </c>
      <c r="F840" s="44">
        <v>1.15708333333333</v>
      </c>
      <c r="G840" s="45">
        <v>1.08291666666667</v>
      </c>
      <c r="H840" s="46"/>
      <c r="I840" s="6">
        <v>1.13208333333333</v>
      </c>
      <c r="J840" s="49">
        <v>1.08208333333333</v>
      </c>
      <c r="K840" s="50">
        <v>1.105</v>
      </c>
      <c r="L840" s="6">
        <v>1.11458</v>
      </c>
      <c r="M840" s="6"/>
      <c r="N840" s="6"/>
      <c r="O840" s="51">
        <v>1.08291666666667</v>
      </c>
      <c r="P840" s="50"/>
      <c r="Q840" s="6">
        <v>1.08</v>
      </c>
      <c r="R840" s="54">
        <v>1.08291666666667</v>
      </c>
      <c r="S840" s="55"/>
      <c r="T840" s="55"/>
      <c r="U840" s="56">
        <v>1.12375</v>
      </c>
      <c r="V840" s="44">
        <v>1.08333333333333</v>
      </c>
      <c r="W840" s="49">
        <v>1.08208333333333</v>
      </c>
      <c r="X840" s="6"/>
      <c r="Y840" s="6">
        <v>1.1525</v>
      </c>
      <c r="Z840" s="6"/>
      <c r="AA840" s="6"/>
      <c r="AB840" s="6"/>
      <c r="AC840" s="44"/>
      <c r="AD840" s="6">
        <v>1.08291666666667</v>
      </c>
      <c r="AE840" s="57"/>
      <c r="AF840" s="6">
        <v>1.08</v>
      </c>
      <c r="AG840" s="51"/>
      <c r="AH840" s="58"/>
      <c r="AI840" s="6">
        <v>1.08</v>
      </c>
      <c r="AJ840" s="6">
        <v>1.0829</v>
      </c>
      <c r="AK840" s="6">
        <v>1.09562375</v>
      </c>
    </row>
    <row r="841" s="1" customFormat="1" ht="36" customHeight="1" spans="1:37">
      <c r="A841" s="1">
        <v>838</v>
      </c>
      <c r="B841" s="43" t="s">
        <v>1517</v>
      </c>
      <c r="C841" s="43" t="s">
        <v>278</v>
      </c>
      <c r="D841" s="43">
        <v>24</v>
      </c>
      <c r="E841" s="43" t="s">
        <v>1516</v>
      </c>
      <c r="F841" s="44">
        <v>1.02</v>
      </c>
      <c r="G841" s="45"/>
      <c r="H841" s="46"/>
      <c r="I841" s="6"/>
      <c r="J841" s="49"/>
      <c r="K841" s="50"/>
      <c r="L841" s="6"/>
      <c r="M841" s="6"/>
      <c r="N841" s="6"/>
      <c r="O841" s="51"/>
      <c r="P841" s="50"/>
      <c r="Q841" s="6"/>
      <c r="R841" s="54"/>
      <c r="S841" s="55"/>
      <c r="T841" s="55"/>
      <c r="U841" s="56"/>
      <c r="V841" s="44"/>
      <c r="W841" s="49"/>
      <c r="X841" s="6"/>
      <c r="Y841" s="6">
        <v>1</v>
      </c>
      <c r="Z841" s="6"/>
      <c r="AA841" s="6"/>
      <c r="AB841" s="6"/>
      <c r="AC841" s="44"/>
      <c r="AD841" s="6"/>
      <c r="AE841" s="57"/>
      <c r="AF841" s="6"/>
      <c r="AG841" s="51"/>
      <c r="AH841" s="58"/>
      <c r="AI841" s="6"/>
      <c r="AJ841" s="6"/>
      <c r="AK841" s="6">
        <v>1</v>
      </c>
    </row>
    <row r="842" s="1" customFormat="1" ht="33" customHeight="1" spans="1:37">
      <c r="A842" s="1">
        <v>839</v>
      </c>
      <c r="B842" s="1" t="s">
        <v>1518</v>
      </c>
      <c r="C842" s="1" t="s">
        <v>1519</v>
      </c>
      <c r="D842" s="1" t="s">
        <v>47</v>
      </c>
      <c r="E842" s="1" t="s">
        <v>1520</v>
      </c>
      <c r="F842" s="1">
        <v>43.2925</v>
      </c>
      <c r="J842" s="52">
        <v>41.49</v>
      </c>
      <c r="L842" s="52">
        <v>41.49</v>
      </c>
      <c r="M842" s="52">
        <v>41.49</v>
      </c>
      <c r="N842" s="47">
        <v>41.49</v>
      </c>
      <c r="Q842" s="47">
        <v>41.49</v>
      </c>
      <c r="R842" s="47">
        <v>41.49</v>
      </c>
      <c r="S842" s="47">
        <v>42.02</v>
      </c>
      <c r="U842" s="29">
        <v>41.49</v>
      </c>
      <c r="V842" s="52">
        <v>41.49</v>
      </c>
      <c r="W842" s="1">
        <v>41.49</v>
      </c>
      <c r="Y842" s="52">
        <v>41.49</v>
      </c>
      <c r="Z842" s="47">
        <v>41.49</v>
      </c>
      <c r="AF842" s="52">
        <v>41.49</v>
      </c>
      <c r="AJ842" s="52">
        <v>41.49</v>
      </c>
      <c r="AK842" s="3">
        <f t="shared" ref="AK842:AK858" si="23">AVERAGE(G842:AJ842)</f>
        <v>41.5278571428572</v>
      </c>
    </row>
    <row r="843" s="1" customFormat="1" ht="40.5" customHeight="1" spans="1:37">
      <c r="A843" s="1">
        <v>840</v>
      </c>
      <c r="B843" s="1" t="s">
        <v>1521</v>
      </c>
      <c r="C843" s="1" t="s">
        <v>1522</v>
      </c>
      <c r="D843" s="1" t="s">
        <v>47</v>
      </c>
      <c r="E843" s="1" t="s">
        <v>1520</v>
      </c>
      <c r="F843" s="1">
        <v>71.8525</v>
      </c>
      <c r="G843" s="47">
        <v>71.8</v>
      </c>
      <c r="J843" s="52">
        <v>71.8</v>
      </c>
      <c r="M843" s="1">
        <v>71.8</v>
      </c>
      <c r="O843" s="52">
        <v>71.8</v>
      </c>
      <c r="Q843" s="47">
        <v>71.8</v>
      </c>
      <c r="S843" s="47">
        <v>71.85</v>
      </c>
      <c r="W843" s="1">
        <v>71.8</v>
      </c>
      <c r="AH843" s="52">
        <v>71.8</v>
      </c>
      <c r="AI843" s="47">
        <v>71.8</v>
      </c>
      <c r="AK843" s="3">
        <f t="shared" si="23"/>
        <v>71.8055555555556</v>
      </c>
    </row>
    <row r="844" s="1" customFormat="1" ht="33" customHeight="1" spans="1:37">
      <c r="A844" s="1">
        <v>841</v>
      </c>
      <c r="B844" s="1" t="s">
        <v>1523</v>
      </c>
      <c r="C844" s="1" t="s">
        <v>1524</v>
      </c>
      <c r="D844" s="1" t="s">
        <v>47</v>
      </c>
      <c r="E844" s="1" t="s">
        <v>1520</v>
      </c>
      <c r="F844" s="1">
        <v>22.2075</v>
      </c>
      <c r="G844" s="47">
        <v>21.06</v>
      </c>
      <c r="O844" s="52">
        <v>21.06</v>
      </c>
      <c r="Q844" s="47">
        <v>21.06</v>
      </c>
      <c r="R844" s="47">
        <v>21.06</v>
      </c>
      <c r="T844" s="52">
        <v>22</v>
      </c>
      <c r="V844" s="52">
        <v>21.44</v>
      </c>
      <c r="Y844" s="52">
        <v>21.06</v>
      </c>
      <c r="AF844" s="52">
        <v>21.06</v>
      </c>
      <c r="AH844" s="1">
        <v>21.06</v>
      </c>
      <c r="AI844" s="47">
        <v>21.06</v>
      </c>
      <c r="AK844" s="4">
        <f t="shared" si="23"/>
        <v>21.192</v>
      </c>
    </row>
    <row r="845" s="1" customFormat="1" ht="33" customHeight="1" spans="1:37">
      <c r="A845" s="1">
        <v>842</v>
      </c>
      <c r="B845" s="1" t="s">
        <v>1525</v>
      </c>
      <c r="C845" s="1" t="s">
        <v>1526</v>
      </c>
      <c r="D845" s="1" t="s">
        <v>47</v>
      </c>
      <c r="E845" s="1" t="s">
        <v>1520</v>
      </c>
      <c r="F845" s="1">
        <v>18.09</v>
      </c>
      <c r="J845" s="52">
        <v>18.05</v>
      </c>
      <c r="O845" s="52">
        <v>18.05</v>
      </c>
      <c r="Q845" s="47">
        <v>18.05</v>
      </c>
      <c r="R845" s="47">
        <v>18.05</v>
      </c>
      <c r="U845" s="1">
        <v>18.05</v>
      </c>
      <c r="W845" s="1">
        <v>18.05</v>
      </c>
      <c r="AF845" s="52">
        <v>18.05</v>
      </c>
      <c r="AH845" s="52">
        <v>18.05</v>
      </c>
      <c r="AI845" s="47">
        <v>18.05</v>
      </c>
      <c r="AJ845" s="52">
        <v>18.05</v>
      </c>
      <c r="AK845" s="4">
        <f t="shared" si="23"/>
        <v>18.05</v>
      </c>
    </row>
    <row r="846" s="1" customFormat="1" ht="33" customHeight="1" spans="1:37">
      <c r="A846" s="1">
        <v>843</v>
      </c>
      <c r="B846" s="1" t="s">
        <v>1527</v>
      </c>
      <c r="C846" s="1" t="s">
        <v>1528</v>
      </c>
      <c r="D846" s="1" t="s">
        <v>47</v>
      </c>
      <c r="E846" s="1" t="s">
        <v>1520</v>
      </c>
      <c r="F846" s="1">
        <v>11.815</v>
      </c>
      <c r="J846" s="52">
        <v>11.81</v>
      </c>
      <c r="O846" s="52">
        <v>11.81</v>
      </c>
      <c r="R846" s="47">
        <v>11.8</v>
      </c>
      <c r="S846" s="47">
        <v>11.8</v>
      </c>
      <c r="U846" s="1">
        <v>11.8</v>
      </c>
      <c r="AF846" s="52">
        <v>11.8</v>
      </c>
      <c r="AI846" s="47">
        <v>11.8</v>
      </c>
      <c r="AJ846" s="52">
        <v>11.8</v>
      </c>
      <c r="AK846" s="4">
        <f t="shared" si="23"/>
        <v>11.8025</v>
      </c>
    </row>
    <row r="847" s="1" customFormat="1" ht="33" customHeight="1" spans="1:37">
      <c r="A847" s="1">
        <v>844</v>
      </c>
      <c r="B847" s="1" t="s">
        <v>1529</v>
      </c>
      <c r="C847" s="1" t="s">
        <v>1530</v>
      </c>
      <c r="D847" s="1" t="s">
        <v>363</v>
      </c>
      <c r="E847" s="1" t="s">
        <v>1531</v>
      </c>
      <c r="F847" s="1">
        <v>6.8125</v>
      </c>
      <c r="G847" s="47">
        <v>6.81</v>
      </c>
      <c r="J847" s="52">
        <v>6.81</v>
      </c>
      <c r="M847" s="52">
        <v>6.81</v>
      </c>
      <c r="O847" s="52">
        <v>6.81</v>
      </c>
      <c r="P847" s="52">
        <v>6.81</v>
      </c>
      <c r="R847" s="47">
        <v>6.81</v>
      </c>
      <c r="U847" s="29">
        <v>6.81</v>
      </c>
      <c r="W847" s="1">
        <v>6.81</v>
      </c>
      <c r="Z847" s="47">
        <v>6.81</v>
      </c>
      <c r="AD847" s="52">
        <v>6.81</v>
      </c>
      <c r="AF847" s="52">
        <v>6.81</v>
      </c>
      <c r="AI847" s="47">
        <v>6.81</v>
      </c>
      <c r="AJ847" s="52">
        <v>6.81</v>
      </c>
      <c r="AK847" s="4">
        <f t="shared" si="23"/>
        <v>6.81</v>
      </c>
    </row>
    <row r="848" s="1" customFormat="1" ht="33" customHeight="1" spans="1:37">
      <c r="A848" s="1">
        <v>845</v>
      </c>
      <c r="B848" s="1" t="s">
        <v>1532</v>
      </c>
      <c r="C848" s="1" t="s">
        <v>1533</v>
      </c>
      <c r="D848" s="1" t="s">
        <v>715</v>
      </c>
      <c r="E848" s="1" t="s">
        <v>1531</v>
      </c>
      <c r="F848" s="1">
        <v>286.38</v>
      </c>
      <c r="T848" s="52">
        <v>286.36</v>
      </c>
      <c r="AK848" s="4">
        <f t="shared" si="23"/>
        <v>286.36</v>
      </c>
    </row>
    <row r="849" s="1" customFormat="1" ht="33" customHeight="1" spans="1:37">
      <c r="A849" s="1">
        <v>846</v>
      </c>
      <c r="B849" s="1" t="s">
        <v>1532</v>
      </c>
      <c r="C849" s="1" t="s">
        <v>1534</v>
      </c>
      <c r="D849" s="1" t="s">
        <v>715</v>
      </c>
      <c r="E849" s="1" t="s">
        <v>1531</v>
      </c>
      <c r="F849" s="1">
        <v>332.275</v>
      </c>
      <c r="J849" s="1">
        <v>327.96</v>
      </c>
      <c r="L849" s="52">
        <v>328.968</v>
      </c>
      <c r="M849" s="52">
        <v>327.96</v>
      </c>
      <c r="O849" s="52">
        <v>327.96</v>
      </c>
      <c r="P849" s="52">
        <v>327.96</v>
      </c>
      <c r="Q849" s="47">
        <v>327.96</v>
      </c>
      <c r="R849" s="47">
        <v>327.96</v>
      </c>
      <c r="Y849" s="52">
        <v>327.96</v>
      </c>
      <c r="Z849" s="47">
        <v>327.96</v>
      </c>
      <c r="AD849" s="52">
        <v>327.96</v>
      </c>
      <c r="AF849" s="52">
        <v>327.96</v>
      </c>
      <c r="AH849" s="52">
        <v>327.96</v>
      </c>
      <c r="AI849" s="47">
        <v>327.96</v>
      </c>
      <c r="AK849" s="3">
        <f t="shared" si="23"/>
        <v>328.037538461538</v>
      </c>
    </row>
    <row r="850" s="1" customFormat="1" ht="33" customHeight="1" spans="1:37">
      <c r="A850" s="1">
        <v>847</v>
      </c>
      <c r="B850" s="1" t="s">
        <v>1535</v>
      </c>
      <c r="C850" s="1" t="s">
        <v>1536</v>
      </c>
      <c r="D850" s="1" t="s">
        <v>715</v>
      </c>
      <c r="E850" s="1" t="s">
        <v>1531</v>
      </c>
      <c r="F850" s="1">
        <v>242.5667</v>
      </c>
      <c r="J850" s="52">
        <v>206.16</v>
      </c>
      <c r="L850" s="52">
        <v>202.5</v>
      </c>
      <c r="M850" s="52">
        <v>202.5</v>
      </c>
      <c r="O850" s="52"/>
      <c r="P850" s="52">
        <v>213.73</v>
      </c>
      <c r="R850" s="47">
        <v>240</v>
      </c>
      <c r="U850" s="29">
        <v>240</v>
      </c>
      <c r="V850" s="52">
        <v>219.87</v>
      </c>
      <c r="Y850" s="52">
        <v>213.49</v>
      </c>
      <c r="AD850" s="1">
        <v>202.5</v>
      </c>
      <c r="AE850" s="52">
        <v>215</v>
      </c>
      <c r="AF850" s="1">
        <v>202.5</v>
      </c>
      <c r="AH850" s="52">
        <v>226</v>
      </c>
      <c r="AI850" s="47">
        <v>202.5</v>
      </c>
      <c r="AJ850" s="52">
        <v>202.5</v>
      </c>
      <c r="AK850" s="3">
        <f t="shared" si="23"/>
        <v>213.517857142857</v>
      </c>
    </row>
    <row r="851" s="1" customFormat="1" ht="39" customHeight="1" spans="1:37">
      <c r="A851" s="1">
        <v>848</v>
      </c>
      <c r="B851" s="1" t="s">
        <v>1537</v>
      </c>
      <c r="C851" s="1" t="s">
        <v>1538</v>
      </c>
      <c r="D851" s="1" t="s">
        <v>47</v>
      </c>
      <c r="E851" s="1" t="s">
        <v>1531</v>
      </c>
      <c r="F851" s="1">
        <v>246.91</v>
      </c>
      <c r="G851" s="47">
        <v>246.35</v>
      </c>
      <c r="J851" s="52">
        <v>246.35</v>
      </c>
      <c r="O851" s="52">
        <v>246.35</v>
      </c>
      <c r="P851" s="52">
        <v>246.35</v>
      </c>
      <c r="Q851" s="47">
        <v>246.35</v>
      </c>
      <c r="R851" s="1">
        <v>246.35</v>
      </c>
      <c r="S851" s="47">
        <v>246.35</v>
      </c>
      <c r="Z851" s="1">
        <v>246.35</v>
      </c>
      <c r="AI851" s="47">
        <v>246.35</v>
      </c>
      <c r="AJ851" s="52">
        <v>246.35</v>
      </c>
      <c r="AK851" s="4">
        <f t="shared" si="23"/>
        <v>246.35</v>
      </c>
    </row>
    <row r="852" s="1" customFormat="1" ht="33" customHeight="1" spans="1:37">
      <c r="A852" s="1">
        <v>849</v>
      </c>
      <c r="B852" s="1" t="s">
        <v>1539</v>
      </c>
      <c r="C852" s="1" t="s">
        <v>1540</v>
      </c>
      <c r="D852" s="1" t="s">
        <v>47</v>
      </c>
      <c r="E852" s="1" t="s">
        <v>1531</v>
      </c>
      <c r="F852" s="1">
        <v>345.4567</v>
      </c>
      <c r="J852" s="52">
        <v>345.14</v>
      </c>
      <c r="L852" s="53">
        <v>345.14</v>
      </c>
      <c r="M852" s="52">
        <v>345.1429</v>
      </c>
      <c r="Q852" s="47">
        <v>345.14</v>
      </c>
      <c r="R852" s="47">
        <v>345.14</v>
      </c>
      <c r="S852" s="47">
        <v>345.43</v>
      </c>
      <c r="T852" s="52">
        <v>345.14</v>
      </c>
      <c r="U852" s="52">
        <v>345.14</v>
      </c>
      <c r="V852" s="52">
        <v>345.14</v>
      </c>
      <c r="AD852" s="52">
        <v>345.14</v>
      </c>
      <c r="AI852" s="47">
        <v>345.14</v>
      </c>
      <c r="AJ852" s="52">
        <v>345.14</v>
      </c>
      <c r="AK852" s="3">
        <f t="shared" si="23"/>
        <v>345.164408333333</v>
      </c>
    </row>
    <row r="853" s="1" customFormat="1" ht="33" customHeight="1" spans="1:37">
      <c r="A853" s="1">
        <v>850</v>
      </c>
      <c r="B853" s="1" t="s">
        <v>1539</v>
      </c>
      <c r="C853" s="1" t="s">
        <v>496</v>
      </c>
      <c r="D853" s="1" t="s">
        <v>47</v>
      </c>
      <c r="E853" s="1" t="s">
        <v>1531</v>
      </c>
      <c r="F853" s="1">
        <v>171.45</v>
      </c>
      <c r="L853" s="52">
        <v>170.8</v>
      </c>
      <c r="M853" s="52"/>
      <c r="Q853" s="47">
        <v>170.73</v>
      </c>
      <c r="T853" s="52">
        <v>170.73</v>
      </c>
      <c r="U853" s="52">
        <v>170.73</v>
      </c>
      <c r="V853" s="52">
        <v>170.73</v>
      </c>
      <c r="W853" s="52">
        <v>170.73</v>
      </c>
      <c r="AI853" s="1">
        <v>170.73</v>
      </c>
      <c r="AJ853" s="52">
        <v>171.14</v>
      </c>
      <c r="AK853" s="3">
        <f t="shared" si="23"/>
        <v>170.79</v>
      </c>
    </row>
    <row r="854" s="1" customFormat="1" ht="33" customHeight="1" spans="1:37">
      <c r="A854" s="1">
        <v>851</v>
      </c>
      <c r="B854" s="1" t="s">
        <v>1541</v>
      </c>
      <c r="C854" s="1" t="s">
        <v>1542</v>
      </c>
      <c r="D854" s="1" t="s">
        <v>47</v>
      </c>
      <c r="E854" s="1" t="s">
        <v>1531</v>
      </c>
      <c r="F854" s="1">
        <v>297.045</v>
      </c>
      <c r="G854" s="47">
        <v>271.3</v>
      </c>
      <c r="J854" s="52">
        <v>271.96</v>
      </c>
      <c r="K854" s="4">
        <v>271.3</v>
      </c>
      <c r="O854" s="52">
        <v>274.63</v>
      </c>
      <c r="P854" s="52">
        <v>274.21</v>
      </c>
      <c r="R854" s="47">
        <v>271.3</v>
      </c>
      <c r="T854" s="52">
        <v>276.29</v>
      </c>
      <c r="V854" s="52">
        <v>272.96</v>
      </c>
      <c r="AD854" s="47">
        <v>271.3</v>
      </c>
      <c r="AK854" s="3">
        <f t="shared" si="23"/>
        <v>272.805555555556</v>
      </c>
    </row>
    <row r="855" s="1" customFormat="1" ht="33" customHeight="1" spans="1:37">
      <c r="A855" s="1">
        <v>852</v>
      </c>
      <c r="B855" s="1" t="s">
        <v>1543</v>
      </c>
      <c r="C855" s="1" t="s">
        <v>1544</v>
      </c>
      <c r="D855" s="1" t="s">
        <v>715</v>
      </c>
      <c r="E855" s="1" t="s">
        <v>1531</v>
      </c>
      <c r="F855" s="1">
        <v>62.04</v>
      </c>
      <c r="J855" s="52">
        <v>61.0467</v>
      </c>
      <c r="Q855" s="47">
        <v>59.06</v>
      </c>
      <c r="Y855" s="52">
        <v>59.06</v>
      </c>
      <c r="AI855" s="47">
        <v>61.05</v>
      </c>
      <c r="AK855" s="3">
        <f t="shared" si="23"/>
        <v>60.054175</v>
      </c>
    </row>
    <row r="856" s="1" customFormat="1" ht="33" customHeight="1" spans="1:37">
      <c r="A856" s="1">
        <v>853</v>
      </c>
      <c r="B856" s="1" t="s">
        <v>1545</v>
      </c>
      <c r="C856" s="1" t="s">
        <v>1546</v>
      </c>
      <c r="D856" s="1" t="s">
        <v>47</v>
      </c>
      <c r="E856" s="1" t="s">
        <v>1531</v>
      </c>
      <c r="F856" s="1">
        <v>8.4167</v>
      </c>
      <c r="K856" s="52">
        <v>7.48</v>
      </c>
      <c r="P856" s="52">
        <v>7.65</v>
      </c>
      <c r="R856" s="47">
        <v>7.1</v>
      </c>
      <c r="S856" s="47">
        <v>7.08</v>
      </c>
      <c r="V856" s="52">
        <v>6.75</v>
      </c>
      <c r="X856" s="1">
        <v>7.48</v>
      </c>
      <c r="AJ856" s="52">
        <v>7.5</v>
      </c>
      <c r="AK856" s="3">
        <f t="shared" si="23"/>
        <v>7.29142857142857</v>
      </c>
    </row>
    <row r="857" s="1" customFormat="1" ht="33" customHeight="1" spans="1:37">
      <c r="A857" s="1">
        <v>854</v>
      </c>
      <c r="B857" s="1" t="s">
        <v>1545</v>
      </c>
      <c r="C857" s="1" t="s">
        <v>1547</v>
      </c>
      <c r="D857" s="1" t="s">
        <v>47</v>
      </c>
      <c r="E857" s="1" t="s">
        <v>1531</v>
      </c>
      <c r="F857" s="1">
        <v>8.1</v>
      </c>
      <c r="K857" s="52">
        <v>7.3</v>
      </c>
      <c r="Q857" s="47">
        <v>5.92</v>
      </c>
      <c r="R857" s="47">
        <v>5.92</v>
      </c>
      <c r="V857" s="52">
        <v>6.75</v>
      </c>
      <c r="X857" s="1">
        <v>7.3</v>
      </c>
      <c r="Z857" s="47">
        <v>5.92</v>
      </c>
      <c r="AJ857" s="52">
        <v>7.3</v>
      </c>
      <c r="AK857" s="4">
        <f t="shared" si="23"/>
        <v>6.63</v>
      </c>
    </row>
    <row r="858" s="1" customFormat="1" ht="33" customHeight="1" spans="1:37">
      <c r="A858" s="1">
        <v>855</v>
      </c>
      <c r="B858" s="1" t="s">
        <v>102</v>
      </c>
      <c r="C858" s="1" t="s">
        <v>191</v>
      </c>
      <c r="D858" s="1" t="s">
        <v>993</v>
      </c>
      <c r="E858" s="1" t="s">
        <v>1531</v>
      </c>
      <c r="F858" s="1">
        <v>1.65</v>
      </c>
      <c r="V858" s="1">
        <v>1.6333</v>
      </c>
      <c r="AK858" s="4">
        <f t="shared" si="23"/>
        <v>1.6333</v>
      </c>
    </row>
    <row r="859" s="1" customFormat="1" ht="43" customHeight="1" spans="1:37">
      <c r="A859" s="1">
        <v>856</v>
      </c>
      <c r="B859" s="43" t="s">
        <v>1548</v>
      </c>
      <c r="C859" s="43" t="s">
        <v>186</v>
      </c>
      <c r="D859" s="43">
        <v>5</v>
      </c>
      <c r="E859" s="43" t="s">
        <v>1549</v>
      </c>
      <c r="F859" s="44">
        <v>1.4277</v>
      </c>
      <c r="G859" s="45"/>
      <c r="H859" s="46"/>
      <c r="I859" s="6"/>
      <c r="J859" s="49">
        <v>0.79</v>
      </c>
      <c r="K859" s="50"/>
      <c r="L859" s="6"/>
      <c r="M859" s="6">
        <v>1.2</v>
      </c>
      <c r="N859" s="6"/>
      <c r="O859" s="51"/>
      <c r="P859" s="50"/>
      <c r="Q859" s="6"/>
      <c r="R859" s="54"/>
      <c r="S859" s="55"/>
      <c r="T859" s="55"/>
      <c r="U859" s="56"/>
      <c r="V859" s="44"/>
      <c r="W859" s="49"/>
      <c r="X859" s="6"/>
      <c r="Y859" s="6"/>
      <c r="Z859" s="6"/>
      <c r="AA859" s="6"/>
      <c r="AB859" s="6"/>
      <c r="AC859" s="44"/>
      <c r="AD859" s="6">
        <v>0.3625</v>
      </c>
      <c r="AE859" s="57"/>
      <c r="AF859" s="6"/>
      <c r="AG859" s="51"/>
      <c r="AH859" s="58"/>
      <c r="AI859" s="6"/>
      <c r="AJ859" s="6"/>
      <c r="AK859" s="6">
        <v>0.784166666666666</v>
      </c>
    </row>
    <row r="860" s="1" customFormat="1" ht="43" customHeight="1" spans="1:37">
      <c r="A860" s="1">
        <v>857</v>
      </c>
      <c r="B860" s="48" t="s">
        <v>1550</v>
      </c>
      <c r="C860" s="43" t="s">
        <v>186</v>
      </c>
      <c r="D860" s="43">
        <v>8</v>
      </c>
      <c r="E860" s="43" t="s">
        <v>1549</v>
      </c>
      <c r="F860" s="44">
        <v>9.1911</v>
      </c>
      <c r="G860" s="45">
        <v>8.75</v>
      </c>
      <c r="H860" s="46">
        <v>8.75</v>
      </c>
      <c r="I860" s="6"/>
      <c r="J860" s="49"/>
      <c r="K860" s="50">
        <v>6.975</v>
      </c>
      <c r="L860" s="6"/>
      <c r="M860" s="6">
        <v>7.97875</v>
      </c>
      <c r="N860" s="6"/>
      <c r="O860" s="51"/>
      <c r="P860" s="50"/>
      <c r="Q860" s="6"/>
      <c r="R860" s="54"/>
      <c r="S860" s="55"/>
      <c r="T860" s="55"/>
      <c r="U860" s="56"/>
      <c r="V860" s="44"/>
      <c r="W860" s="49">
        <v>7.9475</v>
      </c>
      <c r="X860" s="6"/>
      <c r="Y860" s="6"/>
      <c r="Z860" s="6">
        <v>8.95</v>
      </c>
      <c r="AA860" s="6"/>
      <c r="AB860" s="6"/>
      <c r="AC860" s="44">
        <v>8.8</v>
      </c>
      <c r="AD860" s="6"/>
      <c r="AE860" s="57"/>
      <c r="AF860" s="6"/>
      <c r="AG860" s="51"/>
      <c r="AH860" s="58"/>
      <c r="AI860" s="6"/>
      <c r="AJ860" s="6"/>
      <c r="AK860" s="6">
        <v>8.30732142857143</v>
      </c>
    </row>
    <row r="861" s="1" customFormat="1" ht="43" customHeight="1" spans="1:37">
      <c r="A861" s="1">
        <v>858</v>
      </c>
      <c r="B861" s="48" t="s">
        <v>1551</v>
      </c>
      <c r="C861" s="43" t="s">
        <v>186</v>
      </c>
      <c r="D861" s="43">
        <v>6</v>
      </c>
      <c r="E861" s="43" t="s">
        <v>1549</v>
      </c>
      <c r="F861" s="44">
        <v>6.7808</v>
      </c>
      <c r="G861" s="45"/>
      <c r="H861" s="46"/>
      <c r="I861" s="6"/>
      <c r="J861" s="49"/>
      <c r="K861" s="50"/>
      <c r="L861" s="6"/>
      <c r="M861" s="6">
        <v>5.45333333333333</v>
      </c>
      <c r="N861" s="6"/>
      <c r="O861" s="51">
        <v>5.225</v>
      </c>
      <c r="P861" s="50"/>
      <c r="Q861" s="6"/>
      <c r="R861" s="54"/>
      <c r="S861" s="55"/>
      <c r="T861" s="55"/>
      <c r="U861" s="56"/>
      <c r="V861" s="44">
        <v>6</v>
      </c>
      <c r="W861" s="49"/>
      <c r="X861" s="6"/>
      <c r="Y861" s="6"/>
      <c r="Z861" s="6"/>
      <c r="AA861" s="6"/>
      <c r="AB861" s="6"/>
      <c r="AC861" s="44">
        <v>4.3</v>
      </c>
      <c r="AD861" s="6"/>
      <c r="AE861" s="57"/>
      <c r="AF861" s="6"/>
      <c r="AG861" s="51"/>
      <c r="AH861" s="58"/>
      <c r="AI861" s="6"/>
      <c r="AJ861" s="6"/>
      <c r="AK861" s="6">
        <v>5.24458333333333</v>
      </c>
    </row>
    <row r="862" s="1" customFormat="1" ht="43" customHeight="1" spans="1:37">
      <c r="A862" s="1">
        <v>859</v>
      </c>
      <c r="B862" s="48" t="s">
        <v>1552</v>
      </c>
      <c r="C862" s="43" t="s">
        <v>345</v>
      </c>
      <c r="D862" s="43">
        <v>12</v>
      </c>
      <c r="E862" s="43" t="s">
        <v>1549</v>
      </c>
      <c r="F862" s="44" t="s">
        <v>1553</v>
      </c>
      <c r="G862" s="45">
        <v>3.79</v>
      </c>
      <c r="H862" s="46">
        <v>3.5</v>
      </c>
      <c r="I862" s="6"/>
      <c r="J862" s="49">
        <v>1.79666666666667</v>
      </c>
      <c r="K862" s="50"/>
      <c r="L862" s="6"/>
      <c r="M862" s="6">
        <v>3.4</v>
      </c>
      <c r="N862" s="6"/>
      <c r="O862" s="51">
        <v>2.12</v>
      </c>
      <c r="P862" s="50"/>
      <c r="Q862" s="6">
        <v>1.53</v>
      </c>
      <c r="R862" s="54"/>
      <c r="S862" s="55"/>
      <c r="T862" s="55"/>
      <c r="U862" s="56">
        <v>2.54916666666667</v>
      </c>
      <c r="V862" s="44"/>
      <c r="W862" s="49"/>
      <c r="X862" s="6">
        <v>3.05583333333333</v>
      </c>
      <c r="Y862" s="6"/>
      <c r="Z862" s="6">
        <v>3.2417</v>
      </c>
      <c r="AA862" s="6"/>
      <c r="AB862" s="6"/>
      <c r="AC862" s="44">
        <v>3.0333</v>
      </c>
      <c r="AD862" s="6">
        <v>2.43176666666667</v>
      </c>
      <c r="AE862" s="57">
        <v>2.8025</v>
      </c>
      <c r="AF862" s="6"/>
      <c r="AG862" s="51"/>
      <c r="AH862" s="58"/>
      <c r="AI862" s="6"/>
      <c r="AJ862" s="6">
        <v>2.435</v>
      </c>
      <c r="AK862" s="6">
        <v>2.74507179487179</v>
      </c>
    </row>
    <row r="863" s="1" customFormat="1" ht="43" customHeight="1" spans="1:37">
      <c r="A863" s="1">
        <v>860</v>
      </c>
      <c r="B863" s="48" t="s">
        <v>1552</v>
      </c>
      <c r="C863" s="43" t="s">
        <v>345</v>
      </c>
      <c r="D863" s="43">
        <v>8</v>
      </c>
      <c r="E863" s="43" t="s">
        <v>1549</v>
      </c>
      <c r="F863" s="44">
        <v>3.1229</v>
      </c>
      <c r="G863" s="45"/>
      <c r="H863" s="46"/>
      <c r="I863" s="6"/>
      <c r="J863" s="49"/>
      <c r="K863" s="50"/>
      <c r="L863" s="6">
        <v>2.32934</v>
      </c>
      <c r="M863" s="6"/>
      <c r="N863" s="6"/>
      <c r="O863" s="51">
        <v>2.12</v>
      </c>
      <c r="P863" s="50"/>
      <c r="Q863" s="6"/>
      <c r="R863" s="54"/>
      <c r="S863" s="55"/>
      <c r="T863" s="55"/>
      <c r="U863" s="56">
        <v>2.5875</v>
      </c>
      <c r="V863" s="44"/>
      <c r="W863" s="49"/>
      <c r="X863" s="6"/>
      <c r="Y863" s="6"/>
      <c r="Z863" s="6"/>
      <c r="AA863" s="6"/>
      <c r="AB863" s="6"/>
      <c r="AC863" s="44">
        <v>3.07855737972795</v>
      </c>
      <c r="AD863" s="6"/>
      <c r="AE863" s="57">
        <v>2.84375</v>
      </c>
      <c r="AF863" s="6"/>
      <c r="AG863" s="51"/>
      <c r="AH863" s="58"/>
      <c r="AI863" s="6"/>
      <c r="AJ863" s="6"/>
      <c r="AK863" s="6">
        <v>2.59182947594559</v>
      </c>
    </row>
    <row r="864" s="1" customFormat="1" ht="43" customHeight="1" spans="1:37">
      <c r="A864" s="1">
        <v>861</v>
      </c>
      <c r="B864" s="48" t="s">
        <v>274</v>
      </c>
      <c r="C864" s="43" t="s">
        <v>1073</v>
      </c>
      <c r="D864" s="43">
        <v>6</v>
      </c>
      <c r="E864" s="43" t="s">
        <v>1549</v>
      </c>
      <c r="F864" s="44">
        <v>1.72666666666667</v>
      </c>
      <c r="G864" s="45"/>
      <c r="H864" s="46"/>
      <c r="I864" s="6"/>
      <c r="J864" s="49"/>
      <c r="K864" s="50"/>
      <c r="L864" s="6">
        <v>1.67834</v>
      </c>
      <c r="M864" s="6"/>
      <c r="N864" s="6"/>
      <c r="O864" s="51"/>
      <c r="P864" s="50"/>
      <c r="Q864" s="6"/>
      <c r="R864" s="54"/>
      <c r="S864" s="55"/>
      <c r="T864" s="55"/>
      <c r="U864" s="56"/>
      <c r="V864" s="44"/>
      <c r="W864" s="49"/>
      <c r="X864" s="6"/>
      <c r="Y864" s="6"/>
      <c r="Z864" s="6"/>
      <c r="AA864" s="6">
        <v>1.575</v>
      </c>
      <c r="AB864" s="6"/>
      <c r="AC864" s="44"/>
      <c r="AD864" s="6"/>
      <c r="AE864" s="57"/>
      <c r="AF864" s="6"/>
      <c r="AG864" s="51"/>
      <c r="AH864" s="58"/>
      <c r="AI864" s="6"/>
      <c r="AJ864" s="6"/>
      <c r="AK864" s="6">
        <v>1.62667</v>
      </c>
    </row>
    <row r="865" s="1" customFormat="1" ht="43" customHeight="1" spans="1:37">
      <c r="A865" s="1">
        <v>862</v>
      </c>
      <c r="B865" s="48" t="s">
        <v>274</v>
      </c>
      <c r="C865" s="43" t="s">
        <v>1073</v>
      </c>
      <c r="D865" s="43">
        <v>12</v>
      </c>
      <c r="E865" s="43" t="s">
        <v>1549</v>
      </c>
      <c r="F865" s="44">
        <v>1.68388888888889</v>
      </c>
      <c r="G865" s="45"/>
      <c r="H865" s="46"/>
      <c r="I865" s="6"/>
      <c r="J865" s="49">
        <v>1.575</v>
      </c>
      <c r="K865" s="50"/>
      <c r="L865" s="6"/>
      <c r="M865" s="6"/>
      <c r="N865" s="6"/>
      <c r="O865" s="51">
        <v>1.575</v>
      </c>
      <c r="P865" s="50"/>
      <c r="Q865" s="6">
        <v>1.575</v>
      </c>
      <c r="R865" s="54"/>
      <c r="S865" s="55"/>
      <c r="T865" s="55"/>
      <c r="U865" s="56"/>
      <c r="V865" s="44">
        <v>1.665</v>
      </c>
      <c r="W865" s="49">
        <v>1.575</v>
      </c>
      <c r="X865" s="6"/>
      <c r="Y865" s="6"/>
      <c r="Z865" s="6"/>
      <c r="AA865" s="6">
        <v>1.575</v>
      </c>
      <c r="AB865" s="6">
        <v>1.575</v>
      </c>
      <c r="AC865" s="44"/>
      <c r="AD865" s="6">
        <v>1.575</v>
      </c>
      <c r="AE865" s="57"/>
      <c r="AF865" s="6"/>
      <c r="AG865" s="51"/>
      <c r="AH865" s="58"/>
      <c r="AI865" s="6">
        <v>1.575</v>
      </c>
      <c r="AJ865" s="6">
        <v>1.575</v>
      </c>
      <c r="AK865" s="6">
        <v>1.584</v>
      </c>
    </row>
    <row r="866" s="1" customFormat="1" ht="43" customHeight="1" spans="1:37">
      <c r="A866" s="1">
        <v>863</v>
      </c>
      <c r="B866" s="48" t="s">
        <v>274</v>
      </c>
      <c r="C866" s="43" t="s">
        <v>90</v>
      </c>
      <c r="D866" s="43">
        <v>6</v>
      </c>
      <c r="E866" s="43" t="s">
        <v>1549</v>
      </c>
      <c r="F866" s="44">
        <v>4.1876</v>
      </c>
      <c r="G866" s="45"/>
      <c r="H866" s="46"/>
      <c r="I866" s="6">
        <v>2.99</v>
      </c>
      <c r="J866" s="49">
        <v>3.08666666666667</v>
      </c>
      <c r="K866" s="50"/>
      <c r="L866" s="6">
        <v>3.30234</v>
      </c>
      <c r="M866" s="6">
        <v>2.99</v>
      </c>
      <c r="N866" s="6"/>
      <c r="O866" s="51">
        <v>3.01666666666667</v>
      </c>
      <c r="P866" s="50"/>
      <c r="Q866" s="6"/>
      <c r="R866" s="54"/>
      <c r="S866" s="55"/>
      <c r="T866" s="55"/>
      <c r="U866" s="56">
        <v>2.99</v>
      </c>
      <c r="V866" s="44">
        <v>3.46166666666667</v>
      </c>
      <c r="W866" s="49">
        <v>3.07</v>
      </c>
      <c r="X866" s="6">
        <v>3.5</v>
      </c>
      <c r="Y866" s="6">
        <v>3.615</v>
      </c>
      <c r="Z866" s="6"/>
      <c r="AA866" s="6">
        <v>2.6775</v>
      </c>
      <c r="AB866" s="6"/>
      <c r="AC866" s="44"/>
      <c r="AD866" s="6">
        <v>3.615</v>
      </c>
      <c r="AE866" s="57">
        <v>3.96166666666667</v>
      </c>
      <c r="AF866" s="6"/>
      <c r="AG866" s="51"/>
      <c r="AH866" s="58"/>
      <c r="AI866" s="6"/>
      <c r="AJ866" s="6">
        <v>2.99</v>
      </c>
      <c r="AK866" s="6">
        <v>3.2333219047619</v>
      </c>
    </row>
    <row r="867" s="1" customFormat="1" ht="43" customHeight="1" spans="1:37">
      <c r="A867" s="1">
        <v>864</v>
      </c>
      <c r="B867" s="48" t="s">
        <v>1554</v>
      </c>
      <c r="C867" s="43" t="s">
        <v>40</v>
      </c>
      <c r="D867" s="43">
        <v>6</v>
      </c>
      <c r="E867" s="43" t="s">
        <v>1549</v>
      </c>
      <c r="F867" s="44">
        <v>8.5883</v>
      </c>
      <c r="G867" s="45">
        <v>7</v>
      </c>
      <c r="H867" s="46"/>
      <c r="I867" s="6">
        <v>5.075</v>
      </c>
      <c r="J867" s="49">
        <v>7.015</v>
      </c>
      <c r="K867" s="50"/>
      <c r="L867" s="6">
        <v>6.91667</v>
      </c>
      <c r="M867" s="6">
        <v>7.023</v>
      </c>
      <c r="N867" s="6"/>
      <c r="O867" s="51"/>
      <c r="P867" s="50"/>
      <c r="Q867" s="6"/>
      <c r="R867" s="54"/>
      <c r="S867" s="55"/>
      <c r="T867" s="55"/>
      <c r="U867" s="56"/>
      <c r="V867" s="44"/>
      <c r="W867" s="49"/>
      <c r="X867" s="6"/>
      <c r="Y867" s="6">
        <v>7.72666666666667</v>
      </c>
      <c r="Z867" s="6"/>
      <c r="AA867" s="6">
        <v>6.3633</v>
      </c>
      <c r="AB867" s="6"/>
      <c r="AC867" s="44">
        <v>7.02307692307692</v>
      </c>
      <c r="AD867" s="6">
        <v>7.02306666666667</v>
      </c>
      <c r="AE867" s="57"/>
      <c r="AF867" s="6"/>
      <c r="AG867" s="51"/>
      <c r="AH867" s="58"/>
      <c r="AI867" s="6">
        <v>7.015</v>
      </c>
      <c r="AJ867" s="6"/>
      <c r="AK867" s="6">
        <v>6.81807802564102</v>
      </c>
    </row>
    <row r="868" s="1" customFormat="1" ht="43" customHeight="1" spans="1:37">
      <c r="A868" s="1">
        <v>865</v>
      </c>
      <c r="B868" s="43" t="s">
        <v>1555</v>
      </c>
      <c r="C868" s="43" t="s">
        <v>1556</v>
      </c>
      <c r="D868" s="43">
        <v>6</v>
      </c>
      <c r="E868" s="43" t="s">
        <v>1549</v>
      </c>
      <c r="F868" s="44">
        <v>2.6083</v>
      </c>
      <c r="G868" s="45"/>
      <c r="H868" s="46"/>
      <c r="I868" s="6"/>
      <c r="J868" s="49"/>
      <c r="K868" s="50"/>
      <c r="L868" s="6"/>
      <c r="M868" s="6"/>
      <c r="N868" s="6"/>
      <c r="O868" s="51"/>
      <c r="P868" s="50"/>
      <c r="Q868" s="6"/>
      <c r="R868" s="54"/>
      <c r="S868" s="55"/>
      <c r="T868" s="55"/>
      <c r="U868" s="56"/>
      <c r="V868" s="44"/>
      <c r="W868" s="49"/>
      <c r="X868" s="6"/>
      <c r="Y868" s="6"/>
      <c r="Z868" s="6"/>
      <c r="AA868" s="6"/>
      <c r="AB868" s="6"/>
      <c r="AC868" s="44"/>
      <c r="AD868" s="6">
        <v>2.56833333333333</v>
      </c>
      <c r="AE868" s="57"/>
      <c r="AF868" s="6"/>
      <c r="AG868" s="51"/>
      <c r="AH868" s="58"/>
      <c r="AI868" s="6"/>
      <c r="AJ868" s="6"/>
      <c r="AK868" s="6">
        <v>2.56833333333333</v>
      </c>
    </row>
    <row r="869" s="1" customFormat="1" ht="43" customHeight="1" spans="1:37">
      <c r="A869" s="1">
        <v>866</v>
      </c>
      <c r="B869" s="43" t="s">
        <v>1555</v>
      </c>
      <c r="C869" s="43" t="s">
        <v>40</v>
      </c>
      <c r="D869" s="43">
        <v>6</v>
      </c>
      <c r="E869" s="43" t="s">
        <v>1549</v>
      </c>
      <c r="F869" s="44">
        <v>7.3333</v>
      </c>
      <c r="G869" s="45">
        <v>7</v>
      </c>
      <c r="H869" s="46">
        <v>7</v>
      </c>
      <c r="I869" s="6">
        <v>7</v>
      </c>
      <c r="J869" s="49"/>
      <c r="K869" s="50"/>
      <c r="L869" s="6"/>
      <c r="M869" s="6"/>
      <c r="N869" s="6"/>
      <c r="O869" s="51"/>
      <c r="P869" s="50"/>
      <c r="Q869" s="6"/>
      <c r="R869" s="54"/>
      <c r="S869" s="55"/>
      <c r="T869" s="55"/>
      <c r="U869" s="56"/>
      <c r="V869" s="44">
        <v>7</v>
      </c>
      <c r="W869" s="49"/>
      <c r="X869" s="6"/>
      <c r="Y869" s="6"/>
      <c r="Z869" s="6"/>
      <c r="AA869" s="6"/>
      <c r="AB869" s="6"/>
      <c r="AC869" s="44"/>
      <c r="AD869" s="6">
        <v>7</v>
      </c>
      <c r="AE869" s="57"/>
      <c r="AF869" s="6"/>
      <c r="AG869" s="51"/>
      <c r="AH869" s="58"/>
      <c r="AI869" s="6">
        <v>7</v>
      </c>
      <c r="AJ869" s="6"/>
      <c r="AK869" s="6">
        <v>7</v>
      </c>
    </row>
    <row r="870" s="1" customFormat="1" ht="43" customHeight="1" spans="1:37">
      <c r="A870" s="1">
        <v>867</v>
      </c>
      <c r="B870" s="43" t="s">
        <v>1557</v>
      </c>
      <c r="C870" s="43" t="s">
        <v>186</v>
      </c>
      <c r="D870" s="43">
        <v>36</v>
      </c>
      <c r="E870" s="43" t="s">
        <v>1549</v>
      </c>
      <c r="F870" s="44">
        <v>0.4812</v>
      </c>
      <c r="G870" s="45"/>
      <c r="H870" s="46">
        <v>0.4725</v>
      </c>
      <c r="I870" s="6">
        <v>0.42</v>
      </c>
      <c r="J870" s="49">
        <v>0.359722222222222</v>
      </c>
      <c r="K870" s="50">
        <v>0.425277777777778</v>
      </c>
      <c r="L870" s="6">
        <v>0.41712</v>
      </c>
      <c r="M870" s="6"/>
      <c r="N870" s="6"/>
      <c r="O870" s="51">
        <v>0.359722222222222</v>
      </c>
      <c r="P870" s="50"/>
      <c r="Q870" s="6">
        <v>0.3</v>
      </c>
      <c r="R870" s="54"/>
      <c r="S870" s="55"/>
      <c r="T870" s="55"/>
      <c r="U870" s="56">
        <v>0.429722222222222</v>
      </c>
      <c r="V870" s="44">
        <v>0.429722222222222</v>
      </c>
      <c r="W870" s="49">
        <v>0.374166666666667</v>
      </c>
      <c r="X870" s="6">
        <v>0.44</v>
      </c>
      <c r="Y870" s="6">
        <v>0.450277777777778</v>
      </c>
      <c r="Z870" s="6"/>
      <c r="AA870" s="6">
        <v>0.3931</v>
      </c>
      <c r="AB870" s="6">
        <v>0.430555555555556</v>
      </c>
      <c r="AC870" s="44"/>
      <c r="AD870" s="6">
        <v>0.405322222222222</v>
      </c>
      <c r="AE870" s="57"/>
      <c r="AF870" s="6"/>
      <c r="AG870" s="51"/>
      <c r="AH870" s="58"/>
      <c r="AI870" s="6"/>
      <c r="AJ870" s="6"/>
      <c r="AK870" s="6">
        <v>0.407147259259258</v>
      </c>
    </row>
    <row r="871" s="1" customFormat="1" ht="43" customHeight="1" spans="1:37">
      <c r="A871" s="1">
        <v>868</v>
      </c>
      <c r="B871" s="43" t="s">
        <v>1557</v>
      </c>
      <c r="C871" s="43" t="s">
        <v>76</v>
      </c>
      <c r="D871" s="43">
        <v>18</v>
      </c>
      <c r="E871" s="43" t="s">
        <v>1549</v>
      </c>
      <c r="F871" s="44">
        <v>0.935</v>
      </c>
      <c r="G871" s="45"/>
      <c r="H871" s="46">
        <v>0.823888888888889</v>
      </c>
      <c r="I871" s="6"/>
      <c r="J871" s="49">
        <v>0.813333333333333</v>
      </c>
      <c r="K871" s="50">
        <v>0.889444444444444</v>
      </c>
      <c r="L871" s="6">
        <v>0.83942</v>
      </c>
      <c r="M871" s="6"/>
      <c r="N871" s="6"/>
      <c r="O871" s="51">
        <v>0.813333333333333</v>
      </c>
      <c r="P871" s="50"/>
      <c r="Q871" s="6"/>
      <c r="R871" s="54"/>
      <c r="S871" s="55"/>
      <c r="T871" s="55"/>
      <c r="U871" s="56"/>
      <c r="V871" s="44"/>
      <c r="W871" s="49">
        <v>0.791666666666667</v>
      </c>
      <c r="X871" s="6"/>
      <c r="Y871" s="6">
        <v>0.882222222222222</v>
      </c>
      <c r="Z871" s="6"/>
      <c r="AA871" s="6">
        <v>0.6312</v>
      </c>
      <c r="AB871" s="6"/>
      <c r="AC871" s="44"/>
      <c r="AD871" s="6">
        <v>0.823888888888889</v>
      </c>
      <c r="AE871" s="57"/>
      <c r="AF871" s="6"/>
      <c r="AG871" s="51"/>
      <c r="AH871" s="58"/>
      <c r="AI871" s="6"/>
      <c r="AJ871" s="6"/>
      <c r="AK871" s="6">
        <v>0.812044197530867</v>
      </c>
    </row>
    <row r="872" s="1" customFormat="1" ht="43" customHeight="1" spans="1:37">
      <c r="A872" s="1">
        <v>869</v>
      </c>
      <c r="B872" s="43" t="s">
        <v>1558</v>
      </c>
      <c r="C872" s="43" t="s">
        <v>76</v>
      </c>
      <c r="D872" s="43">
        <v>12</v>
      </c>
      <c r="E872" s="43" t="s">
        <v>1549</v>
      </c>
      <c r="F872" s="44">
        <v>2.2495</v>
      </c>
      <c r="G872" s="45"/>
      <c r="H872" s="46">
        <v>2.08333333333333</v>
      </c>
      <c r="I872" s="6">
        <v>1.595</v>
      </c>
      <c r="J872" s="49">
        <v>1.42666666666667</v>
      </c>
      <c r="K872" s="50"/>
      <c r="L872" s="6">
        <v>1.5583</v>
      </c>
      <c r="M872" s="6">
        <v>1.85</v>
      </c>
      <c r="N872" s="6"/>
      <c r="O872" s="51"/>
      <c r="P872" s="50"/>
      <c r="Q872" s="6"/>
      <c r="R872" s="54"/>
      <c r="S872" s="55"/>
      <c r="T872" s="55"/>
      <c r="U872" s="56"/>
      <c r="V872" s="44"/>
      <c r="W872" s="49">
        <v>1.46583333333333</v>
      </c>
      <c r="X872" s="6">
        <v>1.525</v>
      </c>
      <c r="Y872" s="6">
        <v>1.40666666666667</v>
      </c>
      <c r="Z872" s="6">
        <v>2.11</v>
      </c>
      <c r="AA872" s="6"/>
      <c r="AB872" s="6"/>
      <c r="AC872" s="44">
        <v>2.1667</v>
      </c>
      <c r="AD872" s="6">
        <v>1.40650833333333</v>
      </c>
      <c r="AE872" s="57"/>
      <c r="AF872" s="6"/>
      <c r="AG872" s="51"/>
      <c r="AH872" s="58"/>
      <c r="AI872" s="6"/>
      <c r="AJ872" s="6">
        <v>1.4067</v>
      </c>
      <c r="AK872" s="6">
        <v>1.66672569444444</v>
      </c>
    </row>
    <row r="873" s="1" customFormat="1" ht="43" customHeight="1" spans="1:37">
      <c r="A873" s="1">
        <v>870</v>
      </c>
      <c r="B873" s="48" t="s">
        <v>1559</v>
      </c>
      <c r="C873" s="43" t="s">
        <v>76</v>
      </c>
      <c r="D873" s="43">
        <v>10</v>
      </c>
      <c r="E873" s="43" t="s">
        <v>1549</v>
      </c>
      <c r="F873" s="44">
        <v>2.24</v>
      </c>
      <c r="G873" s="45"/>
      <c r="H873" s="46"/>
      <c r="I873" s="6"/>
      <c r="J873" s="49">
        <v>2.217</v>
      </c>
      <c r="K873" s="50"/>
      <c r="L873" s="6"/>
      <c r="M873" s="6"/>
      <c r="N873" s="6"/>
      <c r="O873" s="51"/>
      <c r="P873" s="50"/>
      <c r="Q873" s="6"/>
      <c r="R873" s="54"/>
      <c r="S873" s="55"/>
      <c r="T873" s="55"/>
      <c r="U873" s="56"/>
      <c r="V873" s="44"/>
      <c r="W873" s="49">
        <v>2.15</v>
      </c>
      <c r="X873" s="6">
        <v>2.113</v>
      </c>
      <c r="Y873" s="6"/>
      <c r="Z873" s="6"/>
      <c r="AA873" s="6"/>
      <c r="AB873" s="6"/>
      <c r="AC873" s="44"/>
      <c r="AD873" s="6"/>
      <c r="AE873" s="57"/>
      <c r="AF873" s="6"/>
      <c r="AG873" s="51"/>
      <c r="AH873" s="58"/>
      <c r="AI873" s="6"/>
      <c r="AJ873" s="6"/>
      <c r="AK873" s="6">
        <v>2.16</v>
      </c>
    </row>
    <row r="874" s="1" customFormat="1" ht="43" customHeight="1" spans="1:37">
      <c r="A874" s="1">
        <v>871</v>
      </c>
      <c r="B874" s="43" t="s">
        <v>277</v>
      </c>
      <c r="C874" s="43" t="s">
        <v>553</v>
      </c>
      <c r="D874" s="43">
        <v>14</v>
      </c>
      <c r="E874" s="43" t="s">
        <v>1549</v>
      </c>
      <c r="F874" s="44">
        <v>1.13571428571429</v>
      </c>
      <c r="G874" s="45"/>
      <c r="H874" s="46"/>
      <c r="I874" s="6"/>
      <c r="J874" s="49"/>
      <c r="K874" s="50">
        <v>1.04785714285714</v>
      </c>
      <c r="L874" s="6">
        <v>1.12114</v>
      </c>
      <c r="M874" s="6">
        <v>1.05</v>
      </c>
      <c r="N874" s="6"/>
      <c r="O874" s="51">
        <v>1.06357142857143</v>
      </c>
      <c r="P874" s="50"/>
      <c r="Q874" s="6">
        <v>1.05</v>
      </c>
      <c r="R874" s="54"/>
      <c r="S874" s="55"/>
      <c r="T874" s="55"/>
      <c r="U874" s="56">
        <v>1.1</v>
      </c>
      <c r="V874" s="44"/>
      <c r="W874" s="49">
        <v>1.05</v>
      </c>
      <c r="X874" s="6">
        <v>1.05</v>
      </c>
      <c r="Y874" s="6"/>
      <c r="Z874" s="6"/>
      <c r="AA874" s="6">
        <v>1.05</v>
      </c>
      <c r="AB874" s="6"/>
      <c r="AC874" s="44"/>
      <c r="AD874" s="6"/>
      <c r="AE874" s="57">
        <v>1.10928571428571</v>
      </c>
      <c r="AF874" s="6"/>
      <c r="AG874" s="51"/>
      <c r="AH874" s="58">
        <v>1.05</v>
      </c>
      <c r="AI874" s="6"/>
      <c r="AJ874" s="6">
        <v>1.0557</v>
      </c>
      <c r="AK874" s="6">
        <v>1.06646285714286</v>
      </c>
    </row>
    <row r="875" s="1" customFormat="1" ht="43" customHeight="1" spans="1:37">
      <c r="A875" s="1">
        <v>872</v>
      </c>
      <c r="B875" s="48" t="s">
        <v>1560</v>
      </c>
      <c r="C875" s="43" t="s">
        <v>285</v>
      </c>
      <c r="D875" s="43">
        <v>24</v>
      </c>
      <c r="E875" s="43" t="s">
        <v>1549</v>
      </c>
      <c r="F875" s="44">
        <v>1.064</v>
      </c>
      <c r="G875" s="45">
        <v>1</v>
      </c>
      <c r="H875" s="46"/>
      <c r="I875" s="6">
        <v>1.05041666666667</v>
      </c>
      <c r="J875" s="49">
        <v>0.984583333333333</v>
      </c>
      <c r="K875" s="50"/>
      <c r="L875" s="6">
        <v>0.9913</v>
      </c>
      <c r="M875" s="6"/>
      <c r="N875" s="6"/>
      <c r="O875" s="51">
        <v>0.990833333333333</v>
      </c>
      <c r="P875" s="50"/>
      <c r="Q875" s="6">
        <v>0.98125</v>
      </c>
      <c r="R875" s="54"/>
      <c r="S875" s="55"/>
      <c r="T875" s="55"/>
      <c r="U875" s="56">
        <v>1.0125</v>
      </c>
      <c r="V875" s="44">
        <v>1</v>
      </c>
      <c r="W875" s="49">
        <v>0.98125</v>
      </c>
      <c r="X875" s="6"/>
      <c r="Y875" s="6">
        <v>1.04208333333333</v>
      </c>
      <c r="Z875" s="6"/>
      <c r="AA875" s="6">
        <v>0.944</v>
      </c>
      <c r="AB875" s="6"/>
      <c r="AC875" s="44"/>
      <c r="AD875" s="6">
        <v>1.02666666666667</v>
      </c>
      <c r="AE875" s="57"/>
      <c r="AF875" s="6"/>
      <c r="AG875" s="51"/>
      <c r="AH875" s="58"/>
      <c r="AI875" s="6">
        <v>0.98125</v>
      </c>
      <c r="AJ875" s="6">
        <v>1</v>
      </c>
      <c r="AK875" s="6">
        <v>0.999009523809525</v>
      </c>
    </row>
    <row r="876" s="1" customFormat="1" ht="43" customHeight="1" spans="1:37">
      <c r="A876" s="1">
        <v>873</v>
      </c>
      <c r="B876" s="43" t="s">
        <v>742</v>
      </c>
      <c r="C876" s="43" t="s">
        <v>708</v>
      </c>
      <c r="D876" s="43">
        <v>7</v>
      </c>
      <c r="E876" s="43" t="s">
        <v>1549</v>
      </c>
      <c r="F876" s="44">
        <v>1.79</v>
      </c>
      <c r="G876" s="45"/>
      <c r="H876" s="46"/>
      <c r="I876" s="6"/>
      <c r="J876" s="49">
        <v>1.77571428571429</v>
      </c>
      <c r="K876" s="50"/>
      <c r="L876" s="6"/>
      <c r="M876" s="6"/>
      <c r="N876" s="6"/>
      <c r="O876" s="51">
        <v>1.77571428571429</v>
      </c>
      <c r="P876" s="50"/>
      <c r="Q876" s="6">
        <v>1.74571428571429</v>
      </c>
      <c r="R876" s="54"/>
      <c r="S876" s="55"/>
      <c r="T876" s="55"/>
      <c r="U876" s="56"/>
      <c r="V876" s="44"/>
      <c r="W876" s="49"/>
      <c r="X876" s="6"/>
      <c r="Y876" s="6"/>
      <c r="Z876" s="6"/>
      <c r="AA876" s="6"/>
      <c r="AB876" s="6"/>
      <c r="AC876" s="44"/>
      <c r="AD876" s="6"/>
      <c r="AE876" s="57"/>
      <c r="AF876" s="6"/>
      <c r="AG876" s="51"/>
      <c r="AH876" s="58"/>
      <c r="AI876" s="6"/>
      <c r="AJ876" s="6"/>
      <c r="AK876" s="6">
        <v>1.76571428571429</v>
      </c>
    </row>
    <row r="877" s="1" customFormat="1" ht="43" customHeight="1" spans="1:37">
      <c r="A877" s="1">
        <v>874</v>
      </c>
      <c r="B877" s="48" t="s">
        <v>1561</v>
      </c>
      <c r="C877" s="43" t="s">
        <v>90</v>
      </c>
      <c r="D877" s="43">
        <v>8</v>
      </c>
      <c r="E877" s="43" t="s">
        <v>1549</v>
      </c>
      <c r="F877" s="44">
        <v>2.078</v>
      </c>
      <c r="G877" s="45"/>
      <c r="H877" s="46"/>
      <c r="I877" s="6">
        <v>2.0275</v>
      </c>
      <c r="J877" s="49"/>
      <c r="K877" s="50"/>
      <c r="L877" s="6"/>
      <c r="M877" s="6"/>
      <c r="N877" s="6"/>
      <c r="O877" s="51"/>
      <c r="P877" s="50"/>
      <c r="Q877" s="6"/>
      <c r="R877" s="54"/>
      <c r="S877" s="55"/>
      <c r="T877" s="55"/>
      <c r="U877" s="56"/>
      <c r="V877" s="44"/>
      <c r="W877" s="49">
        <v>2.0775</v>
      </c>
      <c r="X877" s="6">
        <v>2</v>
      </c>
      <c r="Y877" s="6"/>
      <c r="Z877" s="6">
        <v>2.0075</v>
      </c>
      <c r="AA877" s="6"/>
      <c r="AB877" s="6"/>
      <c r="AC877" s="44">
        <v>1.9763</v>
      </c>
      <c r="AD877" s="6"/>
      <c r="AE877" s="57"/>
      <c r="AF877" s="6"/>
      <c r="AG877" s="51"/>
      <c r="AH877" s="58"/>
      <c r="AI877" s="6"/>
      <c r="AJ877" s="6">
        <v>1.875</v>
      </c>
      <c r="AK877" s="6">
        <v>1.99396666666666</v>
      </c>
    </row>
    <row r="878" s="1" customFormat="1" ht="43" customHeight="1" spans="1:37">
      <c r="A878" s="1">
        <v>875</v>
      </c>
      <c r="B878" s="43" t="s">
        <v>1562</v>
      </c>
      <c r="C878" s="43" t="s">
        <v>186</v>
      </c>
      <c r="D878" s="43">
        <v>10</v>
      </c>
      <c r="E878" s="43" t="s">
        <v>1549</v>
      </c>
      <c r="F878" s="44">
        <v>2.247</v>
      </c>
      <c r="G878" s="45"/>
      <c r="H878" s="46"/>
      <c r="I878" s="6"/>
      <c r="J878" s="49">
        <v>1.395</v>
      </c>
      <c r="K878" s="50">
        <v>1.697</v>
      </c>
      <c r="L878" s="6"/>
      <c r="M878" s="6">
        <v>1.7</v>
      </c>
      <c r="N878" s="6"/>
      <c r="O878" s="51"/>
      <c r="P878" s="50"/>
      <c r="Q878" s="6"/>
      <c r="R878" s="54"/>
      <c r="S878" s="55">
        <v>0.85</v>
      </c>
      <c r="T878" s="55"/>
      <c r="U878" s="56"/>
      <c r="V878" s="44"/>
      <c r="W878" s="49"/>
      <c r="X878" s="6"/>
      <c r="Y878" s="6"/>
      <c r="Z878" s="6"/>
      <c r="AA878" s="6"/>
      <c r="AB878" s="6"/>
      <c r="AC878" s="44"/>
      <c r="AD878" s="6"/>
      <c r="AE878" s="57"/>
      <c r="AF878" s="6"/>
      <c r="AG878" s="51"/>
      <c r="AH878" s="58"/>
      <c r="AI878" s="6"/>
      <c r="AJ878" s="6"/>
      <c r="AK878" s="6">
        <v>1.4105</v>
      </c>
    </row>
    <row r="879" s="1" customFormat="1" ht="43" customHeight="1" spans="1:37">
      <c r="A879" s="1">
        <v>876</v>
      </c>
      <c r="B879" s="48" t="s">
        <v>1562</v>
      </c>
      <c r="C879" s="43" t="s">
        <v>186</v>
      </c>
      <c r="D879" s="43">
        <v>6</v>
      </c>
      <c r="E879" s="43" t="s">
        <v>1549</v>
      </c>
      <c r="F879" s="44">
        <v>2.2889</v>
      </c>
      <c r="G879" s="45"/>
      <c r="H879" s="46"/>
      <c r="I879" s="6"/>
      <c r="J879" s="49"/>
      <c r="K879" s="50">
        <v>1.725</v>
      </c>
      <c r="L879" s="6">
        <v>2.2333</v>
      </c>
      <c r="M879" s="6">
        <v>1.7</v>
      </c>
      <c r="N879" s="6"/>
      <c r="O879" s="51"/>
      <c r="P879" s="50"/>
      <c r="Q879" s="6"/>
      <c r="R879" s="54"/>
      <c r="S879" s="55"/>
      <c r="T879" s="55"/>
      <c r="U879" s="56"/>
      <c r="V879" s="44"/>
      <c r="W879" s="49"/>
      <c r="X879" s="6"/>
      <c r="Y879" s="6"/>
      <c r="Z879" s="6"/>
      <c r="AA879" s="6"/>
      <c r="AB879" s="6"/>
      <c r="AC879" s="44"/>
      <c r="AD879" s="6"/>
      <c r="AE879" s="57"/>
      <c r="AF879" s="6"/>
      <c r="AG879" s="51"/>
      <c r="AH879" s="58"/>
      <c r="AI879" s="6"/>
      <c r="AJ879" s="6"/>
      <c r="AK879" s="6">
        <v>1.8861</v>
      </c>
    </row>
    <row r="880" s="1" customFormat="1" ht="43" customHeight="1" spans="1:37">
      <c r="A880" s="1">
        <v>877</v>
      </c>
      <c r="B880" s="48" t="s">
        <v>1563</v>
      </c>
      <c r="C880" s="43" t="s">
        <v>76</v>
      </c>
      <c r="D880" s="43">
        <v>8</v>
      </c>
      <c r="E880" s="43" t="s">
        <v>1549</v>
      </c>
      <c r="F880" s="44">
        <v>2.609</v>
      </c>
      <c r="G880" s="45"/>
      <c r="H880" s="46"/>
      <c r="I880" s="6"/>
      <c r="J880" s="49">
        <v>2.33</v>
      </c>
      <c r="K880" s="50">
        <v>2.35625</v>
      </c>
      <c r="L880" s="6"/>
      <c r="M880" s="6"/>
      <c r="N880" s="6">
        <v>2.43</v>
      </c>
      <c r="O880" s="51">
        <v>2.32875</v>
      </c>
      <c r="P880" s="50"/>
      <c r="Q880" s="6">
        <v>2.3125</v>
      </c>
      <c r="R880" s="54"/>
      <c r="S880" s="55"/>
      <c r="T880" s="55"/>
      <c r="U880" s="56"/>
      <c r="V880" s="44">
        <v>2.43</v>
      </c>
      <c r="W880" s="49">
        <v>2.33625</v>
      </c>
      <c r="X880" s="6">
        <v>2.60125</v>
      </c>
      <c r="Y880" s="6">
        <v>2.37125</v>
      </c>
      <c r="Z880" s="6"/>
      <c r="AA880" s="6">
        <v>2.3183</v>
      </c>
      <c r="AB880" s="6">
        <v>2.3125</v>
      </c>
      <c r="AC880" s="44"/>
      <c r="AD880" s="6">
        <v>2.33875</v>
      </c>
      <c r="AE880" s="57"/>
      <c r="AF880" s="6"/>
      <c r="AG880" s="51"/>
      <c r="AH880" s="58"/>
      <c r="AI880" s="6"/>
      <c r="AJ880" s="6"/>
      <c r="AK880" s="6">
        <v>2.37215</v>
      </c>
    </row>
    <row r="881" s="1" customFormat="1" ht="43" customHeight="1" spans="1:37">
      <c r="A881" s="1">
        <v>878</v>
      </c>
      <c r="B881" s="43" t="s">
        <v>1564</v>
      </c>
      <c r="C881" s="43" t="s">
        <v>345</v>
      </c>
      <c r="D881" s="43">
        <v>6</v>
      </c>
      <c r="E881" s="43" t="s">
        <v>1549</v>
      </c>
      <c r="F881" s="44">
        <v>2.87888888888888</v>
      </c>
      <c r="G881" s="45"/>
      <c r="H881" s="46"/>
      <c r="I881" s="6">
        <v>2.80666666666667</v>
      </c>
      <c r="J881" s="49">
        <v>2.61333333333333</v>
      </c>
      <c r="K881" s="50">
        <v>2.795</v>
      </c>
      <c r="L881" s="6">
        <v>2.73866</v>
      </c>
      <c r="M881" s="6"/>
      <c r="N881" s="6"/>
      <c r="O881" s="51">
        <v>2.61333333333333</v>
      </c>
      <c r="P881" s="50"/>
      <c r="Q881" s="6">
        <v>2.58</v>
      </c>
      <c r="R881" s="54"/>
      <c r="S881" s="55"/>
      <c r="T881" s="55"/>
      <c r="U881" s="56">
        <v>2.58</v>
      </c>
      <c r="V881" s="44">
        <v>2.76</v>
      </c>
      <c r="W881" s="49">
        <v>2.63166666666667</v>
      </c>
      <c r="X881" s="6"/>
      <c r="Y881" s="6">
        <v>2.86333333333333</v>
      </c>
      <c r="Z881" s="6"/>
      <c r="AA881" s="6"/>
      <c r="AB881" s="6"/>
      <c r="AC881" s="44"/>
      <c r="AD881" s="6">
        <v>2.785</v>
      </c>
      <c r="AE881" s="57"/>
      <c r="AF881" s="6"/>
      <c r="AG881" s="51"/>
      <c r="AH881" s="58"/>
      <c r="AI881" s="6">
        <v>2.58</v>
      </c>
      <c r="AJ881" s="6">
        <v>2.58</v>
      </c>
      <c r="AK881" s="6">
        <v>2.6866917948718</v>
      </c>
    </row>
    <row r="882" s="1" customFormat="1" ht="43" customHeight="1" spans="1:37">
      <c r="A882" s="1">
        <v>879</v>
      </c>
      <c r="B882" s="43" t="s">
        <v>1564</v>
      </c>
      <c r="C882" s="43" t="s">
        <v>246</v>
      </c>
      <c r="D882" s="43">
        <v>6</v>
      </c>
      <c r="E882" s="43" t="s">
        <v>1549</v>
      </c>
      <c r="F882" s="44">
        <v>5.02666666666667</v>
      </c>
      <c r="G882" s="45">
        <v>4.71166666666667</v>
      </c>
      <c r="H882" s="46"/>
      <c r="I882" s="6"/>
      <c r="J882" s="49">
        <v>4.75333333333333</v>
      </c>
      <c r="K882" s="50"/>
      <c r="L882" s="6">
        <v>4.83734</v>
      </c>
      <c r="M882" s="6"/>
      <c r="N882" s="6"/>
      <c r="O882" s="51">
        <v>4.71166666666667</v>
      </c>
      <c r="P882" s="50"/>
      <c r="Q882" s="6">
        <v>4.71166666666667</v>
      </c>
      <c r="R882" s="54"/>
      <c r="S882" s="55"/>
      <c r="T882" s="55"/>
      <c r="U882" s="56">
        <v>5</v>
      </c>
      <c r="V882" s="44">
        <v>4.95166666666667</v>
      </c>
      <c r="W882" s="49">
        <v>4.83333333333333</v>
      </c>
      <c r="X882" s="6"/>
      <c r="Y882" s="6"/>
      <c r="Z882" s="6"/>
      <c r="AA882" s="6"/>
      <c r="AB882" s="6"/>
      <c r="AC882" s="44"/>
      <c r="AD882" s="6">
        <v>5.01583333333333</v>
      </c>
      <c r="AE882" s="57"/>
      <c r="AF882" s="6"/>
      <c r="AG882" s="51"/>
      <c r="AH882" s="58"/>
      <c r="AI882" s="6">
        <v>4.71166666666667</v>
      </c>
      <c r="AJ882" s="6">
        <v>4.7117</v>
      </c>
      <c r="AK882" s="6">
        <v>4.81362484848485</v>
      </c>
    </row>
    <row r="883" s="1" customFormat="1" ht="43" customHeight="1" spans="1:37">
      <c r="A883" s="1">
        <v>880</v>
      </c>
      <c r="B883" s="48" t="s">
        <v>1565</v>
      </c>
      <c r="C883" s="43" t="s">
        <v>1073</v>
      </c>
      <c r="D883" s="43">
        <v>12</v>
      </c>
      <c r="E883" s="43" t="s">
        <v>1549</v>
      </c>
      <c r="F883" s="44">
        <v>3.5412</v>
      </c>
      <c r="G883" s="45">
        <v>3.515</v>
      </c>
      <c r="H883" s="46"/>
      <c r="I883" s="6"/>
      <c r="J883" s="49">
        <v>2.17833333333333</v>
      </c>
      <c r="K883" s="50">
        <v>3.12</v>
      </c>
      <c r="L883" s="6">
        <v>3.225</v>
      </c>
      <c r="M883" s="6">
        <v>3.225</v>
      </c>
      <c r="N883" s="6"/>
      <c r="O883" s="51"/>
      <c r="P883" s="50"/>
      <c r="Q883" s="6">
        <v>1.72083333333333</v>
      </c>
      <c r="R883" s="54"/>
      <c r="S883" s="55"/>
      <c r="T883" s="55"/>
      <c r="U883" s="56"/>
      <c r="V883" s="44"/>
      <c r="W883" s="49"/>
      <c r="X883" s="6">
        <v>2.53833333333333</v>
      </c>
      <c r="Y883" s="6"/>
      <c r="Z883" s="6"/>
      <c r="AA883" s="6">
        <v>1.5609</v>
      </c>
      <c r="AB883" s="6"/>
      <c r="AC883" s="44">
        <v>3.12</v>
      </c>
      <c r="AD883" s="6">
        <v>2.08083333333333</v>
      </c>
      <c r="AE883" s="57"/>
      <c r="AF883" s="6"/>
      <c r="AG883" s="51"/>
      <c r="AH883" s="58"/>
      <c r="AI883" s="6"/>
      <c r="AJ883" s="6"/>
      <c r="AK883" s="6">
        <v>2.62842333333333</v>
      </c>
    </row>
    <row r="884" s="1" customFormat="1" ht="43" customHeight="1" spans="1:37">
      <c r="A884" s="1">
        <v>881</v>
      </c>
      <c r="B884" s="48" t="s">
        <v>1565</v>
      </c>
      <c r="C884" s="43" t="s">
        <v>90</v>
      </c>
      <c r="D884" s="43">
        <v>12</v>
      </c>
      <c r="E884" s="43" t="s">
        <v>1549</v>
      </c>
      <c r="F884" s="44">
        <v>4.702</v>
      </c>
      <c r="G884" s="45"/>
      <c r="H884" s="46"/>
      <c r="I884" s="6"/>
      <c r="J884" s="49">
        <v>2.7525</v>
      </c>
      <c r="K884" s="50">
        <v>3.53</v>
      </c>
      <c r="L884" s="6">
        <v>3.25292</v>
      </c>
      <c r="M884" s="6">
        <v>4.45</v>
      </c>
      <c r="N884" s="6"/>
      <c r="O884" s="51"/>
      <c r="P884" s="50"/>
      <c r="Q884" s="6">
        <v>2.41</v>
      </c>
      <c r="R884" s="54"/>
      <c r="S884" s="55"/>
      <c r="T884" s="55"/>
      <c r="U884" s="56"/>
      <c r="V884" s="44">
        <v>2.975</v>
      </c>
      <c r="W884" s="49"/>
      <c r="X884" s="6"/>
      <c r="Y884" s="6">
        <v>2.92333333333333</v>
      </c>
      <c r="Z884" s="6">
        <v>4.65</v>
      </c>
      <c r="AA884" s="6">
        <v>2.7968</v>
      </c>
      <c r="AB884" s="6"/>
      <c r="AC884" s="44">
        <v>4.6149675</v>
      </c>
      <c r="AD884" s="6">
        <v>2.92333333333333</v>
      </c>
      <c r="AE884" s="57"/>
      <c r="AF884" s="6"/>
      <c r="AG884" s="51"/>
      <c r="AH884" s="58"/>
      <c r="AI884" s="6"/>
      <c r="AJ884" s="6"/>
      <c r="AK884" s="6">
        <v>3.38898674242424</v>
      </c>
    </row>
    <row r="885" s="1" customFormat="1" ht="43" customHeight="1" spans="1:37">
      <c r="A885" s="1">
        <v>882</v>
      </c>
      <c r="B885" s="48" t="s">
        <v>1566</v>
      </c>
      <c r="C885" s="43" t="s">
        <v>186</v>
      </c>
      <c r="D885" s="43">
        <v>14</v>
      </c>
      <c r="E885" s="43" t="s">
        <v>1549</v>
      </c>
      <c r="F885" s="44">
        <v>4.48142857142857</v>
      </c>
      <c r="G885" s="45"/>
      <c r="H885" s="46"/>
      <c r="I885" s="6"/>
      <c r="J885" s="49"/>
      <c r="K885" s="50">
        <v>4.275</v>
      </c>
      <c r="L885" s="6">
        <v>4.47932</v>
      </c>
      <c r="M885" s="6"/>
      <c r="N885" s="6"/>
      <c r="O885" s="51">
        <v>4.23071428571429</v>
      </c>
      <c r="P885" s="50"/>
      <c r="Q885" s="6">
        <v>4.23</v>
      </c>
      <c r="R885" s="54"/>
      <c r="S885" s="55"/>
      <c r="T885" s="55"/>
      <c r="U885" s="56">
        <v>4.23</v>
      </c>
      <c r="V885" s="44">
        <v>4.285</v>
      </c>
      <c r="W885" s="49">
        <v>4.23071428571429</v>
      </c>
      <c r="X885" s="6"/>
      <c r="Y885" s="6"/>
      <c r="Z885" s="6"/>
      <c r="AA885" s="6">
        <v>4.2307</v>
      </c>
      <c r="AB885" s="6"/>
      <c r="AC885" s="44"/>
      <c r="AD885" s="6">
        <v>4.23214285714286</v>
      </c>
      <c r="AE885" s="57"/>
      <c r="AF885" s="6"/>
      <c r="AG885" s="51"/>
      <c r="AH885" s="58"/>
      <c r="AI885" s="6">
        <v>4.23</v>
      </c>
      <c r="AJ885" s="6"/>
      <c r="AK885" s="6">
        <v>4.26535914285714</v>
      </c>
    </row>
    <row r="886" s="1" customFormat="1" ht="43" customHeight="1" spans="1:37">
      <c r="A886" s="1">
        <v>883</v>
      </c>
      <c r="B886" s="43" t="s">
        <v>1273</v>
      </c>
      <c r="C886" s="43" t="s">
        <v>186</v>
      </c>
      <c r="D886" s="43">
        <v>1</v>
      </c>
      <c r="E886" s="43" t="s">
        <v>1549</v>
      </c>
      <c r="F886" s="44">
        <v>10.4367</v>
      </c>
      <c r="G886" s="45"/>
      <c r="H886" s="46"/>
      <c r="I886" s="6"/>
      <c r="J886" s="49">
        <v>9.77</v>
      </c>
      <c r="K886" s="50"/>
      <c r="L886" s="6">
        <v>9.57</v>
      </c>
      <c r="M886" s="6"/>
      <c r="N886" s="6"/>
      <c r="O886" s="51">
        <v>9.4</v>
      </c>
      <c r="P886" s="50"/>
      <c r="Q886" s="6"/>
      <c r="R886" s="54"/>
      <c r="S886" s="55"/>
      <c r="T886" s="55"/>
      <c r="U886" s="56"/>
      <c r="V886" s="44">
        <v>9.47</v>
      </c>
      <c r="W886" s="49">
        <v>9.77</v>
      </c>
      <c r="X886" s="6"/>
      <c r="Y886" s="6"/>
      <c r="Z886" s="6"/>
      <c r="AA886" s="6"/>
      <c r="AB886" s="6"/>
      <c r="AC886" s="44">
        <v>10.2667</v>
      </c>
      <c r="AD886" s="6"/>
      <c r="AE886" s="57"/>
      <c r="AF886" s="6"/>
      <c r="AG886" s="51"/>
      <c r="AH886" s="58"/>
      <c r="AI886" s="6"/>
      <c r="AJ886" s="6">
        <v>9.37</v>
      </c>
      <c r="AK886" s="6">
        <v>9.65952857142857</v>
      </c>
    </row>
    <row r="887" s="1" customFormat="1" ht="43" customHeight="1" spans="1:37">
      <c r="A887" s="1">
        <v>884</v>
      </c>
      <c r="B887" s="43" t="s">
        <v>1273</v>
      </c>
      <c r="C887" s="43" t="s">
        <v>246</v>
      </c>
      <c r="D887" s="43">
        <v>1</v>
      </c>
      <c r="E887" s="43" t="s">
        <v>1549</v>
      </c>
      <c r="F887" s="44">
        <v>20.7</v>
      </c>
      <c r="G887" s="45"/>
      <c r="H887" s="46"/>
      <c r="I887" s="6">
        <v>18.64</v>
      </c>
      <c r="J887" s="49">
        <v>16.85</v>
      </c>
      <c r="K887" s="50">
        <v>18.66</v>
      </c>
      <c r="L887" s="6">
        <v>17.714</v>
      </c>
      <c r="M887" s="6">
        <v>18.99</v>
      </c>
      <c r="N887" s="6"/>
      <c r="O887" s="51">
        <v>16.85</v>
      </c>
      <c r="P887" s="50"/>
      <c r="Q887" s="6"/>
      <c r="R887" s="54"/>
      <c r="S887" s="55"/>
      <c r="T887" s="55"/>
      <c r="U887" s="56">
        <v>16.89</v>
      </c>
      <c r="V887" s="44">
        <v>16.89</v>
      </c>
      <c r="W887" s="49">
        <v>16.86</v>
      </c>
      <c r="X887" s="6"/>
      <c r="Y887" s="6"/>
      <c r="Z887" s="6"/>
      <c r="AA887" s="6"/>
      <c r="AB887" s="6">
        <v>16.89</v>
      </c>
      <c r="AC887" s="44"/>
      <c r="AD887" s="6">
        <v>16.8</v>
      </c>
      <c r="AE887" s="57"/>
      <c r="AF887" s="6"/>
      <c r="AG887" s="51"/>
      <c r="AH887" s="58"/>
      <c r="AI887" s="6"/>
      <c r="AJ887" s="6"/>
      <c r="AK887" s="6">
        <v>17.4576363636364</v>
      </c>
    </row>
    <row r="888" s="1" customFormat="1" ht="43" customHeight="1" spans="1:37">
      <c r="A888" s="1">
        <v>885</v>
      </c>
      <c r="B888" s="43" t="s">
        <v>1567</v>
      </c>
      <c r="C888" s="43" t="s">
        <v>345</v>
      </c>
      <c r="D888" s="43">
        <v>1</v>
      </c>
      <c r="E888" s="43" t="s">
        <v>1549</v>
      </c>
      <c r="F888" s="44">
        <v>9.9183</v>
      </c>
      <c r="G888" s="45"/>
      <c r="H888" s="46"/>
      <c r="I888" s="6">
        <v>5.54</v>
      </c>
      <c r="J888" s="49"/>
      <c r="K888" s="50">
        <v>6</v>
      </c>
      <c r="L888" s="6"/>
      <c r="M888" s="6"/>
      <c r="N888" s="6">
        <v>4.23</v>
      </c>
      <c r="O888" s="51"/>
      <c r="P888" s="50"/>
      <c r="Q888" s="6">
        <v>4.2</v>
      </c>
      <c r="R888" s="54"/>
      <c r="S888" s="55"/>
      <c r="T888" s="55"/>
      <c r="U888" s="56"/>
      <c r="V888" s="44"/>
      <c r="W888" s="49">
        <v>4.58</v>
      </c>
      <c r="X888" s="6"/>
      <c r="Y888" s="6">
        <v>5.32</v>
      </c>
      <c r="Z888" s="6">
        <v>8.26</v>
      </c>
      <c r="AA888" s="6">
        <v>4.3367</v>
      </c>
      <c r="AB888" s="6"/>
      <c r="AC888" s="44">
        <v>8</v>
      </c>
      <c r="AD888" s="6"/>
      <c r="AE888" s="57">
        <v>6.19</v>
      </c>
      <c r="AF888" s="6"/>
      <c r="AG888" s="51"/>
      <c r="AH888" s="58"/>
      <c r="AI888" s="6"/>
      <c r="AJ888" s="6"/>
      <c r="AK888" s="6">
        <v>5.66567</v>
      </c>
    </row>
    <row r="889" s="1" customFormat="1" ht="43" customHeight="1" spans="1:37">
      <c r="A889" s="1">
        <v>886</v>
      </c>
      <c r="B889" s="43" t="s">
        <v>955</v>
      </c>
      <c r="C889" s="43" t="s">
        <v>307</v>
      </c>
      <c r="D889" s="43">
        <v>1</v>
      </c>
      <c r="E889" s="43" t="s">
        <v>1549</v>
      </c>
      <c r="F889" s="44">
        <v>6.09</v>
      </c>
      <c r="G889" s="45"/>
      <c r="H889" s="46"/>
      <c r="I889" s="6">
        <v>2.34</v>
      </c>
      <c r="J889" s="49"/>
      <c r="K889" s="50"/>
      <c r="L889" s="6">
        <v>3.308</v>
      </c>
      <c r="M889" s="6"/>
      <c r="N889" s="6">
        <v>5.4</v>
      </c>
      <c r="O889" s="51"/>
      <c r="P889" s="50"/>
      <c r="Q889" s="6">
        <v>1.7</v>
      </c>
      <c r="R889" s="54"/>
      <c r="S889" s="55"/>
      <c r="T889" s="55"/>
      <c r="U889" s="56">
        <v>4.21</v>
      </c>
      <c r="V889" s="44"/>
      <c r="W889" s="49">
        <v>1.91</v>
      </c>
      <c r="X889" s="6">
        <v>4.4</v>
      </c>
      <c r="Y889" s="6">
        <v>3.94</v>
      </c>
      <c r="Z889" s="6"/>
      <c r="AA889" s="6">
        <v>1.77</v>
      </c>
      <c r="AB889" s="6"/>
      <c r="AC889" s="44"/>
      <c r="AD889" s="6">
        <v>1.7</v>
      </c>
      <c r="AE889" s="57"/>
      <c r="AF889" s="6"/>
      <c r="AG889" s="51"/>
      <c r="AH889" s="58"/>
      <c r="AI889" s="6"/>
      <c r="AJ889" s="6"/>
      <c r="AK889" s="6">
        <v>3.0678</v>
      </c>
    </row>
    <row r="890" s="1" customFormat="1" ht="43" customHeight="1" spans="1:37">
      <c r="A890" s="1">
        <v>887</v>
      </c>
      <c r="B890" s="43" t="s">
        <v>1568</v>
      </c>
      <c r="C890" s="43" t="s">
        <v>76</v>
      </c>
      <c r="D890" s="43">
        <v>1</v>
      </c>
      <c r="E890" s="43" t="s">
        <v>1549</v>
      </c>
      <c r="F890" s="44">
        <v>25.9286</v>
      </c>
      <c r="G890" s="45"/>
      <c r="H890" s="46"/>
      <c r="I890" s="6">
        <v>20.87</v>
      </c>
      <c r="J890" s="49">
        <v>18.3</v>
      </c>
      <c r="K890" s="50"/>
      <c r="L890" s="6"/>
      <c r="M890" s="6"/>
      <c r="N890" s="6"/>
      <c r="O890" s="51"/>
      <c r="P890" s="50"/>
      <c r="Q890" s="6"/>
      <c r="R890" s="54"/>
      <c r="S890" s="55"/>
      <c r="T890" s="55"/>
      <c r="U890" s="56"/>
      <c r="V890" s="44"/>
      <c r="W890" s="49">
        <v>18.38</v>
      </c>
      <c r="X890" s="6"/>
      <c r="Y890" s="6">
        <v>19.42</v>
      </c>
      <c r="Z890" s="6">
        <v>23.39</v>
      </c>
      <c r="AA890" s="6"/>
      <c r="AB890" s="6"/>
      <c r="AC890" s="44">
        <v>24.2</v>
      </c>
      <c r="AD890" s="6"/>
      <c r="AE890" s="57"/>
      <c r="AF890" s="6"/>
      <c r="AG890" s="51"/>
      <c r="AH890" s="58"/>
      <c r="AI890" s="6"/>
      <c r="AJ890" s="6"/>
      <c r="AK890" s="6">
        <v>20.76</v>
      </c>
    </row>
    <row r="891" s="1" customFormat="1" ht="43" customHeight="1" spans="1:37">
      <c r="A891" s="1">
        <v>888</v>
      </c>
      <c r="B891" s="43" t="s">
        <v>1569</v>
      </c>
      <c r="C891" s="43" t="s">
        <v>76</v>
      </c>
      <c r="D891" s="43">
        <v>1</v>
      </c>
      <c r="E891" s="43" t="s">
        <v>1549</v>
      </c>
      <c r="F891" s="44">
        <v>20.814</v>
      </c>
      <c r="G891" s="45"/>
      <c r="H891" s="46"/>
      <c r="I891" s="6">
        <v>15.64</v>
      </c>
      <c r="J891" s="49">
        <v>14.52</v>
      </c>
      <c r="K891" s="50"/>
      <c r="L891" s="6"/>
      <c r="M891" s="6">
        <v>14.7</v>
      </c>
      <c r="N891" s="6"/>
      <c r="O891" s="51"/>
      <c r="P891" s="50"/>
      <c r="Q891" s="6"/>
      <c r="R891" s="54"/>
      <c r="S891" s="55"/>
      <c r="T891" s="55"/>
      <c r="U891" s="56"/>
      <c r="V891" s="44"/>
      <c r="W891" s="49">
        <v>13.71</v>
      </c>
      <c r="X891" s="6">
        <v>14.7</v>
      </c>
      <c r="Y891" s="6"/>
      <c r="Z891" s="6"/>
      <c r="AA891" s="6"/>
      <c r="AB891" s="6"/>
      <c r="AC891" s="44">
        <v>18.95</v>
      </c>
      <c r="AD891" s="6"/>
      <c r="AE891" s="57"/>
      <c r="AF891" s="6"/>
      <c r="AG891" s="51"/>
      <c r="AH891" s="58"/>
      <c r="AI891" s="6"/>
      <c r="AJ891" s="6"/>
      <c r="AK891" s="6">
        <v>15.37</v>
      </c>
    </row>
    <row r="892" s="1" customFormat="1" ht="43" customHeight="1" spans="1:37">
      <c r="A892" s="1">
        <v>889</v>
      </c>
      <c r="B892" s="48" t="s">
        <v>1570</v>
      </c>
      <c r="C892" s="43" t="s">
        <v>40</v>
      </c>
      <c r="D892" s="43">
        <v>1</v>
      </c>
      <c r="E892" s="43" t="s">
        <v>1549</v>
      </c>
      <c r="F892" s="44">
        <v>18.6</v>
      </c>
      <c r="G892" s="45"/>
      <c r="H892" s="46"/>
      <c r="I892" s="6"/>
      <c r="J892" s="49"/>
      <c r="K892" s="50"/>
      <c r="L892" s="6"/>
      <c r="M892" s="6"/>
      <c r="N892" s="6"/>
      <c r="O892" s="51">
        <v>17.9</v>
      </c>
      <c r="P892" s="50"/>
      <c r="Q892" s="6"/>
      <c r="R892" s="54"/>
      <c r="S892" s="55"/>
      <c r="T892" s="55"/>
      <c r="U892" s="56"/>
      <c r="V892" s="44"/>
      <c r="W892" s="49"/>
      <c r="X892" s="6">
        <v>16.49</v>
      </c>
      <c r="Y892" s="6"/>
      <c r="Z892" s="6"/>
      <c r="AA892" s="6"/>
      <c r="AB892" s="6"/>
      <c r="AC892" s="44"/>
      <c r="AD892" s="6"/>
      <c r="AE892" s="57"/>
      <c r="AF892" s="6"/>
      <c r="AG892" s="51"/>
      <c r="AH892" s="58">
        <v>16.49</v>
      </c>
      <c r="AI892" s="6"/>
      <c r="AJ892" s="6">
        <v>16.49</v>
      </c>
      <c r="AK892" s="6">
        <v>16.8425</v>
      </c>
    </row>
    <row r="893" s="1" customFormat="1" ht="43" customHeight="1" spans="1:37">
      <c r="A893" s="1">
        <v>890</v>
      </c>
      <c r="B893" s="48" t="s">
        <v>1570</v>
      </c>
      <c r="C893" s="43" t="s">
        <v>436</v>
      </c>
      <c r="D893" s="43">
        <v>1</v>
      </c>
      <c r="E893" s="43" t="s">
        <v>1549</v>
      </c>
      <c r="F893" s="44">
        <v>44.3</v>
      </c>
      <c r="G893" s="45">
        <v>33</v>
      </c>
      <c r="H893" s="46"/>
      <c r="I893" s="6">
        <v>32.94</v>
      </c>
      <c r="J893" s="49"/>
      <c r="K893" s="50"/>
      <c r="L893" s="6">
        <v>32.242</v>
      </c>
      <c r="M893" s="6">
        <v>37.83</v>
      </c>
      <c r="N893" s="6"/>
      <c r="O893" s="51">
        <v>30.91</v>
      </c>
      <c r="P893" s="50"/>
      <c r="Q893" s="6"/>
      <c r="R893" s="54"/>
      <c r="S893" s="55">
        <v>27.5</v>
      </c>
      <c r="T893" s="55"/>
      <c r="U893" s="56"/>
      <c r="V893" s="44">
        <v>34.8</v>
      </c>
      <c r="W893" s="49"/>
      <c r="X893" s="6"/>
      <c r="Y893" s="6"/>
      <c r="Z893" s="6"/>
      <c r="AA893" s="6"/>
      <c r="AB893" s="6"/>
      <c r="AC893" s="44"/>
      <c r="AD893" s="6"/>
      <c r="AE893" s="57">
        <v>33</v>
      </c>
      <c r="AF893" s="6"/>
      <c r="AG893" s="51">
        <v>35.38</v>
      </c>
      <c r="AH893" s="58"/>
      <c r="AI893" s="6"/>
      <c r="AJ893" s="6">
        <v>27.5</v>
      </c>
      <c r="AK893" s="6">
        <v>32.5102</v>
      </c>
    </row>
    <row r="894" s="1" customFormat="1" ht="43" customHeight="1" spans="1:37">
      <c r="A894" s="1">
        <v>891</v>
      </c>
      <c r="B894" s="43" t="s">
        <v>1571</v>
      </c>
      <c r="C894" s="43" t="s">
        <v>40</v>
      </c>
      <c r="D894" s="43">
        <v>1</v>
      </c>
      <c r="E894" s="43" t="s">
        <v>1549</v>
      </c>
      <c r="F894" s="44">
        <v>31.8671</v>
      </c>
      <c r="G894" s="45">
        <v>22.79</v>
      </c>
      <c r="H894" s="46">
        <v>30</v>
      </c>
      <c r="I894" s="6">
        <v>20.62</v>
      </c>
      <c r="J894" s="49"/>
      <c r="K894" s="50">
        <v>21</v>
      </c>
      <c r="L894" s="6"/>
      <c r="M894" s="6">
        <v>26</v>
      </c>
      <c r="N894" s="6"/>
      <c r="O894" s="51">
        <v>19.46</v>
      </c>
      <c r="P894" s="50"/>
      <c r="Q894" s="6">
        <v>19.28</v>
      </c>
      <c r="R894" s="54"/>
      <c r="S894" s="55">
        <v>19.28</v>
      </c>
      <c r="T894" s="55"/>
      <c r="U894" s="56">
        <v>19.82</v>
      </c>
      <c r="V894" s="44">
        <v>19.28</v>
      </c>
      <c r="W894" s="49">
        <v>19.48</v>
      </c>
      <c r="X894" s="6"/>
      <c r="Y894" s="6"/>
      <c r="Z894" s="6">
        <v>31.5</v>
      </c>
      <c r="AA894" s="6">
        <v>18.8</v>
      </c>
      <c r="AB894" s="6"/>
      <c r="AC894" s="44"/>
      <c r="AD894" s="6"/>
      <c r="AE894" s="57">
        <v>26.52</v>
      </c>
      <c r="AF894" s="6"/>
      <c r="AG894" s="51"/>
      <c r="AH894" s="58"/>
      <c r="AI894" s="6">
        <v>19.28</v>
      </c>
      <c r="AJ894" s="6">
        <v>19.82</v>
      </c>
      <c r="AK894" s="6">
        <v>22.058125</v>
      </c>
    </row>
    <row r="895" s="1" customFormat="1" ht="43" customHeight="1" spans="1:37">
      <c r="A895" s="1">
        <v>892</v>
      </c>
      <c r="B895" s="48" t="s">
        <v>1571</v>
      </c>
      <c r="C895" s="43" t="s">
        <v>436</v>
      </c>
      <c r="D895" s="43">
        <v>1</v>
      </c>
      <c r="E895" s="43" t="s">
        <v>1549</v>
      </c>
      <c r="F895" s="44">
        <v>59.3143</v>
      </c>
      <c r="G895" s="45">
        <v>51</v>
      </c>
      <c r="H895" s="46">
        <v>51</v>
      </c>
      <c r="I895" s="6">
        <v>35.05</v>
      </c>
      <c r="J895" s="49">
        <v>32.87</v>
      </c>
      <c r="K895" s="50">
        <v>35.7</v>
      </c>
      <c r="L895" s="6"/>
      <c r="M895" s="6">
        <v>35.5</v>
      </c>
      <c r="N895" s="6"/>
      <c r="O895" s="51">
        <v>32</v>
      </c>
      <c r="P895" s="50"/>
      <c r="Q895" s="6"/>
      <c r="R895" s="54"/>
      <c r="S895" s="55">
        <v>32</v>
      </c>
      <c r="T895" s="55"/>
      <c r="U895" s="56"/>
      <c r="V895" s="44">
        <v>32.39</v>
      </c>
      <c r="W895" s="49">
        <v>32</v>
      </c>
      <c r="X895" s="6"/>
      <c r="Y895" s="6"/>
      <c r="Z895" s="6">
        <v>54.13</v>
      </c>
      <c r="AA895" s="6"/>
      <c r="AB895" s="6"/>
      <c r="AC895" s="44">
        <v>58</v>
      </c>
      <c r="AD895" s="6"/>
      <c r="AE895" s="57"/>
      <c r="AF895" s="6"/>
      <c r="AG895" s="51"/>
      <c r="AH895" s="58"/>
      <c r="AI895" s="6">
        <v>32</v>
      </c>
      <c r="AJ895" s="6">
        <v>32</v>
      </c>
      <c r="AK895" s="6">
        <v>38.9742857142857</v>
      </c>
    </row>
    <row r="896" s="1" customFormat="1" ht="43" customHeight="1" spans="1:37">
      <c r="A896" s="1">
        <v>893</v>
      </c>
      <c r="B896" s="43" t="s">
        <v>39</v>
      </c>
      <c r="C896" s="43" t="s">
        <v>40</v>
      </c>
      <c r="D896" s="43">
        <v>1</v>
      </c>
      <c r="E896" s="43" t="s">
        <v>1549</v>
      </c>
      <c r="F896" s="44">
        <v>18.785</v>
      </c>
      <c r="G896" s="45"/>
      <c r="H896" s="46"/>
      <c r="I896" s="6">
        <v>11</v>
      </c>
      <c r="J896" s="49"/>
      <c r="K896" s="50">
        <v>11</v>
      </c>
      <c r="L896" s="6">
        <v>11.47</v>
      </c>
      <c r="M896" s="6"/>
      <c r="N896" s="6"/>
      <c r="O896" s="51"/>
      <c r="P896" s="50"/>
      <c r="Q896" s="6">
        <v>11</v>
      </c>
      <c r="R896" s="54"/>
      <c r="S896" s="55">
        <v>11</v>
      </c>
      <c r="T896" s="55"/>
      <c r="U896" s="56"/>
      <c r="V896" s="44">
        <v>18.35</v>
      </c>
      <c r="W896" s="49">
        <v>11</v>
      </c>
      <c r="X896" s="6">
        <v>11</v>
      </c>
      <c r="Y896" s="6"/>
      <c r="Z896" s="6"/>
      <c r="AA896" s="6">
        <v>7.18</v>
      </c>
      <c r="AB896" s="6"/>
      <c r="AC896" s="44">
        <v>15.5</v>
      </c>
      <c r="AD896" s="6"/>
      <c r="AE896" s="57"/>
      <c r="AF896" s="6"/>
      <c r="AG896" s="51">
        <v>11.88</v>
      </c>
      <c r="AH896" s="58">
        <v>11.77</v>
      </c>
      <c r="AI896" s="6">
        <v>11</v>
      </c>
      <c r="AJ896" s="6"/>
      <c r="AK896" s="6">
        <v>11.7807692307692</v>
      </c>
    </row>
    <row r="897" s="1" customFormat="1" ht="43" customHeight="1" spans="1:37">
      <c r="A897" s="1">
        <v>894</v>
      </c>
      <c r="B897" s="43" t="s">
        <v>39</v>
      </c>
      <c r="C897" s="43" t="s">
        <v>44</v>
      </c>
      <c r="D897" s="43">
        <v>1</v>
      </c>
      <c r="E897" s="43" t="s">
        <v>1549</v>
      </c>
      <c r="F897" s="44">
        <v>20.8</v>
      </c>
      <c r="G897" s="45"/>
      <c r="H897" s="46"/>
      <c r="I897" s="6"/>
      <c r="J897" s="49">
        <v>18.14</v>
      </c>
      <c r="K897" s="50"/>
      <c r="L897" s="6"/>
      <c r="M897" s="6"/>
      <c r="N897" s="6"/>
      <c r="O897" s="51"/>
      <c r="P897" s="50"/>
      <c r="Q897" s="6">
        <v>16.81</v>
      </c>
      <c r="R897" s="54"/>
      <c r="S897" s="55"/>
      <c r="T897" s="55"/>
      <c r="U897" s="56"/>
      <c r="V897" s="44"/>
      <c r="W897" s="49">
        <v>18.14</v>
      </c>
      <c r="X897" s="6">
        <v>20</v>
      </c>
      <c r="Y897" s="6"/>
      <c r="Z897" s="6"/>
      <c r="AA897" s="6">
        <v>17.49</v>
      </c>
      <c r="AB897" s="6"/>
      <c r="AC897" s="44"/>
      <c r="AD897" s="6">
        <v>16.8108</v>
      </c>
      <c r="AE897" s="57"/>
      <c r="AF897" s="6"/>
      <c r="AG897" s="51"/>
      <c r="AH897" s="58"/>
      <c r="AI897" s="6"/>
      <c r="AJ897" s="6"/>
      <c r="AK897" s="6">
        <v>17.8984666666667</v>
      </c>
    </row>
    <row r="898" s="1" customFormat="1" ht="43" customHeight="1" spans="1:37">
      <c r="A898" s="1">
        <v>895</v>
      </c>
      <c r="B898" s="43" t="s">
        <v>43</v>
      </c>
      <c r="C898" s="43" t="s">
        <v>40</v>
      </c>
      <c r="D898" s="43">
        <v>1</v>
      </c>
      <c r="E898" s="43" t="s">
        <v>1549</v>
      </c>
      <c r="F898" s="44">
        <v>26.344</v>
      </c>
      <c r="G898" s="45">
        <v>25</v>
      </c>
      <c r="H898" s="46">
        <v>20</v>
      </c>
      <c r="I898" s="6">
        <v>11</v>
      </c>
      <c r="J898" s="49">
        <v>13.23</v>
      </c>
      <c r="K898" s="50"/>
      <c r="L898" s="6">
        <v>10.82</v>
      </c>
      <c r="M898" s="6">
        <v>16</v>
      </c>
      <c r="N898" s="6"/>
      <c r="O898" s="51"/>
      <c r="P898" s="50"/>
      <c r="Q898" s="6"/>
      <c r="R898" s="54"/>
      <c r="S898" s="55">
        <v>10.7</v>
      </c>
      <c r="T898" s="55"/>
      <c r="U898" s="56"/>
      <c r="V898" s="44"/>
      <c r="W898" s="49">
        <v>10.7</v>
      </c>
      <c r="X898" s="6">
        <v>10.45</v>
      </c>
      <c r="Y898" s="6"/>
      <c r="Z898" s="6">
        <v>23.75</v>
      </c>
      <c r="AA898" s="6">
        <v>8.9</v>
      </c>
      <c r="AB898" s="6"/>
      <c r="AC898" s="44"/>
      <c r="AD898" s="6"/>
      <c r="AE898" s="57"/>
      <c r="AF898" s="6"/>
      <c r="AG898" s="51"/>
      <c r="AH898" s="58"/>
      <c r="AI898" s="6"/>
      <c r="AJ898" s="6">
        <v>8.9</v>
      </c>
      <c r="AK898" s="6">
        <v>14.1208333333333</v>
      </c>
    </row>
    <row r="899" s="1" customFormat="1" ht="43" customHeight="1" spans="1:37">
      <c r="A899" s="1">
        <v>896</v>
      </c>
      <c r="B899" s="43" t="s">
        <v>43</v>
      </c>
      <c r="C899" s="43" t="s">
        <v>436</v>
      </c>
      <c r="D899" s="43">
        <v>1</v>
      </c>
      <c r="E899" s="43" t="s">
        <v>1549</v>
      </c>
      <c r="F899" s="44">
        <v>39.484</v>
      </c>
      <c r="G899" s="45"/>
      <c r="H899" s="46">
        <v>34</v>
      </c>
      <c r="I899" s="6">
        <v>18.69</v>
      </c>
      <c r="J899" s="49">
        <v>19.86</v>
      </c>
      <c r="K899" s="50"/>
      <c r="L899" s="6">
        <v>19.5</v>
      </c>
      <c r="M899" s="6">
        <v>23</v>
      </c>
      <c r="N899" s="6"/>
      <c r="O899" s="51">
        <v>17.4</v>
      </c>
      <c r="P899" s="50"/>
      <c r="Q899" s="6"/>
      <c r="R899" s="54"/>
      <c r="S899" s="55"/>
      <c r="T899" s="55"/>
      <c r="U899" s="56"/>
      <c r="V899" s="44"/>
      <c r="W899" s="49">
        <v>18.19</v>
      </c>
      <c r="X899" s="6">
        <v>18.19</v>
      </c>
      <c r="Y899" s="6"/>
      <c r="Z899" s="6">
        <v>35.25</v>
      </c>
      <c r="AA899" s="6"/>
      <c r="AB899" s="6"/>
      <c r="AC899" s="44"/>
      <c r="AD899" s="6"/>
      <c r="AE899" s="57"/>
      <c r="AF899" s="6"/>
      <c r="AG899" s="51"/>
      <c r="AH899" s="58"/>
      <c r="AI899" s="6"/>
      <c r="AJ899" s="6">
        <v>14.5</v>
      </c>
      <c r="AK899" s="6">
        <v>21.858</v>
      </c>
    </row>
    <row r="900" s="1" customFormat="1" ht="43" customHeight="1" spans="1:37">
      <c r="A900" s="1">
        <v>897</v>
      </c>
      <c r="B900" s="43" t="s">
        <v>1572</v>
      </c>
      <c r="C900" s="43" t="s">
        <v>40</v>
      </c>
      <c r="D900" s="43">
        <v>1</v>
      </c>
      <c r="E900" s="43" t="s">
        <v>1549</v>
      </c>
      <c r="F900" s="44">
        <v>23</v>
      </c>
      <c r="G900" s="45">
        <v>18</v>
      </c>
      <c r="H900" s="46">
        <v>18</v>
      </c>
      <c r="I900" s="6"/>
      <c r="J900" s="49"/>
      <c r="K900" s="50"/>
      <c r="L900" s="6"/>
      <c r="M900" s="6"/>
      <c r="N900" s="6"/>
      <c r="O900" s="51"/>
      <c r="P900" s="50">
        <v>14.9</v>
      </c>
      <c r="Q900" s="6"/>
      <c r="R900" s="54"/>
      <c r="S900" s="55"/>
      <c r="T900" s="55"/>
      <c r="U900" s="56"/>
      <c r="V900" s="44">
        <v>10.98</v>
      </c>
      <c r="W900" s="49">
        <v>12.39</v>
      </c>
      <c r="X900" s="6">
        <v>13.2</v>
      </c>
      <c r="Y900" s="6"/>
      <c r="Z900" s="6"/>
      <c r="AA900" s="6"/>
      <c r="AB900" s="6"/>
      <c r="AC900" s="44">
        <v>21.3</v>
      </c>
      <c r="AD900" s="6">
        <v>11.23</v>
      </c>
      <c r="AE900" s="57">
        <v>16.13</v>
      </c>
      <c r="AF900" s="6"/>
      <c r="AG900" s="51">
        <v>15.57</v>
      </c>
      <c r="AH900" s="58"/>
      <c r="AI900" s="6"/>
      <c r="AJ900" s="6">
        <v>10.18</v>
      </c>
      <c r="AK900" s="6">
        <v>14.7163636363636</v>
      </c>
    </row>
    <row r="901" s="1" customFormat="1" ht="43" customHeight="1" spans="1:37">
      <c r="A901" s="1">
        <v>898</v>
      </c>
      <c r="B901" s="43" t="s">
        <v>1572</v>
      </c>
      <c r="C901" s="43" t="s">
        <v>436</v>
      </c>
      <c r="D901" s="43">
        <v>1</v>
      </c>
      <c r="E901" s="43" t="s">
        <v>1549</v>
      </c>
      <c r="F901" s="44">
        <v>39.5225</v>
      </c>
      <c r="G901" s="45">
        <v>30.6</v>
      </c>
      <c r="H901" s="46">
        <v>30.6</v>
      </c>
      <c r="I901" s="6">
        <v>18.57</v>
      </c>
      <c r="J901" s="49"/>
      <c r="K901" s="50"/>
      <c r="L901" s="6">
        <v>18.158</v>
      </c>
      <c r="M901" s="6">
        <v>26.74</v>
      </c>
      <c r="N901" s="6"/>
      <c r="O901" s="51"/>
      <c r="P901" s="50">
        <v>22.4</v>
      </c>
      <c r="Q901" s="6"/>
      <c r="R901" s="54"/>
      <c r="S901" s="55">
        <v>18.9</v>
      </c>
      <c r="T901" s="55"/>
      <c r="U901" s="56"/>
      <c r="V901" s="44"/>
      <c r="W901" s="49">
        <v>17.3</v>
      </c>
      <c r="X901" s="6">
        <v>16.58</v>
      </c>
      <c r="Y901" s="6">
        <v>17.31</v>
      </c>
      <c r="Z901" s="6"/>
      <c r="AA901" s="6"/>
      <c r="AB901" s="6"/>
      <c r="AC901" s="44">
        <v>31.2</v>
      </c>
      <c r="AD901" s="6"/>
      <c r="AE901" s="57">
        <v>27.44</v>
      </c>
      <c r="AF901" s="6"/>
      <c r="AG901" s="51"/>
      <c r="AH901" s="58"/>
      <c r="AI901" s="6"/>
      <c r="AJ901" s="6">
        <v>16.58</v>
      </c>
      <c r="AK901" s="6">
        <v>22.4906153846154</v>
      </c>
    </row>
    <row r="902" s="1" customFormat="1" ht="43" customHeight="1" spans="1:37">
      <c r="A902" s="1">
        <v>899</v>
      </c>
      <c r="B902" s="43" t="s">
        <v>1572</v>
      </c>
      <c r="C902" s="43" t="s">
        <v>850</v>
      </c>
      <c r="D902" s="43">
        <v>1</v>
      </c>
      <c r="E902" s="43" t="s">
        <v>1549</v>
      </c>
      <c r="F902" s="44">
        <v>60.5075</v>
      </c>
      <c r="G902" s="45">
        <v>52</v>
      </c>
      <c r="H902" s="46">
        <v>52</v>
      </c>
      <c r="I902" s="6"/>
      <c r="J902" s="49">
        <v>39.36</v>
      </c>
      <c r="K902" s="50">
        <v>38.82</v>
      </c>
      <c r="L902" s="6"/>
      <c r="M902" s="6">
        <v>38.9</v>
      </c>
      <c r="N902" s="6"/>
      <c r="O902" s="51"/>
      <c r="P902" s="50"/>
      <c r="Q902" s="6"/>
      <c r="R902" s="54"/>
      <c r="S902" s="55"/>
      <c r="T902" s="55"/>
      <c r="U902" s="56"/>
      <c r="V902" s="44"/>
      <c r="W902" s="49">
        <v>30.78</v>
      </c>
      <c r="X902" s="6">
        <v>29.43</v>
      </c>
      <c r="Y902" s="6">
        <v>29.43</v>
      </c>
      <c r="Z902" s="6"/>
      <c r="AA902" s="6"/>
      <c r="AB902" s="6"/>
      <c r="AC902" s="44">
        <v>45</v>
      </c>
      <c r="AD902" s="6"/>
      <c r="AE902" s="57"/>
      <c r="AF902" s="6"/>
      <c r="AG902" s="51"/>
      <c r="AH902" s="58"/>
      <c r="AI902" s="6"/>
      <c r="AJ902" s="6"/>
      <c r="AK902" s="6">
        <v>39.5244444444444</v>
      </c>
    </row>
    <row r="903" s="1" customFormat="1" ht="43" customHeight="1" spans="1:37">
      <c r="A903" s="1">
        <v>900</v>
      </c>
      <c r="B903" s="43" t="s">
        <v>1573</v>
      </c>
      <c r="C903" s="43" t="s">
        <v>44</v>
      </c>
      <c r="D903" s="43">
        <v>1</v>
      </c>
      <c r="E903" s="43" t="s">
        <v>1549</v>
      </c>
      <c r="F903" s="44">
        <v>30.1425</v>
      </c>
      <c r="G903" s="45"/>
      <c r="H903" s="46"/>
      <c r="I903" s="6"/>
      <c r="J903" s="49">
        <v>22.9</v>
      </c>
      <c r="K903" s="50"/>
      <c r="L903" s="6"/>
      <c r="M903" s="6"/>
      <c r="N903" s="6"/>
      <c r="O903" s="51"/>
      <c r="P903" s="50"/>
      <c r="Q903" s="6"/>
      <c r="R903" s="54"/>
      <c r="S903" s="55"/>
      <c r="T903" s="55"/>
      <c r="U903" s="56"/>
      <c r="V903" s="44"/>
      <c r="W903" s="49"/>
      <c r="X903" s="6">
        <v>26.58</v>
      </c>
      <c r="Y903" s="6">
        <v>25.57</v>
      </c>
      <c r="Z903" s="6">
        <v>26.64</v>
      </c>
      <c r="AA903" s="6"/>
      <c r="AB903" s="6"/>
      <c r="AC903" s="44">
        <v>28.6667</v>
      </c>
      <c r="AD903" s="6"/>
      <c r="AE903" s="57"/>
      <c r="AF903" s="6"/>
      <c r="AG903" s="51"/>
      <c r="AH903" s="58"/>
      <c r="AI903" s="6"/>
      <c r="AJ903" s="6"/>
      <c r="AK903" s="6">
        <v>26.07134</v>
      </c>
    </row>
    <row r="904" s="1" customFormat="1" ht="43" customHeight="1" spans="1:37">
      <c r="A904" s="1">
        <v>901</v>
      </c>
      <c r="B904" s="43" t="s">
        <v>1573</v>
      </c>
      <c r="C904" s="43" t="s">
        <v>303</v>
      </c>
      <c r="D904" s="43">
        <v>1</v>
      </c>
      <c r="E904" s="43" t="s">
        <v>1549</v>
      </c>
      <c r="F904" s="44">
        <v>78.2133</v>
      </c>
      <c r="G904" s="45">
        <v>61</v>
      </c>
      <c r="H904" s="46">
        <v>73.69</v>
      </c>
      <c r="I904" s="6"/>
      <c r="J904" s="49"/>
      <c r="K904" s="50"/>
      <c r="L904" s="6"/>
      <c r="M904" s="6"/>
      <c r="N904" s="6"/>
      <c r="O904" s="51"/>
      <c r="P904" s="50"/>
      <c r="Q904" s="6"/>
      <c r="R904" s="54"/>
      <c r="S904" s="55"/>
      <c r="T904" s="55"/>
      <c r="U904" s="56"/>
      <c r="V904" s="44"/>
      <c r="W904" s="49"/>
      <c r="X904" s="6"/>
      <c r="Y904" s="6">
        <v>45.29</v>
      </c>
      <c r="Z904" s="6"/>
      <c r="AA904" s="6"/>
      <c r="AB904" s="6"/>
      <c r="AC904" s="44">
        <v>62</v>
      </c>
      <c r="AD904" s="6"/>
      <c r="AE904" s="57"/>
      <c r="AF904" s="6"/>
      <c r="AG904" s="51"/>
      <c r="AH904" s="58"/>
      <c r="AI904" s="6"/>
      <c r="AJ904" s="6"/>
      <c r="AK904" s="6">
        <v>60.495</v>
      </c>
    </row>
    <row r="905" s="1" customFormat="1" ht="43" customHeight="1" spans="1:37">
      <c r="A905" s="1">
        <v>902</v>
      </c>
      <c r="B905" s="43" t="s">
        <v>1574</v>
      </c>
      <c r="C905" s="43" t="s">
        <v>959</v>
      </c>
      <c r="D905" s="43">
        <v>1</v>
      </c>
      <c r="E905" s="43" t="s">
        <v>1549</v>
      </c>
      <c r="F905" s="44">
        <v>20.3433</v>
      </c>
      <c r="G905" s="45"/>
      <c r="H905" s="46"/>
      <c r="I905" s="6">
        <v>15.47</v>
      </c>
      <c r="J905" s="49">
        <v>14</v>
      </c>
      <c r="K905" s="50"/>
      <c r="L905" s="6">
        <v>14.352</v>
      </c>
      <c r="M905" s="6"/>
      <c r="N905" s="6"/>
      <c r="O905" s="51">
        <v>14</v>
      </c>
      <c r="P905" s="50"/>
      <c r="Q905" s="6">
        <v>14</v>
      </c>
      <c r="R905" s="54"/>
      <c r="S905" s="55"/>
      <c r="T905" s="55"/>
      <c r="U905" s="56">
        <v>14.8</v>
      </c>
      <c r="V905" s="44">
        <v>14</v>
      </c>
      <c r="W905" s="49">
        <v>14</v>
      </c>
      <c r="X905" s="6">
        <v>14</v>
      </c>
      <c r="Y905" s="6">
        <v>16.83</v>
      </c>
      <c r="Z905" s="6"/>
      <c r="AA905" s="6">
        <v>14</v>
      </c>
      <c r="AB905" s="6"/>
      <c r="AC905" s="44">
        <v>20.0667</v>
      </c>
      <c r="AD905" s="6">
        <v>14.7</v>
      </c>
      <c r="AE905" s="57"/>
      <c r="AF905" s="6"/>
      <c r="AG905" s="51"/>
      <c r="AH905" s="58"/>
      <c r="AI905" s="6"/>
      <c r="AJ905" s="6">
        <v>14</v>
      </c>
      <c r="AK905" s="6">
        <v>14.8727642857143</v>
      </c>
    </row>
    <row r="906" s="1" customFormat="1" ht="43" customHeight="1" spans="1:37">
      <c r="A906" s="1">
        <v>903</v>
      </c>
      <c r="B906" s="43" t="s">
        <v>852</v>
      </c>
      <c r="C906" s="43" t="s">
        <v>436</v>
      </c>
      <c r="D906" s="43">
        <v>1</v>
      </c>
      <c r="E906" s="43" t="s">
        <v>1549</v>
      </c>
      <c r="F906" s="44">
        <v>14</v>
      </c>
      <c r="G906" s="45"/>
      <c r="H906" s="46"/>
      <c r="I906" s="6">
        <v>11.98</v>
      </c>
      <c r="J906" s="49">
        <v>11.06</v>
      </c>
      <c r="K906" s="50">
        <v>12.5</v>
      </c>
      <c r="L906" s="6">
        <v>11.072</v>
      </c>
      <c r="M906" s="6"/>
      <c r="N906" s="6"/>
      <c r="O906" s="51"/>
      <c r="P906" s="50"/>
      <c r="Q906" s="6"/>
      <c r="R906" s="54"/>
      <c r="S906" s="55"/>
      <c r="T906" s="55"/>
      <c r="U906" s="56">
        <v>11.5</v>
      </c>
      <c r="V906" s="44">
        <v>11.5</v>
      </c>
      <c r="W906" s="49">
        <v>11.06</v>
      </c>
      <c r="X906" s="6"/>
      <c r="Y906" s="6"/>
      <c r="Z906" s="6"/>
      <c r="AA906" s="6"/>
      <c r="AB906" s="6"/>
      <c r="AC906" s="44"/>
      <c r="AD906" s="6">
        <v>11.06</v>
      </c>
      <c r="AE906" s="57"/>
      <c r="AF906" s="6"/>
      <c r="AG906" s="51"/>
      <c r="AH906" s="58"/>
      <c r="AI906" s="6"/>
      <c r="AJ906" s="6">
        <v>9.8</v>
      </c>
      <c r="AK906" s="6">
        <v>11.2813333333333</v>
      </c>
    </row>
    <row r="907" s="1" customFormat="1" ht="43" customHeight="1" spans="1:37">
      <c r="A907" s="1">
        <v>904</v>
      </c>
      <c r="B907" s="43" t="s">
        <v>852</v>
      </c>
      <c r="C907" s="43" t="s">
        <v>44</v>
      </c>
      <c r="D907" s="43">
        <v>1</v>
      </c>
      <c r="E907" s="43" t="s">
        <v>1549</v>
      </c>
      <c r="F907" s="44">
        <v>23.21</v>
      </c>
      <c r="G907" s="45">
        <v>22.07</v>
      </c>
      <c r="H907" s="46"/>
      <c r="I907" s="6">
        <v>16.34</v>
      </c>
      <c r="J907" s="49">
        <v>15.31</v>
      </c>
      <c r="K907" s="50"/>
      <c r="L907" s="6">
        <v>16.006</v>
      </c>
      <c r="M907" s="6">
        <v>21</v>
      </c>
      <c r="N907" s="6"/>
      <c r="O907" s="51">
        <v>15.15</v>
      </c>
      <c r="P907" s="50"/>
      <c r="Q907" s="6"/>
      <c r="R907" s="54"/>
      <c r="S907" s="55"/>
      <c r="T907" s="55"/>
      <c r="U907" s="56"/>
      <c r="V907" s="44">
        <v>15.29</v>
      </c>
      <c r="W907" s="49">
        <v>15.08</v>
      </c>
      <c r="X907" s="6"/>
      <c r="Y907" s="6"/>
      <c r="Z907" s="6"/>
      <c r="AA907" s="6"/>
      <c r="AB907" s="6"/>
      <c r="AC907" s="44">
        <v>21.69</v>
      </c>
      <c r="AD907" s="6">
        <v>15.4</v>
      </c>
      <c r="AE907" s="57"/>
      <c r="AF907" s="6"/>
      <c r="AG907" s="51">
        <v>17</v>
      </c>
      <c r="AH907" s="58"/>
      <c r="AI907" s="6"/>
      <c r="AJ907" s="6">
        <v>15.08</v>
      </c>
      <c r="AK907" s="6">
        <v>17.118</v>
      </c>
    </row>
    <row r="908" s="1" customFormat="1" ht="43" customHeight="1" spans="1:37">
      <c r="A908" s="1">
        <v>905</v>
      </c>
      <c r="B908" s="43" t="s">
        <v>1575</v>
      </c>
      <c r="C908" s="4" t="s">
        <v>1576</v>
      </c>
      <c r="D908" s="43">
        <v>1</v>
      </c>
      <c r="E908" s="43" t="s">
        <v>1549</v>
      </c>
      <c r="F908" s="44">
        <v>12.6</v>
      </c>
      <c r="G908" s="45"/>
      <c r="H908" s="46"/>
      <c r="I908" s="6"/>
      <c r="J908" s="49"/>
      <c r="K908" s="50">
        <v>5.635</v>
      </c>
      <c r="L908" s="6">
        <v>5.8</v>
      </c>
      <c r="M908" s="6">
        <v>5.78</v>
      </c>
      <c r="N908" s="6"/>
      <c r="O908" s="51"/>
      <c r="P908" s="50"/>
      <c r="Q908" s="6"/>
      <c r="R908" s="54"/>
      <c r="S908" s="55"/>
      <c r="T908" s="55"/>
      <c r="U908" s="56">
        <v>6.708</v>
      </c>
      <c r="V908" s="44"/>
      <c r="W908" s="49"/>
      <c r="X908" s="6"/>
      <c r="Y908" s="6"/>
      <c r="Z908" s="6"/>
      <c r="AA908" s="6">
        <v>5.75</v>
      </c>
      <c r="AB908" s="6"/>
      <c r="AC908" s="44"/>
      <c r="AD908" s="6"/>
      <c r="AE908" s="57"/>
      <c r="AF908" s="6"/>
      <c r="AG908" s="51"/>
      <c r="AH908" s="58"/>
      <c r="AI908" s="6"/>
      <c r="AJ908" s="6"/>
      <c r="AK908" s="6">
        <v>5.9346</v>
      </c>
    </row>
    <row r="909" s="1" customFormat="1" ht="43" customHeight="1" spans="1:37">
      <c r="A909" s="1">
        <v>906</v>
      </c>
      <c r="B909" s="1" t="s">
        <v>1577</v>
      </c>
      <c r="C909" s="1" t="s">
        <v>90</v>
      </c>
      <c r="D909" s="1">
        <v>12</v>
      </c>
      <c r="E909" s="43" t="s">
        <v>1549</v>
      </c>
      <c r="F909" s="44">
        <v>3.27166666666667</v>
      </c>
      <c r="G909" s="45"/>
      <c r="H909" s="46">
        <v>3.14416666666667</v>
      </c>
      <c r="I909" s="6">
        <v>3.115</v>
      </c>
      <c r="J909" s="49">
        <v>3.01583333333333</v>
      </c>
      <c r="K909" s="50"/>
      <c r="L909" s="6">
        <v>2.9583</v>
      </c>
      <c r="M909" s="6"/>
      <c r="N909" s="6"/>
      <c r="O909" s="51">
        <v>2.875</v>
      </c>
      <c r="P909" s="50"/>
      <c r="Q909" s="6"/>
      <c r="R909" s="54"/>
      <c r="S909" s="55"/>
      <c r="T909" s="55"/>
      <c r="U909" s="56">
        <v>3.03</v>
      </c>
      <c r="V909" s="44"/>
      <c r="W909" s="49"/>
      <c r="X909" s="6"/>
      <c r="Y909" s="6">
        <v>2.9</v>
      </c>
      <c r="Z909" s="6"/>
      <c r="AA909" s="6"/>
      <c r="AB909" s="6"/>
      <c r="AC909" s="44"/>
      <c r="AD909" s="6"/>
      <c r="AE909" s="57"/>
      <c r="AF909" s="6"/>
      <c r="AG909" s="51"/>
      <c r="AH909" s="58"/>
      <c r="AI909" s="6">
        <v>2.58</v>
      </c>
      <c r="AJ909" s="6">
        <v>2.58</v>
      </c>
      <c r="AK909" s="6">
        <v>2.91092222222223</v>
      </c>
    </row>
    <row r="910" s="1" customFormat="1" ht="43" customHeight="1" spans="1:37">
      <c r="A910" s="1">
        <v>907</v>
      </c>
      <c r="B910" s="1" t="s">
        <v>1577</v>
      </c>
      <c r="C910" s="1" t="s">
        <v>40</v>
      </c>
      <c r="D910" s="1">
        <v>6</v>
      </c>
      <c r="E910" s="43" t="s">
        <v>1549</v>
      </c>
      <c r="F910" s="44">
        <v>6.3572</v>
      </c>
      <c r="G910" s="45">
        <v>5.48166666666667</v>
      </c>
      <c r="H910" s="46">
        <v>5.48166666666667</v>
      </c>
      <c r="I910" s="6">
        <v>5.43333333333333</v>
      </c>
      <c r="J910" s="49"/>
      <c r="K910" s="50"/>
      <c r="L910" s="6">
        <v>6.21</v>
      </c>
      <c r="M910" s="6"/>
      <c r="N910" s="6"/>
      <c r="O910" s="51"/>
      <c r="P910" s="50"/>
      <c r="Q910" s="6"/>
      <c r="R910" s="54"/>
      <c r="S910" s="55"/>
      <c r="T910" s="55"/>
      <c r="U910" s="56">
        <v>5.48166666666667</v>
      </c>
      <c r="V910" s="44">
        <v>6.27</v>
      </c>
      <c r="W910" s="49"/>
      <c r="X910" s="6">
        <v>5.48166666666667</v>
      </c>
      <c r="Y910" s="6">
        <v>5.48166666666667</v>
      </c>
      <c r="Z910" s="6"/>
      <c r="AA910" s="6">
        <v>5.5126</v>
      </c>
      <c r="AB910" s="6"/>
      <c r="AC910" s="44"/>
      <c r="AD910" s="6">
        <v>6.22083333333333</v>
      </c>
      <c r="AE910" s="57"/>
      <c r="AF910" s="6"/>
      <c r="AG910" s="51"/>
      <c r="AH910" s="58"/>
      <c r="AI910" s="6">
        <v>5.43333333333333</v>
      </c>
      <c r="AJ910" s="6"/>
      <c r="AK910" s="6">
        <v>5.68076666666667</v>
      </c>
    </row>
    <row r="911" s="1" customFormat="1" ht="43" customHeight="1" spans="1:37">
      <c r="A911" s="1">
        <v>908</v>
      </c>
      <c r="B911" s="1" t="s">
        <v>1578</v>
      </c>
      <c r="C911" s="1" t="s">
        <v>1579</v>
      </c>
      <c r="D911" s="59">
        <v>6</v>
      </c>
      <c r="E911" s="43" t="s">
        <v>1549</v>
      </c>
      <c r="F911" s="44">
        <v>7.9067</v>
      </c>
      <c r="G911" s="45"/>
      <c r="H911" s="46"/>
      <c r="I911" s="6">
        <v>7.69166666666667</v>
      </c>
      <c r="J911" s="49"/>
      <c r="K911" s="50">
        <v>7.435</v>
      </c>
      <c r="L911" s="6"/>
      <c r="M911" s="6"/>
      <c r="N911" s="6"/>
      <c r="O911" s="51">
        <v>6.175</v>
      </c>
      <c r="P911" s="50"/>
      <c r="Q911" s="6"/>
      <c r="R911" s="54"/>
      <c r="S911" s="55"/>
      <c r="T911" s="55"/>
      <c r="U911" s="56"/>
      <c r="V911" s="44">
        <v>6.99666666666667</v>
      </c>
      <c r="W911" s="49"/>
      <c r="X911" s="6"/>
      <c r="Y911" s="6"/>
      <c r="Z911" s="6"/>
      <c r="AA911" s="6"/>
      <c r="AB911" s="6"/>
      <c r="AC911" s="44"/>
      <c r="AD911" s="6">
        <v>7.56708333333333</v>
      </c>
      <c r="AE911" s="57"/>
      <c r="AF911" s="6"/>
      <c r="AG911" s="51">
        <v>7.1667</v>
      </c>
      <c r="AH911" s="58"/>
      <c r="AI911" s="6"/>
      <c r="AJ911" s="6"/>
      <c r="AK911" s="6">
        <v>7.17201944444445</v>
      </c>
    </row>
    <row r="912" s="1" customFormat="1" ht="43" customHeight="1" spans="1:37">
      <c r="A912" s="1">
        <v>909</v>
      </c>
      <c r="B912" s="48" t="s">
        <v>1580</v>
      </c>
      <c r="C912" s="43" t="s">
        <v>56</v>
      </c>
      <c r="D912" s="43">
        <v>1</v>
      </c>
      <c r="E912" s="43" t="s">
        <v>1549</v>
      </c>
      <c r="F912" s="44">
        <v>132.59</v>
      </c>
      <c r="G912" s="45">
        <v>103.5</v>
      </c>
      <c r="H912" s="46"/>
      <c r="I912" s="6">
        <v>109.27</v>
      </c>
      <c r="J912" s="49">
        <v>101.59</v>
      </c>
      <c r="K912" s="50">
        <v>123.34</v>
      </c>
      <c r="L912" s="6">
        <v>97.78</v>
      </c>
      <c r="M912" s="6"/>
      <c r="N912" s="6"/>
      <c r="O912" s="51">
        <v>101.59</v>
      </c>
      <c r="P912" s="50"/>
      <c r="Q912" s="6"/>
      <c r="R912" s="54"/>
      <c r="S912" s="55"/>
      <c r="T912" s="55"/>
      <c r="U912" s="56">
        <v>103.5</v>
      </c>
      <c r="V912" s="44"/>
      <c r="W912" s="49"/>
      <c r="X912" s="6"/>
      <c r="Y912" s="6">
        <v>103.5</v>
      </c>
      <c r="Z912" s="6"/>
      <c r="AA912" s="6"/>
      <c r="AB912" s="6">
        <v>103</v>
      </c>
      <c r="AC912" s="44"/>
      <c r="AD912" s="6">
        <v>115.04</v>
      </c>
      <c r="AE912" s="57">
        <v>105</v>
      </c>
      <c r="AF912" s="6"/>
      <c r="AG912" s="51"/>
      <c r="AH912" s="58"/>
      <c r="AI912" s="6">
        <v>97.78</v>
      </c>
      <c r="AJ912" s="6">
        <v>103.5</v>
      </c>
      <c r="AK912" s="6">
        <v>105.260769230769</v>
      </c>
    </row>
    <row r="913" s="1" customFormat="1" ht="43" customHeight="1" spans="1:37">
      <c r="A913" s="1">
        <v>910</v>
      </c>
      <c r="B913" s="43" t="s">
        <v>1581</v>
      </c>
      <c r="C913" s="43" t="s">
        <v>191</v>
      </c>
      <c r="D913" s="43">
        <v>20</v>
      </c>
      <c r="E913" s="43" t="s">
        <v>1549</v>
      </c>
      <c r="F913" s="44">
        <v>0.475</v>
      </c>
      <c r="G913" s="45"/>
      <c r="H913" s="46"/>
      <c r="I913" s="6"/>
      <c r="J913" s="49"/>
      <c r="K913" s="50"/>
      <c r="L913" s="6"/>
      <c r="M913" s="6"/>
      <c r="N913" s="6"/>
      <c r="O913" s="51"/>
      <c r="P913" s="50"/>
      <c r="Q913" s="6"/>
      <c r="R913" s="54"/>
      <c r="S913" s="55"/>
      <c r="T913" s="55"/>
      <c r="U913" s="56"/>
      <c r="V913" s="44">
        <v>0.42</v>
      </c>
      <c r="W913" s="49"/>
      <c r="X913" s="6"/>
      <c r="Y913" s="6"/>
      <c r="Z913" s="6"/>
      <c r="AA913" s="6"/>
      <c r="AB913" s="6">
        <v>0.1595</v>
      </c>
      <c r="AC913" s="44"/>
      <c r="AD913" s="6"/>
      <c r="AE913" s="57"/>
      <c r="AF913" s="6"/>
      <c r="AG913" s="51"/>
      <c r="AH913" s="58"/>
      <c r="AI913" s="6"/>
      <c r="AJ913" s="6"/>
      <c r="AK913" s="6">
        <v>0.28975</v>
      </c>
    </row>
    <row r="914" s="1" customFormat="1" ht="43" customHeight="1" spans="1:37">
      <c r="A914" s="1">
        <v>911</v>
      </c>
      <c r="B914" s="43" t="s">
        <v>1581</v>
      </c>
      <c r="C914" s="43" t="s">
        <v>56</v>
      </c>
      <c r="D914" s="43">
        <v>10</v>
      </c>
      <c r="E914" s="43" t="s">
        <v>1549</v>
      </c>
      <c r="F914" s="44">
        <v>0.807</v>
      </c>
      <c r="G914" s="45"/>
      <c r="H914" s="46"/>
      <c r="I914" s="6"/>
      <c r="J914" s="49"/>
      <c r="K914" s="50"/>
      <c r="L914" s="6"/>
      <c r="M914" s="6"/>
      <c r="N914" s="6"/>
      <c r="O914" s="51"/>
      <c r="P914" s="50"/>
      <c r="Q914" s="6"/>
      <c r="R914" s="54"/>
      <c r="S914" s="55"/>
      <c r="T914" s="55"/>
      <c r="U914" s="56">
        <v>0.768</v>
      </c>
      <c r="V914" s="44">
        <v>0.7</v>
      </c>
      <c r="W914" s="49"/>
      <c r="X914" s="6"/>
      <c r="Y914" s="6"/>
      <c r="Z914" s="6"/>
      <c r="AA914" s="6"/>
      <c r="AB914" s="6">
        <v>0.7</v>
      </c>
      <c r="AC914" s="44"/>
      <c r="AD914" s="6"/>
      <c r="AE914" s="57"/>
      <c r="AF914" s="6"/>
      <c r="AG914" s="51">
        <v>0.75</v>
      </c>
      <c r="AH914" s="58"/>
      <c r="AI914" s="6"/>
      <c r="AJ914" s="6"/>
      <c r="AK914" s="6">
        <v>0.7295</v>
      </c>
    </row>
    <row r="915" s="1" customFormat="1" ht="43" customHeight="1" spans="1:37">
      <c r="A915" s="1">
        <v>912</v>
      </c>
      <c r="B915" s="43" t="s">
        <v>1582</v>
      </c>
      <c r="C915" s="43" t="s">
        <v>90</v>
      </c>
      <c r="D915" s="43">
        <v>10</v>
      </c>
      <c r="E915" s="43" t="s">
        <v>1549</v>
      </c>
      <c r="F915" s="44">
        <v>0.295</v>
      </c>
      <c r="G915" s="45"/>
      <c r="H915" s="46"/>
      <c r="I915" s="6">
        <v>0.25</v>
      </c>
      <c r="J915" s="49"/>
      <c r="K915" s="50"/>
      <c r="L915" s="6"/>
      <c r="M915" s="6"/>
      <c r="N915" s="6"/>
      <c r="O915" s="51"/>
      <c r="P915" s="50"/>
      <c r="Q915" s="6">
        <v>0.212</v>
      </c>
      <c r="R915" s="54"/>
      <c r="S915" s="55"/>
      <c r="T915" s="55"/>
      <c r="U915" s="56"/>
      <c r="V915" s="44"/>
      <c r="W915" s="49"/>
      <c r="X915" s="6"/>
      <c r="Y915" s="6"/>
      <c r="Z915" s="6">
        <v>0.174</v>
      </c>
      <c r="AA915" s="6"/>
      <c r="AB915" s="6"/>
      <c r="AC915" s="44"/>
      <c r="AD915" s="6"/>
      <c r="AE915" s="57"/>
      <c r="AF915" s="6"/>
      <c r="AG915" s="51"/>
      <c r="AH915" s="58"/>
      <c r="AI915" s="6"/>
      <c r="AJ915" s="6"/>
      <c r="AK915" s="6">
        <v>0.212</v>
      </c>
    </row>
    <row r="916" ht="40.5" spans="1:37">
      <c r="A916" s="1">
        <v>913</v>
      </c>
      <c r="B916" s="1" t="s">
        <v>1225</v>
      </c>
      <c r="C916" s="1" t="s">
        <v>1226</v>
      </c>
      <c r="D916" s="1" t="s">
        <v>71</v>
      </c>
      <c r="E916" s="1" t="s">
        <v>1227</v>
      </c>
      <c r="F916" s="1">
        <v>4.0948</v>
      </c>
      <c r="H916" s="1">
        <v>3.95</v>
      </c>
      <c r="O916" s="1">
        <v>3.635</v>
      </c>
      <c r="V916" s="1">
        <v>3.64</v>
      </c>
      <c r="AC916" s="1">
        <v>3.81</v>
      </c>
      <c r="AD916" s="1">
        <v>3.614</v>
      </c>
      <c r="AK916" s="1">
        <v>3.7298</v>
      </c>
    </row>
    <row r="917" ht="54" spans="1:37">
      <c r="A917" s="1">
        <v>914</v>
      </c>
      <c r="B917" s="1" t="s">
        <v>1228</v>
      </c>
      <c r="C917" s="1" t="s">
        <v>1229</v>
      </c>
      <c r="D917" s="1" t="s">
        <v>778</v>
      </c>
      <c r="E917" s="1" t="s">
        <v>1227</v>
      </c>
      <c r="F917" s="1">
        <v>0.8426</v>
      </c>
      <c r="K917" s="1">
        <v>0.7356</v>
      </c>
      <c r="U917" s="1">
        <v>0.6865</v>
      </c>
      <c r="X917" s="1">
        <v>0.7579</v>
      </c>
      <c r="AC917" s="1">
        <v>0.6917</v>
      </c>
      <c r="AD917" s="1">
        <v>0.6865</v>
      </c>
      <c r="AK917" s="1">
        <v>0.7116</v>
      </c>
    </row>
    <row r="918" ht="54" spans="1:37">
      <c r="A918" s="1">
        <v>915</v>
      </c>
      <c r="B918" s="1" t="s">
        <v>1228</v>
      </c>
      <c r="C918" s="1" t="s">
        <v>1229</v>
      </c>
      <c r="D918" s="1" t="s">
        <v>154</v>
      </c>
      <c r="E918" s="1" t="s">
        <v>1227</v>
      </c>
      <c r="F918" s="1">
        <v>0.8282</v>
      </c>
      <c r="K918" s="1">
        <v>0.7356</v>
      </c>
      <c r="U918" s="1">
        <v>0.6865</v>
      </c>
      <c r="X918" s="1">
        <v>0.7579</v>
      </c>
      <c r="AC918" s="1">
        <v>0.68</v>
      </c>
      <c r="AD918" s="1">
        <v>0.6865</v>
      </c>
      <c r="AK918" s="1">
        <v>0.7093</v>
      </c>
    </row>
    <row r="919" s="1" customFormat="1" ht="54" spans="1:37">
      <c r="A919" s="1">
        <v>916</v>
      </c>
      <c r="B919" s="1" t="s">
        <v>1583</v>
      </c>
      <c r="C919" s="1" t="s">
        <v>90</v>
      </c>
      <c r="D919" s="1" t="s">
        <v>175</v>
      </c>
      <c r="E919" s="1" t="s">
        <v>1584</v>
      </c>
      <c r="F919" s="1">
        <v>1.6427</v>
      </c>
      <c r="G919" s="1">
        <v>1.563</v>
      </c>
      <c r="V919" s="1">
        <v>1.563</v>
      </c>
      <c r="W919" s="1">
        <v>1.588</v>
      </c>
      <c r="Y919" s="1">
        <v>1.623</v>
      </c>
      <c r="AF919" s="1">
        <v>1.563</v>
      </c>
      <c r="AK919" s="1" t="s">
        <v>1585</v>
      </c>
    </row>
    <row r="920" s="1" customFormat="1" ht="54" spans="1:37">
      <c r="A920" s="1">
        <v>917</v>
      </c>
      <c r="B920" s="1" t="s">
        <v>1583</v>
      </c>
      <c r="C920" s="1" t="s">
        <v>1073</v>
      </c>
      <c r="D920" s="1" t="s">
        <v>88</v>
      </c>
      <c r="E920" s="1" t="s">
        <v>1584</v>
      </c>
      <c r="F920" s="1">
        <v>1.0161</v>
      </c>
      <c r="G920" s="1">
        <v>0.95</v>
      </c>
      <c r="U920" s="1">
        <v>0.9508</v>
      </c>
      <c r="V920" s="1">
        <v>0.95</v>
      </c>
      <c r="AD920" s="1">
        <v>0.9508</v>
      </c>
      <c r="AF920" s="1">
        <v>0.95</v>
      </c>
      <c r="AK920" s="1" t="s">
        <v>1586</v>
      </c>
    </row>
    <row r="921" s="1" customFormat="1" ht="54" spans="1:37">
      <c r="A921" s="1">
        <v>918</v>
      </c>
      <c r="B921" s="1" t="s">
        <v>1587</v>
      </c>
      <c r="C921" s="1" t="s">
        <v>40</v>
      </c>
      <c r="D921" s="1" t="s">
        <v>187</v>
      </c>
      <c r="E921" s="1" t="s">
        <v>1584</v>
      </c>
      <c r="F921" s="1">
        <v>2.3491</v>
      </c>
      <c r="I921" s="1">
        <v>1.549</v>
      </c>
      <c r="J921" s="1">
        <v>1.526</v>
      </c>
      <c r="L921" s="1">
        <v>1.6475</v>
      </c>
      <c r="Q921" s="1">
        <v>1.526</v>
      </c>
      <c r="U921" s="1">
        <v>1.587</v>
      </c>
      <c r="V921" s="1">
        <v>1.709</v>
      </c>
      <c r="AA921" s="1">
        <v>1.5032</v>
      </c>
      <c r="AC921" s="1">
        <v>2.267</v>
      </c>
      <c r="AD921" s="1">
        <v>1.526</v>
      </c>
      <c r="AJ921" s="1">
        <v>1.526</v>
      </c>
      <c r="AK921" s="1" t="s">
        <v>1588</v>
      </c>
    </row>
    <row r="922" s="1" customFormat="1" ht="54" spans="1:37">
      <c r="A922" s="1">
        <v>919</v>
      </c>
      <c r="B922" s="1" t="s">
        <v>1589</v>
      </c>
      <c r="C922" s="1" t="s">
        <v>56</v>
      </c>
      <c r="D922" s="1" t="s">
        <v>251</v>
      </c>
      <c r="E922" s="1" t="s">
        <v>1584</v>
      </c>
      <c r="F922" s="1">
        <v>5.2856</v>
      </c>
      <c r="G922" s="1">
        <v>5.005</v>
      </c>
      <c r="I922" s="1">
        <v>5.06</v>
      </c>
      <c r="Q922" s="1">
        <v>4.73</v>
      </c>
      <c r="R922" s="1">
        <v>5.005</v>
      </c>
      <c r="T922" s="1">
        <v>4.8942</v>
      </c>
      <c r="U922" s="1">
        <v>5.005</v>
      </c>
      <c r="W922" s="1">
        <v>4.9217</v>
      </c>
      <c r="Y922" s="1">
        <v>4.9758</v>
      </c>
      <c r="AA922" s="1">
        <v>4.8525</v>
      </c>
      <c r="AD922" s="1">
        <v>5.05</v>
      </c>
      <c r="AF922" s="1">
        <v>5.005</v>
      </c>
      <c r="AI922" s="1">
        <v>4.8942</v>
      </c>
      <c r="AJ922" s="1">
        <v>5.005</v>
      </c>
      <c r="AK922" s="1" t="s">
        <v>1590</v>
      </c>
    </row>
    <row r="923" s="1" customFormat="1" ht="54" spans="1:37">
      <c r="A923" s="1">
        <v>920</v>
      </c>
      <c r="B923" s="1" t="s">
        <v>1591</v>
      </c>
      <c r="C923" s="1" t="s">
        <v>183</v>
      </c>
      <c r="D923" s="1" t="s">
        <v>993</v>
      </c>
      <c r="E923" s="1" t="s">
        <v>1584</v>
      </c>
      <c r="F923" s="1">
        <v>2.0539</v>
      </c>
      <c r="I923" s="1">
        <v>2.0333</v>
      </c>
      <c r="O923" s="1">
        <v>1.855</v>
      </c>
      <c r="Q923" s="1">
        <v>1.795</v>
      </c>
      <c r="U923" s="1">
        <v>1.795</v>
      </c>
      <c r="AI923" s="1">
        <v>1.795</v>
      </c>
      <c r="AK923" s="1" t="s">
        <v>1592</v>
      </c>
    </row>
    <row r="924" s="1" customFormat="1" ht="37" customHeight="1" spans="1:37">
      <c r="A924" s="1">
        <v>921</v>
      </c>
      <c r="B924" s="60" t="s">
        <v>1593</v>
      </c>
      <c r="C924" s="60" t="s">
        <v>1594</v>
      </c>
      <c r="D924" s="60">
        <v>36</v>
      </c>
      <c r="E924" s="1" t="s">
        <v>1595</v>
      </c>
      <c r="F924" s="6">
        <v>0.6232</v>
      </c>
      <c r="O924" s="1">
        <v>0.6216</v>
      </c>
      <c r="AI924" s="1">
        <v>0.6216</v>
      </c>
      <c r="AK924" s="1">
        <f t="array" ref="AK924">AVERAGE(IF(G924:AJ924,G924:AJ924))</f>
        <v>0.6216</v>
      </c>
    </row>
    <row r="925" s="1" customFormat="1" ht="37" customHeight="1" spans="1:37">
      <c r="A925" s="1">
        <v>922</v>
      </c>
      <c r="B925" s="60" t="s">
        <v>1596</v>
      </c>
      <c r="C925" s="60" t="s">
        <v>1597</v>
      </c>
      <c r="D925" s="60">
        <v>12</v>
      </c>
      <c r="F925" s="6">
        <v>1.8333</v>
      </c>
      <c r="AJ925" s="1">
        <v>1.7875</v>
      </c>
      <c r="AK925" s="1">
        <f t="array" ref="AK925">AVERAGE(IF(G925:AJ925,G925:AJ925))</f>
        <v>1.7875</v>
      </c>
    </row>
    <row r="926" s="1" customFormat="1" ht="37" customHeight="1" spans="1:37">
      <c r="A926" s="1">
        <v>923</v>
      </c>
      <c r="B926" s="60" t="s">
        <v>1598</v>
      </c>
      <c r="C926" s="60" t="s">
        <v>1599</v>
      </c>
      <c r="D926" s="60">
        <v>24</v>
      </c>
      <c r="F926" s="6">
        <v>1.0417</v>
      </c>
      <c r="H926" s="1">
        <v>1.0417</v>
      </c>
      <c r="AK926" s="1">
        <f t="array" ref="AK926">AVERAGE(IF(G926:AJ926,G926:AJ926))</f>
        <v>1.0417</v>
      </c>
    </row>
    <row r="927" s="1" customFormat="1" ht="37" customHeight="1" spans="1:37">
      <c r="A927" s="1">
        <v>924</v>
      </c>
      <c r="B927" s="60" t="s">
        <v>1600</v>
      </c>
      <c r="C927" s="60" t="s">
        <v>1601</v>
      </c>
      <c r="D927" s="60">
        <v>6</v>
      </c>
      <c r="E927" s="1" t="s">
        <v>1595</v>
      </c>
      <c r="F927" s="6">
        <v>2.9067</v>
      </c>
      <c r="L927" s="1">
        <v>2.7167</v>
      </c>
      <c r="V927" s="1">
        <v>2.86</v>
      </c>
      <c r="Y927" s="1">
        <v>2.7133</v>
      </c>
      <c r="AD927" s="1">
        <v>2.8183</v>
      </c>
      <c r="AK927" s="1">
        <f t="array" ref="AK927">AVERAGE(IF(G927:AJ927,G927:AJ927))</f>
        <v>2.777075</v>
      </c>
    </row>
    <row r="928" s="1" customFormat="1" ht="37" customHeight="1" spans="1:37">
      <c r="A928" s="1">
        <v>925</v>
      </c>
      <c r="B928" s="60" t="s">
        <v>1602</v>
      </c>
      <c r="C928" s="60" t="s">
        <v>1603</v>
      </c>
      <c r="D928" s="60">
        <v>24</v>
      </c>
      <c r="F928" s="6">
        <v>1.1667</v>
      </c>
      <c r="M928" s="1">
        <v>1.1667</v>
      </c>
      <c r="AD928" s="1">
        <v>1.1667</v>
      </c>
      <c r="AJ928" s="1">
        <v>1.1667</v>
      </c>
      <c r="AK928" s="1">
        <f t="array" ref="AK928">AVERAGE(IF(G928:AJ928,G928:AJ928))</f>
        <v>1.1667</v>
      </c>
    </row>
    <row r="929" s="1" customFormat="1" ht="37" customHeight="1" spans="1:37">
      <c r="A929" s="1">
        <v>926</v>
      </c>
      <c r="B929" s="60" t="s">
        <v>1604</v>
      </c>
      <c r="C929" s="60" t="s">
        <v>1605</v>
      </c>
      <c r="D929" s="60">
        <v>15</v>
      </c>
      <c r="F929" s="6">
        <v>3.5311</v>
      </c>
      <c r="J929" s="1">
        <v>3.4824</v>
      </c>
      <c r="AK929" s="1">
        <f t="array" ref="AK929">AVERAGE(IF(G929:AJ929,G929:AJ929))</f>
        <v>3.4824</v>
      </c>
    </row>
    <row r="930" s="1" customFormat="1" ht="37" customHeight="1" spans="1:6">
      <c r="A930" s="1">
        <v>927</v>
      </c>
      <c r="B930" s="60" t="s">
        <v>1606</v>
      </c>
      <c r="C930" s="60" t="s">
        <v>1607</v>
      </c>
      <c r="D930" s="60">
        <v>48</v>
      </c>
      <c r="F930" s="6">
        <v>1.0382</v>
      </c>
    </row>
    <row r="931" s="1" customFormat="1" ht="37" customHeight="1" spans="1:37">
      <c r="A931" s="1">
        <v>928</v>
      </c>
      <c r="B931" s="60" t="s">
        <v>1608</v>
      </c>
      <c r="C931" s="60" t="s">
        <v>1609</v>
      </c>
      <c r="D931" s="60">
        <v>6</v>
      </c>
      <c r="F931" s="6">
        <v>4</v>
      </c>
      <c r="AJ931" s="1">
        <v>3.1317</v>
      </c>
      <c r="AK931" s="1">
        <f t="array" ref="AK931">AVERAGE(IF(G931:AJ931,G931:AJ931))</f>
        <v>3.1317</v>
      </c>
    </row>
    <row r="932" s="1" customFormat="1" ht="37" customHeight="1" spans="1:37">
      <c r="A932" s="1">
        <v>929</v>
      </c>
      <c r="B932" s="60" t="s">
        <v>1610</v>
      </c>
      <c r="C932" s="60" t="s">
        <v>1611</v>
      </c>
      <c r="D932" s="60">
        <v>24</v>
      </c>
      <c r="F932" s="6">
        <v>1.1667</v>
      </c>
      <c r="J932" s="1">
        <v>1.0778</v>
      </c>
      <c r="AK932" s="1">
        <f t="array" ref="AK932">AVERAGE(IF(G932:AJ932,G932:AJ932))</f>
        <v>1.0778</v>
      </c>
    </row>
    <row r="933" s="1" customFormat="1" ht="37" customHeight="1" spans="1:37">
      <c r="A933" s="1">
        <v>930</v>
      </c>
      <c r="B933" s="60" t="s">
        <v>1612</v>
      </c>
      <c r="C933" s="60" t="s">
        <v>1613</v>
      </c>
      <c r="D933" s="60">
        <v>24</v>
      </c>
      <c r="E933" s="1" t="s">
        <v>1595</v>
      </c>
      <c r="F933" s="6">
        <v>0.6938</v>
      </c>
      <c r="J933" s="1">
        <v>0.5625</v>
      </c>
      <c r="V933" s="1">
        <v>0.5625</v>
      </c>
      <c r="AK933" s="1">
        <f t="array" ref="AK933">AVERAGE(IF(G933:AJ933,G933:AJ933))</f>
        <v>0.5625</v>
      </c>
    </row>
    <row r="934" s="1" customFormat="1" ht="37" customHeight="1" spans="1:37">
      <c r="A934" s="1">
        <v>931</v>
      </c>
      <c r="B934" s="60" t="s">
        <v>1614</v>
      </c>
      <c r="C934" s="60" t="s">
        <v>1615</v>
      </c>
      <c r="D934" s="60">
        <v>30</v>
      </c>
      <c r="E934" s="1" t="s">
        <v>1595</v>
      </c>
      <c r="F934" s="6">
        <v>1.7576</v>
      </c>
      <c r="U934" s="1">
        <v>1.6977</v>
      </c>
      <c r="AK934" s="1">
        <f t="array" ref="AK934">AVERAGE(IF(G934:AJ934,G934:AJ934))</f>
        <v>1.6977</v>
      </c>
    </row>
    <row r="935" s="1" customFormat="1" ht="37" customHeight="1" spans="1:37">
      <c r="A935" s="1">
        <v>932</v>
      </c>
      <c r="B935" s="60" t="s">
        <v>1616</v>
      </c>
      <c r="C935" s="60" t="s">
        <v>1617</v>
      </c>
      <c r="D935" s="60">
        <v>40</v>
      </c>
      <c r="F935" s="6">
        <v>1.078</v>
      </c>
      <c r="AC935" s="1">
        <v>1.025</v>
      </c>
      <c r="AK935" s="1">
        <f t="array" ref="AK935">AVERAGE(IF(G935:AJ935,G935:AJ935))</f>
        <v>1.025</v>
      </c>
    </row>
    <row r="936" s="1" customFormat="1" ht="37" customHeight="1" spans="1:37">
      <c r="A936" s="1">
        <v>933</v>
      </c>
      <c r="B936" s="60" t="s">
        <v>1618</v>
      </c>
      <c r="C936" s="60" t="s">
        <v>1617</v>
      </c>
      <c r="D936" s="60">
        <v>40</v>
      </c>
      <c r="F936" s="6">
        <v>0.897</v>
      </c>
      <c r="N936" s="1">
        <v>0.897</v>
      </c>
      <c r="O936" s="1">
        <v>0.897</v>
      </c>
      <c r="Q936" s="1">
        <v>0.897</v>
      </c>
      <c r="AD936" s="1">
        <v>0.897</v>
      </c>
      <c r="AK936" s="1">
        <f t="array" ref="AK936">AVERAGE(IF(G936:AJ936,G936:AJ936))</f>
        <v>0.897</v>
      </c>
    </row>
    <row r="937" s="1" customFormat="1" ht="37" customHeight="1" spans="1:37">
      <c r="A937" s="1">
        <v>934</v>
      </c>
      <c r="B937" s="60" t="s">
        <v>1619</v>
      </c>
      <c r="C937" s="60" t="s">
        <v>1620</v>
      </c>
      <c r="D937" s="60">
        <v>48</v>
      </c>
      <c r="E937" s="1" t="s">
        <v>1595</v>
      </c>
      <c r="F937" s="6">
        <v>0.5519</v>
      </c>
      <c r="AC937" s="1">
        <v>0.5417</v>
      </c>
      <c r="AD937" s="1">
        <v>0.5417</v>
      </c>
      <c r="AK937" s="1">
        <f t="array" ref="AK937">AVERAGE(IF(G937:AJ937,G937:AJ937))</f>
        <v>0.5417</v>
      </c>
    </row>
    <row r="938" s="1" customFormat="1" ht="97" customHeight="1" spans="1:37">
      <c r="A938" s="1">
        <v>935</v>
      </c>
      <c r="B938" s="1" t="s">
        <v>1621</v>
      </c>
      <c r="C938" s="1" t="s">
        <v>1622</v>
      </c>
      <c r="D938" s="1" t="s">
        <v>363</v>
      </c>
      <c r="E938" s="1" t="s">
        <v>1623</v>
      </c>
      <c r="F938" s="1">
        <v>61.15</v>
      </c>
      <c r="G938" s="1">
        <v>61</v>
      </c>
      <c r="J938" s="1">
        <v>61</v>
      </c>
      <c r="N938" s="1">
        <v>61</v>
      </c>
      <c r="O938" s="1">
        <v>61</v>
      </c>
      <c r="R938" s="1">
        <v>61</v>
      </c>
      <c r="V938" s="1">
        <v>61</v>
      </c>
      <c r="W938" s="1">
        <v>61</v>
      </c>
      <c r="Y938" s="1">
        <v>61</v>
      </c>
      <c r="Z938" s="1">
        <v>61</v>
      </c>
      <c r="AD938" s="1">
        <v>61</v>
      </c>
      <c r="AH938" s="1">
        <v>61</v>
      </c>
      <c r="AI938" s="1">
        <v>61</v>
      </c>
      <c r="AJ938" s="1">
        <v>61</v>
      </c>
      <c r="AK938" s="1">
        <v>61</v>
      </c>
    </row>
    <row r="939" s="1" customFormat="1" ht="52.5" customHeight="1" spans="1:37">
      <c r="A939" s="1">
        <v>936</v>
      </c>
      <c r="B939" s="1" t="s">
        <v>1624</v>
      </c>
      <c r="C939" s="1" t="s">
        <v>90</v>
      </c>
      <c r="D939" s="1" t="s">
        <v>88</v>
      </c>
      <c r="E939" s="1" t="s">
        <v>1625</v>
      </c>
      <c r="F939" s="1">
        <v>3.5608</v>
      </c>
      <c r="I939" s="6">
        <v>3.34166666666667</v>
      </c>
      <c r="J939" s="6">
        <v>3.16666666666667</v>
      </c>
      <c r="K939" s="6">
        <v>3.19833333333333</v>
      </c>
      <c r="L939" s="6">
        <v>3.21</v>
      </c>
      <c r="M939" s="6"/>
      <c r="N939" s="6">
        <v>3.16666666666667</v>
      </c>
      <c r="O939" s="6">
        <v>3.16666666666667</v>
      </c>
      <c r="P939" s="6"/>
      <c r="Q939" s="6">
        <v>3.16666666666667</v>
      </c>
      <c r="R939" s="6"/>
      <c r="S939" s="6">
        <v>3.16666666666667</v>
      </c>
      <c r="T939" s="6"/>
      <c r="U939" s="6">
        <v>3.16666666666667</v>
      </c>
      <c r="V939" s="6">
        <v>3.18333333333333</v>
      </c>
      <c r="W939" s="6">
        <v>3.16666666666667</v>
      </c>
      <c r="X939" s="6"/>
      <c r="Y939" s="5">
        <v>3.17</v>
      </c>
      <c r="Z939" s="6"/>
      <c r="AA939" s="6">
        <v>3.16666666666667</v>
      </c>
      <c r="AB939" s="6">
        <v>3.16666666666667</v>
      </c>
      <c r="AC939" s="6">
        <v>3.49916666666667</v>
      </c>
      <c r="AD939" s="6">
        <v>3.16666666666667</v>
      </c>
      <c r="AE939" s="6"/>
      <c r="AF939" s="6">
        <v>3.16666666666667</v>
      </c>
      <c r="AG939" s="6"/>
      <c r="AH939" s="6">
        <v>3.16666666666667</v>
      </c>
      <c r="AI939" s="6">
        <v>3.16666666666667</v>
      </c>
      <c r="AK939" s="1">
        <v>3.1984</v>
      </c>
    </row>
    <row r="940" s="1" customFormat="1" ht="54" spans="1:37">
      <c r="A940" s="1">
        <v>937</v>
      </c>
      <c r="B940" s="1" t="s">
        <v>1626</v>
      </c>
      <c r="C940" s="1" t="s">
        <v>1111</v>
      </c>
      <c r="D940" s="1" t="s">
        <v>478</v>
      </c>
      <c r="E940" s="1" t="s">
        <v>1627</v>
      </c>
      <c r="F940" s="1">
        <v>138.94</v>
      </c>
      <c r="O940" s="1">
        <v>137.22</v>
      </c>
      <c r="R940" s="1">
        <v>137.23</v>
      </c>
      <c r="V940" s="1">
        <v>137.22</v>
      </c>
      <c r="AD940" s="1">
        <v>137.22</v>
      </c>
      <c r="AI940" s="1">
        <v>137.22</v>
      </c>
      <c r="AJ940" s="1">
        <v>137.22</v>
      </c>
      <c r="AK940" s="1">
        <v>137.2217</v>
      </c>
    </row>
    <row r="941" s="1" customFormat="1" ht="54" spans="1:37">
      <c r="A941" s="1">
        <v>938</v>
      </c>
      <c r="B941" s="1" t="s">
        <v>1626</v>
      </c>
      <c r="C941" s="1" t="s">
        <v>307</v>
      </c>
      <c r="D941" s="1" t="s">
        <v>478</v>
      </c>
      <c r="E941" s="1" t="s">
        <v>1627</v>
      </c>
      <c r="F941" s="1">
        <v>82.91</v>
      </c>
      <c r="I941" s="1">
        <v>82.75</v>
      </c>
      <c r="K941" s="1">
        <v>75.44</v>
      </c>
      <c r="L941" s="1">
        <v>74.14</v>
      </c>
      <c r="O941" s="1">
        <v>72.41</v>
      </c>
      <c r="Q941" s="1">
        <v>70.37</v>
      </c>
      <c r="R941" s="1">
        <v>80.72</v>
      </c>
      <c r="S941" s="1">
        <v>79.61</v>
      </c>
      <c r="U941" s="1">
        <v>80.47</v>
      </c>
      <c r="V941" s="1">
        <v>82.12</v>
      </c>
      <c r="AD941" s="1">
        <v>70.367</v>
      </c>
      <c r="AE941" s="1">
        <v>76.5</v>
      </c>
      <c r="AH941" s="1">
        <v>80.47</v>
      </c>
      <c r="AJ941" s="1">
        <v>70.36</v>
      </c>
      <c r="AK941" s="1">
        <v>76.5944</v>
      </c>
    </row>
    <row r="942" s="1" customFormat="1" ht="54" spans="1:37">
      <c r="A942" s="1">
        <v>939</v>
      </c>
      <c r="B942" s="1" t="s">
        <v>1626</v>
      </c>
      <c r="C942" s="1" t="s">
        <v>191</v>
      </c>
      <c r="D942" s="1" t="s">
        <v>478</v>
      </c>
      <c r="E942" s="1" t="s">
        <v>1627</v>
      </c>
      <c r="F942" s="1">
        <v>23.54</v>
      </c>
      <c r="J942" s="1">
        <v>21.288</v>
      </c>
      <c r="Q942" s="1">
        <v>20.16</v>
      </c>
      <c r="AJ942" s="1">
        <v>20.16</v>
      </c>
      <c r="AK942" s="1">
        <v>20.536</v>
      </c>
    </row>
    <row r="943" s="1" customFormat="1" ht="39" customHeight="1" spans="1:37">
      <c r="A943" s="1">
        <v>940</v>
      </c>
      <c r="B943" s="1" t="s">
        <v>1628</v>
      </c>
      <c r="C943" s="1" t="s">
        <v>1629</v>
      </c>
      <c r="D943" s="1" t="s">
        <v>81</v>
      </c>
      <c r="E943" s="1" t="s">
        <v>1630</v>
      </c>
      <c r="F943" s="1">
        <v>26.2</v>
      </c>
      <c r="G943" s="1">
        <v>24.9</v>
      </c>
      <c r="K943" s="1">
        <v>24.93</v>
      </c>
      <c r="L943" s="1">
        <v>25.16</v>
      </c>
      <c r="S943" s="1">
        <v>24.9</v>
      </c>
      <c r="V943" s="1">
        <v>24.9</v>
      </c>
      <c r="AE943" s="1">
        <v>24.5</v>
      </c>
      <c r="AF943" s="1">
        <v>24.9</v>
      </c>
      <c r="AH943" s="1">
        <v>25</v>
      </c>
      <c r="AI943" s="1">
        <v>24.9</v>
      </c>
      <c r="AK943" s="5">
        <v>24.8988888888889</v>
      </c>
    </row>
    <row r="944" s="1" customFormat="1" ht="39" customHeight="1" spans="1:37">
      <c r="A944" s="1">
        <v>941</v>
      </c>
      <c r="B944" s="1" t="s">
        <v>1628</v>
      </c>
      <c r="C944" s="1" t="s">
        <v>247</v>
      </c>
      <c r="D944" s="1" t="s">
        <v>81</v>
      </c>
      <c r="E944" s="1" t="s">
        <v>1630</v>
      </c>
      <c r="F944" s="1">
        <v>52.4</v>
      </c>
      <c r="G944" s="1">
        <v>49.8</v>
      </c>
      <c r="K944" s="1">
        <v>49.93</v>
      </c>
      <c r="M944" s="1">
        <v>51.6</v>
      </c>
      <c r="S944" s="1">
        <v>49.8</v>
      </c>
      <c r="U944" s="1">
        <v>49.8</v>
      </c>
      <c r="V944" s="1">
        <v>49.8</v>
      </c>
      <c r="AD944" s="1">
        <v>51.6</v>
      </c>
      <c r="AE944" s="1">
        <v>49</v>
      </c>
      <c r="AF944" s="1">
        <v>49.8</v>
      </c>
      <c r="AI944" s="1">
        <v>49.8</v>
      </c>
      <c r="AK944" s="5">
        <v>50.093</v>
      </c>
    </row>
    <row r="945" s="1" customFormat="1" ht="39" customHeight="1" spans="1:37">
      <c r="A945" s="1">
        <v>942</v>
      </c>
      <c r="B945" s="1" t="s">
        <v>1631</v>
      </c>
      <c r="C945" s="1" t="s">
        <v>88</v>
      </c>
      <c r="D945" s="1" t="s">
        <v>81</v>
      </c>
      <c r="E945" s="1" t="s">
        <v>1630</v>
      </c>
      <c r="F945" s="1">
        <v>39.6</v>
      </c>
      <c r="G945" s="1">
        <v>34.2</v>
      </c>
      <c r="H945" s="1">
        <v>29.8</v>
      </c>
      <c r="L945" s="1">
        <v>32.28</v>
      </c>
      <c r="P945" s="1">
        <v>34.93</v>
      </c>
      <c r="T945" s="1">
        <v>34.2</v>
      </c>
      <c r="U945" s="1">
        <v>34.79</v>
      </c>
      <c r="V945" s="1">
        <v>29</v>
      </c>
      <c r="W945" s="1">
        <v>34.2</v>
      </c>
      <c r="Z945" s="1">
        <v>18</v>
      </c>
      <c r="AD945" s="1">
        <v>34.2</v>
      </c>
      <c r="AK945" s="5">
        <v>31.56</v>
      </c>
    </row>
    <row r="946" s="1" customFormat="1" ht="39" customHeight="1" spans="1:37">
      <c r="A946" s="1">
        <v>943</v>
      </c>
      <c r="B946" s="1" t="s">
        <v>1632</v>
      </c>
      <c r="C946" s="1" t="s">
        <v>51</v>
      </c>
      <c r="D946" s="1" t="s">
        <v>81</v>
      </c>
      <c r="E946" s="1" t="s">
        <v>1630</v>
      </c>
      <c r="F946" s="1">
        <v>14</v>
      </c>
      <c r="G946" s="1">
        <v>10.9</v>
      </c>
      <c r="H946" s="1">
        <v>9</v>
      </c>
      <c r="L946" s="1">
        <v>7.17</v>
      </c>
      <c r="M946" s="1">
        <v>10.5</v>
      </c>
      <c r="P946" s="1">
        <v>10.04</v>
      </c>
      <c r="R946" s="1">
        <v>9</v>
      </c>
      <c r="S946" s="1">
        <v>11</v>
      </c>
      <c r="T946" s="1">
        <v>11.9</v>
      </c>
      <c r="U946" s="1">
        <v>9</v>
      </c>
      <c r="V946" s="1">
        <v>6.95</v>
      </c>
      <c r="W946" s="1">
        <v>6.8</v>
      </c>
      <c r="X946" s="1">
        <v>8.6</v>
      </c>
      <c r="AD946" s="1">
        <v>9.5</v>
      </c>
      <c r="AE946" s="1">
        <v>6.8</v>
      </c>
      <c r="AF946" s="1">
        <v>12.8</v>
      </c>
      <c r="AG946" s="1">
        <v>10.7</v>
      </c>
      <c r="AK946" s="5">
        <v>9.41625</v>
      </c>
    </row>
    <row r="947" s="1" customFormat="1" ht="39" customHeight="1" spans="1:37">
      <c r="A947" s="1">
        <v>944</v>
      </c>
      <c r="B947" s="1" t="s">
        <v>1633</v>
      </c>
      <c r="C947" s="1" t="s">
        <v>51</v>
      </c>
      <c r="D947" s="1" t="s">
        <v>81</v>
      </c>
      <c r="E947" s="1" t="s">
        <v>1630</v>
      </c>
      <c r="F947" s="1">
        <v>43.4</v>
      </c>
      <c r="H947" s="1">
        <v>42.24</v>
      </c>
      <c r="M947" s="1">
        <v>42</v>
      </c>
      <c r="O947" s="1">
        <v>42</v>
      </c>
      <c r="R947" s="1">
        <v>42</v>
      </c>
      <c r="AF947" s="1">
        <v>42</v>
      </c>
      <c r="AI947" s="1">
        <v>42</v>
      </c>
      <c r="AK947" s="5">
        <v>42.04</v>
      </c>
    </row>
    <row r="948" s="1" customFormat="1" ht="40.5" spans="1:37">
      <c r="A948" s="1">
        <v>945</v>
      </c>
      <c r="B948" s="1" t="s">
        <v>1634</v>
      </c>
      <c r="C948" s="1" t="s">
        <v>1635</v>
      </c>
      <c r="D948" s="1" t="s">
        <v>81</v>
      </c>
      <c r="E948" s="1" t="s">
        <v>1636</v>
      </c>
      <c r="F948" s="1">
        <v>3.6241</v>
      </c>
      <c r="J948" s="1">
        <v>3.5333</v>
      </c>
      <c r="V948" s="1">
        <v>3.6141</v>
      </c>
      <c r="AK948" s="1">
        <v>3.5737</v>
      </c>
    </row>
    <row r="949" s="1" customFormat="1" ht="76" customHeight="1" spans="1:37">
      <c r="A949" s="1">
        <v>946</v>
      </c>
      <c r="B949" s="61" t="s">
        <v>1637</v>
      </c>
      <c r="C949" s="61" t="s">
        <v>1353</v>
      </c>
      <c r="D949" s="61">
        <v>84</v>
      </c>
      <c r="E949" s="61" t="s">
        <v>1638</v>
      </c>
      <c r="F949" s="62">
        <v>0.4821</v>
      </c>
      <c r="G949" s="62"/>
      <c r="H949" s="62">
        <v>0.4601</v>
      </c>
      <c r="I949" s="62"/>
      <c r="J949" s="62"/>
      <c r="K949" s="62">
        <v>0.4304</v>
      </c>
      <c r="L949" s="62"/>
      <c r="M949" s="62">
        <v>0.506</v>
      </c>
      <c r="N949" s="62"/>
      <c r="O949" s="62"/>
      <c r="P949" s="62">
        <v>0.45</v>
      </c>
      <c r="Q949" s="62"/>
      <c r="R949" s="62"/>
      <c r="S949" s="62"/>
      <c r="T949" s="62"/>
      <c r="U949" s="62"/>
      <c r="V949" s="62"/>
      <c r="W949" s="62"/>
      <c r="X949" s="62"/>
      <c r="Y949" s="62">
        <v>0.4304</v>
      </c>
      <c r="Z949" s="62"/>
      <c r="AA949" s="62"/>
      <c r="AB949" s="62"/>
      <c r="AC949" s="62"/>
      <c r="AD949" s="62"/>
      <c r="AE949" s="62">
        <v>0.431</v>
      </c>
      <c r="AF949" s="62">
        <v>0.4524</v>
      </c>
      <c r="AG949" s="62">
        <v>0.4396</v>
      </c>
      <c r="AH949" s="62">
        <v>0.4298</v>
      </c>
      <c r="AI949" s="62"/>
      <c r="AJ949" s="62"/>
      <c r="AK949" s="62">
        <v>0.4477</v>
      </c>
    </row>
    <row r="950" s="1" customFormat="1" ht="75" customHeight="1" spans="1:37">
      <c r="A950" s="1">
        <v>947</v>
      </c>
      <c r="B950" s="61" t="s">
        <v>1639</v>
      </c>
      <c r="C950" s="1" t="s">
        <v>720</v>
      </c>
      <c r="D950" s="1">
        <v>36</v>
      </c>
      <c r="E950" s="61" t="s">
        <v>1638</v>
      </c>
      <c r="F950" s="6">
        <v>1.0944</v>
      </c>
      <c r="G950" s="6"/>
      <c r="H950" s="6"/>
      <c r="I950" s="6"/>
      <c r="J950" s="6"/>
      <c r="K950" s="6"/>
      <c r="L950" s="6">
        <v>0.99</v>
      </c>
      <c r="M950" s="6"/>
      <c r="N950" s="6"/>
      <c r="O950" s="6"/>
      <c r="P950" s="6"/>
      <c r="Q950" s="6"/>
      <c r="R950" s="6">
        <v>1.0111</v>
      </c>
      <c r="S950" s="6">
        <v>1.0111</v>
      </c>
      <c r="T950" s="6"/>
      <c r="U950" s="6">
        <v>1.0547</v>
      </c>
      <c r="V950" s="6">
        <v>1.0081</v>
      </c>
      <c r="W950" s="6"/>
      <c r="X950" s="6"/>
      <c r="Y950" s="6"/>
      <c r="Z950" s="6"/>
      <c r="AA950" s="6"/>
      <c r="AB950" s="6"/>
      <c r="AC950" s="6"/>
      <c r="AD950" s="6">
        <v>1</v>
      </c>
      <c r="AE950" s="6"/>
      <c r="AF950" s="6"/>
      <c r="AG950" s="6"/>
      <c r="AH950" s="6"/>
      <c r="AI950" s="6"/>
      <c r="AJ950" s="6">
        <v>1</v>
      </c>
      <c r="AK950" s="6">
        <v>1.0107</v>
      </c>
    </row>
    <row r="951" s="1" customFormat="1" ht="80" customHeight="1" spans="1:37">
      <c r="A951" s="1">
        <v>948</v>
      </c>
      <c r="B951" s="61" t="s">
        <v>1640</v>
      </c>
      <c r="C951" s="1" t="s">
        <v>40</v>
      </c>
      <c r="D951" s="63">
        <v>24</v>
      </c>
      <c r="E951" s="61" t="s">
        <v>1638</v>
      </c>
      <c r="F951" s="6">
        <v>2.6832</v>
      </c>
      <c r="G951" s="6">
        <v>2.1458</v>
      </c>
      <c r="H951" s="6"/>
      <c r="I951" s="6"/>
      <c r="J951" s="6"/>
      <c r="K951" s="6"/>
      <c r="L951" s="6">
        <v>1.9625</v>
      </c>
      <c r="M951" s="6"/>
      <c r="N951" s="6"/>
      <c r="O951" s="6"/>
      <c r="P951" s="6"/>
      <c r="Q951" s="6"/>
      <c r="R951" s="6">
        <v>2</v>
      </c>
      <c r="S951" s="6"/>
      <c r="T951" s="6"/>
      <c r="U951" s="6"/>
      <c r="V951" s="6"/>
      <c r="W951" s="6"/>
      <c r="X951" s="6"/>
      <c r="Y951" s="6">
        <v>2.0433</v>
      </c>
      <c r="Z951" s="6"/>
      <c r="AA951" s="6"/>
      <c r="AB951" s="6"/>
      <c r="AC951" s="6"/>
      <c r="AD951" s="6"/>
      <c r="AE951" s="6"/>
      <c r="AF951" s="6"/>
      <c r="AG951" s="6"/>
      <c r="AH951" s="6">
        <v>2.0667</v>
      </c>
      <c r="AI951" s="6"/>
      <c r="AJ951" s="6"/>
      <c r="AK951" s="6">
        <v>2.0437</v>
      </c>
    </row>
    <row r="952" s="1" customFormat="1" ht="40.5" spans="1:37">
      <c r="A952" s="1">
        <v>949</v>
      </c>
      <c r="B952" s="1" t="s">
        <v>1641</v>
      </c>
      <c r="C952" s="1" t="s">
        <v>1642</v>
      </c>
      <c r="D952" s="1" t="s">
        <v>57</v>
      </c>
      <c r="E952" s="1" t="s">
        <v>1643</v>
      </c>
      <c r="F952" s="1">
        <v>27.0175</v>
      </c>
      <c r="G952" s="1">
        <v>25.33</v>
      </c>
      <c r="H952" s="1">
        <v>31.74</v>
      </c>
      <c r="J952" s="1">
        <v>25.33</v>
      </c>
      <c r="K952" s="1">
        <v>25.84</v>
      </c>
      <c r="L952" s="1">
        <v>26.78</v>
      </c>
      <c r="N952" s="1">
        <v>27.88</v>
      </c>
      <c r="Q952" s="1">
        <v>25.33</v>
      </c>
      <c r="U952" s="1">
        <v>25.33</v>
      </c>
      <c r="V952" s="1">
        <v>25.67</v>
      </c>
      <c r="W952" s="1">
        <v>25.33</v>
      </c>
      <c r="X952" s="1">
        <v>31.4</v>
      </c>
      <c r="Y952" s="1">
        <v>25.33</v>
      </c>
      <c r="Z952" s="1">
        <v>31.74</v>
      </c>
      <c r="AC952" s="1">
        <v>30.33</v>
      </c>
      <c r="AD952" s="1">
        <v>25.33</v>
      </c>
      <c r="AE952" s="1">
        <v>27.8</v>
      </c>
      <c r="AH952" s="1">
        <v>25.33</v>
      </c>
      <c r="AI952" s="1">
        <v>25.33</v>
      </c>
      <c r="AJ952" s="1">
        <v>25.33</v>
      </c>
      <c r="AK952" s="29">
        <f t="shared" ref="AK952:AK954" si="24">AVERAGE(G952:AJ952)</f>
        <v>26.9726315789474</v>
      </c>
    </row>
    <row r="953" s="1" customFormat="1" ht="40.5" spans="1:37">
      <c r="A953" s="1">
        <v>950</v>
      </c>
      <c r="B953" s="1" t="s">
        <v>1641</v>
      </c>
      <c r="C953" s="1" t="s">
        <v>1644</v>
      </c>
      <c r="D953" s="1" t="s">
        <v>57</v>
      </c>
      <c r="E953" s="1" t="s">
        <v>1643</v>
      </c>
      <c r="F953" s="1">
        <v>37.73</v>
      </c>
      <c r="G953" s="1">
        <v>35.6</v>
      </c>
      <c r="H953" s="1">
        <v>42.52</v>
      </c>
      <c r="J953" s="1">
        <v>35.6</v>
      </c>
      <c r="K953" s="1">
        <v>36.4</v>
      </c>
      <c r="L953" s="1">
        <v>37.03</v>
      </c>
      <c r="N953" s="1">
        <v>38.03</v>
      </c>
      <c r="O953" s="1">
        <v>35.6</v>
      </c>
      <c r="Q953" s="1">
        <v>35.6</v>
      </c>
      <c r="U953" s="1">
        <v>35.6</v>
      </c>
      <c r="V953" s="1">
        <v>37.2</v>
      </c>
      <c r="W953" s="1">
        <v>35.6</v>
      </c>
      <c r="X953" s="1">
        <v>35.6</v>
      </c>
      <c r="Y953" s="1">
        <v>35.6</v>
      </c>
      <c r="Z953" s="1">
        <v>42.52</v>
      </c>
      <c r="AC953" s="1">
        <v>40.83</v>
      </c>
      <c r="AD953" s="1">
        <v>37.52</v>
      </c>
      <c r="AG953" s="1">
        <v>43</v>
      </c>
      <c r="AH953" s="1">
        <v>40.34</v>
      </c>
      <c r="AI953" s="1">
        <v>35.6</v>
      </c>
      <c r="AJ953" s="1">
        <v>35.6</v>
      </c>
      <c r="AK953" s="29">
        <f t="shared" si="24"/>
        <v>37.5695</v>
      </c>
    </row>
    <row r="954" s="1" customFormat="1" ht="40.5" spans="1:37">
      <c r="A954" s="1">
        <v>951</v>
      </c>
      <c r="B954" s="1" t="s">
        <v>1641</v>
      </c>
      <c r="C954" s="1" t="s">
        <v>1645</v>
      </c>
      <c r="D954" s="1" t="s">
        <v>212</v>
      </c>
      <c r="E954" s="1" t="s">
        <v>1643</v>
      </c>
      <c r="F954" s="1">
        <v>59.32</v>
      </c>
      <c r="G954" s="1">
        <v>61.73</v>
      </c>
      <c r="H954" s="1">
        <v>61.83</v>
      </c>
      <c r="J954" s="1">
        <v>56.22</v>
      </c>
      <c r="K954" s="1">
        <v>56.31</v>
      </c>
      <c r="L954" s="1">
        <v>56.318</v>
      </c>
      <c r="N954" s="1">
        <v>56.22</v>
      </c>
      <c r="O954" s="1">
        <v>56.22</v>
      </c>
      <c r="Q954" s="1">
        <v>54.33</v>
      </c>
      <c r="U954" s="1">
        <v>56.22</v>
      </c>
      <c r="V954" s="1">
        <v>57.5</v>
      </c>
      <c r="X954" s="1">
        <v>61.79</v>
      </c>
      <c r="Y954" s="1">
        <v>56.22</v>
      </c>
      <c r="Z954" s="1">
        <v>61.83</v>
      </c>
      <c r="AC954" s="1">
        <v>60.8</v>
      </c>
      <c r="AD954" s="1">
        <v>56.23</v>
      </c>
      <c r="AE954" s="1">
        <v>58.5</v>
      </c>
      <c r="AH954" s="1">
        <v>59.64</v>
      </c>
      <c r="AI954" s="1">
        <v>54.33</v>
      </c>
      <c r="AJ954" s="1">
        <v>56.22</v>
      </c>
      <c r="AK954" s="29">
        <f t="shared" si="24"/>
        <v>57.8135789473684</v>
      </c>
    </row>
    <row r="955" s="1" customFormat="1" ht="54" spans="1:39">
      <c r="A955" s="1">
        <v>952</v>
      </c>
      <c r="B955" s="8" t="s">
        <v>1646</v>
      </c>
      <c r="C955" s="1" t="s">
        <v>183</v>
      </c>
      <c r="D955" s="1" t="s">
        <v>187</v>
      </c>
      <c r="E955" s="1" t="s">
        <v>1647</v>
      </c>
      <c r="F955" s="64">
        <v>2.3145</v>
      </c>
      <c r="G955" s="64"/>
      <c r="H955" s="64"/>
      <c r="I955" s="64"/>
      <c r="J955" s="64">
        <v>2.204</v>
      </c>
      <c r="K955" s="64">
        <v>2.275</v>
      </c>
      <c r="L955" s="64">
        <v>2.3</v>
      </c>
      <c r="M955" s="64"/>
      <c r="N955" s="64"/>
      <c r="O955" s="64"/>
      <c r="P955" s="64"/>
      <c r="Q955" s="64">
        <v>2.204</v>
      </c>
      <c r="R955" s="64"/>
      <c r="S955" s="64"/>
      <c r="T955" s="64"/>
      <c r="U955" s="64"/>
      <c r="V955" s="64">
        <v>2.2345</v>
      </c>
      <c r="W955" s="64"/>
      <c r="X955" s="64"/>
      <c r="Y955" s="64">
        <v>2.2265</v>
      </c>
      <c r="Z955" s="64"/>
      <c r="AA955" s="64">
        <v>2.204</v>
      </c>
      <c r="AB955" s="64">
        <v>2.204</v>
      </c>
      <c r="AC955" s="64"/>
      <c r="AD955" s="64"/>
      <c r="AE955" s="64"/>
      <c r="AF955" s="64"/>
      <c r="AG955" s="64"/>
      <c r="AH955" s="64">
        <v>2.204</v>
      </c>
      <c r="AI955" s="64">
        <v>2.204</v>
      </c>
      <c r="AJ955" s="64">
        <v>2.204</v>
      </c>
      <c r="AK955" s="6">
        <v>2.224</v>
      </c>
      <c r="AL955" s="6"/>
      <c r="AM955" s="6"/>
    </row>
    <row r="956" s="1" customFormat="1" ht="54" spans="1:39">
      <c r="A956" s="1">
        <v>953</v>
      </c>
      <c r="B956" s="8" t="s">
        <v>1648</v>
      </c>
      <c r="C956" s="1" t="s">
        <v>183</v>
      </c>
      <c r="D956" s="1" t="s">
        <v>187</v>
      </c>
      <c r="E956" s="1" t="s">
        <v>1647</v>
      </c>
      <c r="F956" s="65">
        <v>1.1755</v>
      </c>
      <c r="G956" s="65"/>
      <c r="H956" s="65"/>
      <c r="I956" s="65">
        <v>1.126</v>
      </c>
      <c r="J956" s="65">
        <v>1.055</v>
      </c>
      <c r="K956" s="65">
        <v>1.097</v>
      </c>
      <c r="L956" s="65">
        <v>1.0956</v>
      </c>
      <c r="M956" s="65"/>
      <c r="N956" s="65"/>
      <c r="O956" s="65"/>
      <c r="P956" s="65"/>
      <c r="Q956" s="65">
        <v>1.055</v>
      </c>
      <c r="R956" s="65"/>
      <c r="S956" s="65"/>
      <c r="T956" s="65">
        <v>1.0905</v>
      </c>
      <c r="U956" s="65">
        <v>1.055</v>
      </c>
      <c r="V956" s="65">
        <v>1.1145</v>
      </c>
      <c r="W956" s="65">
        <v>1.055</v>
      </c>
      <c r="X956" s="65"/>
      <c r="Y956" s="65">
        <v>1.078</v>
      </c>
      <c r="Z956" s="65"/>
      <c r="AA956" s="65">
        <v>1.055</v>
      </c>
      <c r="AB956" s="65"/>
      <c r="AC956" s="65"/>
      <c r="AD956" s="65">
        <v>1.055</v>
      </c>
      <c r="AE956" s="65"/>
      <c r="AF956" s="65">
        <v>1.07</v>
      </c>
      <c r="AG956" s="65"/>
      <c r="AH956" s="65">
        <v>1.055</v>
      </c>
      <c r="AI956" s="65">
        <v>1.055</v>
      </c>
      <c r="AJ956" s="65">
        <v>1.055</v>
      </c>
      <c r="AK956" s="6">
        <v>1.073</v>
      </c>
      <c r="AM956" s="6"/>
    </row>
    <row r="957" s="1" customFormat="1" ht="54" spans="1:39">
      <c r="A957" s="1">
        <v>954</v>
      </c>
      <c r="B957" s="8" t="s">
        <v>1649</v>
      </c>
      <c r="C957" s="1" t="s">
        <v>998</v>
      </c>
      <c r="D957" s="1" t="s">
        <v>237</v>
      </c>
      <c r="E957" s="1" t="s">
        <v>1647</v>
      </c>
      <c r="F957" s="65">
        <v>6.41857142857143</v>
      </c>
      <c r="G957" s="3"/>
      <c r="H957" s="3"/>
      <c r="I957" s="3"/>
      <c r="J957" s="3"/>
      <c r="K957" s="3"/>
      <c r="L957" s="3">
        <v>6.2715</v>
      </c>
      <c r="M957" s="3"/>
      <c r="N957" s="3"/>
      <c r="O957" s="3">
        <v>6.36928571428571</v>
      </c>
      <c r="P957" s="3"/>
      <c r="Q957" s="3">
        <v>6.2715</v>
      </c>
      <c r="R957" s="3"/>
      <c r="S957" s="3"/>
      <c r="T957" s="3"/>
      <c r="U957" s="3">
        <v>6.2715</v>
      </c>
      <c r="V957" s="3">
        <v>6.2715</v>
      </c>
      <c r="W957" s="3">
        <v>6.2715</v>
      </c>
      <c r="X957" s="3"/>
      <c r="Y957" s="3"/>
      <c r="Z957" s="3"/>
      <c r="AA957" s="3"/>
      <c r="AB957" s="3">
        <v>6.2715</v>
      </c>
      <c r="AC957" s="3"/>
      <c r="AD957" s="3">
        <v>6.2715</v>
      </c>
      <c r="AE957" s="3"/>
      <c r="AF957" s="3"/>
      <c r="AG957" s="3"/>
      <c r="AH957" s="3">
        <v>6.2715</v>
      </c>
      <c r="AI957" s="3">
        <v>6.2715</v>
      </c>
      <c r="AJ957" s="3">
        <v>6.2715</v>
      </c>
      <c r="AK957" s="6">
        <v>6.2804</v>
      </c>
      <c r="AM957" s="6"/>
    </row>
    <row r="958" s="1" customFormat="1" ht="54" spans="1:39">
      <c r="A958" s="1">
        <v>955</v>
      </c>
      <c r="B958" s="8" t="s">
        <v>1650</v>
      </c>
      <c r="C958" s="1" t="s">
        <v>466</v>
      </c>
      <c r="D958" s="1" t="s">
        <v>54</v>
      </c>
      <c r="E958" s="1" t="s">
        <v>1647</v>
      </c>
      <c r="F958" s="1">
        <v>1.8394</v>
      </c>
      <c r="J958" s="1">
        <v>1.6225</v>
      </c>
      <c r="M958" s="1">
        <v>1.7057</v>
      </c>
      <c r="N958" s="6"/>
      <c r="O958" s="6"/>
      <c r="P958" s="6"/>
      <c r="Q958" s="6">
        <v>1.6</v>
      </c>
      <c r="R958" s="6"/>
      <c r="S958" s="6"/>
      <c r="T958" s="6"/>
      <c r="U958" s="6"/>
      <c r="V958" s="6">
        <v>1.6682</v>
      </c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>
        <v>1.6</v>
      </c>
      <c r="AJ958" s="6">
        <v>1.6</v>
      </c>
      <c r="AK958" s="6">
        <v>1.6328</v>
      </c>
      <c r="AM958" s="6"/>
    </row>
    <row r="959" s="1" customFormat="1" ht="40.5" spans="1:38">
      <c r="A959" s="1">
        <v>956</v>
      </c>
      <c r="B959" s="1" t="s">
        <v>1651</v>
      </c>
      <c r="C959" s="1" t="s">
        <v>40</v>
      </c>
      <c r="D959" s="1" t="s">
        <v>778</v>
      </c>
      <c r="E959" s="1" t="s">
        <v>1652</v>
      </c>
      <c r="F959" s="6">
        <v>0.734</v>
      </c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>
        <v>0.7334</v>
      </c>
      <c r="R959" s="6"/>
      <c r="S959" s="6"/>
      <c r="T959" s="6"/>
      <c r="U959" s="6"/>
      <c r="V959" s="6">
        <v>0.7337</v>
      </c>
      <c r="W959" s="6">
        <v>0.7337</v>
      </c>
      <c r="X959" s="6"/>
      <c r="Y959" s="6"/>
      <c r="Z959" s="6"/>
      <c r="AA959" s="6"/>
      <c r="AB959" s="6">
        <v>0.7337</v>
      </c>
      <c r="AC959" s="6"/>
      <c r="AD959" s="6"/>
      <c r="AE959" s="6"/>
      <c r="AF959" s="6"/>
      <c r="AG959" s="6"/>
      <c r="AH959" s="6">
        <v>0.7334</v>
      </c>
      <c r="AI959" s="6">
        <v>0.7334</v>
      </c>
      <c r="AJ959" s="6"/>
      <c r="AK959" s="6">
        <v>0.7336</v>
      </c>
      <c r="AL959" s="6"/>
    </row>
    <row r="960" s="1" customFormat="1" ht="40.5" spans="1:38">
      <c r="A960" s="1">
        <v>957</v>
      </c>
      <c r="B960" s="1" t="s">
        <v>1653</v>
      </c>
      <c r="C960" s="1" t="s">
        <v>40</v>
      </c>
      <c r="D960" s="1" t="s">
        <v>778</v>
      </c>
      <c r="E960" s="1" t="s">
        <v>1652</v>
      </c>
      <c r="F960" s="6">
        <v>0.7207</v>
      </c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>
        <v>0.6487</v>
      </c>
      <c r="R960" s="6"/>
      <c r="S960" s="6"/>
      <c r="T960" s="6">
        <v>0.7167</v>
      </c>
      <c r="U960" s="6"/>
      <c r="V960" s="6">
        <v>0.6764</v>
      </c>
      <c r="W960" s="6">
        <v>0.658</v>
      </c>
      <c r="X960" s="6"/>
      <c r="Y960" s="6"/>
      <c r="Z960" s="6"/>
      <c r="AA960" s="6"/>
      <c r="AB960" s="6">
        <v>0.6487</v>
      </c>
      <c r="AC960" s="6"/>
      <c r="AD960" s="6"/>
      <c r="AE960" s="6"/>
      <c r="AF960" s="6"/>
      <c r="AG960" s="6"/>
      <c r="AH960" s="6"/>
      <c r="AI960" s="6">
        <v>0.6487</v>
      </c>
      <c r="AJ960" s="6"/>
      <c r="AK960" s="6">
        <v>0.6662</v>
      </c>
      <c r="AL960" s="6"/>
    </row>
    <row r="961" s="1" customFormat="1" ht="40.5" spans="1:38">
      <c r="A961" s="1">
        <v>958</v>
      </c>
      <c r="B961" s="1" t="s">
        <v>1654</v>
      </c>
      <c r="C961" s="1" t="s">
        <v>40</v>
      </c>
      <c r="D961" s="1" t="s">
        <v>192</v>
      </c>
      <c r="E961" s="1" t="s">
        <v>1652</v>
      </c>
      <c r="F961" s="6">
        <v>1.3867</v>
      </c>
      <c r="G961" s="6"/>
      <c r="H961" s="6"/>
      <c r="I961" s="6">
        <v>1.3161</v>
      </c>
      <c r="J961" s="6">
        <v>1.3067</v>
      </c>
      <c r="K961" s="6"/>
      <c r="L961" s="6">
        <v>1.3569</v>
      </c>
      <c r="M961" s="6"/>
      <c r="N961" s="6"/>
      <c r="O961" s="6"/>
      <c r="P961" s="6"/>
      <c r="Q961" s="6"/>
      <c r="R961" s="6"/>
      <c r="S961" s="6"/>
      <c r="T961" s="6"/>
      <c r="U961" s="6">
        <v>1.2884</v>
      </c>
      <c r="V961" s="6">
        <v>1.3804</v>
      </c>
      <c r="W961" s="6"/>
      <c r="X961" s="6"/>
      <c r="Y961" s="6">
        <v>1.3435</v>
      </c>
      <c r="Z961" s="6"/>
      <c r="AA961" s="6">
        <v>1.2884</v>
      </c>
      <c r="AB961" s="6"/>
      <c r="AC961" s="6"/>
      <c r="AD961" s="6">
        <v>1.2884</v>
      </c>
      <c r="AE961" s="6"/>
      <c r="AF961" s="6"/>
      <c r="AG961" s="6"/>
      <c r="AH961" s="6"/>
      <c r="AI961" s="6">
        <v>1.2884</v>
      </c>
      <c r="AJ961" s="6">
        <v>1.2884</v>
      </c>
      <c r="AK961" s="6">
        <v>1.3146</v>
      </c>
      <c r="AL961" s="6"/>
    </row>
    <row r="962" s="1" customFormat="1" ht="40.5" spans="1:38">
      <c r="A962" s="1">
        <v>959</v>
      </c>
      <c r="B962" s="1" t="s">
        <v>1655</v>
      </c>
      <c r="C962" s="1" t="s">
        <v>118</v>
      </c>
      <c r="D962" s="1" t="s">
        <v>154</v>
      </c>
      <c r="E962" s="1" t="s">
        <v>1652</v>
      </c>
      <c r="F962" s="6">
        <v>0.4861</v>
      </c>
      <c r="G962" s="6"/>
      <c r="H962" s="6"/>
      <c r="I962" s="6"/>
      <c r="J962" s="6">
        <v>0.4761</v>
      </c>
      <c r="K962" s="6">
        <v>0.4665</v>
      </c>
      <c r="L962" s="6">
        <v>0.4761</v>
      </c>
      <c r="M962" s="6"/>
      <c r="N962" s="6"/>
      <c r="O962" s="6"/>
      <c r="P962" s="6"/>
      <c r="Q962" s="6"/>
      <c r="R962" s="6">
        <v>0.4761</v>
      </c>
      <c r="S962" s="6">
        <v>0.4761</v>
      </c>
      <c r="T962" s="6">
        <v>0.439</v>
      </c>
      <c r="U962" s="6"/>
      <c r="V962" s="6"/>
      <c r="W962" s="6"/>
      <c r="X962" s="6">
        <v>0.476</v>
      </c>
      <c r="Y962" s="6"/>
      <c r="Z962" s="6"/>
      <c r="AA962" s="6">
        <v>0.4763</v>
      </c>
      <c r="AB962" s="6"/>
      <c r="AC962" s="6"/>
      <c r="AD962" s="6"/>
      <c r="AE962" s="6"/>
      <c r="AF962" s="6"/>
      <c r="AG962" s="6"/>
      <c r="AH962" s="6"/>
      <c r="AI962" s="6"/>
      <c r="AJ962" s="6"/>
      <c r="AK962" s="6">
        <v>0.4703</v>
      </c>
      <c r="AL962" s="6"/>
    </row>
    <row r="963" ht="40.5" spans="1:37">
      <c r="A963" s="1">
        <v>960</v>
      </c>
      <c r="B963" s="1" t="s">
        <v>1656</v>
      </c>
      <c r="C963" s="1" t="s">
        <v>113</v>
      </c>
      <c r="D963" s="1" t="s">
        <v>503</v>
      </c>
      <c r="E963" s="1" t="s">
        <v>1657</v>
      </c>
      <c r="F963" s="1">
        <v>0.7977</v>
      </c>
      <c r="AB963" s="1">
        <v>0.728</v>
      </c>
      <c r="AK963" s="1">
        <v>0.728</v>
      </c>
    </row>
    <row r="964" ht="40.5" spans="1:37">
      <c r="A964" s="1">
        <v>961</v>
      </c>
      <c r="B964" s="1" t="s">
        <v>1658</v>
      </c>
      <c r="C964" s="1" t="s">
        <v>124</v>
      </c>
      <c r="D964" s="1" t="s">
        <v>1659</v>
      </c>
      <c r="E964" s="1" t="s">
        <v>1657</v>
      </c>
      <c r="F964" s="1">
        <v>1.9283</v>
      </c>
      <c r="I964" s="1">
        <v>1.9072</v>
      </c>
      <c r="J964" s="1">
        <v>1.8029</v>
      </c>
      <c r="K964" s="1">
        <v>1.89</v>
      </c>
      <c r="L964" s="1">
        <v>1.8708</v>
      </c>
      <c r="O964" s="1">
        <v>1.8029</v>
      </c>
      <c r="Q964" s="1">
        <v>1.8029</v>
      </c>
      <c r="R964" s="1">
        <v>1.8029</v>
      </c>
      <c r="T964" s="1">
        <v>1.8983</v>
      </c>
      <c r="U964" s="1">
        <v>1.8029</v>
      </c>
      <c r="V964" s="1">
        <v>1.8029</v>
      </c>
      <c r="W964" s="1">
        <v>1.8029</v>
      </c>
      <c r="Y964" s="1">
        <v>1.8643</v>
      </c>
      <c r="AA964" s="1">
        <v>1.8029</v>
      </c>
      <c r="AB964" s="1">
        <v>1.8025</v>
      </c>
      <c r="AD964" s="1">
        <v>1.8029</v>
      </c>
      <c r="AF964" s="1">
        <v>1.86</v>
      </c>
      <c r="AH964" s="1">
        <v>1.9008</v>
      </c>
      <c r="AI964" s="1">
        <v>1.8029</v>
      </c>
      <c r="AJ964" s="1">
        <v>1.8029</v>
      </c>
      <c r="AK964" s="1">
        <v>1.833</v>
      </c>
    </row>
    <row r="965" ht="40.5" spans="1:37">
      <c r="A965" s="1">
        <v>962</v>
      </c>
      <c r="B965" s="1" t="s">
        <v>1660</v>
      </c>
      <c r="C965" s="1" t="s">
        <v>246</v>
      </c>
      <c r="D965" s="1" t="s">
        <v>93</v>
      </c>
      <c r="E965" s="1" t="s">
        <v>1657</v>
      </c>
      <c r="F965" s="1">
        <v>0.855</v>
      </c>
      <c r="I965" s="1">
        <v>0.8459</v>
      </c>
      <c r="J965" s="1">
        <v>0.8334</v>
      </c>
      <c r="K965" s="1">
        <v>0.8267</v>
      </c>
      <c r="L965" s="1">
        <v>0.825</v>
      </c>
      <c r="O965" s="1">
        <v>0.8209</v>
      </c>
      <c r="T965" s="1">
        <v>0.8209</v>
      </c>
      <c r="U965" s="1">
        <v>0.8209</v>
      </c>
      <c r="V965" s="1">
        <v>0.8267</v>
      </c>
      <c r="W965" s="1">
        <v>0.8209</v>
      </c>
      <c r="Y965" s="1">
        <v>0.8421</v>
      </c>
      <c r="AA965" s="1">
        <v>0.8334</v>
      </c>
      <c r="AD965" s="1">
        <v>0.8209</v>
      </c>
      <c r="AH965" s="1">
        <v>0.8363</v>
      </c>
      <c r="AK965" s="1">
        <v>0.8288</v>
      </c>
    </row>
    <row r="966" s="1" customFormat="1" ht="34.5" customHeight="1" spans="1:37">
      <c r="A966" s="1">
        <v>963</v>
      </c>
      <c r="B966" s="1" t="s">
        <v>1661</v>
      </c>
      <c r="C966" s="1" t="s">
        <v>141</v>
      </c>
      <c r="D966" s="1">
        <v>10</v>
      </c>
      <c r="E966" s="1" t="s">
        <v>1662</v>
      </c>
      <c r="F966" s="1">
        <v>2.2643</v>
      </c>
      <c r="H966" s="1">
        <v>2.331</v>
      </c>
      <c r="I966" s="1">
        <v>2.386</v>
      </c>
      <c r="J966" s="1">
        <v>2.128</v>
      </c>
      <c r="K966" s="1">
        <v>2.177</v>
      </c>
      <c r="L966" s="1">
        <v>2.157</v>
      </c>
      <c r="M966" s="1">
        <v>2.163</v>
      </c>
      <c r="O966" s="1">
        <v>2.128</v>
      </c>
      <c r="Q966" s="1">
        <v>2.105</v>
      </c>
      <c r="R966" s="1">
        <v>2.327</v>
      </c>
      <c r="V966" s="1">
        <v>2.143</v>
      </c>
      <c r="W966" s="1">
        <v>2.135</v>
      </c>
      <c r="Z966" s="1">
        <v>2.37</v>
      </c>
      <c r="AA966" s="1">
        <v>2.378</v>
      </c>
      <c r="AC966" s="1">
        <v>2.31</v>
      </c>
      <c r="AD966" s="1">
        <v>2.163</v>
      </c>
      <c r="AH966" s="1">
        <v>2.105</v>
      </c>
      <c r="AK966" s="6">
        <f t="shared" ref="AK966:AK968" si="25">AVERAGE(F966:AJ966)</f>
        <v>2.22178235294118</v>
      </c>
    </row>
    <row r="967" s="1" customFormat="1" ht="34.5" customHeight="1" spans="1:37">
      <c r="A967" s="1">
        <v>964</v>
      </c>
      <c r="B967" s="1" t="s">
        <v>1663</v>
      </c>
      <c r="C967" s="1" t="s">
        <v>246</v>
      </c>
      <c r="D967" s="1">
        <v>100</v>
      </c>
      <c r="E967" s="1" t="s">
        <v>1662</v>
      </c>
      <c r="F967" s="1">
        <v>0.6569</v>
      </c>
      <c r="H967" s="1">
        <v>0.6582</v>
      </c>
      <c r="J967" s="1">
        <v>0.6192</v>
      </c>
      <c r="K967" s="1">
        <v>0.648</v>
      </c>
      <c r="S967" s="1">
        <v>0.6467</v>
      </c>
      <c r="V967" s="1">
        <v>0.6555</v>
      </c>
      <c r="W967" s="1">
        <v>0.5876</v>
      </c>
      <c r="AD967" s="1">
        <v>0.648</v>
      </c>
      <c r="AK967" s="6">
        <f t="shared" si="25"/>
        <v>0.6400125</v>
      </c>
    </row>
    <row r="968" s="1" customFormat="1" ht="34.5" customHeight="1" spans="1:37">
      <c r="A968" s="1">
        <v>965</v>
      </c>
      <c r="B968" s="1" t="s">
        <v>1664</v>
      </c>
      <c r="C968" s="1" t="s">
        <v>573</v>
      </c>
      <c r="D968" s="1">
        <v>9</v>
      </c>
      <c r="E968" s="1" t="s">
        <v>1662</v>
      </c>
      <c r="F968" s="1">
        <v>2.2</v>
      </c>
      <c r="H968" s="1">
        <v>2.21</v>
      </c>
      <c r="J968" s="1">
        <v>1.9733</v>
      </c>
      <c r="K968" s="1">
        <v>2.1661</v>
      </c>
      <c r="L968" s="1">
        <v>2.0009</v>
      </c>
      <c r="M968" s="1">
        <v>2.1366</v>
      </c>
      <c r="O968" s="1">
        <v>2</v>
      </c>
      <c r="P968" s="1">
        <v>2.9622</v>
      </c>
      <c r="S968" s="1">
        <v>2.2966</v>
      </c>
      <c r="T968" s="1">
        <v>1.92</v>
      </c>
      <c r="V968" s="1">
        <v>2.0333</v>
      </c>
      <c r="X968" s="1">
        <v>2.33</v>
      </c>
      <c r="Y968" s="1">
        <v>2.1055</v>
      </c>
      <c r="AF968" s="1">
        <v>2.0888</v>
      </c>
      <c r="AK968" s="6">
        <f t="shared" si="25"/>
        <v>2.17309285714286</v>
      </c>
    </row>
    <row r="969" s="1" customFormat="1" ht="54" customHeight="1" spans="1:37">
      <c r="A969" s="1">
        <v>966</v>
      </c>
      <c r="B969" s="1" t="s">
        <v>1665</v>
      </c>
      <c r="C969" s="1" t="s">
        <v>345</v>
      </c>
      <c r="D969" s="1">
        <v>14</v>
      </c>
      <c r="E969" s="1" t="s">
        <v>1666</v>
      </c>
      <c r="F969" s="1">
        <v>5.6459</v>
      </c>
      <c r="J969" s="1">
        <v>5.1721</v>
      </c>
      <c r="Q969" s="1">
        <v>5.0807</v>
      </c>
      <c r="V969" s="1">
        <v>5.27</v>
      </c>
      <c r="W969" s="1">
        <v>5.3321</v>
      </c>
      <c r="AK969" s="1">
        <v>5.2137</v>
      </c>
    </row>
    <row r="970" s="1" customFormat="1" ht="40.5" spans="1:37">
      <c r="A970" s="1">
        <v>967</v>
      </c>
      <c r="B970" s="1" t="s">
        <v>1667</v>
      </c>
      <c r="C970" s="1" t="s">
        <v>1668</v>
      </c>
      <c r="D970" s="1">
        <v>48</v>
      </c>
      <c r="E970" s="1" t="s">
        <v>1666</v>
      </c>
      <c r="F970" s="1">
        <v>1.0868</v>
      </c>
      <c r="J970" s="1">
        <v>1.0646</v>
      </c>
      <c r="Q970" s="1">
        <v>1.0646</v>
      </c>
      <c r="W970" s="1">
        <v>1.0646</v>
      </c>
      <c r="AI970" s="1">
        <v>1.0646</v>
      </c>
      <c r="AK970" s="1">
        <v>1.0646</v>
      </c>
    </row>
    <row r="971" s="1" customFormat="1" ht="40.5" spans="1:37">
      <c r="A971" s="1">
        <v>968</v>
      </c>
      <c r="B971" s="1" t="s">
        <v>1669</v>
      </c>
      <c r="C971" s="1" t="s">
        <v>345</v>
      </c>
      <c r="D971" s="1">
        <v>6</v>
      </c>
      <c r="E971" s="1" t="s">
        <v>1666</v>
      </c>
      <c r="F971" s="1">
        <v>3.29</v>
      </c>
      <c r="O971" s="1">
        <v>2.7517</v>
      </c>
      <c r="U971" s="1">
        <v>3.165</v>
      </c>
      <c r="AD971" s="1">
        <v>2.75</v>
      </c>
      <c r="AK971" s="1">
        <v>2.8889</v>
      </c>
    </row>
    <row r="972" s="1" customFormat="1" ht="40.5" spans="1:37">
      <c r="A972" s="1">
        <v>969</v>
      </c>
      <c r="B972" s="1" t="s">
        <v>1670</v>
      </c>
      <c r="C972" s="1" t="s">
        <v>1671</v>
      </c>
      <c r="D972" s="1">
        <v>20</v>
      </c>
      <c r="E972" s="1" t="s">
        <v>1666</v>
      </c>
      <c r="F972" s="1">
        <v>0.7823</v>
      </c>
      <c r="U972" s="1">
        <v>0.7485</v>
      </c>
      <c r="W972" s="1">
        <v>0.7595</v>
      </c>
      <c r="Y972" s="1">
        <v>0.7345</v>
      </c>
      <c r="AC972" s="1">
        <v>0.7755</v>
      </c>
      <c r="AD972" s="1">
        <v>0.7215</v>
      </c>
      <c r="AK972" s="1">
        <v>0.7479</v>
      </c>
    </row>
    <row r="973" s="1" customFormat="1" ht="40.5" spans="1:37">
      <c r="A973" s="1">
        <v>970</v>
      </c>
      <c r="B973" s="1" t="s">
        <v>1672</v>
      </c>
      <c r="C973" s="1" t="s">
        <v>246</v>
      </c>
      <c r="D973" s="1">
        <v>72</v>
      </c>
      <c r="E973" s="1" t="s">
        <v>1666</v>
      </c>
      <c r="F973" s="1">
        <v>1.2958</v>
      </c>
      <c r="P973" s="1">
        <v>1.295</v>
      </c>
      <c r="X973" s="1">
        <v>1.2542</v>
      </c>
      <c r="AD973" s="1">
        <v>1.2917</v>
      </c>
      <c r="AI973" s="1">
        <v>1.2542</v>
      </c>
      <c r="AK973" s="1">
        <v>1.2738</v>
      </c>
    </row>
    <row r="974" s="1" customFormat="1" ht="40.5" spans="1:37">
      <c r="A974" s="1">
        <v>971</v>
      </c>
      <c r="B974" s="1" t="s">
        <v>1453</v>
      </c>
      <c r="C974" s="1" t="s">
        <v>708</v>
      </c>
      <c r="D974" s="1">
        <v>14</v>
      </c>
      <c r="E974" s="1" t="s">
        <v>1666</v>
      </c>
      <c r="F974" s="1">
        <v>1.7018</v>
      </c>
      <c r="U974" s="1">
        <v>1.6321</v>
      </c>
      <c r="AI974" s="1">
        <v>1.6321</v>
      </c>
      <c r="AK974" s="1">
        <v>1.6321</v>
      </c>
    </row>
    <row r="975" s="1" customFormat="1" ht="40.5" spans="1:37">
      <c r="A975" s="1">
        <v>972</v>
      </c>
      <c r="B975" s="1" t="s">
        <v>1673</v>
      </c>
      <c r="C975" s="1" t="s">
        <v>186</v>
      </c>
      <c r="D975" s="1">
        <v>10</v>
      </c>
      <c r="E975" s="1" t="s">
        <v>1666</v>
      </c>
      <c r="F975" s="1">
        <v>1.272</v>
      </c>
      <c r="K975" s="1">
        <v>1.073</v>
      </c>
      <c r="U975" s="1">
        <v>1.073</v>
      </c>
      <c r="X975" s="1">
        <v>1.25</v>
      </c>
      <c r="AK975" s="1">
        <v>1.132</v>
      </c>
    </row>
    <row r="976" s="1" customFormat="1" ht="54" spans="1:37">
      <c r="A976" s="1">
        <v>973</v>
      </c>
      <c r="B976" s="1" t="s">
        <v>1674</v>
      </c>
      <c r="C976" s="1" t="s">
        <v>1675</v>
      </c>
      <c r="D976" s="1" t="s">
        <v>212</v>
      </c>
      <c r="E976" s="1" t="s">
        <v>1676</v>
      </c>
      <c r="F976" s="1" t="s">
        <v>1677</v>
      </c>
      <c r="J976" s="1" t="s">
        <v>1678</v>
      </c>
      <c r="M976" s="1" t="s">
        <v>1678</v>
      </c>
      <c r="O976" s="1" t="s">
        <v>1678</v>
      </c>
      <c r="Z976" s="1" t="s">
        <v>1678</v>
      </c>
      <c r="AD976" s="1" t="s">
        <v>1678</v>
      </c>
      <c r="AE976" s="1" t="s">
        <v>1678</v>
      </c>
      <c r="AF976" s="1" t="s">
        <v>1678</v>
      </c>
      <c r="AK976" s="1" t="s">
        <v>1678</v>
      </c>
    </row>
    <row r="977" s="1" customFormat="1" ht="54" spans="1:37">
      <c r="A977" s="1">
        <v>974</v>
      </c>
      <c r="B977" s="1" t="s">
        <v>1674</v>
      </c>
      <c r="C977" s="1" t="s">
        <v>1679</v>
      </c>
      <c r="D977" s="1" t="s">
        <v>212</v>
      </c>
      <c r="E977" s="1" t="s">
        <v>1676</v>
      </c>
      <c r="F977" s="1" t="s">
        <v>1680</v>
      </c>
      <c r="T977" s="1" t="s">
        <v>1681</v>
      </c>
      <c r="AI977" s="1" t="s">
        <v>1681</v>
      </c>
      <c r="AK977" s="1" t="s">
        <v>1682</v>
      </c>
    </row>
    <row r="978" s="1" customFormat="1" ht="54" spans="1:37">
      <c r="A978" s="1">
        <v>975</v>
      </c>
      <c r="B978" s="1" t="s">
        <v>1674</v>
      </c>
      <c r="C978" s="1" t="s">
        <v>1683</v>
      </c>
      <c r="D978" s="1" t="s">
        <v>212</v>
      </c>
      <c r="E978" s="1" t="s">
        <v>1676</v>
      </c>
      <c r="F978" s="1" t="s">
        <v>1684</v>
      </c>
      <c r="T978" s="1" t="s">
        <v>1685</v>
      </c>
      <c r="AJ978" s="1" t="s">
        <v>1686</v>
      </c>
      <c r="AK978" s="1" t="s">
        <v>1687</v>
      </c>
    </row>
    <row r="979" s="1" customFormat="1" ht="40" customHeight="1" spans="1:37">
      <c r="A979" s="1">
        <v>976</v>
      </c>
      <c r="B979" s="1" t="s">
        <v>1688</v>
      </c>
      <c r="C979" s="1" t="s">
        <v>186</v>
      </c>
      <c r="D979" s="1" t="s">
        <v>187</v>
      </c>
      <c r="E979" s="1" t="s">
        <v>1689</v>
      </c>
      <c r="F979" s="6">
        <v>1.7867</v>
      </c>
      <c r="G979" s="3"/>
      <c r="H979" s="3"/>
      <c r="I979" s="3">
        <v>1.678</v>
      </c>
      <c r="J979" s="3">
        <v>1.584</v>
      </c>
      <c r="K979" s="3"/>
      <c r="L979" s="3">
        <v>1.61</v>
      </c>
      <c r="M979" s="3"/>
      <c r="N979" s="3"/>
      <c r="O979" s="3"/>
      <c r="P979" s="3"/>
      <c r="Q979" s="3">
        <v>1.584</v>
      </c>
      <c r="R979" s="3">
        <v>1.584</v>
      </c>
      <c r="S979" s="3">
        <v>1.65</v>
      </c>
      <c r="T979" s="3"/>
      <c r="U979" s="3">
        <v>1.584</v>
      </c>
      <c r="V979" s="3">
        <v>1.6</v>
      </c>
      <c r="W979" s="3">
        <v>1.584</v>
      </c>
      <c r="X979" s="3"/>
      <c r="Y979" s="3"/>
      <c r="Z979" s="3">
        <v>1.584</v>
      </c>
      <c r="AA979" s="3">
        <v>1.584</v>
      </c>
      <c r="AB979" s="3"/>
      <c r="AC979" s="3"/>
      <c r="AD979" s="3">
        <v>1.593</v>
      </c>
      <c r="AE979" s="3"/>
      <c r="AF979" s="3"/>
      <c r="AG979" s="3"/>
      <c r="AH979" s="3">
        <v>1.649</v>
      </c>
      <c r="AI979" s="3">
        <v>1.584</v>
      </c>
      <c r="AJ979" s="3">
        <v>1.593</v>
      </c>
      <c r="AK979" s="6">
        <f t="shared" ref="AK979:AK982" si="26">AVERAGE(G979:AJ979)</f>
        <v>1.603</v>
      </c>
    </row>
    <row r="980" s="3" customFormat="1" ht="40" customHeight="1" spans="1:37">
      <c r="A980" s="1">
        <v>977</v>
      </c>
      <c r="B980" s="3" t="s">
        <v>1690</v>
      </c>
      <c r="C980" s="3" t="s">
        <v>1691</v>
      </c>
      <c r="D980" s="3" t="s">
        <v>88</v>
      </c>
      <c r="E980" s="3" t="s">
        <v>1689</v>
      </c>
      <c r="F980" s="3">
        <v>1.984</v>
      </c>
      <c r="J980" s="3">
        <v>1.94416666666667</v>
      </c>
      <c r="W980" s="3">
        <v>1.94416666666667</v>
      </c>
      <c r="AA980" s="3">
        <v>1.78083333333333</v>
      </c>
      <c r="AI980" s="3">
        <v>1.865</v>
      </c>
      <c r="AJ980" s="3">
        <v>1.98333333333333</v>
      </c>
      <c r="AK980" s="6">
        <f t="shared" si="26"/>
        <v>1.9035</v>
      </c>
    </row>
    <row r="981" s="3" customFormat="1" ht="40" customHeight="1" spans="1:37">
      <c r="A981" s="1">
        <v>978</v>
      </c>
      <c r="B981" s="3" t="s">
        <v>1692</v>
      </c>
      <c r="C981" s="3" t="s">
        <v>466</v>
      </c>
      <c r="D981" s="3" t="s">
        <v>237</v>
      </c>
      <c r="E981" s="3" t="s">
        <v>1689</v>
      </c>
      <c r="F981" s="3">
        <v>14.3667</v>
      </c>
      <c r="I981" s="3">
        <v>13.8735714285714</v>
      </c>
      <c r="J981" s="3">
        <v>13.8485714285714</v>
      </c>
      <c r="K981" s="3">
        <v>14.065</v>
      </c>
      <c r="L981" s="3">
        <v>14.18</v>
      </c>
      <c r="O981" s="3">
        <v>13.855</v>
      </c>
      <c r="Q981" s="3">
        <v>12.8571428571429</v>
      </c>
      <c r="U981" s="3">
        <v>13.8878571428571</v>
      </c>
      <c r="V981" s="3">
        <v>13.8142857142857</v>
      </c>
      <c r="W981" s="3">
        <v>13.5135714285714</v>
      </c>
      <c r="Y981" s="3">
        <v>13.8685714285714</v>
      </c>
      <c r="Z981" s="3">
        <v>13.8878571428571</v>
      </c>
      <c r="AA981" s="3">
        <v>13.4135714285714</v>
      </c>
      <c r="AD981" s="3">
        <v>13.8877857142857</v>
      </c>
      <c r="AI981" s="3">
        <v>12.8571428571429</v>
      </c>
      <c r="AK981" s="6">
        <f t="shared" si="26"/>
        <v>13.7007091836735</v>
      </c>
    </row>
    <row r="982" s="3" customFormat="1" ht="105.5" customHeight="1" spans="1:37">
      <c r="A982" s="1">
        <v>979</v>
      </c>
      <c r="B982" s="3" t="s">
        <v>1693</v>
      </c>
      <c r="C982" s="3" t="s">
        <v>1694</v>
      </c>
      <c r="D982" s="3" t="s">
        <v>1695</v>
      </c>
      <c r="E982" s="3" t="s">
        <v>1689</v>
      </c>
      <c r="F982" s="3">
        <v>0.6586</v>
      </c>
      <c r="I982" s="3">
        <v>0.5625</v>
      </c>
      <c r="J982" s="3">
        <v>0.500833333333333</v>
      </c>
      <c r="K982" s="3">
        <v>0.559166666666667</v>
      </c>
      <c r="L982" s="3">
        <v>0.49</v>
      </c>
      <c r="N982" s="3">
        <v>0.548333333333333</v>
      </c>
      <c r="O982" s="3">
        <v>0.541666666666667</v>
      </c>
      <c r="Q982" s="3">
        <v>0.49</v>
      </c>
      <c r="S982" s="3">
        <v>0.62</v>
      </c>
      <c r="U982" s="3">
        <v>0.535</v>
      </c>
      <c r="V982" s="3">
        <v>0.548333333333333</v>
      </c>
      <c r="W982" s="3">
        <v>0.500833333333333</v>
      </c>
      <c r="X982" s="3">
        <v>0.620833333333333</v>
      </c>
      <c r="Y982" s="3">
        <v>0.584166666666667</v>
      </c>
      <c r="AA982" s="3">
        <v>0.505</v>
      </c>
      <c r="AC982" s="3">
        <v>0.583333333333333</v>
      </c>
      <c r="AD982" s="3">
        <v>0.523333333333333</v>
      </c>
      <c r="AK982" s="6">
        <f t="shared" si="26"/>
        <v>0.544583333333333</v>
      </c>
    </row>
    <row r="983" s="1" customFormat="1" ht="76" customHeight="1" spans="1:37">
      <c r="A983" s="1">
        <v>980</v>
      </c>
      <c r="B983" s="61" t="s">
        <v>1637</v>
      </c>
      <c r="C983" s="61" t="s">
        <v>1353</v>
      </c>
      <c r="D983" s="61">
        <v>84</v>
      </c>
      <c r="E983" s="61" t="s">
        <v>1638</v>
      </c>
      <c r="F983" s="62">
        <v>0.4821</v>
      </c>
      <c r="G983" s="62"/>
      <c r="H983" s="62">
        <v>0.4601</v>
      </c>
      <c r="I983" s="62"/>
      <c r="J983" s="62"/>
      <c r="K983" s="62">
        <v>0.4304</v>
      </c>
      <c r="L983" s="62"/>
      <c r="M983" s="62">
        <v>0.506</v>
      </c>
      <c r="N983" s="62"/>
      <c r="O983" s="62"/>
      <c r="P983" s="62">
        <v>0.45</v>
      </c>
      <c r="Q983" s="62"/>
      <c r="R983" s="62"/>
      <c r="S983" s="62"/>
      <c r="T983" s="62"/>
      <c r="U983" s="62"/>
      <c r="V983" s="62"/>
      <c r="W983" s="62"/>
      <c r="X983" s="62"/>
      <c r="Y983" s="62">
        <v>0.4304</v>
      </c>
      <c r="Z983" s="62"/>
      <c r="AA983" s="62"/>
      <c r="AB983" s="62"/>
      <c r="AC983" s="62"/>
      <c r="AD983" s="62"/>
      <c r="AE983" s="62">
        <v>0.431</v>
      </c>
      <c r="AF983" s="62">
        <v>0.4524</v>
      </c>
      <c r="AG983" s="62">
        <v>0.4396</v>
      </c>
      <c r="AH983" s="62">
        <v>0.4298</v>
      </c>
      <c r="AI983" s="62"/>
      <c r="AJ983" s="62"/>
      <c r="AK983" s="62">
        <v>0.4477</v>
      </c>
    </row>
    <row r="984" s="1" customFormat="1" ht="75" customHeight="1" spans="1:37">
      <c r="A984" s="1">
        <v>981</v>
      </c>
      <c r="B984" s="61" t="s">
        <v>1639</v>
      </c>
      <c r="C984" s="1" t="s">
        <v>720</v>
      </c>
      <c r="D984" s="1">
        <v>36</v>
      </c>
      <c r="E984" s="61" t="s">
        <v>1638</v>
      </c>
      <c r="F984" s="6">
        <v>1.0944</v>
      </c>
      <c r="G984" s="6"/>
      <c r="H984" s="6"/>
      <c r="I984" s="6"/>
      <c r="J984" s="6"/>
      <c r="K984" s="6"/>
      <c r="L984" s="6">
        <v>0.99</v>
      </c>
      <c r="M984" s="6"/>
      <c r="N984" s="6"/>
      <c r="O984" s="6"/>
      <c r="P984" s="6"/>
      <c r="Q984" s="6"/>
      <c r="R984" s="6">
        <v>1.0111</v>
      </c>
      <c r="S984" s="6">
        <v>1.0111</v>
      </c>
      <c r="T984" s="6"/>
      <c r="U984" s="6">
        <v>1.0547</v>
      </c>
      <c r="V984" s="6">
        <v>1.0081</v>
      </c>
      <c r="W984" s="6"/>
      <c r="X984" s="6"/>
      <c r="Y984" s="6"/>
      <c r="Z984" s="6"/>
      <c r="AA984" s="6"/>
      <c r="AB984" s="6"/>
      <c r="AC984" s="6"/>
      <c r="AD984" s="6">
        <v>1</v>
      </c>
      <c r="AE984" s="6"/>
      <c r="AF984" s="6"/>
      <c r="AG984" s="6"/>
      <c r="AH984" s="6"/>
      <c r="AI984" s="6"/>
      <c r="AJ984" s="6">
        <v>1</v>
      </c>
      <c r="AK984" s="6">
        <v>1.0107</v>
      </c>
    </row>
    <row r="985" s="1" customFormat="1" ht="80" customHeight="1" spans="1:37">
      <c r="A985" s="1">
        <v>982</v>
      </c>
      <c r="B985" s="61" t="s">
        <v>1640</v>
      </c>
      <c r="C985" s="1" t="s">
        <v>40</v>
      </c>
      <c r="D985" s="63">
        <v>24</v>
      </c>
      <c r="E985" s="61" t="s">
        <v>1638</v>
      </c>
      <c r="F985" s="6">
        <v>2.6832</v>
      </c>
      <c r="G985" s="6">
        <v>2.1458</v>
      </c>
      <c r="H985" s="6"/>
      <c r="I985" s="6"/>
      <c r="J985" s="6"/>
      <c r="K985" s="6"/>
      <c r="L985" s="6">
        <v>1.9625</v>
      </c>
      <c r="M985" s="6"/>
      <c r="N985" s="6"/>
      <c r="O985" s="6"/>
      <c r="P985" s="6"/>
      <c r="Q985" s="6"/>
      <c r="R985" s="6">
        <v>2</v>
      </c>
      <c r="S985" s="6"/>
      <c r="T985" s="6"/>
      <c r="U985" s="6"/>
      <c r="V985" s="6"/>
      <c r="W985" s="6"/>
      <c r="X985" s="6"/>
      <c r="Y985" s="6">
        <v>2.0433</v>
      </c>
      <c r="Z985" s="6"/>
      <c r="AA985" s="6"/>
      <c r="AB985" s="6"/>
      <c r="AC985" s="6"/>
      <c r="AD985" s="6"/>
      <c r="AE985" s="6"/>
      <c r="AF985" s="6"/>
      <c r="AG985" s="6"/>
      <c r="AH985" s="6">
        <v>2.0667</v>
      </c>
      <c r="AI985" s="6"/>
      <c r="AJ985" s="6"/>
      <c r="AK985" s="6">
        <v>2.0437</v>
      </c>
    </row>
    <row r="986" s="1" customFormat="1" ht="67.5" spans="1:37">
      <c r="A986" s="1">
        <v>983</v>
      </c>
      <c r="B986" s="1" t="s">
        <v>1696</v>
      </c>
      <c r="C986" s="1" t="s">
        <v>1697</v>
      </c>
      <c r="D986" s="1" t="s">
        <v>114</v>
      </c>
      <c r="E986" s="1" t="s">
        <v>1698</v>
      </c>
      <c r="F986" s="3">
        <v>0.6024</v>
      </c>
      <c r="G986" s="3"/>
      <c r="H986" s="3"/>
      <c r="I986" s="3"/>
      <c r="J986" s="3">
        <v>0.5742</v>
      </c>
      <c r="K986" s="3"/>
      <c r="L986" s="3">
        <v>0.5833</v>
      </c>
      <c r="M986" s="3"/>
      <c r="N986" s="3"/>
      <c r="O986" s="3">
        <v>0.5742</v>
      </c>
      <c r="P986" s="3"/>
      <c r="Q986" s="3"/>
      <c r="R986" s="3"/>
      <c r="S986" s="3"/>
      <c r="T986" s="3"/>
      <c r="U986" s="3"/>
      <c r="V986" s="3"/>
      <c r="W986" s="3">
        <v>0.5831</v>
      </c>
      <c r="X986" s="3"/>
      <c r="Y986" s="3"/>
      <c r="Z986" s="3"/>
      <c r="AA986" s="3">
        <v>0.582</v>
      </c>
      <c r="AB986" s="3"/>
      <c r="AC986" s="3"/>
      <c r="AD986" s="3">
        <v>0.5797</v>
      </c>
      <c r="AE986" s="3"/>
      <c r="AF986" s="3"/>
      <c r="AG986" s="3">
        <v>0.6</v>
      </c>
      <c r="AH986" s="3"/>
      <c r="AI986" s="3"/>
      <c r="AJ986" s="3"/>
      <c r="AK986" s="3">
        <v>0.5824</v>
      </c>
    </row>
    <row r="987" s="1" customFormat="1" ht="36.75" customHeight="1" spans="1:37">
      <c r="A987" s="1">
        <v>984</v>
      </c>
      <c r="B987" s="1" t="s">
        <v>249</v>
      </c>
      <c r="C987" s="1" t="s">
        <v>250</v>
      </c>
      <c r="D987" s="1" t="s">
        <v>251</v>
      </c>
      <c r="E987" s="1" t="s">
        <v>1698</v>
      </c>
      <c r="F987" s="3">
        <v>1.5125</v>
      </c>
      <c r="G987" s="3"/>
      <c r="H987" s="3"/>
      <c r="I987" s="3"/>
      <c r="J987" s="3">
        <v>1.2658</v>
      </c>
      <c r="K987" s="3"/>
      <c r="L987" s="3"/>
      <c r="M987" s="3"/>
      <c r="N987" s="3"/>
      <c r="O987" s="3">
        <v>1.2625</v>
      </c>
      <c r="P987" s="3"/>
      <c r="Q987" s="3"/>
      <c r="R987" s="3"/>
      <c r="S987" s="3"/>
      <c r="T987" s="3"/>
      <c r="U987" s="3">
        <v>1.465</v>
      </c>
      <c r="V987" s="3">
        <v>1.375</v>
      </c>
      <c r="W987" s="3"/>
      <c r="X987" s="3"/>
      <c r="Y987" s="3"/>
      <c r="Z987" s="3"/>
      <c r="AA987" s="3">
        <v>1.3308</v>
      </c>
      <c r="AB987" s="3"/>
      <c r="AC987" s="3"/>
      <c r="AD987" s="3">
        <v>1.2658</v>
      </c>
      <c r="AE987" s="3"/>
      <c r="AF987" s="3"/>
      <c r="AG987" s="3"/>
      <c r="AH987" s="3"/>
      <c r="AI987" s="3"/>
      <c r="AJ987" s="3"/>
      <c r="AK987" s="3">
        <v>1.3275</v>
      </c>
    </row>
    <row r="988" s="1" customFormat="1" ht="32.25" customHeight="1" spans="1:37">
      <c r="A988" s="1">
        <v>985</v>
      </c>
      <c r="B988" s="1" t="s">
        <v>1699</v>
      </c>
      <c r="C988" s="1" t="s">
        <v>502</v>
      </c>
      <c r="D988" s="1" t="s">
        <v>179</v>
      </c>
      <c r="E988" s="1" t="s">
        <v>1698</v>
      </c>
      <c r="F988" s="3">
        <v>3.226</v>
      </c>
      <c r="G988" s="3"/>
      <c r="H988" s="3"/>
      <c r="I988" s="3"/>
      <c r="J988" s="3">
        <v>2.8014</v>
      </c>
      <c r="K988" s="3"/>
      <c r="L988" s="3">
        <v>2.8397</v>
      </c>
      <c r="M988" s="3">
        <v>3.0197</v>
      </c>
      <c r="N988" s="3"/>
      <c r="O988" s="3">
        <v>2.8014</v>
      </c>
      <c r="P988" s="3"/>
      <c r="Q988" s="3">
        <v>2.7853</v>
      </c>
      <c r="R988" s="3"/>
      <c r="S988" s="3"/>
      <c r="T988" s="3"/>
      <c r="U988" s="3">
        <v>2.7853</v>
      </c>
      <c r="V988" s="3">
        <v>2.8067</v>
      </c>
      <c r="W988" s="3"/>
      <c r="X988" s="3"/>
      <c r="Y988" s="3"/>
      <c r="Z988" s="3"/>
      <c r="AA988" s="3">
        <v>2.7924</v>
      </c>
      <c r="AB988" s="3"/>
      <c r="AC988" s="3"/>
      <c r="AD988" s="3">
        <v>2.8333</v>
      </c>
      <c r="AE988" s="3"/>
      <c r="AF988" s="3"/>
      <c r="AG988" s="3"/>
      <c r="AH988" s="3"/>
      <c r="AI988" s="3"/>
      <c r="AJ988" s="3"/>
      <c r="AK988" s="3">
        <v>2.8295</v>
      </c>
    </row>
    <row r="989" s="1" customFormat="1" ht="40.5" spans="1:37">
      <c r="A989" s="1">
        <v>986</v>
      </c>
      <c r="B989" s="1" t="s">
        <v>1700</v>
      </c>
      <c r="C989" s="1" t="s">
        <v>1701</v>
      </c>
      <c r="D989" s="1" t="s">
        <v>437</v>
      </c>
      <c r="E989" s="1" t="s">
        <v>1698</v>
      </c>
      <c r="F989" s="3">
        <v>1.2725</v>
      </c>
      <c r="G989" s="3"/>
      <c r="H989" s="3"/>
      <c r="I989" s="3"/>
      <c r="J989" s="3"/>
      <c r="K989" s="3"/>
      <c r="L989" s="3"/>
      <c r="M989" s="3"/>
      <c r="N989" s="3"/>
      <c r="O989" s="3">
        <v>1.2583</v>
      </c>
      <c r="P989" s="3"/>
      <c r="Q989" s="3"/>
      <c r="R989" s="3"/>
      <c r="S989" s="3"/>
      <c r="T989" s="3"/>
      <c r="U989" s="3">
        <v>1.2583</v>
      </c>
      <c r="V989" s="3">
        <v>1.2583</v>
      </c>
      <c r="W989" s="3"/>
      <c r="X989" s="3"/>
      <c r="Y989" s="3"/>
      <c r="Z989" s="3"/>
      <c r="AA989" s="3"/>
      <c r="AB989" s="3"/>
      <c r="AC989" s="3">
        <v>1.26</v>
      </c>
      <c r="AD989" s="3">
        <v>1.2589</v>
      </c>
      <c r="AE989" s="3"/>
      <c r="AF989" s="3"/>
      <c r="AG989" s="3">
        <v>1.26</v>
      </c>
      <c r="AH989" s="3"/>
      <c r="AI989" s="3"/>
      <c r="AJ989" s="3">
        <v>1.2583</v>
      </c>
      <c r="AK989" s="3">
        <v>1.2589</v>
      </c>
    </row>
    <row r="990" s="1" customFormat="1" ht="33" customHeight="1" spans="1:37">
      <c r="A990" s="1">
        <v>987</v>
      </c>
      <c r="B990" s="1" t="s">
        <v>1702</v>
      </c>
      <c r="C990" s="1" t="s">
        <v>1703</v>
      </c>
      <c r="D990" s="1" t="s">
        <v>68</v>
      </c>
      <c r="E990" s="1" t="s">
        <v>1698</v>
      </c>
      <c r="F990" s="3">
        <v>1.9141</v>
      </c>
      <c r="G990" s="3"/>
      <c r="H990" s="3"/>
      <c r="I990" s="3"/>
      <c r="J990" s="3">
        <v>1.8653</v>
      </c>
      <c r="K990" s="3"/>
      <c r="L990" s="3"/>
      <c r="M990" s="3"/>
      <c r="N990" s="3"/>
      <c r="O990" s="3">
        <v>1.8653</v>
      </c>
      <c r="P990" s="3"/>
      <c r="Q990" s="3">
        <v>1.8653</v>
      </c>
      <c r="R990" s="3"/>
      <c r="S990" s="3"/>
      <c r="T990" s="3"/>
      <c r="U990" s="3">
        <v>1.8653</v>
      </c>
      <c r="V990" s="3">
        <v>1.9047</v>
      </c>
      <c r="W990" s="3">
        <v>1.8653</v>
      </c>
      <c r="X990" s="3"/>
      <c r="Y990" s="3"/>
      <c r="Z990" s="3"/>
      <c r="AA990" s="3">
        <v>1.8653</v>
      </c>
      <c r="AB990" s="3"/>
      <c r="AC990" s="3"/>
      <c r="AD990" s="3">
        <v>1.8653</v>
      </c>
      <c r="AE990" s="3"/>
      <c r="AF990" s="3"/>
      <c r="AG990" s="3"/>
      <c r="AH990" s="3"/>
      <c r="AI990" s="3">
        <v>1.8653</v>
      </c>
      <c r="AJ990" s="3">
        <v>1.8653</v>
      </c>
      <c r="AK990" s="3">
        <v>1.8692</v>
      </c>
    </row>
    <row r="991" s="1" customFormat="1" ht="39.75" customHeight="1" spans="1:37">
      <c r="A991" s="1">
        <v>988</v>
      </c>
      <c r="B991" s="1" t="s">
        <v>305</v>
      </c>
      <c r="C991" s="1" t="s">
        <v>278</v>
      </c>
      <c r="D991" s="1" t="s">
        <v>189</v>
      </c>
      <c r="E991" s="1" t="s">
        <v>1698</v>
      </c>
      <c r="F991" s="3">
        <v>0.6144</v>
      </c>
      <c r="G991" s="3"/>
      <c r="H991" s="3"/>
      <c r="I991" s="3">
        <v>0.5777</v>
      </c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>
        <v>0.6</v>
      </c>
      <c r="V991" s="3">
        <v>0.5933</v>
      </c>
      <c r="W991" s="3"/>
      <c r="X991" s="3">
        <v>0.6</v>
      </c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>
        <v>0.6</v>
      </c>
      <c r="AJ991" s="3"/>
      <c r="AK991" s="3">
        <v>0.5942</v>
      </c>
    </row>
    <row r="992" s="1" customFormat="1" ht="54" spans="1:37">
      <c r="A992" s="1">
        <v>989</v>
      </c>
      <c r="B992" s="1" t="s">
        <v>1704</v>
      </c>
      <c r="C992" s="1" t="s">
        <v>1705</v>
      </c>
      <c r="D992" s="1" t="s">
        <v>71</v>
      </c>
      <c r="E992" s="1" t="s">
        <v>1698</v>
      </c>
      <c r="F992" s="3">
        <v>0.1105</v>
      </c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>
        <v>0.1005</v>
      </c>
      <c r="AD992" s="3"/>
      <c r="AE992" s="3"/>
      <c r="AF992" s="3"/>
      <c r="AG992" s="3"/>
      <c r="AH992" s="3"/>
      <c r="AI992" s="3"/>
      <c r="AJ992" s="3"/>
      <c r="AK992" s="3">
        <v>0.1005</v>
      </c>
    </row>
    <row r="993" s="1" customFormat="1" ht="40.5" spans="1:37">
      <c r="A993" s="1">
        <v>990</v>
      </c>
      <c r="B993" s="1" t="s">
        <v>1700</v>
      </c>
      <c r="C993" s="1" t="s">
        <v>1706</v>
      </c>
      <c r="D993" s="1" t="s">
        <v>64</v>
      </c>
      <c r="E993" s="1" t="s">
        <v>1698</v>
      </c>
      <c r="F993" s="3">
        <v>1.4529</v>
      </c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>
        <v>4.875</v>
      </c>
      <c r="AG993" s="3"/>
      <c r="AH993" s="3"/>
      <c r="AI993" s="3"/>
      <c r="AJ993" s="3"/>
      <c r="AK993" s="3">
        <v>4.875</v>
      </c>
    </row>
    <row r="994" s="1" customFormat="1" ht="40.5" spans="1:37">
      <c r="A994" s="1">
        <v>991</v>
      </c>
      <c r="B994" s="1" t="s">
        <v>1707</v>
      </c>
      <c r="C994" s="1" t="s">
        <v>307</v>
      </c>
      <c r="D994" s="1" t="s">
        <v>47</v>
      </c>
      <c r="E994" s="1" t="s">
        <v>1708</v>
      </c>
      <c r="F994" s="1">
        <v>26.3467</v>
      </c>
      <c r="G994" s="1">
        <v>26.12</v>
      </c>
      <c r="J994" s="1">
        <v>26.12</v>
      </c>
      <c r="AC994" s="1">
        <v>26.12</v>
      </c>
      <c r="AD994" s="1">
        <v>26.12</v>
      </c>
      <c r="AI994" s="1">
        <v>26.12</v>
      </c>
      <c r="AK994" s="1">
        <f t="shared" ref="AK994:AK1000" si="27">AVERAGE(G994:AJ994)</f>
        <v>26.12</v>
      </c>
    </row>
    <row r="995" s="1" customFormat="1" ht="40.5" spans="1:37">
      <c r="A995" s="1">
        <v>992</v>
      </c>
      <c r="B995" s="1" t="s">
        <v>1707</v>
      </c>
      <c r="C995" s="1" t="s">
        <v>1111</v>
      </c>
      <c r="D995" s="1" t="s">
        <v>47</v>
      </c>
      <c r="E995" s="1" t="s">
        <v>1708</v>
      </c>
      <c r="F995" s="1">
        <v>44.55</v>
      </c>
      <c r="G995" s="1">
        <v>44.4</v>
      </c>
      <c r="J995" s="1">
        <v>44.4</v>
      </c>
      <c r="K995" s="1">
        <v>44.48</v>
      </c>
      <c r="O995" s="1">
        <v>44.4</v>
      </c>
      <c r="Y995" s="1">
        <v>44.4</v>
      </c>
      <c r="AC995" s="1">
        <v>44.4</v>
      </c>
      <c r="AD995" s="1">
        <v>44.43</v>
      </c>
      <c r="AI995" s="1">
        <v>44.4</v>
      </c>
      <c r="AJ995" s="1">
        <v>44.4</v>
      </c>
      <c r="AK995" s="1">
        <f t="shared" si="27"/>
        <v>44.4122222222222</v>
      </c>
    </row>
    <row r="996" s="1" customFormat="1" ht="40" customHeight="1" spans="1:37">
      <c r="A996" s="1">
        <v>993</v>
      </c>
      <c r="B996" s="1" t="s">
        <v>985</v>
      </c>
      <c r="C996" s="1" t="s">
        <v>653</v>
      </c>
      <c r="D996" s="1" t="s">
        <v>389</v>
      </c>
      <c r="E996" s="1" t="s">
        <v>1709</v>
      </c>
      <c r="F996" s="6">
        <v>38.4</v>
      </c>
      <c r="G996" s="6"/>
      <c r="H996" s="6"/>
      <c r="I996" s="6"/>
      <c r="J996" s="6"/>
      <c r="K996" s="6">
        <v>38.35</v>
      </c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>
        <v>38.33</v>
      </c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>
        <v>38.33</v>
      </c>
      <c r="AJ996" s="6"/>
      <c r="AK996" s="6">
        <f t="shared" si="27"/>
        <v>38.3366666666667</v>
      </c>
    </row>
    <row r="997" s="1" customFormat="1" ht="40" customHeight="1" spans="1:37">
      <c r="A997" s="1">
        <v>994</v>
      </c>
      <c r="B997" s="1" t="s">
        <v>985</v>
      </c>
      <c r="C997" s="1" t="s">
        <v>1710</v>
      </c>
      <c r="D997" s="1" t="s">
        <v>389</v>
      </c>
      <c r="E997" s="1" t="s">
        <v>1709</v>
      </c>
      <c r="F997" s="6">
        <v>104.58</v>
      </c>
      <c r="H997" s="1">
        <v>86.83</v>
      </c>
      <c r="I997" s="1">
        <v>91.7</v>
      </c>
      <c r="J997" s="1">
        <v>90.33</v>
      </c>
      <c r="K997" s="1">
        <v>86.83</v>
      </c>
      <c r="O997" s="1">
        <v>86.94</v>
      </c>
      <c r="Q997" s="1">
        <v>86.83</v>
      </c>
      <c r="S997" s="1">
        <v>90.48</v>
      </c>
      <c r="U997" s="1">
        <v>92.12</v>
      </c>
      <c r="Y997" s="1">
        <v>86.83</v>
      </c>
      <c r="Z997" s="1">
        <v>89</v>
      </c>
      <c r="AA997" s="1">
        <v>87.48</v>
      </c>
      <c r="AG997" s="1">
        <v>99</v>
      </c>
      <c r="AH997" s="1">
        <v>86.83</v>
      </c>
      <c r="AK997" s="6">
        <f t="shared" si="27"/>
        <v>89.3230769230769</v>
      </c>
    </row>
    <row r="998" s="1" customFormat="1" ht="40" customHeight="1" spans="1:37">
      <c r="A998" s="1">
        <v>995</v>
      </c>
      <c r="B998" s="1" t="s">
        <v>1711</v>
      </c>
      <c r="C998" s="1" t="s">
        <v>1712</v>
      </c>
      <c r="D998" s="1" t="s">
        <v>389</v>
      </c>
      <c r="E998" s="1" t="s">
        <v>1709</v>
      </c>
      <c r="F998" s="6">
        <v>68.145</v>
      </c>
      <c r="J998" s="1">
        <v>60.5</v>
      </c>
      <c r="K998" s="1">
        <v>58</v>
      </c>
      <c r="O998" s="1">
        <v>63.1</v>
      </c>
      <c r="V998" s="1">
        <v>61.29</v>
      </c>
      <c r="W998" s="1">
        <v>63.1</v>
      </c>
      <c r="X998" s="1">
        <v>53</v>
      </c>
      <c r="AA998" s="1">
        <v>58.56</v>
      </c>
      <c r="AE998" s="1">
        <v>53</v>
      </c>
      <c r="AI998" s="1">
        <v>53</v>
      </c>
      <c r="AK998" s="6">
        <f t="shared" si="27"/>
        <v>58.1722222222222</v>
      </c>
    </row>
    <row r="999" s="1" customFormat="1" ht="40" customHeight="1" spans="1:37">
      <c r="A999" s="1">
        <v>996</v>
      </c>
      <c r="B999" s="1" t="s">
        <v>1713</v>
      </c>
      <c r="C999" s="1" t="s">
        <v>246</v>
      </c>
      <c r="D999" s="1" t="s">
        <v>389</v>
      </c>
      <c r="E999" s="1" t="s">
        <v>1709</v>
      </c>
      <c r="F999" s="6">
        <v>113.3975</v>
      </c>
      <c r="G999" s="1">
        <v>112.98</v>
      </c>
      <c r="H999" s="1">
        <v>108.8</v>
      </c>
      <c r="J999" s="1">
        <v>110.19</v>
      </c>
      <c r="L999" s="1">
        <v>108.8</v>
      </c>
      <c r="O999" s="1">
        <v>111.59</v>
      </c>
      <c r="Q999" s="1">
        <v>108.8</v>
      </c>
      <c r="R999" s="1">
        <v>112.98</v>
      </c>
      <c r="S999" s="1">
        <v>108.8</v>
      </c>
      <c r="V999" s="1">
        <v>108.8</v>
      </c>
      <c r="W999" s="1">
        <v>108.8</v>
      </c>
      <c r="Z999" s="1">
        <v>112.98</v>
      </c>
      <c r="AA999" s="1">
        <v>110.47</v>
      </c>
      <c r="AH999" s="1">
        <v>112.98</v>
      </c>
      <c r="AI999" s="1">
        <v>108.8</v>
      </c>
      <c r="AJ999" s="1">
        <v>112.98</v>
      </c>
      <c r="AK999" s="6">
        <f t="shared" si="27"/>
        <v>110.583333333333</v>
      </c>
    </row>
    <row r="1000" s="1" customFormat="1" ht="40" customHeight="1" spans="1:37">
      <c r="A1000" s="1">
        <v>997</v>
      </c>
      <c r="B1000" s="1" t="s">
        <v>1714</v>
      </c>
      <c r="C1000" s="1" t="s">
        <v>191</v>
      </c>
      <c r="D1000" s="1" t="s">
        <v>233</v>
      </c>
      <c r="E1000" s="1" t="s">
        <v>1709</v>
      </c>
      <c r="F1000" s="3">
        <v>5.43978571428571</v>
      </c>
      <c r="G1000" s="3"/>
      <c r="H1000" s="3">
        <v>2.93</v>
      </c>
      <c r="I1000" s="3">
        <v>2.66</v>
      </c>
      <c r="J1000" s="3">
        <v>2.9</v>
      </c>
      <c r="K1000" s="3">
        <v>2.66</v>
      </c>
      <c r="L1000" s="3">
        <v>2.74</v>
      </c>
      <c r="M1000" s="3"/>
      <c r="N1000" s="3">
        <v>3.75714285714286</v>
      </c>
      <c r="O1000" s="3">
        <v>2.66</v>
      </c>
      <c r="P1000" s="3">
        <v>3.15</v>
      </c>
      <c r="Q1000" s="3">
        <v>2.32714285714286</v>
      </c>
      <c r="R1000" s="3">
        <v>2.96</v>
      </c>
      <c r="S1000" s="3">
        <v>2.93</v>
      </c>
      <c r="T1000" s="3"/>
      <c r="U1000" s="3">
        <v>2.66</v>
      </c>
      <c r="V1000" s="3">
        <v>2.91</v>
      </c>
      <c r="W1000" s="3">
        <v>2.32714285714286</v>
      </c>
      <c r="X1000" s="3">
        <v>3.96571428571429</v>
      </c>
      <c r="Y1000" s="3">
        <v>2.93</v>
      </c>
      <c r="Z1000" s="3">
        <v>2.32714285714286</v>
      </c>
      <c r="AA1000" s="3">
        <v>3.69571428571429</v>
      </c>
      <c r="AB1000" s="3"/>
      <c r="AC1000" s="3">
        <v>4.6487</v>
      </c>
      <c r="AD1000" s="3">
        <v>2.66</v>
      </c>
      <c r="AE1000" s="3">
        <v>3.21428571428571</v>
      </c>
      <c r="AF1000" s="3"/>
      <c r="AG1000" s="3">
        <v>2.92</v>
      </c>
      <c r="AH1000" s="3">
        <v>2.66</v>
      </c>
      <c r="AI1000" s="3">
        <v>2.32714285714286</v>
      </c>
      <c r="AJ1000" s="3">
        <v>2.66</v>
      </c>
      <c r="AK1000" s="6">
        <f t="shared" si="27"/>
        <v>2.94320514285714</v>
      </c>
    </row>
    <row r="1001" s="1" customFormat="1" ht="40.5" spans="1:37">
      <c r="A1001" s="1">
        <v>998</v>
      </c>
      <c r="B1001" s="1" t="s">
        <v>1715</v>
      </c>
      <c r="C1001" s="1" t="s">
        <v>1716</v>
      </c>
      <c r="D1001" s="1" t="s">
        <v>179</v>
      </c>
      <c r="E1001" s="1" t="s">
        <v>1717</v>
      </c>
      <c r="F1001" s="1">
        <v>0.8981</v>
      </c>
      <c r="H1001" s="1">
        <v>0.7467</v>
      </c>
      <c r="J1001" s="1">
        <v>0.5811</v>
      </c>
      <c r="L1001" s="1">
        <v>0.6453</v>
      </c>
      <c r="O1001" s="1">
        <v>0.5858</v>
      </c>
      <c r="W1001" s="1">
        <v>0.56</v>
      </c>
      <c r="X1001" s="1">
        <v>0.7839</v>
      </c>
      <c r="AC1001" s="1">
        <v>0.6522</v>
      </c>
      <c r="AD1001" s="1">
        <v>0.5517</v>
      </c>
      <c r="AJ1001" s="1">
        <v>0.7638</v>
      </c>
      <c r="AK1001" s="1">
        <v>0.6523</v>
      </c>
    </row>
    <row r="1002" s="1" customFormat="1" ht="40.5" spans="1:37">
      <c r="A1002" s="1">
        <v>999</v>
      </c>
      <c r="B1002" s="1" t="s">
        <v>1718</v>
      </c>
      <c r="C1002" s="1" t="s">
        <v>186</v>
      </c>
      <c r="D1002" s="1" t="s">
        <v>1719</v>
      </c>
      <c r="E1002" s="1" t="s">
        <v>1717</v>
      </c>
      <c r="F1002" s="1">
        <v>1.0656</v>
      </c>
      <c r="J1002" s="1">
        <v>1.0286</v>
      </c>
      <c r="Q1002" s="1">
        <v>0.9571</v>
      </c>
      <c r="U1002" s="1">
        <v>0.9571</v>
      </c>
      <c r="AI1002" s="1">
        <v>0.9571</v>
      </c>
      <c r="AK1002" s="1">
        <v>0.975</v>
      </c>
    </row>
    <row r="1003" s="1" customFormat="1" ht="40.5" spans="1:37">
      <c r="A1003" s="1">
        <v>1000</v>
      </c>
      <c r="B1003" s="1" t="s">
        <v>1720</v>
      </c>
      <c r="C1003" s="1" t="s">
        <v>1721</v>
      </c>
      <c r="D1003" s="1" t="s">
        <v>179</v>
      </c>
      <c r="E1003" s="1" t="s">
        <v>1717</v>
      </c>
      <c r="F1003" s="1">
        <v>2.1971</v>
      </c>
      <c r="AD1003" s="1">
        <v>1.7025</v>
      </c>
      <c r="AK1003" s="1">
        <v>1.7025</v>
      </c>
    </row>
    <row r="1004" s="1" customFormat="1" ht="40.5" spans="1:37">
      <c r="A1004" s="1">
        <v>1001</v>
      </c>
      <c r="B1004" s="1" t="s">
        <v>1557</v>
      </c>
      <c r="C1004" s="1" t="s">
        <v>186</v>
      </c>
      <c r="D1004" s="1" t="s">
        <v>179</v>
      </c>
      <c r="E1004" s="1" t="s">
        <v>1717</v>
      </c>
      <c r="F1004" s="1">
        <v>0.4182</v>
      </c>
      <c r="J1004" s="1">
        <v>0.4181</v>
      </c>
      <c r="AI1004" s="1">
        <v>0.415</v>
      </c>
      <c r="AJ1004" s="1">
        <v>0.415</v>
      </c>
      <c r="AK1004" s="1">
        <v>0.416</v>
      </c>
    </row>
    <row r="1005" s="1" customFormat="1" ht="40.5" spans="1:37">
      <c r="A1005" s="1">
        <v>1002</v>
      </c>
      <c r="B1005" s="1" t="s">
        <v>719</v>
      </c>
      <c r="C1005" s="1" t="s">
        <v>1722</v>
      </c>
      <c r="D1005" s="1" t="s">
        <v>179</v>
      </c>
      <c r="E1005" s="1" t="s">
        <v>1717</v>
      </c>
      <c r="F1005" s="1">
        <v>0.5593</v>
      </c>
      <c r="J1005" s="1">
        <v>0.5381</v>
      </c>
      <c r="O1005" s="1">
        <v>0.5527</v>
      </c>
      <c r="Q1005" s="1">
        <v>0.5317</v>
      </c>
      <c r="U1005" s="1">
        <v>0.5317</v>
      </c>
      <c r="V1005" s="1">
        <v>0.5527</v>
      </c>
      <c r="W1005" s="1">
        <v>0.55</v>
      </c>
      <c r="AI1005" s="1">
        <v>0.5317</v>
      </c>
      <c r="AK1005" s="1">
        <v>0.5412</v>
      </c>
    </row>
    <row r="1006" s="1" customFormat="1" ht="40.5" spans="1:37">
      <c r="A1006" s="1">
        <v>1003</v>
      </c>
      <c r="B1006" s="1" t="s">
        <v>1723</v>
      </c>
      <c r="C1006" s="1" t="s">
        <v>899</v>
      </c>
      <c r="D1006" s="1" t="s">
        <v>93</v>
      </c>
      <c r="E1006" s="1" t="s">
        <v>1717</v>
      </c>
      <c r="F1006" s="1">
        <v>1.6771</v>
      </c>
      <c r="J1006" s="1">
        <v>1.6042</v>
      </c>
      <c r="N1006" s="1">
        <v>1.6042</v>
      </c>
      <c r="O1006" s="1">
        <v>1.6042</v>
      </c>
      <c r="P1006" s="1">
        <v>1.6042</v>
      </c>
      <c r="T1006" s="1">
        <v>1.6429</v>
      </c>
      <c r="U1006" s="1">
        <v>1.6208</v>
      </c>
      <c r="V1006" s="1">
        <v>1.6042</v>
      </c>
      <c r="W1006" s="1">
        <v>1.6096</v>
      </c>
      <c r="Y1006" s="1">
        <v>1.6467</v>
      </c>
      <c r="AF1006" s="1">
        <v>1.6042</v>
      </c>
      <c r="AG1006" s="1">
        <v>1.66</v>
      </c>
      <c r="AJ1006" s="1">
        <v>1.6042</v>
      </c>
      <c r="AK1006" s="1">
        <v>1.6175</v>
      </c>
    </row>
    <row r="1007" s="1" customFormat="1" ht="40.5" spans="1:37">
      <c r="A1007" s="1">
        <v>1004</v>
      </c>
      <c r="B1007" s="1" t="s">
        <v>1724</v>
      </c>
      <c r="C1007" s="1" t="s">
        <v>755</v>
      </c>
      <c r="D1007" s="1" t="s">
        <v>64</v>
      </c>
      <c r="E1007" s="1" t="s">
        <v>1717</v>
      </c>
      <c r="F1007" s="1">
        <v>4.9066</v>
      </c>
      <c r="J1007" s="1">
        <v>4.5592</v>
      </c>
      <c r="L1007" s="1">
        <v>4.6667</v>
      </c>
      <c r="T1007" s="1">
        <v>4.7358</v>
      </c>
      <c r="U1007" s="1">
        <v>4.5592</v>
      </c>
      <c r="W1007" s="1">
        <v>4.5592</v>
      </c>
      <c r="AD1007" s="1">
        <v>4.5592</v>
      </c>
      <c r="AI1007" s="1">
        <v>4.5592</v>
      </c>
      <c r="AK1007" s="1">
        <v>4.5998</v>
      </c>
    </row>
    <row r="1008" s="1" customFormat="1" ht="40.5" spans="1:37">
      <c r="A1008" s="1">
        <v>1005</v>
      </c>
      <c r="B1008" s="1" t="s">
        <v>1725</v>
      </c>
      <c r="C1008" s="1" t="s">
        <v>1726</v>
      </c>
      <c r="D1008" s="1" t="s">
        <v>233</v>
      </c>
      <c r="E1008" s="1" t="s">
        <v>1717</v>
      </c>
      <c r="F1008" s="1">
        <v>3.0585</v>
      </c>
      <c r="J1008" s="1">
        <v>3.0371</v>
      </c>
      <c r="O1008" s="1">
        <v>3.0371</v>
      </c>
      <c r="AD1008" s="1">
        <v>3.0371</v>
      </c>
      <c r="AI1008" s="1">
        <v>3.0357</v>
      </c>
      <c r="AK1008" s="1">
        <v>3.0368</v>
      </c>
    </row>
    <row r="1009" s="1" customFormat="1" ht="40.5" spans="1:37">
      <c r="A1009" s="1">
        <v>1006</v>
      </c>
      <c r="B1009" s="1" t="s">
        <v>1727</v>
      </c>
      <c r="C1009" s="30">
        <v>0.02</v>
      </c>
      <c r="D1009" s="1" t="s">
        <v>212</v>
      </c>
      <c r="E1009" s="1" t="s">
        <v>1717</v>
      </c>
      <c r="F1009" s="1">
        <v>30.965</v>
      </c>
      <c r="W1009" s="1">
        <v>30.96</v>
      </c>
      <c r="AI1009" s="1">
        <v>30.96</v>
      </c>
      <c r="AK1009" s="1">
        <v>30.96</v>
      </c>
    </row>
    <row r="1010" s="1" customFormat="1" ht="40.5" spans="1:37">
      <c r="A1010" s="1">
        <v>1007</v>
      </c>
      <c r="B1010" s="1" t="s">
        <v>1728</v>
      </c>
      <c r="C1010" s="1" t="s">
        <v>246</v>
      </c>
      <c r="D1010" s="1" t="s">
        <v>1729</v>
      </c>
      <c r="E1010" s="1" t="s">
        <v>1717</v>
      </c>
      <c r="F1010" s="1">
        <v>195.8</v>
      </c>
      <c r="L1010" s="1">
        <v>191.65</v>
      </c>
      <c r="X1010" s="1">
        <v>170.43</v>
      </c>
      <c r="AD1010" s="1">
        <v>170.25</v>
      </c>
      <c r="AK1010" s="1">
        <v>177.44</v>
      </c>
    </row>
    <row r="1011" s="1" customFormat="1" ht="40.5" spans="1:37">
      <c r="A1011" s="1">
        <v>1008</v>
      </c>
      <c r="B1011" s="1" t="s">
        <v>1730</v>
      </c>
      <c r="C1011" s="1" t="s">
        <v>1731</v>
      </c>
      <c r="D1011" s="1" t="s">
        <v>715</v>
      </c>
      <c r="E1011" s="1" t="s">
        <v>1732</v>
      </c>
      <c r="F1011" s="1">
        <v>29.0525</v>
      </c>
      <c r="I1011" s="1">
        <v>27.73</v>
      </c>
      <c r="O1011" s="1">
        <v>27.71</v>
      </c>
      <c r="U1011" s="1">
        <v>27.7</v>
      </c>
      <c r="V1011" s="1">
        <v>29.05</v>
      </c>
      <c r="AC1011" s="1">
        <v>27.7</v>
      </c>
      <c r="AD1011" s="1">
        <v>27.73</v>
      </c>
      <c r="AE1011" s="1">
        <v>28.78</v>
      </c>
      <c r="AJ1011" s="1">
        <v>27.7</v>
      </c>
      <c r="AK1011" s="1">
        <v>28.0125</v>
      </c>
    </row>
    <row r="1012" s="1" customFormat="1" ht="40.5" spans="1:37">
      <c r="A1012" s="1">
        <v>1009</v>
      </c>
      <c r="B1012" s="1" t="s">
        <v>1733</v>
      </c>
      <c r="C1012" s="1" t="s">
        <v>1734</v>
      </c>
      <c r="D1012" s="1" t="s">
        <v>47</v>
      </c>
      <c r="E1012" s="1" t="s">
        <v>1732</v>
      </c>
      <c r="F1012" s="1">
        <v>178.3</v>
      </c>
      <c r="I1012" s="1">
        <v>172.89</v>
      </c>
      <c r="J1012" s="1">
        <v>176.11</v>
      </c>
      <c r="L1012" s="1">
        <v>138.33</v>
      </c>
      <c r="O1012" s="1">
        <v>138.33</v>
      </c>
      <c r="R1012" s="1">
        <v>138.33</v>
      </c>
      <c r="V1012" s="1">
        <v>175.47</v>
      </c>
      <c r="W1012" s="1">
        <v>138.333</v>
      </c>
      <c r="AI1012" s="1">
        <v>138.33</v>
      </c>
      <c r="AJ1012" s="1">
        <v>138.33</v>
      </c>
      <c r="AK1012" s="1">
        <v>150.4948</v>
      </c>
    </row>
    <row r="1013" s="1" customFormat="1" ht="40.5" spans="1:37">
      <c r="A1013" s="1">
        <v>1010</v>
      </c>
      <c r="B1013" s="1" t="s">
        <v>1733</v>
      </c>
      <c r="C1013" s="1" t="s">
        <v>1731</v>
      </c>
      <c r="D1013" s="1" t="s">
        <v>715</v>
      </c>
      <c r="E1013" s="1" t="s">
        <v>1732</v>
      </c>
      <c r="F1013" s="1">
        <v>197.165</v>
      </c>
      <c r="I1013" s="1">
        <v>172.89</v>
      </c>
      <c r="O1013" s="1">
        <v>196.44</v>
      </c>
      <c r="V1013" s="1">
        <v>175.85</v>
      </c>
      <c r="AJ1013" s="1">
        <v>195</v>
      </c>
      <c r="AK1013" s="1">
        <v>185.045</v>
      </c>
    </row>
    <row r="1014" s="1" customFormat="1" ht="40.5" spans="1:37">
      <c r="A1014" s="1">
        <v>1011</v>
      </c>
      <c r="B1014" s="1" t="s">
        <v>1735</v>
      </c>
      <c r="C1014" s="1" t="s">
        <v>1736</v>
      </c>
      <c r="D1014" s="1" t="s">
        <v>363</v>
      </c>
      <c r="E1014" s="1" t="s">
        <v>1732</v>
      </c>
      <c r="F1014" s="1">
        <v>24.5</v>
      </c>
      <c r="K1014" s="1">
        <v>12.3</v>
      </c>
      <c r="P1014" s="1">
        <v>18</v>
      </c>
      <c r="X1014" s="1">
        <v>21</v>
      </c>
      <c r="Y1014" s="1">
        <v>18</v>
      </c>
      <c r="AA1014" s="1">
        <v>18</v>
      </c>
      <c r="AF1014" s="1">
        <v>18</v>
      </c>
      <c r="AI1014" s="1">
        <v>19.8</v>
      </c>
      <c r="AJ1014" s="1">
        <v>19.8</v>
      </c>
      <c r="AK1014" s="1">
        <v>18.1125</v>
      </c>
    </row>
    <row r="1015" s="1" customFormat="1" ht="40.5" spans="1:37">
      <c r="A1015" s="1">
        <v>1012</v>
      </c>
      <c r="B1015" s="1" t="s">
        <v>1162</v>
      </c>
      <c r="C1015" s="1" t="s">
        <v>1737</v>
      </c>
      <c r="D1015" s="1" t="s">
        <v>363</v>
      </c>
      <c r="E1015" s="1" t="s">
        <v>1732</v>
      </c>
      <c r="F1015" s="1">
        <v>1.42</v>
      </c>
      <c r="H1015" s="1">
        <v>1.37</v>
      </c>
      <c r="I1015" s="1">
        <v>1.27</v>
      </c>
      <c r="J1015" s="1">
        <v>1.33</v>
      </c>
      <c r="P1015" s="1">
        <v>1.33</v>
      </c>
      <c r="U1015" s="1">
        <v>1.37</v>
      </c>
      <c r="V1015" s="1">
        <v>1.38</v>
      </c>
      <c r="Y1015" s="1">
        <v>1.27</v>
      </c>
      <c r="AF1015" s="1">
        <v>1.27</v>
      </c>
      <c r="AJ1015" s="1">
        <v>1.37</v>
      </c>
      <c r="AK1015" s="1">
        <v>1.3289</v>
      </c>
    </row>
    <row r="1016" s="1" customFormat="1" ht="40.5" spans="1:37">
      <c r="A1016" s="1">
        <v>1013</v>
      </c>
      <c r="B1016" s="1" t="s">
        <v>1738</v>
      </c>
      <c r="C1016" s="1" t="s">
        <v>1739</v>
      </c>
      <c r="D1016" s="1" t="s">
        <v>363</v>
      </c>
      <c r="E1016" s="1" t="s">
        <v>1732</v>
      </c>
      <c r="F1016" s="1">
        <v>1.35</v>
      </c>
      <c r="J1016" s="1">
        <v>1.08</v>
      </c>
      <c r="M1016" s="1">
        <v>1.31</v>
      </c>
      <c r="P1016" s="1">
        <v>1.13</v>
      </c>
      <c r="U1016" s="1">
        <v>1.1</v>
      </c>
      <c r="V1016" s="1">
        <v>1.1</v>
      </c>
      <c r="X1016" s="1">
        <v>1.1</v>
      </c>
      <c r="Y1016" s="1">
        <v>1.05</v>
      </c>
      <c r="AF1016" s="1">
        <v>1.1</v>
      </c>
      <c r="AI1016" s="1">
        <v>1.05</v>
      </c>
      <c r="AK1016" s="1">
        <v>1.1133</v>
      </c>
    </row>
    <row r="1017" s="1" customFormat="1" ht="40.5" spans="1:37">
      <c r="A1017" s="1">
        <v>1014</v>
      </c>
      <c r="B1017" s="1" t="s">
        <v>1740</v>
      </c>
      <c r="C1017" s="1" t="s">
        <v>76</v>
      </c>
      <c r="D1017" s="1" t="s">
        <v>122</v>
      </c>
      <c r="E1017" s="1" t="s">
        <v>1732</v>
      </c>
      <c r="F1017" s="1">
        <v>26.8</v>
      </c>
      <c r="H1017" s="1">
        <v>0.286</v>
      </c>
      <c r="J1017" s="1">
        <v>0.286</v>
      </c>
      <c r="M1017" s="1">
        <v>0.268</v>
      </c>
      <c r="AK1017" s="1">
        <v>0.28</v>
      </c>
    </row>
    <row r="1018" s="1" customFormat="1" ht="40.5" spans="1:37">
      <c r="A1018" s="1">
        <v>1015</v>
      </c>
      <c r="B1018" s="1" t="s">
        <v>1741</v>
      </c>
      <c r="C1018" s="1" t="s">
        <v>1742</v>
      </c>
      <c r="D1018" s="1" t="s">
        <v>71</v>
      </c>
      <c r="E1018" s="1" t="s">
        <v>1732</v>
      </c>
      <c r="F1018" s="1">
        <v>7.36</v>
      </c>
      <c r="V1018" s="1">
        <v>0.736</v>
      </c>
      <c r="AK1018" s="1">
        <v>0.736</v>
      </c>
    </row>
    <row r="1019" s="1" customFormat="1" ht="40.5" spans="1:37">
      <c r="A1019" s="1">
        <v>1016</v>
      </c>
      <c r="B1019" s="1" t="s">
        <v>1743</v>
      </c>
      <c r="C1019" s="1" t="s">
        <v>156</v>
      </c>
      <c r="D1019" s="1" t="s">
        <v>71</v>
      </c>
      <c r="E1019" s="1" t="s">
        <v>1732</v>
      </c>
      <c r="F1019" s="1">
        <v>11</v>
      </c>
      <c r="G1019" s="1">
        <v>1.1</v>
      </c>
      <c r="J1019" s="1">
        <v>1.06</v>
      </c>
      <c r="V1019" s="1">
        <v>1.1</v>
      </c>
      <c r="AJ1019" s="1">
        <v>0.98</v>
      </c>
      <c r="AK1019" s="1">
        <v>1.06</v>
      </c>
    </row>
    <row r="1020" s="1" customFormat="1" ht="54" spans="1:37">
      <c r="A1020" s="1">
        <v>1017</v>
      </c>
      <c r="B1020" s="1" t="s">
        <v>1744</v>
      </c>
      <c r="C1020" s="1" t="s">
        <v>1745</v>
      </c>
      <c r="D1020" s="1" t="s">
        <v>71</v>
      </c>
      <c r="E1020" s="1" t="s">
        <v>1732</v>
      </c>
      <c r="F1020" s="1">
        <v>8.9</v>
      </c>
      <c r="J1020" s="1">
        <v>0.8</v>
      </c>
      <c r="V1020" s="1">
        <v>0.89</v>
      </c>
      <c r="AC1020" s="1">
        <v>0.89</v>
      </c>
      <c r="AF1020" s="1">
        <v>0.89</v>
      </c>
      <c r="AJ1020" s="1">
        <v>0.89</v>
      </c>
      <c r="AK1020" s="1">
        <v>0.872</v>
      </c>
    </row>
    <row r="1021" s="1" customFormat="1" ht="54" spans="1:37">
      <c r="A1021" s="1">
        <v>1018</v>
      </c>
      <c r="B1021" s="1" t="s">
        <v>770</v>
      </c>
      <c r="C1021" s="1" t="s">
        <v>708</v>
      </c>
      <c r="D1021" s="1" t="s">
        <v>1746</v>
      </c>
      <c r="E1021" s="1" t="s">
        <v>1747</v>
      </c>
      <c r="F1021" s="3">
        <v>1.8396</v>
      </c>
      <c r="G1021" s="3">
        <v>1.7885</v>
      </c>
      <c r="H1021" s="3"/>
      <c r="I1021" s="3"/>
      <c r="J1021" s="3"/>
      <c r="K1021" s="3"/>
      <c r="L1021" s="3"/>
      <c r="M1021" s="3"/>
      <c r="N1021" s="3"/>
      <c r="O1021" s="3"/>
      <c r="P1021" s="3"/>
      <c r="Q1021" s="3">
        <v>1.7885</v>
      </c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>
        <v>1.8055</v>
      </c>
    </row>
    <row r="1022" s="1" customFormat="1" ht="94.5" spans="1:37">
      <c r="A1022" s="1">
        <v>1019</v>
      </c>
      <c r="B1022" s="1" t="s">
        <v>1748</v>
      </c>
      <c r="C1022" s="1" t="s">
        <v>191</v>
      </c>
      <c r="D1022" s="1" t="s">
        <v>1749</v>
      </c>
      <c r="E1022" s="1" t="s">
        <v>1750</v>
      </c>
      <c r="F1022" s="3">
        <v>7.469</v>
      </c>
      <c r="G1022" s="3">
        <v>7.052</v>
      </c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>
        <v>7.058</v>
      </c>
      <c r="X1022" s="3"/>
      <c r="Y1022" s="3">
        <v>7.058</v>
      </c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>
        <v>7.1593</v>
      </c>
    </row>
    <row r="1023" s="1" customFormat="1" ht="54" spans="1:37">
      <c r="A1023" s="1">
        <v>1020</v>
      </c>
      <c r="B1023" s="1" t="s">
        <v>1751</v>
      </c>
      <c r="C1023" s="1" t="s">
        <v>1752</v>
      </c>
      <c r="D1023" s="1" t="s">
        <v>212</v>
      </c>
      <c r="E1023" s="1" t="s">
        <v>1753</v>
      </c>
      <c r="F1023" s="3">
        <v>912.88</v>
      </c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>
        <v>911.44</v>
      </c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>
        <v>912.16</v>
      </c>
    </row>
    <row r="1024" s="1" customFormat="1" ht="54" spans="1:37">
      <c r="A1024" s="1">
        <v>1021</v>
      </c>
      <c r="B1024" s="1" t="s">
        <v>652</v>
      </c>
      <c r="C1024" s="1" t="s">
        <v>653</v>
      </c>
      <c r="D1024" s="1" t="s">
        <v>1754</v>
      </c>
      <c r="E1024" s="1" t="s">
        <v>1755</v>
      </c>
      <c r="F1024" s="66">
        <v>70.545</v>
      </c>
      <c r="G1024" s="66">
        <v>70.3</v>
      </c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66">
        <v>69.29</v>
      </c>
      <c r="V1024" s="66">
        <v>69.29</v>
      </c>
      <c r="W1024" s="3"/>
      <c r="X1024" s="3"/>
      <c r="Y1024" s="3"/>
      <c r="Z1024" s="66">
        <v>69.29</v>
      </c>
      <c r="AA1024" s="3"/>
      <c r="AB1024" s="3"/>
      <c r="AC1024" s="66">
        <v>72.44</v>
      </c>
      <c r="AD1024" s="3"/>
      <c r="AE1024" s="3"/>
      <c r="AF1024" s="3"/>
      <c r="AG1024" s="3"/>
      <c r="AH1024" s="3"/>
      <c r="AI1024" s="66">
        <v>69.02</v>
      </c>
      <c r="AJ1024" s="3"/>
      <c r="AK1024" s="66">
        <v>69.9383333333333</v>
      </c>
    </row>
    <row r="1025" s="1" customFormat="1" ht="67.5" spans="1:37">
      <c r="A1025" s="1">
        <v>1022</v>
      </c>
      <c r="B1025" s="1" t="s">
        <v>652</v>
      </c>
      <c r="C1025" s="1">
        <v>0.0015</v>
      </c>
      <c r="D1025" s="1" t="s">
        <v>1756</v>
      </c>
      <c r="E1025" s="1" t="s">
        <v>1757</v>
      </c>
      <c r="F1025" s="66">
        <v>73.17</v>
      </c>
      <c r="G1025" s="66">
        <v>73.3</v>
      </c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66">
        <v>73.01</v>
      </c>
      <c r="V1025" s="66">
        <v>73.2</v>
      </c>
      <c r="W1025" s="3"/>
      <c r="X1025" s="3"/>
      <c r="Y1025" s="3"/>
      <c r="Z1025" s="66">
        <v>73.3</v>
      </c>
      <c r="AA1025" s="3"/>
      <c r="AB1025" s="3"/>
      <c r="AC1025" s="66">
        <v>73.3</v>
      </c>
      <c r="AD1025" s="3"/>
      <c r="AE1025" s="3"/>
      <c r="AF1025" s="3"/>
      <c r="AG1025" s="3"/>
      <c r="AH1025" s="3"/>
      <c r="AI1025" s="66">
        <v>72.42</v>
      </c>
      <c r="AJ1025" s="3"/>
      <c r="AK1025" s="66">
        <v>73.0883333333333</v>
      </c>
    </row>
    <row r="1026" s="1" customFormat="1" ht="54" spans="1:37">
      <c r="A1026" s="1">
        <v>1023</v>
      </c>
      <c r="B1026" s="1" t="s">
        <v>1758</v>
      </c>
      <c r="C1026" s="1" t="s">
        <v>1759</v>
      </c>
      <c r="D1026" s="1" t="s">
        <v>1760</v>
      </c>
      <c r="E1026" s="1" t="s">
        <v>1755</v>
      </c>
      <c r="F1026" s="66">
        <v>44.9175</v>
      </c>
      <c r="G1026" s="66">
        <v>47.3</v>
      </c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66">
        <v>41.62</v>
      </c>
      <c r="V1026" s="66">
        <v>41.79</v>
      </c>
      <c r="W1026" s="3"/>
      <c r="X1026" s="3"/>
      <c r="Y1026" s="3"/>
      <c r="Z1026" s="66">
        <v>41.62</v>
      </c>
      <c r="AA1026" s="3"/>
      <c r="AB1026" s="3"/>
      <c r="AC1026" s="66">
        <v>48.64</v>
      </c>
      <c r="AD1026" s="3"/>
      <c r="AE1026" s="3"/>
      <c r="AF1026" s="3"/>
      <c r="AG1026" s="3"/>
      <c r="AH1026" s="3"/>
      <c r="AI1026" s="66">
        <v>41.62</v>
      </c>
      <c r="AJ1026" s="3"/>
      <c r="AK1026" s="66">
        <v>43.765</v>
      </c>
    </row>
    <row r="1027" s="1" customFormat="1" ht="81" spans="1:37">
      <c r="A1027" s="1">
        <v>1024</v>
      </c>
      <c r="B1027" s="1" t="s">
        <v>1761</v>
      </c>
      <c r="C1027" s="1" t="s">
        <v>1762</v>
      </c>
      <c r="D1027" s="1" t="s">
        <v>1763</v>
      </c>
      <c r="E1027" s="1" t="s">
        <v>1755</v>
      </c>
      <c r="F1027" s="66">
        <v>146.96</v>
      </c>
      <c r="G1027" s="66">
        <v>146.96</v>
      </c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66">
        <v>146.96</v>
      </c>
      <c r="V1027" s="66">
        <v>146.96</v>
      </c>
      <c r="W1027" s="3"/>
      <c r="X1027" s="3"/>
      <c r="Y1027" s="3"/>
      <c r="Z1027" s="66">
        <v>146.96</v>
      </c>
      <c r="AA1027" s="3"/>
      <c r="AB1027" s="3"/>
      <c r="AC1027" s="66"/>
      <c r="AD1027" s="3"/>
      <c r="AE1027" s="3"/>
      <c r="AF1027" s="3"/>
      <c r="AG1027" s="3"/>
      <c r="AH1027" s="3"/>
      <c r="AI1027" s="66"/>
      <c r="AJ1027" s="3"/>
      <c r="AK1027" s="66">
        <v>146.96</v>
      </c>
    </row>
    <row r="1028" s="1" customFormat="1" ht="121.5" spans="1:37">
      <c r="A1028" s="1">
        <v>1025</v>
      </c>
      <c r="B1028" s="1" t="s">
        <v>1764</v>
      </c>
      <c r="C1028" s="1" t="s">
        <v>1765</v>
      </c>
      <c r="D1028" s="1" t="s">
        <v>1766</v>
      </c>
      <c r="E1028" s="1" t="s">
        <v>1755</v>
      </c>
      <c r="F1028" s="66">
        <v>153.91</v>
      </c>
      <c r="G1028" s="66">
        <v>153.91</v>
      </c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66">
        <v>153.91</v>
      </c>
      <c r="V1028" s="66">
        <v>153.91</v>
      </c>
      <c r="W1028" s="3"/>
      <c r="X1028" s="3"/>
      <c r="Y1028" s="3"/>
      <c r="Z1028" s="66">
        <v>153.91</v>
      </c>
      <c r="AA1028" s="3"/>
      <c r="AB1028" s="3"/>
      <c r="AC1028" s="66"/>
      <c r="AD1028" s="3"/>
      <c r="AE1028" s="3"/>
      <c r="AF1028" s="3"/>
      <c r="AG1028" s="3"/>
      <c r="AH1028" s="3"/>
      <c r="AI1028" s="66">
        <v>150.02</v>
      </c>
      <c r="AJ1028" s="3"/>
      <c r="AK1028" s="66">
        <v>153.132</v>
      </c>
    </row>
    <row r="1029" s="1" customFormat="1" ht="67.5" spans="1:37">
      <c r="A1029" s="1">
        <v>1026</v>
      </c>
      <c r="B1029" s="1" t="s">
        <v>1767</v>
      </c>
      <c r="C1029" s="1" t="s">
        <v>1768</v>
      </c>
      <c r="D1029" s="1" t="s">
        <v>1769</v>
      </c>
      <c r="E1029" s="1" t="s">
        <v>1757</v>
      </c>
      <c r="F1029" s="66">
        <v>147.1425</v>
      </c>
      <c r="G1029" s="66">
        <v>150.43</v>
      </c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66">
        <v>142.91</v>
      </c>
      <c r="V1029" s="66">
        <v>144.8</v>
      </c>
      <c r="W1029" s="3"/>
      <c r="X1029" s="3"/>
      <c r="Y1029" s="3"/>
      <c r="Z1029" s="66">
        <v>142.91</v>
      </c>
      <c r="AA1029" s="3"/>
      <c r="AB1029" s="3"/>
      <c r="AC1029" s="66">
        <v>150.43</v>
      </c>
      <c r="AD1029" s="3"/>
      <c r="AE1029" s="3"/>
      <c r="AF1029" s="3"/>
      <c r="AG1029" s="3"/>
      <c r="AH1029" s="3"/>
      <c r="AI1029" s="66">
        <v>142.91</v>
      </c>
      <c r="AJ1029" s="3"/>
      <c r="AK1029" s="66">
        <v>145.731666666667</v>
      </c>
    </row>
    <row r="1030" s="1" customFormat="1" ht="54" spans="1:37">
      <c r="A1030" s="1">
        <v>1027</v>
      </c>
      <c r="B1030" s="1" t="s">
        <v>1770</v>
      </c>
      <c r="C1030" s="1" t="s">
        <v>1771</v>
      </c>
      <c r="D1030" s="1" t="s">
        <v>1760</v>
      </c>
      <c r="E1030" s="1" t="s">
        <v>1755</v>
      </c>
      <c r="F1030" s="66">
        <v>18.905</v>
      </c>
      <c r="G1030" s="66">
        <v>20</v>
      </c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66">
        <v>17.81</v>
      </c>
      <c r="V1030" s="66">
        <v>17.81</v>
      </c>
      <c r="W1030" s="3"/>
      <c r="X1030" s="3"/>
      <c r="Y1030" s="3"/>
      <c r="Z1030" s="66">
        <v>17.81</v>
      </c>
      <c r="AA1030" s="3"/>
      <c r="AB1030" s="3"/>
      <c r="AC1030" s="66">
        <v>19.81</v>
      </c>
      <c r="AD1030" s="3"/>
      <c r="AE1030" s="3"/>
      <c r="AF1030" s="3"/>
      <c r="AG1030" s="3"/>
      <c r="AH1030" s="3"/>
      <c r="AI1030" s="66">
        <v>17.81</v>
      </c>
      <c r="AJ1030" s="3"/>
      <c r="AK1030" s="66">
        <v>18.5083333333333</v>
      </c>
    </row>
    <row r="1031" s="1" customFormat="1" ht="54" spans="1:37">
      <c r="A1031" s="1">
        <v>1028</v>
      </c>
      <c r="B1031" s="1" t="s">
        <v>1772</v>
      </c>
      <c r="C1031" s="1" t="s">
        <v>1773</v>
      </c>
      <c r="D1031" s="1" t="s">
        <v>1769</v>
      </c>
      <c r="E1031" s="1" t="s">
        <v>1755</v>
      </c>
      <c r="F1031" s="66">
        <v>29.7275</v>
      </c>
      <c r="G1031" s="66">
        <v>30.61</v>
      </c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66">
        <v>28.79</v>
      </c>
      <c r="V1031" s="66">
        <v>28.9</v>
      </c>
      <c r="W1031" s="3"/>
      <c r="X1031" s="3"/>
      <c r="Y1031" s="3"/>
      <c r="Z1031" s="66">
        <v>28.79</v>
      </c>
      <c r="AA1031" s="3"/>
      <c r="AB1031" s="3"/>
      <c r="AC1031" s="66">
        <v>30.5</v>
      </c>
      <c r="AD1031" s="3"/>
      <c r="AE1031" s="3"/>
      <c r="AF1031" s="3"/>
      <c r="AG1031" s="3"/>
      <c r="AH1031" s="3"/>
      <c r="AI1031" s="66">
        <v>28.79</v>
      </c>
      <c r="AJ1031" s="3"/>
      <c r="AK1031" s="66">
        <v>29.3966666666667</v>
      </c>
    </row>
    <row r="1032" s="1" customFormat="1" ht="67.5" spans="1:37">
      <c r="A1032" s="1">
        <v>1029</v>
      </c>
      <c r="B1032" s="1" t="s">
        <v>1774</v>
      </c>
      <c r="C1032" s="1" t="s">
        <v>1775</v>
      </c>
      <c r="D1032" s="1" t="s">
        <v>91</v>
      </c>
      <c r="E1032" s="1" t="s">
        <v>1776</v>
      </c>
      <c r="F1032" s="66">
        <v>5.2787</v>
      </c>
      <c r="G1032" s="3">
        <v>5.7825</v>
      </c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>
        <v>4.75</v>
      </c>
      <c r="V1032" s="3">
        <v>4.8</v>
      </c>
      <c r="W1032" s="3"/>
      <c r="X1032" s="3"/>
      <c r="Y1032" s="3"/>
      <c r="Z1032" s="3">
        <v>4.75</v>
      </c>
      <c r="AA1032" s="3"/>
      <c r="AB1032" s="3"/>
      <c r="AC1032" s="3">
        <v>5.1665</v>
      </c>
      <c r="AD1032" s="3"/>
      <c r="AE1032" s="3"/>
      <c r="AF1032" s="3"/>
      <c r="AG1032" s="3"/>
      <c r="AH1032" s="3"/>
      <c r="AI1032" s="3"/>
      <c r="AJ1032" s="3"/>
      <c r="AK1032" s="3">
        <v>5.0498</v>
      </c>
    </row>
    <row r="1033" s="1" customFormat="1" ht="81" spans="1:37">
      <c r="A1033" s="1">
        <v>1030</v>
      </c>
      <c r="B1033" s="1" t="s">
        <v>1777</v>
      </c>
      <c r="C1033" s="1" t="s">
        <v>141</v>
      </c>
      <c r="D1033" s="1" t="s">
        <v>212</v>
      </c>
      <c r="E1033" s="1" t="s">
        <v>1778</v>
      </c>
      <c r="F1033" s="3">
        <v>42.655</v>
      </c>
      <c r="G1033" s="3"/>
      <c r="H1033" s="3"/>
      <c r="I1033" s="3"/>
      <c r="J1033" s="3"/>
      <c r="K1033" s="3">
        <v>42.62</v>
      </c>
      <c r="L1033" s="3"/>
      <c r="M1033" s="3"/>
      <c r="N1033" s="3"/>
      <c r="O1033" s="3">
        <v>40.77</v>
      </c>
      <c r="P1033" s="3"/>
      <c r="Q1033" s="3">
        <v>40.77</v>
      </c>
      <c r="R1033" s="3"/>
      <c r="S1033" s="3"/>
      <c r="T1033" s="3">
        <v>40.77</v>
      </c>
      <c r="U1033" s="3">
        <v>40.77</v>
      </c>
      <c r="V1033" s="3">
        <v>41.88</v>
      </c>
      <c r="W1033" s="3">
        <v>40.77</v>
      </c>
      <c r="X1033" s="3"/>
      <c r="Y1033" s="3"/>
      <c r="Z1033" s="3"/>
      <c r="AA1033" s="3"/>
      <c r="AB1033" s="3"/>
      <c r="AC1033" s="3"/>
      <c r="AD1033" s="3">
        <v>40.77</v>
      </c>
      <c r="AE1033" s="3"/>
      <c r="AF1033" s="3"/>
      <c r="AG1033" s="3"/>
      <c r="AH1033" s="3"/>
      <c r="AI1033" s="3">
        <v>40.77</v>
      </c>
      <c r="AJ1033" s="3">
        <v>40.77</v>
      </c>
      <c r="AK1033" s="3">
        <v>41.066</v>
      </c>
    </row>
    <row r="1034" s="1" customFormat="1" ht="81" spans="1:37">
      <c r="A1034" s="1">
        <v>1031</v>
      </c>
      <c r="B1034" s="1" t="s">
        <v>1777</v>
      </c>
      <c r="C1034" s="1" t="s">
        <v>134</v>
      </c>
      <c r="D1034" s="1" t="s">
        <v>212</v>
      </c>
      <c r="E1034" s="1" t="s">
        <v>1778</v>
      </c>
      <c r="F1034" s="3">
        <v>80.625</v>
      </c>
      <c r="G1034" s="3"/>
      <c r="H1034" s="3"/>
      <c r="I1034" s="3"/>
      <c r="J1034" s="3">
        <v>73.15</v>
      </c>
      <c r="K1034" s="3"/>
      <c r="L1034" s="3">
        <v>73.15</v>
      </c>
      <c r="M1034" s="3">
        <v>76.8</v>
      </c>
      <c r="N1034" s="3"/>
      <c r="O1034" s="3"/>
      <c r="P1034" s="3"/>
      <c r="Q1034" s="3"/>
      <c r="R1034" s="3">
        <v>79</v>
      </c>
      <c r="S1034" s="3">
        <v>77.37</v>
      </c>
      <c r="T1034" s="3"/>
      <c r="U1034" s="3"/>
      <c r="V1034" s="3"/>
      <c r="W1034" s="3"/>
      <c r="X1034" s="3"/>
      <c r="Y1034" s="3"/>
      <c r="Z1034" s="3"/>
      <c r="AA1034" s="3"/>
      <c r="AB1034" s="3"/>
      <c r="AC1034" s="3">
        <v>79</v>
      </c>
      <c r="AD1034" s="3"/>
      <c r="AE1034" s="3"/>
      <c r="AF1034" s="3"/>
      <c r="AG1034" s="3"/>
      <c r="AH1034" s="3"/>
      <c r="AI1034" s="3"/>
      <c r="AJ1034" s="3"/>
      <c r="AK1034" s="3">
        <v>76.4116666666667</v>
      </c>
    </row>
    <row r="1035" s="1" customFormat="1" ht="40.5" spans="1:37">
      <c r="A1035" s="1">
        <v>1032</v>
      </c>
      <c r="B1035" s="1" t="s">
        <v>1779</v>
      </c>
      <c r="C1035" s="1" t="s">
        <v>1780</v>
      </c>
      <c r="D1035" s="1" t="s">
        <v>740</v>
      </c>
      <c r="E1035" s="1" t="s">
        <v>1781</v>
      </c>
      <c r="F1035" s="3">
        <v>44.09</v>
      </c>
      <c r="G1035" s="3">
        <v>44.01</v>
      </c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>
        <v>44.01</v>
      </c>
      <c r="V1035" s="3">
        <v>44.32</v>
      </c>
      <c r="W1035" s="3"/>
      <c r="X1035" s="3"/>
      <c r="Y1035" s="3"/>
      <c r="Z1035" s="3">
        <v>44.01</v>
      </c>
      <c r="AA1035" s="3"/>
      <c r="AB1035" s="3"/>
      <c r="AC1035" s="3">
        <v>48.95</v>
      </c>
      <c r="AD1035" s="3"/>
      <c r="AE1035" s="3"/>
      <c r="AF1035" s="3"/>
      <c r="AG1035" s="3"/>
      <c r="AH1035" s="3"/>
      <c r="AI1035" s="3">
        <v>44.01</v>
      </c>
      <c r="AJ1035" s="3"/>
      <c r="AK1035" s="3">
        <v>44.885</v>
      </c>
    </row>
    <row r="1036" s="1" customFormat="1" ht="54" spans="1:37">
      <c r="A1036" s="1">
        <v>1033</v>
      </c>
      <c r="B1036" s="1" t="s">
        <v>1782</v>
      </c>
      <c r="C1036" s="1" t="s">
        <v>1783</v>
      </c>
      <c r="D1036" s="1" t="s">
        <v>85</v>
      </c>
      <c r="E1036" s="1" t="s">
        <v>1784</v>
      </c>
      <c r="F1036" s="3">
        <v>3387.9</v>
      </c>
      <c r="G1036" s="3">
        <v>3441</v>
      </c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>
        <v>3391</v>
      </c>
      <c r="V1036" s="3">
        <v>3387.9</v>
      </c>
      <c r="W1036" s="3"/>
      <c r="X1036" s="3"/>
      <c r="Y1036" s="3"/>
      <c r="Z1036" s="3">
        <v>3406</v>
      </c>
      <c r="AA1036" s="3"/>
      <c r="AB1036" s="3"/>
      <c r="AC1036" s="3">
        <v>3450</v>
      </c>
      <c r="AD1036" s="3"/>
      <c r="AE1036" s="3"/>
      <c r="AF1036" s="3"/>
      <c r="AG1036" s="3"/>
      <c r="AH1036" s="3"/>
      <c r="AI1036" s="3">
        <v>3387.9</v>
      </c>
      <c r="AJ1036" s="3"/>
      <c r="AK1036" s="3">
        <v>3410.6333</v>
      </c>
    </row>
    <row r="1037" s="1" customFormat="1" ht="54" spans="1:37">
      <c r="A1037" s="1">
        <v>1034</v>
      </c>
      <c r="B1037" s="1" t="s">
        <v>1782</v>
      </c>
      <c r="C1037" s="1" t="s">
        <v>1785</v>
      </c>
      <c r="D1037" s="1" t="s">
        <v>85</v>
      </c>
      <c r="E1037" s="1" t="s">
        <v>1784</v>
      </c>
      <c r="F1037" s="3">
        <v>5623.24</v>
      </c>
      <c r="G1037" s="3">
        <v>5909</v>
      </c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>
        <v>5623.24</v>
      </c>
      <c r="V1037" s="3">
        <v>5653.3</v>
      </c>
      <c r="W1037" s="3"/>
      <c r="X1037" s="3"/>
      <c r="Y1037" s="3"/>
      <c r="Z1037" s="3">
        <v>5623.24</v>
      </c>
      <c r="AA1037" s="3"/>
      <c r="AB1037" s="3"/>
      <c r="AC1037" s="3">
        <v>5918.67</v>
      </c>
      <c r="AD1037" s="3"/>
      <c r="AE1037" s="3"/>
      <c r="AF1037" s="3"/>
      <c r="AG1037" s="3"/>
      <c r="AH1037" s="3"/>
      <c r="AI1037" s="3">
        <v>5623.24</v>
      </c>
      <c r="AJ1037" s="3"/>
      <c r="AK1037" s="3">
        <v>5725.115</v>
      </c>
    </row>
    <row r="1038" s="1" customFormat="1" ht="40.5" spans="1:37">
      <c r="A1038" s="1">
        <v>1035</v>
      </c>
      <c r="B1038" s="1" t="s">
        <v>1786</v>
      </c>
      <c r="C1038" s="1" t="s">
        <v>1787</v>
      </c>
      <c r="D1038" s="1" t="s">
        <v>1788</v>
      </c>
      <c r="E1038" s="1" t="s">
        <v>1789</v>
      </c>
      <c r="F1038" s="3"/>
      <c r="G1038" s="3">
        <v>1385</v>
      </c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>
        <v>1275</v>
      </c>
      <c r="V1038" s="3">
        <v>1291.6625</v>
      </c>
      <c r="W1038" s="3"/>
      <c r="X1038" s="3"/>
      <c r="Y1038" s="3"/>
      <c r="Z1038" s="3">
        <v>1275</v>
      </c>
      <c r="AA1038" s="3"/>
      <c r="AB1038" s="3"/>
      <c r="AC1038" s="3"/>
      <c r="AD1038" s="3"/>
      <c r="AE1038" s="3"/>
      <c r="AF1038" s="3"/>
      <c r="AG1038" s="3"/>
      <c r="AH1038" s="3"/>
      <c r="AI1038" s="3">
        <v>1275</v>
      </c>
      <c r="AJ1038" s="3"/>
      <c r="AK1038" s="3">
        <v>1300.3325</v>
      </c>
    </row>
    <row r="1039" s="1" customFormat="1" ht="54" spans="1:37">
      <c r="A1039" s="1">
        <v>1036</v>
      </c>
      <c r="B1039" s="1" t="s">
        <v>1790</v>
      </c>
      <c r="C1039" s="1" t="s">
        <v>1791</v>
      </c>
      <c r="D1039" s="1" t="s">
        <v>85</v>
      </c>
      <c r="E1039" s="1" t="s">
        <v>1792</v>
      </c>
      <c r="F1039" s="3">
        <v>36.535</v>
      </c>
      <c r="G1039" s="3">
        <v>38.26</v>
      </c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>
        <v>38.02</v>
      </c>
      <c r="V1039" s="3">
        <v>35.09</v>
      </c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>
        <v>34.53</v>
      </c>
      <c r="AJ1039" s="3"/>
      <c r="AK1039" s="3">
        <v>36.475</v>
      </c>
    </row>
    <row r="1040" s="1" customFormat="1" ht="54" spans="1:37">
      <c r="A1040" s="1">
        <v>1037</v>
      </c>
      <c r="B1040" s="1" t="s">
        <v>1790</v>
      </c>
      <c r="C1040" s="1" t="s">
        <v>1793</v>
      </c>
      <c r="D1040" s="1" t="s">
        <v>85</v>
      </c>
      <c r="E1040" s="1" t="s">
        <v>1792</v>
      </c>
      <c r="F1040" s="3">
        <v>61.87</v>
      </c>
      <c r="G1040" s="3">
        <v>65.04</v>
      </c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>
        <v>64.44</v>
      </c>
      <c r="V1040" s="3">
        <v>58.7</v>
      </c>
      <c r="W1040" s="3"/>
      <c r="X1040" s="3"/>
      <c r="Y1040" s="3"/>
      <c r="Z1040" s="3"/>
      <c r="AA1040" s="3"/>
      <c r="AB1040" s="3"/>
      <c r="AC1040" s="3">
        <v>64.98</v>
      </c>
      <c r="AD1040" s="3"/>
      <c r="AE1040" s="3"/>
      <c r="AF1040" s="3"/>
      <c r="AG1040" s="3"/>
      <c r="AH1040" s="3"/>
      <c r="AI1040" s="3">
        <v>58.7</v>
      </c>
      <c r="AJ1040" s="3"/>
      <c r="AK1040" s="3">
        <v>62.372</v>
      </c>
    </row>
    <row r="1041" s="1" customFormat="1" ht="54" spans="1:37">
      <c r="A1041" s="1">
        <v>1038</v>
      </c>
      <c r="B1041" s="1" t="s">
        <v>580</v>
      </c>
      <c r="C1041" s="1" t="s">
        <v>1794</v>
      </c>
      <c r="D1041" s="1" t="s">
        <v>1288</v>
      </c>
      <c r="E1041" s="1" t="s">
        <v>1792</v>
      </c>
      <c r="F1041" s="3">
        <v>9.3381</v>
      </c>
      <c r="G1041" s="3">
        <v>9.81</v>
      </c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>
        <v>9.1525</v>
      </c>
      <c r="W1041" s="3"/>
      <c r="X1041" s="3"/>
      <c r="Y1041" s="3"/>
      <c r="Z1041" s="3"/>
      <c r="AA1041" s="3"/>
      <c r="AB1041" s="3"/>
      <c r="AC1041" s="3">
        <v>9.2625</v>
      </c>
      <c r="AD1041" s="3"/>
      <c r="AE1041" s="3"/>
      <c r="AF1041" s="3"/>
      <c r="AG1041" s="3"/>
      <c r="AH1041" s="3"/>
      <c r="AI1041" s="3"/>
      <c r="AJ1041" s="3"/>
      <c r="AK1041" s="3">
        <v>9.4083</v>
      </c>
    </row>
    <row r="1042" s="1" customFormat="1" ht="40.5" spans="1:37">
      <c r="A1042" s="1">
        <v>1039</v>
      </c>
      <c r="B1042" s="1" t="s">
        <v>1795</v>
      </c>
      <c r="C1042" s="1" t="s">
        <v>708</v>
      </c>
      <c r="D1042" s="1" t="s">
        <v>189</v>
      </c>
      <c r="E1042" s="1" t="s">
        <v>1796</v>
      </c>
      <c r="F1042" s="3">
        <v>1.4619</v>
      </c>
      <c r="G1042" s="3">
        <v>1.719</v>
      </c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>
        <v>1.3333</v>
      </c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>
        <v>1.3333</v>
      </c>
      <c r="AJ1042" s="3"/>
      <c r="AK1042" s="3">
        <v>1.4619</v>
      </c>
    </row>
    <row r="1043" s="1" customFormat="1" ht="40.5" spans="1:37">
      <c r="A1043" s="1">
        <v>1040</v>
      </c>
      <c r="B1043" s="1" t="s">
        <v>1797</v>
      </c>
      <c r="C1043" s="1" t="s">
        <v>1691</v>
      </c>
      <c r="D1043" s="1" t="s">
        <v>1798</v>
      </c>
      <c r="E1043" s="1" t="s">
        <v>1796</v>
      </c>
      <c r="F1043" s="3">
        <v>437.536</v>
      </c>
      <c r="G1043" s="3">
        <v>514.59</v>
      </c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>
        <v>423.04</v>
      </c>
      <c r="AA1043" s="3"/>
      <c r="AB1043" s="3"/>
      <c r="AC1043" s="3">
        <v>412.76</v>
      </c>
      <c r="AD1043" s="3"/>
      <c r="AE1043" s="3"/>
      <c r="AF1043" s="3"/>
      <c r="AG1043" s="3"/>
      <c r="AH1043" s="3"/>
      <c r="AI1043" s="3">
        <v>367.83</v>
      </c>
      <c r="AJ1043" s="3"/>
      <c r="AK1043" s="3">
        <v>429.555</v>
      </c>
    </row>
    <row r="1044" s="1" customFormat="1" ht="40.5" spans="1:37">
      <c r="A1044" s="1">
        <v>1041</v>
      </c>
      <c r="B1044" s="1" t="s">
        <v>1799</v>
      </c>
      <c r="C1044" s="1" t="s">
        <v>1800</v>
      </c>
      <c r="D1044" s="1" t="s">
        <v>175</v>
      </c>
      <c r="E1044" s="1" t="s">
        <v>1801</v>
      </c>
      <c r="F1044" s="3">
        <v>7.1988</v>
      </c>
      <c r="G1044" s="3">
        <v>7.605</v>
      </c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>
        <v>6.7</v>
      </c>
      <c r="V1044" s="3">
        <v>6.653</v>
      </c>
      <c r="W1044" s="3"/>
      <c r="X1044" s="3"/>
      <c r="Y1044" s="3"/>
      <c r="Z1044" s="3"/>
      <c r="AA1044" s="3"/>
      <c r="AB1044" s="3"/>
      <c r="AC1044" s="3">
        <v>7.16</v>
      </c>
      <c r="AD1044" s="3"/>
      <c r="AE1044" s="3"/>
      <c r="AF1044" s="3"/>
      <c r="AG1044" s="3"/>
      <c r="AH1044" s="3"/>
      <c r="AI1044" s="3">
        <v>6.653</v>
      </c>
      <c r="AJ1044" s="3"/>
      <c r="AK1044" s="3">
        <v>6.9542</v>
      </c>
    </row>
    <row r="1045" s="1" customFormat="1" ht="40.5" spans="1:37">
      <c r="A1045" s="1">
        <v>1042</v>
      </c>
      <c r="B1045" s="1" t="s">
        <v>1799</v>
      </c>
      <c r="C1045" s="1" t="s">
        <v>1802</v>
      </c>
      <c r="D1045" s="1" t="s">
        <v>175</v>
      </c>
      <c r="E1045" s="1" t="s">
        <v>1801</v>
      </c>
      <c r="F1045" s="3">
        <v>11.0485</v>
      </c>
      <c r="G1045" s="3">
        <v>11.623</v>
      </c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>
        <v>10.31</v>
      </c>
      <c r="V1045" s="3">
        <v>10.305</v>
      </c>
      <c r="W1045" s="3"/>
      <c r="X1045" s="3"/>
      <c r="Y1045" s="3"/>
      <c r="Z1045" s="3"/>
      <c r="AA1045" s="3"/>
      <c r="AB1045" s="3"/>
      <c r="AC1045" s="3">
        <v>11.133</v>
      </c>
      <c r="AD1045" s="3"/>
      <c r="AE1045" s="3"/>
      <c r="AF1045" s="3"/>
      <c r="AG1045" s="3"/>
      <c r="AH1045" s="3"/>
      <c r="AI1045" s="3">
        <v>10.305</v>
      </c>
      <c r="AJ1045" s="3"/>
      <c r="AK1045" s="3">
        <v>10.7352</v>
      </c>
    </row>
    <row r="1046" s="1" customFormat="1" ht="54" spans="1:37">
      <c r="A1046" s="1">
        <v>1043</v>
      </c>
      <c r="B1046" s="1" t="s">
        <v>1803</v>
      </c>
      <c r="C1046" s="1" t="s">
        <v>1804</v>
      </c>
      <c r="D1046" s="1" t="s">
        <v>1805</v>
      </c>
      <c r="E1046" s="1" t="s">
        <v>1806</v>
      </c>
      <c r="F1046" s="3">
        <v>2260.8571</v>
      </c>
      <c r="G1046" s="3">
        <v>2248.61</v>
      </c>
      <c r="H1046" s="3"/>
      <c r="I1046" s="3"/>
      <c r="J1046" s="3">
        <v>2248.61</v>
      </c>
      <c r="K1046" s="3"/>
      <c r="L1046" s="3">
        <v>2248.61</v>
      </c>
      <c r="M1046" s="3"/>
      <c r="N1046" s="3"/>
      <c r="O1046" s="3">
        <v>2248.61</v>
      </c>
      <c r="P1046" s="3"/>
      <c r="Q1046" s="3">
        <v>2181.65</v>
      </c>
      <c r="R1046" s="3">
        <v>2248.61</v>
      </c>
      <c r="S1046" s="3"/>
      <c r="T1046" s="3">
        <v>2246.61</v>
      </c>
      <c r="U1046" s="3">
        <v>2181.65</v>
      </c>
      <c r="V1046" s="3">
        <v>2248.61</v>
      </c>
      <c r="W1046" s="3"/>
      <c r="X1046" s="3"/>
      <c r="Y1046" s="3">
        <v>2248.61</v>
      </c>
      <c r="Z1046" s="3"/>
      <c r="AA1046" s="3"/>
      <c r="AB1046" s="3"/>
      <c r="AC1046" s="3">
        <v>2248.61</v>
      </c>
      <c r="AD1046" s="3">
        <v>2181.65</v>
      </c>
      <c r="AE1046" s="3"/>
      <c r="AF1046" s="3"/>
      <c r="AG1046" s="3"/>
      <c r="AH1046" s="3">
        <v>2248.61</v>
      </c>
      <c r="AI1046" s="3">
        <v>2181.65</v>
      </c>
      <c r="AJ1046" s="3"/>
      <c r="AK1046" s="3">
        <f>AVERAGE(F1046:AJ1046)</f>
        <v>2231.43714</v>
      </c>
    </row>
    <row r="1047" s="1" customFormat="1" ht="41.25" customHeight="1" spans="1:37">
      <c r="A1047" s="1">
        <v>1044</v>
      </c>
      <c r="B1047" s="1" t="s">
        <v>1807</v>
      </c>
      <c r="C1047" s="1" t="s">
        <v>1305</v>
      </c>
      <c r="D1047" s="1" t="s">
        <v>798</v>
      </c>
      <c r="E1047" s="1" t="s">
        <v>1808</v>
      </c>
      <c r="F1047" s="1">
        <v>419.84</v>
      </c>
      <c r="I1047" s="1">
        <v>402.71</v>
      </c>
      <c r="J1047" s="1">
        <v>376.2</v>
      </c>
      <c r="K1047" s="1">
        <v>381.1</v>
      </c>
      <c r="L1047" s="1">
        <v>392.62</v>
      </c>
      <c r="Q1047" s="1">
        <v>376.2</v>
      </c>
      <c r="U1047" s="1">
        <v>400.44</v>
      </c>
      <c r="V1047" s="1">
        <v>376.2</v>
      </c>
      <c r="W1047" s="1">
        <v>376.2</v>
      </c>
      <c r="Y1047" s="1">
        <v>400.44</v>
      </c>
      <c r="Z1047" s="1">
        <v>376.2</v>
      </c>
      <c r="AD1047" s="1">
        <v>376.2</v>
      </c>
      <c r="AI1047" s="1">
        <v>376.2</v>
      </c>
      <c r="AK1047" s="1">
        <v>384.23</v>
      </c>
    </row>
    <row r="1048" s="1" customFormat="1" ht="41.25" customHeight="1" spans="1:37">
      <c r="A1048" s="1">
        <v>1045</v>
      </c>
      <c r="B1048" s="1" t="s">
        <v>1809</v>
      </c>
      <c r="C1048" s="1" t="s">
        <v>1810</v>
      </c>
      <c r="D1048" s="1" t="s">
        <v>588</v>
      </c>
      <c r="E1048" s="1" t="s">
        <v>1808</v>
      </c>
      <c r="F1048" s="1">
        <v>22.39</v>
      </c>
      <c r="I1048" s="1">
        <v>20.18</v>
      </c>
      <c r="K1048" s="1">
        <v>20.66</v>
      </c>
      <c r="O1048" s="1">
        <v>18.3</v>
      </c>
      <c r="U1048" s="1">
        <v>21.08</v>
      </c>
      <c r="V1048" s="1">
        <v>20.44</v>
      </c>
      <c r="Y1048" s="1">
        <v>18.68</v>
      </c>
      <c r="Z1048" s="1">
        <v>20.99</v>
      </c>
      <c r="AC1048" s="1">
        <v>21</v>
      </c>
      <c r="AE1048" s="1">
        <v>18.26</v>
      </c>
      <c r="AF1048" s="1">
        <v>18.8</v>
      </c>
      <c r="AG1048" s="1">
        <v>22.1</v>
      </c>
      <c r="AH1048" s="1">
        <v>18.26</v>
      </c>
      <c r="AJ1048" s="1">
        <v>20.99</v>
      </c>
      <c r="AK1048" s="1">
        <v>19.98</v>
      </c>
    </row>
    <row r="1049" s="1" customFormat="1" ht="37.5" customHeight="1" spans="1:37">
      <c r="A1049" s="1">
        <v>1046</v>
      </c>
      <c r="B1049" s="1" t="s">
        <v>738</v>
      </c>
      <c r="C1049" s="1" t="s">
        <v>1759</v>
      </c>
      <c r="D1049" s="1" t="s">
        <v>588</v>
      </c>
      <c r="E1049" s="1" t="s">
        <v>1808</v>
      </c>
      <c r="F1049" s="1">
        <v>25.72</v>
      </c>
      <c r="I1049" s="1">
        <v>23.61</v>
      </c>
      <c r="J1049" s="1">
        <v>24.6</v>
      </c>
      <c r="K1049" s="1">
        <v>25.5</v>
      </c>
      <c r="L1049" s="1">
        <v>24.204</v>
      </c>
      <c r="V1049" s="1">
        <v>24.29</v>
      </c>
      <c r="W1049" s="1">
        <v>22.8</v>
      </c>
      <c r="Z1049" s="1">
        <v>25</v>
      </c>
      <c r="AC1049" s="1">
        <v>25</v>
      </c>
      <c r="AG1049" s="1">
        <v>25</v>
      </c>
      <c r="AI1049" s="1">
        <v>22.8</v>
      </c>
      <c r="AK1049" s="1">
        <v>24.28</v>
      </c>
    </row>
    <row r="1050" s="1" customFormat="1" ht="60" customHeight="1" spans="1:37">
      <c r="A1050" s="1">
        <v>1047</v>
      </c>
      <c r="B1050" s="1" t="s">
        <v>1811</v>
      </c>
      <c r="C1050" s="1" t="s">
        <v>307</v>
      </c>
      <c r="D1050" s="1">
        <v>7</v>
      </c>
      <c r="E1050" s="1" t="s">
        <v>1812</v>
      </c>
      <c r="F1050" s="1">
        <v>3.85</v>
      </c>
      <c r="I1050" s="1">
        <v>3.5029</v>
      </c>
      <c r="L1050" s="1">
        <v>3.27</v>
      </c>
      <c r="O1050" s="1">
        <v>3.6514</v>
      </c>
      <c r="V1050" s="1">
        <v>2.7143</v>
      </c>
      <c r="W1050" s="1">
        <v>3.433</v>
      </c>
      <c r="AD1050" s="1">
        <v>3.172</v>
      </c>
      <c r="AK1050" s="1">
        <v>3.2906</v>
      </c>
    </row>
    <row r="1051" s="1" customFormat="1" ht="43.5" customHeight="1" spans="1:37">
      <c r="A1051" s="1">
        <v>1048</v>
      </c>
      <c r="B1051" s="1" t="s">
        <v>109</v>
      </c>
      <c r="C1051" s="1" t="s">
        <v>481</v>
      </c>
      <c r="D1051" s="1">
        <v>50</v>
      </c>
      <c r="E1051" s="1" t="s">
        <v>1812</v>
      </c>
      <c r="F1051" s="1">
        <v>0.6244</v>
      </c>
      <c r="K1051" s="1">
        <v>0.4756</v>
      </c>
      <c r="L1051" s="1">
        <v>0.45</v>
      </c>
      <c r="S1051" s="1">
        <v>0.6244</v>
      </c>
      <c r="Y1051" s="1">
        <v>0.3498</v>
      </c>
      <c r="AE1051" s="1">
        <v>0.475</v>
      </c>
      <c r="AI1051" s="1">
        <v>0.6244</v>
      </c>
      <c r="AK1051" s="1">
        <v>0.4999</v>
      </c>
    </row>
    <row r="1052" s="1" customFormat="1" ht="82.5" customHeight="1" spans="1:37">
      <c r="A1052" s="1">
        <v>1049</v>
      </c>
      <c r="B1052" s="1" t="s">
        <v>1813</v>
      </c>
      <c r="C1052" s="1" t="s">
        <v>1814</v>
      </c>
      <c r="D1052" s="1">
        <v>24</v>
      </c>
      <c r="E1052" s="1" t="s">
        <v>1812</v>
      </c>
      <c r="F1052" s="1">
        <v>0.8254</v>
      </c>
      <c r="K1052" s="1">
        <v>0.8</v>
      </c>
      <c r="V1052" s="1">
        <v>0.8254</v>
      </c>
      <c r="AK1052" s="1">
        <v>0.8127</v>
      </c>
    </row>
    <row r="1053" s="1" customFormat="1" ht="40.5" customHeight="1" spans="1:37">
      <c r="A1053" s="1">
        <v>1050</v>
      </c>
      <c r="B1053" s="1" t="s">
        <v>1815</v>
      </c>
      <c r="C1053" s="1" t="s">
        <v>191</v>
      </c>
      <c r="D1053" s="1">
        <v>7</v>
      </c>
      <c r="E1053" s="1" t="s">
        <v>1812</v>
      </c>
      <c r="F1053" s="1">
        <v>2.9229</v>
      </c>
      <c r="I1053" s="1">
        <v>2.0286</v>
      </c>
      <c r="K1053" s="1">
        <v>2.1343</v>
      </c>
      <c r="V1053" s="1">
        <v>2.0529</v>
      </c>
      <c r="W1053" s="1">
        <v>1.9557</v>
      </c>
      <c r="AJ1053" s="1">
        <v>1.8571</v>
      </c>
      <c r="AK1053" s="1">
        <v>2.0057</v>
      </c>
    </row>
    <row r="1054" s="1" customFormat="1" ht="44.25" customHeight="1" spans="1:37">
      <c r="A1054" s="1">
        <v>1051</v>
      </c>
      <c r="B1054" s="1" t="s">
        <v>1815</v>
      </c>
      <c r="C1054" s="1" t="s">
        <v>1816</v>
      </c>
      <c r="D1054" s="1">
        <v>4</v>
      </c>
      <c r="E1054" s="1" t="s">
        <v>1812</v>
      </c>
      <c r="F1054" s="1">
        <v>8.825</v>
      </c>
      <c r="T1054" s="1">
        <v>8.5825</v>
      </c>
      <c r="U1054" s="1">
        <v>8.3525</v>
      </c>
      <c r="AB1054" s="1">
        <v>8.4275</v>
      </c>
      <c r="AI1054" s="1">
        <v>8.4325</v>
      </c>
      <c r="AJ1054" s="1">
        <v>8.3525</v>
      </c>
      <c r="AK1054" s="1">
        <v>8.4295</v>
      </c>
    </row>
    <row r="1055" s="1" customFormat="1" ht="50" customHeight="1" spans="1:37">
      <c r="A1055" s="1">
        <v>1052</v>
      </c>
      <c r="B1055" s="63" t="s">
        <v>463</v>
      </c>
      <c r="C1055" s="63" t="s">
        <v>1817</v>
      </c>
      <c r="D1055" s="63" t="s">
        <v>81</v>
      </c>
      <c r="E1055" s="63" t="s">
        <v>1818</v>
      </c>
      <c r="F1055" s="1">
        <v>860.15</v>
      </c>
      <c r="G1055" s="1">
        <v>860.15</v>
      </c>
      <c r="Q1055" s="1">
        <v>860.15</v>
      </c>
      <c r="T1055" s="1">
        <v>852.35</v>
      </c>
      <c r="U1055" s="1">
        <v>860.15</v>
      </c>
      <c r="Z1055" s="1">
        <v>860.15</v>
      </c>
      <c r="AI1055" s="1">
        <v>860.15</v>
      </c>
      <c r="AK1055" s="1">
        <v>859.04</v>
      </c>
    </row>
    <row r="1056" s="1" customFormat="1" ht="50" customHeight="1" spans="1:37">
      <c r="A1056" s="1">
        <v>1053</v>
      </c>
      <c r="B1056" s="63" t="s">
        <v>1819</v>
      </c>
      <c r="C1056" s="63" t="s">
        <v>1820</v>
      </c>
      <c r="D1056" s="63" t="s">
        <v>81</v>
      </c>
      <c r="E1056" s="63" t="s">
        <v>1821</v>
      </c>
      <c r="F1056" s="1">
        <v>1780</v>
      </c>
      <c r="G1056" s="1">
        <v>1780</v>
      </c>
      <c r="H1056" s="1">
        <v>1780</v>
      </c>
      <c r="I1056" s="1">
        <v>1780</v>
      </c>
      <c r="J1056" s="1">
        <v>1780</v>
      </c>
      <c r="K1056" s="1">
        <v>1780</v>
      </c>
      <c r="L1056" s="1">
        <v>1780</v>
      </c>
      <c r="M1056" s="1">
        <v>1780</v>
      </c>
      <c r="N1056" s="1">
        <v>1780</v>
      </c>
      <c r="O1056" s="1">
        <v>1780</v>
      </c>
      <c r="P1056" s="1">
        <v>1780</v>
      </c>
      <c r="Q1056" s="1">
        <v>1780</v>
      </c>
      <c r="R1056" s="1">
        <v>1780</v>
      </c>
      <c r="S1056" s="1">
        <v>1780</v>
      </c>
      <c r="T1056" s="1">
        <v>1773.11</v>
      </c>
      <c r="U1056" s="1">
        <v>1780</v>
      </c>
      <c r="V1056" s="1">
        <v>1780</v>
      </c>
      <c r="W1056" s="1">
        <v>1780</v>
      </c>
      <c r="X1056" s="1">
        <v>1780</v>
      </c>
      <c r="Y1056" s="1">
        <v>1780</v>
      </c>
      <c r="Z1056" s="1">
        <v>1780</v>
      </c>
      <c r="AB1056" s="1">
        <v>1773.11</v>
      </c>
      <c r="AC1056" s="1">
        <v>1780</v>
      </c>
      <c r="AE1056" s="1">
        <v>1780</v>
      </c>
      <c r="AF1056" s="1">
        <v>1780</v>
      </c>
      <c r="AH1056" s="1">
        <v>1780</v>
      </c>
      <c r="AI1056" s="1">
        <v>1780</v>
      </c>
      <c r="AJ1056" s="1">
        <v>1780</v>
      </c>
      <c r="AK1056" s="1">
        <v>1779.51</v>
      </c>
    </row>
    <row r="1057" s="1" customFormat="1" ht="50" customHeight="1" spans="1:37">
      <c r="A1057" s="1">
        <v>1054</v>
      </c>
      <c r="B1057" s="63" t="s">
        <v>1819</v>
      </c>
      <c r="C1057" s="63" t="s">
        <v>1822</v>
      </c>
      <c r="D1057" s="63" t="s">
        <v>81</v>
      </c>
      <c r="E1057" s="63" t="s">
        <v>1821</v>
      </c>
      <c r="F1057" s="1">
        <v>1040</v>
      </c>
      <c r="G1057" s="1">
        <v>1040</v>
      </c>
      <c r="H1057" s="1">
        <v>1040</v>
      </c>
      <c r="J1057" s="1">
        <v>1040</v>
      </c>
      <c r="K1057" s="1">
        <v>1040</v>
      </c>
      <c r="L1057" s="1">
        <v>1040</v>
      </c>
      <c r="M1057" s="1">
        <v>1040</v>
      </c>
      <c r="N1057" s="1">
        <v>1040</v>
      </c>
      <c r="O1057" s="1">
        <v>1040</v>
      </c>
      <c r="P1057" s="1">
        <v>1040</v>
      </c>
      <c r="Q1057" s="1">
        <v>1040</v>
      </c>
      <c r="R1057" s="1">
        <v>1040</v>
      </c>
      <c r="S1057" s="1">
        <v>1040</v>
      </c>
      <c r="T1057" s="1">
        <v>995.87</v>
      </c>
      <c r="U1057" s="1">
        <v>1040</v>
      </c>
      <c r="V1057" s="1">
        <v>1040</v>
      </c>
      <c r="W1057" s="1">
        <v>1040</v>
      </c>
      <c r="X1057" s="1">
        <v>1040</v>
      </c>
      <c r="Y1057" s="1">
        <v>1040</v>
      </c>
      <c r="Z1057" s="1">
        <v>1040</v>
      </c>
      <c r="AC1057" s="1">
        <v>1040</v>
      </c>
      <c r="AE1057" s="1">
        <v>1040</v>
      </c>
      <c r="AF1057" s="1">
        <v>1040</v>
      </c>
      <c r="AH1057" s="1">
        <v>1040</v>
      </c>
      <c r="AI1057" s="1">
        <v>1040</v>
      </c>
      <c r="AJ1057" s="1">
        <v>1040</v>
      </c>
      <c r="AK1057" s="1">
        <v>1038.3</v>
      </c>
    </row>
    <row r="1058" s="1" customFormat="1" ht="80" customHeight="1" spans="1:37">
      <c r="A1058" s="1">
        <v>1055</v>
      </c>
      <c r="B1058" s="1" t="s">
        <v>1823</v>
      </c>
      <c r="C1058" s="1" t="s">
        <v>1824</v>
      </c>
      <c r="D1058" s="1" t="s">
        <v>81</v>
      </c>
      <c r="E1058" s="1" t="s">
        <v>1825</v>
      </c>
      <c r="F1058" s="20">
        <v>7.9104</v>
      </c>
      <c r="G1058" s="20">
        <v>7.4175</v>
      </c>
      <c r="H1058" s="20"/>
      <c r="I1058" s="20"/>
      <c r="J1058" s="20">
        <v>7.4292</v>
      </c>
      <c r="K1058" s="20">
        <v>7.8542</v>
      </c>
      <c r="L1058" s="20">
        <v>7.435</v>
      </c>
      <c r="M1058" s="20"/>
      <c r="N1058" s="20"/>
      <c r="O1058" s="20">
        <v>7.435</v>
      </c>
      <c r="P1058" s="20"/>
      <c r="Q1058" s="20">
        <v>7.4175</v>
      </c>
      <c r="R1058" s="20">
        <v>7.435</v>
      </c>
      <c r="S1058" s="20"/>
      <c r="T1058" s="20"/>
      <c r="U1058" s="20">
        <v>7.435</v>
      </c>
      <c r="V1058" s="20"/>
      <c r="W1058" s="20"/>
      <c r="X1058" s="20"/>
      <c r="Y1058" s="20"/>
      <c r="Z1058" s="20">
        <v>7.435</v>
      </c>
      <c r="AA1058" s="20">
        <v>7.4175</v>
      </c>
      <c r="AB1058" s="20">
        <v>7.4175</v>
      </c>
      <c r="AC1058" s="20"/>
      <c r="AD1058" s="20">
        <v>7.435</v>
      </c>
      <c r="AE1058" s="20"/>
      <c r="AF1058" s="20">
        <v>7.4434</v>
      </c>
      <c r="AG1058" s="20"/>
      <c r="AH1058" s="20">
        <v>7.435</v>
      </c>
      <c r="AI1058" s="20">
        <v>7.4175</v>
      </c>
      <c r="AJ1058" s="20">
        <v>7.435</v>
      </c>
      <c r="AK1058" s="6">
        <v>7.4826</v>
      </c>
    </row>
    <row r="1059" s="1" customFormat="1" ht="84" customHeight="1" spans="1:37">
      <c r="A1059" s="1">
        <v>1056</v>
      </c>
      <c r="B1059" s="1" t="s">
        <v>1826</v>
      </c>
      <c r="C1059" s="1" t="s">
        <v>1827</v>
      </c>
      <c r="D1059" s="1" t="s">
        <v>81</v>
      </c>
      <c r="E1059" s="1" t="s">
        <v>1825</v>
      </c>
      <c r="F1059" s="1">
        <v>7.9755</v>
      </c>
      <c r="I1059" s="1">
        <v>7.7504</v>
      </c>
      <c r="R1059" s="1">
        <v>7.7504</v>
      </c>
      <c r="T1059" s="1">
        <v>7.7504</v>
      </c>
      <c r="U1059" s="1">
        <v>7.7504</v>
      </c>
      <c r="Y1059" s="1">
        <v>7.7596</v>
      </c>
      <c r="Z1059" s="1">
        <v>7.7504</v>
      </c>
      <c r="AD1059" s="1">
        <v>7.7966</v>
      </c>
      <c r="AF1059" s="1">
        <v>7.7504</v>
      </c>
      <c r="AI1059" s="1">
        <v>7.7504</v>
      </c>
      <c r="AJ1059" s="1">
        <v>7.7504</v>
      </c>
      <c r="AK1059" s="24" t="s">
        <v>1828</v>
      </c>
    </row>
    <row r="1060" s="1" customFormat="1" ht="55" customHeight="1" spans="1:37">
      <c r="A1060" s="1">
        <v>1057</v>
      </c>
      <c r="B1060" s="1" t="s">
        <v>1829</v>
      </c>
      <c r="C1060" s="1" t="s">
        <v>1830</v>
      </c>
      <c r="D1060" s="1" t="s">
        <v>81</v>
      </c>
      <c r="E1060" s="1" t="s">
        <v>1831</v>
      </c>
      <c r="F1060" s="1">
        <v>50.1</v>
      </c>
      <c r="K1060" s="1">
        <v>50.07</v>
      </c>
      <c r="Q1060" s="1">
        <v>50.07</v>
      </c>
      <c r="AC1060" s="1">
        <v>50.07</v>
      </c>
      <c r="AF1060" s="1">
        <v>50.07</v>
      </c>
      <c r="AI1060" s="1">
        <v>50.07</v>
      </c>
      <c r="AK1060" s="6">
        <v>50.075</v>
      </c>
    </row>
    <row r="1061" s="1" customFormat="1" ht="50" customHeight="1" spans="1:37">
      <c r="A1061" s="1">
        <v>1058</v>
      </c>
      <c r="B1061" s="1" t="s">
        <v>1829</v>
      </c>
      <c r="C1061" s="1" t="s">
        <v>1832</v>
      </c>
      <c r="D1061" s="1" t="s">
        <v>81</v>
      </c>
      <c r="E1061" s="1" t="s">
        <v>1831</v>
      </c>
      <c r="F1061" s="1">
        <v>54.88</v>
      </c>
      <c r="G1061" s="1">
        <v>54.48</v>
      </c>
      <c r="J1061" s="1">
        <v>54.48</v>
      </c>
      <c r="K1061" s="1">
        <v>54.48</v>
      </c>
      <c r="Q1061" s="1">
        <v>54.48</v>
      </c>
      <c r="R1061" s="1">
        <v>54.48</v>
      </c>
      <c r="Y1061" s="1">
        <v>54.48</v>
      </c>
      <c r="Z1061" s="1">
        <v>54.48</v>
      </c>
      <c r="AA1061" s="1">
        <v>54.2983</v>
      </c>
      <c r="AB1061" s="1">
        <v>53.935</v>
      </c>
      <c r="AC1061" s="1">
        <v>53.935</v>
      </c>
      <c r="AF1061" s="1">
        <v>54.48</v>
      </c>
      <c r="AH1061" s="1">
        <v>54.48</v>
      </c>
      <c r="AI1061" s="1">
        <v>54.48</v>
      </c>
      <c r="AJ1061" s="1">
        <v>54.48</v>
      </c>
      <c r="AK1061" s="6">
        <v>54.4219</v>
      </c>
    </row>
    <row r="1062" s="1" customFormat="1" ht="50" customHeight="1" spans="1:37">
      <c r="A1062" s="1">
        <v>1059</v>
      </c>
      <c r="B1062" s="1" t="s">
        <v>1833</v>
      </c>
      <c r="C1062" s="1" t="s">
        <v>1834</v>
      </c>
      <c r="D1062" s="1" t="s">
        <v>81</v>
      </c>
      <c r="E1062" s="1" t="s">
        <v>1835</v>
      </c>
      <c r="F1062" s="1">
        <v>5.4914</v>
      </c>
      <c r="G1062" s="1">
        <v>5.49</v>
      </c>
      <c r="Q1062" s="1">
        <v>5.49</v>
      </c>
      <c r="AA1062" s="1">
        <v>5.4895</v>
      </c>
      <c r="AK1062" s="1">
        <v>5.4902</v>
      </c>
    </row>
    <row r="1063" s="1" customFormat="1" ht="50" customHeight="1" spans="1:37">
      <c r="A1063" s="1">
        <v>1060</v>
      </c>
      <c r="B1063" s="1" t="s">
        <v>1836</v>
      </c>
      <c r="C1063" s="1" t="s">
        <v>191</v>
      </c>
      <c r="D1063" s="1">
        <v>28</v>
      </c>
      <c r="E1063" s="1" t="s">
        <v>1837</v>
      </c>
      <c r="F1063" s="1">
        <v>12.9422</v>
      </c>
      <c r="G1063" s="1">
        <v>12.8633</v>
      </c>
      <c r="J1063" s="1">
        <v>12.8633</v>
      </c>
      <c r="N1063" s="1">
        <v>12.8633</v>
      </c>
      <c r="O1063" s="1">
        <v>12.8633</v>
      </c>
      <c r="Q1063" s="1">
        <v>12.8633</v>
      </c>
      <c r="T1063" s="1">
        <v>12.8633</v>
      </c>
      <c r="U1063" s="1">
        <v>12.8633</v>
      </c>
      <c r="Z1063" s="1">
        <v>12.8633</v>
      </c>
      <c r="AB1063" s="1">
        <v>12.8633</v>
      </c>
      <c r="AD1063" s="1">
        <v>12.8633</v>
      </c>
      <c r="AF1063" s="1">
        <v>12.8633</v>
      </c>
      <c r="AI1063" s="1">
        <v>12.8633</v>
      </c>
      <c r="AJ1063" s="1">
        <v>12.8633</v>
      </c>
      <c r="AK1063" s="1">
        <v>12.8689</v>
      </c>
    </row>
    <row r="1064" s="1" customFormat="1" ht="65.5" customHeight="1" spans="1:37">
      <c r="A1064" s="1">
        <v>1061</v>
      </c>
      <c r="B1064" s="1" t="s">
        <v>1838</v>
      </c>
      <c r="C1064" s="1" t="s">
        <v>1839</v>
      </c>
      <c r="D1064" s="1">
        <v>14</v>
      </c>
      <c r="E1064" s="1" t="s">
        <v>1840</v>
      </c>
      <c r="F1064" s="1">
        <v>45.3571</v>
      </c>
      <c r="U1064" s="1">
        <v>45.1758</v>
      </c>
      <c r="V1064" s="1">
        <v>44.45</v>
      </c>
      <c r="AI1064" s="1">
        <v>42.1429</v>
      </c>
      <c r="AK1064" s="1">
        <v>44.2815</v>
      </c>
    </row>
    <row r="1065" s="1" customFormat="1" ht="50" customHeight="1" spans="1:37">
      <c r="A1065" s="1">
        <v>1062</v>
      </c>
      <c r="B1065" s="1" t="s">
        <v>1841</v>
      </c>
      <c r="C1065" s="1" t="s">
        <v>191</v>
      </c>
      <c r="D1065" s="1">
        <v>7</v>
      </c>
      <c r="E1065" s="1" t="s">
        <v>1842</v>
      </c>
      <c r="F1065" s="1">
        <v>13.7749</v>
      </c>
      <c r="L1065" s="1">
        <v>13.6486</v>
      </c>
      <c r="M1065" s="1">
        <v>13.6486</v>
      </c>
      <c r="Q1065" s="1">
        <v>13.6486</v>
      </c>
      <c r="R1065" s="1">
        <v>13.6486</v>
      </c>
      <c r="U1065" s="1">
        <v>13.6486</v>
      </c>
      <c r="V1065" s="1">
        <v>13.6486</v>
      </c>
      <c r="W1065" s="1">
        <v>13.6486</v>
      </c>
      <c r="Y1065" s="1">
        <v>13.6486</v>
      </c>
      <c r="Z1065" s="1">
        <v>13.6486</v>
      </c>
      <c r="AD1065" s="1">
        <v>13.6486</v>
      </c>
      <c r="AH1065" s="1">
        <v>13.6486</v>
      </c>
      <c r="AJ1065" s="1">
        <v>13.6486</v>
      </c>
      <c r="AK1065" s="1">
        <v>13.6583</v>
      </c>
    </row>
    <row r="1066" s="1" customFormat="1" ht="75" customHeight="1" spans="1:37">
      <c r="A1066" s="1">
        <v>1063</v>
      </c>
      <c r="B1066" s="1" t="s">
        <v>1843</v>
      </c>
      <c r="C1066" s="1" t="s">
        <v>1844</v>
      </c>
      <c r="D1066" s="1">
        <v>1</v>
      </c>
      <c r="E1066" s="1" t="s">
        <v>1845</v>
      </c>
      <c r="F1066" s="1">
        <v>2318.01</v>
      </c>
      <c r="J1066" s="1">
        <v>2171.25</v>
      </c>
      <c r="L1066" s="1">
        <v>2171.25</v>
      </c>
      <c r="O1066" s="1">
        <v>2171.25</v>
      </c>
      <c r="U1066" s="1">
        <v>2171.25</v>
      </c>
      <c r="V1066" s="1">
        <v>2208.02</v>
      </c>
      <c r="AA1066" s="1">
        <v>2171.81</v>
      </c>
      <c r="AB1066" s="1">
        <v>2171.25</v>
      </c>
      <c r="AD1066" s="1">
        <v>2171.25</v>
      </c>
      <c r="AF1066" s="1">
        <v>2171.25</v>
      </c>
      <c r="AI1066" s="1">
        <v>2171.25</v>
      </c>
      <c r="AJ1066" s="1">
        <v>2171.25</v>
      </c>
      <c r="AK1066" s="5">
        <f>AVERAGE(G1066:AJ1066)</f>
        <v>2174.64363636364</v>
      </c>
    </row>
    <row r="1067" s="1" customFormat="1" ht="78" customHeight="1" spans="1:37">
      <c r="A1067" s="1">
        <v>1064</v>
      </c>
      <c r="B1067" s="1" t="s">
        <v>1843</v>
      </c>
      <c r="C1067" s="1" t="s">
        <v>1846</v>
      </c>
      <c r="D1067" s="1">
        <v>1</v>
      </c>
      <c r="E1067" s="1" t="s">
        <v>1845</v>
      </c>
      <c r="F1067" s="1">
        <v>2984.35</v>
      </c>
      <c r="I1067" s="1">
        <v>2815.4</v>
      </c>
      <c r="J1067" s="1">
        <v>2815.4</v>
      </c>
      <c r="L1067" s="1">
        <v>2815.4</v>
      </c>
      <c r="S1067" s="1">
        <v>2815.4</v>
      </c>
      <c r="U1067" s="1">
        <v>2815.4</v>
      </c>
      <c r="V1067" s="1">
        <v>2815.4</v>
      </c>
      <c r="AA1067" s="1">
        <v>2815.4</v>
      </c>
      <c r="AB1067" s="1">
        <v>2815.4</v>
      </c>
      <c r="AD1067" s="1">
        <v>2815.4</v>
      </c>
      <c r="AF1067" s="1">
        <v>2815.4</v>
      </c>
      <c r="AI1067" s="1">
        <v>2815.4</v>
      </c>
      <c r="AJ1067" s="1">
        <v>2815.4</v>
      </c>
      <c r="AK1067" s="5">
        <f>AVERAGE(G1067:AJ1067)</f>
        <v>2815.4</v>
      </c>
    </row>
    <row r="1068" s="1" customFormat="1" ht="70.5" customHeight="1" spans="1:37">
      <c r="A1068" s="1">
        <v>1065</v>
      </c>
      <c r="B1068" s="63" t="s">
        <v>1847</v>
      </c>
      <c r="C1068" s="63" t="s">
        <v>1848</v>
      </c>
      <c r="D1068" s="63" t="s">
        <v>81</v>
      </c>
      <c r="E1068" s="63" t="s">
        <v>1849</v>
      </c>
      <c r="F1068" s="1">
        <v>53.01</v>
      </c>
      <c r="G1068" s="1">
        <v>52.52</v>
      </c>
      <c r="J1068" s="1">
        <v>52.52</v>
      </c>
      <c r="L1068" s="1">
        <v>52.52</v>
      </c>
      <c r="O1068" s="1">
        <v>52.52</v>
      </c>
      <c r="Q1068" s="1">
        <v>52.52</v>
      </c>
      <c r="U1068" s="1">
        <v>52.52</v>
      </c>
      <c r="W1068" s="1">
        <v>52.52</v>
      </c>
      <c r="Y1068" s="1">
        <v>52.52</v>
      </c>
      <c r="AA1068" s="1">
        <v>52.52</v>
      </c>
      <c r="AB1068" s="1">
        <v>52.52</v>
      </c>
      <c r="AD1068" s="1">
        <v>52.52</v>
      </c>
      <c r="AH1068" s="1">
        <v>52.52</v>
      </c>
      <c r="AI1068" s="1">
        <v>52.52</v>
      </c>
      <c r="AJ1068" s="1">
        <v>52.52</v>
      </c>
      <c r="AK1068" s="1">
        <v>52.55</v>
      </c>
    </row>
    <row r="1069" s="1" customFormat="1" ht="50" customHeight="1" spans="1:37">
      <c r="A1069" s="1">
        <v>1066</v>
      </c>
      <c r="B1069" s="63" t="s">
        <v>1850</v>
      </c>
      <c r="C1069" s="63" t="s">
        <v>1851</v>
      </c>
      <c r="D1069" s="63" t="s">
        <v>81</v>
      </c>
      <c r="E1069" s="63" t="s">
        <v>1852</v>
      </c>
      <c r="F1069" s="1">
        <v>9.251</v>
      </c>
      <c r="J1069" s="1">
        <v>8.92</v>
      </c>
      <c r="K1069" s="1">
        <v>9.092</v>
      </c>
      <c r="L1069" s="1">
        <v>8.92</v>
      </c>
      <c r="M1069" s="1">
        <v>8.92</v>
      </c>
      <c r="O1069" s="1">
        <v>8.92</v>
      </c>
      <c r="P1069" s="1">
        <v>9.1667</v>
      </c>
      <c r="Q1069" s="1">
        <v>8.92</v>
      </c>
      <c r="S1069" s="1">
        <v>8.92</v>
      </c>
      <c r="T1069" s="1">
        <v>8.92</v>
      </c>
      <c r="U1069" s="1">
        <v>8.92</v>
      </c>
      <c r="V1069" s="1">
        <v>9.0303</v>
      </c>
      <c r="W1069" s="1">
        <v>8.92</v>
      </c>
      <c r="AA1069" s="1">
        <v>8.92</v>
      </c>
      <c r="AD1069" s="1">
        <v>8.92</v>
      </c>
      <c r="AH1069" s="1">
        <v>8.92</v>
      </c>
      <c r="AI1069" s="1">
        <v>8.92</v>
      </c>
      <c r="AJ1069" s="1">
        <v>8.92</v>
      </c>
      <c r="AK1069" s="1">
        <v>8.9678</v>
      </c>
    </row>
    <row r="1070" s="1" customFormat="1" ht="50" customHeight="1" spans="1:37">
      <c r="A1070" s="1">
        <v>1067</v>
      </c>
      <c r="B1070" s="63" t="s">
        <v>1853</v>
      </c>
      <c r="C1070" s="63" t="s">
        <v>1854</v>
      </c>
      <c r="D1070" s="63" t="s">
        <v>81</v>
      </c>
      <c r="E1070" s="63" t="s">
        <v>1852</v>
      </c>
      <c r="F1070" s="1">
        <v>2.4295</v>
      </c>
      <c r="H1070" s="1">
        <v>2.383</v>
      </c>
      <c r="I1070" s="1">
        <v>2.2855</v>
      </c>
      <c r="J1070" s="1">
        <v>2.098</v>
      </c>
      <c r="K1070" s="1">
        <v>2.4075</v>
      </c>
      <c r="L1070" s="1">
        <v>2.1025</v>
      </c>
      <c r="O1070" s="1">
        <v>2.098</v>
      </c>
      <c r="P1070" s="1">
        <v>2.28</v>
      </c>
      <c r="Q1070" s="1">
        <v>2.9075</v>
      </c>
      <c r="R1070" s="1">
        <v>2.098</v>
      </c>
      <c r="T1070" s="1">
        <v>2.098</v>
      </c>
      <c r="U1070" s="1">
        <v>2.098</v>
      </c>
      <c r="V1070" s="1">
        <v>2.9075</v>
      </c>
      <c r="Z1070" s="1">
        <v>2.098</v>
      </c>
      <c r="AA1070" s="1">
        <v>2.098</v>
      </c>
      <c r="AB1070" s="1">
        <v>2.098</v>
      </c>
      <c r="AD1070" s="1">
        <v>2.098</v>
      </c>
      <c r="AF1070" s="1">
        <v>2.4</v>
      </c>
      <c r="AH1070" s="1">
        <v>2.9075</v>
      </c>
      <c r="AI1070" s="1">
        <v>2.9075</v>
      </c>
      <c r="AJ1070" s="1">
        <v>2.098</v>
      </c>
      <c r="AK1070" s="1">
        <v>2.3285</v>
      </c>
    </row>
    <row r="1071" s="1" customFormat="1" ht="57.5" customHeight="1" spans="1:38">
      <c r="A1071" s="1">
        <v>1068</v>
      </c>
      <c r="B1071" s="36" t="s">
        <v>1855</v>
      </c>
      <c r="C1071" s="1" t="s">
        <v>307</v>
      </c>
      <c r="D1071" s="1" t="s">
        <v>189</v>
      </c>
      <c r="E1071" s="37" t="s">
        <v>1856</v>
      </c>
      <c r="F1071" s="67">
        <v>2.9418</v>
      </c>
      <c r="G1071" s="68">
        <v>2.86333333333333</v>
      </c>
      <c r="H1071" s="68">
        <v>2.92166666666667</v>
      </c>
      <c r="I1071" s="68"/>
      <c r="J1071" s="68">
        <v>2.86333333333333</v>
      </c>
      <c r="K1071" s="68">
        <v>2.91533333333333</v>
      </c>
      <c r="L1071" s="68">
        <v>2.92166666666667</v>
      </c>
      <c r="M1071" s="68"/>
      <c r="N1071" s="68">
        <v>2.92166666666667</v>
      </c>
      <c r="O1071" s="68">
        <v>2.88266666666667</v>
      </c>
      <c r="P1071" s="68"/>
      <c r="Q1071" s="68">
        <v>2.86333333333333</v>
      </c>
      <c r="R1071" s="68">
        <v>2.86333333333333</v>
      </c>
      <c r="S1071" s="68">
        <v>2.92166666666667</v>
      </c>
      <c r="T1071" s="68"/>
      <c r="U1071" s="68">
        <v>2.92166666666667</v>
      </c>
      <c r="V1071" s="68"/>
      <c r="W1071" s="68"/>
      <c r="X1071" s="68"/>
      <c r="Y1071" s="68"/>
      <c r="Z1071" s="68">
        <v>2.92166666666667</v>
      </c>
      <c r="AA1071" s="68">
        <v>2.86333333333333</v>
      </c>
      <c r="AB1071" s="68"/>
      <c r="AC1071" s="68"/>
      <c r="AD1071" s="68">
        <v>2.92166666666667</v>
      </c>
      <c r="AE1071" s="68"/>
      <c r="AF1071" s="68">
        <v>2.92166666666667</v>
      </c>
      <c r="AG1071" s="68"/>
      <c r="AH1071" s="68">
        <v>2.92166666666667</v>
      </c>
      <c r="AI1071" s="68">
        <v>2.86333333333333</v>
      </c>
      <c r="AJ1071" s="68">
        <v>2.92166666666667</v>
      </c>
      <c r="AK1071" s="68">
        <v>2.9019</v>
      </c>
      <c r="AL1071" s="67"/>
    </row>
    <row r="1072" s="1" customFormat="1" ht="57.5" customHeight="1" spans="1:38">
      <c r="A1072" s="1">
        <v>1069</v>
      </c>
      <c r="B1072" s="36" t="s">
        <v>1855</v>
      </c>
      <c r="C1072" s="1" t="s">
        <v>466</v>
      </c>
      <c r="D1072" s="1" t="s">
        <v>189</v>
      </c>
      <c r="E1072" s="37" t="s">
        <v>1856</v>
      </c>
      <c r="F1072" s="67">
        <v>1.8978</v>
      </c>
      <c r="G1072" s="68"/>
      <c r="H1072" s="68"/>
      <c r="I1072" s="68">
        <v>1.89</v>
      </c>
      <c r="J1072" s="68"/>
      <c r="K1072" s="68"/>
      <c r="L1072" s="68">
        <v>1.89633333333333</v>
      </c>
      <c r="M1072" s="68"/>
      <c r="N1072" s="68"/>
      <c r="O1072" s="68"/>
      <c r="P1072" s="68"/>
      <c r="Q1072" s="68"/>
      <c r="R1072" s="68">
        <v>1.89</v>
      </c>
      <c r="S1072" s="68"/>
      <c r="T1072" s="68"/>
      <c r="U1072" s="68">
        <v>1.89</v>
      </c>
      <c r="V1072" s="68"/>
      <c r="W1072" s="68"/>
      <c r="X1072" s="68">
        <v>1.89</v>
      </c>
      <c r="Y1072" s="68"/>
      <c r="Z1072" s="68">
        <v>1.89</v>
      </c>
      <c r="AA1072" s="68"/>
      <c r="AB1072" s="68"/>
      <c r="AC1072" s="68"/>
      <c r="AD1072" s="68"/>
      <c r="AE1072" s="68"/>
      <c r="AF1072" s="68">
        <v>1.89</v>
      </c>
      <c r="AG1072" s="68"/>
      <c r="AH1072" s="68"/>
      <c r="AI1072" s="68">
        <v>1.89</v>
      </c>
      <c r="AJ1072" s="68">
        <v>1.89</v>
      </c>
      <c r="AK1072" s="68">
        <v>1.8914</v>
      </c>
      <c r="AL1072" s="67"/>
    </row>
    <row r="1073" s="1" customFormat="1" ht="50" customHeight="1" spans="1:38">
      <c r="A1073" s="1">
        <v>1070</v>
      </c>
      <c r="B1073" s="36" t="s">
        <v>1857</v>
      </c>
      <c r="C1073" s="1" t="s">
        <v>1858</v>
      </c>
      <c r="D1073" s="1" t="s">
        <v>975</v>
      </c>
      <c r="E1073" s="37" t="s">
        <v>1859</v>
      </c>
      <c r="F1073" s="67">
        <v>10.1861</v>
      </c>
      <c r="G1073" s="68"/>
      <c r="H1073" s="68"/>
      <c r="I1073" s="68"/>
      <c r="J1073" s="68"/>
      <c r="K1073" s="68"/>
      <c r="L1073" s="68"/>
      <c r="M1073" s="68"/>
      <c r="N1073" s="68"/>
      <c r="O1073" s="68"/>
      <c r="P1073" s="68"/>
      <c r="Q1073" s="68"/>
      <c r="R1073" s="68"/>
      <c r="S1073" s="68"/>
      <c r="T1073" s="68"/>
      <c r="U1073" s="68"/>
      <c r="V1073" s="68"/>
      <c r="W1073" s="68"/>
      <c r="X1073" s="68"/>
      <c r="Y1073" s="68"/>
      <c r="Z1073" s="68"/>
      <c r="AA1073" s="68">
        <v>9.9744</v>
      </c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>
        <v>10.0803</v>
      </c>
      <c r="AL1073" s="67"/>
    </row>
    <row r="1074" s="1" customFormat="1" ht="129" customHeight="1" spans="1:38">
      <c r="A1074" s="1">
        <v>1071</v>
      </c>
      <c r="B1074" s="36" t="s">
        <v>1860</v>
      </c>
      <c r="C1074" s="1" t="s">
        <v>1861</v>
      </c>
      <c r="D1074" s="1" t="s">
        <v>85</v>
      </c>
      <c r="E1074" s="37" t="s">
        <v>1862</v>
      </c>
      <c r="F1074" s="67">
        <v>660</v>
      </c>
      <c r="G1074" s="68"/>
      <c r="H1074" s="68"/>
      <c r="I1074" s="68">
        <v>640</v>
      </c>
      <c r="J1074" s="68"/>
      <c r="K1074" s="68"/>
      <c r="L1074" s="68">
        <v>640</v>
      </c>
      <c r="M1074" s="68">
        <v>640</v>
      </c>
      <c r="N1074" s="68"/>
      <c r="O1074" s="68">
        <v>640</v>
      </c>
      <c r="P1074" s="68"/>
      <c r="Q1074" s="68"/>
      <c r="R1074" s="68"/>
      <c r="S1074" s="68"/>
      <c r="T1074" s="68">
        <v>640</v>
      </c>
      <c r="U1074" s="68">
        <v>640</v>
      </c>
      <c r="V1074" s="68"/>
      <c r="W1074" s="68">
        <v>640</v>
      </c>
      <c r="X1074" s="68">
        <v>640</v>
      </c>
      <c r="Y1074" s="68"/>
      <c r="Z1074" s="68">
        <v>640</v>
      </c>
      <c r="AA1074" s="68"/>
      <c r="AB1074" s="68"/>
      <c r="AC1074" s="68"/>
      <c r="AD1074" s="68"/>
      <c r="AE1074" s="68"/>
      <c r="AF1074" s="68"/>
      <c r="AG1074" s="68"/>
      <c r="AH1074" s="68"/>
      <c r="AI1074" s="68">
        <v>640</v>
      </c>
      <c r="AJ1074" s="68">
        <v>640</v>
      </c>
      <c r="AK1074" s="68">
        <v>641.6667</v>
      </c>
      <c r="AL1074" s="67"/>
    </row>
    <row r="1075" s="1" customFormat="1" ht="50" customHeight="1" spans="1:38">
      <c r="A1075" s="1">
        <v>1072</v>
      </c>
      <c r="B1075" s="36" t="s">
        <v>1863</v>
      </c>
      <c r="C1075" s="1" t="s">
        <v>1864</v>
      </c>
      <c r="D1075" s="1" t="s">
        <v>85</v>
      </c>
      <c r="E1075" s="37" t="s">
        <v>1865</v>
      </c>
      <c r="F1075" s="67">
        <v>133.0075</v>
      </c>
      <c r="G1075" s="68">
        <v>132.26</v>
      </c>
      <c r="H1075" s="68">
        <v>132.26</v>
      </c>
      <c r="I1075" s="68"/>
      <c r="J1075" s="68">
        <v>132.26</v>
      </c>
      <c r="K1075" s="68">
        <v>132.26</v>
      </c>
      <c r="L1075" s="68">
        <v>132.26</v>
      </c>
      <c r="M1075" s="68"/>
      <c r="N1075" s="68">
        <v>132.26</v>
      </c>
      <c r="O1075" s="68">
        <v>132.26</v>
      </c>
      <c r="P1075" s="68"/>
      <c r="Q1075" s="68">
        <v>132.26</v>
      </c>
      <c r="R1075" s="68">
        <v>132.26</v>
      </c>
      <c r="S1075" s="68"/>
      <c r="T1075" s="68"/>
      <c r="U1075" s="68">
        <v>132.26</v>
      </c>
      <c r="V1075" s="68"/>
      <c r="W1075" s="68">
        <v>132.26</v>
      </c>
      <c r="X1075" s="68"/>
      <c r="Y1075" s="68">
        <v>132.26</v>
      </c>
      <c r="Z1075" s="68">
        <v>132.26</v>
      </c>
      <c r="AA1075" s="68">
        <v>132.26</v>
      </c>
      <c r="AB1075" s="68"/>
      <c r="AC1075" s="68"/>
      <c r="AD1075" s="68">
        <v>132.26</v>
      </c>
      <c r="AE1075" s="68"/>
      <c r="AF1075" s="68">
        <v>132.26</v>
      </c>
      <c r="AG1075" s="68"/>
      <c r="AH1075" s="68">
        <v>132.26</v>
      </c>
      <c r="AI1075" s="68">
        <v>132.26</v>
      </c>
      <c r="AJ1075" s="68">
        <v>132.26</v>
      </c>
      <c r="AK1075" s="68">
        <v>132.2974</v>
      </c>
      <c r="AL1075" s="67"/>
    </row>
    <row r="1076" s="1" customFormat="1" ht="50" customHeight="1" spans="1:38">
      <c r="A1076" s="1">
        <v>1073</v>
      </c>
      <c r="B1076" s="36" t="s">
        <v>1863</v>
      </c>
      <c r="C1076" s="1" t="s">
        <v>1866</v>
      </c>
      <c r="D1076" s="1" t="s">
        <v>85</v>
      </c>
      <c r="E1076" s="37" t="s">
        <v>1865</v>
      </c>
      <c r="F1076" s="67">
        <v>197.8275</v>
      </c>
      <c r="G1076" s="68">
        <v>193.61</v>
      </c>
      <c r="H1076" s="68">
        <v>195.57</v>
      </c>
      <c r="I1076" s="68"/>
      <c r="J1076" s="68">
        <v>193.61</v>
      </c>
      <c r="K1076" s="68">
        <v>193.61</v>
      </c>
      <c r="L1076" s="68">
        <v>195.57</v>
      </c>
      <c r="M1076" s="68"/>
      <c r="N1076" s="68">
        <v>195.57</v>
      </c>
      <c r="O1076" s="68">
        <v>194.26</v>
      </c>
      <c r="P1076" s="68"/>
      <c r="Q1076" s="68">
        <v>193.61</v>
      </c>
      <c r="R1076" s="68">
        <v>193.61</v>
      </c>
      <c r="S1076" s="68"/>
      <c r="T1076" s="68"/>
      <c r="U1076" s="68">
        <v>195.57</v>
      </c>
      <c r="V1076" s="68">
        <v>194.26</v>
      </c>
      <c r="W1076" s="68">
        <v>193.61</v>
      </c>
      <c r="X1076" s="68"/>
      <c r="Y1076" s="68">
        <v>195.57</v>
      </c>
      <c r="Z1076" s="68">
        <v>195.57</v>
      </c>
      <c r="AA1076" s="68">
        <v>193.61</v>
      </c>
      <c r="AB1076" s="68"/>
      <c r="AC1076" s="68"/>
      <c r="AD1076" s="68">
        <v>195.57</v>
      </c>
      <c r="AE1076" s="68"/>
      <c r="AF1076" s="68">
        <v>195.57</v>
      </c>
      <c r="AG1076" s="68"/>
      <c r="AH1076" s="68">
        <v>195.57</v>
      </c>
      <c r="AI1076" s="68">
        <v>193.61</v>
      </c>
      <c r="AJ1076" s="68">
        <v>195.57</v>
      </c>
      <c r="AK1076" s="68">
        <v>194.8061</v>
      </c>
      <c r="AL1076" s="67"/>
    </row>
    <row r="1077" s="1" customFormat="1" ht="50" customHeight="1" spans="1:38">
      <c r="A1077" s="1">
        <v>1074</v>
      </c>
      <c r="B1077" s="36" t="s">
        <v>1863</v>
      </c>
      <c r="C1077" s="1" t="s">
        <v>1867</v>
      </c>
      <c r="D1077" s="1" t="s">
        <v>85</v>
      </c>
      <c r="E1077" s="37" t="s">
        <v>1865</v>
      </c>
      <c r="F1077" s="67">
        <v>301.755</v>
      </c>
      <c r="G1077" s="68">
        <v>299.74</v>
      </c>
      <c r="H1077" s="68">
        <v>299.74</v>
      </c>
      <c r="I1077" s="68"/>
      <c r="J1077" s="68">
        <v>299.74</v>
      </c>
      <c r="K1077" s="68">
        <v>299.74</v>
      </c>
      <c r="L1077" s="68">
        <v>299.74</v>
      </c>
      <c r="M1077" s="68"/>
      <c r="N1077" s="68">
        <v>299.74</v>
      </c>
      <c r="O1077" s="68">
        <v>299.74</v>
      </c>
      <c r="P1077" s="68"/>
      <c r="Q1077" s="68">
        <v>299.74</v>
      </c>
      <c r="R1077" s="68">
        <v>299.74</v>
      </c>
      <c r="S1077" s="68"/>
      <c r="T1077" s="68"/>
      <c r="U1077" s="68">
        <v>300.01</v>
      </c>
      <c r="V1077" s="68"/>
      <c r="W1077" s="68">
        <v>299.74</v>
      </c>
      <c r="X1077" s="68"/>
      <c r="Y1077" s="68">
        <v>299.74</v>
      </c>
      <c r="Z1077" s="68">
        <v>299.74</v>
      </c>
      <c r="AA1077" s="68">
        <v>299.74</v>
      </c>
      <c r="AB1077" s="68"/>
      <c r="AC1077" s="68"/>
      <c r="AD1077" s="68">
        <v>299.74</v>
      </c>
      <c r="AE1077" s="68"/>
      <c r="AF1077" s="68">
        <v>300.01</v>
      </c>
      <c r="AG1077" s="68"/>
      <c r="AH1077" s="68">
        <v>299.74</v>
      </c>
      <c r="AI1077" s="68">
        <v>299.74</v>
      </c>
      <c r="AJ1077" s="68">
        <v>299.74</v>
      </c>
      <c r="AK1077" s="68">
        <v>299.8678</v>
      </c>
      <c r="AL1077" s="67"/>
    </row>
    <row r="1078" s="1" customFormat="1" ht="50" customHeight="1" spans="1:38">
      <c r="A1078" s="1">
        <v>1075</v>
      </c>
      <c r="B1078" s="36" t="s">
        <v>1863</v>
      </c>
      <c r="C1078" s="1" t="s">
        <v>1868</v>
      </c>
      <c r="D1078" s="1" t="s">
        <v>85</v>
      </c>
      <c r="E1078" s="37" t="s">
        <v>1865</v>
      </c>
      <c r="F1078" s="67">
        <v>148.1733</v>
      </c>
      <c r="G1078" s="68"/>
      <c r="H1078" s="68">
        <v>147.31</v>
      </c>
      <c r="I1078" s="68"/>
      <c r="J1078" s="68"/>
      <c r="K1078" s="68"/>
      <c r="L1078" s="68"/>
      <c r="M1078" s="68"/>
      <c r="N1078" s="68">
        <v>147.92</v>
      </c>
      <c r="O1078" s="68"/>
      <c r="P1078" s="68"/>
      <c r="Q1078" s="68">
        <v>147.31</v>
      </c>
      <c r="R1078" s="68">
        <v>147.31</v>
      </c>
      <c r="S1078" s="68"/>
      <c r="T1078" s="68"/>
      <c r="U1078" s="68">
        <v>147.31</v>
      </c>
      <c r="V1078" s="68"/>
      <c r="W1078" s="68">
        <v>147.31</v>
      </c>
      <c r="X1078" s="68"/>
      <c r="Y1078" s="68">
        <v>147.31</v>
      </c>
      <c r="Z1078" s="68">
        <v>147.92</v>
      </c>
      <c r="AA1078" s="68"/>
      <c r="AB1078" s="68"/>
      <c r="AC1078" s="68"/>
      <c r="AD1078" s="68"/>
      <c r="AE1078" s="68"/>
      <c r="AF1078" s="68">
        <v>147.31</v>
      </c>
      <c r="AG1078" s="68"/>
      <c r="AH1078" s="68"/>
      <c r="AI1078" s="68">
        <v>147.31</v>
      </c>
      <c r="AJ1078" s="68">
        <v>147.31</v>
      </c>
      <c r="AK1078" s="68">
        <v>147.4836</v>
      </c>
      <c r="AL1078" s="67"/>
    </row>
    <row r="1079" s="1" customFormat="1" ht="50" customHeight="1" spans="1:38">
      <c r="A1079" s="1">
        <v>1076</v>
      </c>
      <c r="B1079" s="36" t="s">
        <v>1869</v>
      </c>
      <c r="C1079" s="1" t="s">
        <v>1870</v>
      </c>
      <c r="D1079" s="1" t="s">
        <v>85</v>
      </c>
      <c r="E1079" s="37" t="s">
        <v>1865</v>
      </c>
      <c r="F1079" s="67">
        <v>77.8125</v>
      </c>
      <c r="G1079" s="68">
        <v>77.33</v>
      </c>
      <c r="H1079" s="68">
        <v>77.33</v>
      </c>
      <c r="I1079" s="68"/>
      <c r="J1079" s="68">
        <v>77.33</v>
      </c>
      <c r="K1079" s="68"/>
      <c r="L1079" s="68">
        <v>77.33</v>
      </c>
      <c r="M1079" s="68"/>
      <c r="N1079" s="68"/>
      <c r="O1079" s="68">
        <v>77.33</v>
      </c>
      <c r="P1079" s="68"/>
      <c r="Q1079" s="68"/>
      <c r="R1079" s="68">
        <v>77.33</v>
      </c>
      <c r="S1079" s="68"/>
      <c r="T1079" s="68"/>
      <c r="U1079" s="68">
        <v>77.33</v>
      </c>
      <c r="V1079" s="68"/>
      <c r="W1079" s="68">
        <v>77.33</v>
      </c>
      <c r="X1079" s="68"/>
      <c r="Y1079" s="68"/>
      <c r="Z1079" s="68">
        <v>77.33</v>
      </c>
      <c r="AA1079" s="68">
        <v>77.0733</v>
      </c>
      <c r="AB1079" s="68"/>
      <c r="AC1079" s="68"/>
      <c r="AD1079" s="68">
        <v>77.33</v>
      </c>
      <c r="AE1079" s="68"/>
      <c r="AF1079" s="68">
        <v>77.33</v>
      </c>
      <c r="AG1079" s="68"/>
      <c r="AH1079" s="68">
        <v>77.33</v>
      </c>
      <c r="AI1079" s="68">
        <v>77.33</v>
      </c>
      <c r="AJ1079" s="68"/>
      <c r="AK1079" s="68">
        <v>77.3451</v>
      </c>
      <c r="AL1079" s="67"/>
    </row>
    <row r="1080" s="1" customFormat="1" ht="50" customHeight="1" spans="1:38">
      <c r="A1080" s="1">
        <v>1077</v>
      </c>
      <c r="B1080" s="36" t="s">
        <v>1871</v>
      </c>
      <c r="C1080" s="1" t="s">
        <v>1872</v>
      </c>
      <c r="D1080" s="1" t="s">
        <v>85</v>
      </c>
      <c r="E1080" s="37" t="s">
        <v>1873</v>
      </c>
      <c r="F1080" s="67">
        <v>89.935</v>
      </c>
      <c r="G1080" s="68"/>
      <c r="H1080" s="68">
        <v>86.87</v>
      </c>
      <c r="I1080" s="68">
        <v>86.87</v>
      </c>
      <c r="J1080" s="68">
        <v>86.87</v>
      </c>
      <c r="K1080" s="68"/>
      <c r="L1080" s="68">
        <v>88.34</v>
      </c>
      <c r="M1080" s="68"/>
      <c r="N1080" s="68"/>
      <c r="O1080" s="68">
        <v>86.87</v>
      </c>
      <c r="P1080" s="68"/>
      <c r="Q1080" s="68">
        <v>86.87</v>
      </c>
      <c r="R1080" s="68">
        <v>86.87</v>
      </c>
      <c r="S1080" s="68"/>
      <c r="T1080" s="68"/>
      <c r="U1080" s="68">
        <v>86.87</v>
      </c>
      <c r="V1080" s="68">
        <v>89.47</v>
      </c>
      <c r="W1080" s="68">
        <v>86.87</v>
      </c>
      <c r="X1080" s="68"/>
      <c r="Y1080" s="68"/>
      <c r="Z1080" s="68">
        <v>86.87</v>
      </c>
      <c r="AA1080" s="68"/>
      <c r="AB1080" s="68"/>
      <c r="AC1080" s="68"/>
      <c r="AD1080" s="68"/>
      <c r="AE1080" s="68"/>
      <c r="AF1080" s="68">
        <v>86.87</v>
      </c>
      <c r="AG1080" s="68"/>
      <c r="AH1080" s="68"/>
      <c r="AI1080" s="68">
        <v>86.87</v>
      </c>
      <c r="AJ1080" s="68">
        <v>86.87</v>
      </c>
      <c r="AK1080" s="68">
        <v>87.3457</v>
      </c>
      <c r="AL1080" s="67"/>
    </row>
    <row r="1081" s="1" customFormat="1" ht="50" customHeight="1" spans="1:38">
      <c r="A1081" s="1">
        <v>1078</v>
      </c>
      <c r="B1081" s="36" t="s">
        <v>1871</v>
      </c>
      <c r="C1081" s="1" t="s">
        <v>1874</v>
      </c>
      <c r="D1081" s="1" t="s">
        <v>85</v>
      </c>
      <c r="E1081" s="37" t="s">
        <v>1873</v>
      </c>
      <c r="F1081" s="67">
        <v>64.2525</v>
      </c>
      <c r="G1081" s="68">
        <v>63.53</v>
      </c>
      <c r="H1081" s="68">
        <v>64.17</v>
      </c>
      <c r="I1081" s="68"/>
      <c r="J1081" s="68">
        <v>63.72</v>
      </c>
      <c r="K1081" s="68">
        <v>64.1</v>
      </c>
      <c r="L1081" s="68">
        <v>64.17</v>
      </c>
      <c r="M1081" s="68"/>
      <c r="N1081" s="68">
        <v>64.17</v>
      </c>
      <c r="O1081" s="68">
        <v>64.17</v>
      </c>
      <c r="P1081" s="68"/>
      <c r="Q1081" s="68">
        <v>63.53</v>
      </c>
      <c r="R1081" s="68">
        <v>64.17</v>
      </c>
      <c r="S1081" s="68"/>
      <c r="T1081" s="68"/>
      <c r="U1081" s="68">
        <v>64.17</v>
      </c>
      <c r="V1081" s="68"/>
      <c r="W1081" s="68">
        <v>63.72</v>
      </c>
      <c r="X1081" s="68"/>
      <c r="Y1081" s="68"/>
      <c r="Z1081" s="68">
        <v>64.17</v>
      </c>
      <c r="AA1081" s="68">
        <v>63.53</v>
      </c>
      <c r="AB1081" s="68"/>
      <c r="AC1081" s="68"/>
      <c r="AD1081" s="68">
        <v>64.17</v>
      </c>
      <c r="AE1081" s="68"/>
      <c r="AF1081" s="68">
        <v>64.17</v>
      </c>
      <c r="AG1081" s="68"/>
      <c r="AH1081" s="68"/>
      <c r="AI1081" s="68">
        <v>63.53</v>
      </c>
      <c r="AJ1081" s="68">
        <v>64.17</v>
      </c>
      <c r="AK1081" s="68">
        <v>63.9785</v>
      </c>
      <c r="AL1081" s="67"/>
    </row>
    <row r="1082" s="1" customFormat="1" ht="50" customHeight="1" spans="1:38">
      <c r="A1082" s="1">
        <v>1079</v>
      </c>
      <c r="B1082" s="36" t="s">
        <v>1875</v>
      </c>
      <c r="C1082" s="1" t="s">
        <v>1876</v>
      </c>
      <c r="D1082" s="1" t="s">
        <v>85</v>
      </c>
      <c r="E1082" s="37" t="s">
        <v>1877</v>
      </c>
      <c r="F1082" s="67">
        <v>19.8</v>
      </c>
      <c r="G1082" s="68">
        <v>19.79</v>
      </c>
      <c r="H1082" s="68"/>
      <c r="I1082" s="68"/>
      <c r="J1082" s="68"/>
      <c r="K1082" s="68"/>
      <c r="L1082" s="68"/>
      <c r="M1082" s="68"/>
      <c r="N1082" s="68"/>
      <c r="O1082" s="68"/>
      <c r="P1082" s="68"/>
      <c r="Q1082" s="68"/>
      <c r="R1082" s="68"/>
      <c r="S1082" s="68"/>
      <c r="T1082" s="68"/>
      <c r="U1082" s="68"/>
      <c r="V1082" s="68"/>
      <c r="W1082" s="68"/>
      <c r="X1082" s="68"/>
      <c r="Y1082" s="68"/>
      <c r="Z1082" s="68"/>
      <c r="AA1082" s="68"/>
      <c r="AB1082" s="68"/>
      <c r="AC1082" s="68"/>
      <c r="AD1082" s="68"/>
      <c r="AE1082" s="68"/>
      <c r="AF1082" s="68"/>
      <c r="AG1082" s="68"/>
      <c r="AH1082" s="68"/>
      <c r="AI1082" s="68"/>
      <c r="AJ1082" s="68"/>
      <c r="AK1082" s="68">
        <v>19.795</v>
      </c>
      <c r="AL1082" s="67"/>
    </row>
    <row r="1083" s="1" customFormat="1" ht="50" customHeight="1" spans="1:38">
      <c r="A1083" s="1">
        <v>1080</v>
      </c>
      <c r="B1083" s="36" t="s">
        <v>1878</v>
      </c>
      <c r="C1083" s="1" t="s">
        <v>1879</v>
      </c>
      <c r="D1083" s="1" t="s">
        <v>1880</v>
      </c>
      <c r="E1083" s="37" t="s">
        <v>1881</v>
      </c>
      <c r="F1083" s="67">
        <v>4.7945</v>
      </c>
      <c r="G1083" s="68">
        <v>4.752</v>
      </c>
      <c r="H1083" s="68"/>
      <c r="I1083" s="68"/>
      <c r="J1083" s="68">
        <v>4.782</v>
      </c>
      <c r="K1083" s="68"/>
      <c r="L1083" s="68"/>
      <c r="M1083" s="68"/>
      <c r="N1083" s="68"/>
      <c r="O1083" s="68"/>
      <c r="P1083" s="68"/>
      <c r="Q1083" s="68">
        <v>4.78</v>
      </c>
      <c r="R1083" s="68"/>
      <c r="S1083" s="68"/>
      <c r="T1083" s="68"/>
      <c r="U1083" s="68"/>
      <c r="V1083" s="68">
        <v>4.778</v>
      </c>
      <c r="W1083" s="68">
        <v>4.786</v>
      </c>
      <c r="X1083" s="68"/>
      <c r="Y1083" s="68"/>
      <c r="Z1083" s="68"/>
      <c r="AA1083" s="68">
        <v>4.7607</v>
      </c>
      <c r="AB1083" s="68"/>
      <c r="AC1083" s="68"/>
      <c r="AD1083" s="68"/>
      <c r="AE1083" s="68">
        <v>4.778</v>
      </c>
      <c r="AF1083" s="68">
        <v>4.778</v>
      </c>
      <c r="AG1083" s="68"/>
      <c r="AH1083" s="68"/>
      <c r="AI1083" s="68">
        <v>4.752</v>
      </c>
      <c r="AJ1083" s="68"/>
      <c r="AK1083" s="68">
        <v>4.7741</v>
      </c>
      <c r="AL1083" s="67"/>
    </row>
    <row r="1084" s="1" customFormat="1" ht="50" customHeight="1" spans="1:38">
      <c r="A1084" s="1">
        <v>1081</v>
      </c>
      <c r="B1084" s="36" t="s">
        <v>1882</v>
      </c>
      <c r="C1084" s="1" t="s">
        <v>1500</v>
      </c>
      <c r="D1084" s="1" t="s">
        <v>233</v>
      </c>
      <c r="E1084" s="37" t="s">
        <v>1877</v>
      </c>
      <c r="F1084" s="67">
        <v>3.3593</v>
      </c>
      <c r="G1084" s="68">
        <v>3.28571428571429</v>
      </c>
      <c r="H1084" s="68"/>
      <c r="I1084" s="68"/>
      <c r="J1084" s="68"/>
      <c r="K1084" s="68"/>
      <c r="L1084" s="68"/>
      <c r="M1084" s="68"/>
      <c r="N1084" s="68"/>
      <c r="O1084" s="68"/>
      <c r="P1084" s="68"/>
      <c r="Q1084" s="68">
        <v>3.31857142857143</v>
      </c>
      <c r="R1084" s="68"/>
      <c r="S1084" s="68"/>
      <c r="T1084" s="68"/>
      <c r="U1084" s="68"/>
      <c r="V1084" s="68">
        <v>3.31857142857143</v>
      </c>
      <c r="W1084" s="68"/>
      <c r="X1084" s="68"/>
      <c r="Y1084" s="68"/>
      <c r="Z1084" s="68"/>
      <c r="AA1084" s="68">
        <v>3.2967</v>
      </c>
      <c r="AB1084" s="68"/>
      <c r="AC1084" s="68"/>
      <c r="AD1084" s="68"/>
      <c r="AE1084" s="68"/>
      <c r="AF1084" s="68">
        <v>3.31857142857143</v>
      </c>
      <c r="AG1084" s="68"/>
      <c r="AH1084" s="68"/>
      <c r="AI1084" s="68">
        <v>3.28571428571429</v>
      </c>
      <c r="AJ1084" s="68">
        <v>3.31857142857143</v>
      </c>
      <c r="AK1084" s="68">
        <v>3.3127</v>
      </c>
      <c r="AL1084" s="67"/>
    </row>
    <row r="1085" s="1" customFormat="1" ht="70.5" customHeight="1" spans="1:38">
      <c r="A1085" s="1">
        <v>1082</v>
      </c>
      <c r="B1085" s="36" t="s">
        <v>1883</v>
      </c>
      <c r="C1085" s="1" t="s">
        <v>481</v>
      </c>
      <c r="D1085" s="1" t="s">
        <v>175</v>
      </c>
      <c r="E1085" s="37" t="s">
        <v>1856</v>
      </c>
      <c r="F1085" s="67">
        <v>7.5848</v>
      </c>
      <c r="G1085" s="68"/>
      <c r="H1085" s="68"/>
      <c r="I1085" s="68">
        <v>7.525</v>
      </c>
      <c r="J1085" s="68">
        <v>7.5</v>
      </c>
      <c r="K1085" s="68"/>
      <c r="L1085" s="68">
        <v>7.5</v>
      </c>
      <c r="M1085" s="68"/>
      <c r="N1085" s="68"/>
      <c r="O1085" s="68"/>
      <c r="P1085" s="68"/>
      <c r="Q1085" s="68">
        <v>7.5</v>
      </c>
      <c r="R1085" s="68">
        <v>7.5</v>
      </c>
      <c r="S1085" s="68"/>
      <c r="T1085" s="68">
        <v>7.5</v>
      </c>
      <c r="U1085" s="68"/>
      <c r="V1085" s="68"/>
      <c r="W1085" s="68"/>
      <c r="X1085" s="68"/>
      <c r="Y1085" s="68"/>
      <c r="Z1085" s="68"/>
      <c r="AA1085" s="68">
        <v>7.483</v>
      </c>
      <c r="AB1085" s="68"/>
      <c r="AC1085" s="68">
        <v>7.5</v>
      </c>
      <c r="AD1085" s="68">
        <v>7.5</v>
      </c>
      <c r="AE1085" s="68"/>
      <c r="AF1085" s="68"/>
      <c r="AG1085" s="68"/>
      <c r="AH1085" s="68">
        <v>7.505</v>
      </c>
      <c r="AI1085" s="68">
        <v>7.5</v>
      </c>
      <c r="AJ1085" s="68">
        <v>7.5</v>
      </c>
      <c r="AK1085" s="68">
        <v>7.5075</v>
      </c>
      <c r="AL1085" s="67"/>
    </row>
    <row r="1086" s="1" customFormat="1" ht="50" customHeight="1" spans="1:38">
      <c r="A1086" s="1">
        <v>1083</v>
      </c>
      <c r="B1086" s="36" t="s">
        <v>1884</v>
      </c>
      <c r="C1086" s="1" t="s">
        <v>183</v>
      </c>
      <c r="D1086" s="1" t="s">
        <v>189</v>
      </c>
      <c r="E1086" s="37" t="s">
        <v>1885</v>
      </c>
      <c r="F1086" s="67">
        <v>119.3333</v>
      </c>
      <c r="G1086" s="68"/>
      <c r="H1086" s="68"/>
      <c r="I1086" s="68"/>
      <c r="J1086" s="68"/>
      <c r="K1086" s="68"/>
      <c r="L1086" s="68"/>
      <c r="M1086" s="68"/>
      <c r="N1086" s="68"/>
      <c r="O1086" s="68">
        <v>95</v>
      </c>
      <c r="P1086" s="68"/>
      <c r="Q1086" s="68"/>
      <c r="R1086" s="68"/>
      <c r="S1086" s="68"/>
      <c r="T1086" s="68">
        <v>95</v>
      </c>
      <c r="U1086" s="68">
        <v>114.466666666667</v>
      </c>
      <c r="V1086" s="68"/>
      <c r="W1086" s="68"/>
      <c r="X1086" s="68">
        <v>117.253333333333</v>
      </c>
      <c r="Y1086" s="68"/>
      <c r="Z1086" s="68"/>
      <c r="AA1086" s="68">
        <v>101.5686</v>
      </c>
      <c r="AB1086" s="68"/>
      <c r="AC1086" s="68"/>
      <c r="AD1086" s="68"/>
      <c r="AE1086" s="68"/>
      <c r="AF1086" s="68"/>
      <c r="AG1086" s="68"/>
      <c r="AH1086" s="68"/>
      <c r="AI1086" s="68">
        <v>95</v>
      </c>
      <c r="AJ1086" s="68"/>
      <c r="AK1086" s="68">
        <v>105.3746</v>
      </c>
      <c r="AL1086" s="67"/>
    </row>
    <row r="1087" s="1" customFormat="1" ht="50" customHeight="1" spans="1:38">
      <c r="A1087" s="1">
        <v>1084</v>
      </c>
      <c r="B1087" s="36" t="s">
        <v>1884</v>
      </c>
      <c r="C1087" s="1" t="s">
        <v>191</v>
      </c>
      <c r="D1087" s="1" t="s">
        <v>189</v>
      </c>
      <c r="E1087" s="37" t="s">
        <v>1885</v>
      </c>
      <c r="F1087" s="67">
        <v>172.67</v>
      </c>
      <c r="G1087" s="68"/>
      <c r="H1087" s="68">
        <v>172.666666666667</v>
      </c>
      <c r="I1087" s="68">
        <v>172.666666666667</v>
      </c>
      <c r="J1087" s="68"/>
      <c r="K1087" s="68">
        <v>172.666666666667</v>
      </c>
      <c r="L1087" s="68"/>
      <c r="M1087" s="68"/>
      <c r="N1087" s="68"/>
      <c r="O1087" s="68">
        <v>172.666666666667</v>
      </c>
      <c r="P1087" s="68"/>
      <c r="Q1087" s="68"/>
      <c r="R1087" s="68"/>
      <c r="S1087" s="68"/>
      <c r="T1087" s="68"/>
      <c r="U1087" s="68">
        <v>172.666666666667</v>
      </c>
      <c r="V1087" s="68"/>
      <c r="W1087" s="68"/>
      <c r="X1087" s="68"/>
      <c r="Y1087" s="68"/>
      <c r="Z1087" s="68"/>
      <c r="AA1087" s="68">
        <v>172.6667</v>
      </c>
      <c r="AB1087" s="68"/>
      <c r="AC1087" s="68"/>
      <c r="AD1087" s="68"/>
      <c r="AE1087" s="68"/>
      <c r="AF1087" s="68"/>
      <c r="AG1087" s="68"/>
      <c r="AH1087" s="68"/>
      <c r="AI1087" s="68"/>
      <c r="AJ1087" s="68"/>
      <c r="AK1087" s="68">
        <v>172.6671</v>
      </c>
      <c r="AL1087" s="67"/>
    </row>
    <row r="1088" s="1" customFormat="1" ht="50" customHeight="1" spans="1:37">
      <c r="A1088" s="1">
        <v>1085</v>
      </c>
      <c r="B1088" s="1" t="s">
        <v>1886</v>
      </c>
      <c r="C1088" s="1" t="s">
        <v>891</v>
      </c>
      <c r="D1088" s="1" t="s">
        <v>798</v>
      </c>
      <c r="E1088" s="1" t="s">
        <v>1887</v>
      </c>
      <c r="F1088" s="1">
        <v>74.1925</v>
      </c>
      <c r="G1088" s="1">
        <v>73.61</v>
      </c>
      <c r="J1088" s="1">
        <v>73.61</v>
      </c>
      <c r="L1088" s="1">
        <v>73.61</v>
      </c>
      <c r="N1088" s="1">
        <v>73.61</v>
      </c>
      <c r="O1088" s="1">
        <v>73.61</v>
      </c>
      <c r="Q1088" s="1">
        <v>73.61</v>
      </c>
      <c r="R1088" s="1">
        <v>73.61</v>
      </c>
      <c r="U1088" s="1">
        <v>73.61</v>
      </c>
      <c r="Y1088" s="1">
        <v>73.61</v>
      </c>
      <c r="AB1088" s="1">
        <v>73.61</v>
      </c>
      <c r="AH1088" s="1">
        <v>73.61</v>
      </c>
      <c r="AJ1088" s="1">
        <v>73.61</v>
      </c>
      <c r="AK1088" s="1">
        <v>73.61</v>
      </c>
    </row>
    <row r="1089" s="1" customFormat="1" ht="144" customHeight="1" spans="1:37">
      <c r="A1089" s="1">
        <v>1086</v>
      </c>
      <c r="B1089" s="1" t="s">
        <v>1888</v>
      </c>
      <c r="C1089" s="1" t="s">
        <v>1889</v>
      </c>
      <c r="D1089" s="1" t="s">
        <v>798</v>
      </c>
      <c r="E1089" s="1" t="s">
        <v>1890</v>
      </c>
      <c r="F1089" s="1">
        <v>233.2733</v>
      </c>
      <c r="J1089" s="1">
        <v>223.85</v>
      </c>
      <c r="L1089" s="1">
        <v>223.85</v>
      </c>
      <c r="R1089" s="1">
        <v>223.85</v>
      </c>
      <c r="T1089" s="1">
        <v>223.85</v>
      </c>
      <c r="U1089" s="1">
        <v>223.85</v>
      </c>
      <c r="V1089" s="1">
        <v>228.14</v>
      </c>
      <c r="W1089" s="1">
        <v>223.85</v>
      </c>
      <c r="Y1089" s="1">
        <v>223.85</v>
      </c>
      <c r="Z1089" s="1">
        <v>223.85</v>
      </c>
      <c r="AA1089" s="1">
        <v>223.85</v>
      </c>
      <c r="AB1089" s="1">
        <v>221.61</v>
      </c>
      <c r="AD1089" s="1">
        <v>223.85</v>
      </c>
      <c r="AF1089" s="1">
        <v>223.85</v>
      </c>
      <c r="AI1089" s="1">
        <v>223.85</v>
      </c>
      <c r="AJ1089" s="1">
        <v>223.85</v>
      </c>
      <c r="AK1089" s="1">
        <v>223.9867</v>
      </c>
    </row>
    <row r="1090" s="1" customFormat="1" ht="63" customHeight="1" spans="1:37">
      <c r="A1090" s="1">
        <v>1087</v>
      </c>
      <c r="B1090" s="1" t="s">
        <v>1891</v>
      </c>
      <c r="C1090" s="1" t="s">
        <v>1892</v>
      </c>
      <c r="D1090" s="1" t="s">
        <v>588</v>
      </c>
      <c r="E1090" s="1" t="s">
        <v>1890</v>
      </c>
      <c r="F1090" s="1">
        <v>12.6648</v>
      </c>
      <c r="I1090" s="1">
        <v>12.55</v>
      </c>
      <c r="J1090" s="1">
        <v>12.12</v>
      </c>
      <c r="L1090" s="1">
        <v>12.61</v>
      </c>
      <c r="N1090" s="1">
        <v>12.12</v>
      </c>
      <c r="O1090" s="1">
        <v>12.12</v>
      </c>
      <c r="Q1090" s="1">
        <v>12.12</v>
      </c>
      <c r="R1090" s="1">
        <v>12.12</v>
      </c>
      <c r="U1090" s="1">
        <v>12.12</v>
      </c>
      <c r="V1090" s="1">
        <v>12.3945</v>
      </c>
      <c r="W1090" s="1">
        <v>12.12</v>
      </c>
      <c r="Z1090" s="1">
        <v>12.12</v>
      </c>
      <c r="AA1090" s="1">
        <v>12.12</v>
      </c>
      <c r="AB1090" s="1">
        <v>11.87</v>
      </c>
      <c r="AD1090" s="1">
        <v>12.628</v>
      </c>
      <c r="AI1090" s="1">
        <v>12.12</v>
      </c>
      <c r="AJ1090" s="1">
        <v>12.12</v>
      </c>
      <c r="AK1090" s="1">
        <v>12.2108</v>
      </c>
    </row>
    <row r="1091" s="1" customFormat="1" ht="63" customHeight="1" spans="1:37">
      <c r="A1091" s="1">
        <v>1088</v>
      </c>
      <c r="B1091" s="1" t="s">
        <v>1893</v>
      </c>
      <c r="C1091" s="1" t="s">
        <v>1894</v>
      </c>
      <c r="D1091" s="1" t="s">
        <v>588</v>
      </c>
      <c r="E1091" s="1" t="s">
        <v>1042</v>
      </c>
      <c r="F1091" s="1">
        <v>132.08</v>
      </c>
      <c r="J1091" s="1">
        <v>129.87</v>
      </c>
      <c r="L1091" s="1">
        <v>125.46</v>
      </c>
      <c r="AB1091" s="1">
        <v>125.46</v>
      </c>
      <c r="AD1091" s="1">
        <v>132.077</v>
      </c>
      <c r="AF1091" s="1">
        <v>125.46</v>
      </c>
      <c r="AI1091" s="1">
        <v>129.87</v>
      </c>
      <c r="AK1091" s="1">
        <v>128.0328</v>
      </c>
    </row>
    <row r="1092" s="1" customFormat="1" ht="63" customHeight="1" spans="1:37">
      <c r="A1092" s="1">
        <v>1089</v>
      </c>
      <c r="B1092" s="1" t="s">
        <v>1893</v>
      </c>
      <c r="C1092" s="1" t="s">
        <v>1895</v>
      </c>
      <c r="D1092" s="1" t="s">
        <v>588</v>
      </c>
      <c r="E1092" s="1" t="s">
        <v>1042</v>
      </c>
      <c r="F1092" s="1">
        <v>271.76</v>
      </c>
      <c r="G1092" s="1">
        <v>268.97</v>
      </c>
      <c r="I1092" s="1">
        <v>269.41</v>
      </c>
      <c r="J1092" s="1">
        <v>262.14</v>
      </c>
      <c r="K1092" s="1">
        <v>270.86</v>
      </c>
      <c r="L1092" s="1">
        <v>255.3</v>
      </c>
      <c r="R1092" s="1">
        <v>268.97</v>
      </c>
      <c r="U1092" s="1">
        <v>268.97</v>
      </c>
      <c r="Y1092" s="1">
        <v>268.97</v>
      </c>
      <c r="AA1092" s="1">
        <v>257.3763</v>
      </c>
      <c r="AB1092" s="1">
        <v>255.3</v>
      </c>
      <c r="AC1092" s="1">
        <v>268.97</v>
      </c>
      <c r="AD1092" s="1">
        <v>268.97</v>
      </c>
      <c r="AF1092" s="1">
        <v>255.3</v>
      </c>
      <c r="AI1092" s="1">
        <v>255.3</v>
      </c>
      <c r="AJ1092" s="1">
        <v>268.97</v>
      </c>
      <c r="AK1092" s="1">
        <v>264.2518</v>
      </c>
    </row>
    <row r="1093" s="1" customFormat="1" ht="63" customHeight="1" spans="1:37">
      <c r="A1093" s="1">
        <v>1090</v>
      </c>
      <c r="B1093" s="1" t="s">
        <v>1893</v>
      </c>
      <c r="C1093" s="1" t="s">
        <v>1896</v>
      </c>
      <c r="D1093" s="1" t="s">
        <v>588</v>
      </c>
      <c r="E1093" s="1" t="s">
        <v>1042</v>
      </c>
      <c r="F1093" s="1">
        <v>450.1633</v>
      </c>
      <c r="G1093" s="1">
        <v>450.03</v>
      </c>
      <c r="J1093" s="1">
        <v>438.78</v>
      </c>
      <c r="L1093" s="1">
        <v>427.52</v>
      </c>
      <c r="O1093" s="1">
        <v>442.53</v>
      </c>
      <c r="R1093" s="1">
        <v>450.03</v>
      </c>
      <c r="S1093" s="1">
        <v>450.03</v>
      </c>
      <c r="U1093" s="1">
        <v>450.03</v>
      </c>
      <c r="Y1093" s="1">
        <v>450.03</v>
      </c>
      <c r="AB1093" s="1">
        <v>450.03</v>
      </c>
      <c r="AD1093" s="1">
        <v>450.03</v>
      </c>
      <c r="AF1093" s="1">
        <v>427.52</v>
      </c>
      <c r="AI1093" s="1">
        <v>450.03</v>
      </c>
      <c r="AJ1093" s="1">
        <v>450.03</v>
      </c>
      <c r="AK1093" s="1">
        <v>445.1246</v>
      </c>
    </row>
    <row r="1094" s="1" customFormat="1" ht="86.5" customHeight="1" spans="1:37">
      <c r="A1094" s="1">
        <v>1091</v>
      </c>
      <c r="B1094" s="1" t="s">
        <v>1897</v>
      </c>
      <c r="C1094" s="1" t="s">
        <v>1898</v>
      </c>
      <c r="D1094" s="1" t="s">
        <v>187</v>
      </c>
      <c r="E1094" s="1" t="s">
        <v>1899</v>
      </c>
      <c r="F1094" s="1">
        <v>3.8425</v>
      </c>
      <c r="AI1094" s="1">
        <v>3.5035</v>
      </c>
      <c r="AK1094" s="1">
        <v>3.5035</v>
      </c>
    </row>
    <row r="1095" s="1" customFormat="1" ht="86.5" customHeight="1" spans="1:37">
      <c r="A1095" s="1">
        <v>1092</v>
      </c>
      <c r="B1095" s="1" t="s">
        <v>1900</v>
      </c>
      <c r="C1095" s="1" t="s">
        <v>1901</v>
      </c>
      <c r="D1095" s="1" t="s">
        <v>64</v>
      </c>
      <c r="E1095" s="1" t="s">
        <v>1899</v>
      </c>
      <c r="F1095" s="1">
        <v>6.7792</v>
      </c>
      <c r="AI1095" s="1">
        <v>6.625</v>
      </c>
      <c r="AK1095" s="1">
        <v>6.625</v>
      </c>
    </row>
    <row r="1096" s="1" customFormat="1" ht="86.5" customHeight="1" spans="1:37">
      <c r="A1096" s="1">
        <v>1093</v>
      </c>
      <c r="B1096" s="1" t="s">
        <v>1902</v>
      </c>
      <c r="C1096" s="1" t="s">
        <v>1903</v>
      </c>
      <c r="D1096" s="1" t="s">
        <v>1316</v>
      </c>
      <c r="E1096" s="1" t="s">
        <v>1904</v>
      </c>
      <c r="F1096" s="1">
        <v>14.85</v>
      </c>
      <c r="J1096" s="1">
        <v>14.5667</v>
      </c>
      <c r="K1096" s="1">
        <v>14.8433</v>
      </c>
      <c r="L1096" s="1">
        <v>14.5867</v>
      </c>
      <c r="M1096" s="1">
        <v>14.5667</v>
      </c>
      <c r="N1096" s="1">
        <v>14.5667</v>
      </c>
      <c r="O1096" s="1">
        <v>14.5667</v>
      </c>
      <c r="Q1096" s="1">
        <v>14.5667</v>
      </c>
      <c r="T1096" s="1">
        <v>14.5667</v>
      </c>
      <c r="U1096" s="1">
        <v>14.5667</v>
      </c>
      <c r="V1096" s="1">
        <v>14.5667</v>
      </c>
      <c r="Z1096" s="1">
        <v>14.5667</v>
      </c>
      <c r="AB1096" s="1">
        <v>14.56</v>
      </c>
      <c r="AD1096" s="1">
        <v>14.6667</v>
      </c>
      <c r="AF1096" s="1">
        <v>14.5667</v>
      </c>
      <c r="AH1096" s="1">
        <v>14.57</v>
      </c>
      <c r="AI1096" s="1">
        <v>14.5667</v>
      </c>
      <c r="AJ1096" s="1">
        <v>14.5667</v>
      </c>
      <c r="AK1096" s="1">
        <v>14.5898</v>
      </c>
    </row>
    <row r="1097" s="1" customFormat="1" ht="40" customHeight="1" spans="1:37">
      <c r="A1097" s="1">
        <v>1094</v>
      </c>
      <c r="B1097" s="1" t="s">
        <v>1905</v>
      </c>
      <c r="C1097" s="1" t="s">
        <v>1906</v>
      </c>
      <c r="D1097" s="1" t="s">
        <v>47</v>
      </c>
      <c r="E1097" s="1" t="s">
        <v>1907</v>
      </c>
      <c r="F1097" s="69">
        <v>64.1366666666667</v>
      </c>
      <c r="Q1097" s="1">
        <v>62.5</v>
      </c>
      <c r="R1097" s="1">
        <v>63.03</v>
      </c>
      <c r="T1097" s="1">
        <v>62.5</v>
      </c>
      <c r="Z1097" s="1">
        <v>63.03</v>
      </c>
      <c r="AI1097" s="1">
        <v>62.5</v>
      </c>
      <c r="AK1097" s="20">
        <v>63.7275</v>
      </c>
    </row>
    <row r="1098" s="1" customFormat="1" ht="40" customHeight="1" spans="1:37">
      <c r="A1098" s="1">
        <v>1095</v>
      </c>
      <c r="B1098" s="1" t="s">
        <v>1908</v>
      </c>
      <c r="C1098" s="1" t="s">
        <v>307</v>
      </c>
      <c r="D1098" s="1" t="s">
        <v>189</v>
      </c>
      <c r="E1098" s="1" t="s">
        <v>1909</v>
      </c>
      <c r="F1098" s="20">
        <v>3.01275</v>
      </c>
      <c r="G1098" s="20">
        <v>2.97366666666667</v>
      </c>
      <c r="H1098" s="20"/>
      <c r="I1098" s="20"/>
      <c r="J1098" s="20">
        <v>2.97366666666667</v>
      </c>
      <c r="K1098" s="20">
        <v>3.01133333333333</v>
      </c>
      <c r="L1098" s="20">
        <v>3.01033333333333</v>
      </c>
      <c r="M1098" s="20"/>
      <c r="N1098" s="20"/>
      <c r="O1098" s="20">
        <v>2.97366666666667</v>
      </c>
      <c r="P1098" s="20"/>
      <c r="Q1098" s="20">
        <v>2.97366666666667</v>
      </c>
      <c r="R1098" s="20">
        <v>2.97366666666667</v>
      </c>
      <c r="S1098" s="20"/>
      <c r="T1098" s="20"/>
      <c r="U1098" s="20">
        <v>2.97366666666667</v>
      </c>
      <c r="V1098" s="20">
        <v>2.97366666666667</v>
      </c>
      <c r="W1098" s="20">
        <v>3.005</v>
      </c>
      <c r="X1098" s="20"/>
      <c r="Y1098" s="20"/>
      <c r="Z1098" s="20">
        <v>2.97366666666667</v>
      </c>
      <c r="AA1098" s="20"/>
      <c r="AB1098" s="20"/>
      <c r="AC1098" s="20"/>
      <c r="AD1098" s="20"/>
      <c r="AE1098" s="20"/>
      <c r="AF1098" s="20"/>
      <c r="AG1098" s="20"/>
      <c r="AH1098" s="20"/>
      <c r="AI1098" s="20">
        <v>2.97366666666667</v>
      </c>
      <c r="AJ1098" s="20">
        <v>2.9737</v>
      </c>
      <c r="AK1098" s="20">
        <v>2.97366666666667</v>
      </c>
    </row>
    <row r="1099" s="1" customFormat="1" ht="21.95" customHeight="1" spans="1:37">
      <c r="A1099" s="1">
        <v>1096</v>
      </c>
      <c r="B1099" s="1" t="s">
        <v>1910</v>
      </c>
      <c r="C1099" s="1" t="s">
        <v>1911</v>
      </c>
      <c r="D1099" s="1" t="s">
        <v>925</v>
      </c>
      <c r="E1099" s="1" t="s">
        <v>1912</v>
      </c>
      <c r="F1099" s="1">
        <v>4.0942</v>
      </c>
      <c r="I1099" s="1">
        <v>3.8933</v>
      </c>
      <c r="K1099" s="1">
        <v>3.7933</v>
      </c>
      <c r="L1099" s="1">
        <v>3.72</v>
      </c>
      <c r="N1099" s="1">
        <v>3.7983</v>
      </c>
      <c r="Q1099" s="1">
        <v>3.72</v>
      </c>
      <c r="R1099" s="1">
        <v>3.8933</v>
      </c>
      <c r="T1099" s="1">
        <v>3.8433</v>
      </c>
      <c r="V1099" s="1">
        <v>3.72</v>
      </c>
      <c r="Z1099" s="1">
        <v>3.72</v>
      </c>
      <c r="AB1099" s="1">
        <v>3.72</v>
      </c>
      <c r="AC1099" s="1">
        <v>4</v>
      </c>
      <c r="AD1099" s="1">
        <v>3.8968</v>
      </c>
      <c r="AE1099" s="1">
        <v>3.91</v>
      </c>
      <c r="AH1099" s="1">
        <v>3.9117</v>
      </c>
      <c r="AI1099" s="1">
        <v>3.72</v>
      </c>
      <c r="AJ1099" s="1">
        <v>3.72</v>
      </c>
      <c r="AK1099" s="1">
        <v>3.8279</v>
      </c>
    </row>
    <row r="1100" s="1" customFormat="1" ht="21.95" customHeight="1" spans="1:37">
      <c r="A1100" s="1">
        <v>1097</v>
      </c>
      <c r="B1100" s="1" t="s">
        <v>1913</v>
      </c>
      <c r="C1100" s="1" t="s">
        <v>1911</v>
      </c>
      <c r="D1100" s="1" t="s">
        <v>925</v>
      </c>
      <c r="E1100" s="1" t="s">
        <v>1912</v>
      </c>
      <c r="F1100" s="1">
        <v>6.7983</v>
      </c>
      <c r="Q1100" s="1">
        <v>6.34</v>
      </c>
      <c r="T1100" s="1">
        <v>6.54</v>
      </c>
      <c r="AK1100" s="1">
        <v>6.5494</v>
      </c>
    </row>
    <row r="1101" s="1" customFormat="1" ht="21.95" customHeight="1" spans="1:37">
      <c r="A1101" s="1">
        <v>1098</v>
      </c>
      <c r="B1101" s="1" t="s">
        <v>1913</v>
      </c>
      <c r="C1101" s="1" t="s">
        <v>1914</v>
      </c>
      <c r="D1101" s="1" t="s">
        <v>940</v>
      </c>
      <c r="E1101" s="1" t="s">
        <v>1912</v>
      </c>
      <c r="F1101" s="1">
        <v>4.5585</v>
      </c>
      <c r="G1101" s="1">
        <v>4.4744</v>
      </c>
      <c r="J1101" s="1">
        <v>4.4744</v>
      </c>
      <c r="L1101" s="1">
        <v>4.4744</v>
      </c>
      <c r="O1101" s="1">
        <v>4.4744</v>
      </c>
      <c r="R1101" s="1">
        <v>4.4744</v>
      </c>
      <c r="U1101" s="1">
        <v>4.4744</v>
      </c>
      <c r="V1101" s="1">
        <v>4.5322</v>
      </c>
      <c r="Z1101" s="1">
        <v>4.4744</v>
      </c>
      <c r="AD1101" s="1">
        <v>4.4744</v>
      </c>
      <c r="AI1101" s="1">
        <v>4.4744</v>
      </c>
      <c r="AK1101" s="1">
        <v>4.4873</v>
      </c>
    </row>
    <row r="1102" s="1" customFormat="1" ht="21.95" customHeight="1" spans="1:37">
      <c r="A1102" s="1">
        <v>1099</v>
      </c>
      <c r="B1102" s="1" t="s">
        <v>1618</v>
      </c>
      <c r="C1102" s="1" t="s">
        <v>899</v>
      </c>
      <c r="D1102" s="1" t="s">
        <v>93</v>
      </c>
      <c r="E1102" s="1" t="s">
        <v>1912</v>
      </c>
      <c r="F1102" s="1">
        <v>1.0674</v>
      </c>
      <c r="G1102" s="1">
        <v>0.9442</v>
      </c>
      <c r="I1102" s="1">
        <v>0.9746</v>
      </c>
      <c r="K1102" s="1">
        <v>1.0117</v>
      </c>
      <c r="L1102" s="29"/>
      <c r="T1102" s="1">
        <v>0.8808</v>
      </c>
      <c r="V1102" s="1">
        <v>0.95</v>
      </c>
      <c r="W1102" s="1">
        <v>0.9442</v>
      </c>
      <c r="AH1102" s="1">
        <v>0.9596</v>
      </c>
      <c r="AI1102" s="1">
        <v>0.8808</v>
      </c>
      <c r="AK1102" s="1">
        <v>0.957</v>
      </c>
    </row>
    <row r="1103" s="1" customFormat="1" ht="21.95" customHeight="1" spans="1:37">
      <c r="A1103" s="1">
        <v>1100</v>
      </c>
      <c r="B1103" s="1" t="s">
        <v>1618</v>
      </c>
      <c r="C1103" s="1" t="s">
        <v>899</v>
      </c>
      <c r="D1103" s="1" t="s">
        <v>179</v>
      </c>
      <c r="E1103" s="1" t="s">
        <v>1912</v>
      </c>
      <c r="F1103" s="1">
        <v>1.0517</v>
      </c>
      <c r="G1103" s="1">
        <v>0.9442</v>
      </c>
      <c r="I1103" s="1">
        <v>0.9606</v>
      </c>
      <c r="K1103" s="1">
        <v>0.9706</v>
      </c>
      <c r="L1103" s="1">
        <v>0.9278</v>
      </c>
      <c r="U1103" s="1">
        <v>0.9278</v>
      </c>
      <c r="V1103" s="1">
        <v>0.9442</v>
      </c>
      <c r="W1103" s="1">
        <v>0.9333</v>
      </c>
      <c r="Z1103" s="1">
        <v>0.9442</v>
      </c>
      <c r="AI1103" s="1">
        <v>0.9278</v>
      </c>
      <c r="AJ1103" s="1">
        <v>0.9442</v>
      </c>
      <c r="AK1103" s="1">
        <v>0.9524</v>
      </c>
    </row>
    <row r="1104" s="1" customFormat="1" ht="21.95" customHeight="1" spans="1:37">
      <c r="A1104" s="1">
        <v>1101</v>
      </c>
      <c r="B1104" s="1" t="s">
        <v>1618</v>
      </c>
      <c r="C1104" s="1" t="s">
        <v>899</v>
      </c>
      <c r="D1104" s="1" t="s">
        <v>154</v>
      </c>
      <c r="E1104" s="1" t="s">
        <v>1912</v>
      </c>
      <c r="F1104" s="1">
        <v>1.0407</v>
      </c>
      <c r="G1104" s="1">
        <v>0.9442</v>
      </c>
      <c r="I1104" s="1">
        <v>0.9504</v>
      </c>
      <c r="J1104" s="1">
        <v>0.8752</v>
      </c>
      <c r="K1104" s="1">
        <v>0.961</v>
      </c>
      <c r="O1104" s="1">
        <v>0.9071</v>
      </c>
      <c r="V1104" s="1">
        <v>0.9202</v>
      </c>
      <c r="W1104" s="1">
        <v>0.8888</v>
      </c>
      <c r="Z1104" s="1">
        <v>0.9442</v>
      </c>
      <c r="AB1104" s="1">
        <v>0.8729</v>
      </c>
      <c r="AC1104" s="1">
        <v>0.8727</v>
      </c>
      <c r="AD1104" s="1">
        <v>0.8729</v>
      </c>
      <c r="AI1104" s="1">
        <v>0.8729</v>
      </c>
      <c r="AK1104" s="1">
        <v>0.9172</v>
      </c>
    </row>
    <row r="1105" s="1" customFormat="1" ht="21.95" customHeight="1" spans="1:37">
      <c r="A1105" s="1">
        <v>1102</v>
      </c>
      <c r="B1105" s="1" t="s">
        <v>1915</v>
      </c>
      <c r="C1105" s="1" t="s">
        <v>1916</v>
      </c>
      <c r="D1105" s="1" t="s">
        <v>85</v>
      </c>
      <c r="E1105" s="1" t="s">
        <v>1912</v>
      </c>
      <c r="F1105" s="1">
        <v>47.315</v>
      </c>
      <c r="I1105" s="1">
        <v>41.85</v>
      </c>
      <c r="J1105" s="1">
        <v>40.26</v>
      </c>
      <c r="K1105" s="1">
        <v>40.97</v>
      </c>
      <c r="N1105" s="1">
        <v>42.53</v>
      </c>
      <c r="P1105" s="1">
        <v>41.69</v>
      </c>
      <c r="T1105" s="1">
        <v>39.8</v>
      </c>
      <c r="U1105" s="1">
        <v>40.54</v>
      </c>
      <c r="Y1105" s="1">
        <v>41.97</v>
      </c>
      <c r="Z1105" s="1">
        <v>44.26</v>
      </c>
      <c r="AC1105" s="1">
        <v>45</v>
      </c>
      <c r="AD1105" s="1">
        <v>40</v>
      </c>
      <c r="AI1105" s="1">
        <v>39.8</v>
      </c>
      <c r="AK1105" s="1">
        <v>41.9988</v>
      </c>
    </row>
    <row r="1106" s="1" customFormat="1" ht="21.95" customHeight="1" spans="1:37">
      <c r="A1106" s="1">
        <v>1103</v>
      </c>
      <c r="B1106" s="1" t="s">
        <v>1917</v>
      </c>
      <c r="C1106" s="1" t="s">
        <v>1914</v>
      </c>
      <c r="D1106" s="1" t="s">
        <v>940</v>
      </c>
      <c r="E1106" s="1" t="s">
        <v>1912</v>
      </c>
      <c r="F1106" s="1">
        <v>3.6745</v>
      </c>
      <c r="K1106" s="1">
        <v>3.5456</v>
      </c>
      <c r="V1106" s="1">
        <v>3.5922</v>
      </c>
      <c r="AJ1106" s="1">
        <v>3.5456</v>
      </c>
      <c r="AK1106" s="1">
        <v>3.5895</v>
      </c>
    </row>
    <row r="1107" s="1" customFormat="1" ht="21.95" customHeight="1" spans="1:37">
      <c r="A1107" s="1">
        <v>1104</v>
      </c>
      <c r="B1107" s="1" t="s">
        <v>1917</v>
      </c>
      <c r="C1107" s="1" t="s">
        <v>1911</v>
      </c>
      <c r="D1107" s="1" t="s">
        <v>925</v>
      </c>
      <c r="E1107" s="1" t="s">
        <v>1912</v>
      </c>
      <c r="F1107" s="1">
        <v>5.4955</v>
      </c>
      <c r="I1107" s="1">
        <v>5.455</v>
      </c>
      <c r="J1107" s="1">
        <v>5.0933</v>
      </c>
      <c r="K1107" s="1">
        <v>5.26</v>
      </c>
      <c r="L1107" s="1">
        <v>5.1633</v>
      </c>
      <c r="U1107" s="1">
        <v>5.0933</v>
      </c>
      <c r="Y1107" s="1">
        <v>5.3733</v>
      </c>
      <c r="Z1107" s="1">
        <v>5.0933</v>
      </c>
      <c r="AC1107" s="1">
        <v>5.0917</v>
      </c>
      <c r="AD1107" s="1">
        <v>5.2667</v>
      </c>
      <c r="AI1107" s="1">
        <v>5.0933</v>
      </c>
      <c r="AK1107" s="1">
        <v>5.2253</v>
      </c>
    </row>
    <row r="1108" s="1" customFormat="1" ht="21.95" customHeight="1" spans="1:37">
      <c r="A1108" s="1">
        <v>1105</v>
      </c>
      <c r="B1108" s="1" t="s">
        <v>1918</v>
      </c>
      <c r="C1108" s="1" t="s">
        <v>1911</v>
      </c>
      <c r="D1108" s="1" t="s">
        <v>940</v>
      </c>
      <c r="E1108" s="1" t="s">
        <v>1912</v>
      </c>
      <c r="F1108" s="1">
        <v>3.0575</v>
      </c>
      <c r="I1108" s="1">
        <v>2.8322</v>
      </c>
      <c r="J1108" s="1">
        <v>2.6289</v>
      </c>
      <c r="K1108" s="1">
        <v>2.8022</v>
      </c>
      <c r="L1108" s="1">
        <v>2.7256</v>
      </c>
      <c r="Q1108" s="1">
        <v>2.61</v>
      </c>
      <c r="R1108" s="1">
        <v>2.8222</v>
      </c>
      <c r="T1108" s="1">
        <v>2.8789</v>
      </c>
      <c r="U1108" s="1">
        <v>2.7944</v>
      </c>
      <c r="V1108" s="1">
        <v>2.6667</v>
      </c>
      <c r="W1108" s="1">
        <v>2.6289</v>
      </c>
      <c r="Y1108" s="1">
        <v>2.8644</v>
      </c>
      <c r="AB1108" s="1">
        <v>2.61</v>
      </c>
      <c r="AC1108" s="1">
        <v>2.61</v>
      </c>
      <c r="AD1108" s="1">
        <v>2.7756</v>
      </c>
      <c r="AJ1108" s="1">
        <v>2.61</v>
      </c>
      <c r="AK1108" s="1">
        <v>2.7448</v>
      </c>
    </row>
    <row r="1109" s="1" customFormat="1" ht="21.95" customHeight="1" spans="1:37">
      <c r="A1109" s="1">
        <v>1106</v>
      </c>
      <c r="B1109" s="1" t="s">
        <v>1918</v>
      </c>
      <c r="C1109" s="1" t="s">
        <v>1914</v>
      </c>
      <c r="D1109" s="1" t="s">
        <v>64</v>
      </c>
      <c r="E1109" s="1" t="s">
        <v>1912</v>
      </c>
      <c r="F1109" s="1">
        <v>1.7914</v>
      </c>
      <c r="K1109" s="1">
        <v>1.69</v>
      </c>
      <c r="L1109" s="1">
        <v>1.6567</v>
      </c>
      <c r="N1109" s="1">
        <v>1.6567</v>
      </c>
      <c r="O1109" s="1">
        <v>1.6583</v>
      </c>
      <c r="P1109" s="1">
        <v>1.74</v>
      </c>
      <c r="R1109" s="1">
        <v>1.6567</v>
      </c>
      <c r="T1109" s="1">
        <v>1.7233</v>
      </c>
      <c r="U1109" s="1">
        <v>1.6567</v>
      </c>
      <c r="V1109" s="1">
        <v>1.6567</v>
      </c>
      <c r="X1109" s="1">
        <v>1.77</v>
      </c>
      <c r="Z1109" s="1">
        <v>1.6567</v>
      </c>
      <c r="AB1109" s="1">
        <v>1.6567</v>
      </c>
      <c r="AD1109" s="1">
        <v>1.7133</v>
      </c>
      <c r="AI1109" s="1">
        <v>1.6567</v>
      </c>
      <c r="AJ1109" s="1">
        <v>1.6567</v>
      </c>
      <c r="AK1109" s="1">
        <v>1.6873</v>
      </c>
    </row>
    <row r="1110" s="1" customFormat="1" ht="21.95" customHeight="1" spans="1:37">
      <c r="A1110" s="1">
        <v>1107</v>
      </c>
      <c r="B1110" s="1" t="s">
        <v>1919</v>
      </c>
      <c r="C1110" s="1" t="s">
        <v>98</v>
      </c>
      <c r="D1110" s="1" t="s">
        <v>136</v>
      </c>
      <c r="E1110" s="1" t="s">
        <v>1912</v>
      </c>
      <c r="F1110" s="1">
        <v>4</v>
      </c>
      <c r="G1110" s="1">
        <v>3.3333</v>
      </c>
      <c r="H1110" s="1">
        <v>3.3333</v>
      </c>
      <c r="I1110" s="1">
        <v>3.03</v>
      </c>
      <c r="L1110" s="1">
        <v>3.03</v>
      </c>
      <c r="P1110" s="1">
        <v>3.03</v>
      </c>
      <c r="Y1110" s="1">
        <v>3.3454</v>
      </c>
      <c r="AI1110" s="1">
        <v>3.03</v>
      </c>
      <c r="AK1110" s="1">
        <v>3.2665</v>
      </c>
    </row>
    <row r="1111" s="1" customFormat="1" ht="21.95" customHeight="1" spans="1:37">
      <c r="A1111" s="1">
        <v>1108</v>
      </c>
      <c r="B1111" s="1" t="s">
        <v>1920</v>
      </c>
      <c r="C1111" s="1" t="s">
        <v>1921</v>
      </c>
      <c r="D1111" s="1" t="s">
        <v>85</v>
      </c>
      <c r="E1111" s="1" t="s">
        <v>1912</v>
      </c>
      <c r="F1111" s="1">
        <v>124.225</v>
      </c>
      <c r="AD1111" s="1">
        <v>105</v>
      </c>
      <c r="AI1111" s="1">
        <v>105</v>
      </c>
      <c r="AK1111" s="1">
        <v>111.4083</v>
      </c>
    </row>
    <row r="1112" s="1" customFormat="1" ht="21.95" customHeight="1" spans="1:37">
      <c r="A1112" s="1">
        <v>1109</v>
      </c>
      <c r="B1112" s="1" t="s">
        <v>1920</v>
      </c>
      <c r="C1112" s="1" t="s">
        <v>1922</v>
      </c>
      <c r="D1112" s="1" t="s">
        <v>85</v>
      </c>
      <c r="E1112" s="1" t="s">
        <v>1912</v>
      </c>
      <c r="F1112" s="1">
        <v>96</v>
      </c>
      <c r="L1112" s="1">
        <v>92.03</v>
      </c>
      <c r="AH1112" s="1">
        <v>92.03</v>
      </c>
      <c r="AK1112" s="1">
        <v>93.3533</v>
      </c>
    </row>
    <row r="1113" s="1" customFormat="1" ht="21.95" customHeight="1" spans="1:37">
      <c r="A1113" s="1">
        <v>1110</v>
      </c>
      <c r="B1113" s="1" t="s">
        <v>1923</v>
      </c>
      <c r="C1113" s="1" t="s">
        <v>1916</v>
      </c>
      <c r="D1113" s="1" t="s">
        <v>85</v>
      </c>
      <c r="E1113" s="1" t="s">
        <v>1912</v>
      </c>
      <c r="F1113" s="1">
        <v>102.4</v>
      </c>
      <c r="I1113" s="1">
        <v>90.27</v>
      </c>
      <c r="AI1113" s="1">
        <v>90.27</v>
      </c>
      <c r="AK1113" s="1">
        <v>94.3133</v>
      </c>
    </row>
    <row r="1114" s="1" customFormat="1" ht="21.95" customHeight="1" spans="1:37">
      <c r="A1114" s="1">
        <v>1111</v>
      </c>
      <c r="B1114" s="1" t="s">
        <v>1924</v>
      </c>
      <c r="C1114" s="1" t="s">
        <v>98</v>
      </c>
      <c r="D1114" s="1" t="s">
        <v>136</v>
      </c>
      <c r="E1114" s="1" t="s">
        <v>1912</v>
      </c>
      <c r="F1114" s="1">
        <v>3.48</v>
      </c>
      <c r="AK1114" s="1">
        <v>3.48</v>
      </c>
    </row>
    <row r="1115" s="1" customFormat="1" ht="50.25" customHeight="1" spans="1:37">
      <c r="A1115" s="1">
        <v>1112</v>
      </c>
      <c r="B1115" s="1" t="s">
        <v>1925</v>
      </c>
      <c r="C1115" s="1" t="s">
        <v>1926</v>
      </c>
      <c r="D1115" s="1" t="s">
        <v>363</v>
      </c>
      <c r="E1115" s="1" t="s">
        <v>1927</v>
      </c>
      <c r="F1115" s="1">
        <v>37.4</v>
      </c>
      <c r="I1115" s="1">
        <v>14.3</v>
      </c>
      <c r="K1115" s="1">
        <v>14.96</v>
      </c>
      <c r="N1115" s="1">
        <v>31.86</v>
      </c>
      <c r="U1115" s="1">
        <v>36</v>
      </c>
      <c r="W1115" s="1">
        <v>36</v>
      </c>
      <c r="Y1115" s="1">
        <v>15.18</v>
      </c>
      <c r="AI1115" s="1">
        <v>13.38</v>
      </c>
      <c r="AK1115" s="1">
        <v>23.0971</v>
      </c>
    </row>
    <row r="1116" s="1" customFormat="1" ht="41.25" customHeight="1" spans="1:37">
      <c r="A1116" s="1">
        <v>1113</v>
      </c>
      <c r="B1116" s="1" t="s">
        <v>1928</v>
      </c>
      <c r="C1116" s="1" t="s">
        <v>1929</v>
      </c>
      <c r="D1116" s="1" t="s">
        <v>363</v>
      </c>
      <c r="E1116" s="1" t="s">
        <v>1927</v>
      </c>
      <c r="F1116" s="1">
        <v>272.175</v>
      </c>
      <c r="N1116" s="1">
        <v>256.35</v>
      </c>
      <c r="U1116" s="1">
        <v>256.35</v>
      </c>
      <c r="V1116" s="1">
        <v>256.35</v>
      </c>
      <c r="AI1116" s="1">
        <v>255.36</v>
      </c>
      <c r="AK1116" s="1">
        <v>256.1025</v>
      </c>
    </row>
    <row r="1117" s="1" customFormat="1" ht="59.25" customHeight="1" spans="1:37">
      <c r="A1117" s="1">
        <v>1114</v>
      </c>
      <c r="B1117" s="1" t="s">
        <v>1930</v>
      </c>
      <c r="C1117" s="1" t="s">
        <v>1931</v>
      </c>
      <c r="D1117" s="1" t="s">
        <v>1932</v>
      </c>
      <c r="E1117" s="1" t="s">
        <v>1927</v>
      </c>
      <c r="F1117" s="1">
        <v>15.8</v>
      </c>
      <c r="L1117" s="1">
        <v>12.8</v>
      </c>
      <c r="Z1117" s="1">
        <v>12.8</v>
      </c>
      <c r="AK1117" s="1">
        <v>12.8</v>
      </c>
    </row>
    <row r="1118" s="1" customFormat="1" ht="79.5" customHeight="1" spans="1:37">
      <c r="A1118" s="1">
        <v>1115</v>
      </c>
      <c r="B1118" s="1" t="s">
        <v>1933</v>
      </c>
      <c r="C1118" s="1" t="s">
        <v>1934</v>
      </c>
      <c r="D1118" s="1" t="s">
        <v>1932</v>
      </c>
      <c r="E1118" s="1" t="s">
        <v>1927</v>
      </c>
      <c r="F1118" s="1">
        <v>37.45</v>
      </c>
      <c r="I1118" s="52">
        <v>36.66</v>
      </c>
      <c r="J1118" s="52">
        <v>34.3</v>
      </c>
      <c r="K1118" s="52">
        <v>34.31</v>
      </c>
      <c r="L1118" s="52">
        <v>35.76</v>
      </c>
      <c r="N1118" s="1">
        <v>35.5</v>
      </c>
      <c r="O1118" s="52">
        <v>34.31</v>
      </c>
      <c r="Q1118" s="52">
        <v>34.3</v>
      </c>
      <c r="U1118" s="52">
        <v>35.89</v>
      </c>
      <c r="V1118" s="52">
        <v>34.3</v>
      </c>
      <c r="W1118" s="52">
        <v>34.3</v>
      </c>
      <c r="Y1118" s="52">
        <v>36.72</v>
      </c>
      <c r="Z1118" s="1">
        <v>34.31</v>
      </c>
      <c r="AD1118" s="52">
        <v>34.306</v>
      </c>
      <c r="AE1118" s="52">
        <v>37.3</v>
      </c>
      <c r="AF1118" s="52">
        <v>35</v>
      </c>
      <c r="AH1118" s="52">
        <v>34.3</v>
      </c>
      <c r="AI1118" s="1">
        <v>34.31</v>
      </c>
      <c r="AJ1118" s="1">
        <v>34.31</v>
      </c>
      <c r="AK1118" s="5">
        <v>35.0103333333333</v>
      </c>
    </row>
    <row r="1119" s="1" customFormat="1" ht="87.75" customHeight="1" spans="1:37">
      <c r="A1119" s="1">
        <v>1116</v>
      </c>
      <c r="B1119" s="1" t="s">
        <v>1935</v>
      </c>
      <c r="C1119" s="1" t="s">
        <v>1936</v>
      </c>
      <c r="D1119" s="1" t="s">
        <v>363</v>
      </c>
      <c r="E1119" s="1" t="s">
        <v>1927</v>
      </c>
      <c r="F1119" s="1">
        <v>6.65</v>
      </c>
      <c r="I1119" s="52">
        <v>6.65</v>
      </c>
      <c r="J1119" s="52">
        <v>6.6</v>
      </c>
      <c r="K1119" s="52">
        <v>6.6</v>
      </c>
      <c r="L1119" s="52"/>
      <c r="N1119" s="1">
        <v>6.6</v>
      </c>
      <c r="O1119" s="52">
        <v>6.6</v>
      </c>
      <c r="Q1119" s="52">
        <v>6.6</v>
      </c>
      <c r="U1119" s="52"/>
      <c r="V1119" s="52">
        <v>6.64</v>
      </c>
      <c r="W1119" s="52"/>
      <c r="Y1119" s="52">
        <v>6.6</v>
      </c>
      <c r="Z1119" s="1">
        <v>6.6</v>
      </c>
      <c r="AD1119" s="52"/>
      <c r="AE1119" s="52"/>
      <c r="AF1119" s="52"/>
      <c r="AH1119" s="52"/>
      <c r="AI1119" s="1">
        <v>6.6</v>
      </c>
      <c r="AJ1119" s="1">
        <v>6.6</v>
      </c>
      <c r="AK1119" s="5">
        <v>6.60818181818182</v>
      </c>
    </row>
    <row r="1120" s="1" customFormat="1" ht="84.75" customHeight="1" spans="1:37">
      <c r="A1120" s="1">
        <v>1117</v>
      </c>
      <c r="B1120" s="1" t="s">
        <v>1935</v>
      </c>
      <c r="C1120" s="1" t="s">
        <v>1937</v>
      </c>
      <c r="D1120" s="1" t="s">
        <v>363</v>
      </c>
      <c r="E1120" s="1" t="s">
        <v>1927</v>
      </c>
      <c r="F1120" s="1">
        <v>11.62</v>
      </c>
      <c r="I1120" s="52">
        <v>11.16</v>
      </c>
      <c r="J1120" s="52">
        <v>11.15</v>
      </c>
      <c r="K1120" s="52"/>
      <c r="L1120" s="52"/>
      <c r="O1120" s="52">
        <v>11.12</v>
      </c>
      <c r="Q1120" s="52"/>
      <c r="T1120" s="1">
        <v>10.92</v>
      </c>
      <c r="U1120" s="52">
        <v>11.32</v>
      </c>
      <c r="V1120" s="52">
        <v>11.27</v>
      </c>
      <c r="W1120" s="52"/>
      <c r="Y1120" s="52"/>
      <c r="AD1120" s="52"/>
      <c r="AE1120" s="52"/>
      <c r="AF1120" s="52"/>
      <c r="AH1120" s="52"/>
      <c r="AJ1120" s="1">
        <v>11.27</v>
      </c>
      <c r="AK1120" s="5">
        <v>11.1728571428571</v>
      </c>
    </row>
    <row r="1121" s="1" customFormat="1" ht="38.25" customHeight="1" spans="1:37">
      <c r="A1121" s="1">
        <v>1118</v>
      </c>
      <c r="B1121" s="1" t="s">
        <v>1938</v>
      </c>
      <c r="C1121" s="1" t="s">
        <v>40</v>
      </c>
      <c r="D1121" s="1" t="s">
        <v>1939</v>
      </c>
      <c r="E1121" s="1" t="s">
        <v>1927</v>
      </c>
      <c r="F1121" s="1">
        <v>14.82</v>
      </c>
      <c r="G1121" s="1">
        <v>13.7</v>
      </c>
      <c r="H1121" s="1">
        <v>13.7</v>
      </c>
      <c r="M1121" s="1">
        <v>13.7</v>
      </c>
      <c r="Q1121" s="1">
        <v>13.7</v>
      </c>
      <c r="V1121" s="1">
        <v>14.53</v>
      </c>
      <c r="Y1121" s="1">
        <v>13.7</v>
      </c>
      <c r="Z1121" s="1">
        <v>13.7</v>
      </c>
      <c r="AD1121" s="1">
        <v>13.7</v>
      </c>
      <c r="AK1121" s="1">
        <v>13.8</v>
      </c>
    </row>
    <row r="1122" s="1" customFormat="1" ht="70.5" customHeight="1" spans="1:37">
      <c r="A1122" s="1">
        <v>1119</v>
      </c>
      <c r="B1122" s="1" t="s">
        <v>1940</v>
      </c>
      <c r="C1122" s="1" t="s">
        <v>1941</v>
      </c>
      <c r="D1122" s="1" t="s">
        <v>363</v>
      </c>
      <c r="E1122" s="1" t="s">
        <v>1942</v>
      </c>
      <c r="F1122" s="5">
        <v>78</v>
      </c>
      <c r="G1122" s="5">
        <v>47.9</v>
      </c>
      <c r="H1122" s="5"/>
      <c r="I1122" s="5">
        <v>48</v>
      </c>
      <c r="J1122" s="5"/>
      <c r="K1122" s="5">
        <v>60</v>
      </c>
      <c r="L1122" s="5"/>
      <c r="M1122" s="5"/>
      <c r="N1122" s="5"/>
      <c r="O1122" s="5"/>
      <c r="P1122" s="5"/>
      <c r="Q1122" s="5"/>
      <c r="R1122" s="5"/>
      <c r="S1122" s="5">
        <v>47.8</v>
      </c>
      <c r="T1122" s="5">
        <v>66</v>
      </c>
      <c r="U1122" s="5">
        <v>47.8</v>
      </c>
      <c r="V1122" s="5"/>
      <c r="W1122" s="5">
        <v>68</v>
      </c>
      <c r="X1122" s="5">
        <v>72</v>
      </c>
      <c r="Y1122" s="5">
        <v>48</v>
      </c>
      <c r="Z1122" s="5">
        <v>48</v>
      </c>
      <c r="AA1122" s="5">
        <v>66.5</v>
      </c>
      <c r="AB1122" s="5"/>
      <c r="AC1122" s="5"/>
      <c r="AD1122" s="5"/>
      <c r="AE1122" s="5"/>
      <c r="AF1122" s="5"/>
      <c r="AG1122" s="5"/>
      <c r="AH1122" s="5"/>
      <c r="AI1122" s="5">
        <v>47.8</v>
      </c>
      <c r="AJ1122" s="5"/>
      <c r="AK1122" s="5">
        <v>55.65</v>
      </c>
    </row>
    <row r="1123" s="6" customFormat="1" ht="61.5" customHeight="1" spans="1:37">
      <c r="A1123" s="1">
        <v>1120</v>
      </c>
      <c r="B1123" s="6" t="s">
        <v>1943</v>
      </c>
      <c r="C1123" s="6" t="s">
        <v>739</v>
      </c>
      <c r="D1123" s="6" t="s">
        <v>363</v>
      </c>
      <c r="E1123" s="6" t="s">
        <v>1942</v>
      </c>
      <c r="F1123" s="5">
        <v>24.73</v>
      </c>
      <c r="G1123" s="5">
        <v>20.5</v>
      </c>
      <c r="H1123" s="5"/>
      <c r="I1123" s="5">
        <v>22.84</v>
      </c>
      <c r="J1123" s="5"/>
      <c r="K1123" s="5">
        <v>23.05</v>
      </c>
      <c r="L1123" s="5">
        <v>23.05</v>
      </c>
      <c r="M1123" s="5"/>
      <c r="N1123" s="5"/>
      <c r="O1123" s="5"/>
      <c r="P1123" s="5">
        <v>24.37</v>
      </c>
      <c r="Q1123" s="5"/>
      <c r="R1123" s="5">
        <v>21.85</v>
      </c>
      <c r="S1123" s="5"/>
      <c r="T1123" s="5">
        <v>23.06</v>
      </c>
      <c r="U1123" s="5"/>
      <c r="V1123" s="5">
        <v>24.29</v>
      </c>
      <c r="W1123" s="5"/>
      <c r="X1123" s="5"/>
      <c r="Y1123" s="5"/>
      <c r="Z1123" s="5"/>
      <c r="AA1123" s="6">
        <v>22.6533</v>
      </c>
      <c r="AB1123" s="5"/>
      <c r="AC1123" s="5"/>
      <c r="AD1123" s="5"/>
      <c r="AE1123" s="5"/>
      <c r="AF1123" s="5">
        <v>20.5</v>
      </c>
      <c r="AG1123" s="5"/>
      <c r="AH1123" s="5"/>
      <c r="AI1123" s="5">
        <v>21.85</v>
      </c>
      <c r="AJ1123" s="5"/>
      <c r="AK1123" s="6">
        <v>22.5464</v>
      </c>
    </row>
    <row r="1124" s="1" customFormat="1" ht="63" customHeight="1" spans="1:37">
      <c r="A1124" s="1">
        <v>1121</v>
      </c>
      <c r="B1124" s="1" t="s">
        <v>1944</v>
      </c>
      <c r="C1124" s="1" t="s">
        <v>141</v>
      </c>
      <c r="D1124" s="1" t="s">
        <v>212</v>
      </c>
      <c r="E1124" s="1" t="s">
        <v>1945</v>
      </c>
      <c r="F1124" s="1">
        <v>20.63</v>
      </c>
      <c r="AC1124" s="1">
        <v>20.33</v>
      </c>
      <c r="AK1124" s="1">
        <v>20.33</v>
      </c>
    </row>
    <row r="1125" s="1" customFormat="1" ht="54" spans="1:37">
      <c r="A1125" s="1">
        <v>1122</v>
      </c>
      <c r="B1125" s="1" t="s">
        <v>1946</v>
      </c>
      <c r="C1125" s="1" t="s">
        <v>1947</v>
      </c>
      <c r="D1125" s="1" t="s">
        <v>212</v>
      </c>
      <c r="E1125" s="1" t="s">
        <v>1945</v>
      </c>
      <c r="F1125" s="1">
        <v>28.9629</v>
      </c>
      <c r="J1125" s="1">
        <v>25.45</v>
      </c>
      <c r="K1125" s="1">
        <v>26.5</v>
      </c>
      <c r="Q1125" s="1">
        <v>25.45</v>
      </c>
      <c r="U1125" s="1">
        <v>25.45</v>
      </c>
      <c r="W1125" s="1">
        <v>25.45</v>
      </c>
      <c r="AC1125" s="1">
        <v>28.28</v>
      </c>
      <c r="AD1125" s="1">
        <v>25.45</v>
      </c>
      <c r="AJ1125" s="1">
        <v>25.45</v>
      </c>
      <c r="AK1125" s="1">
        <v>25.94</v>
      </c>
    </row>
    <row r="1126" s="1" customFormat="1" ht="54" spans="1:37">
      <c r="A1126" s="1">
        <v>1123</v>
      </c>
      <c r="B1126" s="1" t="s">
        <v>1948</v>
      </c>
      <c r="C1126" s="1" t="s">
        <v>56</v>
      </c>
      <c r="D1126" s="1" t="s">
        <v>122</v>
      </c>
      <c r="E1126" s="1" t="s">
        <v>1945</v>
      </c>
      <c r="F1126" s="1">
        <v>0.229</v>
      </c>
      <c r="I1126" s="1">
        <v>0.2</v>
      </c>
      <c r="K1126" s="1">
        <v>0.175</v>
      </c>
      <c r="L1126" s="1">
        <v>0.1349</v>
      </c>
      <c r="V1126" s="1">
        <v>0.228</v>
      </c>
      <c r="AK1126" s="1">
        <v>0.1845</v>
      </c>
    </row>
    <row r="1127" s="1" customFormat="1" ht="40.5" spans="1:37">
      <c r="A1127" s="1">
        <v>1124</v>
      </c>
      <c r="B1127" s="1" t="s">
        <v>1949</v>
      </c>
      <c r="C1127" s="1" t="s">
        <v>191</v>
      </c>
      <c r="D1127" s="1" t="s">
        <v>240</v>
      </c>
      <c r="E1127" s="1" t="s">
        <v>1950</v>
      </c>
      <c r="F1127" s="1">
        <v>2.0737</v>
      </c>
      <c r="J1127" s="1">
        <v>2</v>
      </c>
      <c r="Q1127" s="1">
        <v>1.878</v>
      </c>
      <c r="U1127" s="1">
        <v>1.901</v>
      </c>
      <c r="V1127" s="1">
        <v>1.916</v>
      </c>
      <c r="AA1127" s="1">
        <v>2</v>
      </c>
      <c r="AI1127" s="1">
        <v>1.878</v>
      </c>
      <c r="AK1127" s="1">
        <v>1.9288</v>
      </c>
    </row>
    <row r="1128" s="1" customFormat="1" ht="40.5" spans="1:37">
      <c r="A1128" s="1">
        <v>1125</v>
      </c>
      <c r="B1128" s="1" t="s">
        <v>1949</v>
      </c>
      <c r="C1128" s="1" t="s">
        <v>191</v>
      </c>
      <c r="D1128" s="1" t="s">
        <v>237</v>
      </c>
      <c r="E1128" s="1" t="s">
        <v>1950</v>
      </c>
      <c r="F1128" s="1">
        <v>2.0484</v>
      </c>
      <c r="J1128" s="1">
        <v>2</v>
      </c>
      <c r="L1128" s="1">
        <v>1.9992</v>
      </c>
      <c r="Q1128" s="1">
        <v>1.8778</v>
      </c>
      <c r="U1128" s="1">
        <v>1.8778</v>
      </c>
      <c r="V1128" s="1">
        <v>1.9157</v>
      </c>
      <c r="AA1128" s="1">
        <v>2</v>
      </c>
      <c r="AI1128" s="1">
        <v>1.8778</v>
      </c>
      <c r="AK1128" s="1">
        <v>1.9355</v>
      </c>
    </row>
    <row r="1129" s="1" customFormat="1" ht="40.5" spans="1:37">
      <c r="A1129" s="1">
        <v>1126</v>
      </c>
      <c r="B1129" s="1" t="s">
        <v>1951</v>
      </c>
      <c r="C1129" s="1" t="s">
        <v>466</v>
      </c>
      <c r="D1129" s="1" t="s">
        <v>240</v>
      </c>
      <c r="E1129" s="1" t="s">
        <v>1950</v>
      </c>
      <c r="F1129" s="1">
        <v>2.3253</v>
      </c>
      <c r="L1129" s="1">
        <v>2.1544</v>
      </c>
      <c r="O1129" s="1">
        <v>2.102</v>
      </c>
      <c r="Q1129" s="1">
        <v>2.041</v>
      </c>
      <c r="U1129" s="1">
        <v>2.239</v>
      </c>
      <c r="V1129" s="1">
        <v>2.041</v>
      </c>
      <c r="AJ1129" s="1">
        <v>2.132</v>
      </c>
      <c r="AK1129" s="1">
        <v>2.1182</v>
      </c>
    </row>
    <row r="1130" s="1" customFormat="1" ht="40.5" spans="1:37">
      <c r="A1130" s="1">
        <v>1127</v>
      </c>
      <c r="B1130" s="1" t="s">
        <v>1951</v>
      </c>
      <c r="C1130" s="1" t="s">
        <v>307</v>
      </c>
      <c r="D1130" s="1" t="s">
        <v>240</v>
      </c>
      <c r="E1130" s="1" t="s">
        <v>1950</v>
      </c>
      <c r="F1130" s="1">
        <v>3.3723</v>
      </c>
      <c r="I1130" s="1">
        <v>3.229</v>
      </c>
      <c r="J1130" s="1">
        <v>3.096</v>
      </c>
      <c r="L1130" s="1">
        <v>3.1656</v>
      </c>
      <c r="O1130" s="1">
        <v>3.097</v>
      </c>
      <c r="Q1130" s="1">
        <v>3.096</v>
      </c>
      <c r="U1130" s="1">
        <v>3.097</v>
      </c>
      <c r="V1130" s="1">
        <v>3.119</v>
      </c>
      <c r="AC1130" s="1">
        <v>3.36</v>
      </c>
      <c r="AD1130" s="1">
        <v>3.097</v>
      </c>
      <c r="AI1130" s="1">
        <v>3.096</v>
      </c>
      <c r="AJ1130" s="1">
        <v>3.096</v>
      </c>
      <c r="AK1130" s="1">
        <v>3.1408</v>
      </c>
    </row>
    <row r="1131" s="1" customFormat="1" ht="40.5" spans="1:37">
      <c r="A1131" s="1">
        <v>1128</v>
      </c>
      <c r="B1131" s="1" t="s">
        <v>1952</v>
      </c>
      <c r="C1131" s="1" t="s">
        <v>76</v>
      </c>
      <c r="D1131" s="1" t="s">
        <v>93</v>
      </c>
      <c r="E1131" s="1" t="s">
        <v>1950</v>
      </c>
      <c r="F1131" s="1">
        <v>0.7767</v>
      </c>
      <c r="J1131" s="1">
        <v>0.7571</v>
      </c>
      <c r="Q1131" s="1">
        <v>0.7183</v>
      </c>
      <c r="AI1131" s="1">
        <v>0.7183</v>
      </c>
      <c r="AK1131" s="1">
        <v>0.7312</v>
      </c>
    </row>
    <row r="1132" s="1" customFormat="1" ht="33" customHeight="1" spans="1:37">
      <c r="A1132" s="1">
        <v>1129</v>
      </c>
      <c r="B1132" s="1" t="s">
        <v>1953</v>
      </c>
      <c r="C1132" s="1" t="s">
        <v>282</v>
      </c>
      <c r="D1132" s="1" t="s">
        <v>776</v>
      </c>
      <c r="E1132" s="1" t="s">
        <v>1954</v>
      </c>
      <c r="F1132" s="1">
        <v>2.2447</v>
      </c>
      <c r="I1132" s="1">
        <v>2.2313</v>
      </c>
      <c r="AK1132" s="1">
        <v>2.2313</v>
      </c>
    </row>
    <row r="1133" s="1" customFormat="1" ht="40.5" spans="1:37">
      <c r="A1133" s="1">
        <v>1130</v>
      </c>
      <c r="B1133" s="1" t="s">
        <v>1955</v>
      </c>
      <c r="C1133" s="1" t="s">
        <v>1956</v>
      </c>
      <c r="D1133" s="1" t="s">
        <v>363</v>
      </c>
      <c r="E1133" s="1" t="s">
        <v>1957</v>
      </c>
      <c r="F1133" s="1">
        <v>53.41</v>
      </c>
      <c r="J1133" s="1">
        <v>51.1</v>
      </c>
      <c r="K1133" s="1">
        <v>51.8</v>
      </c>
      <c r="L1133" s="1">
        <v>51.486</v>
      </c>
      <c r="R1133" s="1">
        <v>50.74</v>
      </c>
      <c r="S1133" s="1">
        <v>51.28</v>
      </c>
      <c r="V1133" s="1">
        <v>51.09</v>
      </c>
      <c r="W1133" s="1">
        <v>51.1</v>
      </c>
      <c r="Z1133" s="1">
        <v>51.28</v>
      </c>
      <c r="AB1133" s="1">
        <v>50.74</v>
      </c>
      <c r="AD1133" s="1">
        <v>51.28</v>
      </c>
      <c r="AH1133" s="1">
        <v>50.74</v>
      </c>
      <c r="AI1133" s="1">
        <v>50.74</v>
      </c>
      <c r="AJ1133" s="1">
        <v>51.28</v>
      </c>
      <c r="AK1133" s="1">
        <v>51.1274</v>
      </c>
    </row>
    <row r="1134" s="1" customFormat="1" ht="40.5" spans="1:37">
      <c r="A1134" s="1">
        <v>1131</v>
      </c>
      <c r="B1134" s="1" t="s">
        <v>1955</v>
      </c>
      <c r="C1134" s="1" t="s">
        <v>1958</v>
      </c>
      <c r="D1134" s="1" t="s">
        <v>363</v>
      </c>
      <c r="E1134" s="1" t="s">
        <v>1957</v>
      </c>
      <c r="F1134" s="1">
        <v>90.7975</v>
      </c>
      <c r="J1134" s="1">
        <v>87.18</v>
      </c>
      <c r="K1134" s="1">
        <v>89.94</v>
      </c>
      <c r="L1134" s="1">
        <v>87.18</v>
      </c>
      <c r="U1134" s="1">
        <v>87.18</v>
      </c>
      <c r="W1134" s="1">
        <v>87.18</v>
      </c>
      <c r="Z1134" s="1">
        <v>87.18</v>
      </c>
      <c r="AA1134" s="1">
        <v>74.6417</v>
      </c>
      <c r="AB1134" s="1">
        <v>87.1383</v>
      </c>
      <c r="AD1134" s="1">
        <v>87.18</v>
      </c>
      <c r="AI1134" s="1">
        <v>87.18</v>
      </c>
      <c r="AJ1134" s="1">
        <v>87.18</v>
      </c>
      <c r="AK1134" s="1">
        <v>86.2873</v>
      </c>
    </row>
    <row r="1135" s="1" customFormat="1" ht="40.5" spans="1:37">
      <c r="A1135" s="1">
        <v>1132</v>
      </c>
      <c r="B1135" s="1" t="s">
        <v>1959</v>
      </c>
      <c r="C1135" s="1" t="s">
        <v>246</v>
      </c>
      <c r="D1135" s="1" t="s">
        <v>929</v>
      </c>
      <c r="E1135" s="1" t="s">
        <v>1957</v>
      </c>
      <c r="F1135" s="1">
        <v>4.4917</v>
      </c>
      <c r="J1135" s="1">
        <v>4.2222</v>
      </c>
      <c r="L1135" s="1">
        <v>4.2789</v>
      </c>
      <c r="V1135" s="1">
        <v>3.2222</v>
      </c>
      <c r="X1135" s="1">
        <v>4.4</v>
      </c>
      <c r="AB1135" s="1">
        <v>4.0056</v>
      </c>
      <c r="AJ1135" s="1">
        <v>4.2222</v>
      </c>
      <c r="AK1135" s="1">
        <v>4.0585</v>
      </c>
    </row>
    <row r="1136" s="1" customFormat="1" ht="27" customHeight="1" spans="1:37">
      <c r="A1136" s="1">
        <v>1133</v>
      </c>
      <c r="B1136" s="1" t="s">
        <v>1960</v>
      </c>
      <c r="C1136" s="1" t="s">
        <v>1961</v>
      </c>
      <c r="D1136" s="1" t="s">
        <v>81</v>
      </c>
      <c r="E1136" s="1" t="s">
        <v>1962</v>
      </c>
      <c r="F1136" s="1">
        <v>30.45</v>
      </c>
      <c r="G1136" s="5">
        <v>30.4</v>
      </c>
      <c r="H1136" s="5"/>
      <c r="I1136" s="5"/>
      <c r="J1136" s="5"/>
      <c r="K1136" s="5"/>
      <c r="L1136" s="5"/>
      <c r="M1136" s="5"/>
      <c r="N1136" s="5"/>
      <c r="O1136" s="5">
        <v>30.43</v>
      </c>
      <c r="P1136" s="5"/>
      <c r="Q1136" s="5">
        <v>28.48</v>
      </c>
      <c r="R1136" s="5"/>
      <c r="S1136" s="5"/>
      <c r="T1136" s="5">
        <v>28.48</v>
      </c>
      <c r="U1136" s="5"/>
      <c r="V1136" s="5">
        <v>29.99</v>
      </c>
      <c r="W1136" s="5">
        <v>29.76</v>
      </c>
      <c r="X1136" s="5"/>
      <c r="Y1136" s="5"/>
      <c r="Z1136" s="5"/>
      <c r="AA1136" s="5">
        <v>22.98</v>
      </c>
      <c r="AB1136" s="5"/>
      <c r="AC1136" s="5"/>
      <c r="AD1136" s="5"/>
      <c r="AE1136" s="5"/>
      <c r="AF1136" s="5"/>
      <c r="AG1136" s="5"/>
      <c r="AH1136" s="5">
        <v>30.4</v>
      </c>
      <c r="AI1136" s="5">
        <v>28.48</v>
      </c>
      <c r="AJ1136" s="5"/>
      <c r="AK1136" s="27">
        <f>AVERAGE(F1136:AJ1136)</f>
        <v>28.985</v>
      </c>
    </row>
    <row r="1137" s="1" customFormat="1" ht="40.5" spans="1:37">
      <c r="A1137" s="1">
        <v>1134</v>
      </c>
      <c r="B1137" s="1" t="s">
        <v>1963</v>
      </c>
      <c r="C1137" s="1" t="s">
        <v>1964</v>
      </c>
      <c r="E1137" s="1" t="s">
        <v>1965</v>
      </c>
      <c r="F1137" s="1">
        <v>79.8867</v>
      </c>
      <c r="I1137" s="1">
        <v>76.45</v>
      </c>
      <c r="J1137" s="1">
        <v>76.22</v>
      </c>
      <c r="K1137" s="1">
        <v>76</v>
      </c>
      <c r="L1137" s="1">
        <v>69</v>
      </c>
      <c r="O1137" s="1">
        <v>76.22</v>
      </c>
      <c r="V1137" s="1">
        <v>79.66</v>
      </c>
      <c r="X1137" s="1">
        <v>79.6</v>
      </c>
      <c r="AA1137" s="1">
        <v>70.1961</v>
      </c>
      <c r="AI1137" s="1">
        <v>69</v>
      </c>
      <c r="AK1137" s="1">
        <v>74.7051</v>
      </c>
    </row>
    <row r="1138" s="1" customFormat="1" ht="40.5" spans="1:37">
      <c r="A1138" s="1">
        <v>1135</v>
      </c>
      <c r="B1138" s="1" t="s">
        <v>1963</v>
      </c>
      <c r="C1138" s="1" t="s">
        <v>1966</v>
      </c>
      <c r="E1138" s="1" t="s">
        <v>1965</v>
      </c>
      <c r="F1138" s="1">
        <v>131.62</v>
      </c>
      <c r="G1138" s="1">
        <v>130.67</v>
      </c>
      <c r="I1138" s="1">
        <v>120</v>
      </c>
      <c r="K1138" s="1">
        <v>127</v>
      </c>
      <c r="L1138" s="1">
        <v>118</v>
      </c>
      <c r="U1138" s="1">
        <v>120</v>
      </c>
      <c r="Y1138" s="1">
        <v>130.67</v>
      </c>
      <c r="AA1138" s="1">
        <v>119.3333</v>
      </c>
      <c r="AD1138" s="1">
        <v>130.67</v>
      </c>
      <c r="AI1138" s="1">
        <v>118</v>
      </c>
      <c r="AK1138" s="1">
        <v>123.8159</v>
      </c>
    </row>
    <row r="1139" s="1" customFormat="1" ht="40.5" spans="1:37">
      <c r="A1139" s="1">
        <v>1136</v>
      </c>
      <c r="B1139" s="1" t="s">
        <v>1967</v>
      </c>
      <c r="C1139" s="1" t="s">
        <v>1968</v>
      </c>
      <c r="E1139" s="1" t="s">
        <v>1965</v>
      </c>
      <c r="F1139" s="1">
        <v>23</v>
      </c>
      <c r="H1139" s="1">
        <v>21.13</v>
      </c>
      <c r="K1139" s="1">
        <v>19.7</v>
      </c>
      <c r="N1139" s="1">
        <v>19.28</v>
      </c>
      <c r="O1139" s="1">
        <v>19.08</v>
      </c>
      <c r="U1139" s="1">
        <v>19.26</v>
      </c>
      <c r="W1139" s="1">
        <v>19.4</v>
      </c>
      <c r="Y1139" s="1">
        <v>19.65</v>
      </c>
      <c r="AC1139" s="1">
        <v>22.5</v>
      </c>
      <c r="AE1139" s="1">
        <v>21.85</v>
      </c>
      <c r="AI1139" s="1">
        <v>19.08</v>
      </c>
      <c r="AK1139" s="1">
        <v>20.093</v>
      </c>
    </row>
    <row r="1140" s="1" customFormat="1" ht="40.5" spans="1:37">
      <c r="A1140" s="1">
        <v>1137</v>
      </c>
      <c r="B1140" s="1" t="s">
        <v>1969</v>
      </c>
      <c r="C1140" s="1" t="s">
        <v>307</v>
      </c>
      <c r="E1140" s="1" t="s">
        <v>1965</v>
      </c>
      <c r="F1140" s="1">
        <v>6.135</v>
      </c>
      <c r="J1140" s="1">
        <v>5.9567</v>
      </c>
      <c r="O1140" s="1">
        <v>5.9</v>
      </c>
      <c r="V1140" s="1">
        <v>6.02</v>
      </c>
      <c r="AI1140" s="1">
        <v>5.9</v>
      </c>
      <c r="AK1140" s="1">
        <v>5.9442</v>
      </c>
    </row>
    <row r="1141" s="1" customFormat="1" ht="40.5" spans="1:37">
      <c r="A1141" s="1">
        <v>1138</v>
      </c>
      <c r="B1141" s="1" t="s">
        <v>1969</v>
      </c>
      <c r="C1141" s="1" t="s">
        <v>186</v>
      </c>
      <c r="E1141" s="1" t="s">
        <v>1965</v>
      </c>
      <c r="F1141" s="1">
        <v>9.7625</v>
      </c>
      <c r="J1141" s="1">
        <v>9.06</v>
      </c>
      <c r="L1141" s="1">
        <v>9.08</v>
      </c>
      <c r="R1141" s="1">
        <v>9.68</v>
      </c>
      <c r="U1141" s="1">
        <v>8.97</v>
      </c>
      <c r="Y1141" s="1">
        <v>9.21</v>
      </c>
      <c r="AC1141" s="1">
        <v>9.7</v>
      </c>
      <c r="AK1141" s="1">
        <v>9.2833</v>
      </c>
    </row>
    <row r="1142" s="1" customFormat="1" ht="40.5" spans="1:37">
      <c r="A1142" s="1">
        <v>1139</v>
      </c>
      <c r="B1142" s="1" t="s">
        <v>1970</v>
      </c>
      <c r="C1142" s="1" t="s">
        <v>1971</v>
      </c>
      <c r="E1142" s="1" t="s">
        <v>1965</v>
      </c>
      <c r="F1142" s="1">
        <v>7.25</v>
      </c>
      <c r="V1142" s="1">
        <v>7</v>
      </c>
      <c r="AI1142" s="1">
        <v>7</v>
      </c>
      <c r="AK1142" s="1">
        <v>7</v>
      </c>
    </row>
    <row r="1143" s="1" customFormat="1" ht="54" spans="1:37">
      <c r="A1143" s="1">
        <v>1140</v>
      </c>
      <c r="B1143" s="1" t="s">
        <v>660</v>
      </c>
      <c r="C1143" s="1" t="s">
        <v>1972</v>
      </c>
      <c r="D1143" s="1" t="s">
        <v>212</v>
      </c>
      <c r="E1143" s="1" t="s">
        <v>1973</v>
      </c>
      <c r="F1143" s="1">
        <v>63.89</v>
      </c>
      <c r="I1143" s="1">
        <v>60.3</v>
      </c>
      <c r="K1143" s="1">
        <v>62.43</v>
      </c>
      <c r="U1143" s="1">
        <v>62.5</v>
      </c>
      <c r="W1143" s="1">
        <v>60.47</v>
      </c>
      <c r="AA1143" s="1">
        <v>54.3982</v>
      </c>
      <c r="AJ1143" s="1">
        <v>60.3</v>
      </c>
      <c r="AK1143" s="5">
        <v>60.61</v>
      </c>
    </row>
    <row r="1144" s="1" customFormat="1" ht="54" spans="1:37">
      <c r="A1144" s="1">
        <v>1141</v>
      </c>
      <c r="B1144" s="1" t="s">
        <v>660</v>
      </c>
      <c r="C1144" s="1" t="s">
        <v>1974</v>
      </c>
      <c r="D1144" s="1" t="s">
        <v>212</v>
      </c>
      <c r="E1144" s="1" t="s">
        <v>1973</v>
      </c>
      <c r="F1144" s="1">
        <v>94.28</v>
      </c>
      <c r="I1144" s="1">
        <v>86.8</v>
      </c>
      <c r="K1144" s="1">
        <v>90.08</v>
      </c>
      <c r="O1144" s="1">
        <v>86.81</v>
      </c>
      <c r="Q1144" s="1">
        <v>86.7</v>
      </c>
      <c r="U1144" s="1">
        <v>87.83</v>
      </c>
      <c r="W1144" s="1">
        <v>86.76</v>
      </c>
      <c r="Y1144" s="1">
        <v>92.67</v>
      </c>
      <c r="AA1144" s="1">
        <v>80.4299</v>
      </c>
      <c r="AD1144" s="1">
        <v>86.87</v>
      </c>
      <c r="AH1144" s="1">
        <v>86.7</v>
      </c>
      <c r="AJ1144" s="1">
        <v>86.7</v>
      </c>
      <c r="AK1144" s="5">
        <v>87.72</v>
      </c>
    </row>
    <row r="1145" s="1" customFormat="1" ht="40.5" spans="1:6">
      <c r="A1145" s="1">
        <v>1142</v>
      </c>
      <c r="B1145" s="1" t="s">
        <v>528</v>
      </c>
      <c r="C1145" s="1" t="s">
        <v>1975</v>
      </c>
      <c r="D1145" s="1" t="s">
        <v>1086</v>
      </c>
      <c r="E1145" s="1" t="s">
        <v>1976</v>
      </c>
      <c r="F1145" s="1">
        <v>1.125</v>
      </c>
    </row>
    <row r="1146" s="1" customFormat="1" ht="67.5" spans="1:37">
      <c r="A1146" s="1">
        <v>1143</v>
      </c>
      <c r="B1146" s="1" t="s">
        <v>1977</v>
      </c>
      <c r="C1146" s="1" t="s">
        <v>1978</v>
      </c>
      <c r="D1146" s="1" t="s">
        <v>1979</v>
      </c>
      <c r="E1146" s="1" t="s">
        <v>1976</v>
      </c>
      <c r="F1146" s="1">
        <v>111.02</v>
      </c>
      <c r="I1146" s="1">
        <v>103.28</v>
      </c>
      <c r="J1146" s="1">
        <v>104.28</v>
      </c>
      <c r="K1146" s="1">
        <v>106.38</v>
      </c>
      <c r="L1146" s="1">
        <v>105.16</v>
      </c>
      <c r="N1146" s="1">
        <v>105.16</v>
      </c>
      <c r="O1146" s="1">
        <v>105.16</v>
      </c>
      <c r="Q1146" s="1">
        <v>102.52</v>
      </c>
      <c r="R1146" s="1">
        <v>105.16</v>
      </c>
      <c r="S1146" s="1">
        <v>105.16</v>
      </c>
      <c r="T1146" s="1">
        <v>109.5</v>
      </c>
      <c r="U1146" s="1">
        <v>105.16</v>
      </c>
      <c r="V1146" s="1">
        <v>105.87</v>
      </c>
      <c r="Y1146" s="1">
        <v>105.16</v>
      </c>
      <c r="Z1146" s="1">
        <v>105.16</v>
      </c>
      <c r="AA1146" s="1">
        <v>103.1067</v>
      </c>
      <c r="AB1146" s="1">
        <v>102.52</v>
      </c>
      <c r="AD1146" s="1">
        <v>105.16</v>
      </c>
      <c r="AF1146" s="1">
        <v>105.16</v>
      </c>
      <c r="AH1146" s="1">
        <v>106.09</v>
      </c>
      <c r="AI1146" s="1">
        <v>102.52</v>
      </c>
      <c r="AJ1146" s="1">
        <v>102.52</v>
      </c>
      <c r="AK1146" s="1">
        <v>104.7708</v>
      </c>
    </row>
    <row r="1147" s="1" customFormat="1" ht="54" spans="1:6">
      <c r="A1147" s="1">
        <v>1144</v>
      </c>
      <c r="B1147" s="1" t="s">
        <v>1980</v>
      </c>
      <c r="C1147" s="1" t="s">
        <v>1981</v>
      </c>
      <c r="D1147" s="1" t="s">
        <v>1979</v>
      </c>
      <c r="E1147" s="1" t="s">
        <v>1976</v>
      </c>
      <c r="F1147" s="1">
        <v>21</v>
      </c>
    </row>
    <row r="1148" s="1" customFormat="1" ht="40.5" spans="1:37">
      <c r="A1148" s="1">
        <v>1145</v>
      </c>
      <c r="B1148" s="1" t="s">
        <v>1982</v>
      </c>
      <c r="C1148" s="1" t="s">
        <v>1983</v>
      </c>
      <c r="D1148" s="1" t="s">
        <v>1984</v>
      </c>
      <c r="E1148" s="1" t="s">
        <v>1976</v>
      </c>
      <c r="F1148" s="1">
        <v>31.5371</v>
      </c>
      <c r="H1148" s="1">
        <v>27.33</v>
      </c>
      <c r="J1148" s="1">
        <v>25.87</v>
      </c>
      <c r="K1148" s="1">
        <v>26.85</v>
      </c>
      <c r="L1148" s="1">
        <v>26.1874</v>
      </c>
      <c r="O1148" s="1">
        <v>29.4</v>
      </c>
      <c r="P1148" s="1">
        <v>30.69</v>
      </c>
      <c r="Q1148" s="1">
        <v>25.87</v>
      </c>
      <c r="S1148" s="1">
        <v>26</v>
      </c>
      <c r="T1148" s="1">
        <v>28.88</v>
      </c>
      <c r="U1148" s="1">
        <v>25.93</v>
      </c>
      <c r="V1148" s="1">
        <v>26.91</v>
      </c>
      <c r="W1148" s="1">
        <v>25.87</v>
      </c>
      <c r="X1148" s="1">
        <v>29.95</v>
      </c>
      <c r="Y1148" s="1">
        <v>25.87</v>
      </c>
      <c r="AC1148" s="1">
        <v>31.5</v>
      </c>
      <c r="AD1148" s="1">
        <v>25.87</v>
      </c>
      <c r="AE1148" s="1">
        <v>28.5</v>
      </c>
      <c r="AF1148" s="1">
        <v>25.87</v>
      </c>
      <c r="AK1148" s="1">
        <v>27.4082</v>
      </c>
    </row>
    <row r="1149" s="1" customFormat="1" ht="40.5" spans="1:37">
      <c r="A1149" s="1">
        <v>1146</v>
      </c>
      <c r="B1149" s="1" t="s">
        <v>1985</v>
      </c>
      <c r="C1149" s="1" t="s">
        <v>461</v>
      </c>
      <c r="D1149" s="1" t="s">
        <v>1986</v>
      </c>
      <c r="E1149" s="1" t="s">
        <v>1976</v>
      </c>
      <c r="F1149" s="1">
        <v>19.32</v>
      </c>
      <c r="I1149" s="1">
        <v>19.29</v>
      </c>
      <c r="J1149" s="1">
        <v>18.5</v>
      </c>
      <c r="K1149" s="1">
        <v>18.5</v>
      </c>
      <c r="L1149" s="1">
        <v>19.122</v>
      </c>
      <c r="Q1149" s="1">
        <v>18.5</v>
      </c>
      <c r="R1149" s="1">
        <v>18.5</v>
      </c>
      <c r="V1149" s="1">
        <v>19.26</v>
      </c>
      <c r="Y1149" s="1">
        <v>19.25</v>
      </c>
      <c r="AD1149" s="1">
        <v>18.5</v>
      </c>
      <c r="AF1149" s="1">
        <v>19.122</v>
      </c>
      <c r="AH1149" s="1">
        <v>19.26</v>
      </c>
      <c r="AI1149" s="1">
        <v>18.5</v>
      </c>
      <c r="AK1149" s="1">
        <v>18.8587</v>
      </c>
    </row>
    <row r="1150" s="1" customFormat="1" ht="40.5" spans="1:37">
      <c r="A1150" s="1">
        <v>1147</v>
      </c>
      <c r="B1150" s="1" t="s">
        <v>1987</v>
      </c>
      <c r="C1150" s="1" t="s">
        <v>1988</v>
      </c>
      <c r="D1150" s="1" t="s">
        <v>1989</v>
      </c>
      <c r="E1150" s="1" t="s">
        <v>1976</v>
      </c>
      <c r="F1150" s="1">
        <v>230.43</v>
      </c>
      <c r="G1150" s="1">
        <v>220.31</v>
      </c>
      <c r="J1150" s="1">
        <v>220.31</v>
      </c>
      <c r="K1150" s="1">
        <v>224.56</v>
      </c>
      <c r="L1150" s="1">
        <v>225.518</v>
      </c>
      <c r="N1150" s="1">
        <v>220.31</v>
      </c>
      <c r="O1150" s="1">
        <v>220.31</v>
      </c>
      <c r="Q1150" s="1">
        <v>220.31</v>
      </c>
      <c r="R1150" s="1">
        <v>220.31</v>
      </c>
      <c r="V1150" s="1">
        <v>220.31</v>
      </c>
      <c r="Y1150" s="1">
        <v>220.31</v>
      </c>
      <c r="Z1150" s="1">
        <v>220.31</v>
      </c>
      <c r="AA1150" s="1">
        <v>220.31</v>
      </c>
      <c r="AC1150" s="1">
        <v>220.31</v>
      </c>
      <c r="AD1150" s="1">
        <v>220.31</v>
      </c>
      <c r="AF1150" s="1">
        <v>230</v>
      </c>
      <c r="AH1150" s="1">
        <v>220.31</v>
      </c>
      <c r="AI1150" s="1">
        <v>220.31</v>
      </c>
      <c r="AJ1150" s="1">
        <v>220.31</v>
      </c>
      <c r="AK1150" s="1">
        <v>221.3738</v>
      </c>
    </row>
    <row r="1151" s="1" customFormat="1" ht="54" spans="1:37">
      <c r="A1151" s="1">
        <v>1148</v>
      </c>
      <c r="B1151" s="1" t="s">
        <v>1990</v>
      </c>
      <c r="C1151" s="1" t="s">
        <v>1991</v>
      </c>
      <c r="D1151" s="1" t="s">
        <v>187</v>
      </c>
      <c r="E1151" s="1" t="s">
        <v>1992</v>
      </c>
      <c r="F1151" s="1">
        <v>1.58</v>
      </c>
      <c r="G1151" s="1">
        <v>1.422</v>
      </c>
      <c r="H1151" s="1">
        <v>1.543</v>
      </c>
      <c r="I1151" s="1">
        <v>1.5445</v>
      </c>
      <c r="J1151" s="1">
        <v>1.422</v>
      </c>
      <c r="K1151" s="1">
        <v>1.448</v>
      </c>
      <c r="L1151" s="1">
        <v>1.51</v>
      </c>
      <c r="M1151" s="1">
        <v>1.4725</v>
      </c>
      <c r="N1151" s="1">
        <v>1.422</v>
      </c>
      <c r="O1151" s="1">
        <v>1.422</v>
      </c>
      <c r="Q1151" s="1">
        <v>1.422</v>
      </c>
      <c r="R1151" s="1">
        <v>1.4955</v>
      </c>
      <c r="T1151" s="1">
        <v>1.4985</v>
      </c>
      <c r="U1151" s="1">
        <v>1.422</v>
      </c>
      <c r="V1151" s="1">
        <v>1.4285</v>
      </c>
      <c r="W1151" s="1">
        <v>1.422</v>
      </c>
      <c r="Y1151" s="1">
        <v>1.422</v>
      </c>
      <c r="Z1151" s="1">
        <v>1.422</v>
      </c>
      <c r="AA1151" s="1">
        <v>1.422</v>
      </c>
      <c r="AB1151" s="1">
        <v>1.422</v>
      </c>
      <c r="AD1151" s="1">
        <v>1.442</v>
      </c>
      <c r="AE1151" s="1">
        <v>1.53</v>
      </c>
      <c r="AF1151" s="1">
        <v>1.531</v>
      </c>
      <c r="AH1151" s="1">
        <v>1.4965</v>
      </c>
      <c r="AI1151" s="1">
        <v>1.422</v>
      </c>
      <c r="AJ1151" s="1">
        <v>1.422</v>
      </c>
      <c r="AK1151" s="6">
        <f t="shared" ref="AK1151:AK1156" si="28">AVERAGE(G1151:AJ1151)</f>
        <v>1.45704</v>
      </c>
    </row>
    <row r="1152" s="1" customFormat="1" ht="40.5" spans="1:37">
      <c r="A1152" s="1">
        <v>1149</v>
      </c>
      <c r="B1152" s="1" t="s">
        <v>1261</v>
      </c>
      <c r="C1152" s="1" t="s">
        <v>1111</v>
      </c>
      <c r="D1152" s="1" t="s">
        <v>116</v>
      </c>
      <c r="E1152" s="1" t="s">
        <v>1992</v>
      </c>
      <c r="F1152" s="1">
        <v>0.6813</v>
      </c>
      <c r="I1152" s="1">
        <v>0.6727</v>
      </c>
      <c r="J1152" s="1">
        <v>0.6179</v>
      </c>
      <c r="K1152" s="1">
        <v>0.6267</v>
      </c>
      <c r="L1152" s="1">
        <v>0.6329</v>
      </c>
      <c r="M1152" s="1">
        <v>0.6279</v>
      </c>
      <c r="N1152" s="1">
        <v>0.6279</v>
      </c>
      <c r="O1152" s="1">
        <v>0.6604</v>
      </c>
      <c r="P1152" s="1">
        <v>0.63</v>
      </c>
      <c r="Q1152" s="1">
        <v>0.6279</v>
      </c>
      <c r="R1152" s="1">
        <v>0.6667</v>
      </c>
      <c r="T1152" s="1">
        <v>0.6417</v>
      </c>
      <c r="U1152" s="1">
        <v>0.6329</v>
      </c>
      <c r="V1152" s="1">
        <v>0.6238</v>
      </c>
      <c r="W1152" s="1">
        <v>0.6219</v>
      </c>
      <c r="X1152" s="1">
        <v>0.6713</v>
      </c>
      <c r="Y1152" s="1">
        <v>0.6431</v>
      </c>
      <c r="Z1152" s="1">
        <v>0.6138</v>
      </c>
      <c r="AD1152" s="1">
        <v>0.6192</v>
      </c>
      <c r="AF1152" s="1">
        <v>0.6279</v>
      </c>
      <c r="AH1152" s="1">
        <v>0.6783</v>
      </c>
      <c r="AI1152" s="1">
        <v>0.6138</v>
      </c>
      <c r="AJ1152" s="1">
        <v>0.6279</v>
      </c>
      <c r="AK1152" s="6">
        <f t="shared" si="28"/>
        <v>0.636663636363636</v>
      </c>
    </row>
    <row r="1153" s="1" customFormat="1" ht="67.5" spans="1:37">
      <c r="A1153" s="1">
        <v>1150</v>
      </c>
      <c r="B1153" s="1" t="s">
        <v>1993</v>
      </c>
      <c r="C1153" s="1" t="s">
        <v>1994</v>
      </c>
      <c r="D1153" s="1" t="s">
        <v>240</v>
      </c>
      <c r="E1153" s="1" t="s">
        <v>1995</v>
      </c>
      <c r="F1153" s="1">
        <v>4.432</v>
      </c>
      <c r="G1153" s="1">
        <v>4.266</v>
      </c>
      <c r="H1153" s="1">
        <v>4.7</v>
      </c>
      <c r="I1153" s="1">
        <v>4.404</v>
      </c>
      <c r="J1153" s="1">
        <v>4.266</v>
      </c>
      <c r="K1153" s="1">
        <v>4.294</v>
      </c>
      <c r="L1153" s="1">
        <v>4.266</v>
      </c>
      <c r="M1153" s="1">
        <v>4.266</v>
      </c>
      <c r="N1153" s="1">
        <v>4.266</v>
      </c>
      <c r="O1153" s="1">
        <v>4.266</v>
      </c>
      <c r="P1153" s="1">
        <v>4.473</v>
      </c>
      <c r="Q1153" s="1">
        <v>4.266</v>
      </c>
      <c r="R1153" s="1">
        <v>4.266</v>
      </c>
      <c r="S1153" s="1">
        <v>4.756</v>
      </c>
      <c r="T1153" s="1">
        <v>4.3</v>
      </c>
      <c r="U1153" s="1">
        <v>4.266</v>
      </c>
      <c r="V1153" s="1">
        <v>4.266</v>
      </c>
      <c r="W1153" s="1">
        <v>4.266</v>
      </c>
      <c r="X1153" s="1">
        <v>4.677</v>
      </c>
      <c r="Y1153" s="1">
        <v>4.634</v>
      </c>
      <c r="Z1153" s="1">
        <v>4.266</v>
      </c>
      <c r="AA1153" s="1">
        <v>4.266</v>
      </c>
      <c r="AB1153" s="1">
        <v>4.266</v>
      </c>
      <c r="AC1153" s="1">
        <v>4.75</v>
      </c>
      <c r="AD1153" s="1">
        <v>4.266</v>
      </c>
      <c r="AE1153" s="1">
        <v>4.687</v>
      </c>
      <c r="AF1153" s="1">
        <v>4.266</v>
      </c>
      <c r="AG1153" s="1">
        <v>4.703</v>
      </c>
      <c r="AH1153" s="1">
        <v>4.266</v>
      </c>
      <c r="AI1153" s="1">
        <v>4.266</v>
      </c>
      <c r="AJ1153" s="1">
        <v>4.266</v>
      </c>
      <c r="AK1153" s="1">
        <v>4.381</v>
      </c>
    </row>
    <row r="1154" s="1" customFormat="1" ht="40.5" spans="1:37">
      <c r="A1154" s="1">
        <v>1151</v>
      </c>
      <c r="B1154" s="1" t="s">
        <v>1996</v>
      </c>
      <c r="C1154" s="1" t="s">
        <v>1997</v>
      </c>
      <c r="D1154" s="1" t="s">
        <v>237</v>
      </c>
      <c r="E1154" s="1" t="s">
        <v>1998</v>
      </c>
      <c r="F1154" s="1">
        <v>40.9286</v>
      </c>
      <c r="I1154" s="1">
        <v>39.3429</v>
      </c>
      <c r="L1154" s="1">
        <v>40.8153</v>
      </c>
      <c r="AI1154" s="1">
        <v>35.5715</v>
      </c>
      <c r="AK1154" s="6">
        <f t="shared" si="28"/>
        <v>38.5765666666667</v>
      </c>
    </row>
    <row r="1155" s="1" customFormat="1" ht="40.5" spans="1:37">
      <c r="A1155" s="1">
        <v>1152</v>
      </c>
      <c r="B1155" s="1" t="s">
        <v>1999</v>
      </c>
      <c r="C1155" s="1" t="s">
        <v>2000</v>
      </c>
      <c r="D1155" s="1" t="s">
        <v>2001</v>
      </c>
      <c r="E1155" s="1" t="s">
        <v>2002</v>
      </c>
      <c r="F1155" s="1">
        <v>68.13</v>
      </c>
      <c r="G1155" s="1">
        <v>65.5</v>
      </c>
      <c r="J1155" s="1">
        <v>65.5</v>
      </c>
      <c r="L1155" s="1">
        <v>67.26</v>
      </c>
      <c r="O1155" s="1">
        <v>65.5</v>
      </c>
      <c r="Q1155" s="1">
        <v>65.5</v>
      </c>
      <c r="U1155" s="1">
        <v>65.52</v>
      </c>
      <c r="V1155" s="1">
        <v>65.5</v>
      </c>
      <c r="W1155" s="1">
        <v>65.51</v>
      </c>
      <c r="AD1155" s="1">
        <v>65.52</v>
      </c>
      <c r="AI1155" s="1">
        <v>65.5</v>
      </c>
      <c r="AJ1155" s="1">
        <v>65.52</v>
      </c>
      <c r="AK1155" s="6">
        <f t="shared" si="28"/>
        <v>65.6663636363636</v>
      </c>
    </row>
    <row r="1156" s="1" customFormat="1" ht="27" spans="1:37">
      <c r="A1156" s="1">
        <v>1153</v>
      </c>
      <c r="B1156" s="1" t="s">
        <v>2003</v>
      </c>
      <c r="C1156" s="1" t="s">
        <v>2004</v>
      </c>
      <c r="D1156" s="1" t="s">
        <v>2005</v>
      </c>
      <c r="E1156" s="1" t="s">
        <v>2002</v>
      </c>
      <c r="F1156" s="1">
        <v>70.135</v>
      </c>
      <c r="G1156" s="1">
        <v>68.42</v>
      </c>
      <c r="J1156" s="1">
        <v>68.51</v>
      </c>
      <c r="L1156" s="1">
        <v>69.09</v>
      </c>
      <c r="O1156" s="1">
        <v>68.42</v>
      </c>
      <c r="T1156" s="1">
        <v>69.57</v>
      </c>
      <c r="U1156" s="1">
        <v>68.42</v>
      </c>
      <c r="V1156" s="1">
        <v>68.7</v>
      </c>
      <c r="AD1156" s="1">
        <v>68.42</v>
      </c>
      <c r="AI1156" s="1">
        <v>68.42</v>
      </c>
      <c r="AJ1156" s="1">
        <v>68.42</v>
      </c>
      <c r="AK1156" s="6">
        <f t="shared" si="28"/>
        <v>68.639</v>
      </c>
    </row>
    <row r="1157" s="1" customFormat="1" ht="54" spans="1:37">
      <c r="A1157" s="1">
        <v>1154</v>
      </c>
      <c r="B1157" s="1" t="s">
        <v>2006</v>
      </c>
      <c r="C1157" s="1" t="s">
        <v>2007</v>
      </c>
      <c r="D1157" s="1" t="s">
        <v>85</v>
      </c>
      <c r="E1157" s="1" t="s">
        <v>2008</v>
      </c>
      <c r="F1157" s="1">
        <v>118.61</v>
      </c>
      <c r="L1157" s="1">
        <v>118.06</v>
      </c>
      <c r="M1157" s="1">
        <v>118.06</v>
      </c>
      <c r="N1157" s="1">
        <v>118.06</v>
      </c>
      <c r="Q1157" s="1">
        <v>118.06</v>
      </c>
      <c r="R1157" s="1">
        <v>118.06</v>
      </c>
      <c r="U1157" s="1">
        <v>118.06</v>
      </c>
      <c r="Y1157" s="1">
        <v>118.06</v>
      </c>
      <c r="Z1157" s="1">
        <v>118.06</v>
      </c>
      <c r="AD1157" s="1">
        <v>118.06</v>
      </c>
      <c r="AH1157" s="1">
        <v>118.06</v>
      </c>
      <c r="AI1157" s="1">
        <v>118.06</v>
      </c>
      <c r="AJ1157" s="1">
        <v>118.06</v>
      </c>
      <c r="AK1157" s="1">
        <v>118.1</v>
      </c>
    </row>
    <row r="1158" s="1" customFormat="1" ht="54" spans="1:37">
      <c r="A1158" s="1">
        <v>1155</v>
      </c>
      <c r="B1158" s="1" t="s">
        <v>2006</v>
      </c>
      <c r="C1158" s="1" t="s">
        <v>2009</v>
      </c>
      <c r="D1158" s="1" t="s">
        <v>85</v>
      </c>
      <c r="E1158" s="1" t="s">
        <v>2008</v>
      </c>
      <c r="F1158" s="1">
        <v>202.5</v>
      </c>
      <c r="G1158" s="1">
        <v>195.64</v>
      </c>
      <c r="H1158" s="1">
        <v>199.05</v>
      </c>
      <c r="K1158" s="1">
        <v>189.3</v>
      </c>
      <c r="L1158" s="1">
        <v>196.46</v>
      </c>
      <c r="N1158" s="1">
        <v>196.46</v>
      </c>
      <c r="Q1158" s="1">
        <v>195.64</v>
      </c>
      <c r="R1158" s="1">
        <v>196.46</v>
      </c>
      <c r="S1158" s="1">
        <v>198.78</v>
      </c>
      <c r="T1158" s="1">
        <v>196.73</v>
      </c>
      <c r="U1158" s="1">
        <v>196.46</v>
      </c>
      <c r="V1158" s="1">
        <v>196.46</v>
      </c>
      <c r="W1158" s="1">
        <v>196.46</v>
      </c>
      <c r="Y1158" s="1">
        <v>196.46</v>
      </c>
      <c r="Z1158" s="1">
        <v>195.64</v>
      </c>
      <c r="AA1158" s="1">
        <v>195.91</v>
      </c>
      <c r="AD1158" s="1">
        <v>196.46</v>
      </c>
      <c r="AH1158" s="1">
        <v>196.46</v>
      </c>
      <c r="AI1158" s="1">
        <v>195.64</v>
      </c>
      <c r="AJ1158" s="1">
        <v>195.64</v>
      </c>
      <c r="AK1158" s="1">
        <v>196.43</v>
      </c>
    </row>
    <row r="1159" s="1" customFormat="1" ht="54" spans="1:37">
      <c r="A1159" s="1">
        <v>1156</v>
      </c>
      <c r="B1159" s="1" t="s">
        <v>2010</v>
      </c>
      <c r="C1159" s="1" t="s">
        <v>76</v>
      </c>
      <c r="D1159" s="1" t="s">
        <v>212</v>
      </c>
      <c r="E1159" s="1" t="s">
        <v>2011</v>
      </c>
      <c r="F1159" s="1">
        <v>1012.49</v>
      </c>
      <c r="G1159" s="1">
        <v>955.63</v>
      </c>
      <c r="I1159" s="1">
        <v>1011.95</v>
      </c>
      <c r="K1159" s="1">
        <v>962.56</v>
      </c>
      <c r="L1159" s="1">
        <v>955.63</v>
      </c>
      <c r="M1159" s="1">
        <v>955.63</v>
      </c>
      <c r="N1159" s="1">
        <v>955.63</v>
      </c>
      <c r="Q1159" s="1">
        <v>955.63</v>
      </c>
      <c r="R1159" s="1">
        <v>955.63</v>
      </c>
      <c r="T1159" s="1">
        <v>966.33</v>
      </c>
      <c r="U1159" s="1">
        <v>955.63</v>
      </c>
      <c r="V1159" s="1">
        <v>955.63</v>
      </c>
      <c r="Y1159" s="1">
        <v>955.63</v>
      </c>
      <c r="Z1159" s="1">
        <v>955.63</v>
      </c>
      <c r="AA1159" s="1">
        <v>955.63</v>
      </c>
      <c r="AD1159" s="1">
        <v>955.63</v>
      </c>
      <c r="AH1159" s="1">
        <v>955.63</v>
      </c>
      <c r="AI1159" s="1">
        <v>955.63</v>
      </c>
      <c r="AJ1159" s="1">
        <v>955.63</v>
      </c>
      <c r="AK1159" s="1">
        <v>962.51</v>
      </c>
    </row>
    <row r="1160" s="1" customFormat="1" ht="40.5" spans="1:37">
      <c r="A1160" s="1">
        <v>1157</v>
      </c>
      <c r="B1160" s="1" t="s">
        <v>2012</v>
      </c>
      <c r="C1160" s="1" t="s">
        <v>2013</v>
      </c>
      <c r="D1160" s="1" t="s">
        <v>85</v>
      </c>
      <c r="E1160" s="1" t="s">
        <v>2014</v>
      </c>
      <c r="F1160" s="1">
        <v>1832</v>
      </c>
      <c r="G1160" s="1">
        <v>1770.75</v>
      </c>
      <c r="H1160" s="1">
        <v>1770.75</v>
      </c>
      <c r="I1160" s="1">
        <v>1770.75</v>
      </c>
      <c r="J1160" s="1">
        <v>1770.75</v>
      </c>
      <c r="K1160" s="1">
        <v>1770.75</v>
      </c>
      <c r="M1160" s="1">
        <v>1677.25</v>
      </c>
      <c r="N1160" s="1">
        <v>1770.75</v>
      </c>
      <c r="P1160" s="1">
        <v>1800</v>
      </c>
      <c r="R1160" s="1">
        <v>1770.75</v>
      </c>
      <c r="S1160" s="1">
        <v>1770.75</v>
      </c>
      <c r="T1160" s="1">
        <v>1711.79</v>
      </c>
      <c r="U1160" s="1">
        <v>1770.75</v>
      </c>
      <c r="V1160" s="1">
        <v>1770.75</v>
      </c>
      <c r="Y1160" s="1">
        <v>1770.75</v>
      </c>
      <c r="Z1160" s="1">
        <v>1770.75</v>
      </c>
      <c r="AC1160" s="1">
        <v>1770.75</v>
      </c>
      <c r="AD1160" s="1">
        <v>1770.75</v>
      </c>
      <c r="AF1160" s="1">
        <v>1770.75</v>
      </c>
      <c r="AG1160" s="1">
        <v>1832</v>
      </c>
      <c r="AH1160" s="1">
        <v>1770.75</v>
      </c>
      <c r="AI1160" s="1">
        <v>1770.75</v>
      </c>
      <c r="AJ1160" s="1">
        <v>1768.75</v>
      </c>
      <c r="AK1160" s="1">
        <v>1770.63</v>
      </c>
    </row>
    <row r="1161" s="1" customFormat="1" ht="54" spans="1:37">
      <c r="A1161" s="1">
        <v>1158</v>
      </c>
      <c r="B1161" s="1" t="s">
        <v>2015</v>
      </c>
      <c r="C1161" s="1" t="s">
        <v>56</v>
      </c>
      <c r="D1161" s="1" t="s">
        <v>175</v>
      </c>
      <c r="E1161" s="1" t="s">
        <v>2016</v>
      </c>
      <c r="F1161" s="20">
        <v>7.9742</v>
      </c>
      <c r="G1161" s="20">
        <v>7.881</v>
      </c>
      <c r="H1161" s="20"/>
      <c r="I1161" s="20"/>
      <c r="J1161" s="20">
        <v>7.881</v>
      </c>
      <c r="K1161" s="20"/>
      <c r="L1161" s="20">
        <v>7.947</v>
      </c>
      <c r="N1161" s="20" t="s">
        <v>817</v>
      </c>
      <c r="O1161" s="20">
        <v>7.881</v>
      </c>
      <c r="P1161" s="72">
        <v>7.895</v>
      </c>
      <c r="Q1161" s="20">
        <v>7.881</v>
      </c>
      <c r="R1161" s="20">
        <v>7.881</v>
      </c>
      <c r="S1161" s="20"/>
      <c r="T1161" s="20">
        <v>7.932</v>
      </c>
      <c r="U1161" s="20">
        <v>7.881</v>
      </c>
      <c r="V1161" s="20">
        <v>7.881</v>
      </c>
      <c r="W1161" s="20"/>
      <c r="X1161" s="20"/>
      <c r="Y1161" s="20"/>
      <c r="Z1161" s="20">
        <v>7.881</v>
      </c>
      <c r="AA1161" s="20"/>
      <c r="AB1161" s="20"/>
      <c r="AC1161" s="20"/>
      <c r="AD1161" s="20">
        <v>7.881</v>
      </c>
      <c r="AE1161" s="20"/>
      <c r="AF1161" s="20"/>
      <c r="AG1161" s="20"/>
      <c r="AH1161" s="20"/>
      <c r="AI1161" s="20">
        <v>7.881</v>
      </c>
      <c r="AJ1161" s="20">
        <v>7.881</v>
      </c>
      <c r="AK1161" s="20">
        <f t="shared" ref="AK1161:AK1167" si="29">AVERAGE(G1161:AJ1161)</f>
        <v>7.89035714285714</v>
      </c>
    </row>
    <row r="1162" s="1" customFormat="1" ht="54" spans="1:37">
      <c r="A1162" s="1">
        <v>1159</v>
      </c>
      <c r="B1162" s="1" t="s">
        <v>2015</v>
      </c>
      <c r="C1162" s="1" t="s">
        <v>708</v>
      </c>
      <c r="D1162" s="1" t="s">
        <v>175</v>
      </c>
      <c r="E1162" s="1" t="s">
        <v>2016</v>
      </c>
      <c r="F1162" s="70">
        <v>12.893</v>
      </c>
      <c r="G1162" s="70">
        <v>12.893</v>
      </c>
      <c r="H1162" s="70"/>
      <c r="I1162" s="70"/>
      <c r="J1162" s="70"/>
      <c r="K1162" s="70"/>
      <c r="L1162" s="70"/>
      <c r="M1162" s="70">
        <v>12.893</v>
      </c>
      <c r="N1162" s="70">
        <v>12.893</v>
      </c>
      <c r="O1162" s="70"/>
      <c r="P1162" s="70"/>
      <c r="Q1162" s="70">
        <v>12.893</v>
      </c>
      <c r="R1162" s="70">
        <v>12.893</v>
      </c>
      <c r="S1162" s="70"/>
      <c r="T1162" s="70">
        <v>12.892</v>
      </c>
      <c r="U1162" s="70">
        <v>12.893</v>
      </c>
      <c r="V1162" s="70">
        <v>12.893</v>
      </c>
      <c r="W1162" s="70">
        <v>12.893</v>
      </c>
      <c r="X1162" s="70"/>
      <c r="Y1162" s="70">
        <v>12.893</v>
      </c>
      <c r="Z1162" s="70">
        <v>12.893</v>
      </c>
      <c r="AA1162" s="70"/>
      <c r="AB1162" s="70"/>
      <c r="AC1162" s="70"/>
      <c r="AD1162" s="70">
        <v>12.893</v>
      </c>
      <c r="AE1162" s="70"/>
      <c r="AF1162" s="70"/>
      <c r="AG1162" s="70"/>
      <c r="AH1162" s="70">
        <v>12.893</v>
      </c>
      <c r="AI1162" s="70">
        <v>12.893</v>
      </c>
      <c r="AJ1162" s="70">
        <v>12.893</v>
      </c>
      <c r="AK1162" s="20">
        <f t="shared" si="29"/>
        <v>12.8929333333333</v>
      </c>
    </row>
    <row r="1163" s="1" customFormat="1" ht="162" spans="1:37">
      <c r="A1163" s="1">
        <v>1160</v>
      </c>
      <c r="B1163" s="1" t="s">
        <v>2017</v>
      </c>
      <c r="C1163" s="1" t="s">
        <v>2018</v>
      </c>
      <c r="D1163" s="1" t="s">
        <v>85</v>
      </c>
      <c r="E1163" s="1" t="s">
        <v>2019</v>
      </c>
      <c r="F1163" s="20">
        <v>226.39</v>
      </c>
      <c r="G1163" s="20">
        <v>226.39</v>
      </c>
      <c r="H1163" s="20"/>
      <c r="I1163" s="20"/>
      <c r="J1163" s="20"/>
      <c r="K1163" s="20"/>
      <c r="L1163" s="20">
        <v>226.39</v>
      </c>
      <c r="M1163" s="20">
        <v>226.39</v>
      </c>
      <c r="N1163" s="20" t="s">
        <v>817</v>
      </c>
      <c r="O1163" s="20"/>
      <c r="P1163" s="20"/>
      <c r="Q1163" s="20"/>
      <c r="R1163" s="20">
        <v>226.39</v>
      </c>
      <c r="S1163" s="20"/>
      <c r="T1163" s="20">
        <v>226.34</v>
      </c>
      <c r="U1163" s="20">
        <v>226.39</v>
      </c>
      <c r="V1163" s="20">
        <v>226.39</v>
      </c>
      <c r="W1163" s="20"/>
      <c r="X1163" s="20"/>
      <c r="Y1163" s="20">
        <v>226.39</v>
      </c>
      <c r="Z1163" s="20">
        <v>226.39</v>
      </c>
      <c r="AA1163" s="20"/>
      <c r="AB1163" s="20"/>
      <c r="AC1163" s="20">
        <v>226.39</v>
      </c>
      <c r="AD1163" s="20">
        <v>226.39</v>
      </c>
      <c r="AE1163" s="20"/>
      <c r="AF1163" s="20"/>
      <c r="AG1163" s="20"/>
      <c r="AH1163" s="20">
        <v>226.39</v>
      </c>
      <c r="AI1163" s="20">
        <v>226.39</v>
      </c>
      <c r="AJ1163" s="20">
        <v>226.39</v>
      </c>
      <c r="AK1163" s="20">
        <f t="shared" si="29"/>
        <v>226.386428571428</v>
      </c>
    </row>
    <row r="1164" s="1" customFormat="1" ht="40.5" spans="1:37">
      <c r="A1164" s="1">
        <v>1161</v>
      </c>
      <c r="B1164" s="1" t="s">
        <v>2020</v>
      </c>
      <c r="C1164" s="1" t="s">
        <v>1345</v>
      </c>
      <c r="D1164" s="1" t="s">
        <v>478</v>
      </c>
      <c r="E1164" s="1" t="s">
        <v>2021</v>
      </c>
      <c r="F1164" s="4">
        <v>6.095</v>
      </c>
      <c r="V1164" s="1">
        <v>6.08333333333333</v>
      </c>
      <c r="AA1164" s="1">
        <v>6.0911</v>
      </c>
      <c r="AK1164" s="1">
        <f t="shared" si="29"/>
        <v>6.08721666666666</v>
      </c>
    </row>
    <row r="1165" s="1" customFormat="1" ht="40.5" spans="1:37">
      <c r="A1165" s="1">
        <v>1162</v>
      </c>
      <c r="B1165" s="1" t="s">
        <v>2020</v>
      </c>
      <c r="C1165" s="1" t="s">
        <v>1345</v>
      </c>
      <c r="D1165" s="1" t="s">
        <v>57</v>
      </c>
      <c r="E1165" s="1" t="s">
        <v>2021</v>
      </c>
      <c r="F1165" s="4">
        <v>6.094</v>
      </c>
      <c r="V1165" s="6">
        <v>6.082</v>
      </c>
      <c r="AA1165" s="1">
        <v>6.0911</v>
      </c>
      <c r="AI1165" s="1">
        <v>6.082</v>
      </c>
      <c r="AK1165" s="1">
        <f t="shared" si="29"/>
        <v>6.08503333333333</v>
      </c>
    </row>
    <row r="1166" s="1" customFormat="1" ht="40.5" spans="1:37">
      <c r="A1166" s="1">
        <v>1163</v>
      </c>
      <c r="B1166" s="1" t="s">
        <v>2022</v>
      </c>
      <c r="C1166" s="1" t="s">
        <v>2023</v>
      </c>
      <c r="D1166" s="1" t="s">
        <v>64</v>
      </c>
      <c r="E1166" s="1" t="s">
        <v>2021</v>
      </c>
      <c r="F1166" s="4">
        <v>4.35</v>
      </c>
      <c r="L1166" s="1">
        <v>4.18416666666667</v>
      </c>
      <c r="R1166" s="1">
        <v>4.00666666666667</v>
      </c>
      <c r="V1166" s="1">
        <v>4.04333333333333</v>
      </c>
      <c r="AD1166" s="1">
        <v>3.8925</v>
      </c>
      <c r="AK1166" s="1">
        <f t="shared" si="29"/>
        <v>4.03166666666667</v>
      </c>
    </row>
    <row r="1167" s="1" customFormat="1" ht="40.5" spans="1:37">
      <c r="A1167" s="1">
        <v>1164</v>
      </c>
      <c r="B1167" s="1" t="s">
        <v>2022</v>
      </c>
      <c r="C1167" s="1" t="s">
        <v>2023</v>
      </c>
      <c r="D1167" s="1" t="s">
        <v>157</v>
      </c>
      <c r="E1167" s="1" t="s">
        <v>2021</v>
      </c>
      <c r="F1167" s="4">
        <v>4.35</v>
      </c>
      <c r="R1167" s="1">
        <v>4.00722222222222</v>
      </c>
      <c r="Y1167" s="1">
        <v>4.00722222222222</v>
      </c>
      <c r="AI1167" s="1">
        <v>4.00722222222222</v>
      </c>
      <c r="AJ1167" s="1">
        <v>4.0072</v>
      </c>
      <c r="AK1167" s="1">
        <f t="shared" si="29"/>
        <v>4.00721666666666</v>
      </c>
    </row>
    <row r="1168" s="1" customFormat="1" ht="54" spans="1:37">
      <c r="A1168" s="1">
        <v>1165</v>
      </c>
      <c r="B1168" s="1" t="s">
        <v>2024</v>
      </c>
      <c r="C1168" s="1" t="s">
        <v>2025</v>
      </c>
      <c r="D1168" s="1" t="s">
        <v>212</v>
      </c>
      <c r="E1168" s="1" t="s">
        <v>2026</v>
      </c>
      <c r="F1168" s="1">
        <v>34.965</v>
      </c>
      <c r="I1168" s="1">
        <v>33.71</v>
      </c>
      <c r="J1168" s="1">
        <v>32.39</v>
      </c>
      <c r="K1168" s="1">
        <v>32.74</v>
      </c>
      <c r="L1168" s="1">
        <v>32.63</v>
      </c>
      <c r="O1168" s="1">
        <v>32.39</v>
      </c>
      <c r="Q1168" s="1">
        <v>32.39</v>
      </c>
      <c r="T1168" s="1">
        <v>34.24</v>
      </c>
      <c r="U1168" s="1">
        <v>32.39</v>
      </c>
      <c r="V1168" s="1">
        <v>32.69</v>
      </c>
      <c r="W1168" s="1" t="s">
        <v>2027</v>
      </c>
      <c r="Y1168" s="1">
        <v>33.09</v>
      </c>
      <c r="AA1168" s="1">
        <v>32.39</v>
      </c>
      <c r="AB1168" s="1">
        <v>32.38</v>
      </c>
      <c r="AD1168" s="1">
        <v>32.39</v>
      </c>
      <c r="AG1168" s="1">
        <v>34.14</v>
      </c>
      <c r="AI1168" s="1">
        <v>32.39</v>
      </c>
      <c r="AJ1168" s="1">
        <v>32.39</v>
      </c>
      <c r="AK1168" s="1">
        <v>32.7724</v>
      </c>
    </row>
    <row r="1169" s="1" customFormat="1" ht="54" spans="1:37">
      <c r="A1169" s="1">
        <v>1166</v>
      </c>
      <c r="B1169" s="1" t="s">
        <v>2028</v>
      </c>
      <c r="C1169" s="1" t="s">
        <v>2029</v>
      </c>
      <c r="D1169" s="1" t="s">
        <v>212</v>
      </c>
      <c r="E1169" s="1" t="s">
        <v>2026</v>
      </c>
      <c r="F1169" s="1">
        <v>50.2057</v>
      </c>
      <c r="I1169" s="1">
        <v>47.84</v>
      </c>
      <c r="J1169" s="1">
        <v>45.89</v>
      </c>
      <c r="K1169" s="1">
        <v>46.39</v>
      </c>
      <c r="L1169" s="1">
        <v>45.94</v>
      </c>
      <c r="O1169" s="1">
        <v>45.89</v>
      </c>
      <c r="S1169" s="1">
        <v>48.68</v>
      </c>
      <c r="T1169" s="1">
        <v>48.84</v>
      </c>
      <c r="U1169" s="1">
        <v>45.9</v>
      </c>
      <c r="V1169" s="1">
        <v>45.88</v>
      </c>
      <c r="Y1169" s="1">
        <v>46.41</v>
      </c>
      <c r="AA1169" s="1">
        <v>45.8933</v>
      </c>
      <c r="AB1169" s="1">
        <v>45.88</v>
      </c>
      <c r="AC1169" s="1">
        <v>50.1</v>
      </c>
      <c r="AD1169" s="1">
        <v>45.9</v>
      </c>
      <c r="AI1169" s="1">
        <v>45.88</v>
      </c>
      <c r="AJ1169" s="1">
        <v>45.9</v>
      </c>
      <c r="AK1169" s="1">
        <v>46.7008</v>
      </c>
    </row>
    <row r="1170" s="1" customFormat="1" ht="42" customHeight="1" spans="1:37">
      <c r="A1170" s="1">
        <v>1167</v>
      </c>
      <c r="B1170" s="1" t="s">
        <v>2030</v>
      </c>
      <c r="C1170" s="1" t="s">
        <v>285</v>
      </c>
      <c r="D1170" s="1" t="s">
        <v>251</v>
      </c>
      <c r="E1170" s="1" t="s">
        <v>2031</v>
      </c>
      <c r="F1170" s="1">
        <v>0.9728</v>
      </c>
      <c r="H1170" s="1">
        <v>0.9</v>
      </c>
      <c r="I1170" s="1">
        <v>0.915</v>
      </c>
      <c r="V1170" s="1">
        <v>0.915</v>
      </c>
      <c r="AF1170" s="1">
        <v>0.9</v>
      </c>
      <c r="AK1170" s="1">
        <v>0.9075</v>
      </c>
    </row>
    <row r="1171" s="1" customFormat="1" ht="42.75" customHeight="1" spans="1:37">
      <c r="A1171" s="1">
        <v>1168</v>
      </c>
      <c r="B1171" s="1" t="s">
        <v>2030</v>
      </c>
      <c r="C1171" s="1" t="s">
        <v>285</v>
      </c>
      <c r="D1171" s="1" t="s">
        <v>136</v>
      </c>
      <c r="E1171" s="1" t="s">
        <v>2031</v>
      </c>
      <c r="F1171" s="1">
        <v>0.9728</v>
      </c>
      <c r="G1171" s="1">
        <v>0.9183</v>
      </c>
      <c r="H1171" s="3">
        <v>0.875</v>
      </c>
      <c r="I1171" s="3">
        <v>0.8467</v>
      </c>
      <c r="J1171" s="3">
        <v>0.7633</v>
      </c>
      <c r="K1171" s="3"/>
      <c r="L1171" s="3"/>
      <c r="M1171" s="3"/>
      <c r="N1171" s="3"/>
      <c r="O1171" s="3">
        <v>0.7608</v>
      </c>
      <c r="P1171" s="3">
        <v>0.84</v>
      </c>
      <c r="Q1171" s="3"/>
      <c r="R1171" s="3">
        <v>0.7083</v>
      </c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>
        <v>0.9583</v>
      </c>
      <c r="AD1171" s="3"/>
      <c r="AE1171" s="3">
        <v>0.9575</v>
      </c>
      <c r="AF1171" s="3">
        <v>0.7833</v>
      </c>
      <c r="AG1171" s="3">
        <v>0.898</v>
      </c>
      <c r="AH1171" s="3"/>
      <c r="AI1171" s="3">
        <v>0.7083</v>
      </c>
      <c r="AJ1171" s="3"/>
      <c r="AK1171" s="1">
        <v>0.8348</v>
      </c>
    </row>
    <row r="1172" s="4" customFormat="1" ht="40.5" spans="1:37">
      <c r="A1172" s="1">
        <v>1169</v>
      </c>
      <c r="B1172" s="4" t="s">
        <v>735</v>
      </c>
      <c r="C1172" s="4" t="s">
        <v>1500</v>
      </c>
      <c r="D1172" s="4">
        <v>28</v>
      </c>
      <c r="E1172" s="4" t="s">
        <v>2032</v>
      </c>
      <c r="F1172" s="4">
        <v>1.2646</v>
      </c>
      <c r="I1172" s="4">
        <v>1.23178571428571</v>
      </c>
      <c r="J1172" s="4">
        <v>1.13392857142857</v>
      </c>
      <c r="L1172" s="4">
        <v>1.18006071428571</v>
      </c>
      <c r="O1172" s="4">
        <v>1.13392857142857</v>
      </c>
      <c r="U1172" s="4">
        <v>1.26071428571429</v>
      </c>
      <c r="V1172" s="4">
        <v>1.18107142857143</v>
      </c>
      <c r="W1172" s="4">
        <v>1.13392857142857</v>
      </c>
      <c r="Y1172" s="4">
        <v>1.16</v>
      </c>
      <c r="AB1172" s="4">
        <v>0.947857142857143</v>
      </c>
      <c r="AD1172" s="4">
        <v>1.0825</v>
      </c>
      <c r="AI1172" s="4">
        <v>1.0825</v>
      </c>
      <c r="AJ1172" s="4">
        <v>1.1596</v>
      </c>
      <c r="AK1172" s="4">
        <f>AVERAGE(G1172:AJ1172)</f>
        <v>1.14065625</v>
      </c>
    </row>
    <row r="1173" s="4" customFormat="1" ht="40.5" spans="1:37">
      <c r="A1173" s="1">
        <v>1170</v>
      </c>
      <c r="B1173" s="4" t="s">
        <v>2033</v>
      </c>
      <c r="C1173" s="4" t="s">
        <v>2034</v>
      </c>
      <c r="D1173" s="4">
        <v>1</v>
      </c>
      <c r="E1173" s="4" t="s">
        <v>2032</v>
      </c>
      <c r="F1173" s="4">
        <v>37.875</v>
      </c>
      <c r="W1173" s="4">
        <v>36.07</v>
      </c>
      <c r="AD1173" s="4">
        <v>36.07</v>
      </c>
      <c r="AK1173" s="4">
        <f>AVERAGE(G1173:AJ1173)</f>
        <v>36.07</v>
      </c>
    </row>
    <row r="1174" s="4" customFormat="1" ht="40.5" spans="1:37">
      <c r="A1174" s="1">
        <v>1171</v>
      </c>
      <c r="B1174" s="4" t="s">
        <v>844</v>
      </c>
      <c r="C1174" s="4" t="s">
        <v>118</v>
      </c>
      <c r="D1174" s="4">
        <v>48</v>
      </c>
      <c r="E1174" s="4" t="s">
        <v>2032</v>
      </c>
      <c r="F1174" s="4">
        <v>0.4019</v>
      </c>
      <c r="AB1174" s="4">
        <v>0.393333333333333</v>
      </c>
      <c r="AK1174" s="4">
        <f t="shared" ref="AK1174:AK1182" si="30">AVERAGE(G1174:AJ1174)</f>
        <v>0.393333333333333</v>
      </c>
    </row>
    <row r="1175" s="4" customFormat="1" ht="40.5" spans="1:37">
      <c r="A1175" s="1">
        <v>1172</v>
      </c>
      <c r="B1175" s="4" t="s">
        <v>2035</v>
      </c>
      <c r="C1175" s="4" t="s">
        <v>246</v>
      </c>
      <c r="D1175" s="4">
        <v>24</v>
      </c>
      <c r="E1175" s="4" t="s">
        <v>2032</v>
      </c>
      <c r="F1175" s="4">
        <v>2.3333</v>
      </c>
      <c r="AB1175" s="4">
        <v>1.98333333333333</v>
      </c>
      <c r="AK1175" s="4">
        <f t="shared" si="30"/>
        <v>1.98333333333333</v>
      </c>
    </row>
    <row r="1176" s="4" customFormat="1" ht="40.5" spans="1:37">
      <c r="A1176" s="1">
        <v>1173</v>
      </c>
      <c r="B1176" s="4" t="s">
        <v>2036</v>
      </c>
      <c r="C1176" s="4" t="s">
        <v>2037</v>
      </c>
      <c r="D1176" s="4">
        <v>1</v>
      </c>
      <c r="E1176" s="4" t="s">
        <v>2032</v>
      </c>
      <c r="F1176" s="4">
        <v>31.6267</v>
      </c>
      <c r="I1176" s="4">
        <v>31.3</v>
      </c>
      <c r="Y1176" s="4">
        <v>30.78</v>
      </c>
      <c r="AD1176" s="4">
        <v>27.98</v>
      </c>
      <c r="AI1176" s="4">
        <v>27.9</v>
      </c>
      <c r="AK1176" s="4">
        <f t="shared" si="30"/>
        <v>29.49</v>
      </c>
    </row>
    <row r="1177" s="4" customFormat="1" ht="40.5" spans="1:37">
      <c r="A1177" s="1">
        <v>1174</v>
      </c>
      <c r="B1177" s="4" t="s">
        <v>2038</v>
      </c>
      <c r="C1177" s="4" t="s">
        <v>2034</v>
      </c>
      <c r="D1177" s="4">
        <v>1</v>
      </c>
      <c r="E1177" s="4" t="s">
        <v>2032</v>
      </c>
      <c r="F1177" s="4">
        <v>35.54</v>
      </c>
      <c r="AD1177" s="4">
        <v>30.58</v>
      </c>
      <c r="AJ1177" s="4">
        <v>30.58</v>
      </c>
      <c r="AK1177" s="4">
        <f t="shared" si="30"/>
        <v>30.58</v>
      </c>
    </row>
    <row r="1178" s="4" customFormat="1" ht="40.5" spans="1:37">
      <c r="A1178" s="1">
        <v>1175</v>
      </c>
      <c r="B1178" s="4" t="s">
        <v>2039</v>
      </c>
      <c r="C1178" s="4" t="s">
        <v>1358</v>
      </c>
      <c r="D1178" s="4">
        <v>6</v>
      </c>
      <c r="E1178" s="4" t="s">
        <v>2032</v>
      </c>
      <c r="F1178" s="4">
        <v>6.7866</v>
      </c>
      <c r="J1178" s="4">
        <v>6.26</v>
      </c>
      <c r="M1178" s="4">
        <v>6.6</v>
      </c>
      <c r="R1178" s="4">
        <v>6.09</v>
      </c>
      <c r="U1178" s="4">
        <v>6.09</v>
      </c>
      <c r="AB1178" s="4">
        <v>5.57</v>
      </c>
      <c r="AC1178" s="4">
        <v>6.6</v>
      </c>
      <c r="AK1178" s="4">
        <f t="shared" si="30"/>
        <v>6.20166666666667</v>
      </c>
    </row>
    <row r="1179" s="4" customFormat="1" ht="40.5" spans="1:37">
      <c r="A1179" s="1">
        <v>1176</v>
      </c>
      <c r="B1179" s="4" t="s">
        <v>2040</v>
      </c>
      <c r="C1179" s="4" t="s">
        <v>246</v>
      </c>
      <c r="D1179" s="4">
        <v>72</v>
      </c>
      <c r="E1179" s="4" t="s">
        <v>2032</v>
      </c>
      <c r="F1179" s="4">
        <v>0.4752</v>
      </c>
      <c r="V1179" s="4">
        <v>0.368611111111111</v>
      </c>
      <c r="AB1179" s="4">
        <v>0.322222222222222</v>
      </c>
      <c r="AD1179" s="4">
        <v>0.323888888888889</v>
      </c>
      <c r="AJ1179" s="4">
        <v>0.3236</v>
      </c>
      <c r="AK1179" s="4">
        <f t="shared" si="30"/>
        <v>0.334580555555555</v>
      </c>
    </row>
    <row r="1180" s="4" customFormat="1" ht="40.5" spans="1:37">
      <c r="A1180" s="1">
        <v>1177</v>
      </c>
      <c r="B1180" s="4" t="s">
        <v>2041</v>
      </c>
      <c r="C1180" s="4" t="s">
        <v>134</v>
      </c>
      <c r="D1180" s="4">
        <v>1</v>
      </c>
      <c r="E1180" s="4" t="s">
        <v>2032</v>
      </c>
      <c r="F1180" s="4">
        <v>28.4467</v>
      </c>
      <c r="AD1180" s="4">
        <v>25.67</v>
      </c>
      <c r="AK1180" s="4">
        <f t="shared" si="30"/>
        <v>25.67</v>
      </c>
    </row>
    <row r="1181" s="4" customFormat="1" ht="40.5" spans="1:37">
      <c r="A1181" s="1">
        <v>1178</v>
      </c>
      <c r="B1181" s="4" t="s">
        <v>2042</v>
      </c>
      <c r="C1181" s="4" t="s">
        <v>573</v>
      </c>
      <c r="D1181" s="4">
        <v>10</v>
      </c>
      <c r="E1181" s="4" t="s">
        <v>2032</v>
      </c>
      <c r="F1181" s="4">
        <v>3.1705</v>
      </c>
      <c r="W1181" s="4">
        <v>3.004</v>
      </c>
      <c r="AC1181" s="4">
        <v>3.057</v>
      </c>
      <c r="AD1181" s="4">
        <v>3.004</v>
      </c>
      <c r="AJ1181" s="4">
        <v>3.004</v>
      </c>
      <c r="AK1181" s="4">
        <f t="shared" si="30"/>
        <v>3.01725</v>
      </c>
    </row>
    <row r="1182" s="4" customFormat="1" ht="40.5" spans="1:37">
      <c r="A1182" s="1">
        <v>1179</v>
      </c>
      <c r="B1182" s="4" t="s">
        <v>2043</v>
      </c>
      <c r="C1182" s="4" t="s">
        <v>246</v>
      </c>
      <c r="D1182" s="4">
        <v>48</v>
      </c>
      <c r="E1182" s="4" t="s">
        <v>2032</v>
      </c>
      <c r="F1182" s="4">
        <v>0.7004</v>
      </c>
      <c r="U1182" s="4">
        <v>0.68625</v>
      </c>
      <c r="AJ1182" s="4">
        <v>0.6863</v>
      </c>
      <c r="AK1182" s="4">
        <f t="shared" si="30"/>
        <v>0.686275</v>
      </c>
    </row>
    <row r="1183" s="1" customFormat="1" ht="45" customHeight="1" spans="1:37">
      <c r="A1183" s="1">
        <v>1180</v>
      </c>
      <c r="B1183" s="1" t="s">
        <v>2044</v>
      </c>
      <c r="C1183" s="1" t="s">
        <v>2045</v>
      </c>
      <c r="D1183" s="1" t="s">
        <v>798</v>
      </c>
      <c r="E1183" s="1" t="s">
        <v>2046</v>
      </c>
      <c r="F1183" s="1">
        <v>1.4768</v>
      </c>
      <c r="I1183" s="1">
        <v>1.3817</v>
      </c>
      <c r="L1183" s="1">
        <v>1.4487</v>
      </c>
      <c r="M1183" s="1">
        <v>1.3817</v>
      </c>
      <c r="O1183" s="1">
        <v>1.3837</v>
      </c>
      <c r="Q1183" s="1">
        <v>1.3817</v>
      </c>
      <c r="R1183" s="1">
        <v>1.3817</v>
      </c>
      <c r="U1183" s="1">
        <v>1.3817</v>
      </c>
      <c r="W1183" s="1">
        <v>1.3817</v>
      </c>
      <c r="AA1183" s="1">
        <v>1.39</v>
      </c>
      <c r="AI1183" s="1">
        <v>1.3817</v>
      </c>
      <c r="AJ1183" s="1">
        <v>1.3817</v>
      </c>
      <c r="AK1183" s="1">
        <v>1.3887</v>
      </c>
    </row>
    <row r="1184" s="1" customFormat="1" ht="45" customHeight="1" spans="1:37">
      <c r="A1184" s="1">
        <v>1181</v>
      </c>
      <c r="B1184" s="1" t="s">
        <v>2044</v>
      </c>
      <c r="C1184" s="1" t="s">
        <v>2047</v>
      </c>
      <c r="D1184" s="1" t="s">
        <v>81</v>
      </c>
      <c r="E1184" s="1" t="s">
        <v>2046</v>
      </c>
      <c r="F1184" s="1">
        <v>2.7205</v>
      </c>
      <c r="O1184" s="1">
        <v>2.6592</v>
      </c>
      <c r="AD1184" s="1">
        <v>2.6192</v>
      </c>
      <c r="AJ1184" s="1">
        <v>2.5425</v>
      </c>
      <c r="AK1184" s="1">
        <v>2.6069</v>
      </c>
    </row>
    <row r="1185" ht="40.5" spans="1:37">
      <c r="A1185" s="1">
        <v>1182</v>
      </c>
      <c r="B1185" s="1" t="s">
        <v>2048</v>
      </c>
      <c r="C1185" s="1" t="s">
        <v>141</v>
      </c>
      <c r="D1185" s="1" t="s">
        <v>141</v>
      </c>
      <c r="E1185" s="1" t="s">
        <v>2049</v>
      </c>
      <c r="F1185" s="1">
        <v>85</v>
      </c>
      <c r="H1185" s="1">
        <v>68</v>
      </c>
      <c r="U1185" s="1">
        <v>68</v>
      </c>
      <c r="AA1185" s="1">
        <v>67</v>
      </c>
      <c r="AK1185" s="1">
        <v>72</v>
      </c>
    </row>
    <row r="1186" s="1" customFormat="1" ht="35" customHeight="1" spans="1:37">
      <c r="A1186" s="1">
        <v>1183</v>
      </c>
      <c r="B1186" s="1" t="s">
        <v>2050</v>
      </c>
      <c r="C1186" s="1" t="s">
        <v>186</v>
      </c>
      <c r="D1186" s="1" t="s">
        <v>179</v>
      </c>
      <c r="E1186" s="1" t="s">
        <v>2051</v>
      </c>
      <c r="F1186" s="1">
        <v>1.0911</v>
      </c>
      <c r="I1186" s="1">
        <v>1.0803</v>
      </c>
      <c r="L1186" s="1">
        <v>1.0819</v>
      </c>
      <c r="T1186" s="1">
        <v>1.0811</v>
      </c>
      <c r="U1186" s="1">
        <v>1.0819</v>
      </c>
      <c r="V1186" s="1">
        <v>1.0803</v>
      </c>
      <c r="Y1186" s="1">
        <v>1.0819</v>
      </c>
      <c r="AA1186" s="1">
        <v>1.0811</v>
      </c>
      <c r="AD1186" s="1">
        <v>1.0819</v>
      </c>
      <c r="AI1186" s="1">
        <v>1.0803</v>
      </c>
      <c r="AK1186" s="6">
        <f t="shared" ref="AK1186:AK1193" si="31">AVERAGE(G1186:AJ1186)</f>
        <v>1.08118888888889</v>
      </c>
    </row>
    <row r="1187" s="1" customFormat="1" ht="33" customHeight="1" spans="1:37">
      <c r="A1187" s="1">
        <v>1184</v>
      </c>
      <c r="B1187" s="1" t="s">
        <v>2050</v>
      </c>
      <c r="C1187" s="1" t="s">
        <v>76</v>
      </c>
      <c r="D1187" s="1" t="s">
        <v>88</v>
      </c>
      <c r="E1187" s="1" t="s">
        <v>2051</v>
      </c>
      <c r="F1187" s="1">
        <v>2.038</v>
      </c>
      <c r="J1187" s="1">
        <f>22.7052/12</f>
        <v>1.8921</v>
      </c>
      <c r="K1187" s="6">
        <f>22.45/12</f>
        <v>1.87083333333333</v>
      </c>
      <c r="L1187" s="6">
        <f>22.57/12</f>
        <v>1.88083333333333</v>
      </c>
      <c r="N1187" s="6">
        <f>23.3/12</f>
        <v>1.94166666666667</v>
      </c>
      <c r="O1187" s="1">
        <f>22.62/12</f>
        <v>1.885</v>
      </c>
      <c r="U1187" s="6">
        <f>22.79/12</f>
        <v>1.89916666666667</v>
      </c>
      <c r="Y1187" s="6">
        <f>22.94/12</f>
        <v>1.91166666666667</v>
      </c>
      <c r="AA1187" s="1">
        <v>1.8317</v>
      </c>
      <c r="AC1187" s="1">
        <f>24.36/12</f>
        <v>2.03</v>
      </c>
      <c r="AF1187" s="6"/>
      <c r="AK1187" s="6">
        <f t="shared" si="31"/>
        <v>1.90477407407407</v>
      </c>
    </row>
    <row r="1188" s="1" customFormat="1" ht="30" customHeight="1" spans="1:37">
      <c r="A1188" s="1">
        <v>1185</v>
      </c>
      <c r="B1188" s="1" t="s">
        <v>2050</v>
      </c>
      <c r="C1188" s="1" t="s">
        <v>76</v>
      </c>
      <c r="D1188" s="1" t="s">
        <v>93</v>
      </c>
      <c r="E1188" s="1" t="s">
        <v>2051</v>
      </c>
      <c r="F1188" s="1">
        <v>2.0137</v>
      </c>
      <c r="I1188" s="1">
        <v>1.9038</v>
      </c>
      <c r="T1188" s="6">
        <f>46.97/24</f>
        <v>1.95708333333333</v>
      </c>
      <c r="U1188" s="1">
        <v>1.9038</v>
      </c>
      <c r="AA1188" s="1">
        <v>1.8317</v>
      </c>
      <c r="AC1188" s="6">
        <f>47.5/24</f>
        <v>1.97916666666667</v>
      </c>
      <c r="AF1188" s="6"/>
      <c r="AI1188" s="6">
        <f>45.69/24</f>
        <v>1.90375</v>
      </c>
      <c r="AJ1188" s="6">
        <f>45.69/24</f>
        <v>1.90375</v>
      </c>
      <c r="AK1188" s="6">
        <f t="shared" si="31"/>
        <v>1.91186428571429</v>
      </c>
    </row>
    <row r="1189" s="1" customFormat="1" ht="37" customHeight="1" spans="1:37">
      <c r="A1189" s="1">
        <v>1186</v>
      </c>
      <c r="B1189" s="1" t="s">
        <v>2052</v>
      </c>
      <c r="C1189" s="1" t="s">
        <v>191</v>
      </c>
      <c r="D1189" s="1" t="s">
        <v>240</v>
      </c>
      <c r="E1189" s="1" t="s">
        <v>2051</v>
      </c>
      <c r="F1189" s="1">
        <v>2.696</v>
      </c>
      <c r="U1189" s="1">
        <f>25.27/10</f>
        <v>2.527</v>
      </c>
      <c r="AA1189" s="1">
        <v>2.5504</v>
      </c>
      <c r="AH1189" s="1">
        <f>25.27/10</f>
        <v>2.527</v>
      </c>
      <c r="AK1189" s="6">
        <f t="shared" si="31"/>
        <v>2.5348</v>
      </c>
    </row>
    <row r="1190" s="1" customFormat="1" ht="39" customHeight="1" spans="1:37">
      <c r="A1190" s="1">
        <v>1187</v>
      </c>
      <c r="B1190" s="1" t="s">
        <v>2052</v>
      </c>
      <c r="C1190" s="1" t="s">
        <v>191</v>
      </c>
      <c r="D1190" s="1" t="s">
        <v>189</v>
      </c>
      <c r="E1190" s="1" t="s">
        <v>2051</v>
      </c>
      <c r="F1190" s="1">
        <v>2.59</v>
      </c>
      <c r="O1190" s="1">
        <f>77.07/30</f>
        <v>2.569</v>
      </c>
      <c r="V1190" s="1">
        <f>75.99/30</f>
        <v>2.533</v>
      </c>
      <c r="AA1190" s="1">
        <v>2.5504</v>
      </c>
      <c r="AB1190" s="6"/>
      <c r="AK1190" s="1">
        <f t="shared" si="31"/>
        <v>2.5508</v>
      </c>
    </row>
    <row r="1191" s="1" customFormat="1" ht="40" customHeight="1" spans="1:37">
      <c r="A1191" s="1">
        <v>1188</v>
      </c>
      <c r="B1191" s="1" t="s">
        <v>2053</v>
      </c>
      <c r="C1191" s="1" t="s">
        <v>2054</v>
      </c>
      <c r="D1191" s="1" t="s">
        <v>212</v>
      </c>
      <c r="E1191" s="1" t="s">
        <v>2051</v>
      </c>
      <c r="F1191" s="1">
        <v>83.05</v>
      </c>
      <c r="I1191" s="1">
        <v>82.44</v>
      </c>
      <c r="J1191" s="1">
        <v>77.87</v>
      </c>
      <c r="K1191" s="1">
        <v>78.68</v>
      </c>
      <c r="L1191" s="1">
        <v>77.86</v>
      </c>
      <c r="O1191" s="1">
        <v>77.87</v>
      </c>
      <c r="V1191" s="1">
        <v>82.2</v>
      </c>
      <c r="W1191" s="1">
        <v>77.87</v>
      </c>
      <c r="AA1191" s="1">
        <v>77.87</v>
      </c>
      <c r="AD1191" s="1">
        <v>77.87</v>
      </c>
      <c r="AJ1191" s="1">
        <v>77.87</v>
      </c>
      <c r="AK1191" s="1">
        <f t="shared" si="31"/>
        <v>78.84</v>
      </c>
    </row>
    <row r="1192" s="1" customFormat="1" ht="34" customHeight="1" spans="1:37">
      <c r="A1192" s="1">
        <v>1189</v>
      </c>
      <c r="B1192" s="1" t="s">
        <v>2055</v>
      </c>
      <c r="C1192" s="1" t="s">
        <v>285</v>
      </c>
      <c r="D1192" s="1" t="s">
        <v>122</v>
      </c>
      <c r="E1192" s="1" t="s">
        <v>2051</v>
      </c>
      <c r="F1192" s="1">
        <v>0.4627</v>
      </c>
      <c r="J1192" s="1">
        <f>45.68/100</f>
        <v>0.4568</v>
      </c>
      <c r="V1192" s="1">
        <f>46.25/100</f>
        <v>0.4625</v>
      </c>
      <c r="AA1192" s="1">
        <v>0.4568</v>
      </c>
      <c r="AD1192" s="6">
        <f>44.4941/100</f>
        <v>0.444941</v>
      </c>
      <c r="AK1192" s="6">
        <f t="shared" si="31"/>
        <v>0.45526025</v>
      </c>
    </row>
    <row r="1193" s="1" customFormat="1" ht="34" customHeight="1" spans="1:37">
      <c r="A1193" s="1">
        <v>1190</v>
      </c>
      <c r="B1193" s="1" t="s">
        <v>2056</v>
      </c>
      <c r="C1193" s="1" t="s">
        <v>2057</v>
      </c>
      <c r="D1193" s="1" t="s">
        <v>212</v>
      </c>
      <c r="E1193" s="1" t="s">
        <v>2051</v>
      </c>
      <c r="F1193" s="1">
        <v>4.3</v>
      </c>
      <c r="J1193" s="1">
        <v>3.47</v>
      </c>
      <c r="O1193" s="1">
        <v>4</v>
      </c>
      <c r="Q1193" s="1">
        <v>3.47</v>
      </c>
      <c r="V1193" s="1">
        <v>3.65</v>
      </c>
      <c r="Y1193" s="1">
        <v>3.47</v>
      </c>
      <c r="AA1193" s="1">
        <v>3.542</v>
      </c>
      <c r="AE1193" s="1">
        <v>3.8</v>
      </c>
      <c r="AG1193" s="1">
        <v>3.8</v>
      </c>
      <c r="AH1193" s="1">
        <v>3.65</v>
      </c>
      <c r="AI1193" s="1">
        <v>3.47</v>
      </c>
      <c r="AJ1193" s="1">
        <v>3.78</v>
      </c>
      <c r="AK1193" s="6">
        <f t="shared" si="31"/>
        <v>3.64563636363636</v>
      </c>
    </row>
    <row r="1194" s="1" customFormat="1" ht="48" customHeight="1" spans="1:37">
      <c r="A1194" s="1">
        <v>1191</v>
      </c>
      <c r="B1194" s="71" t="s">
        <v>2058</v>
      </c>
      <c r="C1194" s="71" t="s">
        <v>2059</v>
      </c>
      <c r="D1194" s="71" t="s">
        <v>1880</v>
      </c>
      <c r="E1194" s="71" t="s">
        <v>2060</v>
      </c>
      <c r="F1194" s="71">
        <v>21.26</v>
      </c>
      <c r="G1194" s="71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71"/>
      <c r="T1194" s="71"/>
      <c r="U1194" s="71"/>
      <c r="V1194" s="71"/>
      <c r="W1194" s="71"/>
      <c r="X1194" s="71"/>
      <c r="Y1194" s="71"/>
      <c r="Z1194" s="71"/>
      <c r="AA1194" s="71"/>
      <c r="AB1194" s="71"/>
      <c r="AC1194" s="71"/>
      <c r="AD1194" s="71">
        <v>21.26</v>
      </c>
      <c r="AE1194" s="71"/>
      <c r="AF1194" s="71"/>
      <c r="AG1194" s="71"/>
      <c r="AH1194" s="71">
        <v>21.26</v>
      </c>
      <c r="AI1194" s="71"/>
      <c r="AJ1194" s="71"/>
      <c r="AK1194" s="71">
        <v>21.26</v>
      </c>
    </row>
    <row r="1195" s="1" customFormat="1" ht="48" customHeight="1" spans="1:37">
      <c r="A1195" s="1">
        <v>1192</v>
      </c>
      <c r="B1195" s="71" t="s">
        <v>2058</v>
      </c>
      <c r="C1195" s="71" t="s">
        <v>2061</v>
      </c>
      <c r="D1195" s="71" t="s">
        <v>212</v>
      </c>
      <c r="E1195" s="71" t="s">
        <v>2060</v>
      </c>
      <c r="F1195" s="71">
        <v>30.6</v>
      </c>
      <c r="G1195" s="71"/>
      <c r="H1195" s="71"/>
      <c r="I1195" s="71"/>
      <c r="J1195" s="71">
        <v>30.6</v>
      </c>
      <c r="K1195" s="71"/>
      <c r="L1195" s="71"/>
      <c r="M1195" s="71"/>
      <c r="N1195" s="71"/>
      <c r="O1195" s="71">
        <v>30.6</v>
      </c>
      <c r="P1195" s="71"/>
      <c r="Q1195" s="71"/>
      <c r="R1195" s="71"/>
      <c r="S1195" s="71"/>
      <c r="T1195" s="71"/>
      <c r="U1195" s="71">
        <v>30.6</v>
      </c>
      <c r="V1195" s="71"/>
      <c r="W1195" s="71"/>
      <c r="X1195" s="71"/>
      <c r="Y1195" s="71"/>
      <c r="Z1195" s="71">
        <v>30.6</v>
      </c>
      <c r="AA1195" s="71">
        <v>29.9867</v>
      </c>
      <c r="AB1195" s="71"/>
      <c r="AC1195" s="71"/>
      <c r="AD1195" s="71">
        <v>30.6</v>
      </c>
      <c r="AE1195" s="71"/>
      <c r="AF1195" s="71"/>
      <c r="AG1195" s="71"/>
      <c r="AH1195" s="71">
        <v>30.6</v>
      </c>
      <c r="AI1195" s="71">
        <v>30.6</v>
      </c>
      <c r="AJ1195" s="71"/>
      <c r="AK1195" s="71">
        <v>30.5233</v>
      </c>
    </row>
    <row r="1196" s="1" customFormat="1" ht="48" customHeight="1" spans="1:37">
      <c r="A1196" s="1">
        <v>1193</v>
      </c>
      <c r="B1196" s="71" t="s">
        <v>2062</v>
      </c>
      <c r="C1196" s="71" t="s">
        <v>40</v>
      </c>
      <c r="D1196" s="71" t="s">
        <v>212</v>
      </c>
      <c r="E1196" s="71" t="s">
        <v>2060</v>
      </c>
      <c r="F1196" s="71">
        <v>55</v>
      </c>
      <c r="G1196" s="71"/>
      <c r="H1196" s="71"/>
      <c r="I1196" s="71"/>
      <c r="J1196" s="71">
        <v>55</v>
      </c>
      <c r="K1196" s="71"/>
      <c r="L1196" s="71"/>
      <c r="M1196" s="71">
        <v>55</v>
      </c>
      <c r="N1196" s="71">
        <v>55</v>
      </c>
      <c r="O1196" s="71"/>
      <c r="P1196" s="71"/>
      <c r="Q1196" s="71">
        <v>55</v>
      </c>
      <c r="R1196" s="71"/>
      <c r="S1196" s="71"/>
      <c r="T1196" s="71"/>
      <c r="U1196" s="71">
        <v>55</v>
      </c>
      <c r="V1196" s="71"/>
      <c r="W1196" s="71"/>
      <c r="X1196" s="71"/>
      <c r="Y1196" s="71"/>
      <c r="Z1196" s="71">
        <v>55</v>
      </c>
      <c r="AA1196" s="71"/>
      <c r="AB1196" s="71"/>
      <c r="AC1196" s="71"/>
      <c r="AD1196" s="71"/>
      <c r="AE1196" s="71"/>
      <c r="AF1196" s="71"/>
      <c r="AG1196" s="71"/>
      <c r="AH1196" s="71"/>
      <c r="AI1196" s="71"/>
      <c r="AJ1196" s="71">
        <v>55</v>
      </c>
      <c r="AK1196" s="71">
        <v>55</v>
      </c>
    </row>
    <row r="1197" s="1" customFormat="1" ht="48" customHeight="1" spans="1:37">
      <c r="A1197" s="1">
        <v>1194</v>
      </c>
      <c r="B1197" s="71" t="s">
        <v>2063</v>
      </c>
      <c r="C1197" s="71" t="s">
        <v>1005</v>
      </c>
      <c r="D1197" s="71" t="s">
        <v>93</v>
      </c>
      <c r="E1197" s="71" t="s">
        <v>2060</v>
      </c>
      <c r="F1197" s="71">
        <v>0.9425</v>
      </c>
      <c r="G1197" s="71">
        <v>0.9425</v>
      </c>
      <c r="H1197" s="71"/>
      <c r="I1197" s="71"/>
      <c r="J1197" s="71"/>
      <c r="K1197" s="71"/>
      <c r="L1197" s="71"/>
      <c r="M1197" s="71">
        <v>0.9425</v>
      </c>
      <c r="N1197" s="71"/>
      <c r="O1197" s="71"/>
      <c r="P1197" s="71"/>
      <c r="Q1197" s="71">
        <v>0.9425</v>
      </c>
      <c r="R1197" s="71"/>
      <c r="S1197" s="71"/>
      <c r="T1197" s="71"/>
      <c r="U1197" s="71"/>
      <c r="V1197" s="71">
        <v>0.9425</v>
      </c>
      <c r="W1197" s="71">
        <v>0.9425</v>
      </c>
      <c r="X1197" s="71"/>
      <c r="Y1197" s="71"/>
      <c r="Z1197" s="71"/>
      <c r="AA1197" s="71"/>
      <c r="AB1197" s="71"/>
      <c r="AC1197" s="71"/>
      <c r="AD1197" s="71"/>
      <c r="AE1197" s="71"/>
      <c r="AF1197" s="71">
        <v>0.9425</v>
      </c>
      <c r="AG1197" s="71"/>
      <c r="AH1197" s="71"/>
      <c r="AI1197" s="71"/>
      <c r="AJ1197" s="71"/>
      <c r="AK1197" s="71">
        <v>0.9425</v>
      </c>
    </row>
    <row r="1198" s="1" customFormat="1" ht="48" customHeight="1" spans="1:37">
      <c r="A1198" s="1">
        <v>1195</v>
      </c>
      <c r="B1198" s="71" t="s">
        <v>1795</v>
      </c>
      <c r="C1198" s="71" t="s">
        <v>708</v>
      </c>
      <c r="D1198" s="71" t="s">
        <v>187</v>
      </c>
      <c r="E1198" s="71" t="s">
        <v>2060</v>
      </c>
      <c r="F1198" s="71">
        <v>1.3435</v>
      </c>
      <c r="G1198" s="71"/>
      <c r="H1198" s="71"/>
      <c r="I1198" s="71">
        <v>1.2905</v>
      </c>
      <c r="J1198" s="71"/>
      <c r="K1198" s="71"/>
      <c r="L1198" s="71">
        <v>1.0513</v>
      </c>
      <c r="M1198" s="71">
        <v>1.1205</v>
      </c>
      <c r="N1198" s="71"/>
      <c r="O1198" s="71"/>
      <c r="P1198" s="71"/>
      <c r="Q1198" s="71">
        <v>1.1205</v>
      </c>
      <c r="R1198" s="71">
        <v>1.325</v>
      </c>
      <c r="S1198" s="71"/>
      <c r="T1198" s="71"/>
      <c r="U1198" s="71">
        <v>1.1275</v>
      </c>
      <c r="V1198" s="71">
        <v>1.229</v>
      </c>
      <c r="W1198" s="71">
        <v>1.1205</v>
      </c>
      <c r="X1198" s="71"/>
      <c r="Y1198" s="71">
        <v>1.314</v>
      </c>
      <c r="Z1198" s="71"/>
      <c r="AA1198" s="71">
        <v>1.2627</v>
      </c>
      <c r="AB1198" s="71">
        <v>1.1205</v>
      </c>
      <c r="AC1198" s="71"/>
      <c r="AD1198" s="71">
        <v>1.0442</v>
      </c>
      <c r="AE1198" s="71"/>
      <c r="AF1198" s="71"/>
      <c r="AG1198" s="71"/>
      <c r="AH1198" s="71">
        <v>1.325</v>
      </c>
      <c r="AI1198" s="71"/>
      <c r="AJ1198" s="71">
        <v>1.1205</v>
      </c>
      <c r="AK1198" s="71">
        <v>1.1837</v>
      </c>
    </row>
    <row r="1199" s="1" customFormat="1" ht="48" customHeight="1" spans="1:37">
      <c r="A1199" s="1">
        <v>1196</v>
      </c>
      <c r="B1199" s="71" t="s">
        <v>471</v>
      </c>
      <c r="C1199" s="71" t="s">
        <v>56</v>
      </c>
      <c r="D1199" s="71" t="s">
        <v>233</v>
      </c>
      <c r="E1199" s="71" t="s">
        <v>2060</v>
      </c>
      <c r="F1199" s="71">
        <v>5.2641</v>
      </c>
      <c r="G1199" s="71"/>
      <c r="H1199" s="71"/>
      <c r="I1199" s="71"/>
      <c r="J1199" s="71"/>
      <c r="K1199" s="71"/>
      <c r="L1199" s="71"/>
      <c r="M1199" s="71"/>
      <c r="N1199" s="71"/>
      <c r="O1199" s="71">
        <v>4.3814</v>
      </c>
      <c r="P1199" s="71"/>
      <c r="Q1199" s="71">
        <v>4.28</v>
      </c>
      <c r="R1199" s="71">
        <v>4.28</v>
      </c>
      <c r="S1199" s="71"/>
      <c r="T1199" s="71">
        <v>5.2286</v>
      </c>
      <c r="U1199" s="71"/>
      <c r="V1199" s="71"/>
      <c r="W1199" s="71">
        <v>5.06</v>
      </c>
      <c r="X1199" s="71"/>
      <c r="Y1199" s="71"/>
      <c r="Z1199" s="71"/>
      <c r="AA1199" s="71"/>
      <c r="AB1199" s="71"/>
      <c r="AC1199" s="71"/>
      <c r="AD1199" s="71"/>
      <c r="AE1199" s="71"/>
      <c r="AF1199" s="71"/>
      <c r="AG1199" s="71"/>
      <c r="AH1199" s="71"/>
      <c r="AI1199" s="71"/>
      <c r="AJ1199" s="71"/>
      <c r="AK1199" s="71">
        <f t="shared" ref="AK1199:AK1201" si="32">AVERAGE(G1199:AJ1199)</f>
        <v>4.646</v>
      </c>
    </row>
    <row r="1200" s="1" customFormat="1" ht="48" customHeight="1" spans="1:37">
      <c r="A1200" s="1">
        <v>1197</v>
      </c>
      <c r="B1200" s="71" t="s">
        <v>471</v>
      </c>
      <c r="C1200" s="71" t="s">
        <v>56</v>
      </c>
      <c r="D1200" s="71" t="s">
        <v>240</v>
      </c>
      <c r="E1200" s="71" t="s">
        <v>2060</v>
      </c>
      <c r="F1200" s="71">
        <v>5.196</v>
      </c>
      <c r="G1200" s="71"/>
      <c r="H1200" s="71"/>
      <c r="I1200" s="71"/>
      <c r="J1200" s="71"/>
      <c r="K1200" s="71"/>
      <c r="L1200" s="71"/>
      <c r="M1200" s="71"/>
      <c r="N1200" s="71">
        <v>4.28</v>
      </c>
      <c r="O1200" s="71">
        <v>4.382</v>
      </c>
      <c r="P1200" s="71"/>
      <c r="Q1200" s="71">
        <v>4.28</v>
      </c>
      <c r="R1200" s="71">
        <v>4.28</v>
      </c>
      <c r="S1200" s="71"/>
      <c r="T1200" s="71"/>
      <c r="U1200" s="71">
        <v>4.341</v>
      </c>
      <c r="V1200" s="71">
        <v>5.196</v>
      </c>
      <c r="W1200" s="71">
        <v>4.28</v>
      </c>
      <c r="X1200" s="71"/>
      <c r="Y1200" s="71"/>
      <c r="Z1200" s="71"/>
      <c r="AA1200" s="71"/>
      <c r="AB1200" s="71">
        <v>4.28</v>
      </c>
      <c r="AC1200" s="71"/>
      <c r="AD1200" s="71"/>
      <c r="AE1200" s="71"/>
      <c r="AF1200" s="71"/>
      <c r="AG1200" s="71"/>
      <c r="AH1200" s="71"/>
      <c r="AI1200" s="71"/>
      <c r="AJ1200" s="71">
        <v>4.28</v>
      </c>
      <c r="AK1200" s="71">
        <f t="shared" si="32"/>
        <v>4.39988888888889</v>
      </c>
    </row>
    <row r="1201" s="1" customFormat="1" ht="48" customHeight="1" spans="1:37">
      <c r="A1201" s="1">
        <v>1198</v>
      </c>
      <c r="B1201" s="71" t="s">
        <v>471</v>
      </c>
      <c r="C1201" s="71" t="s">
        <v>56</v>
      </c>
      <c r="D1201" s="71" t="s">
        <v>237</v>
      </c>
      <c r="E1201" s="71" t="s">
        <v>2060</v>
      </c>
      <c r="F1201" s="71">
        <v>5.1325</v>
      </c>
      <c r="G1201" s="71"/>
      <c r="H1201" s="71"/>
      <c r="I1201" s="71"/>
      <c r="J1201" s="71"/>
      <c r="K1201" s="71"/>
      <c r="L1201" s="71"/>
      <c r="M1201" s="71"/>
      <c r="N1201" s="71"/>
      <c r="O1201" s="71">
        <v>4.3814</v>
      </c>
      <c r="P1201" s="71"/>
      <c r="Q1201" s="71">
        <v>4.28</v>
      </c>
      <c r="R1201" s="71">
        <v>4.28</v>
      </c>
      <c r="S1201" s="71"/>
      <c r="T1201" s="71"/>
      <c r="U1201" s="71">
        <v>4.9736</v>
      </c>
      <c r="V1201" s="71">
        <v>5.0879</v>
      </c>
      <c r="W1201" s="71"/>
      <c r="X1201" s="71"/>
      <c r="Y1201" s="71"/>
      <c r="Z1201" s="71"/>
      <c r="AA1201" s="71"/>
      <c r="AB1201" s="71">
        <v>4.28</v>
      </c>
      <c r="AC1201" s="71"/>
      <c r="AD1201" s="71"/>
      <c r="AE1201" s="71"/>
      <c r="AF1201" s="71"/>
      <c r="AG1201" s="71"/>
      <c r="AH1201" s="71">
        <v>5.0879</v>
      </c>
      <c r="AI1201" s="71"/>
      <c r="AJ1201" s="71"/>
      <c r="AK1201" s="71">
        <f t="shared" si="32"/>
        <v>4.6244</v>
      </c>
    </row>
    <row r="1202" s="1" customFormat="1" ht="48" customHeight="1" spans="1:37">
      <c r="A1202" s="1">
        <v>1199</v>
      </c>
      <c r="B1202" s="71" t="s">
        <v>1557</v>
      </c>
      <c r="C1202" s="71" t="s">
        <v>76</v>
      </c>
      <c r="D1202" s="71" t="s">
        <v>93</v>
      </c>
      <c r="E1202" s="71" t="s">
        <v>2060</v>
      </c>
      <c r="F1202" s="71">
        <v>0.8692</v>
      </c>
      <c r="G1202" s="71"/>
      <c r="H1202" s="71">
        <v>0.8296</v>
      </c>
      <c r="I1202" s="71"/>
      <c r="J1202" s="71"/>
      <c r="K1202" s="71">
        <v>0.8638</v>
      </c>
      <c r="L1202" s="71"/>
      <c r="M1202" s="71"/>
      <c r="N1202" s="71"/>
      <c r="O1202" s="71">
        <v>0.8575</v>
      </c>
      <c r="P1202" s="71"/>
      <c r="Q1202" s="71"/>
      <c r="R1202" s="71">
        <v>0.8238</v>
      </c>
      <c r="S1202" s="71"/>
      <c r="T1202" s="71"/>
      <c r="U1202" s="71"/>
      <c r="V1202" s="71">
        <v>0.8413</v>
      </c>
      <c r="W1202" s="71">
        <v>0.8296</v>
      </c>
      <c r="X1202" s="71">
        <v>0.8575</v>
      </c>
      <c r="Y1202" s="71"/>
      <c r="Z1202" s="71">
        <v>0.8238</v>
      </c>
      <c r="AA1202" s="71"/>
      <c r="AB1202" s="71"/>
      <c r="AC1202" s="71"/>
      <c r="AD1202" s="71"/>
      <c r="AE1202" s="71"/>
      <c r="AF1202" s="71">
        <v>0.8575</v>
      </c>
      <c r="AG1202" s="71"/>
      <c r="AH1202" s="71"/>
      <c r="AI1202" s="71">
        <v>0.8238</v>
      </c>
      <c r="AJ1202" s="71"/>
      <c r="AK1202" s="71">
        <v>0.8408</v>
      </c>
    </row>
    <row r="1203" s="1" customFormat="1" ht="48" customHeight="1" spans="1:37">
      <c r="A1203" s="1">
        <v>1200</v>
      </c>
      <c r="B1203" s="71" t="s">
        <v>2064</v>
      </c>
      <c r="C1203" s="71" t="s">
        <v>2065</v>
      </c>
      <c r="D1203" s="71" t="s">
        <v>212</v>
      </c>
      <c r="E1203" s="71" t="s">
        <v>2060</v>
      </c>
      <c r="F1203" s="71">
        <v>12.35</v>
      </c>
      <c r="G1203" s="71"/>
      <c r="H1203" s="71"/>
      <c r="I1203" s="71"/>
      <c r="J1203" s="71"/>
      <c r="K1203" s="71"/>
      <c r="L1203" s="71">
        <v>5.81</v>
      </c>
      <c r="M1203" s="71"/>
      <c r="N1203" s="71">
        <v>5.07</v>
      </c>
      <c r="O1203" s="71"/>
      <c r="P1203" s="71">
        <v>12.25</v>
      </c>
      <c r="Q1203" s="71"/>
      <c r="R1203" s="71">
        <v>5.48</v>
      </c>
      <c r="S1203" s="71">
        <v>11.89</v>
      </c>
      <c r="T1203" s="71"/>
      <c r="U1203" s="71"/>
      <c r="V1203" s="71"/>
      <c r="W1203" s="71">
        <v>12.27</v>
      </c>
      <c r="X1203" s="71"/>
      <c r="Y1203" s="71"/>
      <c r="Z1203" s="71"/>
      <c r="AA1203" s="71"/>
      <c r="AB1203" s="71"/>
      <c r="AC1203" s="71"/>
      <c r="AD1203" s="71">
        <v>4.9</v>
      </c>
      <c r="AE1203" s="71"/>
      <c r="AF1203" s="71"/>
      <c r="AG1203" s="71"/>
      <c r="AH1203" s="71"/>
      <c r="AI1203" s="71"/>
      <c r="AJ1203" s="71"/>
      <c r="AK1203" s="71">
        <v>8.2386</v>
      </c>
    </row>
    <row r="1204" s="1" customFormat="1" ht="54" spans="1:37">
      <c r="A1204" s="1">
        <v>1201</v>
      </c>
      <c r="B1204" s="1" t="s">
        <v>2066</v>
      </c>
      <c r="C1204" s="1" t="s">
        <v>90</v>
      </c>
      <c r="D1204" s="1" t="s">
        <v>993</v>
      </c>
      <c r="E1204" s="1" t="s">
        <v>2067</v>
      </c>
      <c r="F1204" s="1">
        <v>5.1967</v>
      </c>
      <c r="H1204" s="1">
        <v>5.4933</v>
      </c>
      <c r="I1204" s="1">
        <v>5.3517</v>
      </c>
      <c r="J1204" s="1">
        <v>4.9</v>
      </c>
      <c r="M1204" s="1">
        <v>5.4933</v>
      </c>
      <c r="O1204" s="1">
        <v>4.9</v>
      </c>
      <c r="V1204" s="1">
        <v>5.4933</v>
      </c>
      <c r="W1204" s="1">
        <v>4.9</v>
      </c>
      <c r="X1204" s="1">
        <v>5.3933</v>
      </c>
      <c r="Y1204" s="1">
        <v>4.9</v>
      </c>
      <c r="AC1204" s="1">
        <v>5.49</v>
      </c>
      <c r="AD1204" s="1">
        <v>5.253</v>
      </c>
      <c r="AK1204" s="1">
        <v>5.2304</v>
      </c>
    </row>
    <row r="1205" s="1" customFormat="1" ht="54" spans="1:37">
      <c r="A1205" s="1">
        <v>1202</v>
      </c>
      <c r="B1205" s="1" t="s">
        <v>2068</v>
      </c>
      <c r="C1205" s="1" t="s">
        <v>186</v>
      </c>
      <c r="D1205" s="1" t="s">
        <v>247</v>
      </c>
      <c r="E1205" s="1" t="s">
        <v>2067</v>
      </c>
      <c r="F1205" s="1">
        <v>8.5267</v>
      </c>
      <c r="G1205" s="1">
        <v>8.18</v>
      </c>
      <c r="I1205" s="1">
        <v>8.6383</v>
      </c>
      <c r="Q1205" s="1">
        <v>8.18</v>
      </c>
      <c r="T1205" s="1">
        <v>8.81</v>
      </c>
      <c r="U1205" s="1">
        <v>8.8</v>
      </c>
      <c r="V1205" s="1">
        <v>9.5667</v>
      </c>
      <c r="X1205" s="1">
        <v>9.505</v>
      </c>
      <c r="Z1205" s="1">
        <v>8.18</v>
      </c>
      <c r="AC1205" s="1">
        <v>9.38</v>
      </c>
      <c r="AG1205" s="1">
        <v>9.5667</v>
      </c>
      <c r="AI1205" s="1">
        <v>8.18</v>
      </c>
      <c r="AJ1205" s="1">
        <v>8.18</v>
      </c>
      <c r="AK1205" s="1">
        <v>8.7456</v>
      </c>
    </row>
    <row r="1206" s="1" customFormat="1" ht="54" spans="1:37">
      <c r="A1206" s="1">
        <v>1203</v>
      </c>
      <c r="B1206" s="1" t="s">
        <v>2068</v>
      </c>
      <c r="C1206" s="1" t="s">
        <v>186</v>
      </c>
      <c r="D1206" s="1" t="s">
        <v>175</v>
      </c>
      <c r="E1206" s="1" t="s">
        <v>2067</v>
      </c>
      <c r="F1206" s="1">
        <v>8.3691</v>
      </c>
      <c r="G1206" s="1">
        <v>8.029</v>
      </c>
      <c r="I1206" s="1">
        <v>8.479</v>
      </c>
      <c r="J1206" s="1">
        <v>8.029</v>
      </c>
      <c r="N1206" s="1">
        <v>8.029</v>
      </c>
      <c r="O1206" s="1">
        <v>8.029</v>
      </c>
      <c r="P1206" s="1">
        <v>9.3</v>
      </c>
      <c r="Q1206" s="1">
        <v>8.029</v>
      </c>
      <c r="S1206" s="1">
        <v>8.029</v>
      </c>
      <c r="T1206" s="1">
        <v>8.444</v>
      </c>
      <c r="U1206" s="1">
        <v>8.637</v>
      </c>
      <c r="V1206" s="1">
        <v>9.3899</v>
      </c>
      <c r="X1206" s="1">
        <v>9.33</v>
      </c>
      <c r="Z1206" s="1">
        <v>8.029</v>
      </c>
      <c r="AC1206" s="1">
        <v>9.207</v>
      </c>
      <c r="AD1206" s="1">
        <v>8.029</v>
      </c>
      <c r="AI1206" s="1">
        <v>8.029</v>
      </c>
      <c r="AK1206" s="1">
        <v>8.4363</v>
      </c>
    </row>
    <row r="1207" s="1" customFormat="1" ht="54" spans="1:37">
      <c r="A1207" s="1">
        <v>1204</v>
      </c>
      <c r="B1207" s="1" t="s">
        <v>2069</v>
      </c>
      <c r="C1207" s="1" t="s">
        <v>160</v>
      </c>
      <c r="D1207" s="1" t="s">
        <v>1059</v>
      </c>
      <c r="E1207" s="1" t="s">
        <v>2067</v>
      </c>
      <c r="F1207" s="1">
        <v>0.86</v>
      </c>
      <c r="AA1207" s="1">
        <v>0.8333</v>
      </c>
      <c r="AK1207" s="1">
        <v>0.8467</v>
      </c>
    </row>
    <row r="1208" s="1" customFormat="1" ht="54" spans="1:37">
      <c r="A1208" s="1">
        <v>1205</v>
      </c>
      <c r="B1208" s="1" t="s">
        <v>2070</v>
      </c>
      <c r="C1208" s="1" t="s">
        <v>98</v>
      </c>
      <c r="D1208" s="1" t="s">
        <v>179</v>
      </c>
      <c r="E1208" s="1" t="s">
        <v>2067</v>
      </c>
      <c r="F1208" s="1">
        <v>0.7479</v>
      </c>
      <c r="H1208" s="1">
        <v>0.9661</v>
      </c>
      <c r="I1208" s="1">
        <v>0.7461</v>
      </c>
      <c r="J1208" s="1">
        <v>1.1111</v>
      </c>
      <c r="L1208" s="1">
        <v>0.7417</v>
      </c>
      <c r="M1208" s="1">
        <v>0.7661</v>
      </c>
      <c r="Q1208" s="1">
        <v>0.7358</v>
      </c>
      <c r="S1208" s="1">
        <v>0.9036</v>
      </c>
      <c r="AA1208" s="1">
        <v>1.1111</v>
      </c>
      <c r="AK1208" s="1">
        <v>0.8699</v>
      </c>
    </row>
    <row r="1209" s="1" customFormat="1" ht="54" spans="1:37">
      <c r="A1209" s="1">
        <v>1206</v>
      </c>
      <c r="B1209" s="1" t="s">
        <v>2071</v>
      </c>
      <c r="C1209" s="1" t="s">
        <v>1325</v>
      </c>
      <c r="D1209" s="1" t="s">
        <v>71</v>
      </c>
      <c r="E1209" s="1" t="s">
        <v>2067</v>
      </c>
      <c r="F1209" s="1">
        <v>4.473</v>
      </c>
      <c r="H1209" s="1">
        <v>5.043</v>
      </c>
      <c r="M1209" s="1">
        <v>5.394</v>
      </c>
      <c r="W1209" s="1">
        <v>4.473</v>
      </c>
      <c r="Y1209" s="1">
        <v>4.62</v>
      </c>
      <c r="AA1209" s="1">
        <v>4.473</v>
      </c>
      <c r="AD1209" s="1">
        <v>4.67</v>
      </c>
      <c r="AI1209" s="1">
        <v>4.483</v>
      </c>
      <c r="AK1209" s="1">
        <v>4.7036</v>
      </c>
    </row>
    <row r="1210" s="1" customFormat="1" ht="40.5" spans="1:16384">
      <c r="A1210" s="1">
        <v>1207</v>
      </c>
      <c r="B1210" s="61" t="s">
        <v>2072</v>
      </c>
      <c r="C1210" s="61" t="s">
        <v>90</v>
      </c>
      <c r="D1210" s="61" t="s">
        <v>2073</v>
      </c>
      <c r="E1210" s="61" t="s">
        <v>2074</v>
      </c>
      <c r="F1210" s="61">
        <v>0.7669</v>
      </c>
      <c r="G1210" s="61">
        <v>0.7642</v>
      </c>
      <c r="H1210" s="61"/>
      <c r="I1210" s="61"/>
      <c r="J1210" s="61">
        <v>0.7642</v>
      </c>
      <c r="K1210" s="61"/>
      <c r="L1210" s="61">
        <v>0.7646</v>
      </c>
      <c r="M1210" s="61"/>
      <c r="N1210" s="61"/>
      <c r="O1210" s="61">
        <v>0.7633</v>
      </c>
      <c r="P1210" s="61"/>
      <c r="Q1210" s="61"/>
      <c r="R1210" s="61">
        <v>0.7642</v>
      </c>
      <c r="S1210" s="61"/>
      <c r="T1210" s="61"/>
      <c r="U1210" s="61">
        <v>0.7642</v>
      </c>
      <c r="V1210" s="61"/>
      <c r="W1210" s="61"/>
      <c r="X1210" s="61"/>
      <c r="Y1210" s="61"/>
      <c r="Z1210" s="61">
        <v>0.7642</v>
      </c>
      <c r="AA1210" s="61"/>
      <c r="AB1210" s="61"/>
      <c r="AC1210" s="61"/>
      <c r="AD1210" s="61">
        <v>0.7642</v>
      </c>
      <c r="AE1210" s="61"/>
      <c r="AF1210" s="61">
        <v>0.7642</v>
      </c>
      <c r="AG1210" s="61"/>
      <c r="AH1210" s="61"/>
      <c r="AI1210" s="61">
        <v>0.7642</v>
      </c>
      <c r="AJ1210" s="61">
        <v>0.7642</v>
      </c>
      <c r="AK1210" s="61">
        <v>0.7644</v>
      </c>
      <c r="AL1210" s="61"/>
      <c r="AM1210" s="61"/>
      <c r="AN1210" s="61"/>
      <c r="AO1210" s="61"/>
      <c r="AP1210" s="61"/>
      <c r="AQ1210" s="61"/>
      <c r="AR1210" s="61"/>
      <c r="AS1210" s="61"/>
      <c r="AT1210" s="61"/>
      <c r="AU1210" s="61"/>
      <c r="AV1210" s="61"/>
      <c r="AW1210" s="61"/>
      <c r="AX1210" s="61"/>
      <c r="AY1210" s="61"/>
      <c r="AZ1210" s="61"/>
      <c r="BA1210" s="61"/>
      <c r="BB1210" s="61"/>
      <c r="BC1210" s="61"/>
      <c r="BD1210" s="61"/>
      <c r="BE1210" s="61"/>
      <c r="BF1210" s="61"/>
      <c r="BG1210" s="61"/>
      <c r="BH1210" s="61"/>
      <c r="BI1210" s="61"/>
      <c r="BJ1210" s="61"/>
      <c r="BK1210" s="61"/>
      <c r="BL1210" s="61"/>
      <c r="BM1210" s="61"/>
      <c r="BN1210" s="61"/>
      <c r="BO1210" s="61"/>
      <c r="BP1210" s="61"/>
      <c r="BQ1210" s="61"/>
      <c r="BR1210" s="61"/>
      <c r="BS1210" s="61"/>
      <c r="BT1210" s="61"/>
      <c r="BU1210" s="61"/>
      <c r="BV1210" s="61"/>
      <c r="BW1210" s="61"/>
      <c r="BX1210" s="61"/>
      <c r="BY1210" s="61"/>
      <c r="BZ1210" s="61"/>
      <c r="CA1210" s="61"/>
      <c r="CB1210" s="61"/>
      <c r="CC1210" s="61"/>
      <c r="CD1210" s="61"/>
      <c r="CE1210" s="61"/>
      <c r="CF1210" s="61"/>
      <c r="CG1210" s="61"/>
      <c r="CH1210" s="61"/>
      <c r="CI1210" s="61"/>
      <c r="CJ1210" s="61"/>
      <c r="CK1210" s="61"/>
      <c r="CL1210" s="61"/>
      <c r="CM1210" s="61"/>
      <c r="CN1210" s="61"/>
      <c r="CO1210" s="61"/>
      <c r="CP1210" s="61"/>
      <c r="CQ1210" s="61"/>
      <c r="CR1210" s="61"/>
      <c r="CS1210" s="61"/>
      <c r="CT1210" s="61"/>
      <c r="CU1210" s="61"/>
      <c r="CV1210" s="61"/>
      <c r="CW1210" s="61"/>
      <c r="CX1210" s="61"/>
      <c r="CY1210" s="61"/>
      <c r="CZ1210" s="61"/>
      <c r="DA1210" s="61"/>
      <c r="DB1210" s="61"/>
      <c r="DC1210" s="61"/>
      <c r="DD1210" s="61"/>
      <c r="DE1210" s="61"/>
      <c r="DF1210" s="61"/>
      <c r="DG1210" s="61"/>
      <c r="DH1210" s="61"/>
      <c r="DI1210" s="61"/>
      <c r="DJ1210" s="61"/>
      <c r="DK1210" s="61"/>
      <c r="DL1210" s="61"/>
      <c r="DM1210" s="61"/>
      <c r="DN1210" s="61"/>
      <c r="DO1210" s="61"/>
      <c r="DP1210" s="61"/>
      <c r="DQ1210" s="61"/>
      <c r="DR1210" s="61"/>
      <c r="DS1210" s="61"/>
      <c r="DT1210" s="61"/>
      <c r="DU1210" s="61"/>
      <c r="DV1210" s="61"/>
      <c r="DW1210" s="61"/>
      <c r="DX1210" s="61"/>
      <c r="DY1210" s="61"/>
      <c r="DZ1210" s="61"/>
      <c r="EA1210" s="61"/>
      <c r="EB1210" s="61"/>
      <c r="EC1210" s="61"/>
      <c r="ED1210" s="61"/>
      <c r="EE1210" s="61"/>
      <c r="EF1210" s="61"/>
      <c r="EG1210" s="61"/>
      <c r="EH1210" s="61"/>
      <c r="EI1210" s="61"/>
      <c r="EJ1210" s="61"/>
      <c r="EK1210" s="61"/>
      <c r="EL1210" s="61"/>
      <c r="EM1210" s="61"/>
      <c r="EN1210" s="61"/>
      <c r="EO1210" s="61"/>
      <c r="EP1210" s="61"/>
      <c r="EQ1210" s="61"/>
      <c r="ER1210" s="61"/>
      <c r="ES1210" s="61"/>
      <c r="ET1210" s="61"/>
      <c r="EU1210" s="61"/>
      <c r="EV1210" s="61"/>
      <c r="EW1210" s="61"/>
      <c r="EX1210" s="61"/>
      <c r="EY1210" s="61"/>
      <c r="EZ1210" s="61"/>
      <c r="FA1210" s="61"/>
      <c r="FB1210" s="61"/>
      <c r="FC1210" s="61"/>
      <c r="FD1210" s="61"/>
      <c r="FE1210" s="61"/>
      <c r="FF1210" s="61"/>
      <c r="FG1210" s="61"/>
      <c r="FH1210" s="61"/>
      <c r="FI1210" s="61"/>
      <c r="FJ1210" s="61"/>
      <c r="FK1210" s="61"/>
      <c r="FL1210" s="61"/>
      <c r="FM1210" s="61"/>
      <c r="FN1210" s="61"/>
      <c r="FO1210" s="61"/>
      <c r="FP1210" s="61"/>
      <c r="FQ1210" s="61"/>
      <c r="FR1210" s="61"/>
      <c r="FS1210" s="61"/>
      <c r="FT1210" s="61"/>
      <c r="FU1210" s="61"/>
      <c r="FV1210" s="61"/>
      <c r="FW1210" s="61"/>
      <c r="FX1210" s="61"/>
      <c r="FY1210" s="61"/>
      <c r="FZ1210" s="61"/>
      <c r="GA1210" s="61"/>
      <c r="GB1210" s="61"/>
      <c r="GC1210" s="61"/>
      <c r="GD1210" s="61"/>
      <c r="GE1210" s="61"/>
      <c r="GF1210" s="61"/>
      <c r="GG1210" s="61"/>
      <c r="GH1210" s="61"/>
      <c r="GI1210" s="61"/>
      <c r="GJ1210" s="61"/>
      <c r="GK1210" s="61"/>
      <c r="GL1210" s="61"/>
      <c r="GM1210" s="61"/>
      <c r="GN1210" s="61"/>
      <c r="GO1210" s="61"/>
      <c r="GP1210" s="61"/>
      <c r="GQ1210" s="61"/>
      <c r="GR1210" s="61"/>
      <c r="GS1210" s="61"/>
      <c r="GT1210" s="61"/>
      <c r="GU1210" s="61"/>
      <c r="GV1210" s="61"/>
      <c r="GW1210" s="61"/>
      <c r="GX1210" s="61"/>
      <c r="GY1210" s="61"/>
      <c r="GZ1210" s="61"/>
      <c r="HA1210" s="61"/>
      <c r="HB1210" s="61"/>
      <c r="HC1210" s="61"/>
      <c r="HD1210" s="61"/>
      <c r="HE1210" s="61"/>
      <c r="HF1210" s="61"/>
      <c r="HG1210" s="61"/>
      <c r="HH1210" s="61"/>
      <c r="HI1210" s="61"/>
      <c r="HJ1210" s="61"/>
      <c r="HK1210" s="61"/>
      <c r="HL1210" s="61"/>
      <c r="HM1210" s="61"/>
      <c r="HN1210" s="61"/>
      <c r="HO1210" s="61"/>
      <c r="HP1210" s="61"/>
      <c r="HQ1210" s="61"/>
      <c r="HR1210" s="61"/>
      <c r="HS1210" s="61"/>
      <c r="HT1210" s="61"/>
      <c r="HU1210" s="61"/>
      <c r="HV1210" s="61"/>
      <c r="HW1210" s="61"/>
      <c r="HX1210" s="61"/>
      <c r="HY1210" s="61"/>
      <c r="HZ1210" s="61"/>
      <c r="IA1210" s="61"/>
      <c r="IB1210" s="61"/>
      <c r="IC1210" s="61"/>
      <c r="ID1210" s="61"/>
      <c r="IE1210" s="61"/>
      <c r="IF1210" s="61"/>
      <c r="IG1210" s="61"/>
      <c r="IH1210" s="61"/>
      <c r="II1210" s="61"/>
      <c r="IJ1210" s="61"/>
      <c r="IK1210" s="61"/>
      <c r="IL1210" s="61"/>
      <c r="IM1210" s="61"/>
      <c r="IN1210" s="61"/>
      <c r="IO1210" s="61"/>
      <c r="IP1210" s="61"/>
      <c r="IQ1210" s="61"/>
      <c r="IR1210" s="61"/>
      <c r="IS1210" s="61"/>
      <c r="IT1210" s="61"/>
      <c r="IU1210" s="61"/>
      <c r="IV1210" s="61"/>
      <c r="IW1210" s="61"/>
      <c r="IX1210" s="61"/>
      <c r="IY1210" s="61"/>
      <c r="IZ1210" s="61"/>
      <c r="JA1210" s="61"/>
      <c r="JB1210" s="61"/>
      <c r="JC1210" s="61"/>
      <c r="JD1210" s="61"/>
      <c r="JE1210" s="61"/>
      <c r="JF1210" s="61"/>
      <c r="JG1210" s="61"/>
      <c r="JH1210" s="61"/>
      <c r="JI1210" s="61"/>
      <c r="JJ1210" s="61"/>
      <c r="JK1210" s="61"/>
      <c r="JL1210" s="61"/>
      <c r="JM1210" s="61"/>
      <c r="JN1210" s="61"/>
      <c r="JO1210" s="61"/>
      <c r="JP1210" s="61"/>
      <c r="JQ1210" s="61"/>
      <c r="JR1210" s="61"/>
      <c r="JS1210" s="61"/>
      <c r="JT1210" s="61"/>
      <c r="JU1210" s="61"/>
      <c r="JV1210" s="61"/>
      <c r="JW1210" s="61"/>
      <c r="JX1210" s="61"/>
      <c r="JY1210" s="61"/>
      <c r="JZ1210" s="61"/>
      <c r="KA1210" s="61"/>
      <c r="KB1210" s="61"/>
      <c r="KC1210" s="61"/>
      <c r="KD1210" s="61"/>
      <c r="KE1210" s="61"/>
      <c r="KF1210" s="61"/>
      <c r="KG1210" s="61"/>
      <c r="KH1210" s="61"/>
      <c r="KI1210" s="61"/>
      <c r="KJ1210" s="61"/>
      <c r="KK1210" s="61"/>
      <c r="KL1210" s="61"/>
      <c r="KM1210" s="61"/>
      <c r="KN1210" s="61"/>
      <c r="KO1210" s="61"/>
      <c r="KP1210" s="61"/>
      <c r="KQ1210" s="61"/>
      <c r="KR1210" s="61"/>
      <c r="KS1210" s="61"/>
      <c r="KT1210" s="61"/>
      <c r="KU1210" s="61"/>
      <c r="KV1210" s="61"/>
      <c r="KW1210" s="61"/>
      <c r="KX1210" s="61"/>
      <c r="KY1210" s="61"/>
      <c r="KZ1210" s="61"/>
      <c r="LA1210" s="61"/>
      <c r="LB1210" s="61"/>
      <c r="LC1210" s="61"/>
      <c r="LD1210" s="61"/>
      <c r="LE1210" s="61"/>
      <c r="LF1210" s="61"/>
      <c r="LG1210" s="61"/>
      <c r="LH1210" s="61"/>
      <c r="LI1210" s="61"/>
      <c r="LJ1210" s="61"/>
      <c r="LK1210" s="61"/>
      <c r="LL1210" s="61"/>
      <c r="LM1210" s="61"/>
      <c r="LN1210" s="61"/>
      <c r="LO1210" s="61"/>
      <c r="LP1210" s="61"/>
      <c r="LQ1210" s="61"/>
      <c r="LR1210" s="61"/>
      <c r="LS1210" s="61"/>
      <c r="LT1210" s="61"/>
      <c r="LU1210" s="61"/>
      <c r="LV1210" s="61"/>
      <c r="LW1210" s="61"/>
      <c r="LX1210" s="61"/>
      <c r="LY1210" s="61"/>
      <c r="LZ1210" s="61"/>
      <c r="MA1210" s="61"/>
      <c r="MB1210" s="61"/>
      <c r="MC1210" s="61"/>
      <c r="MD1210" s="61"/>
      <c r="ME1210" s="61"/>
      <c r="MF1210" s="61"/>
      <c r="MG1210" s="61"/>
      <c r="MH1210" s="61"/>
      <c r="MI1210" s="61"/>
      <c r="MJ1210" s="61"/>
      <c r="MK1210" s="61"/>
      <c r="ML1210" s="61"/>
      <c r="MM1210" s="61"/>
      <c r="MN1210" s="61"/>
      <c r="MO1210" s="61"/>
      <c r="MP1210" s="61"/>
      <c r="MQ1210" s="61"/>
      <c r="MR1210" s="61"/>
      <c r="MS1210" s="61"/>
      <c r="MT1210" s="61"/>
      <c r="MU1210" s="61"/>
      <c r="MV1210" s="61"/>
      <c r="MW1210" s="61"/>
      <c r="MX1210" s="61"/>
      <c r="MY1210" s="61"/>
      <c r="MZ1210" s="61"/>
      <c r="NA1210" s="61"/>
      <c r="NB1210" s="61"/>
      <c r="NC1210" s="61"/>
      <c r="ND1210" s="61"/>
      <c r="NE1210" s="61"/>
      <c r="NF1210" s="61"/>
      <c r="NG1210" s="61"/>
      <c r="NH1210" s="61"/>
      <c r="NI1210" s="61"/>
      <c r="NJ1210" s="61"/>
      <c r="NK1210" s="61"/>
      <c r="NL1210" s="61"/>
      <c r="NM1210" s="61"/>
      <c r="NN1210" s="61"/>
      <c r="NO1210" s="61"/>
      <c r="NP1210" s="61"/>
      <c r="NQ1210" s="61"/>
      <c r="NR1210" s="61"/>
      <c r="NS1210" s="61"/>
      <c r="NT1210" s="61"/>
      <c r="NU1210" s="61"/>
      <c r="NV1210" s="61"/>
      <c r="NW1210" s="61"/>
      <c r="NX1210" s="61"/>
      <c r="NY1210" s="61"/>
      <c r="NZ1210" s="61"/>
      <c r="OA1210" s="61"/>
      <c r="OB1210" s="61"/>
      <c r="OC1210" s="61"/>
      <c r="OD1210" s="61"/>
      <c r="OE1210" s="61"/>
      <c r="OF1210" s="61"/>
      <c r="OG1210" s="61"/>
      <c r="OH1210" s="61"/>
      <c r="OI1210" s="61"/>
      <c r="OJ1210" s="61"/>
      <c r="OK1210" s="61"/>
      <c r="OL1210" s="61"/>
      <c r="OM1210" s="61"/>
      <c r="ON1210" s="61"/>
      <c r="OO1210" s="61"/>
      <c r="OP1210" s="61"/>
      <c r="OQ1210" s="61"/>
      <c r="OR1210" s="61"/>
      <c r="OS1210" s="61"/>
      <c r="OT1210" s="61"/>
      <c r="OU1210" s="61"/>
      <c r="OV1210" s="61"/>
      <c r="OW1210" s="61"/>
      <c r="OX1210" s="61"/>
      <c r="OY1210" s="61"/>
      <c r="OZ1210" s="61"/>
      <c r="PA1210" s="61"/>
      <c r="PB1210" s="61"/>
      <c r="PC1210" s="61"/>
      <c r="PD1210" s="61"/>
      <c r="PE1210" s="61"/>
      <c r="PF1210" s="61"/>
      <c r="PG1210" s="61"/>
      <c r="PH1210" s="61"/>
      <c r="PI1210" s="61"/>
      <c r="PJ1210" s="61"/>
      <c r="PK1210" s="61"/>
      <c r="PL1210" s="61"/>
      <c r="PM1210" s="61"/>
      <c r="PN1210" s="61"/>
      <c r="PO1210" s="61"/>
      <c r="PP1210" s="61"/>
      <c r="PQ1210" s="61"/>
      <c r="PR1210" s="61"/>
      <c r="PS1210" s="61"/>
      <c r="PT1210" s="61"/>
      <c r="PU1210" s="61"/>
      <c r="PV1210" s="61"/>
      <c r="PW1210" s="61"/>
      <c r="PX1210" s="61"/>
      <c r="PY1210" s="61"/>
      <c r="PZ1210" s="61"/>
      <c r="QA1210" s="61"/>
      <c r="QB1210" s="61"/>
      <c r="QC1210" s="61"/>
      <c r="QD1210" s="61"/>
      <c r="QE1210" s="61"/>
      <c r="QF1210" s="61"/>
      <c r="QG1210" s="61"/>
      <c r="QH1210" s="61"/>
      <c r="QI1210" s="61"/>
      <c r="QJ1210" s="61"/>
      <c r="QK1210" s="61"/>
      <c r="QL1210" s="61"/>
      <c r="QM1210" s="61"/>
      <c r="QN1210" s="61"/>
      <c r="QO1210" s="61"/>
      <c r="QP1210" s="61"/>
      <c r="QQ1210" s="61"/>
      <c r="QR1210" s="61"/>
      <c r="QS1210" s="61"/>
      <c r="QT1210" s="61"/>
      <c r="QU1210" s="61"/>
      <c r="QV1210" s="61"/>
      <c r="QW1210" s="61"/>
      <c r="QX1210" s="61"/>
      <c r="QY1210" s="61"/>
      <c r="QZ1210" s="61"/>
      <c r="RA1210" s="61"/>
      <c r="RB1210" s="61"/>
      <c r="RC1210" s="61"/>
      <c r="RD1210" s="61"/>
      <c r="RE1210" s="61"/>
      <c r="RF1210" s="61"/>
      <c r="RG1210" s="61"/>
      <c r="RH1210" s="61"/>
      <c r="RI1210" s="61"/>
      <c r="RJ1210" s="61"/>
      <c r="RK1210" s="61"/>
      <c r="RL1210" s="61"/>
      <c r="RM1210" s="61"/>
      <c r="RN1210" s="61"/>
      <c r="RO1210" s="61"/>
      <c r="RP1210" s="61"/>
      <c r="RQ1210" s="61"/>
      <c r="RR1210" s="61"/>
      <c r="RS1210" s="61"/>
      <c r="RT1210" s="61"/>
      <c r="RU1210" s="61"/>
      <c r="RV1210" s="61"/>
      <c r="RW1210" s="61"/>
      <c r="RX1210" s="61"/>
      <c r="RY1210" s="61"/>
      <c r="RZ1210" s="61"/>
      <c r="SA1210" s="61"/>
      <c r="SB1210" s="61"/>
      <c r="SC1210" s="61"/>
      <c r="SD1210" s="61"/>
      <c r="SE1210" s="61"/>
      <c r="SF1210" s="61"/>
      <c r="SG1210" s="61"/>
      <c r="SH1210" s="61"/>
      <c r="SI1210" s="61"/>
      <c r="SJ1210" s="61"/>
      <c r="SK1210" s="61"/>
      <c r="SL1210" s="61"/>
      <c r="SM1210" s="61"/>
      <c r="SN1210" s="61"/>
      <c r="SO1210" s="61"/>
      <c r="SP1210" s="61"/>
      <c r="SQ1210" s="61"/>
      <c r="SR1210" s="61"/>
      <c r="SS1210" s="61"/>
      <c r="ST1210" s="61"/>
      <c r="SU1210" s="61"/>
      <c r="SV1210" s="61"/>
      <c r="SW1210" s="61"/>
      <c r="SX1210" s="61"/>
      <c r="SY1210" s="61"/>
      <c r="SZ1210" s="61"/>
      <c r="TA1210" s="61"/>
      <c r="TB1210" s="61"/>
      <c r="TC1210" s="61"/>
      <c r="TD1210" s="61"/>
      <c r="TE1210" s="61"/>
      <c r="TF1210" s="61"/>
      <c r="TG1210" s="61"/>
      <c r="TH1210" s="61"/>
      <c r="TI1210" s="61"/>
      <c r="TJ1210" s="61"/>
      <c r="TK1210" s="61"/>
      <c r="TL1210" s="61"/>
      <c r="TM1210" s="61"/>
      <c r="TN1210" s="61"/>
      <c r="TO1210" s="61"/>
      <c r="TP1210" s="61"/>
      <c r="TQ1210" s="61"/>
      <c r="TR1210" s="61"/>
      <c r="TS1210" s="61"/>
      <c r="TT1210" s="61"/>
      <c r="TU1210" s="61"/>
      <c r="TV1210" s="61"/>
      <c r="TW1210" s="61"/>
      <c r="TX1210" s="61"/>
      <c r="TY1210" s="61"/>
      <c r="TZ1210" s="61"/>
      <c r="UA1210" s="61"/>
      <c r="UB1210" s="61"/>
      <c r="UC1210" s="61"/>
      <c r="UD1210" s="61"/>
      <c r="UE1210" s="61"/>
      <c r="UF1210" s="61"/>
      <c r="UG1210" s="61"/>
      <c r="UH1210" s="61"/>
      <c r="UI1210" s="61"/>
      <c r="UJ1210" s="61"/>
      <c r="UK1210" s="61"/>
      <c r="UL1210" s="61"/>
      <c r="UM1210" s="61"/>
      <c r="UN1210" s="61"/>
      <c r="UO1210" s="61"/>
      <c r="UP1210" s="61"/>
      <c r="UQ1210" s="61"/>
      <c r="UR1210" s="61"/>
      <c r="US1210" s="61"/>
      <c r="UT1210" s="61"/>
      <c r="UU1210" s="61"/>
      <c r="UV1210" s="61"/>
      <c r="UW1210" s="61"/>
      <c r="UX1210" s="61"/>
      <c r="UY1210" s="61"/>
      <c r="UZ1210" s="61"/>
      <c r="VA1210" s="61"/>
      <c r="VB1210" s="61"/>
      <c r="VC1210" s="61"/>
      <c r="VD1210" s="61"/>
      <c r="VE1210" s="61"/>
      <c r="VF1210" s="61"/>
      <c r="VG1210" s="61"/>
      <c r="VH1210" s="61"/>
      <c r="VI1210" s="61"/>
      <c r="VJ1210" s="61"/>
      <c r="VK1210" s="61"/>
      <c r="VL1210" s="61"/>
      <c r="VM1210" s="61"/>
      <c r="VN1210" s="61"/>
      <c r="VO1210" s="61"/>
      <c r="VP1210" s="61"/>
      <c r="VQ1210" s="61"/>
      <c r="VR1210" s="61"/>
      <c r="VS1210" s="61"/>
      <c r="VT1210" s="61"/>
      <c r="VU1210" s="61"/>
      <c r="VV1210" s="61"/>
      <c r="VW1210" s="61"/>
      <c r="VX1210" s="61"/>
      <c r="VY1210" s="61"/>
      <c r="VZ1210" s="61"/>
      <c r="WA1210" s="61"/>
      <c r="WB1210" s="61"/>
      <c r="WC1210" s="61"/>
      <c r="WD1210" s="61"/>
      <c r="WE1210" s="61"/>
      <c r="WF1210" s="61"/>
      <c r="WG1210" s="61"/>
      <c r="WH1210" s="61"/>
      <c r="WI1210" s="61"/>
      <c r="WJ1210" s="61"/>
      <c r="WK1210" s="61"/>
      <c r="WL1210" s="61"/>
      <c r="WM1210" s="61"/>
      <c r="WN1210" s="61"/>
      <c r="WO1210" s="61"/>
      <c r="WP1210" s="61"/>
      <c r="WQ1210" s="61"/>
      <c r="WR1210" s="61"/>
      <c r="WS1210" s="61"/>
      <c r="WT1210" s="61"/>
      <c r="WU1210" s="61"/>
      <c r="WV1210" s="61"/>
      <c r="WW1210" s="61"/>
      <c r="WX1210" s="61"/>
      <c r="WY1210" s="61"/>
      <c r="WZ1210" s="61"/>
      <c r="XA1210" s="61"/>
      <c r="XB1210" s="61"/>
      <c r="XC1210" s="61"/>
      <c r="XD1210" s="61"/>
      <c r="XE1210" s="61"/>
      <c r="XF1210" s="61"/>
      <c r="XG1210" s="61"/>
      <c r="XH1210" s="61"/>
      <c r="XI1210" s="61"/>
      <c r="XJ1210" s="61"/>
      <c r="XK1210" s="61"/>
      <c r="XL1210" s="61"/>
      <c r="XM1210" s="61"/>
      <c r="XN1210" s="61"/>
      <c r="XO1210" s="61"/>
      <c r="XP1210" s="61"/>
      <c r="XQ1210" s="61"/>
      <c r="XR1210" s="61"/>
      <c r="XS1210" s="61"/>
      <c r="XT1210" s="61"/>
      <c r="XU1210" s="61"/>
      <c r="XV1210" s="61"/>
      <c r="XW1210" s="61"/>
      <c r="XX1210" s="61"/>
      <c r="XY1210" s="61"/>
      <c r="XZ1210" s="61"/>
      <c r="YA1210" s="61"/>
      <c r="YB1210" s="61"/>
      <c r="YC1210" s="61"/>
      <c r="YD1210" s="61"/>
      <c r="YE1210" s="61"/>
      <c r="YF1210" s="61"/>
      <c r="YG1210" s="61"/>
      <c r="YH1210" s="61"/>
      <c r="YI1210" s="61"/>
      <c r="YJ1210" s="61"/>
      <c r="YK1210" s="61"/>
      <c r="YL1210" s="61"/>
      <c r="YM1210" s="61"/>
      <c r="YN1210" s="61"/>
      <c r="YO1210" s="61"/>
      <c r="YP1210" s="61"/>
      <c r="YQ1210" s="61"/>
      <c r="YR1210" s="61"/>
      <c r="YS1210" s="61"/>
      <c r="YT1210" s="61"/>
      <c r="YU1210" s="61"/>
      <c r="YV1210" s="61"/>
      <c r="YW1210" s="61"/>
      <c r="YX1210" s="61"/>
      <c r="YY1210" s="61"/>
      <c r="YZ1210" s="61"/>
      <c r="ZA1210" s="61"/>
      <c r="ZB1210" s="61"/>
      <c r="ZC1210" s="61"/>
      <c r="ZD1210" s="61"/>
      <c r="ZE1210" s="61"/>
      <c r="ZF1210" s="61"/>
      <c r="ZG1210" s="61"/>
      <c r="ZH1210" s="61"/>
      <c r="ZI1210" s="61"/>
      <c r="ZJ1210" s="61"/>
      <c r="ZK1210" s="61"/>
      <c r="ZL1210" s="61"/>
      <c r="ZM1210" s="61"/>
      <c r="ZN1210" s="61"/>
      <c r="ZO1210" s="61"/>
      <c r="ZP1210" s="61"/>
      <c r="ZQ1210" s="61"/>
      <c r="ZR1210" s="61"/>
      <c r="ZS1210" s="61"/>
      <c r="ZT1210" s="61"/>
      <c r="ZU1210" s="61"/>
      <c r="ZV1210" s="61"/>
      <c r="ZW1210" s="61"/>
      <c r="ZX1210" s="61"/>
      <c r="ZY1210" s="61"/>
      <c r="ZZ1210" s="61"/>
      <c r="AAA1210" s="61"/>
      <c r="AAB1210" s="61"/>
      <c r="AAC1210" s="61"/>
      <c r="AAD1210" s="61"/>
      <c r="AAE1210" s="61"/>
      <c r="AAF1210" s="61"/>
      <c r="AAG1210" s="61"/>
      <c r="AAH1210" s="61"/>
      <c r="AAI1210" s="61"/>
      <c r="AAJ1210" s="61"/>
      <c r="AAK1210" s="61"/>
      <c r="AAL1210" s="61"/>
      <c r="AAM1210" s="61"/>
      <c r="AAN1210" s="61"/>
      <c r="AAO1210" s="61"/>
      <c r="AAP1210" s="61"/>
      <c r="AAQ1210" s="61"/>
      <c r="AAR1210" s="61"/>
      <c r="AAS1210" s="61"/>
      <c r="AAT1210" s="61"/>
      <c r="AAU1210" s="61"/>
      <c r="AAV1210" s="61"/>
      <c r="AAW1210" s="61"/>
      <c r="AAX1210" s="61"/>
      <c r="AAY1210" s="61"/>
      <c r="AAZ1210" s="61"/>
      <c r="ABA1210" s="61"/>
      <c r="ABB1210" s="61"/>
      <c r="ABC1210" s="61"/>
      <c r="ABD1210" s="61"/>
      <c r="ABE1210" s="61"/>
      <c r="ABF1210" s="61"/>
      <c r="ABG1210" s="61"/>
      <c r="ABH1210" s="61"/>
      <c r="ABI1210" s="61"/>
      <c r="ABJ1210" s="61"/>
      <c r="ABK1210" s="61"/>
      <c r="ABL1210" s="61"/>
      <c r="ABM1210" s="61"/>
      <c r="ABN1210" s="61"/>
      <c r="ABO1210" s="61"/>
      <c r="ABP1210" s="61"/>
      <c r="ABQ1210" s="61"/>
      <c r="ABR1210" s="61"/>
      <c r="ABS1210" s="61"/>
      <c r="ABT1210" s="61"/>
      <c r="ABU1210" s="61"/>
      <c r="ABV1210" s="61"/>
      <c r="ABW1210" s="61"/>
      <c r="ABX1210" s="61"/>
      <c r="ABY1210" s="61"/>
      <c r="ABZ1210" s="61"/>
      <c r="ACA1210" s="61"/>
      <c r="ACB1210" s="61"/>
      <c r="ACC1210" s="61"/>
      <c r="ACD1210" s="61"/>
      <c r="ACE1210" s="61"/>
      <c r="ACF1210" s="61"/>
      <c r="ACG1210" s="61"/>
      <c r="ACH1210" s="61"/>
      <c r="ACI1210" s="61"/>
      <c r="ACJ1210" s="61"/>
      <c r="ACK1210" s="61"/>
      <c r="ACL1210" s="61"/>
      <c r="ACM1210" s="61"/>
      <c r="ACN1210" s="61"/>
      <c r="ACO1210" s="61"/>
      <c r="ACP1210" s="61"/>
      <c r="ACQ1210" s="61"/>
      <c r="ACR1210" s="61"/>
      <c r="ACS1210" s="61"/>
      <c r="ACT1210" s="61"/>
      <c r="ACU1210" s="61"/>
      <c r="ACV1210" s="61"/>
      <c r="ACW1210" s="61"/>
      <c r="ACX1210" s="61"/>
      <c r="ACY1210" s="61"/>
      <c r="ACZ1210" s="61"/>
      <c r="ADA1210" s="61"/>
      <c r="ADB1210" s="61"/>
      <c r="ADC1210" s="61"/>
      <c r="ADD1210" s="61"/>
      <c r="ADE1210" s="61"/>
      <c r="ADF1210" s="61"/>
      <c r="ADG1210" s="61"/>
      <c r="ADH1210" s="61"/>
      <c r="ADI1210" s="61"/>
      <c r="ADJ1210" s="61"/>
      <c r="ADK1210" s="61"/>
      <c r="ADL1210" s="61"/>
      <c r="ADM1210" s="61"/>
      <c r="ADN1210" s="61"/>
      <c r="ADO1210" s="61"/>
      <c r="ADP1210" s="61"/>
      <c r="ADQ1210" s="61"/>
      <c r="ADR1210" s="61"/>
      <c r="ADS1210" s="61"/>
      <c r="ADT1210" s="61"/>
      <c r="ADU1210" s="61"/>
      <c r="ADV1210" s="61"/>
      <c r="ADW1210" s="61"/>
      <c r="ADX1210" s="61"/>
      <c r="ADY1210" s="61"/>
      <c r="ADZ1210" s="61"/>
      <c r="AEA1210" s="61"/>
      <c r="AEB1210" s="61"/>
      <c r="AEC1210" s="61"/>
      <c r="AED1210" s="61"/>
      <c r="AEE1210" s="61"/>
      <c r="AEF1210" s="61"/>
      <c r="AEG1210" s="61"/>
      <c r="AEH1210" s="61"/>
      <c r="AEI1210" s="61"/>
      <c r="AEJ1210" s="61"/>
      <c r="AEK1210" s="61"/>
      <c r="AEL1210" s="61"/>
      <c r="AEM1210" s="61"/>
      <c r="AEN1210" s="61"/>
      <c r="AEO1210" s="61"/>
      <c r="AEP1210" s="61"/>
      <c r="AEQ1210" s="61"/>
      <c r="AER1210" s="61"/>
      <c r="AES1210" s="61"/>
      <c r="AET1210" s="61"/>
      <c r="AEU1210" s="61"/>
      <c r="AEV1210" s="61"/>
      <c r="AEW1210" s="61"/>
      <c r="AEX1210" s="61"/>
      <c r="AEY1210" s="61"/>
      <c r="AEZ1210" s="61"/>
      <c r="AFA1210" s="61"/>
      <c r="AFB1210" s="61"/>
      <c r="AFC1210" s="61"/>
      <c r="AFD1210" s="61"/>
      <c r="AFE1210" s="61"/>
      <c r="AFF1210" s="61"/>
      <c r="AFG1210" s="61"/>
      <c r="AFH1210" s="61"/>
      <c r="AFI1210" s="61"/>
      <c r="AFJ1210" s="61"/>
      <c r="AFK1210" s="61"/>
      <c r="AFL1210" s="61"/>
      <c r="AFM1210" s="61"/>
      <c r="AFN1210" s="61"/>
      <c r="AFO1210" s="61"/>
      <c r="AFP1210" s="61"/>
      <c r="AFQ1210" s="61"/>
      <c r="AFR1210" s="61"/>
      <c r="AFS1210" s="61"/>
      <c r="AFT1210" s="61"/>
      <c r="AFU1210" s="61"/>
      <c r="AFV1210" s="61"/>
      <c r="AFW1210" s="61"/>
      <c r="AFX1210" s="61"/>
      <c r="AFY1210" s="61"/>
      <c r="AFZ1210" s="61"/>
      <c r="AGA1210" s="61"/>
      <c r="AGB1210" s="61"/>
      <c r="AGC1210" s="61"/>
      <c r="AGD1210" s="61"/>
      <c r="AGE1210" s="61"/>
      <c r="AGF1210" s="61"/>
      <c r="AGG1210" s="61"/>
      <c r="AGH1210" s="61"/>
      <c r="AGI1210" s="61"/>
      <c r="AGJ1210" s="61"/>
      <c r="AGK1210" s="61"/>
      <c r="AGL1210" s="61"/>
      <c r="AGM1210" s="61"/>
      <c r="AGN1210" s="61"/>
      <c r="AGO1210" s="61"/>
      <c r="AGP1210" s="61"/>
      <c r="AGQ1210" s="61"/>
      <c r="AGR1210" s="61"/>
      <c r="AGS1210" s="61"/>
      <c r="AGT1210" s="61"/>
      <c r="AGU1210" s="61"/>
      <c r="AGV1210" s="61"/>
      <c r="AGW1210" s="61"/>
      <c r="AGX1210" s="61"/>
      <c r="AGY1210" s="61"/>
      <c r="AGZ1210" s="61"/>
      <c r="AHA1210" s="61"/>
      <c r="AHB1210" s="61"/>
      <c r="AHC1210" s="61"/>
      <c r="AHD1210" s="61"/>
      <c r="AHE1210" s="61"/>
      <c r="AHF1210" s="61"/>
      <c r="AHG1210" s="61"/>
      <c r="AHH1210" s="61"/>
      <c r="AHI1210" s="61"/>
      <c r="AHJ1210" s="61"/>
      <c r="AHK1210" s="61"/>
      <c r="AHL1210" s="61"/>
      <c r="AHM1210" s="61"/>
      <c r="AHN1210" s="61"/>
      <c r="AHO1210" s="61"/>
      <c r="AHP1210" s="61"/>
      <c r="AHQ1210" s="61"/>
      <c r="AHR1210" s="61"/>
      <c r="AHS1210" s="61"/>
      <c r="AHT1210" s="61"/>
      <c r="AHU1210" s="61"/>
      <c r="AHV1210" s="61"/>
      <c r="AHW1210" s="61"/>
      <c r="AHX1210" s="61"/>
      <c r="AHY1210" s="61"/>
      <c r="AHZ1210" s="61"/>
      <c r="AIA1210" s="61"/>
      <c r="AIB1210" s="61"/>
      <c r="AIC1210" s="61"/>
      <c r="AID1210" s="61"/>
      <c r="AIE1210" s="61"/>
      <c r="AIF1210" s="61"/>
      <c r="AIG1210" s="61"/>
      <c r="AIH1210" s="61"/>
      <c r="AII1210" s="61"/>
      <c r="AIJ1210" s="61"/>
      <c r="AIK1210" s="61"/>
      <c r="AIL1210" s="61"/>
      <c r="AIM1210" s="61"/>
      <c r="AIN1210" s="61"/>
      <c r="AIO1210" s="61"/>
      <c r="AIP1210" s="61"/>
      <c r="AIQ1210" s="61"/>
      <c r="AIR1210" s="61"/>
      <c r="AIS1210" s="61"/>
      <c r="AIT1210" s="61"/>
      <c r="AIU1210" s="61"/>
      <c r="AIV1210" s="61"/>
      <c r="AIW1210" s="61"/>
      <c r="AIX1210" s="61"/>
      <c r="AIY1210" s="61"/>
      <c r="AIZ1210" s="61"/>
      <c r="AJA1210" s="61"/>
      <c r="AJB1210" s="61"/>
      <c r="AJC1210" s="61"/>
      <c r="AJD1210" s="61"/>
      <c r="AJE1210" s="61"/>
      <c r="AJF1210" s="61"/>
      <c r="AJG1210" s="61"/>
      <c r="AJH1210" s="61"/>
      <c r="AJI1210" s="61"/>
      <c r="AJJ1210" s="61"/>
      <c r="AJK1210" s="61"/>
      <c r="AJL1210" s="61"/>
      <c r="AJM1210" s="61"/>
      <c r="AJN1210" s="61"/>
      <c r="AJO1210" s="61"/>
      <c r="AJP1210" s="61"/>
      <c r="AJQ1210" s="61"/>
      <c r="AJR1210" s="61"/>
      <c r="AJS1210" s="61"/>
      <c r="AJT1210" s="61"/>
      <c r="AJU1210" s="61"/>
      <c r="AJV1210" s="61"/>
      <c r="AJW1210" s="61"/>
      <c r="AJX1210" s="61"/>
      <c r="AJY1210" s="61"/>
      <c r="AJZ1210" s="61"/>
      <c r="AKA1210" s="61"/>
      <c r="AKB1210" s="61"/>
      <c r="AKC1210" s="61"/>
      <c r="AKD1210" s="61"/>
      <c r="AKE1210" s="61"/>
      <c r="AKF1210" s="61"/>
      <c r="AKG1210" s="61"/>
      <c r="AKH1210" s="61"/>
      <c r="AKI1210" s="61"/>
      <c r="AKJ1210" s="61"/>
      <c r="AKK1210" s="61"/>
      <c r="AKL1210" s="61"/>
      <c r="AKM1210" s="61"/>
      <c r="AKN1210" s="61"/>
      <c r="AKO1210" s="61"/>
      <c r="AKP1210" s="61"/>
      <c r="AKQ1210" s="61"/>
      <c r="AKR1210" s="61"/>
      <c r="AKS1210" s="61"/>
      <c r="AKT1210" s="61"/>
      <c r="AKU1210" s="61"/>
      <c r="AKV1210" s="61"/>
      <c r="AKW1210" s="61"/>
      <c r="AKX1210" s="61"/>
      <c r="AKY1210" s="61"/>
      <c r="AKZ1210" s="61"/>
      <c r="ALA1210" s="61"/>
      <c r="ALB1210" s="61"/>
      <c r="ALC1210" s="61"/>
      <c r="ALD1210" s="61"/>
      <c r="ALE1210" s="61"/>
      <c r="ALF1210" s="61"/>
      <c r="ALG1210" s="61"/>
      <c r="ALH1210" s="61"/>
      <c r="ALI1210" s="61"/>
      <c r="ALJ1210" s="61"/>
      <c r="ALK1210" s="61"/>
      <c r="ALL1210" s="61"/>
      <c r="ALM1210" s="61"/>
      <c r="ALN1210" s="61"/>
      <c r="ALO1210" s="61"/>
      <c r="ALP1210" s="61"/>
      <c r="ALQ1210" s="61"/>
      <c r="ALR1210" s="61"/>
      <c r="ALS1210" s="61"/>
      <c r="ALT1210" s="61"/>
      <c r="ALU1210" s="61"/>
      <c r="ALV1210" s="61"/>
      <c r="ALW1210" s="61"/>
      <c r="ALX1210" s="61"/>
      <c r="ALY1210" s="61"/>
      <c r="ALZ1210" s="61"/>
      <c r="AMA1210" s="61"/>
      <c r="AMB1210" s="61"/>
      <c r="AMC1210" s="61"/>
      <c r="AMD1210" s="61"/>
      <c r="AME1210" s="61"/>
      <c r="AMF1210" s="61"/>
      <c r="AMG1210" s="61"/>
      <c r="AMH1210" s="61"/>
      <c r="AMI1210" s="61"/>
      <c r="AMJ1210" s="61"/>
      <c r="AMK1210" s="61"/>
      <c r="AML1210" s="61"/>
      <c r="AMM1210" s="61"/>
      <c r="AMN1210" s="61"/>
      <c r="AMO1210" s="61"/>
      <c r="AMP1210" s="61"/>
      <c r="AMQ1210" s="61"/>
      <c r="AMR1210" s="61"/>
      <c r="AMS1210" s="61"/>
      <c r="AMT1210" s="61"/>
      <c r="AMU1210" s="61"/>
      <c r="AMV1210" s="61"/>
      <c r="AMW1210" s="61"/>
      <c r="AMX1210" s="61"/>
      <c r="AMY1210" s="61"/>
      <c r="AMZ1210" s="61"/>
      <c r="ANA1210" s="61"/>
      <c r="ANB1210" s="61"/>
      <c r="ANC1210" s="61"/>
      <c r="AND1210" s="61"/>
      <c r="ANE1210" s="61"/>
      <c r="ANF1210" s="61"/>
      <c r="ANG1210" s="61"/>
      <c r="ANH1210" s="61"/>
      <c r="ANI1210" s="61"/>
      <c r="ANJ1210" s="61"/>
      <c r="ANK1210" s="61"/>
      <c r="ANL1210" s="61"/>
      <c r="ANM1210" s="61"/>
      <c r="ANN1210" s="61"/>
      <c r="ANO1210" s="61"/>
      <c r="ANP1210" s="61"/>
      <c r="ANQ1210" s="61"/>
      <c r="ANR1210" s="61"/>
      <c r="ANS1210" s="61"/>
      <c r="ANT1210" s="61"/>
      <c r="ANU1210" s="61"/>
      <c r="ANV1210" s="61"/>
      <c r="ANW1210" s="61"/>
      <c r="ANX1210" s="61"/>
      <c r="ANY1210" s="61"/>
      <c r="ANZ1210" s="61"/>
      <c r="AOA1210" s="61"/>
      <c r="AOB1210" s="61"/>
      <c r="AOC1210" s="61"/>
      <c r="AOD1210" s="61"/>
      <c r="AOE1210" s="61"/>
      <c r="AOF1210" s="61"/>
      <c r="AOG1210" s="61"/>
      <c r="AOH1210" s="61"/>
      <c r="AOI1210" s="61"/>
      <c r="AOJ1210" s="61"/>
      <c r="AOK1210" s="61"/>
      <c r="AOL1210" s="61"/>
      <c r="AOM1210" s="61"/>
      <c r="AON1210" s="61"/>
      <c r="AOO1210" s="61"/>
      <c r="AOP1210" s="61"/>
      <c r="AOQ1210" s="61"/>
      <c r="AOR1210" s="61"/>
      <c r="AOS1210" s="61"/>
      <c r="AOT1210" s="61"/>
      <c r="AOU1210" s="61"/>
      <c r="AOV1210" s="61"/>
      <c r="AOW1210" s="61"/>
      <c r="AOX1210" s="61"/>
      <c r="AOY1210" s="61"/>
      <c r="AOZ1210" s="61"/>
      <c r="APA1210" s="61"/>
      <c r="APB1210" s="61"/>
      <c r="APC1210" s="61"/>
      <c r="APD1210" s="61"/>
      <c r="APE1210" s="61"/>
      <c r="APF1210" s="61"/>
      <c r="APG1210" s="61"/>
      <c r="APH1210" s="61"/>
      <c r="API1210" s="61"/>
      <c r="APJ1210" s="61"/>
      <c r="APK1210" s="61"/>
      <c r="APL1210" s="61"/>
      <c r="APM1210" s="61"/>
      <c r="APN1210" s="61"/>
      <c r="APO1210" s="61"/>
      <c r="APP1210" s="61"/>
      <c r="APQ1210" s="61"/>
      <c r="APR1210" s="61"/>
      <c r="APS1210" s="61"/>
      <c r="APT1210" s="61"/>
      <c r="APU1210" s="61"/>
      <c r="APV1210" s="61"/>
      <c r="APW1210" s="61"/>
      <c r="APX1210" s="61"/>
      <c r="APY1210" s="61"/>
      <c r="APZ1210" s="61"/>
      <c r="AQA1210" s="61"/>
      <c r="AQB1210" s="61"/>
      <c r="AQC1210" s="61"/>
      <c r="AQD1210" s="61"/>
      <c r="AQE1210" s="61"/>
      <c r="AQF1210" s="61"/>
      <c r="AQG1210" s="61"/>
      <c r="AQH1210" s="61"/>
      <c r="AQI1210" s="61"/>
      <c r="AQJ1210" s="61"/>
      <c r="AQK1210" s="61"/>
      <c r="AQL1210" s="61"/>
      <c r="AQM1210" s="61"/>
      <c r="AQN1210" s="61"/>
      <c r="AQO1210" s="61"/>
      <c r="AQP1210" s="61"/>
      <c r="AQQ1210" s="61"/>
      <c r="AQR1210" s="61"/>
      <c r="AQS1210" s="61"/>
      <c r="AQT1210" s="61"/>
      <c r="AQU1210" s="61"/>
      <c r="AQV1210" s="61"/>
      <c r="AQW1210" s="61"/>
      <c r="AQX1210" s="61"/>
      <c r="AQY1210" s="61"/>
      <c r="AQZ1210" s="61"/>
      <c r="ARA1210" s="61"/>
      <c r="ARB1210" s="61"/>
      <c r="ARC1210" s="61"/>
      <c r="ARD1210" s="61"/>
      <c r="ARE1210" s="61"/>
      <c r="ARF1210" s="61"/>
      <c r="ARG1210" s="61"/>
      <c r="ARH1210" s="61"/>
      <c r="ARI1210" s="61"/>
      <c r="ARJ1210" s="61"/>
      <c r="ARK1210" s="61"/>
      <c r="ARL1210" s="61"/>
      <c r="ARM1210" s="61"/>
      <c r="ARN1210" s="61"/>
      <c r="ARO1210" s="61"/>
      <c r="ARP1210" s="61"/>
      <c r="ARQ1210" s="61"/>
      <c r="ARR1210" s="61"/>
      <c r="ARS1210" s="61"/>
      <c r="ART1210" s="61"/>
      <c r="ARU1210" s="61"/>
      <c r="ARV1210" s="61"/>
      <c r="ARW1210" s="61"/>
      <c r="ARX1210" s="61"/>
      <c r="ARY1210" s="61"/>
      <c r="ARZ1210" s="61"/>
      <c r="ASA1210" s="61"/>
      <c r="ASB1210" s="61"/>
      <c r="ASC1210" s="61"/>
      <c r="ASD1210" s="61"/>
      <c r="ASE1210" s="61"/>
      <c r="ASF1210" s="61"/>
      <c r="ASG1210" s="61"/>
      <c r="ASH1210" s="61"/>
      <c r="ASI1210" s="61"/>
      <c r="ASJ1210" s="61"/>
      <c r="ASK1210" s="61"/>
      <c r="ASL1210" s="61"/>
      <c r="ASM1210" s="61"/>
      <c r="ASN1210" s="61"/>
      <c r="ASO1210" s="61"/>
      <c r="ASP1210" s="61"/>
      <c r="ASQ1210" s="61"/>
      <c r="ASR1210" s="61"/>
      <c r="ASS1210" s="61"/>
      <c r="AST1210" s="61"/>
      <c r="ASU1210" s="61"/>
      <c r="ASV1210" s="61"/>
      <c r="ASW1210" s="61"/>
      <c r="ASX1210" s="61"/>
      <c r="ASY1210" s="61"/>
      <c r="ASZ1210" s="61"/>
      <c r="ATA1210" s="61"/>
      <c r="ATB1210" s="61"/>
      <c r="ATC1210" s="61"/>
      <c r="ATD1210" s="61"/>
      <c r="ATE1210" s="61"/>
      <c r="ATF1210" s="61"/>
      <c r="ATG1210" s="61"/>
      <c r="ATH1210" s="61"/>
      <c r="ATI1210" s="61"/>
      <c r="ATJ1210" s="61"/>
      <c r="ATK1210" s="61"/>
      <c r="ATL1210" s="61"/>
      <c r="ATM1210" s="61"/>
      <c r="ATN1210" s="61"/>
      <c r="ATO1210" s="61"/>
      <c r="ATP1210" s="61"/>
      <c r="ATQ1210" s="61"/>
      <c r="ATR1210" s="61"/>
      <c r="ATS1210" s="61"/>
      <c r="ATT1210" s="61"/>
      <c r="ATU1210" s="61"/>
      <c r="ATV1210" s="61"/>
      <c r="ATW1210" s="61"/>
      <c r="ATX1210" s="61"/>
      <c r="ATY1210" s="61"/>
      <c r="ATZ1210" s="61"/>
      <c r="AUA1210" s="61"/>
      <c r="AUB1210" s="61"/>
      <c r="AUC1210" s="61"/>
      <c r="AUD1210" s="61"/>
      <c r="AUE1210" s="61"/>
      <c r="AUF1210" s="61"/>
      <c r="AUG1210" s="61"/>
      <c r="AUH1210" s="61"/>
      <c r="AUI1210" s="61"/>
      <c r="AUJ1210" s="61"/>
      <c r="AUK1210" s="61"/>
      <c r="AUL1210" s="61"/>
      <c r="AUM1210" s="61"/>
      <c r="AUN1210" s="61"/>
      <c r="AUO1210" s="61"/>
      <c r="AUP1210" s="61"/>
      <c r="AUQ1210" s="61"/>
      <c r="AUR1210" s="61"/>
      <c r="AUS1210" s="61"/>
      <c r="AUT1210" s="61"/>
      <c r="AUU1210" s="61"/>
      <c r="AUV1210" s="61"/>
      <c r="AUW1210" s="61"/>
      <c r="AUX1210" s="61"/>
      <c r="AUY1210" s="61"/>
      <c r="AUZ1210" s="61"/>
      <c r="AVA1210" s="61"/>
      <c r="AVB1210" s="61"/>
      <c r="AVC1210" s="61"/>
      <c r="AVD1210" s="61"/>
      <c r="AVE1210" s="61"/>
      <c r="AVF1210" s="61"/>
      <c r="AVG1210" s="61"/>
      <c r="AVH1210" s="61"/>
      <c r="AVI1210" s="61"/>
      <c r="AVJ1210" s="61"/>
      <c r="AVK1210" s="61"/>
      <c r="AVL1210" s="61"/>
      <c r="AVM1210" s="61"/>
      <c r="AVN1210" s="61"/>
      <c r="AVO1210" s="61"/>
      <c r="AVP1210" s="61"/>
      <c r="AVQ1210" s="61"/>
      <c r="AVR1210" s="61"/>
      <c r="AVS1210" s="61"/>
      <c r="AVT1210" s="61"/>
      <c r="AVU1210" s="61"/>
      <c r="AVV1210" s="61"/>
      <c r="AVW1210" s="61"/>
      <c r="AVX1210" s="61"/>
      <c r="AVY1210" s="61"/>
      <c r="AVZ1210" s="61"/>
      <c r="AWA1210" s="61"/>
      <c r="AWB1210" s="61"/>
      <c r="AWC1210" s="61"/>
      <c r="AWD1210" s="61"/>
      <c r="AWE1210" s="61"/>
      <c r="AWF1210" s="61"/>
      <c r="AWG1210" s="61"/>
      <c r="AWH1210" s="61"/>
      <c r="AWI1210" s="61"/>
      <c r="AWJ1210" s="61"/>
      <c r="AWK1210" s="61"/>
      <c r="AWL1210" s="61"/>
      <c r="AWM1210" s="61"/>
      <c r="AWN1210" s="61"/>
      <c r="AWO1210" s="61"/>
      <c r="AWP1210" s="61"/>
      <c r="AWQ1210" s="61"/>
      <c r="AWR1210" s="61"/>
      <c r="AWS1210" s="61"/>
      <c r="AWT1210" s="61"/>
      <c r="AWU1210" s="61"/>
      <c r="AWV1210" s="61"/>
      <c r="AWW1210" s="61"/>
      <c r="AWX1210" s="61"/>
      <c r="AWY1210" s="61"/>
      <c r="AWZ1210" s="61"/>
      <c r="AXA1210" s="61"/>
      <c r="AXB1210" s="61"/>
      <c r="AXC1210" s="61"/>
      <c r="AXD1210" s="61"/>
      <c r="AXE1210" s="61"/>
      <c r="AXF1210" s="61"/>
      <c r="AXG1210" s="61"/>
      <c r="AXH1210" s="61"/>
      <c r="AXI1210" s="61"/>
      <c r="AXJ1210" s="61"/>
      <c r="AXK1210" s="61"/>
      <c r="AXL1210" s="61"/>
      <c r="AXM1210" s="61"/>
      <c r="AXN1210" s="61"/>
      <c r="AXO1210" s="61"/>
      <c r="AXP1210" s="61"/>
      <c r="AXQ1210" s="61"/>
      <c r="AXR1210" s="61"/>
      <c r="AXS1210" s="61"/>
      <c r="AXT1210" s="61"/>
      <c r="AXU1210" s="61"/>
      <c r="AXV1210" s="61"/>
      <c r="AXW1210" s="61"/>
      <c r="AXX1210" s="61"/>
      <c r="AXY1210" s="61"/>
      <c r="AXZ1210" s="61"/>
      <c r="AYA1210" s="61"/>
      <c r="AYB1210" s="61"/>
      <c r="AYC1210" s="61"/>
      <c r="AYD1210" s="61"/>
      <c r="AYE1210" s="61"/>
      <c r="AYF1210" s="61"/>
      <c r="AYG1210" s="61"/>
      <c r="AYH1210" s="61"/>
      <c r="AYI1210" s="61"/>
      <c r="AYJ1210" s="61"/>
      <c r="AYK1210" s="61"/>
      <c r="AYL1210" s="61"/>
      <c r="AYM1210" s="61"/>
      <c r="AYN1210" s="61"/>
      <c r="AYO1210" s="61"/>
      <c r="AYP1210" s="61"/>
      <c r="AYQ1210" s="61"/>
      <c r="AYR1210" s="61"/>
      <c r="AYS1210" s="61"/>
      <c r="AYT1210" s="61"/>
      <c r="AYU1210" s="61"/>
      <c r="AYV1210" s="61"/>
      <c r="AYW1210" s="61"/>
      <c r="AYX1210" s="61"/>
      <c r="AYY1210" s="61"/>
      <c r="AYZ1210" s="61"/>
      <c r="AZA1210" s="61"/>
      <c r="AZB1210" s="61"/>
      <c r="AZC1210" s="61"/>
      <c r="AZD1210" s="61"/>
      <c r="AZE1210" s="61"/>
      <c r="AZF1210" s="61"/>
      <c r="AZG1210" s="61"/>
      <c r="AZH1210" s="61"/>
      <c r="AZI1210" s="61"/>
      <c r="AZJ1210" s="61"/>
      <c r="AZK1210" s="61"/>
      <c r="AZL1210" s="61"/>
      <c r="AZM1210" s="61"/>
      <c r="AZN1210" s="61"/>
      <c r="AZO1210" s="61"/>
      <c r="AZP1210" s="61"/>
      <c r="AZQ1210" s="61"/>
      <c r="AZR1210" s="61"/>
      <c r="AZS1210" s="61"/>
      <c r="AZT1210" s="61"/>
      <c r="AZU1210" s="61"/>
      <c r="AZV1210" s="61"/>
      <c r="AZW1210" s="61"/>
      <c r="AZX1210" s="61"/>
      <c r="AZY1210" s="61"/>
      <c r="AZZ1210" s="61"/>
      <c r="BAA1210" s="61"/>
      <c r="BAB1210" s="61"/>
      <c r="BAC1210" s="61"/>
      <c r="BAD1210" s="61"/>
      <c r="BAE1210" s="61"/>
      <c r="BAF1210" s="61"/>
      <c r="BAG1210" s="61"/>
      <c r="BAH1210" s="61"/>
      <c r="BAI1210" s="61"/>
      <c r="BAJ1210" s="61"/>
      <c r="BAK1210" s="61"/>
      <c r="BAL1210" s="61"/>
      <c r="BAM1210" s="61"/>
      <c r="BAN1210" s="61"/>
      <c r="BAO1210" s="61"/>
      <c r="BAP1210" s="61"/>
      <c r="BAQ1210" s="61"/>
      <c r="BAR1210" s="61"/>
      <c r="BAS1210" s="61"/>
      <c r="BAT1210" s="61"/>
      <c r="BAU1210" s="61"/>
      <c r="BAV1210" s="61"/>
      <c r="BAW1210" s="61"/>
      <c r="BAX1210" s="61"/>
      <c r="BAY1210" s="61"/>
      <c r="BAZ1210" s="61"/>
      <c r="BBA1210" s="61"/>
      <c r="BBB1210" s="61"/>
      <c r="BBC1210" s="61"/>
      <c r="BBD1210" s="61"/>
      <c r="BBE1210" s="61"/>
      <c r="BBF1210" s="61"/>
      <c r="BBG1210" s="61"/>
      <c r="BBH1210" s="61"/>
      <c r="BBI1210" s="61"/>
      <c r="BBJ1210" s="61"/>
      <c r="BBK1210" s="61"/>
      <c r="BBL1210" s="61"/>
      <c r="BBM1210" s="61"/>
      <c r="BBN1210" s="61"/>
      <c r="BBO1210" s="61"/>
      <c r="BBP1210" s="61"/>
      <c r="BBQ1210" s="61"/>
      <c r="BBR1210" s="61"/>
      <c r="BBS1210" s="61"/>
      <c r="BBT1210" s="61"/>
      <c r="BBU1210" s="61"/>
      <c r="BBV1210" s="61"/>
      <c r="BBW1210" s="61"/>
      <c r="BBX1210" s="61"/>
      <c r="BBY1210" s="61"/>
      <c r="BBZ1210" s="61"/>
      <c r="BCA1210" s="61"/>
      <c r="BCB1210" s="61"/>
      <c r="BCC1210" s="61"/>
      <c r="BCD1210" s="61"/>
      <c r="BCE1210" s="61"/>
      <c r="BCF1210" s="61"/>
      <c r="BCG1210" s="61"/>
      <c r="BCH1210" s="61"/>
      <c r="BCI1210" s="61"/>
      <c r="BCJ1210" s="61"/>
      <c r="BCK1210" s="61"/>
      <c r="BCL1210" s="61"/>
      <c r="BCM1210" s="61"/>
      <c r="BCN1210" s="61"/>
      <c r="BCO1210" s="61"/>
      <c r="BCP1210" s="61"/>
      <c r="BCQ1210" s="61"/>
      <c r="BCR1210" s="61"/>
      <c r="BCS1210" s="61"/>
      <c r="BCT1210" s="61"/>
      <c r="BCU1210" s="61"/>
      <c r="BCV1210" s="61"/>
      <c r="BCW1210" s="61"/>
      <c r="BCX1210" s="61"/>
      <c r="BCY1210" s="61"/>
      <c r="BCZ1210" s="61"/>
      <c r="BDA1210" s="61"/>
      <c r="BDB1210" s="61"/>
      <c r="BDC1210" s="61"/>
      <c r="BDD1210" s="61"/>
      <c r="BDE1210" s="61"/>
      <c r="BDF1210" s="61"/>
      <c r="BDG1210" s="61"/>
      <c r="BDH1210" s="61"/>
      <c r="BDI1210" s="61"/>
      <c r="BDJ1210" s="61"/>
      <c r="BDK1210" s="61"/>
      <c r="BDL1210" s="61"/>
      <c r="BDM1210" s="61"/>
      <c r="BDN1210" s="61"/>
      <c r="BDO1210" s="61"/>
      <c r="BDP1210" s="61"/>
      <c r="BDQ1210" s="61"/>
      <c r="BDR1210" s="61"/>
      <c r="BDS1210" s="61"/>
      <c r="BDT1210" s="61"/>
      <c r="BDU1210" s="61"/>
      <c r="BDV1210" s="61"/>
      <c r="BDW1210" s="61"/>
      <c r="BDX1210" s="61"/>
      <c r="BDY1210" s="61"/>
      <c r="BDZ1210" s="61"/>
      <c r="BEA1210" s="61"/>
      <c r="BEB1210" s="61"/>
      <c r="BEC1210" s="61"/>
      <c r="BED1210" s="61"/>
      <c r="BEE1210" s="61"/>
      <c r="BEF1210" s="61"/>
      <c r="BEG1210" s="61"/>
      <c r="BEH1210" s="61"/>
      <c r="BEI1210" s="61"/>
      <c r="BEJ1210" s="61"/>
      <c r="BEK1210" s="61"/>
      <c r="BEL1210" s="61"/>
      <c r="BEM1210" s="61"/>
      <c r="BEN1210" s="61"/>
      <c r="BEO1210" s="61"/>
      <c r="BEP1210" s="61"/>
      <c r="BEQ1210" s="61"/>
      <c r="BER1210" s="61"/>
      <c r="BES1210" s="61"/>
      <c r="BET1210" s="61"/>
      <c r="BEU1210" s="61"/>
      <c r="BEV1210" s="61"/>
      <c r="BEW1210" s="61"/>
      <c r="BEX1210" s="61"/>
      <c r="BEY1210" s="61"/>
      <c r="BEZ1210" s="61"/>
      <c r="BFA1210" s="61"/>
      <c r="BFB1210" s="61"/>
      <c r="BFC1210" s="61"/>
      <c r="BFD1210" s="61"/>
      <c r="BFE1210" s="61"/>
      <c r="BFF1210" s="61"/>
      <c r="BFG1210" s="61"/>
      <c r="BFH1210" s="61"/>
      <c r="BFI1210" s="61"/>
      <c r="BFJ1210" s="61"/>
      <c r="BFK1210" s="61"/>
      <c r="BFL1210" s="61"/>
      <c r="BFM1210" s="61"/>
      <c r="BFN1210" s="61"/>
      <c r="BFO1210" s="61"/>
      <c r="BFP1210" s="61"/>
      <c r="BFQ1210" s="61"/>
      <c r="BFR1210" s="61"/>
      <c r="BFS1210" s="61"/>
      <c r="BFT1210" s="61"/>
      <c r="BFU1210" s="61"/>
      <c r="BFV1210" s="61"/>
      <c r="BFW1210" s="61"/>
      <c r="BFX1210" s="61"/>
      <c r="BFY1210" s="61"/>
      <c r="BFZ1210" s="61"/>
      <c r="BGA1210" s="61"/>
      <c r="BGB1210" s="61"/>
      <c r="BGC1210" s="61"/>
      <c r="BGD1210" s="61"/>
      <c r="BGE1210" s="61"/>
      <c r="BGF1210" s="61"/>
      <c r="BGG1210" s="61"/>
      <c r="BGH1210" s="61"/>
      <c r="BGI1210" s="61"/>
      <c r="BGJ1210" s="61"/>
      <c r="BGK1210" s="61"/>
      <c r="BGL1210" s="61"/>
      <c r="BGM1210" s="61"/>
      <c r="BGN1210" s="61"/>
      <c r="BGO1210" s="61"/>
      <c r="BGP1210" s="61"/>
      <c r="BGQ1210" s="61"/>
      <c r="BGR1210" s="61"/>
      <c r="BGS1210" s="61"/>
      <c r="BGT1210" s="61"/>
      <c r="BGU1210" s="61"/>
      <c r="BGV1210" s="61"/>
      <c r="BGW1210" s="61"/>
      <c r="BGX1210" s="61"/>
      <c r="BGY1210" s="61"/>
      <c r="BGZ1210" s="61"/>
      <c r="BHA1210" s="61"/>
      <c r="BHB1210" s="61"/>
      <c r="BHC1210" s="61"/>
      <c r="BHD1210" s="61"/>
      <c r="BHE1210" s="61"/>
      <c r="BHF1210" s="61"/>
      <c r="BHG1210" s="61"/>
      <c r="BHH1210" s="61"/>
      <c r="BHI1210" s="61"/>
      <c r="BHJ1210" s="61"/>
      <c r="BHK1210" s="61"/>
      <c r="BHL1210" s="61"/>
      <c r="BHM1210" s="61"/>
      <c r="BHN1210" s="61"/>
      <c r="BHO1210" s="61"/>
      <c r="BHP1210" s="61"/>
      <c r="BHQ1210" s="61"/>
      <c r="BHR1210" s="61"/>
      <c r="BHS1210" s="61"/>
      <c r="BHT1210" s="61"/>
      <c r="BHU1210" s="61"/>
      <c r="BHV1210" s="61"/>
      <c r="BHW1210" s="61"/>
      <c r="BHX1210" s="61"/>
      <c r="BHY1210" s="61"/>
      <c r="BHZ1210" s="61"/>
      <c r="BIA1210" s="61"/>
      <c r="BIB1210" s="61"/>
      <c r="BIC1210" s="61"/>
      <c r="BID1210" s="61"/>
      <c r="BIE1210" s="61"/>
      <c r="BIF1210" s="61"/>
      <c r="BIG1210" s="61"/>
      <c r="BIH1210" s="61"/>
      <c r="BII1210" s="61"/>
      <c r="BIJ1210" s="61"/>
      <c r="BIK1210" s="61"/>
      <c r="BIL1210" s="61"/>
      <c r="BIM1210" s="61"/>
      <c r="BIN1210" s="61"/>
      <c r="BIO1210" s="61"/>
      <c r="BIP1210" s="61"/>
      <c r="BIQ1210" s="61"/>
      <c r="BIR1210" s="61"/>
      <c r="BIS1210" s="61"/>
      <c r="BIT1210" s="61"/>
      <c r="BIU1210" s="61"/>
      <c r="BIV1210" s="61"/>
      <c r="BIW1210" s="61"/>
      <c r="BIX1210" s="61"/>
      <c r="BIY1210" s="61"/>
      <c r="BIZ1210" s="61"/>
      <c r="BJA1210" s="61"/>
      <c r="BJB1210" s="61"/>
      <c r="BJC1210" s="61"/>
      <c r="BJD1210" s="61"/>
      <c r="BJE1210" s="61"/>
      <c r="BJF1210" s="61"/>
      <c r="BJG1210" s="61"/>
      <c r="BJH1210" s="61"/>
      <c r="BJI1210" s="61"/>
      <c r="BJJ1210" s="61"/>
      <c r="BJK1210" s="61"/>
      <c r="BJL1210" s="61"/>
      <c r="BJM1210" s="61"/>
      <c r="BJN1210" s="61"/>
      <c r="BJO1210" s="61"/>
      <c r="BJP1210" s="61"/>
      <c r="BJQ1210" s="61"/>
      <c r="BJR1210" s="61"/>
      <c r="BJS1210" s="61"/>
      <c r="BJT1210" s="61"/>
      <c r="BJU1210" s="61"/>
      <c r="BJV1210" s="61"/>
      <c r="BJW1210" s="61"/>
      <c r="BJX1210" s="61"/>
      <c r="BJY1210" s="61"/>
      <c r="BJZ1210" s="61"/>
      <c r="BKA1210" s="61"/>
      <c r="BKB1210" s="61"/>
      <c r="BKC1210" s="61"/>
      <c r="BKD1210" s="61"/>
      <c r="BKE1210" s="61"/>
      <c r="BKF1210" s="61"/>
      <c r="BKG1210" s="61"/>
      <c r="BKH1210" s="61"/>
      <c r="BKI1210" s="61"/>
      <c r="BKJ1210" s="61"/>
      <c r="BKK1210" s="61"/>
      <c r="BKL1210" s="61"/>
      <c r="BKM1210" s="61"/>
      <c r="BKN1210" s="61"/>
      <c r="BKO1210" s="61"/>
      <c r="BKP1210" s="61"/>
      <c r="BKQ1210" s="61"/>
      <c r="BKR1210" s="61"/>
      <c r="BKS1210" s="61"/>
      <c r="BKT1210" s="61"/>
      <c r="BKU1210" s="61"/>
      <c r="BKV1210" s="61"/>
      <c r="BKW1210" s="61"/>
      <c r="BKX1210" s="61"/>
      <c r="BKY1210" s="61"/>
      <c r="BKZ1210" s="61"/>
      <c r="BLA1210" s="61"/>
      <c r="BLB1210" s="61"/>
      <c r="BLC1210" s="61"/>
      <c r="BLD1210" s="61"/>
      <c r="BLE1210" s="61"/>
      <c r="BLF1210" s="61"/>
      <c r="BLG1210" s="61"/>
      <c r="BLH1210" s="61"/>
      <c r="BLI1210" s="61"/>
      <c r="BLJ1210" s="61"/>
      <c r="BLK1210" s="61"/>
      <c r="BLL1210" s="61"/>
      <c r="BLM1210" s="61"/>
      <c r="BLN1210" s="61"/>
      <c r="BLO1210" s="61"/>
      <c r="BLP1210" s="61"/>
      <c r="BLQ1210" s="61"/>
      <c r="BLR1210" s="61"/>
      <c r="BLS1210" s="61"/>
      <c r="BLT1210" s="61"/>
      <c r="BLU1210" s="61"/>
      <c r="BLV1210" s="61"/>
      <c r="BLW1210" s="61"/>
      <c r="BLX1210" s="61"/>
      <c r="BLY1210" s="61"/>
      <c r="BLZ1210" s="61"/>
      <c r="BMA1210" s="61"/>
      <c r="BMB1210" s="61"/>
      <c r="BMC1210" s="61"/>
      <c r="BMD1210" s="61"/>
      <c r="BME1210" s="61"/>
      <c r="BMF1210" s="61"/>
      <c r="BMG1210" s="61"/>
      <c r="BMH1210" s="61"/>
      <c r="BMI1210" s="61"/>
      <c r="BMJ1210" s="61"/>
      <c r="BMK1210" s="61"/>
      <c r="BML1210" s="61"/>
      <c r="BMM1210" s="61"/>
      <c r="BMN1210" s="61"/>
      <c r="BMO1210" s="61"/>
      <c r="BMP1210" s="61"/>
      <c r="BMQ1210" s="61"/>
      <c r="BMR1210" s="61"/>
      <c r="BMS1210" s="61"/>
      <c r="BMT1210" s="61"/>
      <c r="BMU1210" s="61"/>
      <c r="BMV1210" s="61"/>
      <c r="BMW1210" s="61"/>
      <c r="BMX1210" s="61"/>
      <c r="BMY1210" s="61"/>
      <c r="BMZ1210" s="61"/>
      <c r="BNA1210" s="61"/>
      <c r="BNB1210" s="61"/>
      <c r="BNC1210" s="61"/>
      <c r="BND1210" s="61"/>
      <c r="BNE1210" s="61"/>
      <c r="BNF1210" s="61"/>
      <c r="BNG1210" s="61"/>
      <c r="BNH1210" s="61"/>
      <c r="BNI1210" s="61"/>
      <c r="BNJ1210" s="61"/>
      <c r="BNK1210" s="61"/>
      <c r="BNL1210" s="61"/>
      <c r="BNM1210" s="61"/>
      <c r="BNN1210" s="61"/>
      <c r="BNO1210" s="61"/>
      <c r="BNP1210" s="61"/>
      <c r="BNQ1210" s="61"/>
      <c r="BNR1210" s="61"/>
      <c r="BNS1210" s="61"/>
      <c r="BNT1210" s="61"/>
      <c r="BNU1210" s="61"/>
      <c r="BNV1210" s="61"/>
      <c r="BNW1210" s="61"/>
      <c r="BNX1210" s="61"/>
      <c r="BNY1210" s="61"/>
      <c r="BNZ1210" s="61"/>
      <c r="BOA1210" s="61"/>
      <c r="BOB1210" s="61"/>
      <c r="BOC1210" s="61"/>
      <c r="BOD1210" s="61"/>
      <c r="BOE1210" s="61"/>
      <c r="BOF1210" s="61"/>
      <c r="BOG1210" s="61"/>
      <c r="BOH1210" s="61"/>
      <c r="BOI1210" s="61"/>
      <c r="BOJ1210" s="61"/>
      <c r="BOK1210" s="61"/>
      <c r="BOL1210" s="61"/>
      <c r="BOM1210" s="61"/>
      <c r="BON1210" s="61"/>
      <c r="BOO1210" s="61"/>
      <c r="BOP1210" s="61"/>
      <c r="BOQ1210" s="61"/>
      <c r="BOR1210" s="61"/>
      <c r="BOS1210" s="61"/>
      <c r="BOT1210" s="61"/>
      <c r="BOU1210" s="61"/>
      <c r="BOV1210" s="61"/>
      <c r="BOW1210" s="61"/>
      <c r="BOX1210" s="61"/>
      <c r="BOY1210" s="61"/>
      <c r="BOZ1210" s="61"/>
      <c r="BPA1210" s="61"/>
      <c r="BPB1210" s="61"/>
      <c r="BPC1210" s="61"/>
      <c r="BPD1210" s="61"/>
      <c r="BPE1210" s="61"/>
      <c r="BPF1210" s="61"/>
      <c r="BPG1210" s="61"/>
      <c r="BPH1210" s="61"/>
      <c r="BPI1210" s="61"/>
      <c r="BPJ1210" s="61"/>
      <c r="BPK1210" s="61"/>
      <c r="BPL1210" s="61"/>
      <c r="BPM1210" s="61"/>
      <c r="BPN1210" s="61"/>
      <c r="BPO1210" s="61"/>
      <c r="BPP1210" s="61"/>
      <c r="BPQ1210" s="61"/>
      <c r="BPR1210" s="61"/>
      <c r="BPS1210" s="61"/>
      <c r="BPT1210" s="61"/>
      <c r="BPU1210" s="61"/>
      <c r="BPV1210" s="61"/>
      <c r="BPW1210" s="61"/>
      <c r="BPX1210" s="61"/>
      <c r="BPY1210" s="61"/>
      <c r="BPZ1210" s="61"/>
      <c r="BQA1210" s="61"/>
      <c r="BQB1210" s="61"/>
      <c r="BQC1210" s="61"/>
      <c r="BQD1210" s="61"/>
      <c r="BQE1210" s="61"/>
      <c r="BQF1210" s="61"/>
      <c r="BQG1210" s="61"/>
      <c r="BQH1210" s="61"/>
      <c r="BQI1210" s="61"/>
      <c r="BQJ1210" s="61"/>
      <c r="BQK1210" s="61"/>
      <c r="BQL1210" s="61"/>
      <c r="BQM1210" s="61"/>
      <c r="BQN1210" s="61"/>
      <c r="BQO1210" s="61"/>
      <c r="BQP1210" s="61"/>
      <c r="BQQ1210" s="61"/>
      <c r="BQR1210" s="61"/>
      <c r="BQS1210" s="61"/>
      <c r="BQT1210" s="61"/>
      <c r="BQU1210" s="61"/>
      <c r="BQV1210" s="61"/>
      <c r="BQW1210" s="61"/>
      <c r="BQX1210" s="61"/>
      <c r="BQY1210" s="61"/>
      <c r="BQZ1210" s="61"/>
      <c r="BRA1210" s="61"/>
      <c r="BRB1210" s="61"/>
      <c r="BRC1210" s="61"/>
      <c r="BRD1210" s="61"/>
      <c r="BRE1210" s="61"/>
      <c r="BRF1210" s="61"/>
      <c r="BRG1210" s="61"/>
      <c r="BRH1210" s="61"/>
      <c r="BRI1210" s="61"/>
      <c r="BRJ1210" s="61"/>
      <c r="BRK1210" s="61"/>
      <c r="BRL1210" s="61"/>
      <c r="BRM1210" s="61"/>
      <c r="BRN1210" s="61"/>
      <c r="BRO1210" s="61"/>
      <c r="BRP1210" s="61"/>
      <c r="BRQ1210" s="61"/>
      <c r="BRR1210" s="61"/>
      <c r="BRS1210" s="61"/>
      <c r="BRT1210" s="61"/>
      <c r="BRU1210" s="61"/>
      <c r="BRV1210" s="61"/>
      <c r="BRW1210" s="61"/>
      <c r="BRX1210" s="61"/>
      <c r="BRY1210" s="61"/>
      <c r="BRZ1210" s="61"/>
      <c r="BSA1210" s="61"/>
      <c r="BSB1210" s="61"/>
      <c r="BSC1210" s="61"/>
      <c r="BSD1210" s="61"/>
      <c r="BSE1210" s="61"/>
      <c r="BSF1210" s="61"/>
      <c r="BSG1210" s="61"/>
      <c r="BSH1210" s="61"/>
      <c r="BSI1210" s="61"/>
      <c r="BSJ1210" s="61"/>
      <c r="BSK1210" s="61"/>
      <c r="BSL1210" s="61"/>
      <c r="BSM1210" s="61"/>
      <c r="BSN1210" s="61"/>
      <c r="BSO1210" s="61"/>
      <c r="BSP1210" s="61"/>
      <c r="BSQ1210" s="61"/>
      <c r="BSR1210" s="61"/>
      <c r="BSS1210" s="61"/>
      <c r="BST1210" s="61"/>
      <c r="BSU1210" s="61"/>
      <c r="BSV1210" s="61"/>
      <c r="BSW1210" s="61"/>
      <c r="BSX1210" s="61"/>
      <c r="BSY1210" s="61"/>
      <c r="BSZ1210" s="61"/>
      <c r="BTA1210" s="61"/>
      <c r="BTB1210" s="61"/>
      <c r="BTC1210" s="61"/>
      <c r="BTD1210" s="61"/>
      <c r="BTE1210" s="61"/>
      <c r="BTF1210" s="61"/>
      <c r="BTG1210" s="61"/>
      <c r="BTH1210" s="61"/>
      <c r="BTI1210" s="61"/>
      <c r="BTJ1210" s="61"/>
      <c r="BTK1210" s="61"/>
      <c r="BTL1210" s="61"/>
      <c r="BTM1210" s="61"/>
      <c r="BTN1210" s="61"/>
      <c r="BTO1210" s="61"/>
      <c r="BTP1210" s="61"/>
      <c r="BTQ1210" s="61"/>
      <c r="BTR1210" s="61"/>
      <c r="BTS1210" s="61"/>
      <c r="BTT1210" s="61"/>
      <c r="BTU1210" s="61"/>
      <c r="BTV1210" s="61"/>
      <c r="BTW1210" s="61"/>
      <c r="BTX1210" s="61"/>
      <c r="BTY1210" s="61"/>
      <c r="BTZ1210" s="61"/>
      <c r="BUA1210" s="61"/>
      <c r="BUB1210" s="61"/>
      <c r="BUC1210" s="61"/>
      <c r="BUD1210" s="61"/>
      <c r="BUE1210" s="61"/>
      <c r="BUF1210" s="61"/>
      <c r="BUG1210" s="61"/>
      <c r="BUH1210" s="61"/>
      <c r="BUI1210" s="61"/>
      <c r="BUJ1210" s="61"/>
      <c r="BUK1210" s="61"/>
      <c r="BUL1210" s="61"/>
      <c r="BUM1210" s="61"/>
      <c r="BUN1210" s="61"/>
      <c r="BUO1210" s="61"/>
      <c r="BUP1210" s="61"/>
      <c r="BUQ1210" s="61"/>
      <c r="BUR1210" s="61"/>
      <c r="BUS1210" s="61"/>
      <c r="BUT1210" s="61"/>
      <c r="BUU1210" s="61"/>
      <c r="BUV1210" s="61"/>
      <c r="BUW1210" s="61"/>
      <c r="BUX1210" s="61"/>
      <c r="BUY1210" s="61"/>
      <c r="BUZ1210" s="61"/>
      <c r="BVA1210" s="61"/>
      <c r="BVB1210" s="61"/>
      <c r="BVC1210" s="61"/>
      <c r="BVD1210" s="61"/>
      <c r="BVE1210" s="61"/>
      <c r="BVF1210" s="61"/>
      <c r="BVG1210" s="61"/>
      <c r="BVH1210" s="61"/>
      <c r="BVI1210" s="61"/>
      <c r="BVJ1210" s="61"/>
      <c r="BVK1210" s="61"/>
      <c r="BVL1210" s="61"/>
      <c r="BVM1210" s="61"/>
      <c r="BVN1210" s="61"/>
      <c r="BVO1210" s="61"/>
      <c r="BVP1210" s="61"/>
      <c r="BVQ1210" s="61"/>
      <c r="BVR1210" s="61"/>
      <c r="BVS1210" s="61"/>
      <c r="BVT1210" s="61"/>
      <c r="BVU1210" s="61"/>
      <c r="BVV1210" s="61"/>
      <c r="BVW1210" s="61"/>
      <c r="BVX1210" s="61"/>
      <c r="BVY1210" s="61"/>
      <c r="BVZ1210" s="61"/>
      <c r="BWA1210" s="61"/>
      <c r="BWB1210" s="61"/>
      <c r="BWC1210" s="61"/>
      <c r="BWD1210" s="61"/>
      <c r="BWE1210" s="61"/>
      <c r="BWF1210" s="61"/>
      <c r="BWG1210" s="61"/>
      <c r="BWH1210" s="61"/>
      <c r="BWI1210" s="61"/>
      <c r="BWJ1210" s="61"/>
      <c r="BWK1210" s="61"/>
      <c r="BWL1210" s="61"/>
      <c r="BWM1210" s="61"/>
      <c r="BWN1210" s="61"/>
      <c r="BWO1210" s="61"/>
      <c r="BWP1210" s="61"/>
      <c r="BWQ1210" s="61"/>
      <c r="BWR1210" s="61"/>
      <c r="BWS1210" s="61"/>
      <c r="BWT1210" s="61"/>
      <c r="BWU1210" s="61"/>
      <c r="BWV1210" s="61"/>
      <c r="BWW1210" s="61"/>
      <c r="BWX1210" s="61"/>
      <c r="BWY1210" s="61"/>
      <c r="BWZ1210" s="61"/>
      <c r="BXA1210" s="61"/>
      <c r="BXB1210" s="61"/>
      <c r="BXC1210" s="61"/>
      <c r="BXD1210" s="61"/>
      <c r="BXE1210" s="61"/>
      <c r="BXF1210" s="61"/>
      <c r="BXG1210" s="61"/>
      <c r="BXH1210" s="61"/>
      <c r="BXI1210" s="61"/>
      <c r="BXJ1210" s="61"/>
      <c r="BXK1210" s="61"/>
      <c r="BXL1210" s="61"/>
      <c r="BXM1210" s="61"/>
      <c r="BXN1210" s="61"/>
      <c r="BXO1210" s="61"/>
      <c r="BXP1210" s="61"/>
      <c r="BXQ1210" s="61"/>
      <c r="BXR1210" s="61"/>
      <c r="BXS1210" s="61"/>
      <c r="BXT1210" s="61"/>
      <c r="BXU1210" s="61"/>
      <c r="BXV1210" s="61"/>
      <c r="BXW1210" s="61"/>
      <c r="BXX1210" s="61"/>
      <c r="BXY1210" s="61"/>
      <c r="BXZ1210" s="61"/>
      <c r="BYA1210" s="61"/>
      <c r="BYB1210" s="61"/>
      <c r="BYC1210" s="61"/>
      <c r="BYD1210" s="61"/>
      <c r="BYE1210" s="61"/>
      <c r="BYF1210" s="61"/>
      <c r="BYG1210" s="61"/>
      <c r="BYH1210" s="61"/>
      <c r="BYI1210" s="61"/>
      <c r="BYJ1210" s="61"/>
      <c r="BYK1210" s="61"/>
      <c r="BYL1210" s="61"/>
      <c r="BYM1210" s="61"/>
      <c r="BYN1210" s="61"/>
      <c r="BYO1210" s="61"/>
      <c r="BYP1210" s="61"/>
      <c r="BYQ1210" s="61"/>
      <c r="BYR1210" s="61"/>
      <c r="BYS1210" s="61"/>
      <c r="BYT1210" s="61"/>
      <c r="BYU1210" s="61"/>
      <c r="BYV1210" s="61"/>
      <c r="BYW1210" s="61"/>
      <c r="BYX1210" s="61"/>
      <c r="BYY1210" s="61"/>
      <c r="BYZ1210" s="61"/>
      <c r="BZA1210" s="61"/>
      <c r="BZB1210" s="61"/>
      <c r="BZC1210" s="61"/>
      <c r="BZD1210" s="61"/>
      <c r="BZE1210" s="61"/>
      <c r="BZF1210" s="61"/>
      <c r="BZG1210" s="61"/>
      <c r="BZH1210" s="61"/>
      <c r="BZI1210" s="61"/>
      <c r="BZJ1210" s="61"/>
      <c r="BZK1210" s="61"/>
      <c r="BZL1210" s="61"/>
      <c r="BZM1210" s="61"/>
      <c r="BZN1210" s="61"/>
      <c r="BZO1210" s="61"/>
      <c r="BZP1210" s="61"/>
      <c r="BZQ1210" s="61"/>
      <c r="BZR1210" s="61"/>
      <c r="BZS1210" s="61"/>
      <c r="BZT1210" s="61"/>
      <c r="BZU1210" s="61"/>
      <c r="BZV1210" s="61"/>
      <c r="BZW1210" s="61"/>
      <c r="BZX1210" s="61"/>
      <c r="BZY1210" s="61"/>
      <c r="BZZ1210" s="61"/>
      <c r="CAA1210" s="61"/>
      <c r="CAB1210" s="61"/>
      <c r="CAC1210" s="61"/>
      <c r="CAD1210" s="61"/>
      <c r="CAE1210" s="61"/>
      <c r="CAF1210" s="61"/>
      <c r="CAG1210" s="61"/>
      <c r="CAH1210" s="61"/>
      <c r="CAI1210" s="61"/>
      <c r="CAJ1210" s="61"/>
      <c r="CAK1210" s="61"/>
      <c r="CAL1210" s="61"/>
      <c r="CAM1210" s="61"/>
      <c r="CAN1210" s="61"/>
      <c r="CAO1210" s="61"/>
      <c r="CAP1210" s="61"/>
      <c r="CAQ1210" s="61"/>
      <c r="CAR1210" s="61"/>
      <c r="CAS1210" s="61"/>
      <c r="CAT1210" s="61"/>
      <c r="CAU1210" s="61"/>
      <c r="CAV1210" s="61"/>
      <c r="CAW1210" s="61"/>
      <c r="CAX1210" s="61"/>
      <c r="CAY1210" s="61"/>
      <c r="CAZ1210" s="61"/>
      <c r="CBA1210" s="61"/>
      <c r="CBB1210" s="61"/>
      <c r="CBC1210" s="61"/>
      <c r="CBD1210" s="61"/>
      <c r="CBE1210" s="61"/>
      <c r="CBF1210" s="61"/>
      <c r="CBG1210" s="61"/>
      <c r="CBH1210" s="61"/>
      <c r="CBI1210" s="61"/>
      <c r="CBJ1210" s="61"/>
      <c r="CBK1210" s="61"/>
      <c r="CBL1210" s="61"/>
      <c r="CBM1210" s="61"/>
      <c r="CBN1210" s="61"/>
      <c r="CBO1210" s="61"/>
      <c r="CBP1210" s="61"/>
      <c r="CBQ1210" s="61"/>
      <c r="CBR1210" s="61"/>
      <c r="CBS1210" s="61"/>
      <c r="CBT1210" s="61"/>
      <c r="CBU1210" s="61"/>
      <c r="CBV1210" s="61"/>
      <c r="CBW1210" s="61"/>
      <c r="CBX1210" s="61"/>
      <c r="CBY1210" s="61"/>
      <c r="CBZ1210" s="61"/>
      <c r="CCA1210" s="61"/>
      <c r="CCB1210" s="61"/>
      <c r="CCC1210" s="61"/>
      <c r="CCD1210" s="61"/>
      <c r="CCE1210" s="61"/>
      <c r="CCF1210" s="61"/>
      <c r="CCG1210" s="61"/>
      <c r="CCH1210" s="61"/>
      <c r="CCI1210" s="61"/>
      <c r="CCJ1210" s="61"/>
      <c r="CCK1210" s="61"/>
      <c r="CCL1210" s="61"/>
      <c r="CCM1210" s="61"/>
      <c r="CCN1210" s="61"/>
      <c r="CCO1210" s="61"/>
      <c r="CCP1210" s="61"/>
      <c r="CCQ1210" s="61"/>
      <c r="CCR1210" s="61"/>
      <c r="CCS1210" s="61"/>
      <c r="CCT1210" s="61"/>
      <c r="CCU1210" s="61"/>
      <c r="CCV1210" s="61"/>
      <c r="CCW1210" s="61"/>
      <c r="CCX1210" s="61"/>
      <c r="CCY1210" s="61"/>
      <c r="CCZ1210" s="61"/>
      <c r="CDA1210" s="61"/>
      <c r="CDB1210" s="61"/>
      <c r="CDC1210" s="61"/>
      <c r="CDD1210" s="61"/>
      <c r="CDE1210" s="61"/>
      <c r="CDF1210" s="61"/>
      <c r="CDG1210" s="61"/>
      <c r="CDH1210" s="61"/>
      <c r="CDI1210" s="61"/>
      <c r="CDJ1210" s="61"/>
      <c r="CDK1210" s="61"/>
      <c r="CDL1210" s="61"/>
      <c r="CDM1210" s="61"/>
      <c r="CDN1210" s="61"/>
      <c r="CDO1210" s="61"/>
      <c r="CDP1210" s="61"/>
      <c r="CDQ1210" s="61"/>
      <c r="CDR1210" s="61"/>
      <c r="CDS1210" s="61"/>
      <c r="CDT1210" s="61"/>
      <c r="CDU1210" s="61"/>
      <c r="CDV1210" s="61"/>
      <c r="CDW1210" s="61"/>
      <c r="CDX1210" s="61"/>
      <c r="CDY1210" s="61"/>
      <c r="CDZ1210" s="61"/>
      <c r="CEA1210" s="61"/>
      <c r="CEB1210" s="61"/>
      <c r="CEC1210" s="61"/>
      <c r="CED1210" s="61"/>
      <c r="CEE1210" s="61"/>
      <c r="CEF1210" s="61"/>
      <c r="CEG1210" s="61"/>
      <c r="CEH1210" s="61"/>
      <c r="CEI1210" s="61"/>
      <c r="CEJ1210" s="61"/>
      <c r="CEK1210" s="61"/>
      <c r="CEL1210" s="61"/>
      <c r="CEM1210" s="61"/>
      <c r="CEN1210" s="61"/>
      <c r="CEO1210" s="61"/>
      <c r="CEP1210" s="61"/>
      <c r="CEQ1210" s="61"/>
      <c r="CER1210" s="61"/>
      <c r="CES1210" s="61"/>
      <c r="CET1210" s="61"/>
      <c r="CEU1210" s="61"/>
      <c r="CEV1210" s="61"/>
      <c r="CEW1210" s="61"/>
      <c r="CEX1210" s="61"/>
      <c r="CEY1210" s="61"/>
      <c r="CEZ1210" s="61"/>
      <c r="CFA1210" s="61"/>
      <c r="CFB1210" s="61"/>
      <c r="CFC1210" s="61"/>
      <c r="CFD1210" s="61"/>
      <c r="CFE1210" s="61"/>
      <c r="CFF1210" s="61"/>
      <c r="CFG1210" s="61"/>
      <c r="CFH1210" s="61"/>
      <c r="CFI1210" s="61"/>
      <c r="CFJ1210" s="61"/>
      <c r="CFK1210" s="61"/>
      <c r="CFL1210" s="61"/>
      <c r="CFM1210" s="61"/>
      <c r="CFN1210" s="61"/>
      <c r="CFO1210" s="61"/>
      <c r="CFP1210" s="61"/>
      <c r="CFQ1210" s="61"/>
      <c r="CFR1210" s="61"/>
      <c r="CFS1210" s="61"/>
      <c r="CFT1210" s="61"/>
      <c r="CFU1210" s="61"/>
      <c r="CFV1210" s="61"/>
      <c r="CFW1210" s="61"/>
      <c r="CFX1210" s="61"/>
      <c r="CFY1210" s="61"/>
      <c r="CFZ1210" s="61"/>
      <c r="CGA1210" s="61"/>
      <c r="CGB1210" s="61"/>
      <c r="CGC1210" s="61"/>
      <c r="CGD1210" s="61"/>
      <c r="CGE1210" s="61"/>
      <c r="CGF1210" s="61"/>
      <c r="CGG1210" s="61"/>
      <c r="CGH1210" s="61"/>
      <c r="CGI1210" s="61"/>
      <c r="CGJ1210" s="61"/>
      <c r="CGK1210" s="61"/>
      <c r="CGL1210" s="61"/>
      <c r="CGM1210" s="61"/>
      <c r="CGN1210" s="61"/>
      <c r="CGO1210" s="61"/>
      <c r="CGP1210" s="61"/>
      <c r="CGQ1210" s="61"/>
      <c r="CGR1210" s="61"/>
      <c r="CGS1210" s="61"/>
      <c r="CGT1210" s="61"/>
      <c r="CGU1210" s="61"/>
      <c r="CGV1210" s="61"/>
      <c r="CGW1210" s="61"/>
      <c r="CGX1210" s="61"/>
      <c r="CGY1210" s="61"/>
      <c r="CGZ1210" s="61"/>
      <c r="CHA1210" s="61"/>
      <c r="CHB1210" s="61"/>
      <c r="CHC1210" s="61"/>
      <c r="CHD1210" s="61"/>
      <c r="CHE1210" s="61"/>
      <c r="CHF1210" s="61"/>
      <c r="CHG1210" s="61"/>
      <c r="CHH1210" s="61"/>
      <c r="CHI1210" s="61"/>
      <c r="CHJ1210" s="61"/>
      <c r="CHK1210" s="61"/>
      <c r="CHL1210" s="61"/>
      <c r="CHM1210" s="61"/>
      <c r="CHN1210" s="61"/>
      <c r="CHO1210" s="61"/>
      <c r="CHP1210" s="61"/>
      <c r="CHQ1210" s="61"/>
      <c r="CHR1210" s="61"/>
      <c r="CHS1210" s="61"/>
      <c r="CHT1210" s="61"/>
      <c r="CHU1210" s="61"/>
      <c r="CHV1210" s="61"/>
      <c r="CHW1210" s="61"/>
      <c r="CHX1210" s="61"/>
      <c r="CHY1210" s="61"/>
      <c r="CHZ1210" s="61"/>
      <c r="CIA1210" s="61"/>
      <c r="CIB1210" s="61"/>
      <c r="CIC1210" s="61"/>
      <c r="CID1210" s="61"/>
      <c r="CIE1210" s="61"/>
      <c r="CIF1210" s="61"/>
      <c r="CIG1210" s="61"/>
      <c r="CIH1210" s="61"/>
      <c r="CII1210" s="61"/>
      <c r="CIJ1210" s="61"/>
      <c r="CIK1210" s="61"/>
      <c r="CIL1210" s="61"/>
      <c r="CIM1210" s="61"/>
      <c r="CIN1210" s="61"/>
      <c r="CIO1210" s="61"/>
      <c r="CIP1210" s="61"/>
      <c r="CIQ1210" s="61"/>
      <c r="CIR1210" s="61"/>
      <c r="CIS1210" s="61"/>
      <c r="CIT1210" s="61"/>
      <c r="CIU1210" s="61"/>
      <c r="CIV1210" s="61"/>
      <c r="CIW1210" s="61"/>
      <c r="CIX1210" s="61"/>
      <c r="CIY1210" s="61"/>
      <c r="CIZ1210" s="61"/>
      <c r="CJA1210" s="61"/>
      <c r="CJB1210" s="61"/>
      <c r="CJC1210" s="61"/>
      <c r="CJD1210" s="61"/>
      <c r="CJE1210" s="61"/>
      <c r="CJF1210" s="61"/>
      <c r="CJG1210" s="61"/>
      <c r="CJH1210" s="61"/>
      <c r="CJI1210" s="61"/>
      <c r="CJJ1210" s="61"/>
      <c r="CJK1210" s="61"/>
      <c r="CJL1210" s="61"/>
      <c r="CJM1210" s="61"/>
      <c r="CJN1210" s="61"/>
      <c r="CJO1210" s="61"/>
      <c r="CJP1210" s="61"/>
      <c r="CJQ1210" s="61"/>
      <c r="CJR1210" s="61"/>
      <c r="CJS1210" s="61"/>
      <c r="CJT1210" s="61"/>
      <c r="CJU1210" s="61"/>
      <c r="CJV1210" s="61"/>
      <c r="CJW1210" s="61"/>
      <c r="CJX1210" s="61"/>
      <c r="CJY1210" s="61"/>
      <c r="CJZ1210" s="61"/>
      <c r="CKA1210" s="61"/>
      <c r="CKB1210" s="61"/>
      <c r="CKC1210" s="61"/>
      <c r="CKD1210" s="61"/>
      <c r="CKE1210" s="61"/>
      <c r="CKF1210" s="61"/>
      <c r="CKG1210" s="61"/>
      <c r="CKH1210" s="61"/>
      <c r="CKI1210" s="61"/>
      <c r="CKJ1210" s="61"/>
      <c r="CKK1210" s="61"/>
      <c r="CKL1210" s="61"/>
      <c r="CKM1210" s="61"/>
      <c r="CKN1210" s="61"/>
      <c r="CKO1210" s="61"/>
      <c r="CKP1210" s="61"/>
      <c r="CKQ1210" s="61"/>
      <c r="CKR1210" s="61"/>
      <c r="CKS1210" s="61"/>
      <c r="CKT1210" s="61"/>
      <c r="CKU1210" s="61"/>
      <c r="CKV1210" s="61"/>
      <c r="CKW1210" s="61"/>
      <c r="CKX1210" s="61"/>
      <c r="CKY1210" s="61"/>
      <c r="CKZ1210" s="61"/>
      <c r="CLA1210" s="61"/>
      <c r="CLB1210" s="61"/>
      <c r="CLC1210" s="61"/>
      <c r="CLD1210" s="61"/>
      <c r="CLE1210" s="61"/>
      <c r="CLF1210" s="61"/>
      <c r="CLG1210" s="61"/>
      <c r="CLH1210" s="61"/>
      <c r="CLI1210" s="61"/>
      <c r="CLJ1210" s="61"/>
      <c r="CLK1210" s="61"/>
      <c r="CLL1210" s="61"/>
      <c r="CLM1210" s="61"/>
      <c r="CLN1210" s="61"/>
      <c r="CLO1210" s="61"/>
      <c r="CLP1210" s="61"/>
      <c r="CLQ1210" s="61"/>
      <c r="CLR1210" s="61"/>
      <c r="CLS1210" s="61"/>
      <c r="CLT1210" s="61"/>
      <c r="CLU1210" s="61"/>
      <c r="CLV1210" s="61"/>
      <c r="CLW1210" s="61"/>
      <c r="CLX1210" s="61"/>
      <c r="CLY1210" s="61"/>
      <c r="CLZ1210" s="61"/>
      <c r="CMA1210" s="61"/>
      <c r="CMB1210" s="61"/>
      <c r="CMC1210" s="61"/>
      <c r="CMD1210" s="61"/>
      <c r="CME1210" s="61"/>
      <c r="CMF1210" s="61"/>
      <c r="CMG1210" s="61"/>
      <c r="CMH1210" s="61"/>
      <c r="CMI1210" s="61"/>
      <c r="CMJ1210" s="61"/>
      <c r="CMK1210" s="61"/>
      <c r="CML1210" s="61"/>
      <c r="CMM1210" s="61"/>
      <c r="CMN1210" s="61"/>
      <c r="CMO1210" s="61"/>
      <c r="CMP1210" s="61"/>
      <c r="CMQ1210" s="61"/>
      <c r="CMR1210" s="61"/>
      <c r="CMS1210" s="61"/>
      <c r="CMT1210" s="61"/>
      <c r="CMU1210" s="61"/>
      <c r="CMV1210" s="61"/>
      <c r="CMW1210" s="61"/>
      <c r="CMX1210" s="61"/>
      <c r="CMY1210" s="61"/>
      <c r="CMZ1210" s="61"/>
      <c r="CNA1210" s="61"/>
      <c r="CNB1210" s="61"/>
      <c r="CNC1210" s="61"/>
      <c r="CND1210" s="61"/>
      <c r="CNE1210" s="61"/>
      <c r="CNF1210" s="61"/>
      <c r="CNG1210" s="61"/>
      <c r="CNH1210" s="61"/>
      <c r="CNI1210" s="61"/>
      <c r="CNJ1210" s="61"/>
      <c r="CNK1210" s="61"/>
      <c r="CNL1210" s="61"/>
      <c r="CNM1210" s="61"/>
      <c r="CNN1210" s="61"/>
      <c r="CNO1210" s="61"/>
      <c r="CNP1210" s="61"/>
      <c r="CNQ1210" s="61"/>
      <c r="CNR1210" s="61"/>
      <c r="CNS1210" s="61"/>
      <c r="CNT1210" s="61"/>
      <c r="CNU1210" s="61"/>
      <c r="CNV1210" s="61"/>
      <c r="CNW1210" s="61"/>
      <c r="CNX1210" s="61"/>
      <c r="CNY1210" s="61"/>
      <c r="CNZ1210" s="61"/>
      <c r="COA1210" s="61"/>
      <c r="COB1210" s="61"/>
      <c r="COC1210" s="61"/>
      <c r="COD1210" s="61"/>
      <c r="COE1210" s="61"/>
      <c r="COF1210" s="61"/>
      <c r="COG1210" s="61"/>
      <c r="COH1210" s="61"/>
      <c r="COI1210" s="61"/>
      <c r="COJ1210" s="61"/>
      <c r="COK1210" s="61"/>
      <c r="COL1210" s="61"/>
      <c r="COM1210" s="61"/>
      <c r="CON1210" s="61"/>
      <c r="COO1210" s="61"/>
      <c r="COP1210" s="61"/>
      <c r="COQ1210" s="61"/>
      <c r="COR1210" s="61"/>
      <c r="COS1210" s="61"/>
      <c r="COT1210" s="61"/>
      <c r="COU1210" s="61"/>
      <c r="COV1210" s="61"/>
      <c r="COW1210" s="61"/>
      <c r="COX1210" s="61"/>
      <c r="COY1210" s="61"/>
      <c r="COZ1210" s="61"/>
      <c r="CPA1210" s="61"/>
      <c r="CPB1210" s="61"/>
      <c r="CPC1210" s="61"/>
      <c r="CPD1210" s="61"/>
      <c r="CPE1210" s="61"/>
      <c r="CPF1210" s="61"/>
      <c r="CPG1210" s="61"/>
      <c r="CPH1210" s="61"/>
      <c r="CPI1210" s="61"/>
      <c r="CPJ1210" s="61"/>
      <c r="CPK1210" s="61"/>
      <c r="CPL1210" s="61"/>
      <c r="CPM1210" s="61"/>
      <c r="CPN1210" s="61"/>
      <c r="CPO1210" s="61"/>
      <c r="CPP1210" s="61"/>
      <c r="CPQ1210" s="61"/>
      <c r="CPR1210" s="61"/>
      <c r="CPS1210" s="61"/>
      <c r="CPT1210" s="61"/>
      <c r="CPU1210" s="61"/>
      <c r="CPV1210" s="61"/>
      <c r="CPW1210" s="61"/>
      <c r="CPX1210" s="61"/>
      <c r="CPY1210" s="61"/>
      <c r="CPZ1210" s="61"/>
      <c r="CQA1210" s="61"/>
      <c r="CQB1210" s="61"/>
      <c r="CQC1210" s="61"/>
      <c r="CQD1210" s="61"/>
      <c r="CQE1210" s="61"/>
      <c r="CQF1210" s="61"/>
      <c r="CQG1210" s="61"/>
      <c r="CQH1210" s="61"/>
      <c r="CQI1210" s="61"/>
      <c r="CQJ1210" s="61"/>
      <c r="CQK1210" s="61"/>
      <c r="CQL1210" s="61"/>
      <c r="CQM1210" s="61"/>
      <c r="CQN1210" s="61"/>
      <c r="CQO1210" s="61"/>
      <c r="CQP1210" s="61"/>
      <c r="CQQ1210" s="61"/>
      <c r="CQR1210" s="61"/>
      <c r="CQS1210" s="61"/>
      <c r="CQT1210" s="61"/>
      <c r="CQU1210" s="61"/>
      <c r="CQV1210" s="61"/>
      <c r="CQW1210" s="61"/>
      <c r="CQX1210" s="61"/>
      <c r="CQY1210" s="61"/>
      <c r="CQZ1210" s="61"/>
      <c r="CRA1210" s="61"/>
      <c r="CRB1210" s="61"/>
      <c r="CRC1210" s="61"/>
      <c r="CRD1210" s="61"/>
      <c r="CRE1210" s="61"/>
      <c r="CRF1210" s="61"/>
      <c r="CRG1210" s="61"/>
      <c r="CRH1210" s="61"/>
      <c r="CRI1210" s="61"/>
      <c r="CRJ1210" s="61"/>
      <c r="CRK1210" s="61"/>
      <c r="CRL1210" s="61"/>
      <c r="CRM1210" s="61"/>
      <c r="CRN1210" s="61"/>
      <c r="CRO1210" s="61"/>
      <c r="CRP1210" s="61"/>
      <c r="CRQ1210" s="61"/>
      <c r="CRR1210" s="61"/>
      <c r="CRS1210" s="61"/>
      <c r="CRT1210" s="61"/>
      <c r="CRU1210" s="61"/>
      <c r="CRV1210" s="61"/>
      <c r="CRW1210" s="61"/>
      <c r="CRX1210" s="61"/>
      <c r="CRY1210" s="61"/>
      <c r="CRZ1210" s="61"/>
      <c r="CSA1210" s="61"/>
      <c r="CSB1210" s="61"/>
      <c r="CSC1210" s="61"/>
      <c r="CSD1210" s="61"/>
      <c r="CSE1210" s="61"/>
      <c r="CSF1210" s="61"/>
      <c r="CSG1210" s="61"/>
      <c r="CSH1210" s="61"/>
      <c r="CSI1210" s="61"/>
      <c r="CSJ1210" s="61"/>
      <c r="CSK1210" s="61"/>
      <c r="CSL1210" s="61"/>
      <c r="CSM1210" s="61"/>
      <c r="CSN1210" s="61"/>
      <c r="CSO1210" s="61"/>
      <c r="CSP1210" s="61"/>
      <c r="CSQ1210" s="61"/>
      <c r="CSR1210" s="61"/>
      <c r="CSS1210" s="61"/>
      <c r="CST1210" s="61"/>
      <c r="CSU1210" s="61"/>
      <c r="CSV1210" s="61"/>
      <c r="CSW1210" s="61"/>
      <c r="CSX1210" s="61"/>
      <c r="CSY1210" s="61"/>
      <c r="CSZ1210" s="61"/>
      <c r="CTA1210" s="61"/>
      <c r="CTB1210" s="61"/>
      <c r="CTC1210" s="61"/>
      <c r="CTD1210" s="61"/>
      <c r="CTE1210" s="61"/>
      <c r="CTF1210" s="61"/>
      <c r="CTG1210" s="61"/>
      <c r="CTH1210" s="61"/>
      <c r="CTI1210" s="61"/>
      <c r="CTJ1210" s="61"/>
      <c r="CTK1210" s="61"/>
      <c r="CTL1210" s="61"/>
      <c r="CTM1210" s="61"/>
      <c r="CTN1210" s="61"/>
      <c r="CTO1210" s="61"/>
      <c r="CTP1210" s="61"/>
      <c r="CTQ1210" s="61"/>
      <c r="CTR1210" s="61"/>
      <c r="CTS1210" s="61"/>
      <c r="CTT1210" s="61"/>
      <c r="CTU1210" s="61"/>
      <c r="CTV1210" s="61"/>
      <c r="CTW1210" s="61"/>
      <c r="CTX1210" s="61"/>
      <c r="CTY1210" s="61"/>
      <c r="CTZ1210" s="61"/>
      <c r="CUA1210" s="61"/>
      <c r="CUB1210" s="61"/>
      <c r="CUC1210" s="61"/>
      <c r="CUD1210" s="61"/>
      <c r="CUE1210" s="61"/>
      <c r="CUF1210" s="61"/>
      <c r="CUG1210" s="61"/>
      <c r="CUH1210" s="61"/>
      <c r="CUI1210" s="61"/>
      <c r="CUJ1210" s="61"/>
      <c r="CUK1210" s="61"/>
      <c r="CUL1210" s="61"/>
      <c r="CUM1210" s="61"/>
      <c r="CUN1210" s="61"/>
      <c r="CUO1210" s="61"/>
      <c r="CUP1210" s="61"/>
      <c r="CUQ1210" s="61"/>
      <c r="CUR1210" s="61"/>
      <c r="CUS1210" s="61"/>
      <c r="CUT1210" s="61"/>
      <c r="CUU1210" s="61"/>
      <c r="CUV1210" s="61"/>
      <c r="CUW1210" s="61"/>
      <c r="CUX1210" s="61"/>
      <c r="CUY1210" s="61"/>
      <c r="CUZ1210" s="61"/>
      <c r="CVA1210" s="61"/>
      <c r="CVB1210" s="61"/>
      <c r="CVC1210" s="61"/>
      <c r="CVD1210" s="61"/>
      <c r="CVE1210" s="61"/>
      <c r="CVF1210" s="61"/>
      <c r="CVG1210" s="61"/>
      <c r="CVH1210" s="61"/>
      <c r="CVI1210" s="61"/>
      <c r="CVJ1210" s="61"/>
      <c r="CVK1210" s="61"/>
      <c r="CVL1210" s="61"/>
      <c r="CVM1210" s="61"/>
      <c r="CVN1210" s="61"/>
      <c r="CVO1210" s="61"/>
      <c r="CVP1210" s="61"/>
      <c r="CVQ1210" s="61"/>
      <c r="CVR1210" s="61"/>
      <c r="CVS1210" s="61"/>
      <c r="CVT1210" s="61"/>
      <c r="CVU1210" s="61"/>
      <c r="CVV1210" s="61"/>
      <c r="CVW1210" s="61"/>
      <c r="CVX1210" s="61"/>
      <c r="CVY1210" s="61"/>
      <c r="CVZ1210" s="61"/>
      <c r="CWA1210" s="61"/>
      <c r="CWB1210" s="61"/>
      <c r="CWC1210" s="61"/>
      <c r="CWD1210" s="61"/>
      <c r="CWE1210" s="61"/>
      <c r="CWF1210" s="61"/>
      <c r="CWG1210" s="61"/>
      <c r="CWH1210" s="61"/>
      <c r="CWI1210" s="61"/>
      <c r="CWJ1210" s="61"/>
      <c r="CWK1210" s="61"/>
      <c r="CWL1210" s="61"/>
      <c r="CWM1210" s="61"/>
      <c r="CWN1210" s="61"/>
      <c r="CWO1210" s="61"/>
      <c r="CWP1210" s="61"/>
      <c r="CWQ1210" s="61"/>
      <c r="CWR1210" s="61"/>
      <c r="CWS1210" s="61"/>
      <c r="CWT1210" s="61"/>
      <c r="CWU1210" s="61"/>
      <c r="CWV1210" s="61"/>
      <c r="CWW1210" s="61"/>
      <c r="CWX1210" s="61"/>
      <c r="CWY1210" s="61"/>
      <c r="CWZ1210" s="61"/>
      <c r="CXA1210" s="61"/>
      <c r="CXB1210" s="61"/>
      <c r="CXC1210" s="61"/>
      <c r="CXD1210" s="61"/>
      <c r="CXE1210" s="61"/>
      <c r="CXF1210" s="61"/>
      <c r="CXG1210" s="61"/>
      <c r="CXH1210" s="61"/>
      <c r="CXI1210" s="61"/>
      <c r="CXJ1210" s="61"/>
      <c r="CXK1210" s="61"/>
      <c r="CXL1210" s="61"/>
      <c r="CXM1210" s="61"/>
      <c r="CXN1210" s="61"/>
      <c r="CXO1210" s="61"/>
      <c r="CXP1210" s="61"/>
      <c r="CXQ1210" s="61"/>
      <c r="CXR1210" s="61"/>
      <c r="CXS1210" s="61"/>
      <c r="CXT1210" s="61"/>
      <c r="CXU1210" s="61"/>
      <c r="CXV1210" s="61"/>
      <c r="CXW1210" s="61"/>
      <c r="CXX1210" s="61"/>
      <c r="CXY1210" s="61"/>
      <c r="CXZ1210" s="61"/>
      <c r="CYA1210" s="61"/>
      <c r="CYB1210" s="61"/>
      <c r="CYC1210" s="61"/>
      <c r="CYD1210" s="61"/>
      <c r="CYE1210" s="61"/>
      <c r="CYF1210" s="61"/>
      <c r="CYG1210" s="61"/>
      <c r="CYH1210" s="61"/>
      <c r="CYI1210" s="61"/>
      <c r="CYJ1210" s="61"/>
      <c r="CYK1210" s="61"/>
      <c r="CYL1210" s="61"/>
      <c r="CYM1210" s="61"/>
      <c r="CYN1210" s="61"/>
      <c r="CYO1210" s="61"/>
      <c r="CYP1210" s="61"/>
      <c r="CYQ1210" s="61"/>
      <c r="CYR1210" s="61"/>
      <c r="CYS1210" s="61"/>
      <c r="CYT1210" s="61"/>
      <c r="CYU1210" s="61"/>
      <c r="CYV1210" s="61"/>
      <c r="CYW1210" s="61"/>
      <c r="CYX1210" s="61"/>
      <c r="CYY1210" s="61"/>
      <c r="CYZ1210" s="61"/>
      <c r="CZA1210" s="61"/>
      <c r="CZB1210" s="61"/>
      <c r="CZC1210" s="61"/>
      <c r="CZD1210" s="61"/>
      <c r="CZE1210" s="61"/>
      <c r="CZF1210" s="61"/>
      <c r="CZG1210" s="61"/>
      <c r="CZH1210" s="61"/>
      <c r="CZI1210" s="61"/>
      <c r="CZJ1210" s="61"/>
      <c r="CZK1210" s="61"/>
      <c r="CZL1210" s="61"/>
      <c r="CZM1210" s="61"/>
      <c r="CZN1210" s="61"/>
      <c r="CZO1210" s="61"/>
      <c r="CZP1210" s="61"/>
      <c r="CZQ1210" s="61"/>
      <c r="CZR1210" s="61"/>
      <c r="CZS1210" s="61"/>
      <c r="CZT1210" s="61"/>
      <c r="CZU1210" s="61"/>
      <c r="CZV1210" s="61"/>
      <c r="CZW1210" s="61"/>
      <c r="CZX1210" s="61"/>
      <c r="CZY1210" s="61"/>
      <c r="CZZ1210" s="61"/>
      <c r="DAA1210" s="61"/>
      <c r="DAB1210" s="61"/>
      <c r="DAC1210" s="61"/>
      <c r="DAD1210" s="61"/>
      <c r="DAE1210" s="61"/>
      <c r="DAF1210" s="61"/>
      <c r="DAG1210" s="61"/>
      <c r="DAH1210" s="61"/>
      <c r="DAI1210" s="61"/>
      <c r="DAJ1210" s="61"/>
      <c r="DAK1210" s="61"/>
      <c r="DAL1210" s="61"/>
      <c r="DAM1210" s="61"/>
      <c r="DAN1210" s="61"/>
      <c r="DAO1210" s="61"/>
      <c r="DAP1210" s="61"/>
      <c r="DAQ1210" s="61"/>
      <c r="DAR1210" s="61"/>
      <c r="DAS1210" s="61"/>
      <c r="DAT1210" s="61"/>
      <c r="DAU1210" s="61"/>
      <c r="DAV1210" s="61"/>
      <c r="DAW1210" s="61"/>
      <c r="DAX1210" s="61"/>
      <c r="DAY1210" s="61"/>
      <c r="DAZ1210" s="61"/>
      <c r="DBA1210" s="61"/>
      <c r="DBB1210" s="61"/>
      <c r="DBC1210" s="61"/>
      <c r="DBD1210" s="61"/>
      <c r="DBE1210" s="61"/>
      <c r="DBF1210" s="61"/>
      <c r="DBG1210" s="61"/>
      <c r="DBH1210" s="61"/>
      <c r="DBI1210" s="61"/>
      <c r="DBJ1210" s="61"/>
      <c r="DBK1210" s="61"/>
      <c r="DBL1210" s="61"/>
      <c r="DBM1210" s="61"/>
      <c r="DBN1210" s="61"/>
      <c r="DBO1210" s="61"/>
      <c r="DBP1210" s="61"/>
      <c r="DBQ1210" s="61"/>
      <c r="DBR1210" s="61"/>
      <c r="DBS1210" s="61"/>
      <c r="DBT1210" s="61"/>
      <c r="DBU1210" s="61"/>
      <c r="DBV1210" s="61"/>
      <c r="DBW1210" s="61"/>
      <c r="DBX1210" s="61"/>
      <c r="DBY1210" s="61"/>
      <c r="DBZ1210" s="61"/>
      <c r="DCA1210" s="61"/>
      <c r="DCB1210" s="61"/>
      <c r="DCC1210" s="61"/>
      <c r="DCD1210" s="61"/>
      <c r="DCE1210" s="61"/>
      <c r="DCF1210" s="61"/>
      <c r="DCG1210" s="61"/>
      <c r="DCH1210" s="61"/>
      <c r="DCI1210" s="61"/>
      <c r="DCJ1210" s="61"/>
      <c r="DCK1210" s="61"/>
      <c r="DCL1210" s="61"/>
      <c r="DCM1210" s="61"/>
      <c r="DCN1210" s="61"/>
      <c r="DCO1210" s="61"/>
      <c r="DCP1210" s="61"/>
      <c r="DCQ1210" s="61"/>
      <c r="DCR1210" s="61"/>
      <c r="DCS1210" s="61"/>
      <c r="DCT1210" s="61"/>
      <c r="DCU1210" s="61"/>
      <c r="DCV1210" s="61"/>
      <c r="DCW1210" s="61"/>
      <c r="DCX1210" s="61"/>
      <c r="DCY1210" s="61"/>
      <c r="DCZ1210" s="61"/>
      <c r="DDA1210" s="61"/>
      <c r="DDB1210" s="61"/>
      <c r="DDC1210" s="61"/>
      <c r="DDD1210" s="61"/>
      <c r="DDE1210" s="61"/>
      <c r="DDF1210" s="61"/>
      <c r="DDG1210" s="61"/>
      <c r="DDH1210" s="61"/>
      <c r="DDI1210" s="61"/>
      <c r="DDJ1210" s="61"/>
      <c r="DDK1210" s="61"/>
      <c r="DDL1210" s="61"/>
      <c r="DDM1210" s="61"/>
      <c r="DDN1210" s="61"/>
      <c r="DDO1210" s="61"/>
      <c r="DDP1210" s="61"/>
      <c r="DDQ1210" s="61"/>
      <c r="DDR1210" s="61"/>
      <c r="DDS1210" s="61"/>
      <c r="DDT1210" s="61"/>
      <c r="DDU1210" s="61"/>
      <c r="DDV1210" s="61"/>
      <c r="DDW1210" s="61"/>
      <c r="DDX1210" s="61"/>
      <c r="DDY1210" s="61"/>
      <c r="DDZ1210" s="61"/>
      <c r="DEA1210" s="61"/>
      <c r="DEB1210" s="61"/>
      <c r="DEC1210" s="61"/>
      <c r="DED1210" s="61"/>
      <c r="DEE1210" s="61"/>
      <c r="DEF1210" s="61"/>
      <c r="DEG1210" s="61"/>
      <c r="DEH1210" s="61"/>
      <c r="DEI1210" s="61"/>
      <c r="DEJ1210" s="61"/>
      <c r="DEK1210" s="61"/>
      <c r="DEL1210" s="61"/>
      <c r="DEM1210" s="61"/>
      <c r="DEN1210" s="61"/>
      <c r="DEO1210" s="61"/>
      <c r="DEP1210" s="61"/>
      <c r="DEQ1210" s="61"/>
      <c r="DER1210" s="61"/>
      <c r="DES1210" s="61"/>
      <c r="DET1210" s="61"/>
      <c r="DEU1210" s="61"/>
      <c r="DEV1210" s="61"/>
      <c r="DEW1210" s="61"/>
      <c r="DEX1210" s="61"/>
      <c r="DEY1210" s="61"/>
      <c r="DEZ1210" s="61"/>
      <c r="DFA1210" s="61"/>
      <c r="DFB1210" s="61"/>
      <c r="DFC1210" s="61"/>
      <c r="DFD1210" s="61"/>
      <c r="DFE1210" s="61"/>
      <c r="DFF1210" s="61"/>
      <c r="DFG1210" s="61"/>
      <c r="DFH1210" s="61"/>
      <c r="DFI1210" s="61"/>
      <c r="DFJ1210" s="61"/>
      <c r="DFK1210" s="61"/>
      <c r="DFL1210" s="61"/>
      <c r="DFM1210" s="61"/>
      <c r="DFN1210" s="61"/>
      <c r="DFO1210" s="61"/>
      <c r="DFP1210" s="61"/>
      <c r="DFQ1210" s="61"/>
      <c r="DFR1210" s="61"/>
      <c r="DFS1210" s="61"/>
      <c r="DFT1210" s="61"/>
      <c r="DFU1210" s="61"/>
      <c r="DFV1210" s="61"/>
      <c r="DFW1210" s="61"/>
      <c r="DFX1210" s="61"/>
      <c r="DFY1210" s="61"/>
      <c r="DFZ1210" s="61"/>
      <c r="DGA1210" s="61"/>
      <c r="DGB1210" s="61"/>
      <c r="DGC1210" s="61"/>
      <c r="DGD1210" s="61"/>
      <c r="DGE1210" s="61"/>
      <c r="DGF1210" s="61"/>
      <c r="DGG1210" s="61"/>
      <c r="DGH1210" s="61"/>
      <c r="DGI1210" s="61"/>
      <c r="DGJ1210" s="61"/>
      <c r="DGK1210" s="61"/>
      <c r="DGL1210" s="61"/>
      <c r="DGM1210" s="61"/>
      <c r="DGN1210" s="61"/>
      <c r="DGO1210" s="61"/>
      <c r="DGP1210" s="61"/>
      <c r="DGQ1210" s="61"/>
      <c r="DGR1210" s="61"/>
      <c r="DGS1210" s="61"/>
      <c r="DGT1210" s="61"/>
      <c r="DGU1210" s="61"/>
      <c r="DGV1210" s="61"/>
      <c r="DGW1210" s="61"/>
      <c r="DGX1210" s="61"/>
      <c r="DGY1210" s="61"/>
      <c r="DGZ1210" s="61"/>
      <c r="DHA1210" s="61"/>
      <c r="DHB1210" s="61"/>
      <c r="DHC1210" s="61"/>
      <c r="DHD1210" s="61"/>
      <c r="DHE1210" s="61"/>
      <c r="DHF1210" s="61"/>
      <c r="DHG1210" s="61"/>
      <c r="DHH1210" s="61"/>
      <c r="DHI1210" s="61"/>
      <c r="DHJ1210" s="61"/>
      <c r="DHK1210" s="61"/>
      <c r="DHL1210" s="61"/>
      <c r="DHM1210" s="61"/>
      <c r="DHN1210" s="61"/>
      <c r="DHO1210" s="61"/>
      <c r="DHP1210" s="61"/>
      <c r="DHQ1210" s="61"/>
      <c r="DHR1210" s="61"/>
      <c r="DHS1210" s="61"/>
      <c r="DHT1210" s="61"/>
      <c r="DHU1210" s="61"/>
      <c r="DHV1210" s="61"/>
      <c r="DHW1210" s="61"/>
      <c r="DHX1210" s="61"/>
      <c r="DHY1210" s="61"/>
      <c r="DHZ1210" s="61"/>
      <c r="DIA1210" s="61"/>
      <c r="DIB1210" s="61"/>
      <c r="DIC1210" s="61"/>
      <c r="DID1210" s="61"/>
      <c r="DIE1210" s="61"/>
      <c r="DIF1210" s="61"/>
      <c r="DIG1210" s="61"/>
      <c r="DIH1210" s="61"/>
      <c r="DII1210" s="61"/>
      <c r="DIJ1210" s="61"/>
      <c r="DIK1210" s="61"/>
      <c r="DIL1210" s="61"/>
      <c r="DIM1210" s="61"/>
      <c r="DIN1210" s="61"/>
      <c r="DIO1210" s="61"/>
      <c r="DIP1210" s="61"/>
      <c r="DIQ1210" s="61"/>
      <c r="DIR1210" s="61"/>
      <c r="DIS1210" s="61"/>
      <c r="DIT1210" s="61"/>
      <c r="DIU1210" s="61"/>
      <c r="DIV1210" s="61"/>
      <c r="DIW1210" s="61"/>
      <c r="DIX1210" s="61"/>
      <c r="DIY1210" s="61"/>
      <c r="DIZ1210" s="61"/>
      <c r="DJA1210" s="61"/>
      <c r="DJB1210" s="61"/>
      <c r="DJC1210" s="61"/>
      <c r="DJD1210" s="61"/>
      <c r="DJE1210" s="61"/>
      <c r="DJF1210" s="61"/>
      <c r="DJG1210" s="61"/>
      <c r="DJH1210" s="61"/>
      <c r="DJI1210" s="61"/>
      <c r="DJJ1210" s="61"/>
      <c r="DJK1210" s="61"/>
      <c r="DJL1210" s="61"/>
      <c r="DJM1210" s="61"/>
      <c r="DJN1210" s="61"/>
      <c r="DJO1210" s="61"/>
      <c r="DJP1210" s="61"/>
      <c r="DJQ1210" s="61"/>
      <c r="DJR1210" s="61"/>
      <c r="DJS1210" s="61"/>
      <c r="DJT1210" s="61"/>
      <c r="DJU1210" s="61"/>
      <c r="DJV1210" s="61"/>
      <c r="DJW1210" s="61"/>
      <c r="DJX1210" s="61"/>
      <c r="DJY1210" s="61"/>
      <c r="DJZ1210" s="61"/>
      <c r="DKA1210" s="61"/>
      <c r="DKB1210" s="61"/>
      <c r="DKC1210" s="61"/>
      <c r="DKD1210" s="61"/>
      <c r="DKE1210" s="61"/>
      <c r="DKF1210" s="61"/>
      <c r="DKG1210" s="61"/>
      <c r="DKH1210" s="61"/>
      <c r="DKI1210" s="61"/>
      <c r="DKJ1210" s="61"/>
      <c r="DKK1210" s="61"/>
      <c r="DKL1210" s="61"/>
      <c r="DKM1210" s="61"/>
      <c r="DKN1210" s="61"/>
      <c r="DKO1210" s="61"/>
      <c r="DKP1210" s="61"/>
      <c r="DKQ1210" s="61"/>
      <c r="DKR1210" s="61"/>
      <c r="DKS1210" s="61"/>
      <c r="DKT1210" s="61"/>
      <c r="DKU1210" s="61"/>
      <c r="DKV1210" s="61"/>
      <c r="DKW1210" s="61"/>
      <c r="DKX1210" s="61"/>
      <c r="DKY1210" s="61"/>
      <c r="DKZ1210" s="61"/>
      <c r="DLA1210" s="61"/>
      <c r="DLB1210" s="61"/>
      <c r="DLC1210" s="61"/>
      <c r="DLD1210" s="61"/>
      <c r="DLE1210" s="61"/>
      <c r="DLF1210" s="61"/>
      <c r="DLG1210" s="61"/>
      <c r="DLH1210" s="61"/>
      <c r="DLI1210" s="61"/>
      <c r="DLJ1210" s="61"/>
      <c r="DLK1210" s="61"/>
      <c r="DLL1210" s="61"/>
      <c r="DLM1210" s="61"/>
      <c r="DLN1210" s="61"/>
      <c r="DLO1210" s="61"/>
      <c r="DLP1210" s="61"/>
      <c r="DLQ1210" s="61"/>
      <c r="DLR1210" s="61"/>
      <c r="DLS1210" s="61"/>
      <c r="DLT1210" s="61"/>
      <c r="DLU1210" s="61"/>
      <c r="DLV1210" s="61"/>
      <c r="DLW1210" s="61"/>
      <c r="DLX1210" s="61"/>
      <c r="DLY1210" s="61"/>
      <c r="DLZ1210" s="61"/>
      <c r="DMA1210" s="61"/>
      <c r="DMB1210" s="61"/>
      <c r="DMC1210" s="61"/>
      <c r="DMD1210" s="61"/>
      <c r="DME1210" s="61"/>
      <c r="DMF1210" s="61"/>
      <c r="DMG1210" s="61"/>
      <c r="DMH1210" s="61"/>
      <c r="DMI1210" s="61"/>
      <c r="DMJ1210" s="61"/>
      <c r="DMK1210" s="61"/>
      <c r="DML1210" s="61"/>
      <c r="DMM1210" s="61"/>
      <c r="DMN1210" s="61"/>
      <c r="DMO1210" s="61"/>
      <c r="DMP1210" s="61"/>
      <c r="DMQ1210" s="61"/>
      <c r="DMR1210" s="61"/>
      <c r="DMS1210" s="61"/>
      <c r="DMT1210" s="61"/>
      <c r="DMU1210" s="61"/>
      <c r="DMV1210" s="61"/>
      <c r="DMW1210" s="61"/>
      <c r="DMX1210" s="61"/>
      <c r="DMY1210" s="61"/>
      <c r="DMZ1210" s="61"/>
      <c r="DNA1210" s="61"/>
      <c r="DNB1210" s="61"/>
      <c r="DNC1210" s="61"/>
      <c r="DND1210" s="61"/>
      <c r="DNE1210" s="61"/>
      <c r="DNF1210" s="61"/>
      <c r="DNG1210" s="61"/>
      <c r="DNH1210" s="61"/>
      <c r="DNI1210" s="61"/>
      <c r="DNJ1210" s="61"/>
      <c r="DNK1210" s="61"/>
      <c r="DNL1210" s="61"/>
      <c r="DNM1210" s="61"/>
      <c r="DNN1210" s="61"/>
      <c r="DNO1210" s="61"/>
      <c r="DNP1210" s="61"/>
      <c r="DNQ1210" s="61"/>
      <c r="DNR1210" s="61"/>
      <c r="DNS1210" s="61"/>
      <c r="DNT1210" s="61"/>
      <c r="DNU1210" s="61"/>
      <c r="DNV1210" s="61"/>
      <c r="DNW1210" s="61"/>
      <c r="DNX1210" s="61"/>
      <c r="DNY1210" s="61"/>
      <c r="DNZ1210" s="61"/>
      <c r="DOA1210" s="61"/>
      <c r="DOB1210" s="61"/>
      <c r="DOC1210" s="61"/>
      <c r="DOD1210" s="61"/>
      <c r="DOE1210" s="61"/>
      <c r="DOF1210" s="61"/>
      <c r="DOG1210" s="61"/>
      <c r="DOH1210" s="61"/>
      <c r="DOI1210" s="61"/>
      <c r="DOJ1210" s="61"/>
      <c r="DOK1210" s="61"/>
      <c r="DOL1210" s="61"/>
      <c r="DOM1210" s="61"/>
      <c r="DON1210" s="61"/>
      <c r="DOO1210" s="61"/>
      <c r="DOP1210" s="61"/>
      <c r="DOQ1210" s="61"/>
      <c r="DOR1210" s="61"/>
      <c r="DOS1210" s="61"/>
      <c r="DOT1210" s="61"/>
      <c r="DOU1210" s="61"/>
      <c r="DOV1210" s="61"/>
      <c r="DOW1210" s="61"/>
      <c r="DOX1210" s="61"/>
      <c r="DOY1210" s="61"/>
      <c r="DOZ1210" s="61"/>
      <c r="DPA1210" s="61"/>
      <c r="DPB1210" s="61"/>
      <c r="DPC1210" s="61"/>
      <c r="DPD1210" s="61"/>
      <c r="DPE1210" s="61"/>
      <c r="DPF1210" s="61"/>
      <c r="DPG1210" s="61"/>
      <c r="DPH1210" s="61"/>
      <c r="DPI1210" s="61"/>
      <c r="DPJ1210" s="61"/>
      <c r="DPK1210" s="61"/>
      <c r="DPL1210" s="61"/>
      <c r="DPM1210" s="61"/>
      <c r="DPN1210" s="61"/>
      <c r="DPO1210" s="61"/>
      <c r="DPP1210" s="61"/>
      <c r="DPQ1210" s="61"/>
      <c r="DPR1210" s="61"/>
      <c r="DPS1210" s="61"/>
      <c r="DPT1210" s="61"/>
      <c r="DPU1210" s="61"/>
      <c r="DPV1210" s="61"/>
      <c r="DPW1210" s="61"/>
      <c r="DPX1210" s="61"/>
      <c r="DPY1210" s="61"/>
      <c r="DPZ1210" s="61"/>
      <c r="DQA1210" s="61"/>
      <c r="DQB1210" s="61"/>
      <c r="DQC1210" s="61"/>
      <c r="DQD1210" s="61"/>
      <c r="DQE1210" s="61"/>
      <c r="DQF1210" s="61"/>
      <c r="DQG1210" s="61"/>
      <c r="DQH1210" s="61"/>
      <c r="DQI1210" s="61"/>
      <c r="DQJ1210" s="61"/>
      <c r="DQK1210" s="61"/>
      <c r="DQL1210" s="61"/>
      <c r="DQM1210" s="61"/>
      <c r="DQN1210" s="61"/>
      <c r="DQO1210" s="61"/>
      <c r="DQP1210" s="61"/>
      <c r="DQQ1210" s="61"/>
      <c r="DQR1210" s="61"/>
      <c r="DQS1210" s="61"/>
      <c r="DQT1210" s="61"/>
      <c r="DQU1210" s="61"/>
      <c r="DQV1210" s="61"/>
      <c r="DQW1210" s="61"/>
      <c r="DQX1210" s="61"/>
      <c r="DQY1210" s="61"/>
      <c r="DQZ1210" s="61"/>
      <c r="DRA1210" s="61"/>
      <c r="DRB1210" s="61"/>
      <c r="DRC1210" s="61"/>
      <c r="DRD1210" s="61"/>
      <c r="DRE1210" s="61"/>
      <c r="DRF1210" s="61"/>
      <c r="DRG1210" s="61"/>
      <c r="DRH1210" s="61"/>
      <c r="DRI1210" s="61"/>
      <c r="DRJ1210" s="61"/>
      <c r="DRK1210" s="61"/>
      <c r="DRL1210" s="61"/>
      <c r="DRM1210" s="61"/>
      <c r="DRN1210" s="61"/>
      <c r="DRO1210" s="61"/>
      <c r="DRP1210" s="61"/>
      <c r="DRQ1210" s="61"/>
      <c r="DRR1210" s="61"/>
      <c r="DRS1210" s="61"/>
      <c r="DRT1210" s="61"/>
      <c r="DRU1210" s="61"/>
      <c r="DRV1210" s="61"/>
      <c r="DRW1210" s="61"/>
      <c r="DRX1210" s="61"/>
      <c r="DRY1210" s="61"/>
      <c r="DRZ1210" s="61"/>
      <c r="DSA1210" s="61"/>
      <c r="DSB1210" s="61"/>
      <c r="DSC1210" s="61"/>
      <c r="DSD1210" s="61"/>
      <c r="DSE1210" s="61"/>
      <c r="DSF1210" s="61"/>
      <c r="DSG1210" s="61"/>
      <c r="DSH1210" s="61"/>
      <c r="DSI1210" s="61"/>
      <c r="DSJ1210" s="61"/>
      <c r="DSK1210" s="61"/>
      <c r="DSL1210" s="61"/>
      <c r="DSM1210" s="61"/>
      <c r="DSN1210" s="61"/>
      <c r="DSO1210" s="61"/>
      <c r="DSP1210" s="61"/>
      <c r="DSQ1210" s="61"/>
      <c r="DSR1210" s="61"/>
      <c r="DSS1210" s="61"/>
      <c r="DST1210" s="61"/>
      <c r="DSU1210" s="61"/>
      <c r="DSV1210" s="61"/>
      <c r="DSW1210" s="61"/>
      <c r="DSX1210" s="61"/>
      <c r="DSY1210" s="61"/>
      <c r="DSZ1210" s="61"/>
      <c r="DTA1210" s="61"/>
      <c r="DTB1210" s="61"/>
      <c r="DTC1210" s="61"/>
      <c r="DTD1210" s="61"/>
      <c r="DTE1210" s="61"/>
      <c r="DTF1210" s="61"/>
      <c r="DTG1210" s="61"/>
      <c r="DTH1210" s="61"/>
      <c r="DTI1210" s="61"/>
      <c r="DTJ1210" s="61"/>
      <c r="DTK1210" s="61"/>
      <c r="DTL1210" s="61"/>
      <c r="DTM1210" s="61"/>
      <c r="DTN1210" s="61"/>
      <c r="DTO1210" s="61"/>
      <c r="DTP1210" s="61"/>
      <c r="DTQ1210" s="61"/>
      <c r="DTR1210" s="61"/>
      <c r="DTS1210" s="61"/>
      <c r="DTT1210" s="61"/>
      <c r="DTU1210" s="61"/>
      <c r="DTV1210" s="61"/>
      <c r="DTW1210" s="61"/>
      <c r="DTX1210" s="61"/>
      <c r="DTY1210" s="61"/>
      <c r="DTZ1210" s="61"/>
      <c r="DUA1210" s="61"/>
      <c r="DUB1210" s="61"/>
      <c r="DUC1210" s="61"/>
      <c r="DUD1210" s="61"/>
      <c r="DUE1210" s="61"/>
      <c r="DUF1210" s="61"/>
      <c r="DUG1210" s="61"/>
      <c r="DUH1210" s="61"/>
      <c r="DUI1210" s="61"/>
      <c r="DUJ1210" s="61"/>
      <c r="DUK1210" s="61"/>
      <c r="DUL1210" s="61"/>
      <c r="DUM1210" s="61"/>
      <c r="DUN1210" s="61"/>
      <c r="DUO1210" s="61"/>
      <c r="DUP1210" s="61"/>
      <c r="DUQ1210" s="61"/>
      <c r="DUR1210" s="61"/>
      <c r="DUS1210" s="61"/>
      <c r="DUT1210" s="61"/>
      <c r="DUU1210" s="61"/>
      <c r="DUV1210" s="61"/>
      <c r="DUW1210" s="61"/>
      <c r="DUX1210" s="61"/>
      <c r="DUY1210" s="61"/>
      <c r="DUZ1210" s="61"/>
      <c r="DVA1210" s="61"/>
      <c r="DVB1210" s="61"/>
      <c r="DVC1210" s="61"/>
      <c r="DVD1210" s="61"/>
      <c r="DVE1210" s="61"/>
      <c r="DVF1210" s="61"/>
      <c r="DVG1210" s="61"/>
      <c r="DVH1210" s="61"/>
      <c r="DVI1210" s="61"/>
      <c r="DVJ1210" s="61"/>
      <c r="DVK1210" s="61"/>
      <c r="DVL1210" s="61"/>
      <c r="DVM1210" s="61"/>
      <c r="DVN1210" s="61"/>
      <c r="DVO1210" s="61"/>
      <c r="DVP1210" s="61"/>
      <c r="DVQ1210" s="61"/>
      <c r="DVR1210" s="61"/>
      <c r="DVS1210" s="61"/>
      <c r="DVT1210" s="61"/>
      <c r="DVU1210" s="61"/>
      <c r="DVV1210" s="61"/>
      <c r="DVW1210" s="61"/>
      <c r="DVX1210" s="61"/>
      <c r="DVY1210" s="61"/>
      <c r="DVZ1210" s="61"/>
      <c r="DWA1210" s="61"/>
      <c r="DWB1210" s="61"/>
      <c r="DWC1210" s="61"/>
      <c r="DWD1210" s="61"/>
      <c r="DWE1210" s="61"/>
      <c r="DWF1210" s="61"/>
      <c r="DWG1210" s="61"/>
      <c r="DWH1210" s="61"/>
      <c r="DWI1210" s="61"/>
      <c r="DWJ1210" s="61"/>
      <c r="DWK1210" s="61"/>
      <c r="DWL1210" s="61"/>
      <c r="DWM1210" s="61"/>
      <c r="DWN1210" s="61"/>
      <c r="DWO1210" s="61"/>
      <c r="DWP1210" s="61"/>
      <c r="DWQ1210" s="61"/>
      <c r="DWR1210" s="61"/>
      <c r="DWS1210" s="61"/>
      <c r="DWT1210" s="61"/>
      <c r="DWU1210" s="61"/>
      <c r="DWV1210" s="61"/>
      <c r="DWW1210" s="61"/>
      <c r="DWX1210" s="61"/>
      <c r="DWY1210" s="61"/>
      <c r="DWZ1210" s="61"/>
      <c r="DXA1210" s="61"/>
      <c r="DXB1210" s="61"/>
      <c r="DXC1210" s="61"/>
      <c r="DXD1210" s="61"/>
      <c r="DXE1210" s="61"/>
      <c r="DXF1210" s="61"/>
      <c r="DXG1210" s="61"/>
      <c r="DXH1210" s="61"/>
      <c r="DXI1210" s="61"/>
      <c r="DXJ1210" s="61"/>
      <c r="DXK1210" s="61"/>
      <c r="DXL1210" s="61"/>
      <c r="DXM1210" s="61"/>
      <c r="DXN1210" s="61"/>
      <c r="DXO1210" s="61"/>
      <c r="DXP1210" s="61"/>
      <c r="DXQ1210" s="61"/>
      <c r="DXR1210" s="61"/>
      <c r="DXS1210" s="61"/>
      <c r="DXT1210" s="61"/>
      <c r="DXU1210" s="61"/>
      <c r="DXV1210" s="61"/>
      <c r="DXW1210" s="61"/>
      <c r="DXX1210" s="61"/>
      <c r="DXY1210" s="61"/>
      <c r="DXZ1210" s="61"/>
      <c r="DYA1210" s="61"/>
      <c r="DYB1210" s="61"/>
      <c r="DYC1210" s="61"/>
      <c r="DYD1210" s="61"/>
      <c r="DYE1210" s="61"/>
      <c r="DYF1210" s="61"/>
      <c r="DYG1210" s="61"/>
      <c r="DYH1210" s="61"/>
      <c r="DYI1210" s="61"/>
      <c r="DYJ1210" s="61"/>
      <c r="DYK1210" s="61"/>
      <c r="DYL1210" s="61"/>
      <c r="DYM1210" s="61"/>
      <c r="DYN1210" s="61"/>
      <c r="DYO1210" s="61"/>
      <c r="DYP1210" s="61"/>
      <c r="DYQ1210" s="61"/>
      <c r="DYR1210" s="61"/>
      <c r="DYS1210" s="61"/>
      <c r="DYT1210" s="61"/>
      <c r="DYU1210" s="61"/>
      <c r="DYV1210" s="61"/>
      <c r="DYW1210" s="61"/>
      <c r="DYX1210" s="61"/>
      <c r="DYY1210" s="61"/>
      <c r="DYZ1210" s="61"/>
      <c r="DZA1210" s="61"/>
      <c r="DZB1210" s="61"/>
      <c r="DZC1210" s="61"/>
      <c r="DZD1210" s="61"/>
      <c r="DZE1210" s="61"/>
      <c r="DZF1210" s="61"/>
      <c r="DZG1210" s="61"/>
      <c r="DZH1210" s="61"/>
      <c r="DZI1210" s="61"/>
      <c r="DZJ1210" s="61"/>
      <c r="DZK1210" s="61"/>
      <c r="DZL1210" s="61"/>
      <c r="DZM1210" s="61"/>
      <c r="DZN1210" s="61"/>
      <c r="DZO1210" s="61"/>
      <c r="DZP1210" s="61"/>
      <c r="DZQ1210" s="61"/>
      <c r="DZR1210" s="61"/>
      <c r="DZS1210" s="61"/>
      <c r="DZT1210" s="61"/>
      <c r="DZU1210" s="61"/>
      <c r="DZV1210" s="61"/>
      <c r="DZW1210" s="61"/>
      <c r="DZX1210" s="61"/>
      <c r="DZY1210" s="61"/>
      <c r="DZZ1210" s="61"/>
      <c r="EAA1210" s="61"/>
      <c r="EAB1210" s="61"/>
      <c r="EAC1210" s="61"/>
      <c r="EAD1210" s="61"/>
      <c r="EAE1210" s="61"/>
      <c r="EAF1210" s="61"/>
      <c r="EAG1210" s="61"/>
      <c r="EAH1210" s="61"/>
      <c r="EAI1210" s="61"/>
      <c r="EAJ1210" s="61"/>
      <c r="EAK1210" s="61"/>
      <c r="EAL1210" s="61"/>
      <c r="EAM1210" s="61"/>
      <c r="EAN1210" s="61"/>
      <c r="EAO1210" s="61"/>
      <c r="EAP1210" s="61"/>
      <c r="EAQ1210" s="61"/>
      <c r="EAR1210" s="61"/>
      <c r="EAS1210" s="61"/>
      <c r="EAT1210" s="61"/>
      <c r="EAU1210" s="61"/>
      <c r="EAV1210" s="61"/>
      <c r="EAW1210" s="61"/>
      <c r="EAX1210" s="61"/>
      <c r="EAY1210" s="61"/>
      <c r="EAZ1210" s="61"/>
      <c r="EBA1210" s="61"/>
      <c r="EBB1210" s="61"/>
      <c r="EBC1210" s="61"/>
      <c r="EBD1210" s="61"/>
      <c r="EBE1210" s="61"/>
      <c r="EBF1210" s="61"/>
      <c r="EBG1210" s="61"/>
      <c r="EBH1210" s="61"/>
      <c r="EBI1210" s="61"/>
      <c r="EBJ1210" s="61"/>
      <c r="EBK1210" s="61"/>
      <c r="EBL1210" s="61"/>
      <c r="EBM1210" s="61"/>
      <c r="EBN1210" s="61"/>
      <c r="EBO1210" s="61"/>
      <c r="EBP1210" s="61"/>
      <c r="EBQ1210" s="61"/>
      <c r="EBR1210" s="61"/>
      <c r="EBS1210" s="61"/>
      <c r="EBT1210" s="61"/>
      <c r="EBU1210" s="61"/>
      <c r="EBV1210" s="61"/>
      <c r="EBW1210" s="61"/>
      <c r="EBX1210" s="61"/>
      <c r="EBY1210" s="61"/>
      <c r="EBZ1210" s="61"/>
      <c r="ECA1210" s="61"/>
      <c r="ECB1210" s="61"/>
      <c r="ECC1210" s="61"/>
      <c r="ECD1210" s="61"/>
      <c r="ECE1210" s="61"/>
      <c r="ECF1210" s="61"/>
      <c r="ECG1210" s="61"/>
      <c r="ECH1210" s="61"/>
      <c r="ECI1210" s="61"/>
      <c r="ECJ1210" s="61"/>
      <c r="ECK1210" s="61"/>
      <c r="ECL1210" s="61"/>
      <c r="ECM1210" s="61"/>
      <c r="ECN1210" s="61"/>
      <c r="ECO1210" s="61"/>
      <c r="ECP1210" s="61"/>
      <c r="ECQ1210" s="61"/>
      <c r="ECR1210" s="61"/>
      <c r="ECS1210" s="61"/>
      <c r="ECT1210" s="61"/>
      <c r="ECU1210" s="61"/>
      <c r="ECV1210" s="61"/>
      <c r="ECW1210" s="61"/>
      <c r="ECX1210" s="61"/>
      <c r="ECY1210" s="61"/>
      <c r="ECZ1210" s="61"/>
      <c r="EDA1210" s="61"/>
      <c r="EDB1210" s="61"/>
      <c r="EDC1210" s="61"/>
      <c r="EDD1210" s="61"/>
      <c r="EDE1210" s="61"/>
      <c r="EDF1210" s="61"/>
      <c r="EDG1210" s="61"/>
      <c r="EDH1210" s="61"/>
      <c r="EDI1210" s="61"/>
      <c r="EDJ1210" s="61"/>
      <c r="EDK1210" s="61"/>
      <c r="EDL1210" s="61"/>
      <c r="EDM1210" s="61"/>
      <c r="EDN1210" s="61"/>
      <c r="EDO1210" s="61"/>
      <c r="EDP1210" s="61"/>
      <c r="EDQ1210" s="61"/>
      <c r="EDR1210" s="61"/>
      <c r="EDS1210" s="61"/>
      <c r="EDT1210" s="61"/>
      <c r="EDU1210" s="61"/>
      <c r="EDV1210" s="61"/>
      <c r="EDW1210" s="61"/>
      <c r="EDX1210" s="61"/>
      <c r="EDY1210" s="61"/>
      <c r="EDZ1210" s="61"/>
      <c r="EEA1210" s="61"/>
      <c r="EEB1210" s="61"/>
      <c r="EEC1210" s="61"/>
      <c r="EED1210" s="61"/>
      <c r="EEE1210" s="61"/>
      <c r="EEF1210" s="61"/>
      <c r="EEG1210" s="61"/>
      <c r="EEH1210" s="61"/>
      <c r="EEI1210" s="61"/>
      <c r="EEJ1210" s="61"/>
      <c r="EEK1210" s="61"/>
      <c r="EEL1210" s="61"/>
      <c r="EEM1210" s="61"/>
      <c r="EEN1210" s="61"/>
      <c r="EEO1210" s="61"/>
      <c r="EEP1210" s="61"/>
      <c r="EEQ1210" s="61"/>
      <c r="EER1210" s="61"/>
      <c r="EES1210" s="61"/>
      <c r="EET1210" s="61"/>
      <c r="EEU1210" s="61"/>
      <c r="EEV1210" s="61"/>
      <c r="EEW1210" s="61"/>
      <c r="EEX1210" s="61"/>
      <c r="EEY1210" s="61"/>
      <c r="EEZ1210" s="61"/>
      <c r="EFA1210" s="61"/>
      <c r="EFB1210" s="61"/>
      <c r="EFC1210" s="61"/>
      <c r="EFD1210" s="61"/>
      <c r="EFE1210" s="61"/>
      <c r="EFF1210" s="61"/>
      <c r="EFG1210" s="61"/>
      <c r="EFH1210" s="61"/>
      <c r="EFI1210" s="61"/>
      <c r="EFJ1210" s="61"/>
      <c r="EFK1210" s="61"/>
      <c r="EFL1210" s="61"/>
      <c r="EFM1210" s="61"/>
      <c r="EFN1210" s="61"/>
      <c r="EFO1210" s="61"/>
      <c r="EFP1210" s="61"/>
      <c r="EFQ1210" s="61"/>
      <c r="EFR1210" s="61"/>
      <c r="EFS1210" s="61"/>
      <c r="EFT1210" s="61"/>
      <c r="EFU1210" s="61"/>
      <c r="EFV1210" s="61"/>
      <c r="EFW1210" s="61"/>
      <c r="EFX1210" s="61"/>
      <c r="EFY1210" s="61"/>
      <c r="EFZ1210" s="61"/>
      <c r="EGA1210" s="61"/>
      <c r="EGB1210" s="61"/>
      <c r="EGC1210" s="61"/>
      <c r="EGD1210" s="61"/>
      <c r="EGE1210" s="61"/>
      <c r="EGF1210" s="61"/>
      <c r="EGG1210" s="61"/>
      <c r="EGH1210" s="61"/>
      <c r="EGI1210" s="61"/>
      <c r="EGJ1210" s="61"/>
      <c r="EGK1210" s="61"/>
      <c r="EGL1210" s="61"/>
      <c r="EGM1210" s="61"/>
      <c r="EGN1210" s="61"/>
      <c r="EGO1210" s="61"/>
      <c r="EGP1210" s="61"/>
      <c r="EGQ1210" s="61"/>
      <c r="EGR1210" s="61"/>
      <c r="EGS1210" s="61"/>
      <c r="EGT1210" s="61"/>
      <c r="EGU1210" s="61"/>
      <c r="EGV1210" s="61"/>
      <c r="EGW1210" s="61"/>
      <c r="EGX1210" s="61"/>
      <c r="EGY1210" s="61"/>
      <c r="EGZ1210" s="61"/>
      <c r="EHA1210" s="61"/>
      <c r="EHB1210" s="61"/>
      <c r="EHC1210" s="61"/>
      <c r="EHD1210" s="61"/>
      <c r="EHE1210" s="61"/>
      <c r="EHF1210" s="61"/>
      <c r="EHG1210" s="61"/>
      <c r="EHH1210" s="61"/>
      <c r="EHI1210" s="61"/>
      <c r="EHJ1210" s="61"/>
      <c r="EHK1210" s="61"/>
      <c r="EHL1210" s="61"/>
      <c r="EHM1210" s="61"/>
      <c r="EHN1210" s="61"/>
      <c r="EHO1210" s="61"/>
      <c r="EHP1210" s="61"/>
      <c r="EHQ1210" s="61"/>
      <c r="EHR1210" s="61"/>
      <c r="EHS1210" s="61"/>
      <c r="EHT1210" s="61"/>
      <c r="EHU1210" s="61"/>
      <c r="EHV1210" s="61"/>
      <c r="EHW1210" s="61"/>
      <c r="EHX1210" s="61"/>
      <c r="EHY1210" s="61"/>
      <c r="EHZ1210" s="61"/>
      <c r="EIA1210" s="61"/>
      <c r="EIB1210" s="61"/>
      <c r="EIC1210" s="61"/>
      <c r="EID1210" s="61"/>
      <c r="EIE1210" s="61"/>
      <c r="EIF1210" s="61"/>
      <c r="EIG1210" s="61"/>
      <c r="EIH1210" s="61"/>
      <c r="EII1210" s="61"/>
      <c r="EIJ1210" s="61"/>
      <c r="EIK1210" s="61"/>
      <c r="EIL1210" s="61"/>
      <c r="EIM1210" s="61"/>
      <c r="EIN1210" s="61"/>
      <c r="EIO1210" s="61"/>
      <c r="EIP1210" s="61"/>
      <c r="EIQ1210" s="61"/>
      <c r="EIR1210" s="61"/>
      <c r="EIS1210" s="61"/>
      <c r="EIT1210" s="61"/>
      <c r="EIU1210" s="61"/>
      <c r="EIV1210" s="61"/>
      <c r="EIW1210" s="61"/>
      <c r="EIX1210" s="61"/>
      <c r="EIY1210" s="61"/>
      <c r="EIZ1210" s="61"/>
      <c r="EJA1210" s="61"/>
      <c r="EJB1210" s="61"/>
      <c r="EJC1210" s="61"/>
      <c r="EJD1210" s="61"/>
      <c r="EJE1210" s="61"/>
      <c r="EJF1210" s="61"/>
      <c r="EJG1210" s="61"/>
      <c r="EJH1210" s="61"/>
      <c r="EJI1210" s="61"/>
      <c r="EJJ1210" s="61"/>
      <c r="EJK1210" s="61"/>
      <c r="EJL1210" s="61"/>
      <c r="EJM1210" s="61"/>
      <c r="EJN1210" s="61"/>
      <c r="EJO1210" s="61"/>
      <c r="EJP1210" s="61"/>
      <c r="EJQ1210" s="61"/>
      <c r="EJR1210" s="61"/>
      <c r="EJS1210" s="61"/>
      <c r="EJT1210" s="61"/>
      <c r="EJU1210" s="61"/>
      <c r="EJV1210" s="61"/>
      <c r="EJW1210" s="61"/>
      <c r="EJX1210" s="61"/>
      <c r="EJY1210" s="61"/>
      <c r="EJZ1210" s="61"/>
      <c r="EKA1210" s="61"/>
      <c r="EKB1210" s="61"/>
      <c r="EKC1210" s="61"/>
      <c r="EKD1210" s="61"/>
      <c r="EKE1210" s="61"/>
      <c r="EKF1210" s="61"/>
      <c r="EKG1210" s="61"/>
      <c r="EKH1210" s="61"/>
      <c r="EKI1210" s="61"/>
      <c r="EKJ1210" s="61"/>
      <c r="EKK1210" s="61"/>
      <c r="EKL1210" s="61"/>
      <c r="EKM1210" s="61"/>
      <c r="EKN1210" s="61"/>
      <c r="EKO1210" s="61"/>
      <c r="EKP1210" s="61"/>
      <c r="EKQ1210" s="61"/>
      <c r="EKR1210" s="61"/>
      <c r="EKS1210" s="61"/>
      <c r="EKT1210" s="61"/>
      <c r="EKU1210" s="61"/>
      <c r="EKV1210" s="61"/>
      <c r="EKW1210" s="61"/>
      <c r="EKX1210" s="61"/>
      <c r="EKY1210" s="61"/>
      <c r="EKZ1210" s="61"/>
      <c r="ELA1210" s="61"/>
      <c r="ELB1210" s="61"/>
      <c r="ELC1210" s="61"/>
      <c r="ELD1210" s="61"/>
      <c r="ELE1210" s="61"/>
      <c r="ELF1210" s="61"/>
      <c r="ELG1210" s="61"/>
      <c r="ELH1210" s="61"/>
      <c r="ELI1210" s="61"/>
      <c r="ELJ1210" s="61"/>
      <c r="ELK1210" s="61"/>
      <c r="ELL1210" s="61"/>
      <c r="ELM1210" s="61"/>
      <c r="ELN1210" s="61"/>
      <c r="ELO1210" s="61"/>
      <c r="ELP1210" s="61"/>
      <c r="ELQ1210" s="61"/>
      <c r="ELR1210" s="61"/>
      <c r="ELS1210" s="61"/>
      <c r="ELT1210" s="61"/>
      <c r="ELU1210" s="61"/>
      <c r="ELV1210" s="61"/>
      <c r="ELW1210" s="61"/>
      <c r="ELX1210" s="61"/>
      <c r="ELY1210" s="61"/>
      <c r="ELZ1210" s="61"/>
      <c r="EMA1210" s="61"/>
      <c r="EMB1210" s="61"/>
      <c r="EMC1210" s="61"/>
      <c r="EMD1210" s="61"/>
      <c r="EME1210" s="61"/>
      <c r="EMF1210" s="61"/>
      <c r="EMG1210" s="61"/>
      <c r="EMH1210" s="61"/>
      <c r="EMI1210" s="61"/>
      <c r="EMJ1210" s="61"/>
      <c r="EMK1210" s="61"/>
      <c r="EML1210" s="61"/>
      <c r="EMM1210" s="61"/>
      <c r="EMN1210" s="61"/>
      <c r="EMO1210" s="61"/>
      <c r="EMP1210" s="61"/>
      <c r="EMQ1210" s="61"/>
      <c r="EMR1210" s="61"/>
      <c r="EMS1210" s="61"/>
      <c r="EMT1210" s="61"/>
      <c r="EMU1210" s="61"/>
      <c r="EMV1210" s="61"/>
      <c r="EMW1210" s="61"/>
      <c r="EMX1210" s="61"/>
      <c r="EMY1210" s="61"/>
      <c r="EMZ1210" s="61"/>
      <c r="ENA1210" s="61"/>
      <c r="ENB1210" s="61"/>
      <c r="ENC1210" s="61"/>
      <c r="END1210" s="61"/>
      <c r="ENE1210" s="61"/>
      <c r="ENF1210" s="61"/>
      <c r="ENG1210" s="61"/>
      <c r="ENH1210" s="61"/>
      <c r="ENI1210" s="61"/>
      <c r="ENJ1210" s="61"/>
      <c r="ENK1210" s="61"/>
      <c r="ENL1210" s="61"/>
      <c r="ENM1210" s="61"/>
      <c r="ENN1210" s="61"/>
      <c r="ENO1210" s="61"/>
      <c r="ENP1210" s="61"/>
      <c r="ENQ1210" s="61"/>
      <c r="ENR1210" s="61"/>
      <c r="ENS1210" s="61"/>
      <c r="ENT1210" s="61"/>
      <c r="ENU1210" s="61"/>
      <c r="ENV1210" s="61"/>
      <c r="ENW1210" s="61"/>
      <c r="ENX1210" s="61"/>
      <c r="ENY1210" s="61"/>
      <c r="ENZ1210" s="61"/>
      <c r="EOA1210" s="61"/>
      <c r="EOB1210" s="61"/>
      <c r="EOC1210" s="61"/>
      <c r="EOD1210" s="61"/>
      <c r="EOE1210" s="61"/>
      <c r="EOF1210" s="61"/>
      <c r="EOG1210" s="61"/>
      <c r="EOH1210" s="61"/>
      <c r="EOI1210" s="61"/>
      <c r="EOJ1210" s="61"/>
      <c r="EOK1210" s="61"/>
      <c r="EOL1210" s="61"/>
      <c r="EOM1210" s="61"/>
      <c r="EON1210" s="61"/>
      <c r="EOO1210" s="61"/>
      <c r="EOP1210" s="61"/>
      <c r="EOQ1210" s="61"/>
      <c r="EOR1210" s="61"/>
      <c r="EOS1210" s="61"/>
      <c r="EOT1210" s="61"/>
      <c r="EOU1210" s="61"/>
      <c r="EOV1210" s="61"/>
      <c r="EOW1210" s="61"/>
      <c r="EOX1210" s="61"/>
      <c r="EOY1210" s="61"/>
      <c r="EOZ1210" s="61"/>
      <c r="EPA1210" s="61"/>
      <c r="EPB1210" s="61"/>
      <c r="EPC1210" s="61"/>
      <c r="EPD1210" s="61"/>
      <c r="EPE1210" s="61"/>
      <c r="EPF1210" s="61"/>
      <c r="EPG1210" s="61"/>
      <c r="EPH1210" s="61"/>
      <c r="EPI1210" s="61"/>
      <c r="EPJ1210" s="61"/>
      <c r="EPK1210" s="61"/>
      <c r="EPL1210" s="61"/>
      <c r="EPM1210" s="61"/>
      <c r="EPN1210" s="61"/>
      <c r="EPO1210" s="61"/>
      <c r="EPP1210" s="61"/>
      <c r="EPQ1210" s="61"/>
      <c r="EPR1210" s="61"/>
      <c r="EPS1210" s="61"/>
      <c r="EPT1210" s="61"/>
      <c r="EPU1210" s="61"/>
      <c r="EPV1210" s="61"/>
      <c r="EPW1210" s="61"/>
      <c r="EPX1210" s="61"/>
      <c r="EPY1210" s="61"/>
      <c r="EPZ1210" s="61"/>
      <c r="EQA1210" s="61"/>
      <c r="EQB1210" s="61"/>
      <c r="EQC1210" s="61"/>
      <c r="EQD1210" s="61"/>
      <c r="EQE1210" s="61"/>
      <c r="EQF1210" s="61"/>
      <c r="EQG1210" s="61"/>
      <c r="EQH1210" s="61"/>
      <c r="EQI1210" s="61"/>
      <c r="EQJ1210" s="61"/>
      <c r="EQK1210" s="61"/>
      <c r="EQL1210" s="61"/>
      <c r="EQM1210" s="61"/>
      <c r="EQN1210" s="61"/>
      <c r="EQO1210" s="61"/>
      <c r="EQP1210" s="61"/>
      <c r="EQQ1210" s="61"/>
      <c r="EQR1210" s="61"/>
      <c r="EQS1210" s="61"/>
      <c r="EQT1210" s="61"/>
      <c r="EQU1210" s="61"/>
      <c r="EQV1210" s="61"/>
      <c r="EQW1210" s="61"/>
      <c r="EQX1210" s="61"/>
      <c r="EQY1210" s="61"/>
      <c r="EQZ1210" s="61"/>
      <c r="ERA1210" s="61"/>
      <c r="ERB1210" s="61"/>
      <c r="ERC1210" s="61"/>
      <c r="ERD1210" s="61"/>
      <c r="ERE1210" s="61"/>
      <c r="ERF1210" s="61"/>
      <c r="ERG1210" s="61"/>
      <c r="ERH1210" s="61"/>
      <c r="ERI1210" s="61"/>
      <c r="ERJ1210" s="61"/>
      <c r="ERK1210" s="61"/>
      <c r="ERL1210" s="61"/>
      <c r="ERM1210" s="61"/>
      <c r="ERN1210" s="61"/>
      <c r="ERO1210" s="61"/>
      <c r="ERP1210" s="61"/>
      <c r="ERQ1210" s="61"/>
      <c r="ERR1210" s="61"/>
      <c r="ERS1210" s="61"/>
      <c r="ERT1210" s="61"/>
      <c r="ERU1210" s="61"/>
      <c r="ERV1210" s="61"/>
      <c r="ERW1210" s="61"/>
      <c r="ERX1210" s="61"/>
      <c r="ERY1210" s="61"/>
      <c r="ERZ1210" s="61"/>
      <c r="ESA1210" s="61"/>
      <c r="ESB1210" s="61"/>
      <c r="ESC1210" s="61"/>
      <c r="ESD1210" s="61"/>
      <c r="ESE1210" s="61"/>
      <c r="ESF1210" s="61"/>
      <c r="ESG1210" s="61"/>
      <c r="ESH1210" s="61"/>
      <c r="ESI1210" s="61"/>
      <c r="ESJ1210" s="61"/>
      <c r="ESK1210" s="61"/>
      <c r="ESL1210" s="61"/>
      <c r="ESM1210" s="61"/>
      <c r="ESN1210" s="61"/>
      <c r="ESO1210" s="61"/>
      <c r="ESP1210" s="61"/>
      <c r="ESQ1210" s="61"/>
      <c r="ESR1210" s="61"/>
      <c r="ESS1210" s="61"/>
      <c r="EST1210" s="61"/>
      <c r="ESU1210" s="61"/>
      <c r="ESV1210" s="61"/>
      <c r="ESW1210" s="61"/>
      <c r="ESX1210" s="61"/>
      <c r="ESY1210" s="61"/>
      <c r="ESZ1210" s="61"/>
      <c r="ETA1210" s="61"/>
      <c r="ETB1210" s="61"/>
      <c r="ETC1210" s="61"/>
      <c r="ETD1210" s="61"/>
      <c r="ETE1210" s="61"/>
      <c r="ETF1210" s="61"/>
      <c r="ETG1210" s="61"/>
      <c r="ETH1210" s="61"/>
      <c r="ETI1210" s="61"/>
      <c r="ETJ1210" s="61"/>
      <c r="ETK1210" s="61"/>
      <c r="ETL1210" s="61"/>
      <c r="ETM1210" s="61"/>
      <c r="ETN1210" s="61"/>
      <c r="ETO1210" s="61"/>
      <c r="ETP1210" s="61"/>
      <c r="ETQ1210" s="61"/>
      <c r="ETR1210" s="61"/>
      <c r="ETS1210" s="61"/>
      <c r="ETT1210" s="61"/>
      <c r="ETU1210" s="61"/>
      <c r="ETV1210" s="61"/>
      <c r="ETW1210" s="61"/>
      <c r="ETX1210" s="61"/>
      <c r="ETY1210" s="61"/>
      <c r="ETZ1210" s="61"/>
      <c r="EUA1210" s="61"/>
      <c r="EUB1210" s="61"/>
      <c r="EUC1210" s="61"/>
      <c r="EUD1210" s="61"/>
      <c r="EUE1210" s="61"/>
      <c r="EUF1210" s="61"/>
      <c r="EUG1210" s="61"/>
      <c r="EUH1210" s="61"/>
      <c r="EUI1210" s="61"/>
      <c r="EUJ1210" s="61"/>
      <c r="EUK1210" s="61"/>
      <c r="EUL1210" s="61"/>
      <c r="EUM1210" s="61"/>
      <c r="EUN1210" s="61"/>
      <c r="EUO1210" s="61"/>
      <c r="EUP1210" s="61"/>
      <c r="EUQ1210" s="61"/>
      <c r="EUR1210" s="61"/>
      <c r="EUS1210" s="61"/>
      <c r="EUT1210" s="61"/>
      <c r="EUU1210" s="61"/>
      <c r="EUV1210" s="61"/>
      <c r="EUW1210" s="61"/>
      <c r="EUX1210" s="61"/>
      <c r="EUY1210" s="61"/>
      <c r="EUZ1210" s="61"/>
      <c r="EVA1210" s="61"/>
      <c r="EVB1210" s="61"/>
      <c r="EVC1210" s="61"/>
      <c r="EVD1210" s="61"/>
      <c r="EVE1210" s="61"/>
      <c r="EVF1210" s="61"/>
      <c r="EVG1210" s="61"/>
      <c r="EVH1210" s="61"/>
      <c r="EVI1210" s="61"/>
      <c r="EVJ1210" s="61"/>
      <c r="EVK1210" s="61"/>
      <c r="EVL1210" s="61"/>
      <c r="EVM1210" s="61"/>
      <c r="EVN1210" s="61"/>
      <c r="EVO1210" s="61"/>
      <c r="EVP1210" s="61"/>
      <c r="EVQ1210" s="61"/>
      <c r="EVR1210" s="61"/>
      <c r="EVS1210" s="61"/>
      <c r="EVT1210" s="61"/>
      <c r="EVU1210" s="61"/>
      <c r="EVV1210" s="61"/>
      <c r="EVW1210" s="61"/>
      <c r="EVX1210" s="61"/>
      <c r="EVY1210" s="61"/>
      <c r="EVZ1210" s="61"/>
      <c r="EWA1210" s="61"/>
      <c r="EWB1210" s="61"/>
      <c r="EWC1210" s="61"/>
      <c r="EWD1210" s="61"/>
      <c r="EWE1210" s="61"/>
      <c r="EWF1210" s="61"/>
      <c r="EWG1210" s="61"/>
      <c r="EWH1210" s="61"/>
      <c r="EWI1210" s="61"/>
      <c r="EWJ1210" s="61"/>
      <c r="EWK1210" s="61"/>
      <c r="EWL1210" s="61"/>
      <c r="EWM1210" s="61"/>
      <c r="EWN1210" s="61"/>
      <c r="EWO1210" s="61"/>
      <c r="EWP1210" s="61"/>
      <c r="EWQ1210" s="61"/>
      <c r="EWR1210" s="61"/>
      <c r="EWS1210" s="61"/>
      <c r="EWT1210" s="61"/>
      <c r="EWU1210" s="61"/>
      <c r="EWV1210" s="61"/>
      <c r="EWW1210" s="61"/>
      <c r="EWX1210" s="61"/>
      <c r="EWY1210" s="61"/>
      <c r="EWZ1210" s="61"/>
      <c r="EXA1210" s="61"/>
      <c r="EXB1210" s="61"/>
      <c r="EXC1210" s="61"/>
      <c r="EXD1210" s="61"/>
      <c r="EXE1210" s="61"/>
      <c r="EXF1210" s="61"/>
      <c r="EXG1210" s="61"/>
      <c r="EXH1210" s="61"/>
      <c r="EXI1210" s="61"/>
      <c r="EXJ1210" s="61"/>
      <c r="EXK1210" s="61"/>
      <c r="EXL1210" s="61"/>
      <c r="EXM1210" s="61"/>
      <c r="EXN1210" s="61"/>
      <c r="EXO1210" s="61"/>
      <c r="EXP1210" s="61"/>
      <c r="EXQ1210" s="61"/>
      <c r="EXR1210" s="61"/>
      <c r="EXS1210" s="61"/>
      <c r="EXT1210" s="61"/>
      <c r="EXU1210" s="61"/>
      <c r="EXV1210" s="61"/>
      <c r="EXW1210" s="61"/>
      <c r="EXX1210" s="61"/>
      <c r="EXY1210" s="61"/>
      <c r="EXZ1210" s="61"/>
      <c r="EYA1210" s="61"/>
      <c r="EYB1210" s="61"/>
      <c r="EYC1210" s="61"/>
      <c r="EYD1210" s="61"/>
      <c r="EYE1210" s="61"/>
      <c r="EYF1210" s="61"/>
      <c r="EYG1210" s="61"/>
      <c r="EYH1210" s="61"/>
      <c r="EYI1210" s="61"/>
      <c r="EYJ1210" s="61"/>
      <c r="EYK1210" s="61"/>
      <c r="EYL1210" s="61"/>
      <c r="EYM1210" s="61"/>
      <c r="EYN1210" s="61"/>
      <c r="EYO1210" s="61"/>
      <c r="EYP1210" s="61"/>
      <c r="EYQ1210" s="61"/>
      <c r="EYR1210" s="61"/>
      <c r="EYS1210" s="61"/>
      <c r="EYT1210" s="61"/>
      <c r="EYU1210" s="61"/>
      <c r="EYV1210" s="61"/>
      <c r="EYW1210" s="61"/>
      <c r="EYX1210" s="61"/>
      <c r="EYY1210" s="61"/>
      <c r="EYZ1210" s="61"/>
      <c r="EZA1210" s="61"/>
      <c r="EZB1210" s="61"/>
      <c r="EZC1210" s="61"/>
      <c r="EZD1210" s="61"/>
      <c r="EZE1210" s="61"/>
      <c r="EZF1210" s="61"/>
      <c r="EZG1210" s="61"/>
      <c r="EZH1210" s="61"/>
      <c r="EZI1210" s="61"/>
      <c r="EZJ1210" s="61"/>
      <c r="EZK1210" s="61"/>
      <c r="EZL1210" s="61"/>
      <c r="EZM1210" s="61"/>
      <c r="EZN1210" s="61"/>
      <c r="EZO1210" s="61"/>
      <c r="EZP1210" s="61"/>
      <c r="EZQ1210" s="61"/>
      <c r="EZR1210" s="61"/>
      <c r="EZS1210" s="61"/>
      <c r="EZT1210" s="61"/>
      <c r="EZU1210" s="61"/>
      <c r="EZV1210" s="61"/>
      <c r="EZW1210" s="61"/>
      <c r="EZX1210" s="61"/>
      <c r="EZY1210" s="61"/>
      <c r="EZZ1210" s="61"/>
      <c r="FAA1210" s="61"/>
      <c r="FAB1210" s="61"/>
      <c r="FAC1210" s="61"/>
      <c r="FAD1210" s="61"/>
      <c r="FAE1210" s="61"/>
      <c r="FAF1210" s="61"/>
      <c r="FAG1210" s="61"/>
      <c r="FAH1210" s="61"/>
      <c r="FAI1210" s="61"/>
      <c r="FAJ1210" s="61"/>
      <c r="FAK1210" s="61"/>
      <c r="FAL1210" s="61"/>
      <c r="FAM1210" s="61"/>
      <c r="FAN1210" s="61"/>
      <c r="FAO1210" s="61"/>
      <c r="FAP1210" s="61"/>
      <c r="FAQ1210" s="61"/>
      <c r="FAR1210" s="61"/>
      <c r="FAS1210" s="61"/>
      <c r="FAT1210" s="61"/>
      <c r="FAU1210" s="61"/>
      <c r="FAV1210" s="61"/>
      <c r="FAW1210" s="61"/>
      <c r="FAX1210" s="61"/>
      <c r="FAY1210" s="61"/>
      <c r="FAZ1210" s="61"/>
      <c r="FBA1210" s="61"/>
      <c r="FBB1210" s="61"/>
      <c r="FBC1210" s="61"/>
      <c r="FBD1210" s="61"/>
      <c r="FBE1210" s="61"/>
      <c r="FBF1210" s="61"/>
      <c r="FBG1210" s="61"/>
      <c r="FBH1210" s="61"/>
      <c r="FBI1210" s="61"/>
      <c r="FBJ1210" s="61"/>
      <c r="FBK1210" s="61"/>
      <c r="FBL1210" s="61"/>
      <c r="FBM1210" s="61"/>
      <c r="FBN1210" s="61"/>
      <c r="FBO1210" s="61"/>
      <c r="FBP1210" s="61"/>
      <c r="FBQ1210" s="61"/>
      <c r="FBR1210" s="61"/>
      <c r="FBS1210" s="61"/>
      <c r="FBT1210" s="61"/>
      <c r="FBU1210" s="61"/>
      <c r="FBV1210" s="61"/>
      <c r="FBW1210" s="61"/>
      <c r="FBX1210" s="61"/>
      <c r="FBY1210" s="61"/>
      <c r="FBZ1210" s="61"/>
      <c r="FCA1210" s="61"/>
      <c r="FCB1210" s="61"/>
      <c r="FCC1210" s="61"/>
      <c r="FCD1210" s="61"/>
      <c r="FCE1210" s="61"/>
      <c r="FCF1210" s="61"/>
      <c r="FCG1210" s="61"/>
      <c r="FCH1210" s="61"/>
      <c r="FCI1210" s="61"/>
      <c r="FCJ1210" s="61"/>
      <c r="FCK1210" s="61"/>
      <c r="FCL1210" s="61"/>
      <c r="FCM1210" s="61"/>
      <c r="FCN1210" s="61"/>
      <c r="FCO1210" s="61"/>
      <c r="FCP1210" s="61"/>
      <c r="FCQ1210" s="61"/>
      <c r="FCR1210" s="61"/>
      <c r="FCS1210" s="61"/>
      <c r="FCT1210" s="61"/>
      <c r="FCU1210" s="61"/>
      <c r="FCV1210" s="61"/>
      <c r="FCW1210" s="61"/>
      <c r="FCX1210" s="61"/>
      <c r="FCY1210" s="61"/>
      <c r="FCZ1210" s="61"/>
      <c r="FDA1210" s="61"/>
      <c r="FDB1210" s="61"/>
      <c r="FDC1210" s="61"/>
      <c r="FDD1210" s="61"/>
      <c r="FDE1210" s="61"/>
      <c r="FDF1210" s="61"/>
      <c r="FDG1210" s="61"/>
      <c r="FDH1210" s="61"/>
      <c r="FDI1210" s="61"/>
      <c r="FDJ1210" s="61"/>
      <c r="FDK1210" s="61"/>
      <c r="FDL1210" s="61"/>
      <c r="FDM1210" s="61"/>
      <c r="FDN1210" s="61"/>
      <c r="FDO1210" s="61"/>
      <c r="FDP1210" s="61"/>
      <c r="FDQ1210" s="61"/>
      <c r="FDR1210" s="61"/>
      <c r="FDS1210" s="61"/>
      <c r="FDT1210" s="61"/>
      <c r="FDU1210" s="61"/>
      <c r="FDV1210" s="61"/>
      <c r="FDW1210" s="61"/>
      <c r="FDX1210" s="61"/>
      <c r="FDY1210" s="61"/>
      <c r="FDZ1210" s="61"/>
      <c r="FEA1210" s="61"/>
      <c r="FEB1210" s="61"/>
      <c r="FEC1210" s="61"/>
      <c r="FED1210" s="61"/>
      <c r="FEE1210" s="61"/>
      <c r="FEF1210" s="61"/>
      <c r="FEG1210" s="61"/>
      <c r="FEH1210" s="61"/>
      <c r="FEI1210" s="61"/>
      <c r="FEJ1210" s="61"/>
      <c r="FEK1210" s="61"/>
      <c r="FEL1210" s="61"/>
      <c r="FEM1210" s="61"/>
      <c r="FEN1210" s="61"/>
      <c r="FEO1210" s="61"/>
      <c r="FEP1210" s="61"/>
      <c r="FEQ1210" s="61"/>
      <c r="FER1210" s="61"/>
      <c r="FES1210" s="61"/>
      <c r="FET1210" s="61"/>
      <c r="FEU1210" s="61"/>
      <c r="FEV1210" s="61"/>
      <c r="FEW1210" s="61"/>
      <c r="FEX1210" s="61"/>
      <c r="FEY1210" s="61"/>
      <c r="FEZ1210" s="61"/>
      <c r="FFA1210" s="61"/>
      <c r="FFB1210" s="61"/>
      <c r="FFC1210" s="61"/>
      <c r="FFD1210" s="61"/>
      <c r="FFE1210" s="61"/>
      <c r="FFF1210" s="61"/>
      <c r="FFG1210" s="61"/>
      <c r="FFH1210" s="61"/>
      <c r="FFI1210" s="61"/>
      <c r="FFJ1210" s="61"/>
      <c r="FFK1210" s="61"/>
      <c r="FFL1210" s="61"/>
      <c r="FFM1210" s="61"/>
      <c r="FFN1210" s="61"/>
      <c r="FFO1210" s="61"/>
      <c r="FFP1210" s="61"/>
      <c r="FFQ1210" s="61"/>
      <c r="FFR1210" s="61"/>
      <c r="FFS1210" s="61"/>
      <c r="FFT1210" s="61"/>
      <c r="FFU1210" s="61"/>
      <c r="FFV1210" s="61"/>
      <c r="FFW1210" s="61"/>
      <c r="FFX1210" s="61"/>
      <c r="FFY1210" s="61"/>
      <c r="FFZ1210" s="61"/>
      <c r="FGA1210" s="61"/>
      <c r="FGB1210" s="61"/>
      <c r="FGC1210" s="61"/>
      <c r="FGD1210" s="61"/>
      <c r="FGE1210" s="61"/>
      <c r="FGF1210" s="61"/>
      <c r="FGG1210" s="61"/>
      <c r="FGH1210" s="61"/>
      <c r="FGI1210" s="61"/>
      <c r="FGJ1210" s="61"/>
      <c r="FGK1210" s="61"/>
      <c r="FGL1210" s="61"/>
      <c r="FGM1210" s="61"/>
      <c r="FGN1210" s="61"/>
      <c r="FGO1210" s="61"/>
      <c r="FGP1210" s="61"/>
      <c r="FGQ1210" s="61"/>
      <c r="FGR1210" s="61"/>
      <c r="FGS1210" s="61"/>
      <c r="FGT1210" s="61"/>
      <c r="FGU1210" s="61"/>
      <c r="FGV1210" s="61"/>
      <c r="FGW1210" s="61"/>
      <c r="FGX1210" s="61"/>
      <c r="FGY1210" s="61"/>
      <c r="FGZ1210" s="61"/>
      <c r="FHA1210" s="61"/>
      <c r="FHB1210" s="61"/>
      <c r="FHC1210" s="61"/>
      <c r="FHD1210" s="61"/>
      <c r="FHE1210" s="61"/>
      <c r="FHF1210" s="61"/>
      <c r="FHG1210" s="61"/>
      <c r="FHH1210" s="61"/>
      <c r="FHI1210" s="61"/>
      <c r="FHJ1210" s="61"/>
      <c r="FHK1210" s="61"/>
      <c r="FHL1210" s="61"/>
      <c r="FHM1210" s="61"/>
      <c r="FHN1210" s="61"/>
      <c r="FHO1210" s="61"/>
      <c r="FHP1210" s="61"/>
      <c r="FHQ1210" s="61"/>
      <c r="FHR1210" s="61"/>
      <c r="FHS1210" s="61"/>
      <c r="FHT1210" s="61"/>
      <c r="FHU1210" s="61"/>
      <c r="FHV1210" s="61"/>
      <c r="FHW1210" s="61"/>
      <c r="FHX1210" s="61"/>
      <c r="FHY1210" s="61"/>
      <c r="FHZ1210" s="61"/>
      <c r="FIA1210" s="61"/>
      <c r="FIB1210" s="61"/>
      <c r="FIC1210" s="61"/>
      <c r="FID1210" s="61"/>
      <c r="FIE1210" s="61"/>
      <c r="FIF1210" s="61"/>
      <c r="FIG1210" s="61"/>
      <c r="FIH1210" s="61"/>
      <c r="FII1210" s="61"/>
      <c r="FIJ1210" s="61"/>
      <c r="FIK1210" s="61"/>
      <c r="FIL1210" s="61"/>
      <c r="FIM1210" s="61"/>
      <c r="FIN1210" s="61"/>
      <c r="FIO1210" s="61"/>
      <c r="FIP1210" s="61"/>
      <c r="FIQ1210" s="61"/>
      <c r="FIR1210" s="61"/>
      <c r="FIS1210" s="61"/>
      <c r="FIT1210" s="61"/>
      <c r="FIU1210" s="61"/>
      <c r="FIV1210" s="61"/>
      <c r="FIW1210" s="61"/>
      <c r="FIX1210" s="61"/>
      <c r="FIY1210" s="61"/>
      <c r="FIZ1210" s="61"/>
      <c r="FJA1210" s="61"/>
      <c r="FJB1210" s="61"/>
      <c r="FJC1210" s="61"/>
      <c r="FJD1210" s="61"/>
      <c r="FJE1210" s="61"/>
      <c r="FJF1210" s="61"/>
      <c r="FJG1210" s="61"/>
      <c r="FJH1210" s="61"/>
      <c r="FJI1210" s="61"/>
      <c r="FJJ1210" s="61"/>
      <c r="FJK1210" s="61"/>
      <c r="FJL1210" s="61"/>
      <c r="FJM1210" s="61"/>
      <c r="FJN1210" s="61"/>
      <c r="FJO1210" s="61"/>
      <c r="FJP1210" s="61"/>
      <c r="FJQ1210" s="61"/>
      <c r="FJR1210" s="61"/>
      <c r="FJS1210" s="61"/>
      <c r="FJT1210" s="61"/>
      <c r="FJU1210" s="61"/>
      <c r="FJV1210" s="61"/>
      <c r="FJW1210" s="61"/>
      <c r="FJX1210" s="61"/>
      <c r="FJY1210" s="61"/>
      <c r="FJZ1210" s="61"/>
      <c r="FKA1210" s="61"/>
      <c r="FKB1210" s="61"/>
      <c r="FKC1210" s="61"/>
      <c r="FKD1210" s="61"/>
      <c r="FKE1210" s="61"/>
      <c r="FKF1210" s="61"/>
      <c r="FKG1210" s="61"/>
      <c r="FKH1210" s="61"/>
      <c r="FKI1210" s="61"/>
      <c r="FKJ1210" s="61"/>
      <c r="FKK1210" s="61"/>
      <c r="FKL1210" s="61"/>
      <c r="FKM1210" s="61"/>
      <c r="FKN1210" s="61"/>
      <c r="FKO1210" s="61"/>
      <c r="FKP1210" s="61"/>
      <c r="FKQ1210" s="61"/>
      <c r="FKR1210" s="61"/>
      <c r="FKS1210" s="61"/>
      <c r="FKT1210" s="61"/>
      <c r="FKU1210" s="61"/>
      <c r="FKV1210" s="61"/>
      <c r="FKW1210" s="61"/>
      <c r="FKX1210" s="61"/>
      <c r="FKY1210" s="61"/>
      <c r="FKZ1210" s="61"/>
      <c r="FLA1210" s="61"/>
      <c r="FLB1210" s="61"/>
      <c r="FLC1210" s="61"/>
      <c r="FLD1210" s="61"/>
      <c r="FLE1210" s="61"/>
      <c r="FLF1210" s="61"/>
      <c r="FLG1210" s="61"/>
      <c r="FLH1210" s="61"/>
      <c r="FLI1210" s="61"/>
      <c r="FLJ1210" s="61"/>
      <c r="FLK1210" s="61"/>
      <c r="FLL1210" s="61"/>
      <c r="FLM1210" s="61"/>
      <c r="FLN1210" s="61"/>
      <c r="FLO1210" s="61"/>
      <c r="FLP1210" s="61"/>
      <c r="FLQ1210" s="61"/>
      <c r="FLR1210" s="61"/>
      <c r="FLS1210" s="61"/>
      <c r="FLT1210" s="61"/>
      <c r="FLU1210" s="61"/>
      <c r="FLV1210" s="61"/>
      <c r="FLW1210" s="61"/>
      <c r="FLX1210" s="61"/>
      <c r="FLY1210" s="61"/>
      <c r="FLZ1210" s="61"/>
      <c r="FMA1210" s="61"/>
      <c r="FMB1210" s="61"/>
      <c r="FMC1210" s="61"/>
      <c r="FMD1210" s="61"/>
      <c r="FME1210" s="61"/>
      <c r="FMF1210" s="61"/>
      <c r="FMG1210" s="61"/>
      <c r="FMH1210" s="61"/>
      <c r="FMI1210" s="61"/>
      <c r="FMJ1210" s="61"/>
      <c r="FMK1210" s="61"/>
      <c r="FML1210" s="61"/>
      <c r="FMM1210" s="61"/>
      <c r="FMN1210" s="61"/>
      <c r="FMO1210" s="61"/>
      <c r="FMP1210" s="61"/>
      <c r="FMQ1210" s="61"/>
      <c r="FMR1210" s="61"/>
      <c r="FMS1210" s="61"/>
      <c r="FMT1210" s="61"/>
      <c r="FMU1210" s="61"/>
      <c r="FMV1210" s="61"/>
      <c r="FMW1210" s="61"/>
      <c r="FMX1210" s="61"/>
      <c r="FMY1210" s="61"/>
      <c r="FMZ1210" s="61"/>
      <c r="FNA1210" s="61"/>
      <c r="FNB1210" s="61"/>
      <c r="FNC1210" s="61"/>
      <c r="FND1210" s="61"/>
      <c r="FNE1210" s="61"/>
      <c r="FNF1210" s="61"/>
      <c r="FNG1210" s="61"/>
      <c r="FNH1210" s="61"/>
      <c r="FNI1210" s="61"/>
      <c r="FNJ1210" s="61"/>
      <c r="FNK1210" s="61"/>
      <c r="FNL1210" s="61"/>
      <c r="FNM1210" s="61"/>
      <c r="FNN1210" s="61"/>
      <c r="FNO1210" s="61"/>
      <c r="FNP1210" s="61"/>
      <c r="FNQ1210" s="61"/>
      <c r="FNR1210" s="61"/>
      <c r="FNS1210" s="61"/>
      <c r="FNT1210" s="61"/>
      <c r="FNU1210" s="61"/>
      <c r="FNV1210" s="61"/>
      <c r="FNW1210" s="61"/>
      <c r="FNX1210" s="61"/>
      <c r="FNY1210" s="61"/>
      <c r="FNZ1210" s="61"/>
      <c r="FOA1210" s="61"/>
      <c r="FOB1210" s="61"/>
      <c r="FOC1210" s="61"/>
      <c r="FOD1210" s="61"/>
      <c r="FOE1210" s="61"/>
      <c r="FOF1210" s="61"/>
      <c r="FOG1210" s="61"/>
      <c r="FOH1210" s="61"/>
      <c r="FOI1210" s="61"/>
      <c r="FOJ1210" s="61"/>
      <c r="FOK1210" s="61"/>
      <c r="FOL1210" s="61"/>
      <c r="FOM1210" s="61"/>
      <c r="FON1210" s="61"/>
      <c r="FOO1210" s="61"/>
      <c r="FOP1210" s="61"/>
      <c r="FOQ1210" s="61"/>
      <c r="FOR1210" s="61"/>
      <c r="FOS1210" s="61"/>
      <c r="FOT1210" s="61"/>
      <c r="FOU1210" s="61"/>
      <c r="FOV1210" s="61"/>
      <c r="FOW1210" s="61"/>
      <c r="FOX1210" s="61"/>
      <c r="FOY1210" s="61"/>
      <c r="FOZ1210" s="61"/>
      <c r="FPA1210" s="61"/>
      <c r="FPB1210" s="61"/>
      <c r="FPC1210" s="61"/>
      <c r="FPD1210" s="61"/>
      <c r="FPE1210" s="61"/>
      <c r="FPF1210" s="61"/>
      <c r="FPG1210" s="61"/>
      <c r="FPH1210" s="61"/>
      <c r="FPI1210" s="61"/>
      <c r="FPJ1210" s="61"/>
      <c r="FPK1210" s="61"/>
      <c r="FPL1210" s="61"/>
      <c r="FPM1210" s="61"/>
      <c r="FPN1210" s="61"/>
      <c r="FPO1210" s="61"/>
      <c r="FPP1210" s="61"/>
      <c r="FPQ1210" s="61"/>
      <c r="FPR1210" s="61"/>
      <c r="FPS1210" s="61"/>
      <c r="FPT1210" s="61"/>
      <c r="FPU1210" s="61"/>
      <c r="FPV1210" s="61"/>
      <c r="FPW1210" s="61"/>
      <c r="FPX1210" s="61"/>
      <c r="FPY1210" s="61"/>
      <c r="FPZ1210" s="61"/>
      <c r="FQA1210" s="61"/>
      <c r="FQB1210" s="61"/>
      <c r="FQC1210" s="61"/>
      <c r="FQD1210" s="61"/>
      <c r="FQE1210" s="61"/>
      <c r="FQF1210" s="61"/>
      <c r="FQG1210" s="61"/>
      <c r="FQH1210" s="61"/>
      <c r="FQI1210" s="61"/>
      <c r="FQJ1210" s="61"/>
      <c r="FQK1210" s="61"/>
      <c r="FQL1210" s="61"/>
      <c r="FQM1210" s="61"/>
      <c r="FQN1210" s="61"/>
      <c r="FQO1210" s="61"/>
      <c r="FQP1210" s="61"/>
      <c r="FQQ1210" s="61"/>
      <c r="FQR1210" s="61"/>
      <c r="FQS1210" s="61"/>
      <c r="FQT1210" s="61"/>
      <c r="FQU1210" s="61"/>
      <c r="FQV1210" s="61"/>
      <c r="FQW1210" s="61"/>
      <c r="FQX1210" s="61"/>
      <c r="FQY1210" s="61"/>
      <c r="FQZ1210" s="61"/>
      <c r="FRA1210" s="61"/>
      <c r="FRB1210" s="61"/>
      <c r="FRC1210" s="61"/>
      <c r="FRD1210" s="61"/>
      <c r="FRE1210" s="61"/>
      <c r="FRF1210" s="61"/>
      <c r="FRG1210" s="61"/>
      <c r="FRH1210" s="61"/>
      <c r="FRI1210" s="61"/>
      <c r="FRJ1210" s="61"/>
      <c r="FRK1210" s="61"/>
      <c r="FRL1210" s="61"/>
      <c r="FRM1210" s="61"/>
      <c r="FRN1210" s="61"/>
      <c r="FRO1210" s="61"/>
      <c r="FRP1210" s="61"/>
      <c r="FRQ1210" s="61"/>
      <c r="FRR1210" s="61"/>
      <c r="FRS1210" s="61"/>
      <c r="FRT1210" s="61"/>
      <c r="FRU1210" s="61"/>
      <c r="FRV1210" s="61"/>
      <c r="FRW1210" s="61"/>
      <c r="FRX1210" s="61"/>
      <c r="FRY1210" s="61"/>
      <c r="FRZ1210" s="61"/>
      <c r="FSA1210" s="61"/>
      <c r="FSB1210" s="61"/>
      <c r="FSC1210" s="61"/>
      <c r="FSD1210" s="61"/>
      <c r="FSE1210" s="61"/>
      <c r="FSF1210" s="61"/>
      <c r="FSG1210" s="61"/>
      <c r="FSH1210" s="61"/>
      <c r="FSI1210" s="61"/>
      <c r="FSJ1210" s="61"/>
      <c r="FSK1210" s="61"/>
      <c r="FSL1210" s="61"/>
      <c r="FSM1210" s="61"/>
      <c r="FSN1210" s="61"/>
      <c r="FSO1210" s="61"/>
      <c r="FSP1210" s="61"/>
      <c r="FSQ1210" s="61"/>
      <c r="FSR1210" s="61"/>
      <c r="FSS1210" s="61"/>
      <c r="FST1210" s="61"/>
      <c r="FSU1210" s="61"/>
      <c r="FSV1210" s="61"/>
      <c r="FSW1210" s="61"/>
      <c r="FSX1210" s="61"/>
      <c r="FSY1210" s="61"/>
      <c r="FSZ1210" s="61"/>
      <c r="FTA1210" s="61"/>
      <c r="FTB1210" s="61"/>
      <c r="FTC1210" s="61"/>
      <c r="FTD1210" s="61"/>
      <c r="FTE1210" s="61"/>
      <c r="FTF1210" s="61"/>
      <c r="FTG1210" s="61"/>
      <c r="FTH1210" s="61"/>
      <c r="FTI1210" s="61"/>
      <c r="FTJ1210" s="61"/>
      <c r="FTK1210" s="61"/>
      <c r="FTL1210" s="61"/>
      <c r="FTM1210" s="61"/>
      <c r="FTN1210" s="61"/>
      <c r="FTO1210" s="61"/>
      <c r="FTP1210" s="61"/>
      <c r="FTQ1210" s="61"/>
      <c r="FTR1210" s="61"/>
      <c r="FTS1210" s="61"/>
      <c r="FTT1210" s="61"/>
      <c r="FTU1210" s="61"/>
      <c r="FTV1210" s="61"/>
      <c r="FTW1210" s="61"/>
      <c r="FTX1210" s="61"/>
      <c r="FTY1210" s="61"/>
      <c r="FTZ1210" s="61"/>
      <c r="FUA1210" s="61"/>
      <c r="FUB1210" s="61"/>
      <c r="FUC1210" s="61"/>
      <c r="FUD1210" s="61"/>
      <c r="FUE1210" s="61"/>
      <c r="FUF1210" s="61"/>
      <c r="FUG1210" s="61"/>
      <c r="FUH1210" s="61"/>
      <c r="FUI1210" s="61"/>
      <c r="FUJ1210" s="61"/>
      <c r="FUK1210" s="61"/>
      <c r="FUL1210" s="61"/>
      <c r="FUM1210" s="61"/>
      <c r="FUN1210" s="61"/>
      <c r="FUO1210" s="61"/>
      <c r="FUP1210" s="61"/>
      <c r="FUQ1210" s="61"/>
      <c r="FUR1210" s="61"/>
      <c r="FUS1210" s="61"/>
      <c r="FUT1210" s="61"/>
      <c r="FUU1210" s="61"/>
      <c r="FUV1210" s="61"/>
      <c r="FUW1210" s="61"/>
      <c r="FUX1210" s="61"/>
      <c r="FUY1210" s="61"/>
      <c r="FUZ1210" s="61"/>
      <c r="FVA1210" s="61"/>
      <c r="FVB1210" s="61"/>
      <c r="FVC1210" s="61"/>
      <c r="FVD1210" s="61"/>
      <c r="FVE1210" s="61"/>
      <c r="FVF1210" s="61"/>
      <c r="FVG1210" s="61"/>
      <c r="FVH1210" s="61"/>
      <c r="FVI1210" s="61"/>
      <c r="FVJ1210" s="61"/>
      <c r="FVK1210" s="61"/>
      <c r="FVL1210" s="61"/>
      <c r="FVM1210" s="61"/>
      <c r="FVN1210" s="61"/>
      <c r="FVO1210" s="61"/>
      <c r="FVP1210" s="61"/>
      <c r="FVQ1210" s="61"/>
      <c r="FVR1210" s="61"/>
      <c r="FVS1210" s="61"/>
      <c r="FVT1210" s="61"/>
      <c r="FVU1210" s="61"/>
      <c r="FVV1210" s="61"/>
      <c r="FVW1210" s="61"/>
      <c r="FVX1210" s="61"/>
      <c r="FVY1210" s="61"/>
      <c r="FVZ1210" s="61"/>
      <c r="FWA1210" s="61"/>
      <c r="FWB1210" s="61"/>
      <c r="FWC1210" s="61"/>
      <c r="FWD1210" s="61"/>
      <c r="FWE1210" s="61"/>
      <c r="FWF1210" s="61"/>
      <c r="FWG1210" s="61"/>
      <c r="FWH1210" s="61"/>
      <c r="FWI1210" s="61"/>
      <c r="FWJ1210" s="61"/>
      <c r="FWK1210" s="61"/>
      <c r="FWL1210" s="61"/>
      <c r="FWM1210" s="61"/>
      <c r="FWN1210" s="61"/>
      <c r="FWO1210" s="61"/>
      <c r="FWP1210" s="61"/>
      <c r="FWQ1210" s="61"/>
      <c r="FWR1210" s="61"/>
      <c r="FWS1210" s="61"/>
      <c r="FWT1210" s="61"/>
      <c r="FWU1210" s="61"/>
      <c r="FWV1210" s="61"/>
      <c r="FWW1210" s="61"/>
      <c r="FWX1210" s="61"/>
      <c r="FWY1210" s="61"/>
      <c r="FWZ1210" s="61"/>
      <c r="FXA1210" s="61"/>
      <c r="FXB1210" s="61"/>
      <c r="FXC1210" s="61"/>
      <c r="FXD1210" s="61"/>
      <c r="FXE1210" s="61"/>
      <c r="FXF1210" s="61"/>
      <c r="FXG1210" s="61"/>
      <c r="FXH1210" s="61"/>
      <c r="FXI1210" s="61"/>
      <c r="FXJ1210" s="61"/>
      <c r="FXK1210" s="61"/>
      <c r="FXL1210" s="61"/>
      <c r="FXM1210" s="61"/>
      <c r="FXN1210" s="61"/>
      <c r="FXO1210" s="61"/>
      <c r="FXP1210" s="61"/>
      <c r="FXQ1210" s="61"/>
      <c r="FXR1210" s="61"/>
      <c r="FXS1210" s="61"/>
      <c r="FXT1210" s="61"/>
      <c r="FXU1210" s="61"/>
      <c r="FXV1210" s="61"/>
      <c r="FXW1210" s="61"/>
      <c r="FXX1210" s="61"/>
      <c r="FXY1210" s="61"/>
      <c r="FXZ1210" s="61"/>
      <c r="FYA1210" s="61"/>
      <c r="FYB1210" s="61"/>
      <c r="FYC1210" s="61"/>
      <c r="FYD1210" s="61"/>
      <c r="FYE1210" s="61"/>
      <c r="FYF1210" s="61"/>
      <c r="FYG1210" s="61"/>
      <c r="FYH1210" s="61"/>
      <c r="FYI1210" s="61"/>
      <c r="FYJ1210" s="61"/>
      <c r="FYK1210" s="61"/>
      <c r="FYL1210" s="61"/>
      <c r="FYM1210" s="61"/>
      <c r="FYN1210" s="61"/>
      <c r="FYO1210" s="61"/>
      <c r="FYP1210" s="61"/>
      <c r="FYQ1210" s="61"/>
      <c r="FYR1210" s="61"/>
      <c r="FYS1210" s="61"/>
      <c r="FYT1210" s="61"/>
      <c r="FYU1210" s="61"/>
      <c r="FYV1210" s="61"/>
      <c r="FYW1210" s="61"/>
      <c r="FYX1210" s="61"/>
      <c r="FYY1210" s="61"/>
      <c r="FYZ1210" s="61"/>
      <c r="FZA1210" s="61"/>
      <c r="FZB1210" s="61"/>
      <c r="FZC1210" s="61"/>
      <c r="FZD1210" s="61"/>
      <c r="FZE1210" s="61"/>
      <c r="FZF1210" s="61"/>
      <c r="FZG1210" s="61"/>
      <c r="FZH1210" s="61"/>
      <c r="FZI1210" s="61"/>
      <c r="FZJ1210" s="61"/>
      <c r="FZK1210" s="61"/>
      <c r="FZL1210" s="61"/>
      <c r="FZM1210" s="61"/>
      <c r="FZN1210" s="61"/>
      <c r="FZO1210" s="61"/>
      <c r="FZP1210" s="61"/>
      <c r="FZQ1210" s="61"/>
      <c r="FZR1210" s="61"/>
      <c r="FZS1210" s="61"/>
      <c r="FZT1210" s="61"/>
      <c r="FZU1210" s="61"/>
      <c r="FZV1210" s="61"/>
      <c r="FZW1210" s="61"/>
      <c r="FZX1210" s="61"/>
      <c r="FZY1210" s="61"/>
      <c r="FZZ1210" s="61"/>
      <c r="GAA1210" s="61"/>
      <c r="GAB1210" s="61"/>
      <c r="GAC1210" s="61"/>
      <c r="GAD1210" s="61"/>
      <c r="GAE1210" s="61"/>
      <c r="GAF1210" s="61"/>
      <c r="GAG1210" s="61"/>
      <c r="GAH1210" s="61"/>
      <c r="GAI1210" s="61"/>
      <c r="GAJ1210" s="61"/>
      <c r="GAK1210" s="61"/>
      <c r="GAL1210" s="61"/>
      <c r="GAM1210" s="61"/>
      <c r="GAN1210" s="61"/>
      <c r="GAO1210" s="61"/>
      <c r="GAP1210" s="61"/>
      <c r="GAQ1210" s="61"/>
      <c r="GAR1210" s="61"/>
      <c r="GAS1210" s="61"/>
      <c r="GAT1210" s="61"/>
      <c r="GAU1210" s="61"/>
      <c r="GAV1210" s="61"/>
      <c r="GAW1210" s="61"/>
      <c r="GAX1210" s="61"/>
      <c r="GAY1210" s="61"/>
      <c r="GAZ1210" s="61"/>
      <c r="GBA1210" s="61"/>
      <c r="GBB1210" s="61"/>
      <c r="GBC1210" s="61"/>
      <c r="GBD1210" s="61"/>
      <c r="GBE1210" s="61"/>
      <c r="GBF1210" s="61"/>
      <c r="GBG1210" s="61"/>
      <c r="GBH1210" s="61"/>
      <c r="GBI1210" s="61"/>
      <c r="GBJ1210" s="61"/>
      <c r="GBK1210" s="61"/>
      <c r="GBL1210" s="61"/>
      <c r="GBM1210" s="61"/>
      <c r="GBN1210" s="61"/>
      <c r="GBO1210" s="61"/>
      <c r="GBP1210" s="61"/>
      <c r="GBQ1210" s="61"/>
      <c r="GBR1210" s="61"/>
      <c r="GBS1210" s="61"/>
      <c r="GBT1210" s="61"/>
      <c r="GBU1210" s="61"/>
      <c r="GBV1210" s="61"/>
      <c r="GBW1210" s="61"/>
      <c r="GBX1210" s="61"/>
      <c r="GBY1210" s="61"/>
      <c r="GBZ1210" s="61"/>
      <c r="GCA1210" s="61"/>
      <c r="GCB1210" s="61"/>
      <c r="GCC1210" s="61"/>
      <c r="GCD1210" s="61"/>
      <c r="GCE1210" s="61"/>
      <c r="GCF1210" s="61"/>
      <c r="GCG1210" s="61"/>
      <c r="GCH1210" s="61"/>
      <c r="GCI1210" s="61"/>
      <c r="GCJ1210" s="61"/>
      <c r="GCK1210" s="61"/>
      <c r="GCL1210" s="61"/>
      <c r="GCM1210" s="61"/>
      <c r="GCN1210" s="61"/>
      <c r="GCO1210" s="61"/>
      <c r="GCP1210" s="61"/>
      <c r="GCQ1210" s="61"/>
      <c r="GCR1210" s="61"/>
      <c r="GCS1210" s="61"/>
      <c r="GCT1210" s="61"/>
      <c r="GCU1210" s="61"/>
      <c r="GCV1210" s="61"/>
      <c r="GCW1210" s="61"/>
      <c r="GCX1210" s="61"/>
      <c r="GCY1210" s="61"/>
      <c r="GCZ1210" s="61"/>
      <c r="GDA1210" s="61"/>
      <c r="GDB1210" s="61"/>
      <c r="GDC1210" s="61"/>
      <c r="GDD1210" s="61"/>
      <c r="GDE1210" s="61"/>
      <c r="GDF1210" s="61"/>
      <c r="GDG1210" s="61"/>
      <c r="GDH1210" s="61"/>
      <c r="GDI1210" s="61"/>
      <c r="GDJ1210" s="61"/>
      <c r="GDK1210" s="61"/>
      <c r="GDL1210" s="61"/>
      <c r="GDM1210" s="61"/>
      <c r="GDN1210" s="61"/>
      <c r="GDO1210" s="61"/>
      <c r="GDP1210" s="61"/>
      <c r="GDQ1210" s="61"/>
      <c r="GDR1210" s="61"/>
      <c r="GDS1210" s="61"/>
      <c r="GDT1210" s="61"/>
      <c r="GDU1210" s="61"/>
      <c r="GDV1210" s="61"/>
      <c r="GDW1210" s="61"/>
      <c r="GDX1210" s="61"/>
      <c r="GDY1210" s="61"/>
      <c r="GDZ1210" s="61"/>
      <c r="GEA1210" s="61"/>
      <c r="GEB1210" s="61"/>
      <c r="GEC1210" s="61"/>
      <c r="GED1210" s="61"/>
      <c r="GEE1210" s="61"/>
      <c r="GEF1210" s="61"/>
      <c r="GEG1210" s="61"/>
      <c r="GEH1210" s="61"/>
      <c r="GEI1210" s="61"/>
      <c r="GEJ1210" s="61"/>
      <c r="GEK1210" s="61"/>
      <c r="GEL1210" s="61"/>
      <c r="GEM1210" s="61"/>
      <c r="GEN1210" s="61"/>
      <c r="GEO1210" s="61"/>
      <c r="GEP1210" s="61"/>
      <c r="GEQ1210" s="61"/>
      <c r="GER1210" s="61"/>
      <c r="GES1210" s="61"/>
      <c r="GET1210" s="61"/>
      <c r="GEU1210" s="61"/>
      <c r="GEV1210" s="61"/>
      <c r="GEW1210" s="61"/>
      <c r="GEX1210" s="61"/>
      <c r="GEY1210" s="61"/>
      <c r="GEZ1210" s="61"/>
      <c r="GFA1210" s="61"/>
      <c r="GFB1210" s="61"/>
      <c r="GFC1210" s="61"/>
      <c r="GFD1210" s="61"/>
      <c r="GFE1210" s="61"/>
      <c r="GFF1210" s="61"/>
      <c r="GFG1210" s="61"/>
      <c r="GFH1210" s="61"/>
      <c r="GFI1210" s="61"/>
      <c r="GFJ1210" s="61"/>
      <c r="GFK1210" s="61"/>
      <c r="GFL1210" s="61"/>
      <c r="GFM1210" s="61"/>
      <c r="GFN1210" s="61"/>
      <c r="GFO1210" s="61"/>
      <c r="GFP1210" s="61"/>
      <c r="GFQ1210" s="61"/>
      <c r="GFR1210" s="61"/>
      <c r="GFS1210" s="61"/>
      <c r="GFT1210" s="61"/>
      <c r="GFU1210" s="61"/>
      <c r="GFV1210" s="61"/>
      <c r="GFW1210" s="61"/>
      <c r="GFX1210" s="61"/>
      <c r="GFY1210" s="61"/>
      <c r="GFZ1210" s="61"/>
      <c r="GGA1210" s="61"/>
      <c r="GGB1210" s="61"/>
      <c r="GGC1210" s="61"/>
      <c r="GGD1210" s="61"/>
      <c r="GGE1210" s="61"/>
      <c r="GGF1210" s="61"/>
      <c r="GGG1210" s="61"/>
      <c r="GGH1210" s="61"/>
      <c r="GGI1210" s="61"/>
      <c r="GGJ1210" s="61"/>
      <c r="GGK1210" s="61"/>
      <c r="GGL1210" s="61"/>
      <c r="GGM1210" s="61"/>
      <c r="GGN1210" s="61"/>
      <c r="GGO1210" s="61"/>
      <c r="GGP1210" s="61"/>
      <c r="GGQ1210" s="61"/>
      <c r="GGR1210" s="61"/>
      <c r="GGS1210" s="61"/>
      <c r="GGT1210" s="61"/>
      <c r="GGU1210" s="61"/>
      <c r="GGV1210" s="61"/>
      <c r="GGW1210" s="61"/>
      <c r="GGX1210" s="61"/>
      <c r="GGY1210" s="61"/>
      <c r="GGZ1210" s="61"/>
      <c r="GHA1210" s="61"/>
      <c r="GHB1210" s="61"/>
      <c r="GHC1210" s="61"/>
      <c r="GHD1210" s="61"/>
      <c r="GHE1210" s="61"/>
      <c r="GHF1210" s="61"/>
      <c r="GHG1210" s="61"/>
      <c r="GHH1210" s="61"/>
      <c r="GHI1210" s="61"/>
      <c r="GHJ1210" s="61"/>
      <c r="GHK1210" s="61"/>
      <c r="GHL1210" s="61"/>
      <c r="GHM1210" s="61"/>
      <c r="GHN1210" s="61"/>
      <c r="GHO1210" s="61"/>
      <c r="GHP1210" s="61"/>
      <c r="GHQ1210" s="61"/>
      <c r="GHR1210" s="61"/>
      <c r="GHS1210" s="61"/>
      <c r="GHT1210" s="61"/>
      <c r="GHU1210" s="61"/>
      <c r="GHV1210" s="61"/>
      <c r="GHW1210" s="61"/>
      <c r="GHX1210" s="61"/>
      <c r="GHY1210" s="61"/>
      <c r="GHZ1210" s="61"/>
      <c r="GIA1210" s="61"/>
      <c r="GIB1210" s="61"/>
      <c r="GIC1210" s="61"/>
      <c r="GID1210" s="61"/>
      <c r="GIE1210" s="61"/>
      <c r="GIF1210" s="61"/>
      <c r="GIG1210" s="61"/>
      <c r="GIH1210" s="61"/>
      <c r="GII1210" s="61"/>
      <c r="GIJ1210" s="61"/>
      <c r="GIK1210" s="61"/>
      <c r="GIL1210" s="61"/>
      <c r="GIM1210" s="61"/>
      <c r="GIN1210" s="61"/>
      <c r="GIO1210" s="61"/>
      <c r="GIP1210" s="61"/>
      <c r="GIQ1210" s="61"/>
      <c r="GIR1210" s="61"/>
      <c r="GIS1210" s="61"/>
      <c r="GIT1210" s="61"/>
      <c r="GIU1210" s="61"/>
      <c r="GIV1210" s="61"/>
      <c r="GIW1210" s="61"/>
      <c r="GIX1210" s="61"/>
      <c r="GIY1210" s="61"/>
      <c r="GIZ1210" s="61"/>
      <c r="GJA1210" s="61"/>
      <c r="GJB1210" s="61"/>
      <c r="GJC1210" s="61"/>
      <c r="GJD1210" s="61"/>
      <c r="GJE1210" s="61"/>
      <c r="GJF1210" s="61"/>
      <c r="GJG1210" s="61"/>
      <c r="GJH1210" s="61"/>
      <c r="GJI1210" s="61"/>
      <c r="GJJ1210" s="61"/>
      <c r="GJK1210" s="61"/>
      <c r="GJL1210" s="61"/>
      <c r="GJM1210" s="61"/>
      <c r="GJN1210" s="61"/>
      <c r="GJO1210" s="61"/>
      <c r="GJP1210" s="61"/>
      <c r="GJQ1210" s="61"/>
      <c r="GJR1210" s="61"/>
      <c r="GJS1210" s="61"/>
      <c r="GJT1210" s="61"/>
      <c r="GJU1210" s="61"/>
      <c r="GJV1210" s="61"/>
      <c r="GJW1210" s="61"/>
      <c r="GJX1210" s="61"/>
      <c r="GJY1210" s="61"/>
      <c r="GJZ1210" s="61"/>
      <c r="GKA1210" s="61"/>
      <c r="GKB1210" s="61"/>
      <c r="GKC1210" s="61"/>
      <c r="GKD1210" s="61"/>
      <c r="GKE1210" s="61"/>
      <c r="GKF1210" s="61"/>
      <c r="GKG1210" s="61"/>
      <c r="GKH1210" s="61"/>
      <c r="GKI1210" s="61"/>
      <c r="GKJ1210" s="61"/>
      <c r="GKK1210" s="61"/>
      <c r="GKL1210" s="61"/>
      <c r="GKM1210" s="61"/>
      <c r="GKN1210" s="61"/>
      <c r="GKO1210" s="61"/>
      <c r="GKP1210" s="61"/>
      <c r="GKQ1210" s="61"/>
      <c r="GKR1210" s="61"/>
      <c r="GKS1210" s="61"/>
      <c r="GKT1210" s="61"/>
      <c r="GKU1210" s="61"/>
      <c r="GKV1210" s="61"/>
      <c r="GKW1210" s="61"/>
      <c r="GKX1210" s="61"/>
      <c r="GKY1210" s="61"/>
      <c r="GKZ1210" s="61"/>
      <c r="GLA1210" s="61"/>
      <c r="GLB1210" s="61"/>
      <c r="GLC1210" s="61"/>
      <c r="GLD1210" s="61"/>
      <c r="GLE1210" s="61"/>
      <c r="GLF1210" s="61"/>
      <c r="GLG1210" s="61"/>
      <c r="GLH1210" s="61"/>
      <c r="GLI1210" s="61"/>
      <c r="GLJ1210" s="61"/>
      <c r="GLK1210" s="61"/>
      <c r="GLL1210" s="61"/>
      <c r="GLM1210" s="61"/>
      <c r="GLN1210" s="61"/>
      <c r="GLO1210" s="61"/>
      <c r="GLP1210" s="61"/>
      <c r="GLQ1210" s="61"/>
      <c r="GLR1210" s="61"/>
      <c r="GLS1210" s="61"/>
      <c r="GLT1210" s="61"/>
      <c r="GLU1210" s="61"/>
      <c r="GLV1210" s="61"/>
      <c r="GLW1210" s="61"/>
      <c r="GLX1210" s="61"/>
      <c r="GLY1210" s="61"/>
      <c r="GLZ1210" s="61"/>
      <c r="GMA1210" s="61"/>
      <c r="GMB1210" s="61"/>
      <c r="GMC1210" s="61"/>
      <c r="GMD1210" s="61"/>
      <c r="GME1210" s="61"/>
      <c r="GMF1210" s="61"/>
      <c r="GMG1210" s="61"/>
      <c r="GMH1210" s="61"/>
      <c r="GMI1210" s="61"/>
      <c r="GMJ1210" s="61"/>
      <c r="GMK1210" s="61"/>
      <c r="GML1210" s="61"/>
      <c r="GMM1210" s="61"/>
      <c r="GMN1210" s="61"/>
      <c r="GMO1210" s="61"/>
      <c r="GMP1210" s="61"/>
      <c r="GMQ1210" s="61"/>
      <c r="GMR1210" s="61"/>
      <c r="GMS1210" s="61"/>
      <c r="GMT1210" s="61"/>
      <c r="GMU1210" s="61"/>
      <c r="GMV1210" s="61"/>
      <c r="GMW1210" s="61"/>
      <c r="GMX1210" s="61"/>
      <c r="GMY1210" s="61"/>
      <c r="GMZ1210" s="61"/>
      <c r="GNA1210" s="61"/>
      <c r="GNB1210" s="61"/>
      <c r="GNC1210" s="61"/>
      <c r="GND1210" s="61"/>
      <c r="GNE1210" s="61"/>
      <c r="GNF1210" s="61"/>
      <c r="GNG1210" s="61"/>
      <c r="GNH1210" s="61"/>
      <c r="GNI1210" s="61"/>
      <c r="GNJ1210" s="61"/>
      <c r="GNK1210" s="61"/>
      <c r="GNL1210" s="61"/>
      <c r="GNM1210" s="61"/>
      <c r="GNN1210" s="61"/>
      <c r="GNO1210" s="61"/>
      <c r="GNP1210" s="61"/>
      <c r="GNQ1210" s="61"/>
      <c r="GNR1210" s="61"/>
      <c r="GNS1210" s="61"/>
      <c r="GNT1210" s="61"/>
      <c r="GNU1210" s="61"/>
      <c r="GNV1210" s="61"/>
      <c r="GNW1210" s="61"/>
      <c r="GNX1210" s="61"/>
      <c r="GNY1210" s="61"/>
      <c r="GNZ1210" s="61"/>
      <c r="GOA1210" s="61"/>
      <c r="GOB1210" s="61"/>
      <c r="GOC1210" s="61"/>
      <c r="GOD1210" s="61"/>
      <c r="GOE1210" s="61"/>
      <c r="GOF1210" s="61"/>
      <c r="GOG1210" s="61"/>
      <c r="GOH1210" s="61"/>
      <c r="GOI1210" s="61"/>
      <c r="GOJ1210" s="61"/>
      <c r="GOK1210" s="61"/>
      <c r="GOL1210" s="61"/>
      <c r="GOM1210" s="61"/>
      <c r="GON1210" s="61"/>
      <c r="GOO1210" s="61"/>
      <c r="GOP1210" s="61"/>
      <c r="GOQ1210" s="61"/>
      <c r="GOR1210" s="61"/>
      <c r="GOS1210" s="61"/>
      <c r="GOT1210" s="61"/>
      <c r="GOU1210" s="61"/>
      <c r="GOV1210" s="61"/>
      <c r="GOW1210" s="61"/>
      <c r="GOX1210" s="61"/>
      <c r="GOY1210" s="61"/>
      <c r="GOZ1210" s="61"/>
      <c r="GPA1210" s="61"/>
      <c r="GPB1210" s="61"/>
      <c r="GPC1210" s="61"/>
      <c r="GPD1210" s="61"/>
      <c r="GPE1210" s="61"/>
      <c r="GPF1210" s="61"/>
      <c r="GPG1210" s="61"/>
      <c r="GPH1210" s="61"/>
      <c r="GPI1210" s="61"/>
      <c r="GPJ1210" s="61"/>
      <c r="GPK1210" s="61"/>
      <c r="GPL1210" s="61"/>
      <c r="GPM1210" s="61"/>
      <c r="GPN1210" s="61"/>
      <c r="GPO1210" s="61"/>
      <c r="GPP1210" s="61"/>
      <c r="GPQ1210" s="61"/>
      <c r="GPR1210" s="61"/>
      <c r="GPS1210" s="61"/>
      <c r="GPT1210" s="61"/>
      <c r="GPU1210" s="61"/>
      <c r="GPV1210" s="61"/>
      <c r="GPW1210" s="61"/>
      <c r="GPX1210" s="61"/>
      <c r="GPY1210" s="61"/>
      <c r="GPZ1210" s="61"/>
      <c r="GQA1210" s="61"/>
      <c r="GQB1210" s="61"/>
      <c r="GQC1210" s="61"/>
      <c r="GQD1210" s="61"/>
      <c r="GQE1210" s="61"/>
      <c r="GQF1210" s="61"/>
      <c r="GQG1210" s="61"/>
      <c r="GQH1210" s="61"/>
      <c r="GQI1210" s="61"/>
      <c r="GQJ1210" s="61"/>
      <c r="GQK1210" s="61"/>
      <c r="GQL1210" s="61"/>
      <c r="GQM1210" s="61"/>
      <c r="GQN1210" s="61"/>
      <c r="GQO1210" s="61"/>
      <c r="GQP1210" s="61"/>
      <c r="GQQ1210" s="61"/>
      <c r="GQR1210" s="61"/>
      <c r="GQS1210" s="61"/>
      <c r="GQT1210" s="61"/>
      <c r="GQU1210" s="61"/>
      <c r="GQV1210" s="61"/>
      <c r="GQW1210" s="61"/>
      <c r="GQX1210" s="61"/>
      <c r="GQY1210" s="61"/>
      <c r="GQZ1210" s="61"/>
      <c r="GRA1210" s="61"/>
      <c r="GRB1210" s="61"/>
      <c r="GRC1210" s="61"/>
      <c r="GRD1210" s="61"/>
      <c r="GRE1210" s="61"/>
      <c r="GRF1210" s="61"/>
      <c r="GRG1210" s="61"/>
      <c r="GRH1210" s="61"/>
      <c r="GRI1210" s="61"/>
      <c r="GRJ1210" s="61"/>
      <c r="GRK1210" s="61"/>
      <c r="GRL1210" s="61"/>
      <c r="GRM1210" s="61"/>
      <c r="GRN1210" s="61"/>
      <c r="GRO1210" s="61"/>
      <c r="GRP1210" s="61"/>
      <c r="GRQ1210" s="61"/>
      <c r="GRR1210" s="61"/>
      <c r="GRS1210" s="61"/>
      <c r="GRT1210" s="61"/>
      <c r="GRU1210" s="61"/>
      <c r="GRV1210" s="61"/>
      <c r="GRW1210" s="61"/>
      <c r="GRX1210" s="61"/>
      <c r="GRY1210" s="61"/>
      <c r="GRZ1210" s="61"/>
      <c r="GSA1210" s="61"/>
      <c r="GSB1210" s="61"/>
      <c r="GSC1210" s="61"/>
      <c r="GSD1210" s="61"/>
      <c r="GSE1210" s="61"/>
      <c r="GSF1210" s="61"/>
      <c r="GSG1210" s="61"/>
      <c r="GSH1210" s="61"/>
      <c r="GSI1210" s="61"/>
      <c r="GSJ1210" s="61"/>
      <c r="GSK1210" s="61"/>
      <c r="GSL1210" s="61"/>
      <c r="GSM1210" s="61"/>
      <c r="GSN1210" s="61"/>
      <c r="GSO1210" s="61"/>
      <c r="GSP1210" s="61"/>
      <c r="GSQ1210" s="61"/>
      <c r="GSR1210" s="61"/>
      <c r="GSS1210" s="61"/>
      <c r="GST1210" s="61"/>
      <c r="GSU1210" s="61"/>
      <c r="GSV1210" s="61"/>
      <c r="GSW1210" s="61"/>
      <c r="GSX1210" s="61"/>
      <c r="GSY1210" s="61"/>
      <c r="GSZ1210" s="61"/>
      <c r="GTA1210" s="61"/>
      <c r="GTB1210" s="61"/>
      <c r="GTC1210" s="61"/>
      <c r="GTD1210" s="61"/>
      <c r="GTE1210" s="61"/>
      <c r="GTF1210" s="61"/>
      <c r="GTG1210" s="61"/>
      <c r="GTH1210" s="61"/>
      <c r="GTI1210" s="61"/>
      <c r="GTJ1210" s="61"/>
      <c r="GTK1210" s="61"/>
      <c r="GTL1210" s="61"/>
      <c r="GTM1210" s="61"/>
      <c r="GTN1210" s="61"/>
      <c r="GTO1210" s="61"/>
      <c r="GTP1210" s="61"/>
      <c r="GTQ1210" s="61"/>
      <c r="GTR1210" s="61"/>
      <c r="GTS1210" s="61"/>
      <c r="GTT1210" s="61"/>
      <c r="GTU1210" s="61"/>
      <c r="GTV1210" s="61"/>
      <c r="GTW1210" s="61"/>
      <c r="GTX1210" s="61"/>
      <c r="GTY1210" s="61"/>
      <c r="GTZ1210" s="61"/>
      <c r="GUA1210" s="61"/>
      <c r="GUB1210" s="61"/>
      <c r="GUC1210" s="61"/>
      <c r="GUD1210" s="61"/>
      <c r="GUE1210" s="61"/>
      <c r="GUF1210" s="61"/>
      <c r="GUG1210" s="61"/>
      <c r="GUH1210" s="61"/>
      <c r="GUI1210" s="61"/>
      <c r="GUJ1210" s="61"/>
      <c r="GUK1210" s="61"/>
      <c r="GUL1210" s="61"/>
      <c r="GUM1210" s="61"/>
      <c r="GUN1210" s="61"/>
      <c r="GUO1210" s="61"/>
      <c r="GUP1210" s="61"/>
      <c r="GUQ1210" s="61"/>
      <c r="GUR1210" s="61"/>
      <c r="GUS1210" s="61"/>
      <c r="GUT1210" s="61"/>
      <c r="GUU1210" s="61"/>
      <c r="GUV1210" s="61"/>
      <c r="GUW1210" s="61"/>
      <c r="GUX1210" s="61"/>
      <c r="GUY1210" s="61"/>
      <c r="GUZ1210" s="61"/>
      <c r="GVA1210" s="61"/>
      <c r="GVB1210" s="61"/>
      <c r="GVC1210" s="61"/>
      <c r="GVD1210" s="61"/>
      <c r="GVE1210" s="61"/>
      <c r="GVF1210" s="61"/>
      <c r="GVG1210" s="61"/>
      <c r="GVH1210" s="61"/>
      <c r="GVI1210" s="61"/>
      <c r="GVJ1210" s="61"/>
      <c r="GVK1210" s="61"/>
      <c r="GVL1210" s="61"/>
      <c r="GVM1210" s="61"/>
      <c r="GVN1210" s="61"/>
      <c r="GVO1210" s="61"/>
      <c r="GVP1210" s="61"/>
      <c r="GVQ1210" s="61"/>
      <c r="GVR1210" s="61"/>
      <c r="GVS1210" s="61"/>
      <c r="GVT1210" s="61"/>
      <c r="GVU1210" s="61"/>
      <c r="GVV1210" s="61"/>
      <c r="GVW1210" s="61"/>
      <c r="GVX1210" s="61"/>
      <c r="GVY1210" s="61"/>
      <c r="GVZ1210" s="61"/>
      <c r="GWA1210" s="61"/>
      <c r="GWB1210" s="61"/>
      <c r="GWC1210" s="61"/>
      <c r="GWD1210" s="61"/>
      <c r="GWE1210" s="61"/>
      <c r="GWF1210" s="61"/>
      <c r="GWG1210" s="61"/>
      <c r="GWH1210" s="61"/>
      <c r="GWI1210" s="61"/>
      <c r="GWJ1210" s="61"/>
      <c r="GWK1210" s="61"/>
      <c r="GWL1210" s="61"/>
      <c r="GWM1210" s="61"/>
      <c r="GWN1210" s="61"/>
      <c r="GWO1210" s="61"/>
      <c r="GWP1210" s="61"/>
      <c r="GWQ1210" s="61"/>
      <c r="GWR1210" s="61"/>
      <c r="GWS1210" s="61"/>
      <c r="GWT1210" s="61"/>
      <c r="GWU1210" s="61"/>
      <c r="GWV1210" s="61"/>
      <c r="GWW1210" s="61"/>
      <c r="GWX1210" s="61"/>
      <c r="GWY1210" s="61"/>
      <c r="GWZ1210" s="61"/>
      <c r="GXA1210" s="61"/>
      <c r="GXB1210" s="61"/>
      <c r="GXC1210" s="61"/>
      <c r="GXD1210" s="61"/>
      <c r="GXE1210" s="61"/>
      <c r="GXF1210" s="61"/>
      <c r="GXG1210" s="61"/>
      <c r="GXH1210" s="61"/>
      <c r="GXI1210" s="61"/>
      <c r="GXJ1210" s="61"/>
      <c r="GXK1210" s="61"/>
      <c r="GXL1210" s="61"/>
      <c r="GXM1210" s="61"/>
      <c r="GXN1210" s="61"/>
      <c r="GXO1210" s="61"/>
      <c r="GXP1210" s="61"/>
      <c r="GXQ1210" s="61"/>
      <c r="GXR1210" s="61"/>
      <c r="GXS1210" s="61"/>
      <c r="GXT1210" s="61"/>
      <c r="GXU1210" s="61"/>
      <c r="GXV1210" s="61"/>
      <c r="GXW1210" s="61"/>
      <c r="GXX1210" s="61"/>
      <c r="GXY1210" s="61"/>
      <c r="GXZ1210" s="61"/>
      <c r="GYA1210" s="61"/>
      <c r="GYB1210" s="61"/>
      <c r="GYC1210" s="61"/>
      <c r="GYD1210" s="61"/>
      <c r="GYE1210" s="61"/>
      <c r="GYF1210" s="61"/>
      <c r="GYG1210" s="61"/>
      <c r="GYH1210" s="61"/>
      <c r="GYI1210" s="61"/>
      <c r="GYJ1210" s="61"/>
      <c r="GYK1210" s="61"/>
      <c r="GYL1210" s="61"/>
      <c r="GYM1210" s="61"/>
      <c r="GYN1210" s="61"/>
      <c r="GYO1210" s="61"/>
      <c r="GYP1210" s="61"/>
      <c r="GYQ1210" s="61"/>
      <c r="GYR1210" s="61"/>
      <c r="GYS1210" s="61"/>
      <c r="GYT1210" s="61"/>
      <c r="GYU1210" s="61"/>
      <c r="GYV1210" s="61"/>
      <c r="GYW1210" s="61"/>
      <c r="GYX1210" s="61"/>
      <c r="GYY1210" s="61"/>
      <c r="GYZ1210" s="61"/>
      <c r="GZA1210" s="61"/>
      <c r="GZB1210" s="61"/>
      <c r="GZC1210" s="61"/>
      <c r="GZD1210" s="61"/>
      <c r="GZE1210" s="61"/>
      <c r="GZF1210" s="61"/>
      <c r="GZG1210" s="61"/>
      <c r="GZH1210" s="61"/>
      <c r="GZI1210" s="61"/>
      <c r="GZJ1210" s="61"/>
      <c r="GZK1210" s="61"/>
      <c r="GZL1210" s="61"/>
      <c r="GZM1210" s="61"/>
      <c r="GZN1210" s="61"/>
      <c r="GZO1210" s="61"/>
      <c r="GZP1210" s="61"/>
      <c r="GZQ1210" s="61"/>
      <c r="GZR1210" s="61"/>
      <c r="GZS1210" s="61"/>
      <c r="GZT1210" s="61"/>
      <c r="GZU1210" s="61"/>
      <c r="GZV1210" s="61"/>
      <c r="GZW1210" s="61"/>
      <c r="GZX1210" s="61"/>
      <c r="GZY1210" s="61"/>
      <c r="GZZ1210" s="61"/>
      <c r="HAA1210" s="61"/>
      <c r="HAB1210" s="61"/>
      <c r="HAC1210" s="61"/>
      <c r="HAD1210" s="61"/>
      <c r="HAE1210" s="61"/>
      <c r="HAF1210" s="61"/>
      <c r="HAG1210" s="61"/>
      <c r="HAH1210" s="61"/>
      <c r="HAI1210" s="61"/>
      <c r="HAJ1210" s="61"/>
      <c r="HAK1210" s="61"/>
      <c r="HAL1210" s="61"/>
      <c r="HAM1210" s="61"/>
      <c r="HAN1210" s="61"/>
      <c r="HAO1210" s="61"/>
      <c r="HAP1210" s="61"/>
      <c r="HAQ1210" s="61"/>
      <c r="HAR1210" s="61"/>
      <c r="HAS1210" s="61"/>
      <c r="HAT1210" s="61"/>
      <c r="HAU1210" s="61"/>
      <c r="HAV1210" s="61"/>
      <c r="HAW1210" s="61"/>
      <c r="HAX1210" s="61"/>
      <c r="HAY1210" s="61"/>
      <c r="HAZ1210" s="61"/>
      <c r="HBA1210" s="61"/>
      <c r="HBB1210" s="61"/>
      <c r="HBC1210" s="61"/>
      <c r="HBD1210" s="61"/>
      <c r="HBE1210" s="61"/>
      <c r="HBF1210" s="61"/>
      <c r="HBG1210" s="61"/>
      <c r="HBH1210" s="61"/>
      <c r="HBI1210" s="61"/>
      <c r="HBJ1210" s="61"/>
      <c r="HBK1210" s="61"/>
      <c r="HBL1210" s="61"/>
      <c r="HBM1210" s="61"/>
      <c r="HBN1210" s="61"/>
      <c r="HBO1210" s="61"/>
      <c r="HBP1210" s="61"/>
      <c r="HBQ1210" s="61"/>
      <c r="HBR1210" s="61"/>
      <c r="HBS1210" s="61"/>
      <c r="HBT1210" s="61"/>
      <c r="HBU1210" s="61"/>
      <c r="HBV1210" s="61"/>
      <c r="HBW1210" s="61"/>
      <c r="HBX1210" s="61"/>
      <c r="HBY1210" s="61"/>
      <c r="HBZ1210" s="61"/>
      <c r="HCA1210" s="61"/>
      <c r="HCB1210" s="61"/>
      <c r="HCC1210" s="61"/>
      <c r="HCD1210" s="61"/>
      <c r="HCE1210" s="61"/>
      <c r="HCF1210" s="61"/>
      <c r="HCG1210" s="61"/>
      <c r="HCH1210" s="61"/>
      <c r="HCI1210" s="61"/>
      <c r="HCJ1210" s="61"/>
      <c r="HCK1210" s="61"/>
      <c r="HCL1210" s="61"/>
      <c r="HCM1210" s="61"/>
      <c r="HCN1210" s="61"/>
      <c r="HCO1210" s="61"/>
      <c r="HCP1210" s="61"/>
      <c r="HCQ1210" s="61"/>
      <c r="HCR1210" s="61"/>
      <c r="HCS1210" s="61"/>
      <c r="HCT1210" s="61"/>
      <c r="HCU1210" s="61"/>
      <c r="HCV1210" s="61"/>
      <c r="HCW1210" s="61"/>
      <c r="HCX1210" s="61"/>
      <c r="HCY1210" s="61"/>
      <c r="HCZ1210" s="61"/>
      <c r="HDA1210" s="61"/>
      <c r="HDB1210" s="61"/>
      <c r="HDC1210" s="61"/>
      <c r="HDD1210" s="61"/>
      <c r="HDE1210" s="61"/>
      <c r="HDF1210" s="61"/>
      <c r="HDG1210" s="61"/>
      <c r="HDH1210" s="61"/>
      <c r="HDI1210" s="61"/>
      <c r="HDJ1210" s="61"/>
      <c r="HDK1210" s="61"/>
      <c r="HDL1210" s="61"/>
      <c r="HDM1210" s="61"/>
      <c r="HDN1210" s="61"/>
      <c r="HDO1210" s="61"/>
      <c r="HDP1210" s="61"/>
      <c r="HDQ1210" s="61"/>
      <c r="HDR1210" s="61"/>
      <c r="HDS1210" s="61"/>
      <c r="HDT1210" s="61"/>
      <c r="HDU1210" s="61"/>
      <c r="HDV1210" s="61"/>
      <c r="HDW1210" s="61"/>
      <c r="HDX1210" s="61"/>
      <c r="HDY1210" s="61"/>
      <c r="HDZ1210" s="61"/>
      <c r="HEA1210" s="61"/>
      <c r="HEB1210" s="61"/>
      <c r="HEC1210" s="61"/>
      <c r="HED1210" s="61"/>
      <c r="HEE1210" s="61"/>
      <c r="HEF1210" s="61"/>
      <c r="HEG1210" s="61"/>
      <c r="HEH1210" s="61"/>
      <c r="HEI1210" s="61"/>
      <c r="HEJ1210" s="61"/>
      <c r="HEK1210" s="61"/>
      <c r="HEL1210" s="61"/>
      <c r="HEM1210" s="61"/>
      <c r="HEN1210" s="61"/>
      <c r="HEO1210" s="61"/>
      <c r="HEP1210" s="61"/>
      <c r="HEQ1210" s="61"/>
      <c r="HER1210" s="61"/>
      <c r="HES1210" s="61"/>
      <c r="HET1210" s="61"/>
      <c r="HEU1210" s="61"/>
      <c r="HEV1210" s="61"/>
      <c r="HEW1210" s="61"/>
      <c r="HEX1210" s="61"/>
      <c r="HEY1210" s="61"/>
      <c r="HEZ1210" s="61"/>
      <c r="HFA1210" s="61"/>
      <c r="HFB1210" s="61"/>
      <c r="HFC1210" s="61"/>
      <c r="HFD1210" s="61"/>
      <c r="HFE1210" s="61"/>
      <c r="HFF1210" s="61"/>
      <c r="HFG1210" s="61"/>
      <c r="HFH1210" s="61"/>
      <c r="HFI1210" s="61"/>
      <c r="HFJ1210" s="61"/>
      <c r="HFK1210" s="61"/>
      <c r="HFL1210" s="61"/>
      <c r="HFM1210" s="61"/>
      <c r="HFN1210" s="61"/>
      <c r="HFO1210" s="61"/>
      <c r="HFP1210" s="61"/>
      <c r="HFQ1210" s="61"/>
      <c r="HFR1210" s="61"/>
      <c r="HFS1210" s="61"/>
      <c r="HFT1210" s="61"/>
      <c r="HFU1210" s="61"/>
      <c r="HFV1210" s="61"/>
      <c r="HFW1210" s="61"/>
      <c r="HFX1210" s="61"/>
      <c r="HFY1210" s="61"/>
      <c r="HFZ1210" s="61"/>
      <c r="HGA1210" s="61"/>
      <c r="HGB1210" s="61"/>
      <c r="HGC1210" s="61"/>
      <c r="HGD1210" s="61"/>
      <c r="HGE1210" s="61"/>
      <c r="HGF1210" s="61"/>
      <c r="HGG1210" s="61"/>
      <c r="HGH1210" s="61"/>
      <c r="HGI1210" s="61"/>
      <c r="HGJ1210" s="61"/>
      <c r="HGK1210" s="61"/>
      <c r="HGL1210" s="61"/>
      <c r="HGM1210" s="61"/>
      <c r="HGN1210" s="61"/>
      <c r="HGO1210" s="61"/>
      <c r="HGP1210" s="61"/>
      <c r="HGQ1210" s="61"/>
      <c r="HGR1210" s="61"/>
      <c r="HGS1210" s="61"/>
      <c r="HGT1210" s="61"/>
      <c r="HGU1210" s="61"/>
      <c r="HGV1210" s="61"/>
      <c r="HGW1210" s="61"/>
      <c r="HGX1210" s="61"/>
      <c r="HGY1210" s="61"/>
      <c r="HGZ1210" s="61"/>
      <c r="HHA1210" s="61"/>
      <c r="HHB1210" s="61"/>
      <c r="HHC1210" s="61"/>
      <c r="HHD1210" s="61"/>
      <c r="HHE1210" s="61"/>
      <c r="HHF1210" s="61"/>
      <c r="HHG1210" s="61"/>
      <c r="HHH1210" s="61"/>
      <c r="HHI1210" s="61"/>
      <c r="HHJ1210" s="61"/>
      <c r="HHK1210" s="61"/>
      <c r="HHL1210" s="61"/>
      <c r="HHM1210" s="61"/>
      <c r="HHN1210" s="61"/>
      <c r="HHO1210" s="61"/>
      <c r="HHP1210" s="61"/>
      <c r="HHQ1210" s="61"/>
      <c r="HHR1210" s="61"/>
      <c r="HHS1210" s="61"/>
      <c r="HHT1210" s="61"/>
      <c r="HHU1210" s="61"/>
      <c r="HHV1210" s="61"/>
      <c r="HHW1210" s="61"/>
      <c r="HHX1210" s="61"/>
      <c r="HHY1210" s="61"/>
      <c r="HHZ1210" s="61"/>
      <c r="HIA1210" s="61"/>
      <c r="HIB1210" s="61"/>
      <c r="HIC1210" s="61"/>
      <c r="HID1210" s="61"/>
      <c r="HIE1210" s="61"/>
      <c r="HIF1210" s="61"/>
      <c r="HIG1210" s="61"/>
      <c r="HIH1210" s="61"/>
      <c r="HII1210" s="61"/>
      <c r="HIJ1210" s="61"/>
      <c r="HIK1210" s="61"/>
      <c r="HIL1210" s="61"/>
      <c r="HIM1210" s="61"/>
      <c r="HIN1210" s="61"/>
      <c r="HIO1210" s="61"/>
      <c r="HIP1210" s="61"/>
      <c r="HIQ1210" s="61"/>
      <c r="HIR1210" s="61"/>
      <c r="HIS1210" s="61"/>
      <c r="HIT1210" s="61"/>
      <c r="HIU1210" s="61"/>
      <c r="HIV1210" s="61"/>
      <c r="HIW1210" s="61"/>
      <c r="HIX1210" s="61"/>
      <c r="HIY1210" s="61"/>
      <c r="HIZ1210" s="61"/>
      <c r="HJA1210" s="61"/>
      <c r="HJB1210" s="61"/>
      <c r="HJC1210" s="61"/>
      <c r="HJD1210" s="61"/>
      <c r="HJE1210" s="61"/>
      <c r="HJF1210" s="61"/>
      <c r="HJG1210" s="61"/>
      <c r="HJH1210" s="61"/>
      <c r="HJI1210" s="61"/>
      <c r="HJJ1210" s="61"/>
      <c r="HJK1210" s="61"/>
      <c r="HJL1210" s="61"/>
      <c r="HJM1210" s="61"/>
      <c r="HJN1210" s="61"/>
      <c r="HJO1210" s="61"/>
      <c r="HJP1210" s="61"/>
      <c r="HJQ1210" s="61"/>
      <c r="HJR1210" s="61"/>
      <c r="HJS1210" s="61"/>
      <c r="HJT1210" s="61"/>
      <c r="HJU1210" s="61"/>
      <c r="HJV1210" s="61"/>
      <c r="HJW1210" s="61"/>
      <c r="HJX1210" s="61"/>
      <c r="HJY1210" s="61"/>
      <c r="HJZ1210" s="61"/>
      <c r="HKA1210" s="61"/>
      <c r="HKB1210" s="61"/>
      <c r="HKC1210" s="61"/>
      <c r="HKD1210" s="61"/>
      <c r="HKE1210" s="61"/>
      <c r="HKF1210" s="61"/>
      <c r="HKG1210" s="61"/>
      <c r="HKH1210" s="61"/>
      <c r="HKI1210" s="61"/>
      <c r="HKJ1210" s="61"/>
      <c r="HKK1210" s="61"/>
      <c r="HKL1210" s="61"/>
      <c r="HKM1210" s="61"/>
      <c r="HKN1210" s="61"/>
      <c r="HKO1210" s="61"/>
      <c r="HKP1210" s="61"/>
      <c r="HKQ1210" s="61"/>
      <c r="HKR1210" s="61"/>
      <c r="HKS1210" s="61"/>
      <c r="HKT1210" s="61"/>
      <c r="HKU1210" s="61"/>
      <c r="HKV1210" s="61"/>
      <c r="HKW1210" s="61"/>
      <c r="HKX1210" s="61"/>
      <c r="HKY1210" s="61"/>
      <c r="HKZ1210" s="61"/>
      <c r="HLA1210" s="61"/>
      <c r="HLB1210" s="61"/>
      <c r="HLC1210" s="61"/>
      <c r="HLD1210" s="61"/>
      <c r="HLE1210" s="61"/>
      <c r="HLF1210" s="61"/>
      <c r="HLG1210" s="61"/>
      <c r="HLH1210" s="61"/>
      <c r="HLI1210" s="61"/>
      <c r="HLJ1210" s="61"/>
      <c r="HLK1210" s="61"/>
      <c r="HLL1210" s="61"/>
      <c r="HLM1210" s="61"/>
      <c r="HLN1210" s="61"/>
      <c r="HLO1210" s="61"/>
      <c r="HLP1210" s="61"/>
      <c r="HLQ1210" s="61"/>
      <c r="HLR1210" s="61"/>
      <c r="HLS1210" s="61"/>
      <c r="HLT1210" s="61"/>
      <c r="HLU1210" s="61"/>
      <c r="HLV1210" s="61"/>
      <c r="HLW1210" s="61"/>
      <c r="HLX1210" s="61"/>
      <c r="HLY1210" s="61"/>
      <c r="HLZ1210" s="61"/>
      <c r="HMA1210" s="61"/>
      <c r="HMB1210" s="61"/>
      <c r="HMC1210" s="61"/>
      <c r="HMD1210" s="61"/>
      <c r="HME1210" s="61"/>
      <c r="HMF1210" s="61"/>
      <c r="HMG1210" s="61"/>
      <c r="HMH1210" s="61"/>
      <c r="HMI1210" s="61"/>
      <c r="HMJ1210" s="61"/>
      <c r="HMK1210" s="61"/>
      <c r="HML1210" s="61"/>
      <c r="HMM1210" s="61"/>
      <c r="HMN1210" s="61"/>
      <c r="HMO1210" s="61"/>
      <c r="HMP1210" s="61"/>
      <c r="HMQ1210" s="61"/>
      <c r="HMR1210" s="61"/>
      <c r="HMS1210" s="61"/>
      <c r="HMT1210" s="61"/>
      <c r="HMU1210" s="61"/>
      <c r="HMV1210" s="61"/>
      <c r="HMW1210" s="61"/>
      <c r="HMX1210" s="61"/>
      <c r="HMY1210" s="61"/>
      <c r="HMZ1210" s="61"/>
      <c r="HNA1210" s="61"/>
      <c r="HNB1210" s="61"/>
      <c r="HNC1210" s="61"/>
      <c r="HND1210" s="61"/>
      <c r="HNE1210" s="61"/>
      <c r="HNF1210" s="61"/>
      <c r="HNG1210" s="61"/>
      <c r="HNH1210" s="61"/>
      <c r="HNI1210" s="61"/>
      <c r="HNJ1210" s="61"/>
      <c r="HNK1210" s="61"/>
      <c r="HNL1210" s="61"/>
      <c r="HNM1210" s="61"/>
      <c r="HNN1210" s="61"/>
      <c r="HNO1210" s="61"/>
      <c r="HNP1210" s="61"/>
      <c r="HNQ1210" s="61"/>
      <c r="HNR1210" s="61"/>
      <c r="HNS1210" s="61"/>
      <c r="HNT1210" s="61"/>
      <c r="HNU1210" s="61"/>
      <c r="HNV1210" s="61"/>
      <c r="HNW1210" s="61"/>
      <c r="HNX1210" s="61"/>
      <c r="HNY1210" s="61"/>
      <c r="HNZ1210" s="61"/>
      <c r="HOA1210" s="61"/>
      <c r="HOB1210" s="61"/>
      <c r="HOC1210" s="61"/>
      <c r="HOD1210" s="61"/>
      <c r="HOE1210" s="61"/>
      <c r="HOF1210" s="61"/>
      <c r="HOG1210" s="61"/>
      <c r="HOH1210" s="61"/>
      <c r="HOI1210" s="61"/>
      <c r="HOJ1210" s="61"/>
      <c r="HOK1210" s="61"/>
      <c r="HOL1210" s="61"/>
      <c r="HOM1210" s="61"/>
      <c r="HON1210" s="61"/>
      <c r="HOO1210" s="61"/>
      <c r="HOP1210" s="61"/>
      <c r="HOQ1210" s="61"/>
      <c r="HOR1210" s="61"/>
      <c r="HOS1210" s="61"/>
      <c r="HOT1210" s="61"/>
      <c r="HOU1210" s="61"/>
      <c r="HOV1210" s="61"/>
      <c r="HOW1210" s="61"/>
      <c r="HOX1210" s="61"/>
      <c r="HOY1210" s="61"/>
      <c r="HOZ1210" s="61"/>
      <c r="HPA1210" s="61"/>
      <c r="HPB1210" s="61"/>
      <c r="HPC1210" s="61"/>
      <c r="HPD1210" s="61"/>
      <c r="HPE1210" s="61"/>
      <c r="HPF1210" s="61"/>
      <c r="HPG1210" s="61"/>
      <c r="HPH1210" s="61"/>
      <c r="HPI1210" s="61"/>
      <c r="HPJ1210" s="61"/>
      <c r="HPK1210" s="61"/>
      <c r="HPL1210" s="61"/>
      <c r="HPM1210" s="61"/>
      <c r="HPN1210" s="61"/>
      <c r="HPO1210" s="61"/>
      <c r="HPP1210" s="61"/>
      <c r="HPQ1210" s="61"/>
      <c r="HPR1210" s="61"/>
      <c r="HPS1210" s="61"/>
      <c r="HPT1210" s="61"/>
      <c r="HPU1210" s="61"/>
      <c r="HPV1210" s="61"/>
      <c r="HPW1210" s="61"/>
      <c r="HPX1210" s="61"/>
      <c r="HPY1210" s="61"/>
      <c r="HPZ1210" s="61"/>
      <c r="HQA1210" s="61"/>
      <c r="HQB1210" s="61"/>
      <c r="HQC1210" s="61"/>
      <c r="HQD1210" s="61"/>
      <c r="HQE1210" s="61"/>
      <c r="HQF1210" s="61"/>
      <c r="HQG1210" s="61"/>
      <c r="HQH1210" s="61"/>
      <c r="HQI1210" s="61"/>
      <c r="HQJ1210" s="61"/>
      <c r="HQK1210" s="61"/>
      <c r="HQL1210" s="61"/>
      <c r="HQM1210" s="61"/>
      <c r="HQN1210" s="61"/>
      <c r="HQO1210" s="61"/>
      <c r="HQP1210" s="61"/>
      <c r="HQQ1210" s="61"/>
      <c r="HQR1210" s="61"/>
      <c r="HQS1210" s="61"/>
      <c r="HQT1210" s="61"/>
      <c r="HQU1210" s="61"/>
      <c r="HQV1210" s="61"/>
      <c r="HQW1210" s="61"/>
      <c r="HQX1210" s="61"/>
      <c r="HQY1210" s="61"/>
      <c r="HQZ1210" s="61"/>
      <c r="HRA1210" s="61"/>
      <c r="HRB1210" s="61"/>
      <c r="HRC1210" s="61"/>
      <c r="HRD1210" s="61"/>
      <c r="HRE1210" s="61"/>
      <c r="HRF1210" s="61"/>
      <c r="HRG1210" s="61"/>
      <c r="HRH1210" s="61"/>
      <c r="HRI1210" s="61"/>
      <c r="HRJ1210" s="61"/>
      <c r="HRK1210" s="61"/>
      <c r="HRL1210" s="61"/>
      <c r="HRM1210" s="61"/>
      <c r="HRN1210" s="61"/>
      <c r="HRO1210" s="61"/>
      <c r="HRP1210" s="61"/>
      <c r="HRQ1210" s="61"/>
      <c r="HRR1210" s="61"/>
      <c r="HRS1210" s="61"/>
      <c r="HRT1210" s="61"/>
      <c r="HRU1210" s="61"/>
      <c r="HRV1210" s="61"/>
      <c r="HRW1210" s="61"/>
      <c r="HRX1210" s="61"/>
      <c r="HRY1210" s="61"/>
      <c r="HRZ1210" s="61"/>
      <c r="HSA1210" s="61"/>
      <c r="HSB1210" s="61"/>
      <c r="HSC1210" s="61"/>
      <c r="HSD1210" s="61"/>
      <c r="HSE1210" s="61"/>
      <c r="HSF1210" s="61"/>
      <c r="HSG1210" s="61"/>
      <c r="HSH1210" s="61"/>
      <c r="HSI1210" s="61"/>
      <c r="HSJ1210" s="61"/>
      <c r="HSK1210" s="61"/>
      <c r="HSL1210" s="61"/>
      <c r="HSM1210" s="61"/>
      <c r="HSN1210" s="61"/>
      <c r="HSO1210" s="61"/>
      <c r="HSP1210" s="61"/>
      <c r="HSQ1210" s="61"/>
      <c r="HSR1210" s="61"/>
      <c r="HSS1210" s="61"/>
      <c r="HST1210" s="61"/>
      <c r="HSU1210" s="61"/>
      <c r="HSV1210" s="61"/>
      <c r="HSW1210" s="61"/>
      <c r="HSX1210" s="61"/>
      <c r="HSY1210" s="61"/>
      <c r="HSZ1210" s="61"/>
      <c r="HTA1210" s="61"/>
      <c r="HTB1210" s="61"/>
      <c r="HTC1210" s="61"/>
      <c r="HTD1210" s="61"/>
      <c r="HTE1210" s="61"/>
      <c r="HTF1210" s="61"/>
      <c r="HTG1210" s="61"/>
      <c r="HTH1210" s="61"/>
      <c r="HTI1210" s="61"/>
      <c r="HTJ1210" s="61"/>
      <c r="HTK1210" s="61"/>
      <c r="HTL1210" s="61"/>
      <c r="HTM1210" s="61"/>
      <c r="HTN1210" s="61"/>
      <c r="HTO1210" s="61"/>
      <c r="HTP1210" s="61"/>
      <c r="HTQ1210" s="61"/>
      <c r="HTR1210" s="61"/>
      <c r="HTS1210" s="61"/>
      <c r="HTT1210" s="61"/>
      <c r="HTU1210" s="61"/>
      <c r="HTV1210" s="61"/>
      <c r="HTW1210" s="61"/>
      <c r="HTX1210" s="61"/>
      <c r="HTY1210" s="61"/>
      <c r="HTZ1210" s="61"/>
      <c r="HUA1210" s="61"/>
      <c r="HUB1210" s="61"/>
      <c r="HUC1210" s="61"/>
      <c r="HUD1210" s="61"/>
      <c r="HUE1210" s="61"/>
      <c r="HUF1210" s="61"/>
      <c r="HUG1210" s="61"/>
      <c r="HUH1210" s="61"/>
      <c r="HUI1210" s="61"/>
      <c r="HUJ1210" s="61"/>
      <c r="HUK1210" s="61"/>
      <c r="HUL1210" s="61"/>
      <c r="HUM1210" s="61"/>
      <c r="HUN1210" s="61"/>
      <c r="HUO1210" s="61"/>
      <c r="HUP1210" s="61"/>
      <c r="HUQ1210" s="61"/>
      <c r="HUR1210" s="61"/>
      <c r="HUS1210" s="61"/>
      <c r="HUT1210" s="61"/>
      <c r="HUU1210" s="61"/>
      <c r="HUV1210" s="61"/>
      <c r="HUW1210" s="61"/>
      <c r="HUX1210" s="61"/>
      <c r="HUY1210" s="61"/>
      <c r="HUZ1210" s="61"/>
      <c r="HVA1210" s="61"/>
      <c r="HVB1210" s="61"/>
      <c r="HVC1210" s="61"/>
      <c r="HVD1210" s="61"/>
      <c r="HVE1210" s="61"/>
      <c r="HVF1210" s="61"/>
      <c r="HVG1210" s="61"/>
      <c r="HVH1210" s="61"/>
      <c r="HVI1210" s="61"/>
      <c r="HVJ1210" s="61"/>
      <c r="HVK1210" s="61"/>
      <c r="HVL1210" s="61"/>
      <c r="HVM1210" s="61"/>
      <c r="HVN1210" s="61"/>
      <c r="HVO1210" s="61"/>
      <c r="HVP1210" s="61"/>
      <c r="HVQ1210" s="61"/>
      <c r="HVR1210" s="61"/>
      <c r="HVS1210" s="61"/>
      <c r="HVT1210" s="61"/>
      <c r="HVU1210" s="61"/>
      <c r="HVV1210" s="61"/>
      <c r="HVW1210" s="61"/>
      <c r="HVX1210" s="61"/>
      <c r="HVY1210" s="61"/>
      <c r="HVZ1210" s="61"/>
      <c r="HWA1210" s="61"/>
      <c r="HWB1210" s="61"/>
      <c r="HWC1210" s="61"/>
      <c r="HWD1210" s="61"/>
      <c r="HWE1210" s="61"/>
      <c r="HWF1210" s="61"/>
      <c r="HWG1210" s="61"/>
      <c r="HWH1210" s="61"/>
      <c r="HWI1210" s="61"/>
      <c r="HWJ1210" s="61"/>
      <c r="HWK1210" s="61"/>
      <c r="HWL1210" s="61"/>
      <c r="HWM1210" s="61"/>
      <c r="HWN1210" s="61"/>
      <c r="HWO1210" s="61"/>
      <c r="HWP1210" s="61"/>
      <c r="HWQ1210" s="61"/>
      <c r="HWR1210" s="61"/>
      <c r="HWS1210" s="61"/>
      <c r="HWT1210" s="61"/>
      <c r="HWU1210" s="61"/>
      <c r="HWV1210" s="61"/>
      <c r="HWW1210" s="61"/>
      <c r="HWX1210" s="61"/>
      <c r="HWY1210" s="61"/>
      <c r="HWZ1210" s="61"/>
      <c r="HXA1210" s="61"/>
      <c r="HXB1210" s="61"/>
      <c r="HXC1210" s="61"/>
      <c r="HXD1210" s="61"/>
      <c r="HXE1210" s="61"/>
      <c r="HXF1210" s="61"/>
      <c r="HXG1210" s="61"/>
      <c r="HXH1210" s="61"/>
      <c r="HXI1210" s="61"/>
      <c r="HXJ1210" s="61"/>
      <c r="HXK1210" s="61"/>
      <c r="HXL1210" s="61"/>
      <c r="HXM1210" s="61"/>
      <c r="HXN1210" s="61"/>
      <c r="HXO1210" s="61"/>
      <c r="HXP1210" s="61"/>
      <c r="HXQ1210" s="61"/>
      <c r="HXR1210" s="61"/>
      <c r="HXS1210" s="61"/>
      <c r="HXT1210" s="61"/>
      <c r="HXU1210" s="61"/>
      <c r="HXV1210" s="61"/>
      <c r="HXW1210" s="61"/>
      <c r="HXX1210" s="61"/>
      <c r="HXY1210" s="61"/>
      <c r="HXZ1210" s="61"/>
      <c r="HYA1210" s="61"/>
      <c r="HYB1210" s="61"/>
      <c r="HYC1210" s="61"/>
      <c r="HYD1210" s="61"/>
      <c r="HYE1210" s="61"/>
      <c r="HYF1210" s="61"/>
      <c r="HYG1210" s="61"/>
      <c r="HYH1210" s="61"/>
      <c r="HYI1210" s="61"/>
      <c r="HYJ1210" s="61"/>
      <c r="HYK1210" s="61"/>
      <c r="HYL1210" s="61"/>
      <c r="HYM1210" s="61"/>
      <c r="HYN1210" s="61"/>
      <c r="HYO1210" s="61"/>
      <c r="HYP1210" s="61"/>
      <c r="HYQ1210" s="61"/>
      <c r="HYR1210" s="61"/>
      <c r="HYS1210" s="61"/>
      <c r="HYT1210" s="61"/>
      <c r="HYU1210" s="61"/>
      <c r="HYV1210" s="61"/>
      <c r="HYW1210" s="61"/>
      <c r="HYX1210" s="61"/>
      <c r="HYY1210" s="61"/>
      <c r="HYZ1210" s="61"/>
      <c r="HZA1210" s="61"/>
      <c r="HZB1210" s="61"/>
      <c r="HZC1210" s="61"/>
      <c r="HZD1210" s="61"/>
      <c r="HZE1210" s="61"/>
      <c r="HZF1210" s="61"/>
      <c r="HZG1210" s="61"/>
      <c r="HZH1210" s="61"/>
      <c r="HZI1210" s="61"/>
      <c r="HZJ1210" s="61"/>
      <c r="HZK1210" s="61"/>
      <c r="HZL1210" s="61"/>
      <c r="HZM1210" s="61"/>
      <c r="HZN1210" s="61"/>
      <c r="HZO1210" s="61"/>
      <c r="HZP1210" s="61"/>
      <c r="HZQ1210" s="61"/>
      <c r="HZR1210" s="61"/>
      <c r="HZS1210" s="61"/>
      <c r="HZT1210" s="61"/>
      <c r="HZU1210" s="61"/>
      <c r="HZV1210" s="61"/>
      <c r="HZW1210" s="61"/>
      <c r="HZX1210" s="61"/>
      <c r="HZY1210" s="61"/>
      <c r="HZZ1210" s="61"/>
      <c r="IAA1210" s="61"/>
      <c r="IAB1210" s="61"/>
      <c r="IAC1210" s="61"/>
      <c r="IAD1210" s="61"/>
      <c r="IAE1210" s="61"/>
      <c r="IAF1210" s="61"/>
      <c r="IAG1210" s="61"/>
      <c r="IAH1210" s="61"/>
      <c r="IAI1210" s="61"/>
      <c r="IAJ1210" s="61"/>
      <c r="IAK1210" s="61"/>
      <c r="IAL1210" s="61"/>
      <c r="IAM1210" s="61"/>
      <c r="IAN1210" s="61"/>
      <c r="IAO1210" s="61"/>
      <c r="IAP1210" s="61"/>
      <c r="IAQ1210" s="61"/>
      <c r="IAR1210" s="61"/>
      <c r="IAS1210" s="61"/>
      <c r="IAT1210" s="61"/>
      <c r="IAU1210" s="61"/>
      <c r="IAV1210" s="61"/>
      <c r="IAW1210" s="61"/>
      <c r="IAX1210" s="61"/>
      <c r="IAY1210" s="61"/>
      <c r="IAZ1210" s="61"/>
      <c r="IBA1210" s="61"/>
      <c r="IBB1210" s="61"/>
      <c r="IBC1210" s="61"/>
      <c r="IBD1210" s="61"/>
      <c r="IBE1210" s="61"/>
      <c r="IBF1210" s="61"/>
      <c r="IBG1210" s="61"/>
      <c r="IBH1210" s="61"/>
      <c r="IBI1210" s="61"/>
      <c r="IBJ1210" s="61"/>
      <c r="IBK1210" s="61"/>
      <c r="IBL1210" s="61"/>
      <c r="IBM1210" s="61"/>
      <c r="IBN1210" s="61"/>
      <c r="IBO1210" s="61"/>
      <c r="IBP1210" s="61"/>
      <c r="IBQ1210" s="61"/>
      <c r="IBR1210" s="61"/>
      <c r="IBS1210" s="61"/>
      <c r="IBT1210" s="61"/>
      <c r="IBU1210" s="61"/>
      <c r="IBV1210" s="61"/>
      <c r="IBW1210" s="61"/>
      <c r="IBX1210" s="61"/>
      <c r="IBY1210" s="61"/>
      <c r="IBZ1210" s="61"/>
      <c r="ICA1210" s="61"/>
      <c r="ICB1210" s="61"/>
      <c r="ICC1210" s="61"/>
      <c r="ICD1210" s="61"/>
      <c r="ICE1210" s="61"/>
      <c r="ICF1210" s="61"/>
      <c r="ICG1210" s="61"/>
      <c r="ICH1210" s="61"/>
      <c r="ICI1210" s="61"/>
      <c r="ICJ1210" s="61"/>
      <c r="ICK1210" s="61"/>
      <c r="ICL1210" s="61"/>
      <c r="ICM1210" s="61"/>
      <c r="ICN1210" s="61"/>
      <c r="ICO1210" s="61"/>
      <c r="ICP1210" s="61"/>
      <c r="ICQ1210" s="61"/>
      <c r="ICR1210" s="61"/>
      <c r="ICS1210" s="61"/>
      <c r="ICT1210" s="61"/>
      <c r="ICU1210" s="61"/>
      <c r="ICV1210" s="61"/>
      <c r="ICW1210" s="61"/>
      <c r="ICX1210" s="61"/>
      <c r="ICY1210" s="61"/>
      <c r="ICZ1210" s="61"/>
      <c r="IDA1210" s="61"/>
      <c r="IDB1210" s="61"/>
      <c r="IDC1210" s="61"/>
      <c r="IDD1210" s="61"/>
      <c r="IDE1210" s="61"/>
      <c r="IDF1210" s="61"/>
      <c r="IDG1210" s="61"/>
      <c r="IDH1210" s="61"/>
      <c r="IDI1210" s="61"/>
      <c r="IDJ1210" s="61"/>
      <c r="IDK1210" s="61"/>
      <c r="IDL1210" s="61"/>
      <c r="IDM1210" s="61"/>
      <c r="IDN1210" s="61"/>
      <c r="IDO1210" s="61"/>
      <c r="IDP1210" s="61"/>
      <c r="IDQ1210" s="61"/>
      <c r="IDR1210" s="61"/>
      <c r="IDS1210" s="61"/>
      <c r="IDT1210" s="61"/>
      <c r="IDU1210" s="61"/>
      <c r="IDV1210" s="61"/>
      <c r="IDW1210" s="61"/>
      <c r="IDX1210" s="61"/>
      <c r="IDY1210" s="61"/>
      <c r="IDZ1210" s="61"/>
      <c r="IEA1210" s="61"/>
      <c r="IEB1210" s="61"/>
      <c r="IEC1210" s="61"/>
      <c r="IED1210" s="61"/>
      <c r="IEE1210" s="61"/>
      <c r="IEF1210" s="61"/>
      <c r="IEG1210" s="61"/>
      <c r="IEH1210" s="61"/>
      <c r="IEI1210" s="61"/>
      <c r="IEJ1210" s="61"/>
      <c r="IEK1210" s="61"/>
      <c r="IEL1210" s="61"/>
      <c r="IEM1210" s="61"/>
      <c r="IEN1210" s="61"/>
      <c r="IEO1210" s="61"/>
      <c r="IEP1210" s="61"/>
      <c r="IEQ1210" s="61"/>
      <c r="IER1210" s="61"/>
      <c r="IES1210" s="61"/>
      <c r="IET1210" s="61"/>
      <c r="IEU1210" s="61"/>
      <c r="IEV1210" s="61"/>
      <c r="IEW1210" s="61"/>
      <c r="IEX1210" s="61"/>
      <c r="IEY1210" s="61"/>
      <c r="IEZ1210" s="61"/>
      <c r="IFA1210" s="61"/>
      <c r="IFB1210" s="61"/>
      <c r="IFC1210" s="61"/>
      <c r="IFD1210" s="61"/>
      <c r="IFE1210" s="61"/>
      <c r="IFF1210" s="61"/>
      <c r="IFG1210" s="61"/>
      <c r="IFH1210" s="61"/>
      <c r="IFI1210" s="61"/>
      <c r="IFJ1210" s="61"/>
      <c r="IFK1210" s="61"/>
      <c r="IFL1210" s="61"/>
      <c r="IFM1210" s="61"/>
      <c r="IFN1210" s="61"/>
      <c r="IFO1210" s="61"/>
      <c r="IFP1210" s="61"/>
      <c r="IFQ1210" s="61"/>
      <c r="IFR1210" s="61"/>
      <c r="IFS1210" s="61"/>
      <c r="IFT1210" s="61"/>
      <c r="IFU1210" s="61"/>
      <c r="IFV1210" s="61"/>
      <c r="IFW1210" s="61"/>
      <c r="IFX1210" s="61"/>
      <c r="IFY1210" s="61"/>
      <c r="IFZ1210" s="61"/>
      <c r="IGA1210" s="61"/>
      <c r="IGB1210" s="61"/>
      <c r="IGC1210" s="61"/>
      <c r="IGD1210" s="61"/>
      <c r="IGE1210" s="61"/>
      <c r="IGF1210" s="61"/>
      <c r="IGG1210" s="61"/>
      <c r="IGH1210" s="61"/>
      <c r="IGI1210" s="61"/>
      <c r="IGJ1210" s="61"/>
      <c r="IGK1210" s="61"/>
      <c r="IGL1210" s="61"/>
      <c r="IGM1210" s="61"/>
      <c r="IGN1210" s="61"/>
      <c r="IGO1210" s="61"/>
      <c r="IGP1210" s="61"/>
      <c r="IGQ1210" s="61"/>
      <c r="IGR1210" s="61"/>
      <c r="IGS1210" s="61"/>
      <c r="IGT1210" s="61"/>
      <c r="IGU1210" s="61"/>
      <c r="IGV1210" s="61"/>
      <c r="IGW1210" s="61"/>
      <c r="IGX1210" s="61"/>
      <c r="IGY1210" s="61"/>
      <c r="IGZ1210" s="61"/>
      <c r="IHA1210" s="61"/>
      <c r="IHB1210" s="61"/>
      <c r="IHC1210" s="61"/>
      <c r="IHD1210" s="61"/>
      <c r="IHE1210" s="61"/>
      <c r="IHF1210" s="61"/>
      <c r="IHG1210" s="61"/>
      <c r="IHH1210" s="61"/>
      <c r="IHI1210" s="61"/>
      <c r="IHJ1210" s="61"/>
      <c r="IHK1210" s="61"/>
      <c r="IHL1210" s="61"/>
      <c r="IHM1210" s="61"/>
      <c r="IHN1210" s="61"/>
      <c r="IHO1210" s="61"/>
      <c r="IHP1210" s="61"/>
      <c r="IHQ1210" s="61"/>
      <c r="IHR1210" s="61"/>
      <c r="IHS1210" s="61"/>
      <c r="IHT1210" s="61"/>
      <c r="IHU1210" s="61"/>
      <c r="IHV1210" s="61"/>
      <c r="IHW1210" s="61"/>
      <c r="IHX1210" s="61"/>
      <c r="IHY1210" s="61"/>
      <c r="IHZ1210" s="61"/>
      <c r="IIA1210" s="61"/>
      <c r="IIB1210" s="61"/>
      <c r="IIC1210" s="61"/>
      <c r="IID1210" s="61"/>
      <c r="IIE1210" s="61"/>
      <c r="IIF1210" s="61"/>
      <c r="IIG1210" s="61"/>
      <c r="IIH1210" s="61"/>
      <c r="III1210" s="61"/>
      <c r="IIJ1210" s="61"/>
      <c r="IIK1210" s="61"/>
      <c r="IIL1210" s="61"/>
      <c r="IIM1210" s="61"/>
      <c r="IIN1210" s="61"/>
      <c r="IIO1210" s="61"/>
      <c r="IIP1210" s="61"/>
      <c r="IIQ1210" s="61"/>
      <c r="IIR1210" s="61"/>
      <c r="IIS1210" s="61"/>
      <c r="IIT1210" s="61"/>
      <c r="IIU1210" s="61"/>
      <c r="IIV1210" s="61"/>
      <c r="IIW1210" s="61"/>
      <c r="IIX1210" s="61"/>
      <c r="IIY1210" s="61"/>
      <c r="IIZ1210" s="61"/>
      <c r="IJA1210" s="61"/>
      <c r="IJB1210" s="61"/>
      <c r="IJC1210" s="61"/>
      <c r="IJD1210" s="61"/>
      <c r="IJE1210" s="61"/>
      <c r="IJF1210" s="61"/>
      <c r="IJG1210" s="61"/>
      <c r="IJH1210" s="61"/>
      <c r="IJI1210" s="61"/>
      <c r="IJJ1210" s="61"/>
      <c r="IJK1210" s="61"/>
      <c r="IJL1210" s="61"/>
      <c r="IJM1210" s="61"/>
      <c r="IJN1210" s="61"/>
      <c r="IJO1210" s="61"/>
      <c r="IJP1210" s="61"/>
      <c r="IJQ1210" s="61"/>
      <c r="IJR1210" s="61"/>
      <c r="IJS1210" s="61"/>
      <c r="IJT1210" s="61"/>
      <c r="IJU1210" s="61"/>
      <c r="IJV1210" s="61"/>
      <c r="IJW1210" s="61"/>
      <c r="IJX1210" s="61"/>
      <c r="IJY1210" s="61"/>
      <c r="IJZ1210" s="61"/>
      <c r="IKA1210" s="61"/>
      <c r="IKB1210" s="61"/>
      <c r="IKC1210" s="61"/>
      <c r="IKD1210" s="61"/>
      <c r="IKE1210" s="61"/>
      <c r="IKF1210" s="61"/>
      <c r="IKG1210" s="61"/>
      <c r="IKH1210" s="61"/>
      <c r="IKI1210" s="61"/>
      <c r="IKJ1210" s="61"/>
      <c r="IKK1210" s="61"/>
      <c r="IKL1210" s="61"/>
      <c r="IKM1210" s="61"/>
      <c r="IKN1210" s="61"/>
      <c r="IKO1210" s="61"/>
      <c r="IKP1210" s="61"/>
      <c r="IKQ1210" s="61"/>
      <c r="IKR1210" s="61"/>
      <c r="IKS1210" s="61"/>
      <c r="IKT1210" s="61"/>
      <c r="IKU1210" s="61"/>
      <c r="IKV1210" s="61"/>
      <c r="IKW1210" s="61"/>
      <c r="IKX1210" s="61"/>
      <c r="IKY1210" s="61"/>
      <c r="IKZ1210" s="61"/>
      <c r="ILA1210" s="61"/>
      <c r="ILB1210" s="61"/>
      <c r="ILC1210" s="61"/>
      <c r="ILD1210" s="61"/>
      <c r="ILE1210" s="61"/>
      <c r="ILF1210" s="61"/>
      <c r="ILG1210" s="61"/>
      <c r="ILH1210" s="61"/>
      <c r="ILI1210" s="61"/>
      <c r="ILJ1210" s="61"/>
      <c r="ILK1210" s="61"/>
      <c r="ILL1210" s="61"/>
      <c r="ILM1210" s="61"/>
      <c r="ILN1210" s="61"/>
      <c r="ILO1210" s="61"/>
      <c r="ILP1210" s="61"/>
      <c r="ILQ1210" s="61"/>
      <c r="ILR1210" s="61"/>
      <c r="ILS1210" s="61"/>
      <c r="ILT1210" s="61"/>
      <c r="ILU1210" s="61"/>
      <c r="ILV1210" s="61"/>
      <c r="ILW1210" s="61"/>
      <c r="ILX1210" s="61"/>
      <c r="ILY1210" s="61"/>
      <c r="ILZ1210" s="61"/>
      <c r="IMA1210" s="61"/>
      <c r="IMB1210" s="61"/>
      <c r="IMC1210" s="61"/>
      <c r="IMD1210" s="61"/>
      <c r="IME1210" s="61"/>
      <c r="IMF1210" s="61"/>
      <c r="IMG1210" s="61"/>
      <c r="IMH1210" s="61"/>
      <c r="IMI1210" s="61"/>
      <c r="IMJ1210" s="61"/>
      <c r="IMK1210" s="61"/>
      <c r="IML1210" s="61"/>
      <c r="IMM1210" s="61"/>
      <c r="IMN1210" s="61"/>
      <c r="IMO1210" s="61"/>
      <c r="IMP1210" s="61"/>
      <c r="IMQ1210" s="61"/>
      <c r="IMR1210" s="61"/>
      <c r="IMS1210" s="61"/>
      <c r="IMT1210" s="61"/>
      <c r="IMU1210" s="61"/>
      <c r="IMV1210" s="61"/>
      <c r="IMW1210" s="61"/>
      <c r="IMX1210" s="61"/>
      <c r="IMY1210" s="61"/>
      <c r="IMZ1210" s="61"/>
      <c r="INA1210" s="61"/>
      <c r="INB1210" s="61"/>
      <c r="INC1210" s="61"/>
      <c r="IND1210" s="61"/>
      <c r="INE1210" s="61"/>
      <c r="INF1210" s="61"/>
      <c r="ING1210" s="61"/>
      <c r="INH1210" s="61"/>
      <c r="INI1210" s="61"/>
      <c r="INJ1210" s="61"/>
      <c r="INK1210" s="61"/>
      <c r="INL1210" s="61"/>
      <c r="INM1210" s="61"/>
      <c r="INN1210" s="61"/>
      <c r="INO1210" s="61"/>
      <c r="INP1210" s="61"/>
      <c r="INQ1210" s="61"/>
      <c r="INR1210" s="61"/>
      <c r="INS1210" s="61"/>
      <c r="INT1210" s="61"/>
      <c r="INU1210" s="61"/>
      <c r="INV1210" s="61"/>
      <c r="INW1210" s="61"/>
      <c r="INX1210" s="61"/>
      <c r="INY1210" s="61"/>
      <c r="INZ1210" s="61"/>
      <c r="IOA1210" s="61"/>
      <c r="IOB1210" s="61"/>
      <c r="IOC1210" s="61"/>
      <c r="IOD1210" s="61"/>
      <c r="IOE1210" s="61"/>
      <c r="IOF1210" s="61"/>
      <c r="IOG1210" s="61"/>
      <c r="IOH1210" s="61"/>
      <c r="IOI1210" s="61"/>
      <c r="IOJ1210" s="61"/>
      <c r="IOK1210" s="61"/>
      <c r="IOL1210" s="61"/>
      <c r="IOM1210" s="61"/>
      <c r="ION1210" s="61"/>
      <c r="IOO1210" s="61"/>
      <c r="IOP1210" s="61"/>
      <c r="IOQ1210" s="61"/>
      <c r="IOR1210" s="61"/>
      <c r="IOS1210" s="61"/>
      <c r="IOT1210" s="61"/>
      <c r="IOU1210" s="61"/>
      <c r="IOV1210" s="61"/>
      <c r="IOW1210" s="61"/>
      <c r="IOX1210" s="61"/>
      <c r="IOY1210" s="61"/>
      <c r="IOZ1210" s="61"/>
      <c r="IPA1210" s="61"/>
      <c r="IPB1210" s="61"/>
      <c r="IPC1210" s="61"/>
      <c r="IPD1210" s="61"/>
      <c r="IPE1210" s="61"/>
      <c r="IPF1210" s="61"/>
      <c r="IPG1210" s="61"/>
      <c r="IPH1210" s="61"/>
      <c r="IPI1210" s="61"/>
      <c r="IPJ1210" s="61"/>
      <c r="IPK1210" s="61"/>
      <c r="IPL1210" s="61"/>
      <c r="IPM1210" s="61"/>
      <c r="IPN1210" s="61"/>
      <c r="IPO1210" s="61"/>
      <c r="IPP1210" s="61"/>
      <c r="IPQ1210" s="61"/>
      <c r="IPR1210" s="61"/>
      <c r="IPS1210" s="61"/>
      <c r="IPT1210" s="61"/>
      <c r="IPU1210" s="61"/>
      <c r="IPV1210" s="61"/>
      <c r="IPW1210" s="61"/>
      <c r="IPX1210" s="61"/>
      <c r="IPY1210" s="61"/>
      <c r="IPZ1210" s="61"/>
      <c r="IQA1210" s="61"/>
      <c r="IQB1210" s="61"/>
      <c r="IQC1210" s="61"/>
      <c r="IQD1210" s="61"/>
      <c r="IQE1210" s="61"/>
      <c r="IQF1210" s="61"/>
      <c r="IQG1210" s="61"/>
      <c r="IQH1210" s="61"/>
      <c r="IQI1210" s="61"/>
      <c r="IQJ1210" s="61"/>
      <c r="IQK1210" s="61"/>
      <c r="IQL1210" s="61"/>
      <c r="IQM1210" s="61"/>
      <c r="IQN1210" s="61"/>
      <c r="IQO1210" s="61"/>
      <c r="IQP1210" s="61"/>
      <c r="IQQ1210" s="61"/>
      <c r="IQR1210" s="61"/>
      <c r="IQS1210" s="61"/>
      <c r="IQT1210" s="61"/>
      <c r="IQU1210" s="61"/>
      <c r="IQV1210" s="61"/>
      <c r="IQW1210" s="61"/>
      <c r="IQX1210" s="61"/>
      <c r="IQY1210" s="61"/>
      <c r="IQZ1210" s="61"/>
      <c r="IRA1210" s="61"/>
      <c r="IRB1210" s="61"/>
      <c r="IRC1210" s="61"/>
      <c r="IRD1210" s="61"/>
      <c r="IRE1210" s="61"/>
      <c r="IRF1210" s="61"/>
      <c r="IRG1210" s="61"/>
      <c r="IRH1210" s="61"/>
      <c r="IRI1210" s="61"/>
      <c r="IRJ1210" s="61"/>
      <c r="IRK1210" s="61"/>
      <c r="IRL1210" s="61"/>
      <c r="IRM1210" s="61"/>
      <c r="IRN1210" s="61"/>
      <c r="IRO1210" s="61"/>
      <c r="IRP1210" s="61"/>
      <c r="IRQ1210" s="61"/>
      <c r="IRR1210" s="61"/>
      <c r="IRS1210" s="61"/>
      <c r="IRT1210" s="61"/>
      <c r="IRU1210" s="61"/>
      <c r="IRV1210" s="61"/>
      <c r="IRW1210" s="61"/>
      <c r="IRX1210" s="61"/>
      <c r="IRY1210" s="61"/>
      <c r="IRZ1210" s="61"/>
      <c r="ISA1210" s="61"/>
      <c r="ISB1210" s="61"/>
      <c r="ISC1210" s="61"/>
      <c r="ISD1210" s="61"/>
      <c r="ISE1210" s="61"/>
      <c r="ISF1210" s="61"/>
      <c r="ISG1210" s="61"/>
      <c r="ISH1210" s="61"/>
      <c r="ISI1210" s="61"/>
      <c r="ISJ1210" s="61"/>
      <c r="ISK1210" s="61"/>
      <c r="ISL1210" s="61"/>
      <c r="ISM1210" s="61"/>
      <c r="ISN1210" s="61"/>
      <c r="ISO1210" s="61"/>
      <c r="ISP1210" s="61"/>
      <c r="ISQ1210" s="61"/>
      <c r="ISR1210" s="61"/>
      <c r="ISS1210" s="61"/>
      <c r="IST1210" s="61"/>
      <c r="ISU1210" s="61"/>
      <c r="ISV1210" s="61"/>
      <c r="ISW1210" s="61"/>
      <c r="ISX1210" s="61"/>
      <c r="ISY1210" s="61"/>
      <c r="ISZ1210" s="61"/>
      <c r="ITA1210" s="61"/>
      <c r="ITB1210" s="61"/>
      <c r="ITC1210" s="61"/>
      <c r="ITD1210" s="61"/>
      <c r="ITE1210" s="61"/>
      <c r="ITF1210" s="61"/>
      <c r="ITG1210" s="61"/>
      <c r="ITH1210" s="61"/>
      <c r="ITI1210" s="61"/>
      <c r="ITJ1210" s="61"/>
      <c r="ITK1210" s="61"/>
      <c r="ITL1210" s="61"/>
      <c r="ITM1210" s="61"/>
      <c r="ITN1210" s="61"/>
      <c r="ITO1210" s="61"/>
      <c r="ITP1210" s="61"/>
      <c r="ITQ1210" s="61"/>
      <c r="ITR1210" s="61"/>
      <c r="ITS1210" s="61"/>
      <c r="ITT1210" s="61"/>
      <c r="ITU1210" s="61"/>
      <c r="ITV1210" s="61"/>
      <c r="ITW1210" s="61"/>
      <c r="ITX1210" s="61"/>
      <c r="ITY1210" s="61"/>
      <c r="ITZ1210" s="61"/>
      <c r="IUA1210" s="61"/>
      <c r="IUB1210" s="61"/>
      <c r="IUC1210" s="61"/>
      <c r="IUD1210" s="61"/>
      <c r="IUE1210" s="61"/>
      <c r="IUF1210" s="61"/>
      <c r="IUG1210" s="61"/>
      <c r="IUH1210" s="61"/>
      <c r="IUI1210" s="61"/>
      <c r="IUJ1210" s="61"/>
      <c r="IUK1210" s="61"/>
      <c r="IUL1210" s="61"/>
      <c r="IUM1210" s="61"/>
      <c r="IUN1210" s="61"/>
      <c r="IUO1210" s="61"/>
      <c r="IUP1210" s="61"/>
      <c r="IUQ1210" s="61"/>
      <c r="IUR1210" s="61"/>
      <c r="IUS1210" s="61"/>
      <c r="IUT1210" s="61"/>
      <c r="IUU1210" s="61"/>
      <c r="IUV1210" s="61"/>
      <c r="IUW1210" s="61"/>
      <c r="IUX1210" s="61"/>
      <c r="IUY1210" s="61"/>
      <c r="IUZ1210" s="61"/>
      <c r="IVA1210" s="61"/>
      <c r="IVB1210" s="61"/>
      <c r="IVC1210" s="61"/>
      <c r="IVD1210" s="61"/>
      <c r="IVE1210" s="61"/>
      <c r="IVF1210" s="61"/>
      <c r="IVG1210" s="61"/>
      <c r="IVH1210" s="61"/>
      <c r="IVI1210" s="61"/>
      <c r="IVJ1210" s="61"/>
      <c r="IVK1210" s="61"/>
      <c r="IVL1210" s="61"/>
      <c r="IVM1210" s="61"/>
      <c r="IVN1210" s="61"/>
      <c r="IVO1210" s="61"/>
      <c r="IVP1210" s="61"/>
      <c r="IVQ1210" s="61"/>
      <c r="IVR1210" s="61"/>
      <c r="IVS1210" s="61"/>
      <c r="IVT1210" s="61"/>
      <c r="IVU1210" s="61"/>
      <c r="IVV1210" s="61"/>
      <c r="IVW1210" s="61"/>
      <c r="IVX1210" s="61"/>
      <c r="IVY1210" s="61"/>
      <c r="IVZ1210" s="61"/>
      <c r="IWA1210" s="61"/>
      <c r="IWB1210" s="61"/>
      <c r="IWC1210" s="61"/>
      <c r="IWD1210" s="61"/>
      <c r="IWE1210" s="61"/>
      <c r="IWF1210" s="61"/>
      <c r="IWG1210" s="61"/>
      <c r="IWH1210" s="61"/>
      <c r="IWI1210" s="61"/>
      <c r="IWJ1210" s="61"/>
      <c r="IWK1210" s="61"/>
      <c r="IWL1210" s="61"/>
      <c r="IWM1210" s="61"/>
      <c r="IWN1210" s="61"/>
      <c r="IWO1210" s="61"/>
      <c r="IWP1210" s="61"/>
      <c r="IWQ1210" s="61"/>
      <c r="IWR1210" s="61"/>
      <c r="IWS1210" s="61"/>
      <c r="IWT1210" s="61"/>
      <c r="IWU1210" s="61"/>
      <c r="IWV1210" s="61"/>
      <c r="IWW1210" s="61"/>
      <c r="IWX1210" s="61"/>
      <c r="IWY1210" s="61"/>
      <c r="IWZ1210" s="61"/>
      <c r="IXA1210" s="61"/>
      <c r="IXB1210" s="61"/>
      <c r="IXC1210" s="61"/>
      <c r="IXD1210" s="61"/>
      <c r="IXE1210" s="61"/>
      <c r="IXF1210" s="61"/>
      <c r="IXG1210" s="61"/>
      <c r="IXH1210" s="61"/>
      <c r="IXI1210" s="61"/>
      <c r="IXJ1210" s="61"/>
      <c r="IXK1210" s="61"/>
      <c r="IXL1210" s="61"/>
      <c r="IXM1210" s="61"/>
      <c r="IXN1210" s="61"/>
      <c r="IXO1210" s="61"/>
      <c r="IXP1210" s="61"/>
      <c r="IXQ1210" s="61"/>
      <c r="IXR1210" s="61"/>
      <c r="IXS1210" s="61"/>
      <c r="IXT1210" s="61"/>
      <c r="IXU1210" s="61"/>
      <c r="IXV1210" s="61"/>
      <c r="IXW1210" s="61"/>
      <c r="IXX1210" s="61"/>
      <c r="IXY1210" s="61"/>
      <c r="IXZ1210" s="61"/>
      <c r="IYA1210" s="61"/>
      <c r="IYB1210" s="61"/>
      <c r="IYC1210" s="61"/>
      <c r="IYD1210" s="61"/>
      <c r="IYE1210" s="61"/>
      <c r="IYF1210" s="61"/>
      <c r="IYG1210" s="61"/>
      <c r="IYH1210" s="61"/>
      <c r="IYI1210" s="61"/>
      <c r="IYJ1210" s="61"/>
      <c r="IYK1210" s="61"/>
      <c r="IYL1210" s="61"/>
      <c r="IYM1210" s="61"/>
      <c r="IYN1210" s="61"/>
      <c r="IYO1210" s="61"/>
      <c r="IYP1210" s="61"/>
      <c r="IYQ1210" s="61"/>
      <c r="IYR1210" s="61"/>
      <c r="IYS1210" s="61"/>
      <c r="IYT1210" s="61"/>
      <c r="IYU1210" s="61"/>
      <c r="IYV1210" s="61"/>
      <c r="IYW1210" s="61"/>
      <c r="IYX1210" s="61"/>
      <c r="IYY1210" s="61"/>
      <c r="IYZ1210" s="61"/>
      <c r="IZA1210" s="61"/>
      <c r="IZB1210" s="61"/>
      <c r="IZC1210" s="61"/>
      <c r="IZD1210" s="61"/>
      <c r="IZE1210" s="61"/>
      <c r="IZF1210" s="61"/>
      <c r="IZG1210" s="61"/>
      <c r="IZH1210" s="61"/>
      <c r="IZI1210" s="61"/>
      <c r="IZJ1210" s="61"/>
      <c r="IZK1210" s="61"/>
      <c r="IZL1210" s="61"/>
      <c r="IZM1210" s="61"/>
      <c r="IZN1210" s="61"/>
      <c r="IZO1210" s="61"/>
      <c r="IZP1210" s="61"/>
      <c r="IZQ1210" s="61"/>
      <c r="IZR1210" s="61"/>
      <c r="IZS1210" s="61"/>
      <c r="IZT1210" s="61"/>
      <c r="IZU1210" s="61"/>
      <c r="IZV1210" s="61"/>
      <c r="IZW1210" s="61"/>
      <c r="IZX1210" s="61"/>
      <c r="IZY1210" s="61"/>
      <c r="IZZ1210" s="61"/>
      <c r="JAA1210" s="61"/>
      <c r="JAB1210" s="61"/>
      <c r="JAC1210" s="61"/>
      <c r="JAD1210" s="61"/>
      <c r="JAE1210" s="61"/>
      <c r="JAF1210" s="61"/>
      <c r="JAG1210" s="61"/>
      <c r="JAH1210" s="61"/>
      <c r="JAI1210" s="61"/>
      <c r="JAJ1210" s="61"/>
      <c r="JAK1210" s="61"/>
      <c r="JAL1210" s="61"/>
      <c r="JAM1210" s="61"/>
      <c r="JAN1210" s="61"/>
      <c r="JAO1210" s="61"/>
      <c r="JAP1210" s="61"/>
      <c r="JAQ1210" s="61"/>
      <c r="JAR1210" s="61"/>
      <c r="JAS1210" s="61"/>
      <c r="JAT1210" s="61"/>
      <c r="JAU1210" s="61"/>
      <c r="JAV1210" s="61"/>
      <c r="JAW1210" s="61"/>
      <c r="JAX1210" s="61"/>
      <c r="JAY1210" s="61"/>
      <c r="JAZ1210" s="61"/>
      <c r="JBA1210" s="61"/>
      <c r="JBB1210" s="61"/>
      <c r="JBC1210" s="61"/>
      <c r="JBD1210" s="61"/>
      <c r="JBE1210" s="61"/>
      <c r="JBF1210" s="61"/>
      <c r="JBG1210" s="61"/>
      <c r="JBH1210" s="61"/>
      <c r="JBI1210" s="61"/>
      <c r="JBJ1210" s="61"/>
      <c r="JBK1210" s="61"/>
      <c r="JBL1210" s="61"/>
      <c r="JBM1210" s="61"/>
      <c r="JBN1210" s="61"/>
      <c r="JBO1210" s="61"/>
      <c r="JBP1210" s="61"/>
      <c r="JBQ1210" s="61"/>
      <c r="JBR1210" s="61"/>
      <c r="JBS1210" s="61"/>
      <c r="JBT1210" s="61"/>
      <c r="JBU1210" s="61"/>
      <c r="JBV1210" s="61"/>
      <c r="JBW1210" s="61"/>
      <c r="JBX1210" s="61"/>
      <c r="JBY1210" s="61"/>
      <c r="JBZ1210" s="61"/>
      <c r="JCA1210" s="61"/>
      <c r="JCB1210" s="61"/>
      <c r="JCC1210" s="61"/>
      <c r="JCD1210" s="61"/>
      <c r="JCE1210" s="61"/>
      <c r="JCF1210" s="61"/>
      <c r="JCG1210" s="61"/>
      <c r="JCH1210" s="61"/>
      <c r="JCI1210" s="61"/>
      <c r="JCJ1210" s="61"/>
      <c r="JCK1210" s="61"/>
      <c r="JCL1210" s="61"/>
      <c r="JCM1210" s="61"/>
      <c r="JCN1210" s="61"/>
      <c r="JCO1210" s="61"/>
      <c r="JCP1210" s="61"/>
      <c r="JCQ1210" s="61"/>
      <c r="JCR1210" s="61"/>
      <c r="JCS1210" s="61"/>
      <c r="JCT1210" s="61"/>
      <c r="JCU1210" s="61"/>
      <c r="JCV1210" s="61"/>
      <c r="JCW1210" s="61"/>
      <c r="JCX1210" s="61"/>
      <c r="JCY1210" s="61"/>
      <c r="JCZ1210" s="61"/>
      <c r="JDA1210" s="61"/>
      <c r="JDB1210" s="61"/>
      <c r="JDC1210" s="61"/>
      <c r="JDD1210" s="61"/>
      <c r="JDE1210" s="61"/>
      <c r="JDF1210" s="61"/>
      <c r="JDG1210" s="61"/>
      <c r="JDH1210" s="61"/>
      <c r="JDI1210" s="61"/>
      <c r="JDJ1210" s="61"/>
      <c r="JDK1210" s="61"/>
      <c r="JDL1210" s="61"/>
      <c r="JDM1210" s="61"/>
      <c r="JDN1210" s="61"/>
      <c r="JDO1210" s="61"/>
      <c r="JDP1210" s="61"/>
      <c r="JDQ1210" s="61"/>
      <c r="JDR1210" s="61"/>
      <c r="JDS1210" s="61"/>
      <c r="JDT1210" s="61"/>
      <c r="JDU1210" s="61"/>
      <c r="JDV1210" s="61"/>
      <c r="JDW1210" s="61"/>
      <c r="JDX1210" s="61"/>
      <c r="JDY1210" s="61"/>
      <c r="JDZ1210" s="61"/>
      <c r="JEA1210" s="61"/>
      <c r="JEB1210" s="61"/>
      <c r="JEC1210" s="61"/>
      <c r="JED1210" s="61"/>
      <c r="JEE1210" s="61"/>
      <c r="JEF1210" s="61"/>
      <c r="JEG1210" s="61"/>
      <c r="JEH1210" s="61"/>
      <c r="JEI1210" s="61"/>
      <c r="JEJ1210" s="61"/>
      <c r="JEK1210" s="61"/>
      <c r="JEL1210" s="61"/>
      <c r="JEM1210" s="61"/>
      <c r="JEN1210" s="61"/>
      <c r="JEO1210" s="61"/>
      <c r="JEP1210" s="61"/>
      <c r="JEQ1210" s="61"/>
      <c r="JER1210" s="61"/>
      <c r="JES1210" s="61"/>
      <c r="JET1210" s="61"/>
      <c r="JEU1210" s="61"/>
      <c r="JEV1210" s="61"/>
      <c r="JEW1210" s="61"/>
      <c r="JEX1210" s="61"/>
      <c r="JEY1210" s="61"/>
      <c r="JEZ1210" s="61"/>
      <c r="JFA1210" s="61"/>
      <c r="JFB1210" s="61"/>
      <c r="JFC1210" s="61"/>
      <c r="JFD1210" s="61"/>
      <c r="JFE1210" s="61"/>
      <c r="JFF1210" s="61"/>
      <c r="JFG1210" s="61"/>
      <c r="JFH1210" s="61"/>
      <c r="JFI1210" s="61"/>
      <c r="JFJ1210" s="61"/>
      <c r="JFK1210" s="61"/>
      <c r="JFL1210" s="61"/>
      <c r="JFM1210" s="61"/>
      <c r="JFN1210" s="61"/>
      <c r="JFO1210" s="61"/>
      <c r="JFP1210" s="61"/>
      <c r="JFQ1210" s="61"/>
      <c r="JFR1210" s="61"/>
      <c r="JFS1210" s="61"/>
      <c r="JFT1210" s="61"/>
      <c r="JFU1210" s="61"/>
      <c r="JFV1210" s="61"/>
      <c r="JFW1210" s="61"/>
      <c r="JFX1210" s="61"/>
      <c r="JFY1210" s="61"/>
      <c r="JFZ1210" s="61"/>
      <c r="JGA1210" s="61"/>
      <c r="JGB1210" s="61"/>
      <c r="JGC1210" s="61"/>
      <c r="JGD1210" s="61"/>
      <c r="JGE1210" s="61"/>
      <c r="JGF1210" s="61"/>
      <c r="JGG1210" s="61"/>
      <c r="JGH1210" s="61"/>
      <c r="JGI1210" s="61"/>
      <c r="JGJ1210" s="61"/>
      <c r="JGK1210" s="61"/>
      <c r="JGL1210" s="61"/>
      <c r="JGM1210" s="61"/>
      <c r="JGN1210" s="61"/>
      <c r="JGO1210" s="61"/>
      <c r="JGP1210" s="61"/>
      <c r="JGQ1210" s="61"/>
      <c r="JGR1210" s="61"/>
      <c r="JGS1210" s="61"/>
      <c r="JGT1210" s="61"/>
      <c r="JGU1210" s="61"/>
      <c r="JGV1210" s="61"/>
      <c r="JGW1210" s="61"/>
      <c r="JGX1210" s="61"/>
      <c r="JGY1210" s="61"/>
      <c r="JGZ1210" s="61"/>
      <c r="JHA1210" s="61"/>
      <c r="JHB1210" s="61"/>
      <c r="JHC1210" s="61"/>
      <c r="JHD1210" s="61"/>
      <c r="JHE1210" s="61"/>
      <c r="JHF1210" s="61"/>
      <c r="JHG1210" s="61"/>
      <c r="JHH1210" s="61"/>
      <c r="JHI1210" s="61"/>
      <c r="JHJ1210" s="61"/>
      <c r="JHK1210" s="61"/>
      <c r="JHL1210" s="61"/>
      <c r="JHM1210" s="61"/>
      <c r="JHN1210" s="61"/>
      <c r="JHO1210" s="61"/>
      <c r="JHP1210" s="61"/>
      <c r="JHQ1210" s="61"/>
      <c r="JHR1210" s="61"/>
      <c r="JHS1210" s="61"/>
      <c r="JHT1210" s="61"/>
      <c r="JHU1210" s="61"/>
      <c r="JHV1210" s="61"/>
      <c r="JHW1210" s="61"/>
      <c r="JHX1210" s="61"/>
      <c r="JHY1210" s="61"/>
      <c r="JHZ1210" s="61"/>
      <c r="JIA1210" s="61"/>
      <c r="JIB1210" s="61"/>
      <c r="JIC1210" s="61"/>
      <c r="JID1210" s="61"/>
      <c r="JIE1210" s="61"/>
      <c r="JIF1210" s="61"/>
      <c r="JIG1210" s="61"/>
      <c r="JIH1210" s="61"/>
      <c r="JII1210" s="61"/>
      <c r="JIJ1210" s="61"/>
      <c r="JIK1210" s="61"/>
      <c r="JIL1210" s="61"/>
      <c r="JIM1210" s="61"/>
      <c r="JIN1210" s="61"/>
      <c r="JIO1210" s="61"/>
      <c r="JIP1210" s="61"/>
      <c r="JIQ1210" s="61"/>
      <c r="JIR1210" s="61"/>
      <c r="JIS1210" s="61"/>
      <c r="JIT1210" s="61"/>
      <c r="JIU1210" s="61"/>
      <c r="JIV1210" s="61"/>
      <c r="JIW1210" s="61"/>
      <c r="JIX1210" s="61"/>
      <c r="JIY1210" s="61"/>
      <c r="JIZ1210" s="61"/>
      <c r="JJA1210" s="61"/>
      <c r="JJB1210" s="61"/>
      <c r="JJC1210" s="61"/>
      <c r="JJD1210" s="61"/>
      <c r="JJE1210" s="61"/>
      <c r="JJF1210" s="61"/>
      <c r="JJG1210" s="61"/>
      <c r="JJH1210" s="61"/>
      <c r="JJI1210" s="61"/>
      <c r="JJJ1210" s="61"/>
      <c r="JJK1210" s="61"/>
      <c r="JJL1210" s="61"/>
      <c r="JJM1210" s="61"/>
      <c r="JJN1210" s="61"/>
      <c r="JJO1210" s="61"/>
      <c r="JJP1210" s="61"/>
      <c r="JJQ1210" s="61"/>
      <c r="JJR1210" s="61"/>
      <c r="JJS1210" s="61"/>
      <c r="JJT1210" s="61"/>
      <c r="JJU1210" s="61"/>
      <c r="JJV1210" s="61"/>
      <c r="JJW1210" s="61"/>
      <c r="JJX1210" s="61"/>
      <c r="JJY1210" s="61"/>
      <c r="JJZ1210" s="61"/>
      <c r="JKA1210" s="61"/>
      <c r="JKB1210" s="61"/>
      <c r="JKC1210" s="61"/>
      <c r="JKD1210" s="61"/>
      <c r="JKE1210" s="61"/>
      <c r="JKF1210" s="61"/>
      <c r="JKG1210" s="61"/>
      <c r="JKH1210" s="61"/>
      <c r="JKI1210" s="61"/>
      <c r="JKJ1210" s="61"/>
      <c r="JKK1210" s="61"/>
      <c r="JKL1210" s="61"/>
      <c r="JKM1210" s="61"/>
      <c r="JKN1210" s="61"/>
      <c r="JKO1210" s="61"/>
      <c r="JKP1210" s="61"/>
      <c r="JKQ1210" s="61"/>
      <c r="JKR1210" s="61"/>
      <c r="JKS1210" s="61"/>
      <c r="JKT1210" s="61"/>
      <c r="JKU1210" s="61"/>
      <c r="JKV1210" s="61"/>
      <c r="JKW1210" s="61"/>
      <c r="JKX1210" s="61"/>
      <c r="JKY1210" s="61"/>
      <c r="JKZ1210" s="61"/>
      <c r="JLA1210" s="61"/>
      <c r="JLB1210" s="61"/>
      <c r="JLC1210" s="61"/>
      <c r="JLD1210" s="61"/>
      <c r="JLE1210" s="61"/>
      <c r="JLF1210" s="61"/>
      <c r="JLG1210" s="61"/>
      <c r="JLH1210" s="61"/>
      <c r="JLI1210" s="61"/>
      <c r="JLJ1210" s="61"/>
      <c r="JLK1210" s="61"/>
      <c r="JLL1210" s="61"/>
      <c r="JLM1210" s="61"/>
      <c r="JLN1210" s="61"/>
      <c r="JLO1210" s="61"/>
      <c r="JLP1210" s="61"/>
      <c r="JLQ1210" s="61"/>
      <c r="JLR1210" s="61"/>
      <c r="JLS1210" s="61"/>
      <c r="JLT1210" s="61"/>
      <c r="JLU1210" s="61"/>
      <c r="JLV1210" s="61"/>
      <c r="JLW1210" s="61"/>
      <c r="JLX1210" s="61"/>
      <c r="JLY1210" s="61"/>
      <c r="JLZ1210" s="61"/>
      <c r="JMA1210" s="61"/>
      <c r="JMB1210" s="61"/>
      <c r="JMC1210" s="61"/>
      <c r="JMD1210" s="61"/>
      <c r="JME1210" s="61"/>
      <c r="JMF1210" s="61"/>
      <c r="JMG1210" s="61"/>
      <c r="JMH1210" s="61"/>
      <c r="JMI1210" s="61"/>
      <c r="JMJ1210" s="61"/>
      <c r="JMK1210" s="61"/>
      <c r="JML1210" s="61"/>
      <c r="JMM1210" s="61"/>
      <c r="JMN1210" s="61"/>
      <c r="JMO1210" s="61"/>
      <c r="JMP1210" s="61"/>
      <c r="JMQ1210" s="61"/>
      <c r="JMR1210" s="61"/>
      <c r="JMS1210" s="61"/>
      <c r="JMT1210" s="61"/>
      <c r="JMU1210" s="61"/>
      <c r="JMV1210" s="61"/>
      <c r="JMW1210" s="61"/>
      <c r="JMX1210" s="61"/>
      <c r="JMY1210" s="61"/>
      <c r="JMZ1210" s="61"/>
      <c r="JNA1210" s="61"/>
      <c r="JNB1210" s="61"/>
      <c r="JNC1210" s="61"/>
      <c r="JND1210" s="61"/>
      <c r="JNE1210" s="61"/>
      <c r="JNF1210" s="61"/>
      <c r="JNG1210" s="61"/>
      <c r="JNH1210" s="61"/>
      <c r="JNI1210" s="61"/>
      <c r="JNJ1210" s="61"/>
      <c r="JNK1210" s="61"/>
      <c r="JNL1210" s="61"/>
      <c r="JNM1210" s="61"/>
      <c r="JNN1210" s="61"/>
      <c r="JNO1210" s="61"/>
      <c r="JNP1210" s="61"/>
      <c r="JNQ1210" s="61"/>
      <c r="JNR1210" s="61"/>
      <c r="JNS1210" s="61"/>
      <c r="JNT1210" s="61"/>
      <c r="JNU1210" s="61"/>
      <c r="JNV1210" s="61"/>
      <c r="JNW1210" s="61"/>
      <c r="JNX1210" s="61"/>
      <c r="JNY1210" s="61"/>
      <c r="JNZ1210" s="61"/>
      <c r="JOA1210" s="61"/>
      <c r="JOB1210" s="61"/>
      <c r="JOC1210" s="61"/>
      <c r="JOD1210" s="61"/>
      <c r="JOE1210" s="61"/>
      <c r="JOF1210" s="61"/>
      <c r="JOG1210" s="61"/>
      <c r="JOH1210" s="61"/>
      <c r="JOI1210" s="61"/>
      <c r="JOJ1210" s="61"/>
      <c r="JOK1210" s="61"/>
      <c r="JOL1210" s="61"/>
      <c r="JOM1210" s="61"/>
      <c r="JON1210" s="61"/>
      <c r="JOO1210" s="61"/>
      <c r="JOP1210" s="61"/>
      <c r="JOQ1210" s="61"/>
      <c r="JOR1210" s="61"/>
      <c r="JOS1210" s="61"/>
      <c r="JOT1210" s="61"/>
      <c r="JOU1210" s="61"/>
      <c r="JOV1210" s="61"/>
      <c r="JOW1210" s="61"/>
      <c r="JOX1210" s="61"/>
      <c r="JOY1210" s="61"/>
      <c r="JOZ1210" s="61"/>
      <c r="JPA1210" s="61"/>
      <c r="JPB1210" s="61"/>
      <c r="JPC1210" s="61"/>
      <c r="JPD1210" s="61"/>
      <c r="JPE1210" s="61"/>
      <c r="JPF1210" s="61"/>
      <c r="JPG1210" s="61"/>
      <c r="JPH1210" s="61"/>
      <c r="JPI1210" s="61"/>
      <c r="JPJ1210" s="61"/>
      <c r="JPK1210" s="61"/>
      <c r="JPL1210" s="61"/>
      <c r="JPM1210" s="61"/>
      <c r="JPN1210" s="61"/>
      <c r="JPO1210" s="61"/>
      <c r="JPP1210" s="61"/>
      <c r="JPQ1210" s="61"/>
      <c r="JPR1210" s="61"/>
      <c r="JPS1210" s="61"/>
      <c r="JPT1210" s="61"/>
      <c r="JPU1210" s="61"/>
      <c r="JPV1210" s="61"/>
      <c r="JPW1210" s="61"/>
      <c r="JPX1210" s="61"/>
      <c r="JPY1210" s="61"/>
      <c r="JPZ1210" s="61"/>
      <c r="JQA1210" s="61"/>
      <c r="JQB1210" s="61"/>
      <c r="JQC1210" s="61"/>
      <c r="JQD1210" s="61"/>
      <c r="JQE1210" s="61"/>
      <c r="JQF1210" s="61"/>
      <c r="JQG1210" s="61"/>
      <c r="JQH1210" s="61"/>
      <c r="JQI1210" s="61"/>
      <c r="JQJ1210" s="61"/>
      <c r="JQK1210" s="61"/>
      <c r="JQL1210" s="61"/>
      <c r="JQM1210" s="61"/>
      <c r="JQN1210" s="61"/>
      <c r="JQO1210" s="61"/>
      <c r="JQP1210" s="61"/>
      <c r="JQQ1210" s="61"/>
      <c r="JQR1210" s="61"/>
      <c r="JQS1210" s="61"/>
      <c r="JQT1210" s="61"/>
      <c r="JQU1210" s="61"/>
      <c r="JQV1210" s="61"/>
      <c r="JQW1210" s="61"/>
      <c r="JQX1210" s="61"/>
      <c r="JQY1210" s="61"/>
      <c r="JQZ1210" s="61"/>
      <c r="JRA1210" s="61"/>
      <c r="JRB1210" s="61"/>
      <c r="JRC1210" s="61"/>
      <c r="JRD1210" s="61"/>
      <c r="JRE1210" s="61"/>
      <c r="JRF1210" s="61"/>
      <c r="JRG1210" s="61"/>
      <c r="JRH1210" s="61"/>
      <c r="JRI1210" s="61"/>
      <c r="JRJ1210" s="61"/>
      <c r="JRK1210" s="61"/>
      <c r="JRL1210" s="61"/>
      <c r="JRM1210" s="61"/>
      <c r="JRN1210" s="61"/>
      <c r="JRO1210" s="61"/>
      <c r="JRP1210" s="61"/>
      <c r="JRQ1210" s="61"/>
      <c r="JRR1210" s="61"/>
      <c r="JRS1210" s="61"/>
      <c r="JRT1210" s="61"/>
      <c r="JRU1210" s="61"/>
      <c r="JRV1210" s="61"/>
      <c r="JRW1210" s="61"/>
      <c r="JRX1210" s="61"/>
      <c r="JRY1210" s="61"/>
      <c r="JRZ1210" s="61"/>
      <c r="JSA1210" s="61"/>
      <c r="JSB1210" s="61"/>
      <c r="JSC1210" s="61"/>
      <c r="JSD1210" s="61"/>
      <c r="JSE1210" s="61"/>
      <c r="JSF1210" s="61"/>
      <c r="JSG1210" s="61"/>
      <c r="JSH1210" s="61"/>
      <c r="JSI1210" s="61"/>
      <c r="JSJ1210" s="61"/>
      <c r="JSK1210" s="61"/>
      <c r="JSL1210" s="61"/>
      <c r="JSM1210" s="61"/>
      <c r="JSN1210" s="61"/>
      <c r="JSO1210" s="61"/>
      <c r="JSP1210" s="61"/>
      <c r="JSQ1210" s="61"/>
      <c r="JSR1210" s="61"/>
      <c r="JSS1210" s="61"/>
      <c r="JST1210" s="61"/>
      <c r="JSU1210" s="61"/>
      <c r="JSV1210" s="61"/>
      <c r="JSW1210" s="61"/>
      <c r="JSX1210" s="61"/>
      <c r="JSY1210" s="61"/>
      <c r="JSZ1210" s="61"/>
      <c r="JTA1210" s="61"/>
      <c r="JTB1210" s="61"/>
      <c r="JTC1210" s="61"/>
      <c r="JTD1210" s="61"/>
      <c r="JTE1210" s="61"/>
      <c r="JTF1210" s="61"/>
      <c r="JTG1210" s="61"/>
      <c r="JTH1210" s="61"/>
      <c r="JTI1210" s="61"/>
      <c r="JTJ1210" s="61"/>
      <c r="JTK1210" s="61"/>
      <c r="JTL1210" s="61"/>
      <c r="JTM1210" s="61"/>
      <c r="JTN1210" s="61"/>
      <c r="JTO1210" s="61"/>
      <c r="JTP1210" s="61"/>
      <c r="JTQ1210" s="61"/>
      <c r="JTR1210" s="61"/>
      <c r="JTS1210" s="61"/>
      <c r="JTT1210" s="61"/>
      <c r="JTU1210" s="61"/>
      <c r="JTV1210" s="61"/>
      <c r="JTW1210" s="61"/>
      <c r="JTX1210" s="61"/>
      <c r="JTY1210" s="61"/>
      <c r="JTZ1210" s="61"/>
      <c r="JUA1210" s="61"/>
      <c r="JUB1210" s="61"/>
      <c r="JUC1210" s="61"/>
      <c r="JUD1210" s="61"/>
      <c r="JUE1210" s="61"/>
      <c r="JUF1210" s="61"/>
      <c r="JUG1210" s="61"/>
      <c r="JUH1210" s="61"/>
      <c r="JUI1210" s="61"/>
      <c r="JUJ1210" s="61"/>
      <c r="JUK1210" s="61"/>
      <c r="JUL1210" s="61"/>
      <c r="JUM1210" s="61"/>
      <c r="JUN1210" s="61"/>
      <c r="JUO1210" s="61"/>
      <c r="JUP1210" s="61"/>
      <c r="JUQ1210" s="61"/>
      <c r="JUR1210" s="61"/>
      <c r="JUS1210" s="61"/>
      <c r="JUT1210" s="61"/>
      <c r="JUU1210" s="61"/>
      <c r="JUV1210" s="61"/>
      <c r="JUW1210" s="61"/>
      <c r="JUX1210" s="61"/>
      <c r="JUY1210" s="61"/>
      <c r="JUZ1210" s="61"/>
      <c r="JVA1210" s="61"/>
      <c r="JVB1210" s="61"/>
      <c r="JVC1210" s="61"/>
      <c r="JVD1210" s="61"/>
      <c r="JVE1210" s="61"/>
      <c r="JVF1210" s="61"/>
      <c r="JVG1210" s="61"/>
      <c r="JVH1210" s="61"/>
      <c r="JVI1210" s="61"/>
      <c r="JVJ1210" s="61"/>
      <c r="JVK1210" s="61"/>
      <c r="JVL1210" s="61"/>
      <c r="JVM1210" s="61"/>
      <c r="JVN1210" s="61"/>
      <c r="JVO1210" s="61"/>
      <c r="JVP1210" s="61"/>
      <c r="JVQ1210" s="61"/>
      <c r="JVR1210" s="61"/>
      <c r="JVS1210" s="61"/>
      <c r="JVT1210" s="61"/>
      <c r="JVU1210" s="61"/>
      <c r="JVV1210" s="61"/>
      <c r="JVW1210" s="61"/>
      <c r="JVX1210" s="61"/>
      <c r="JVY1210" s="61"/>
      <c r="JVZ1210" s="61"/>
      <c r="JWA1210" s="61"/>
      <c r="JWB1210" s="61"/>
      <c r="JWC1210" s="61"/>
      <c r="JWD1210" s="61"/>
      <c r="JWE1210" s="61"/>
      <c r="JWF1210" s="61"/>
      <c r="JWG1210" s="61"/>
      <c r="JWH1210" s="61"/>
      <c r="JWI1210" s="61"/>
      <c r="JWJ1210" s="61"/>
      <c r="JWK1210" s="61"/>
      <c r="JWL1210" s="61"/>
      <c r="JWM1210" s="61"/>
      <c r="JWN1210" s="61"/>
      <c r="JWO1210" s="61"/>
      <c r="JWP1210" s="61"/>
      <c r="JWQ1210" s="61"/>
      <c r="JWR1210" s="61"/>
      <c r="JWS1210" s="61"/>
      <c r="JWT1210" s="61"/>
      <c r="JWU1210" s="61"/>
      <c r="JWV1210" s="61"/>
      <c r="JWW1210" s="61"/>
      <c r="JWX1210" s="61"/>
      <c r="JWY1210" s="61"/>
      <c r="JWZ1210" s="61"/>
      <c r="JXA1210" s="61"/>
      <c r="JXB1210" s="61"/>
      <c r="JXC1210" s="61"/>
      <c r="JXD1210" s="61"/>
      <c r="JXE1210" s="61"/>
      <c r="JXF1210" s="61"/>
      <c r="JXG1210" s="61"/>
      <c r="JXH1210" s="61"/>
      <c r="JXI1210" s="61"/>
      <c r="JXJ1210" s="61"/>
      <c r="JXK1210" s="61"/>
      <c r="JXL1210" s="61"/>
      <c r="JXM1210" s="61"/>
      <c r="JXN1210" s="61"/>
      <c r="JXO1210" s="61"/>
      <c r="JXP1210" s="61"/>
      <c r="JXQ1210" s="61"/>
      <c r="JXR1210" s="61"/>
      <c r="JXS1210" s="61"/>
      <c r="JXT1210" s="61"/>
      <c r="JXU1210" s="61"/>
      <c r="JXV1210" s="61"/>
      <c r="JXW1210" s="61"/>
      <c r="JXX1210" s="61"/>
      <c r="JXY1210" s="61"/>
      <c r="JXZ1210" s="61"/>
      <c r="JYA1210" s="61"/>
      <c r="JYB1210" s="61"/>
      <c r="JYC1210" s="61"/>
      <c r="JYD1210" s="61"/>
      <c r="JYE1210" s="61"/>
      <c r="JYF1210" s="61"/>
      <c r="JYG1210" s="61"/>
      <c r="JYH1210" s="61"/>
      <c r="JYI1210" s="61"/>
      <c r="JYJ1210" s="61"/>
      <c r="JYK1210" s="61"/>
      <c r="JYL1210" s="61"/>
      <c r="JYM1210" s="61"/>
      <c r="JYN1210" s="61"/>
      <c r="JYO1210" s="61"/>
      <c r="JYP1210" s="61"/>
      <c r="JYQ1210" s="61"/>
      <c r="JYR1210" s="61"/>
      <c r="JYS1210" s="61"/>
      <c r="JYT1210" s="61"/>
      <c r="JYU1210" s="61"/>
      <c r="JYV1210" s="61"/>
      <c r="JYW1210" s="61"/>
      <c r="JYX1210" s="61"/>
      <c r="JYY1210" s="61"/>
      <c r="JYZ1210" s="61"/>
      <c r="JZA1210" s="61"/>
      <c r="JZB1210" s="61"/>
      <c r="JZC1210" s="61"/>
      <c r="JZD1210" s="61"/>
      <c r="JZE1210" s="61"/>
      <c r="JZF1210" s="61"/>
      <c r="JZG1210" s="61"/>
      <c r="JZH1210" s="61"/>
      <c r="JZI1210" s="61"/>
      <c r="JZJ1210" s="61"/>
      <c r="JZK1210" s="61"/>
      <c r="JZL1210" s="61"/>
      <c r="JZM1210" s="61"/>
      <c r="JZN1210" s="61"/>
      <c r="JZO1210" s="61"/>
      <c r="JZP1210" s="61"/>
      <c r="JZQ1210" s="61"/>
      <c r="JZR1210" s="61"/>
      <c r="JZS1210" s="61"/>
      <c r="JZT1210" s="61"/>
      <c r="JZU1210" s="61"/>
      <c r="JZV1210" s="61"/>
      <c r="JZW1210" s="61"/>
      <c r="JZX1210" s="61"/>
      <c r="JZY1210" s="61"/>
      <c r="JZZ1210" s="61"/>
      <c r="KAA1210" s="61"/>
      <c r="KAB1210" s="61"/>
      <c r="KAC1210" s="61"/>
      <c r="KAD1210" s="61"/>
      <c r="KAE1210" s="61"/>
      <c r="KAF1210" s="61"/>
      <c r="KAG1210" s="61"/>
      <c r="KAH1210" s="61"/>
      <c r="KAI1210" s="61"/>
      <c r="KAJ1210" s="61"/>
      <c r="KAK1210" s="61"/>
      <c r="KAL1210" s="61"/>
      <c r="KAM1210" s="61"/>
      <c r="KAN1210" s="61"/>
      <c r="KAO1210" s="61"/>
      <c r="KAP1210" s="61"/>
      <c r="KAQ1210" s="61"/>
      <c r="KAR1210" s="61"/>
      <c r="KAS1210" s="61"/>
      <c r="KAT1210" s="61"/>
      <c r="KAU1210" s="61"/>
      <c r="KAV1210" s="61"/>
      <c r="KAW1210" s="61"/>
      <c r="KAX1210" s="61"/>
      <c r="KAY1210" s="61"/>
      <c r="KAZ1210" s="61"/>
      <c r="KBA1210" s="61"/>
      <c r="KBB1210" s="61"/>
      <c r="KBC1210" s="61"/>
      <c r="KBD1210" s="61"/>
      <c r="KBE1210" s="61"/>
      <c r="KBF1210" s="61"/>
      <c r="KBG1210" s="61"/>
      <c r="KBH1210" s="61"/>
      <c r="KBI1210" s="61"/>
      <c r="KBJ1210" s="61"/>
      <c r="KBK1210" s="61"/>
      <c r="KBL1210" s="61"/>
      <c r="KBM1210" s="61"/>
      <c r="KBN1210" s="61"/>
      <c r="KBO1210" s="61"/>
      <c r="KBP1210" s="61"/>
      <c r="KBQ1210" s="61"/>
      <c r="KBR1210" s="61"/>
      <c r="KBS1210" s="61"/>
      <c r="KBT1210" s="61"/>
      <c r="KBU1210" s="61"/>
      <c r="KBV1210" s="61"/>
      <c r="KBW1210" s="61"/>
      <c r="KBX1210" s="61"/>
      <c r="KBY1210" s="61"/>
      <c r="KBZ1210" s="61"/>
      <c r="KCA1210" s="61"/>
      <c r="KCB1210" s="61"/>
      <c r="KCC1210" s="61"/>
      <c r="KCD1210" s="61"/>
      <c r="KCE1210" s="61"/>
      <c r="KCF1210" s="61"/>
      <c r="KCG1210" s="61"/>
      <c r="KCH1210" s="61"/>
      <c r="KCI1210" s="61"/>
      <c r="KCJ1210" s="61"/>
      <c r="KCK1210" s="61"/>
      <c r="KCL1210" s="61"/>
      <c r="KCM1210" s="61"/>
      <c r="KCN1210" s="61"/>
      <c r="KCO1210" s="61"/>
      <c r="KCP1210" s="61"/>
      <c r="KCQ1210" s="61"/>
      <c r="KCR1210" s="61"/>
      <c r="KCS1210" s="61"/>
      <c r="KCT1210" s="61"/>
      <c r="KCU1210" s="61"/>
      <c r="KCV1210" s="61"/>
      <c r="KCW1210" s="61"/>
      <c r="KCX1210" s="61"/>
      <c r="KCY1210" s="61"/>
      <c r="KCZ1210" s="61"/>
      <c r="KDA1210" s="61"/>
      <c r="KDB1210" s="61"/>
      <c r="KDC1210" s="61"/>
      <c r="KDD1210" s="61"/>
      <c r="KDE1210" s="61"/>
      <c r="KDF1210" s="61"/>
      <c r="KDG1210" s="61"/>
      <c r="KDH1210" s="61"/>
      <c r="KDI1210" s="61"/>
      <c r="KDJ1210" s="61"/>
      <c r="KDK1210" s="61"/>
      <c r="KDL1210" s="61"/>
      <c r="KDM1210" s="61"/>
      <c r="KDN1210" s="61"/>
      <c r="KDO1210" s="61"/>
      <c r="KDP1210" s="61"/>
      <c r="KDQ1210" s="61"/>
      <c r="KDR1210" s="61"/>
      <c r="KDS1210" s="61"/>
      <c r="KDT1210" s="61"/>
      <c r="KDU1210" s="61"/>
      <c r="KDV1210" s="61"/>
      <c r="KDW1210" s="61"/>
      <c r="KDX1210" s="61"/>
      <c r="KDY1210" s="61"/>
      <c r="KDZ1210" s="61"/>
      <c r="KEA1210" s="61"/>
      <c r="KEB1210" s="61"/>
      <c r="KEC1210" s="61"/>
      <c r="KED1210" s="61"/>
      <c r="KEE1210" s="61"/>
      <c r="KEF1210" s="61"/>
      <c r="KEG1210" s="61"/>
      <c r="KEH1210" s="61"/>
      <c r="KEI1210" s="61"/>
      <c r="KEJ1210" s="61"/>
      <c r="KEK1210" s="61"/>
      <c r="KEL1210" s="61"/>
      <c r="KEM1210" s="61"/>
      <c r="KEN1210" s="61"/>
      <c r="KEO1210" s="61"/>
      <c r="KEP1210" s="61"/>
      <c r="KEQ1210" s="61"/>
      <c r="KER1210" s="61"/>
      <c r="KES1210" s="61"/>
      <c r="KET1210" s="61"/>
      <c r="KEU1210" s="61"/>
      <c r="KEV1210" s="61"/>
      <c r="KEW1210" s="61"/>
      <c r="KEX1210" s="61"/>
      <c r="KEY1210" s="61"/>
      <c r="KEZ1210" s="61"/>
      <c r="KFA1210" s="61"/>
      <c r="KFB1210" s="61"/>
      <c r="KFC1210" s="61"/>
      <c r="KFD1210" s="61"/>
      <c r="KFE1210" s="61"/>
      <c r="KFF1210" s="61"/>
      <c r="KFG1210" s="61"/>
      <c r="KFH1210" s="61"/>
      <c r="KFI1210" s="61"/>
      <c r="KFJ1210" s="61"/>
      <c r="KFK1210" s="61"/>
      <c r="KFL1210" s="61"/>
      <c r="KFM1210" s="61"/>
      <c r="KFN1210" s="61"/>
      <c r="KFO1210" s="61"/>
      <c r="KFP1210" s="61"/>
      <c r="KFQ1210" s="61"/>
      <c r="KFR1210" s="61"/>
      <c r="KFS1210" s="61"/>
      <c r="KFT1210" s="61"/>
      <c r="KFU1210" s="61"/>
      <c r="KFV1210" s="61"/>
      <c r="KFW1210" s="61"/>
      <c r="KFX1210" s="61"/>
      <c r="KFY1210" s="61"/>
      <c r="KFZ1210" s="61"/>
      <c r="KGA1210" s="61"/>
      <c r="KGB1210" s="61"/>
      <c r="KGC1210" s="61"/>
      <c r="KGD1210" s="61"/>
      <c r="KGE1210" s="61"/>
      <c r="KGF1210" s="61"/>
      <c r="KGG1210" s="61"/>
      <c r="KGH1210" s="61"/>
      <c r="KGI1210" s="61"/>
      <c r="KGJ1210" s="61"/>
      <c r="KGK1210" s="61"/>
      <c r="KGL1210" s="61"/>
      <c r="KGM1210" s="61"/>
      <c r="KGN1210" s="61"/>
      <c r="KGO1210" s="61"/>
      <c r="KGP1210" s="61"/>
      <c r="KGQ1210" s="61"/>
      <c r="KGR1210" s="61"/>
      <c r="KGS1210" s="61"/>
      <c r="KGT1210" s="61"/>
      <c r="KGU1210" s="61"/>
      <c r="KGV1210" s="61"/>
      <c r="KGW1210" s="61"/>
      <c r="KGX1210" s="61"/>
      <c r="KGY1210" s="61"/>
      <c r="KGZ1210" s="61"/>
      <c r="KHA1210" s="61"/>
      <c r="KHB1210" s="61"/>
      <c r="KHC1210" s="61"/>
      <c r="KHD1210" s="61"/>
      <c r="KHE1210" s="61"/>
      <c r="KHF1210" s="61"/>
      <c r="KHG1210" s="61"/>
      <c r="KHH1210" s="61"/>
      <c r="KHI1210" s="61"/>
      <c r="KHJ1210" s="61"/>
      <c r="KHK1210" s="61"/>
      <c r="KHL1210" s="61"/>
      <c r="KHM1210" s="61"/>
      <c r="KHN1210" s="61"/>
      <c r="KHO1210" s="61"/>
      <c r="KHP1210" s="61"/>
      <c r="KHQ1210" s="61"/>
      <c r="KHR1210" s="61"/>
      <c r="KHS1210" s="61"/>
      <c r="KHT1210" s="61"/>
      <c r="KHU1210" s="61"/>
      <c r="KHV1210" s="61"/>
      <c r="KHW1210" s="61"/>
      <c r="KHX1210" s="61"/>
      <c r="KHY1210" s="61"/>
      <c r="KHZ1210" s="61"/>
      <c r="KIA1210" s="61"/>
      <c r="KIB1210" s="61"/>
      <c r="KIC1210" s="61"/>
      <c r="KID1210" s="61"/>
      <c r="KIE1210" s="61"/>
      <c r="KIF1210" s="61"/>
      <c r="KIG1210" s="61"/>
      <c r="KIH1210" s="61"/>
      <c r="KII1210" s="61"/>
      <c r="KIJ1210" s="61"/>
      <c r="KIK1210" s="61"/>
      <c r="KIL1210" s="61"/>
      <c r="KIM1210" s="61"/>
      <c r="KIN1210" s="61"/>
      <c r="KIO1210" s="61"/>
      <c r="KIP1210" s="61"/>
      <c r="KIQ1210" s="61"/>
      <c r="KIR1210" s="61"/>
      <c r="KIS1210" s="61"/>
      <c r="KIT1210" s="61"/>
      <c r="KIU1210" s="61"/>
      <c r="KIV1210" s="61"/>
      <c r="KIW1210" s="61"/>
      <c r="KIX1210" s="61"/>
      <c r="KIY1210" s="61"/>
      <c r="KIZ1210" s="61"/>
      <c r="KJA1210" s="61"/>
      <c r="KJB1210" s="61"/>
      <c r="KJC1210" s="61"/>
      <c r="KJD1210" s="61"/>
      <c r="KJE1210" s="61"/>
      <c r="KJF1210" s="61"/>
      <c r="KJG1210" s="61"/>
      <c r="KJH1210" s="61"/>
      <c r="KJI1210" s="61"/>
      <c r="KJJ1210" s="61"/>
      <c r="KJK1210" s="61"/>
      <c r="KJL1210" s="61"/>
      <c r="KJM1210" s="61"/>
      <c r="KJN1210" s="61"/>
      <c r="KJO1210" s="61"/>
      <c r="KJP1210" s="61"/>
      <c r="KJQ1210" s="61"/>
      <c r="KJR1210" s="61"/>
      <c r="KJS1210" s="61"/>
      <c r="KJT1210" s="61"/>
      <c r="KJU1210" s="61"/>
      <c r="KJV1210" s="61"/>
      <c r="KJW1210" s="61"/>
      <c r="KJX1210" s="61"/>
      <c r="KJY1210" s="61"/>
      <c r="KJZ1210" s="61"/>
      <c r="KKA1210" s="61"/>
      <c r="KKB1210" s="61"/>
      <c r="KKC1210" s="61"/>
      <c r="KKD1210" s="61"/>
      <c r="KKE1210" s="61"/>
      <c r="KKF1210" s="61"/>
      <c r="KKG1210" s="61"/>
      <c r="KKH1210" s="61"/>
      <c r="KKI1210" s="61"/>
      <c r="KKJ1210" s="61"/>
      <c r="KKK1210" s="61"/>
      <c r="KKL1210" s="61"/>
      <c r="KKM1210" s="61"/>
      <c r="KKN1210" s="61"/>
      <c r="KKO1210" s="61"/>
      <c r="KKP1210" s="61"/>
      <c r="KKQ1210" s="61"/>
      <c r="KKR1210" s="61"/>
      <c r="KKS1210" s="61"/>
      <c r="KKT1210" s="61"/>
      <c r="KKU1210" s="61"/>
      <c r="KKV1210" s="61"/>
      <c r="KKW1210" s="61"/>
      <c r="KKX1210" s="61"/>
      <c r="KKY1210" s="61"/>
      <c r="KKZ1210" s="61"/>
      <c r="KLA1210" s="61"/>
      <c r="KLB1210" s="61"/>
      <c r="KLC1210" s="61"/>
      <c r="KLD1210" s="61"/>
      <c r="KLE1210" s="61"/>
      <c r="KLF1210" s="61"/>
      <c r="KLG1210" s="61"/>
      <c r="KLH1210" s="61"/>
      <c r="KLI1210" s="61"/>
      <c r="KLJ1210" s="61"/>
      <c r="KLK1210" s="61"/>
      <c r="KLL1210" s="61"/>
      <c r="KLM1210" s="61"/>
      <c r="KLN1210" s="61"/>
      <c r="KLO1210" s="61"/>
      <c r="KLP1210" s="61"/>
      <c r="KLQ1210" s="61"/>
      <c r="KLR1210" s="61"/>
      <c r="KLS1210" s="61"/>
      <c r="KLT1210" s="61"/>
      <c r="KLU1210" s="61"/>
      <c r="KLV1210" s="61"/>
      <c r="KLW1210" s="61"/>
      <c r="KLX1210" s="61"/>
      <c r="KLY1210" s="61"/>
      <c r="KLZ1210" s="61"/>
      <c r="KMA1210" s="61"/>
      <c r="KMB1210" s="61"/>
      <c r="KMC1210" s="61"/>
      <c r="KMD1210" s="61"/>
      <c r="KME1210" s="61"/>
      <c r="KMF1210" s="61"/>
      <c r="KMG1210" s="61"/>
      <c r="KMH1210" s="61"/>
      <c r="KMI1210" s="61"/>
      <c r="KMJ1210" s="61"/>
      <c r="KMK1210" s="61"/>
      <c r="KML1210" s="61"/>
      <c r="KMM1210" s="61"/>
      <c r="KMN1210" s="61"/>
      <c r="KMO1210" s="61"/>
      <c r="KMP1210" s="61"/>
      <c r="KMQ1210" s="61"/>
      <c r="KMR1210" s="61"/>
      <c r="KMS1210" s="61"/>
      <c r="KMT1210" s="61"/>
      <c r="KMU1210" s="61"/>
      <c r="KMV1210" s="61"/>
      <c r="KMW1210" s="61"/>
      <c r="KMX1210" s="61"/>
      <c r="KMY1210" s="61"/>
      <c r="KMZ1210" s="61"/>
      <c r="KNA1210" s="61"/>
      <c r="KNB1210" s="61"/>
      <c r="KNC1210" s="61"/>
      <c r="KND1210" s="61"/>
      <c r="KNE1210" s="61"/>
      <c r="KNF1210" s="61"/>
      <c r="KNG1210" s="61"/>
      <c r="KNH1210" s="61"/>
      <c r="KNI1210" s="61"/>
      <c r="KNJ1210" s="61"/>
      <c r="KNK1210" s="61"/>
      <c r="KNL1210" s="61"/>
      <c r="KNM1210" s="61"/>
      <c r="KNN1210" s="61"/>
      <c r="KNO1210" s="61"/>
      <c r="KNP1210" s="61"/>
      <c r="KNQ1210" s="61"/>
      <c r="KNR1210" s="61"/>
      <c r="KNS1210" s="61"/>
      <c r="KNT1210" s="61"/>
      <c r="KNU1210" s="61"/>
      <c r="KNV1210" s="61"/>
      <c r="KNW1210" s="61"/>
      <c r="KNX1210" s="61"/>
      <c r="KNY1210" s="61"/>
      <c r="KNZ1210" s="61"/>
      <c r="KOA1210" s="61"/>
      <c r="KOB1210" s="61"/>
      <c r="KOC1210" s="61"/>
      <c r="KOD1210" s="61"/>
      <c r="KOE1210" s="61"/>
      <c r="KOF1210" s="61"/>
      <c r="KOG1210" s="61"/>
      <c r="KOH1210" s="61"/>
      <c r="KOI1210" s="61"/>
      <c r="KOJ1210" s="61"/>
      <c r="KOK1210" s="61"/>
      <c r="KOL1210" s="61"/>
      <c r="KOM1210" s="61"/>
      <c r="KON1210" s="61"/>
      <c r="KOO1210" s="61"/>
      <c r="KOP1210" s="61"/>
      <c r="KOQ1210" s="61"/>
      <c r="KOR1210" s="61"/>
      <c r="KOS1210" s="61"/>
      <c r="KOT1210" s="61"/>
      <c r="KOU1210" s="61"/>
      <c r="KOV1210" s="61"/>
      <c r="KOW1210" s="61"/>
      <c r="KOX1210" s="61"/>
      <c r="KOY1210" s="61"/>
      <c r="KOZ1210" s="61"/>
      <c r="KPA1210" s="61"/>
      <c r="KPB1210" s="61"/>
      <c r="KPC1210" s="61"/>
      <c r="KPD1210" s="61"/>
      <c r="KPE1210" s="61"/>
      <c r="KPF1210" s="61"/>
      <c r="KPG1210" s="61"/>
      <c r="KPH1210" s="61"/>
      <c r="KPI1210" s="61"/>
      <c r="KPJ1210" s="61"/>
      <c r="KPK1210" s="61"/>
      <c r="KPL1210" s="61"/>
      <c r="KPM1210" s="61"/>
      <c r="KPN1210" s="61"/>
      <c r="KPO1210" s="61"/>
      <c r="KPP1210" s="61"/>
      <c r="KPQ1210" s="61"/>
      <c r="KPR1210" s="61"/>
      <c r="KPS1210" s="61"/>
      <c r="KPT1210" s="61"/>
      <c r="KPU1210" s="61"/>
      <c r="KPV1210" s="61"/>
      <c r="KPW1210" s="61"/>
      <c r="KPX1210" s="61"/>
      <c r="KPY1210" s="61"/>
      <c r="KPZ1210" s="61"/>
      <c r="KQA1210" s="61"/>
      <c r="KQB1210" s="61"/>
      <c r="KQC1210" s="61"/>
      <c r="KQD1210" s="61"/>
      <c r="KQE1210" s="61"/>
      <c r="KQF1210" s="61"/>
      <c r="KQG1210" s="61"/>
      <c r="KQH1210" s="61"/>
      <c r="KQI1210" s="61"/>
      <c r="KQJ1210" s="61"/>
      <c r="KQK1210" s="61"/>
      <c r="KQL1210" s="61"/>
      <c r="KQM1210" s="61"/>
      <c r="KQN1210" s="61"/>
      <c r="KQO1210" s="61"/>
      <c r="KQP1210" s="61"/>
      <c r="KQQ1210" s="61"/>
      <c r="KQR1210" s="61"/>
      <c r="KQS1210" s="61"/>
      <c r="KQT1210" s="61"/>
      <c r="KQU1210" s="61"/>
      <c r="KQV1210" s="61"/>
      <c r="KQW1210" s="61"/>
      <c r="KQX1210" s="61"/>
      <c r="KQY1210" s="61"/>
      <c r="KQZ1210" s="61"/>
      <c r="KRA1210" s="61"/>
      <c r="KRB1210" s="61"/>
      <c r="KRC1210" s="61"/>
      <c r="KRD1210" s="61"/>
      <c r="KRE1210" s="61"/>
      <c r="KRF1210" s="61"/>
      <c r="KRG1210" s="61"/>
      <c r="KRH1210" s="61"/>
      <c r="KRI1210" s="61"/>
      <c r="KRJ1210" s="61"/>
      <c r="KRK1210" s="61"/>
      <c r="KRL1210" s="61"/>
      <c r="KRM1210" s="61"/>
      <c r="KRN1210" s="61"/>
      <c r="KRO1210" s="61"/>
      <c r="KRP1210" s="61"/>
      <c r="KRQ1210" s="61"/>
      <c r="KRR1210" s="61"/>
      <c r="KRS1210" s="61"/>
      <c r="KRT1210" s="61"/>
      <c r="KRU1210" s="61"/>
      <c r="KRV1210" s="61"/>
      <c r="KRW1210" s="61"/>
      <c r="KRX1210" s="61"/>
      <c r="KRY1210" s="61"/>
      <c r="KRZ1210" s="61"/>
      <c r="KSA1210" s="61"/>
      <c r="KSB1210" s="61"/>
      <c r="KSC1210" s="61"/>
      <c r="KSD1210" s="61"/>
      <c r="KSE1210" s="61"/>
      <c r="KSF1210" s="61"/>
      <c r="KSG1210" s="61"/>
      <c r="KSH1210" s="61"/>
      <c r="KSI1210" s="61"/>
      <c r="KSJ1210" s="61"/>
      <c r="KSK1210" s="61"/>
      <c r="KSL1210" s="61"/>
      <c r="KSM1210" s="61"/>
      <c r="KSN1210" s="61"/>
      <c r="KSO1210" s="61"/>
      <c r="KSP1210" s="61"/>
      <c r="KSQ1210" s="61"/>
      <c r="KSR1210" s="61"/>
      <c r="KSS1210" s="61"/>
      <c r="KST1210" s="61"/>
      <c r="KSU1210" s="61"/>
      <c r="KSV1210" s="61"/>
      <c r="KSW1210" s="61"/>
      <c r="KSX1210" s="61"/>
      <c r="KSY1210" s="61"/>
      <c r="KSZ1210" s="61"/>
      <c r="KTA1210" s="61"/>
      <c r="KTB1210" s="61"/>
      <c r="KTC1210" s="61"/>
      <c r="KTD1210" s="61"/>
      <c r="KTE1210" s="61"/>
      <c r="KTF1210" s="61"/>
      <c r="KTG1210" s="61"/>
      <c r="KTH1210" s="61"/>
      <c r="KTI1210" s="61"/>
      <c r="KTJ1210" s="61"/>
      <c r="KTK1210" s="61"/>
      <c r="KTL1210" s="61"/>
      <c r="KTM1210" s="61"/>
      <c r="KTN1210" s="61"/>
      <c r="KTO1210" s="61"/>
      <c r="KTP1210" s="61"/>
      <c r="KTQ1210" s="61"/>
      <c r="KTR1210" s="61"/>
      <c r="KTS1210" s="61"/>
      <c r="KTT1210" s="61"/>
      <c r="KTU1210" s="61"/>
      <c r="KTV1210" s="61"/>
      <c r="KTW1210" s="61"/>
      <c r="KTX1210" s="61"/>
      <c r="KTY1210" s="61"/>
      <c r="KTZ1210" s="61"/>
      <c r="KUA1210" s="61"/>
      <c r="KUB1210" s="61"/>
      <c r="KUC1210" s="61"/>
      <c r="KUD1210" s="61"/>
      <c r="KUE1210" s="61"/>
      <c r="KUF1210" s="61"/>
      <c r="KUG1210" s="61"/>
      <c r="KUH1210" s="61"/>
      <c r="KUI1210" s="61"/>
      <c r="KUJ1210" s="61"/>
      <c r="KUK1210" s="61"/>
      <c r="KUL1210" s="61"/>
      <c r="KUM1210" s="61"/>
      <c r="KUN1210" s="61"/>
      <c r="KUO1210" s="61"/>
      <c r="KUP1210" s="61"/>
      <c r="KUQ1210" s="61"/>
      <c r="KUR1210" s="61"/>
      <c r="KUS1210" s="61"/>
      <c r="KUT1210" s="61"/>
      <c r="KUU1210" s="61"/>
      <c r="KUV1210" s="61"/>
      <c r="KUW1210" s="61"/>
      <c r="KUX1210" s="61"/>
      <c r="KUY1210" s="61"/>
      <c r="KUZ1210" s="61"/>
      <c r="KVA1210" s="61"/>
      <c r="KVB1210" s="61"/>
      <c r="KVC1210" s="61"/>
      <c r="KVD1210" s="61"/>
      <c r="KVE1210" s="61"/>
      <c r="KVF1210" s="61"/>
      <c r="KVG1210" s="61"/>
      <c r="KVH1210" s="61"/>
      <c r="KVI1210" s="61"/>
      <c r="KVJ1210" s="61"/>
      <c r="KVK1210" s="61"/>
      <c r="KVL1210" s="61"/>
      <c r="KVM1210" s="61"/>
      <c r="KVN1210" s="61"/>
      <c r="KVO1210" s="61"/>
      <c r="KVP1210" s="61"/>
      <c r="KVQ1210" s="61"/>
      <c r="KVR1210" s="61"/>
      <c r="KVS1210" s="61"/>
      <c r="KVT1210" s="61"/>
      <c r="KVU1210" s="61"/>
      <c r="KVV1210" s="61"/>
      <c r="KVW1210" s="61"/>
      <c r="KVX1210" s="61"/>
      <c r="KVY1210" s="61"/>
      <c r="KVZ1210" s="61"/>
      <c r="KWA1210" s="61"/>
      <c r="KWB1210" s="61"/>
      <c r="KWC1210" s="61"/>
      <c r="KWD1210" s="61"/>
      <c r="KWE1210" s="61"/>
      <c r="KWF1210" s="61"/>
      <c r="KWG1210" s="61"/>
      <c r="KWH1210" s="61"/>
      <c r="KWI1210" s="61"/>
      <c r="KWJ1210" s="61"/>
      <c r="KWK1210" s="61"/>
      <c r="KWL1210" s="61"/>
      <c r="KWM1210" s="61"/>
      <c r="KWN1210" s="61"/>
      <c r="KWO1210" s="61"/>
      <c r="KWP1210" s="61"/>
      <c r="KWQ1210" s="61"/>
      <c r="KWR1210" s="61"/>
      <c r="KWS1210" s="61"/>
      <c r="KWT1210" s="61"/>
      <c r="KWU1210" s="61"/>
      <c r="KWV1210" s="61"/>
      <c r="KWW1210" s="61"/>
      <c r="KWX1210" s="61"/>
      <c r="KWY1210" s="61"/>
      <c r="KWZ1210" s="61"/>
      <c r="KXA1210" s="61"/>
      <c r="KXB1210" s="61"/>
      <c r="KXC1210" s="61"/>
      <c r="KXD1210" s="61"/>
      <c r="KXE1210" s="61"/>
      <c r="KXF1210" s="61"/>
      <c r="KXG1210" s="61"/>
      <c r="KXH1210" s="61"/>
      <c r="KXI1210" s="61"/>
      <c r="KXJ1210" s="61"/>
      <c r="KXK1210" s="61"/>
      <c r="KXL1210" s="61"/>
      <c r="KXM1210" s="61"/>
      <c r="KXN1210" s="61"/>
      <c r="KXO1210" s="61"/>
      <c r="KXP1210" s="61"/>
      <c r="KXQ1210" s="61"/>
      <c r="KXR1210" s="61"/>
      <c r="KXS1210" s="61"/>
      <c r="KXT1210" s="61"/>
      <c r="KXU1210" s="61"/>
      <c r="KXV1210" s="61"/>
      <c r="KXW1210" s="61"/>
      <c r="KXX1210" s="61"/>
      <c r="KXY1210" s="61"/>
      <c r="KXZ1210" s="61"/>
      <c r="KYA1210" s="61"/>
      <c r="KYB1210" s="61"/>
      <c r="KYC1210" s="61"/>
      <c r="KYD1210" s="61"/>
      <c r="KYE1210" s="61"/>
      <c r="KYF1210" s="61"/>
      <c r="KYG1210" s="61"/>
      <c r="KYH1210" s="61"/>
      <c r="KYI1210" s="61"/>
      <c r="KYJ1210" s="61"/>
      <c r="KYK1210" s="61"/>
      <c r="KYL1210" s="61"/>
      <c r="KYM1210" s="61"/>
      <c r="KYN1210" s="61"/>
      <c r="KYO1210" s="61"/>
      <c r="KYP1210" s="61"/>
      <c r="KYQ1210" s="61"/>
      <c r="KYR1210" s="61"/>
      <c r="KYS1210" s="61"/>
      <c r="KYT1210" s="61"/>
      <c r="KYU1210" s="61"/>
      <c r="KYV1210" s="61"/>
      <c r="KYW1210" s="61"/>
      <c r="KYX1210" s="61"/>
      <c r="KYY1210" s="61"/>
      <c r="KYZ1210" s="61"/>
      <c r="KZA1210" s="61"/>
      <c r="KZB1210" s="61"/>
      <c r="KZC1210" s="61"/>
      <c r="KZD1210" s="61"/>
      <c r="KZE1210" s="61"/>
      <c r="KZF1210" s="61"/>
      <c r="KZG1210" s="61"/>
      <c r="KZH1210" s="61"/>
      <c r="KZI1210" s="61"/>
      <c r="KZJ1210" s="61"/>
      <c r="KZK1210" s="61"/>
      <c r="KZL1210" s="61"/>
      <c r="KZM1210" s="61"/>
      <c r="KZN1210" s="61"/>
      <c r="KZO1210" s="61"/>
      <c r="KZP1210" s="61"/>
      <c r="KZQ1210" s="61"/>
      <c r="KZR1210" s="61"/>
      <c r="KZS1210" s="61"/>
      <c r="KZT1210" s="61"/>
      <c r="KZU1210" s="61"/>
      <c r="KZV1210" s="61"/>
      <c r="KZW1210" s="61"/>
      <c r="KZX1210" s="61"/>
      <c r="KZY1210" s="61"/>
      <c r="KZZ1210" s="61"/>
      <c r="LAA1210" s="61"/>
      <c r="LAB1210" s="61"/>
      <c r="LAC1210" s="61"/>
      <c r="LAD1210" s="61"/>
      <c r="LAE1210" s="61"/>
      <c r="LAF1210" s="61"/>
      <c r="LAG1210" s="61"/>
      <c r="LAH1210" s="61"/>
      <c r="LAI1210" s="61"/>
      <c r="LAJ1210" s="61"/>
      <c r="LAK1210" s="61"/>
      <c r="LAL1210" s="61"/>
      <c r="LAM1210" s="61"/>
      <c r="LAN1210" s="61"/>
      <c r="LAO1210" s="61"/>
      <c r="LAP1210" s="61"/>
      <c r="LAQ1210" s="61"/>
      <c r="LAR1210" s="61"/>
      <c r="LAS1210" s="61"/>
      <c r="LAT1210" s="61"/>
      <c r="LAU1210" s="61"/>
      <c r="LAV1210" s="61"/>
      <c r="LAW1210" s="61"/>
      <c r="LAX1210" s="61"/>
      <c r="LAY1210" s="61"/>
      <c r="LAZ1210" s="61"/>
      <c r="LBA1210" s="61"/>
      <c r="LBB1210" s="61"/>
      <c r="LBC1210" s="61"/>
      <c r="LBD1210" s="61"/>
      <c r="LBE1210" s="61"/>
      <c r="LBF1210" s="61"/>
      <c r="LBG1210" s="61"/>
      <c r="LBH1210" s="61"/>
      <c r="LBI1210" s="61"/>
      <c r="LBJ1210" s="61"/>
      <c r="LBK1210" s="61"/>
      <c r="LBL1210" s="61"/>
      <c r="LBM1210" s="61"/>
      <c r="LBN1210" s="61"/>
      <c r="LBO1210" s="61"/>
      <c r="LBP1210" s="61"/>
      <c r="LBQ1210" s="61"/>
      <c r="LBR1210" s="61"/>
      <c r="LBS1210" s="61"/>
      <c r="LBT1210" s="61"/>
      <c r="LBU1210" s="61"/>
      <c r="LBV1210" s="61"/>
      <c r="LBW1210" s="61"/>
      <c r="LBX1210" s="61"/>
      <c r="LBY1210" s="61"/>
      <c r="LBZ1210" s="61"/>
      <c r="LCA1210" s="61"/>
      <c r="LCB1210" s="61"/>
      <c r="LCC1210" s="61"/>
      <c r="LCD1210" s="61"/>
      <c r="LCE1210" s="61"/>
      <c r="LCF1210" s="61"/>
      <c r="LCG1210" s="61"/>
      <c r="LCH1210" s="61"/>
      <c r="LCI1210" s="61"/>
      <c r="LCJ1210" s="61"/>
      <c r="LCK1210" s="61"/>
      <c r="LCL1210" s="61"/>
      <c r="LCM1210" s="61"/>
      <c r="LCN1210" s="61"/>
      <c r="LCO1210" s="61"/>
      <c r="LCP1210" s="61"/>
      <c r="LCQ1210" s="61"/>
      <c r="LCR1210" s="61"/>
      <c r="LCS1210" s="61"/>
      <c r="LCT1210" s="61"/>
      <c r="LCU1210" s="61"/>
      <c r="LCV1210" s="61"/>
      <c r="LCW1210" s="61"/>
      <c r="LCX1210" s="61"/>
      <c r="LCY1210" s="61"/>
      <c r="LCZ1210" s="61"/>
      <c r="LDA1210" s="61"/>
      <c r="LDB1210" s="61"/>
      <c r="LDC1210" s="61"/>
      <c r="LDD1210" s="61"/>
      <c r="LDE1210" s="61"/>
      <c r="LDF1210" s="61"/>
      <c r="LDG1210" s="61"/>
      <c r="LDH1210" s="61"/>
      <c r="LDI1210" s="61"/>
      <c r="LDJ1210" s="61"/>
      <c r="LDK1210" s="61"/>
      <c r="LDL1210" s="61"/>
      <c r="LDM1210" s="61"/>
      <c r="LDN1210" s="61"/>
      <c r="LDO1210" s="61"/>
      <c r="LDP1210" s="61"/>
      <c r="LDQ1210" s="61"/>
      <c r="LDR1210" s="61"/>
      <c r="LDS1210" s="61"/>
      <c r="LDT1210" s="61"/>
      <c r="LDU1210" s="61"/>
      <c r="LDV1210" s="61"/>
      <c r="LDW1210" s="61"/>
      <c r="LDX1210" s="61"/>
      <c r="LDY1210" s="61"/>
      <c r="LDZ1210" s="61"/>
      <c r="LEA1210" s="61"/>
      <c r="LEB1210" s="61"/>
      <c r="LEC1210" s="61"/>
      <c r="LED1210" s="61"/>
      <c r="LEE1210" s="61"/>
      <c r="LEF1210" s="61"/>
      <c r="LEG1210" s="61"/>
      <c r="LEH1210" s="61"/>
      <c r="LEI1210" s="61"/>
      <c r="LEJ1210" s="61"/>
      <c r="LEK1210" s="61"/>
      <c r="LEL1210" s="61"/>
      <c r="LEM1210" s="61"/>
      <c r="LEN1210" s="61"/>
      <c r="LEO1210" s="61"/>
      <c r="LEP1210" s="61"/>
      <c r="LEQ1210" s="61"/>
      <c r="LER1210" s="61"/>
      <c r="LES1210" s="61"/>
      <c r="LET1210" s="61"/>
      <c r="LEU1210" s="61"/>
      <c r="LEV1210" s="61"/>
      <c r="LEW1210" s="61"/>
      <c r="LEX1210" s="61"/>
      <c r="LEY1210" s="61"/>
      <c r="LEZ1210" s="61"/>
      <c r="LFA1210" s="61"/>
      <c r="LFB1210" s="61"/>
      <c r="LFC1210" s="61"/>
      <c r="LFD1210" s="61"/>
      <c r="LFE1210" s="61"/>
      <c r="LFF1210" s="61"/>
      <c r="LFG1210" s="61"/>
      <c r="LFH1210" s="61"/>
      <c r="LFI1210" s="61"/>
      <c r="LFJ1210" s="61"/>
      <c r="LFK1210" s="61"/>
      <c r="LFL1210" s="61"/>
      <c r="LFM1210" s="61"/>
      <c r="LFN1210" s="61"/>
      <c r="LFO1210" s="61"/>
      <c r="LFP1210" s="61"/>
      <c r="LFQ1210" s="61"/>
      <c r="LFR1210" s="61"/>
      <c r="LFS1210" s="61"/>
      <c r="LFT1210" s="61"/>
      <c r="LFU1210" s="61"/>
      <c r="LFV1210" s="61"/>
      <c r="LFW1210" s="61"/>
      <c r="LFX1210" s="61"/>
      <c r="LFY1210" s="61"/>
      <c r="LFZ1210" s="61"/>
      <c r="LGA1210" s="61"/>
      <c r="LGB1210" s="61"/>
      <c r="LGC1210" s="61"/>
      <c r="LGD1210" s="61"/>
      <c r="LGE1210" s="61"/>
      <c r="LGF1210" s="61"/>
      <c r="LGG1210" s="61"/>
      <c r="LGH1210" s="61"/>
      <c r="LGI1210" s="61"/>
      <c r="LGJ1210" s="61"/>
      <c r="LGK1210" s="61"/>
      <c r="LGL1210" s="61"/>
      <c r="LGM1210" s="61"/>
      <c r="LGN1210" s="61"/>
      <c r="LGO1210" s="61"/>
      <c r="LGP1210" s="61"/>
      <c r="LGQ1210" s="61"/>
      <c r="LGR1210" s="61"/>
      <c r="LGS1210" s="61"/>
      <c r="LGT1210" s="61"/>
      <c r="LGU1210" s="61"/>
      <c r="LGV1210" s="61"/>
      <c r="LGW1210" s="61"/>
      <c r="LGX1210" s="61"/>
      <c r="LGY1210" s="61"/>
      <c r="LGZ1210" s="61"/>
      <c r="LHA1210" s="61"/>
      <c r="LHB1210" s="61"/>
      <c r="LHC1210" s="61"/>
      <c r="LHD1210" s="61"/>
      <c r="LHE1210" s="61"/>
      <c r="LHF1210" s="61"/>
      <c r="LHG1210" s="61"/>
      <c r="LHH1210" s="61"/>
      <c r="LHI1210" s="61"/>
      <c r="LHJ1210" s="61"/>
      <c r="LHK1210" s="61"/>
      <c r="LHL1210" s="61"/>
      <c r="LHM1210" s="61"/>
      <c r="LHN1210" s="61"/>
      <c r="LHO1210" s="61"/>
      <c r="LHP1210" s="61"/>
      <c r="LHQ1210" s="61"/>
      <c r="LHR1210" s="61"/>
      <c r="LHS1210" s="61"/>
      <c r="LHT1210" s="61"/>
      <c r="LHU1210" s="61"/>
      <c r="LHV1210" s="61"/>
      <c r="LHW1210" s="61"/>
      <c r="LHX1210" s="61"/>
      <c r="LHY1210" s="61"/>
      <c r="LHZ1210" s="61"/>
      <c r="LIA1210" s="61"/>
      <c r="LIB1210" s="61"/>
      <c r="LIC1210" s="61"/>
      <c r="LID1210" s="61"/>
      <c r="LIE1210" s="61"/>
      <c r="LIF1210" s="61"/>
      <c r="LIG1210" s="61"/>
      <c r="LIH1210" s="61"/>
      <c r="LII1210" s="61"/>
      <c r="LIJ1210" s="61"/>
      <c r="LIK1210" s="61"/>
      <c r="LIL1210" s="61"/>
      <c r="LIM1210" s="61"/>
      <c r="LIN1210" s="61"/>
      <c r="LIO1210" s="61"/>
      <c r="LIP1210" s="61"/>
      <c r="LIQ1210" s="61"/>
      <c r="LIR1210" s="61"/>
      <c r="LIS1210" s="61"/>
      <c r="LIT1210" s="61"/>
      <c r="LIU1210" s="61"/>
      <c r="LIV1210" s="61"/>
      <c r="LIW1210" s="61"/>
      <c r="LIX1210" s="61"/>
      <c r="LIY1210" s="61"/>
      <c r="LIZ1210" s="61"/>
      <c r="LJA1210" s="61"/>
      <c r="LJB1210" s="61"/>
      <c r="LJC1210" s="61"/>
      <c r="LJD1210" s="61"/>
      <c r="LJE1210" s="61"/>
      <c r="LJF1210" s="61"/>
      <c r="LJG1210" s="61"/>
      <c r="LJH1210" s="61"/>
      <c r="LJI1210" s="61"/>
      <c r="LJJ1210" s="61"/>
      <c r="LJK1210" s="61"/>
      <c r="LJL1210" s="61"/>
      <c r="LJM1210" s="61"/>
      <c r="LJN1210" s="61"/>
      <c r="LJO1210" s="61"/>
      <c r="LJP1210" s="61"/>
      <c r="LJQ1210" s="61"/>
      <c r="LJR1210" s="61"/>
      <c r="LJS1210" s="61"/>
      <c r="LJT1210" s="61"/>
      <c r="LJU1210" s="61"/>
      <c r="LJV1210" s="61"/>
      <c r="LJW1210" s="61"/>
      <c r="LJX1210" s="61"/>
      <c r="LJY1210" s="61"/>
      <c r="LJZ1210" s="61"/>
      <c r="LKA1210" s="61"/>
      <c r="LKB1210" s="61"/>
      <c r="LKC1210" s="61"/>
      <c r="LKD1210" s="61"/>
      <c r="LKE1210" s="61"/>
      <c r="LKF1210" s="61"/>
      <c r="LKG1210" s="61"/>
      <c r="LKH1210" s="61"/>
      <c r="LKI1210" s="61"/>
      <c r="LKJ1210" s="61"/>
      <c r="LKK1210" s="61"/>
      <c r="LKL1210" s="61"/>
      <c r="LKM1210" s="61"/>
      <c r="LKN1210" s="61"/>
      <c r="LKO1210" s="61"/>
      <c r="LKP1210" s="61"/>
      <c r="LKQ1210" s="61"/>
      <c r="LKR1210" s="61"/>
      <c r="LKS1210" s="61"/>
      <c r="LKT1210" s="61"/>
      <c r="LKU1210" s="61"/>
      <c r="LKV1210" s="61"/>
      <c r="LKW1210" s="61"/>
      <c r="LKX1210" s="61"/>
      <c r="LKY1210" s="61"/>
      <c r="LKZ1210" s="61"/>
      <c r="LLA1210" s="61"/>
      <c r="LLB1210" s="61"/>
      <c r="LLC1210" s="61"/>
      <c r="LLD1210" s="61"/>
      <c r="LLE1210" s="61"/>
      <c r="LLF1210" s="61"/>
      <c r="LLG1210" s="61"/>
      <c r="LLH1210" s="61"/>
      <c r="LLI1210" s="61"/>
      <c r="LLJ1210" s="61"/>
      <c r="LLK1210" s="61"/>
      <c r="LLL1210" s="61"/>
      <c r="LLM1210" s="61"/>
      <c r="LLN1210" s="61"/>
      <c r="LLO1210" s="61"/>
      <c r="LLP1210" s="61"/>
      <c r="LLQ1210" s="61"/>
      <c r="LLR1210" s="61"/>
      <c r="LLS1210" s="61"/>
      <c r="LLT1210" s="61"/>
      <c r="LLU1210" s="61"/>
      <c r="LLV1210" s="61"/>
      <c r="LLW1210" s="61"/>
      <c r="LLX1210" s="61"/>
      <c r="LLY1210" s="61"/>
      <c r="LLZ1210" s="61"/>
      <c r="LMA1210" s="61"/>
      <c r="LMB1210" s="61"/>
      <c r="LMC1210" s="61"/>
      <c r="LMD1210" s="61"/>
      <c r="LME1210" s="61"/>
      <c r="LMF1210" s="61"/>
      <c r="LMG1210" s="61"/>
      <c r="LMH1210" s="61"/>
      <c r="LMI1210" s="61"/>
      <c r="LMJ1210" s="61"/>
      <c r="LMK1210" s="61"/>
      <c r="LML1210" s="61"/>
      <c r="LMM1210" s="61"/>
      <c r="LMN1210" s="61"/>
      <c r="LMO1210" s="61"/>
      <c r="LMP1210" s="61"/>
      <c r="LMQ1210" s="61"/>
      <c r="LMR1210" s="61"/>
      <c r="LMS1210" s="61"/>
      <c r="LMT1210" s="61"/>
      <c r="LMU1210" s="61"/>
      <c r="LMV1210" s="61"/>
      <c r="LMW1210" s="61"/>
      <c r="LMX1210" s="61"/>
      <c r="LMY1210" s="61"/>
      <c r="LMZ1210" s="61"/>
      <c r="LNA1210" s="61"/>
      <c r="LNB1210" s="61"/>
      <c r="LNC1210" s="61"/>
      <c r="LND1210" s="61"/>
      <c r="LNE1210" s="61"/>
      <c r="LNF1210" s="61"/>
      <c r="LNG1210" s="61"/>
      <c r="LNH1210" s="61"/>
      <c r="LNI1210" s="61"/>
      <c r="LNJ1210" s="61"/>
      <c r="LNK1210" s="61"/>
      <c r="LNL1210" s="61"/>
      <c r="LNM1210" s="61"/>
      <c r="LNN1210" s="61"/>
      <c r="LNO1210" s="61"/>
      <c r="LNP1210" s="61"/>
      <c r="LNQ1210" s="61"/>
      <c r="LNR1210" s="61"/>
      <c r="LNS1210" s="61"/>
      <c r="LNT1210" s="61"/>
      <c r="LNU1210" s="61"/>
      <c r="LNV1210" s="61"/>
      <c r="LNW1210" s="61"/>
      <c r="LNX1210" s="61"/>
      <c r="LNY1210" s="61"/>
      <c r="LNZ1210" s="61"/>
      <c r="LOA1210" s="61"/>
      <c r="LOB1210" s="61"/>
      <c r="LOC1210" s="61"/>
      <c r="LOD1210" s="61"/>
      <c r="LOE1210" s="61"/>
      <c r="LOF1210" s="61"/>
      <c r="LOG1210" s="61"/>
      <c r="LOH1210" s="61"/>
      <c r="LOI1210" s="61"/>
      <c r="LOJ1210" s="61"/>
      <c r="LOK1210" s="61"/>
      <c r="LOL1210" s="61"/>
      <c r="LOM1210" s="61"/>
      <c r="LON1210" s="61"/>
      <c r="LOO1210" s="61"/>
      <c r="LOP1210" s="61"/>
      <c r="LOQ1210" s="61"/>
      <c r="LOR1210" s="61"/>
      <c r="LOS1210" s="61"/>
      <c r="LOT1210" s="61"/>
      <c r="LOU1210" s="61"/>
      <c r="LOV1210" s="61"/>
      <c r="LOW1210" s="61"/>
      <c r="LOX1210" s="61"/>
      <c r="LOY1210" s="61"/>
      <c r="LOZ1210" s="61"/>
      <c r="LPA1210" s="61"/>
      <c r="LPB1210" s="61"/>
      <c r="LPC1210" s="61"/>
      <c r="LPD1210" s="61"/>
      <c r="LPE1210" s="61"/>
      <c r="LPF1210" s="61"/>
      <c r="LPG1210" s="61"/>
      <c r="LPH1210" s="61"/>
      <c r="LPI1210" s="61"/>
      <c r="LPJ1210" s="61"/>
      <c r="LPK1210" s="61"/>
      <c r="LPL1210" s="61"/>
      <c r="LPM1210" s="61"/>
      <c r="LPN1210" s="61"/>
      <c r="LPO1210" s="61"/>
      <c r="LPP1210" s="61"/>
      <c r="LPQ1210" s="61"/>
      <c r="LPR1210" s="61"/>
      <c r="LPS1210" s="61"/>
      <c r="LPT1210" s="61"/>
      <c r="LPU1210" s="61"/>
      <c r="LPV1210" s="61"/>
      <c r="LPW1210" s="61"/>
      <c r="LPX1210" s="61"/>
      <c r="LPY1210" s="61"/>
      <c r="LPZ1210" s="61"/>
      <c r="LQA1210" s="61"/>
      <c r="LQB1210" s="61"/>
      <c r="LQC1210" s="61"/>
      <c r="LQD1210" s="61"/>
      <c r="LQE1210" s="61"/>
      <c r="LQF1210" s="61"/>
      <c r="LQG1210" s="61"/>
      <c r="LQH1210" s="61"/>
      <c r="LQI1210" s="61"/>
      <c r="LQJ1210" s="61"/>
      <c r="LQK1210" s="61"/>
      <c r="LQL1210" s="61"/>
      <c r="LQM1210" s="61"/>
      <c r="LQN1210" s="61"/>
      <c r="LQO1210" s="61"/>
      <c r="LQP1210" s="61"/>
      <c r="LQQ1210" s="61"/>
      <c r="LQR1210" s="61"/>
      <c r="LQS1210" s="61"/>
      <c r="LQT1210" s="61"/>
      <c r="LQU1210" s="61"/>
      <c r="LQV1210" s="61"/>
      <c r="LQW1210" s="61"/>
      <c r="LQX1210" s="61"/>
      <c r="LQY1210" s="61"/>
      <c r="LQZ1210" s="61"/>
      <c r="LRA1210" s="61"/>
      <c r="LRB1210" s="61"/>
      <c r="LRC1210" s="61"/>
      <c r="LRD1210" s="61"/>
      <c r="LRE1210" s="61"/>
      <c r="LRF1210" s="61"/>
      <c r="LRG1210" s="61"/>
      <c r="LRH1210" s="61"/>
      <c r="LRI1210" s="61"/>
      <c r="LRJ1210" s="61"/>
      <c r="LRK1210" s="61"/>
      <c r="LRL1210" s="61"/>
      <c r="LRM1210" s="61"/>
      <c r="LRN1210" s="61"/>
      <c r="LRO1210" s="61"/>
      <c r="LRP1210" s="61"/>
      <c r="LRQ1210" s="61"/>
      <c r="LRR1210" s="61"/>
      <c r="LRS1210" s="61"/>
      <c r="LRT1210" s="61"/>
      <c r="LRU1210" s="61"/>
      <c r="LRV1210" s="61"/>
      <c r="LRW1210" s="61"/>
      <c r="LRX1210" s="61"/>
      <c r="LRY1210" s="61"/>
      <c r="LRZ1210" s="61"/>
      <c r="LSA1210" s="61"/>
      <c r="LSB1210" s="61"/>
      <c r="LSC1210" s="61"/>
      <c r="LSD1210" s="61"/>
      <c r="LSE1210" s="61"/>
      <c r="LSF1210" s="61"/>
      <c r="LSG1210" s="61"/>
      <c r="LSH1210" s="61"/>
      <c r="LSI1210" s="61"/>
      <c r="LSJ1210" s="61"/>
      <c r="LSK1210" s="61"/>
      <c r="LSL1210" s="61"/>
      <c r="LSM1210" s="61"/>
      <c r="LSN1210" s="61"/>
      <c r="LSO1210" s="61"/>
      <c r="LSP1210" s="61"/>
      <c r="LSQ1210" s="61"/>
      <c r="LSR1210" s="61"/>
      <c r="LSS1210" s="61"/>
      <c r="LST1210" s="61"/>
      <c r="LSU1210" s="61"/>
      <c r="LSV1210" s="61"/>
      <c r="LSW1210" s="61"/>
      <c r="LSX1210" s="61"/>
      <c r="LSY1210" s="61"/>
      <c r="LSZ1210" s="61"/>
      <c r="LTA1210" s="61"/>
      <c r="LTB1210" s="61"/>
      <c r="LTC1210" s="61"/>
      <c r="LTD1210" s="61"/>
      <c r="LTE1210" s="61"/>
      <c r="LTF1210" s="61"/>
      <c r="LTG1210" s="61"/>
      <c r="LTH1210" s="61"/>
      <c r="LTI1210" s="61"/>
      <c r="LTJ1210" s="61"/>
      <c r="LTK1210" s="61"/>
      <c r="LTL1210" s="61"/>
      <c r="LTM1210" s="61"/>
      <c r="LTN1210" s="61"/>
      <c r="LTO1210" s="61"/>
      <c r="LTP1210" s="61"/>
      <c r="LTQ1210" s="61"/>
      <c r="LTR1210" s="61"/>
      <c r="LTS1210" s="61"/>
      <c r="LTT1210" s="61"/>
      <c r="LTU1210" s="61"/>
      <c r="LTV1210" s="61"/>
      <c r="LTW1210" s="61"/>
      <c r="LTX1210" s="61"/>
      <c r="LTY1210" s="61"/>
      <c r="LTZ1210" s="61"/>
      <c r="LUA1210" s="61"/>
      <c r="LUB1210" s="61"/>
      <c r="LUC1210" s="61"/>
      <c r="LUD1210" s="61"/>
      <c r="LUE1210" s="61"/>
      <c r="LUF1210" s="61"/>
      <c r="LUG1210" s="61"/>
      <c r="LUH1210" s="61"/>
      <c r="LUI1210" s="61"/>
      <c r="LUJ1210" s="61"/>
      <c r="LUK1210" s="61"/>
      <c r="LUL1210" s="61"/>
      <c r="LUM1210" s="61"/>
      <c r="LUN1210" s="61"/>
      <c r="LUO1210" s="61"/>
      <c r="LUP1210" s="61"/>
      <c r="LUQ1210" s="61"/>
      <c r="LUR1210" s="61"/>
      <c r="LUS1210" s="61"/>
      <c r="LUT1210" s="61"/>
      <c r="LUU1210" s="61"/>
      <c r="LUV1210" s="61"/>
      <c r="LUW1210" s="61"/>
      <c r="LUX1210" s="61"/>
      <c r="LUY1210" s="61"/>
      <c r="LUZ1210" s="61"/>
      <c r="LVA1210" s="61"/>
      <c r="LVB1210" s="61"/>
      <c r="LVC1210" s="61"/>
      <c r="LVD1210" s="61"/>
      <c r="LVE1210" s="61"/>
      <c r="LVF1210" s="61"/>
      <c r="LVG1210" s="61"/>
      <c r="LVH1210" s="61"/>
      <c r="LVI1210" s="61"/>
      <c r="LVJ1210" s="61"/>
      <c r="LVK1210" s="61"/>
      <c r="LVL1210" s="61"/>
      <c r="LVM1210" s="61"/>
      <c r="LVN1210" s="61"/>
      <c r="LVO1210" s="61"/>
      <c r="LVP1210" s="61"/>
      <c r="LVQ1210" s="61"/>
      <c r="LVR1210" s="61"/>
      <c r="LVS1210" s="61"/>
      <c r="LVT1210" s="61"/>
      <c r="LVU1210" s="61"/>
      <c r="LVV1210" s="61"/>
      <c r="LVW1210" s="61"/>
      <c r="LVX1210" s="61"/>
      <c r="LVY1210" s="61"/>
      <c r="LVZ1210" s="61"/>
      <c r="LWA1210" s="61"/>
      <c r="LWB1210" s="61"/>
      <c r="LWC1210" s="61"/>
      <c r="LWD1210" s="61"/>
      <c r="LWE1210" s="61"/>
      <c r="LWF1210" s="61"/>
      <c r="LWG1210" s="61"/>
      <c r="LWH1210" s="61"/>
      <c r="LWI1210" s="61"/>
      <c r="LWJ1210" s="61"/>
      <c r="LWK1210" s="61"/>
      <c r="LWL1210" s="61"/>
      <c r="LWM1210" s="61"/>
      <c r="LWN1210" s="61"/>
      <c r="LWO1210" s="61"/>
      <c r="LWP1210" s="61"/>
      <c r="LWQ1210" s="61"/>
      <c r="LWR1210" s="61"/>
      <c r="LWS1210" s="61"/>
      <c r="LWT1210" s="61"/>
      <c r="LWU1210" s="61"/>
      <c r="LWV1210" s="61"/>
      <c r="LWW1210" s="61"/>
      <c r="LWX1210" s="61"/>
      <c r="LWY1210" s="61"/>
      <c r="LWZ1210" s="61"/>
      <c r="LXA1210" s="61"/>
      <c r="LXB1210" s="61"/>
      <c r="LXC1210" s="61"/>
      <c r="LXD1210" s="61"/>
      <c r="LXE1210" s="61"/>
      <c r="LXF1210" s="61"/>
      <c r="LXG1210" s="61"/>
      <c r="LXH1210" s="61"/>
      <c r="LXI1210" s="61"/>
      <c r="LXJ1210" s="61"/>
      <c r="LXK1210" s="61"/>
      <c r="LXL1210" s="61"/>
      <c r="LXM1210" s="61"/>
      <c r="LXN1210" s="61"/>
      <c r="LXO1210" s="61"/>
      <c r="LXP1210" s="61"/>
      <c r="LXQ1210" s="61"/>
      <c r="LXR1210" s="61"/>
      <c r="LXS1210" s="61"/>
      <c r="LXT1210" s="61"/>
      <c r="LXU1210" s="61"/>
      <c r="LXV1210" s="61"/>
      <c r="LXW1210" s="61"/>
      <c r="LXX1210" s="61"/>
      <c r="LXY1210" s="61"/>
      <c r="LXZ1210" s="61"/>
      <c r="LYA1210" s="61"/>
      <c r="LYB1210" s="61"/>
      <c r="LYC1210" s="61"/>
      <c r="LYD1210" s="61"/>
      <c r="LYE1210" s="61"/>
      <c r="LYF1210" s="61"/>
      <c r="LYG1210" s="61"/>
      <c r="LYH1210" s="61"/>
      <c r="LYI1210" s="61"/>
      <c r="LYJ1210" s="61"/>
      <c r="LYK1210" s="61"/>
      <c r="LYL1210" s="61"/>
      <c r="LYM1210" s="61"/>
      <c r="LYN1210" s="61"/>
      <c r="LYO1210" s="61"/>
      <c r="LYP1210" s="61"/>
      <c r="LYQ1210" s="61"/>
      <c r="LYR1210" s="61"/>
      <c r="LYS1210" s="61"/>
      <c r="LYT1210" s="61"/>
      <c r="LYU1210" s="61"/>
      <c r="LYV1210" s="61"/>
      <c r="LYW1210" s="61"/>
      <c r="LYX1210" s="61"/>
      <c r="LYY1210" s="61"/>
      <c r="LYZ1210" s="61"/>
      <c r="LZA1210" s="61"/>
      <c r="LZB1210" s="61"/>
      <c r="LZC1210" s="61"/>
      <c r="LZD1210" s="61"/>
      <c r="LZE1210" s="61"/>
      <c r="LZF1210" s="61"/>
      <c r="LZG1210" s="61"/>
      <c r="LZH1210" s="61"/>
      <c r="LZI1210" s="61"/>
      <c r="LZJ1210" s="61"/>
      <c r="LZK1210" s="61"/>
      <c r="LZL1210" s="61"/>
      <c r="LZM1210" s="61"/>
      <c r="LZN1210" s="61"/>
      <c r="LZO1210" s="61"/>
      <c r="LZP1210" s="61"/>
      <c r="LZQ1210" s="61"/>
      <c r="LZR1210" s="61"/>
      <c r="LZS1210" s="61"/>
      <c r="LZT1210" s="61"/>
      <c r="LZU1210" s="61"/>
      <c r="LZV1210" s="61"/>
      <c r="LZW1210" s="61"/>
      <c r="LZX1210" s="61"/>
      <c r="LZY1210" s="61"/>
      <c r="LZZ1210" s="61"/>
      <c r="MAA1210" s="61"/>
      <c r="MAB1210" s="61"/>
      <c r="MAC1210" s="61"/>
      <c r="MAD1210" s="61"/>
      <c r="MAE1210" s="61"/>
      <c r="MAF1210" s="61"/>
      <c r="MAG1210" s="61"/>
      <c r="MAH1210" s="61"/>
      <c r="MAI1210" s="61"/>
      <c r="MAJ1210" s="61"/>
      <c r="MAK1210" s="61"/>
      <c r="MAL1210" s="61"/>
      <c r="MAM1210" s="61"/>
      <c r="MAN1210" s="61"/>
      <c r="MAO1210" s="61"/>
      <c r="MAP1210" s="61"/>
      <c r="MAQ1210" s="61"/>
      <c r="MAR1210" s="61"/>
      <c r="MAS1210" s="61"/>
      <c r="MAT1210" s="61"/>
      <c r="MAU1210" s="61"/>
      <c r="MAV1210" s="61"/>
      <c r="MAW1210" s="61"/>
      <c r="MAX1210" s="61"/>
      <c r="MAY1210" s="61"/>
      <c r="MAZ1210" s="61"/>
      <c r="MBA1210" s="61"/>
      <c r="MBB1210" s="61"/>
      <c r="MBC1210" s="61"/>
      <c r="MBD1210" s="61"/>
      <c r="MBE1210" s="61"/>
      <c r="MBF1210" s="61"/>
      <c r="MBG1210" s="61"/>
      <c r="MBH1210" s="61"/>
      <c r="MBI1210" s="61"/>
      <c r="MBJ1210" s="61"/>
      <c r="MBK1210" s="61"/>
      <c r="MBL1210" s="61"/>
      <c r="MBM1210" s="61"/>
      <c r="MBN1210" s="61"/>
      <c r="MBO1210" s="61"/>
      <c r="MBP1210" s="61"/>
      <c r="MBQ1210" s="61"/>
      <c r="MBR1210" s="61"/>
      <c r="MBS1210" s="61"/>
      <c r="MBT1210" s="61"/>
      <c r="MBU1210" s="61"/>
      <c r="MBV1210" s="61"/>
      <c r="MBW1210" s="61"/>
      <c r="MBX1210" s="61"/>
      <c r="MBY1210" s="61"/>
      <c r="MBZ1210" s="61"/>
      <c r="MCA1210" s="61"/>
      <c r="MCB1210" s="61"/>
      <c r="MCC1210" s="61"/>
      <c r="MCD1210" s="61"/>
      <c r="MCE1210" s="61"/>
      <c r="MCF1210" s="61"/>
      <c r="MCG1210" s="61"/>
      <c r="MCH1210" s="61"/>
      <c r="MCI1210" s="61"/>
      <c r="MCJ1210" s="61"/>
      <c r="MCK1210" s="61"/>
      <c r="MCL1210" s="61"/>
      <c r="MCM1210" s="61"/>
      <c r="MCN1210" s="61"/>
      <c r="MCO1210" s="61"/>
      <c r="MCP1210" s="61"/>
      <c r="MCQ1210" s="61"/>
      <c r="MCR1210" s="61"/>
      <c r="MCS1210" s="61"/>
      <c r="MCT1210" s="61"/>
      <c r="MCU1210" s="61"/>
      <c r="MCV1210" s="61"/>
      <c r="MCW1210" s="61"/>
      <c r="MCX1210" s="61"/>
      <c r="MCY1210" s="61"/>
      <c r="MCZ1210" s="61"/>
      <c r="MDA1210" s="61"/>
      <c r="MDB1210" s="61"/>
      <c r="MDC1210" s="61"/>
      <c r="MDD1210" s="61"/>
      <c r="MDE1210" s="61"/>
      <c r="MDF1210" s="61"/>
      <c r="MDG1210" s="61"/>
      <c r="MDH1210" s="61"/>
      <c r="MDI1210" s="61"/>
      <c r="MDJ1210" s="61"/>
      <c r="MDK1210" s="61"/>
      <c r="MDL1210" s="61"/>
      <c r="MDM1210" s="61"/>
      <c r="MDN1210" s="61"/>
      <c r="MDO1210" s="61"/>
      <c r="MDP1210" s="61"/>
      <c r="MDQ1210" s="61"/>
      <c r="MDR1210" s="61"/>
      <c r="MDS1210" s="61"/>
      <c r="MDT1210" s="61"/>
      <c r="MDU1210" s="61"/>
      <c r="MDV1210" s="61"/>
      <c r="MDW1210" s="61"/>
      <c r="MDX1210" s="61"/>
      <c r="MDY1210" s="61"/>
      <c r="MDZ1210" s="61"/>
      <c r="MEA1210" s="61"/>
      <c r="MEB1210" s="61"/>
      <c r="MEC1210" s="61"/>
      <c r="MED1210" s="61"/>
      <c r="MEE1210" s="61"/>
      <c r="MEF1210" s="61"/>
      <c r="MEG1210" s="61"/>
      <c r="MEH1210" s="61"/>
      <c r="MEI1210" s="61"/>
      <c r="MEJ1210" s="61"/>
      <c r="MEK1210" s="61"/>
      <c r="MEL1210" s="61"/>
      <c r="MEM1210" s="61"/>
      <c r="MEN1210" s="61"/>
      <c r="MEO1210" s="61"/>
      <c r="MEP1210" s="61"/>
      <c r="MEQ1210" s="61"/>
      <c r="MER1210" s="61"/>
      <c r="MES1210" s="61"/>
      <c r="MET1210" s="61"/>
      <c r="MEU1210" s="61"/>
      <c r="MEV1210" s="61"/>
      <c r="MEW1210" s="61"/>
      <c r="MEX1210" s="61"/>
      <c r="MEY1210" s="61"/>
      <c r="MEZ1210" s="61"/>
      <c r="MFA1210" s="61"/>
      <c r="MFB1210" s="61"/>
      <c r="MFC1210" s="61"/>
      <c r="MFD1210" s="61"/>
      <c r="MFE1210" s="61"/>
      <c r="MFF1210" s="61"/>
      <c r="MFG1210" s="61"/>
      <c r="MFH1210" s="61"/>
      <c r="MFI1210" s="61"/>
      <c r="MFJ1210" s="61"/>
      <c r="MFK1210" s="61"/>
      <c r="MFL1210" s="61"/>
      <c r="MFM1210" s="61"/>
      <c r="MFN1210" s="61"/>
      <c r="MFO1210" s="61"/>
      <c r="MFP1210" s="61"/>
      <c r="MFQ1210" s="61"/>
      <c r="MFR1210" s="61"/>
      <c r="MFS1210" s="61"/>
      <c r="MFT1210" s="61"/>
      <c r="MFU1210" s="61"/>
      <c r="MFV1210" s="61"/>
      <c r="MFW1210" s="61"/>
      <c r="MFX1210" s="61"/>
      <c r="MFY1210" s="61"/>
      <c r="MFZ1210" s="61"/>
      <c r="MGA1210" s="61"/>
      <c r="MGB1210" s="61"/>
      <c r="MGC1210" s="61"/>
      <c r="MGD1210" s="61"/>
      <c r="MGE1210" s="61"/>
      <c r="MGF1210" s="61"/>
      <c r="MGG1210" s="61"/>
      <c r="MGH1210" s="61"/>
      <c r="MGI1210" s="61"/>
      <c r="MGJ1210" s="61"/>
      <c r="MGK1210" s="61"/>
      <c r="MGL1210" s="61"/>
      <c r="MGM1210" s="61"/>
      <c r="MGN1210" s="61"/>
      <c r="MGO1210" s="61"/>
      <c r="MGP1210" s="61"/>
      <c r="MGQ1210" s="61"/>
      <c r="MGR1210" s="61"/>
      <c r="MGS1210" s="61"/>
      <c r="MGT1210" s="61"/>
      <c r="MGU1210" s="61"/>
      <c r="MGV1210" s="61"/>
      <c r="MGW1210" s="61"/>
      <c r="MGX1210" s="61"/>
      <c r="MGY1210" s="61"/>
      <c r="MGZ1210" s="61"/>
      <c r="MHA1210" s="61"/>
      <c r="MHB1210" s="61"/>
      <c r="MHC1210" s="61"/>
      <c r="MHD1210" s="61"/>
      <c r="MHE1210" s="61"/>
      <c r="MHF1210" s="61"/>
      <c r="MHG1210" s="61"/>
      <c r="MHH1210" s="61"/>
      <c r="MHI1210" s="61"/>
      <c r="MHJ1210" s="61"/>
      <c r="MHK1210" s="61"/>
      <c r="MHL1210" s="61"/>
      <c r="MHM1210" s="61"/>
      <c r="MHN1210" s="61"/>
      <c r="MHO1210" s="61"/>
      <c r="MHP1210" s="61"/>
      <c r="MHQ1210" s="61"/>
      <c r="MHR1210" s="61"/>
      <c r="MHS1210" s="61"/>
      <c r="MHT1210" s="61"/>
      <c r="MHU1210" s="61"/>
      <c r="MHV1210" s="61"/>
      <c r="MHW1210" s="61"/>
      <c r="MHX1210" s="61"/>
      <c r="MHY1210" s="61"/>
      <c r="MHZ1210" s="61"/>
      <c r="MIA1210" s="61"/>
      <c r="MIB1210" s="61"/>
      <c r="MIC1210" s="61"/>
      <c r="MID1210" s="61"/>
      <c r="MIE1210" s="61"/>
      <c r="MIF1210" s="61"/>
      <c r="MIG1210" s="61"/>
      <c r="MIH1210" s="61"/>
      <c r="MII1210" s="61"/>
      <c r="MIJ1210" s="61"/>
      <c r="MIK1210" s="61"/>
      <c r="MIL1210" s="61"/>
      <c r="MIM1210" s="61"/>
      <c r="MIN1210" s="61"/>
      <c r="MIO1210" s="61"/>
      <c r="MIP1210" s="61"/>
      <c r="MIQ1210" s="61"/>
      <c r="MIR1210" s="61"/>
      <c r="MIS1210" s="61"/>
      <c r="MIT1210" s="61"/>
      <c r="MIU1210" s="61"/>
      <c r="MIV1210" s="61"/>
      <c r="MIW1210" s="61"/>
      <c r="MIX1210" s="61"/>
      <c r="MIY1210" s="61"/>
      <c r="MIZ1210" s="61"/>
      <c r="MJA1210" s="61"/>
      <c r="MJB1210" s="61"/>
      <c r="MJC1210" s="61"/>
      <c r="MJD1210" s="61"/>
      <c r="MJE1210" s="61"/>
      <c r="MJF1210" s="61"/>
      <c r="MJG1210" s="61"/>
      <c r="MJH1210" s="61"/>
      <c r="MJI1210" s="61"/>
      <c r="MJJ1210" s="61"/>
      <c r="MJK1210" s="61"/>
      <c r="MJL1210" s="61"/>
      <c r="MJM1210" s="61"/>
      <c r="MJN1210" s="61"/>
      <c r="MJO1210" s="61"/>
      <c r="MJP1210" s="61"/>
      <c r="MJQ1210" s="61"/>
      <c r="MJR1210" s="61"/>
      <c r="MJS1210" s="61"/>
      <c r="MJT1210" s="61"/>
      <c r="MJU1210" s="61"/>
      <c r="MJV1210" s="61"/>
      <c r="MJW1210" s="61"/>
      <c r="MJX1210" s="61"/>
      <c r="MJY1210" s="61"/>
      <c r="MJZ1210" s="61"/>
      <c r="MKA1210" s="61"/>
      <c r="MKB1210" s="61"/>
      <c r="MKC1210" s="61"/>
      <c r="MKD1210" s="61"/>
      <c r="MKE1210" s="61"/>
      <c r="MKF1210" s="61"/>
      <c r="MKG1210" s="61"/>
      <c r="MKH1210" s="61"/>
      <c r="MKI1210" s="61"/>
      <c r="MKJ1210" s="61"/>
      <c r="MKK1210" s="61"/>
      <c r="MKL1210" s="61"/>
      <c r="MKM1210" s="61"/>
      <c r="MKN1210" s="61"/>
      <c r="MKO1210" s="61"/>
      <c r="MKP1210" s="61"/>
      <c r="MKQ1210" s="61"/>
      <c r="MKR1210" s="61"/>
      <c r="MKS1210" s="61"/>
      <c r="MKT1210" s="61"/>
      <c r="MKU1210" s="61"/>
      <c r="MKV1210" s="61"/>
      <c r="MKW1210" s="61"/>
      <c r="MKX1210" s="61"/>
      <c r="MKY1210" s="61"/>
      <c r="MKZ1210" s="61"/>
      <c r="MLA1210" s="61"/>
      <c r="MLB1210" s="61"/>
      <c r="MLC1210" s="61"/>
      <c r="MLD1210" s="61"/>
      <c r="MLE1210" s="61"/>
      <c r="MLF1210" s="61"/>
      <c r="MLG1210" s="61"/>
      <c r="MLH1210" s="61"/>
      <c r="MLI1210" s="61"/>
      <c r="MLJ1210" s="61"/>
      <c r="MLK1210" s="61"/>
      <c r="MLL1210" s="61"/>
      <c r="MLM1210" s="61"/>
      <c r="MLN1210" s="61"/>
      <c r="MLO1210" s="61"/>
      <c r="MLP1210" s="61"/>
      <c r="MLQ1210" s="61"/>
      <c r="MLR1210" s="61"/>
      <c r="MLS1210" s="61"/>
      <c r="MLT1210" s="61"/>
      <c r="MLU1210" s="61"/>
      <c r="MLV1210" s="61"/>
      <c r="MLW1210" s="61"/>
      <c r="MLX1210" s="61"/>
      <c r="MLY1210" s="61"/>
      <c r="MLZ1210" s="61"/>
      <c r="MMA1210" s="61"/>
      <c r="MMB1210" s="61"/>
      <c r="MMC1210" s="61"/>
      <c r="MMD1210" s="61"/>
      <c r="MME1210" s="61"/>
      <c r="MMF1210" s="61"/>
      <c r="MMG1210" s="61"/>
      <c r="MMH1210" s="61"/>
      <c r="MMI1210" s="61"/>
      <c r="MMJ1210" s="61"/>
      <c r="MMK1210" s="61"/>
      <c r="MML1210" s="61"/>
      <c r="MMM1210" s="61"/>
      <c r="MMN1210" s="61"/>
      <c r="MMO1210" s="61"/>
      <c r="MMP1210" s="61"/>
      <c r="MMQ1210" s="61"/>
      <c r="MMR1210" s="61"/>
      <c r="MMS1210" s="61"/>
      <c r="MMT1210" s="61"/>
      <c r="MMU1210" s="61"/>
      <c r="MMV1210" s="61"/>
      <c r="MMW1210" s="61"/>
      <c r="MMX1210" s="61"/>
      <c r="MMY1210" s="61"/>
      <c r="MMZ1210" s="61"/>
      <c r="MNA1210" s="61"/>
      <c r="MNB1210" s="61"/>
      <c r="MNC1210" s="61"/>
      <c r="MND1210" s="61"/>
      <c r="MNE1210" s="61"/>
      <c r="MNF1210" s="61"/>
      <c r="MNG1210" s="61"/>
      <c r="MNH1210" s="61"/>
      <c r="MNI1210" s="61"/>
      <c r="MNJ1210" s="61"/>
      <c r="MNK1210" s="61"/>
      <c r="MNL1210" s="61"/>
      <c r="MNM1210" s="61"/>
      <c r="MNN1210" s="61"/>
      <c r="MNO1210" s="61"/>
      <c r="MNP1210" s="61"/>
      <c r="MNQ1210" s="61"/>
      <c r="MNR1210" s="61"/>
      <c r="MNS1210" s="61"/>
      <c r="MNT1210" s="61"/>
      <c r="MNU1210" s="61"/>
      <c r="MNV1210" s="61"/>
      <c r="MNW1210" s="61"/>
      <c r="MNX1210" s="61"/>
      <c r="MNY1210" s="61"/>
      <c r="MNZ1210" s="61"/>
      <c r="MOA1210" s="61"/>
      <c r="MOB1210" s="61"/>
      <c r="MOC1210" s="61"/>
      <c r="MOD1210" s="61"/>
      <c r="MOE1210" s="61"/>
      <c r="MOF1210" s="61"/>
      <c r="MOG1210" s="61"/>
      <c r="MOH1210" s="61"/>
      <c r="MOI1210" s="61"/>
      <c r="MOJ1210" s="61"/>
      <c r="MOK1210" s="61"/>
      <c r="MOL1210" s="61"/>
      <c r="MOM1210" s="61"/>
      <c r="MON1210" s="61"/>
      <c r="MOO1210" s="61"/>
      <c r="MOP1210" s="61"/>
      <c r="MOQ1210" s="61"/>
      <c r="MOR1210" s="61"/>
      <c r="MOS1210" s="61"/>
      <c r="MOT1210" s="61"/>
      <c r="MOU1210" s="61"/>
      <c r="MOV1210" s="61"/>
      <c r="MOW1210" s="61"/>
      <c r="MOX1210" s="61"/>
      <c r="MOY1210" s="61"/>
      <c r="MOZ1210" s="61"/>
      <c r="MPA1210" s="61"/>
      <c r="MPB1210" s="61"/>
      <c r="MPC1210" s="61"/>
      <c r="MPD1210" s="61"/>
      <c r="MPE1210" s="61"/>
      <c r="MPF1210" s="61"/>
      <c r="MPG1210" s="61"/>
      <c r="MPH1210" s="61"/>
      <c r="MPI1210" s="61"/>
      <c r="MPJ1210" s="61"/>
      <c r="MPK1210" s="61"/>
      <c r="MPL1210" s="61"/>
      <c r="MPM1210" s="61"/>
      <c r="MPN1210" s="61"/>
      <c r="MPO1210" s="61"/>
      <c r="MPP1210" s="61"/>
      <c r="MPQ1210" s="61"/>
      <c r="MPR1210" s="61"/>
      <c r="MPS1210" s="61"/>
      <c r="MPT1210" s="61"/>
      <c r="MPU1210" s="61"/>
      <c r="MPV1210" s="61"/>
      <c r="MPW1210" s="61"/>
      <c r="MPX1210" s="61"/>
      <c r="MPY1210" s="61"/>
      <c r="MPZ1210" s="61"/>
      <c r="MQA1210" s="61"/>
      <c r="MQB1210" s="61"/>
      <c r="MQC1210" s="61"/>
      <c r="MQD1210" s="61"/>
      <c r="MQE1210" s="61"/>
      <c r="MQF1210" s="61"/>
      <c r="MQG1210" s="61"/>
      <c r="MQH1210" s="61"/>
      <c r="MQI1210" s="61"/>
      <c r="MQJ1210" s="61"/>
      <c r="MQK1210" s="61"/>
      <c r="MQL1210" s="61"/>
      <c r="MQM1210" s="61"/>
      <c r="MQN1210" s="61"/>
      <c r="MQO1210" s="61"/>
      <c r="MQP1210" s="61"/>
      <c r="MQQ1210" s="61"/>
      <c r="MQR1210" s="61"/>
      <c r="MQS1210" s="61"/>
      <c r="MQT1210" s="61"/>
      <c r="MQU1210" s="61"/>
      <c r="MQV1210" s="61"/>
      <c r="MQW1210" s="61"/>
      <c r="MQX1210" s="61"/>
      <c r="MQY1210" s="61"/>
      <c r="MQZ1210" s="61"/>
      <c r="MRA1210" s="61"/>
      <c r="MRB1210" s="61"/>
      <c r="MRC1210" s="61"/>
      <c r="MRD1210" s="61"/>
      <c r="MRE1210" s="61"/>
      <c r="MRF1210" s="61"/>
      <c r="MRG1210" s="61"/>
      <c r="MRH1210" s="61"/>
      <c r="MRI1210" s="61"/>
      <c r="MRJ1210" s="61"/>
      <c r="MRK1210" s="61"/>
      <c r="MRL1210" s="61"/>
      <c r="MRM1210" s="61"/>
      <c r="MRN1210" s="61"/>
      <c r="MRO1210" s="61"/>
      <c r="MRP1210" s="61"/>
      <c r="MRQ1210" s="61"/>
      <c r="MRR1210" s="61"/>
      <c r="MRS1210" s="61"/>
      <c r="MRT1210" s="61"/>
      <c r="MRU1210" s="61"/>
      <c r="MRV1210" s="61"/>
      <c r="MRW1210" s="61"/>
      <c r="MRX1210" s="61"/>
      <c r="MRY1210" s="61"/>
      <c r="MRZ1210" s="61"/>
      <c r="MSA1210" s="61"/>
      <c r="MSB1210" s="61"/>
      <c r="MSC1210" s="61"/>
      <c r="MSD1210" s="61"/>
      <c r="MSE1210" s="61"/>
      <c r="MSF1210" s="61"/>
      <c r="MSG1210" s="61"/>
      <c r="MSH1210" s="61"/>
      <c r="MSI1210" s="61"/>
      <c r="MSJ1210" s="61"/>
      <c r="MSK1210" s="61"/>
      <c r="MSL1210" s="61"/>
      <c r="MSM1210" s="61"/>
      <c r="MSN1210" s="61"/>
      <c r="MSO1210" s="61"/>
      <c r="MSP1210" s="61"/>
      <c r="MSQ1210" s="61"/>
      <c r="MSR1210" s="61"/>
      <c r="MSS1210" s="61"/>
      <c r="MST1210" s="61"/>
      <c r="MSU1210" s="61"/>
      <c r="MSV1210" s="61"/>
      <c r="MSW1210" s="61"/>
      <c r="MSX1210" s="61"/>
      <c r="MSY1210" s="61"/>
      <c r="MSZ1210" s="61"/>
      <c r="MTA1210" s="61"/>
      <c r="MTB1210" s="61"/>
      <c r="MTC1210" s="61"/>
      <c r="MTD1210" s="61"/>
      <c r="MTE1210" s="61"/>
      <c r="MTF1210" s="61"/>
      <c r="MTG1210" s="61"/>
      <c r="MTH1210" s="61"/>
      <c r="MTI1210" s="61"/>
      <c r="MTJ1210" s="61"/>
      <c r="MTK1210" s="61"/>
      <c r="MTL1210" s="61"/>
      <c r="MTM1210" s="61"/>
      <c r="MTN1210" s="61"/>
      <c r="MTO1210" s="61"/>
      <c r="MTP1210" s="61"/>
      <c r="MTQ1210" s="61"/>
      <c r="MTR1210" s="61"/>
      <c r="MTS1210" s="61"/>
      <c r="MTT1210" s="61"/>
      <c r="MTU1210" s="61"/>
      <c r="MTV1210" s="61"/>
      <c r="MTW1210" s="61"/>
      <c r="MTX1210" s="61"/>
      <c r="MTY1210" s="61"/>
      <c r="MTZ1210" s="61"/>
      <c r="MUA1210" s="61"/>
      <c r="MUB1210" s="61"/>
      <c r="MUC1210" s="61"/>
      <c r="MUD1210" s="61"/>
      <c r="MUE1210" s="61"/>
      <c r="MUF1210" s="61"/>
      <c r="MUG1210" s="61"/>
      <c r="MUH1210" s="61"/>
      <c r="MUI1210" s="61"/>
      <c r="MUJ1210" s="61"/>
      <c r="MUK1210" s="61"/>
      <c r="MUL1210" s="61"/>
      <c r="MUM1210" s="61"/>
      <c r="MUN1210" s="61"/>
      <c r="MUO1210" s="61"/>
      <c r="MUP1210" s="61"/>
      <c r="MUQ1210" s="61"/>
      <c r="MUR1210" s="61"/>
      <c r="MUS1210" s="61"/>
      <c r="MUT1210" s="61"/>
      <c r="MUU1210" s="61"/>
      <c r="MUV1210" s="61"/>
      <c r="MUW1210" s="61"/>
      <c r="MUX1210" s="61"/>
      <c r="MUY1210" s="61"/>
      <c r="MUZ1210" s="61"/>
      <c r="MVA1210" s="61"/>
      <c r="MVB1210" s="61"/>
      <c r="MVC1210" s="61"/>
      <c r="MVD1210" s="61"/>
      <c r="MVE1210" s="61"/>
      <c r="MVF1210" s="61"/>
      <c r="MVG1210" s="61"/>
      <c r="MVH1210" s="61"/>
      <c r="MVI1210" s="61"/>
      <c r="MVJ1210" s="61"/>
      <c r="MVK1210" s="61"/>
      <c r="MVL1210" s="61"/>
      <c r="MVM1210" s="61"/>
      <c r="MVN1210" s="61"/>
      <c r="MVO1210" s="61"/>
      <c r="MVP1210" s="61"/>
      <c r="MVQ1210" s="61"/>
      <c r="MVR1210" s="61"/>
      <c r="MVS1210" s="61"/>
      <c r="MVT1210" s="61"/>
      <c r="MVU1210" s="61"/>
      <c r="MVV1210" s="61"/>
      <c r="MVW1210" s="61"/>
      <c r="MVX1210" s="61"/>
      <c r="MVY1210" s="61"/>
      <c r="MVZ1210" s="61"/>
      <c r="MWA1210" s="61"/>
      <c r="MWB1210" s="61"/>
      <c r="MWC1210" s="61"/>
      <c r="MWD1210" s="61"/>
      <c r="MWE1210" s="61"/>
      <c r="MWF1210" s="61"/>
      <c r="MWG1210" s="61"/>
      <c r="MWH1210" s="61"/>
      <c r="MWI1210" s="61"/>
      <c r="MWJ1210" s="61"/>
      <c r="MWK1210" s="61"/>
      <c r="MWL1210" s="61"/>
      <c r="MWM1210" s="61"/>
      <c r="MWN1210" s="61"/>
      <c r="MWO1210" s="61"/>
      <c r="MWP1210" s="61"/>
      <c r="MWQ1210" s="61"/>
      <c r="MWR1210" s="61"/>
      <c r="MWS1210" s="61"/>
      <c r="MWT1210" s="61"/>
      <c r="MWU1210" s="61"/>
      <c r="MWV1210" s="61"/>
      <c r="MWW1210" s="61"/>
      <c r="MWX1210" s="61"/>
      <c r="MWY1210" s="61"/>
      <c r="MWZ1210" s="61"/>
      <c r="MXA1210" s="61"/>
      <c r="MXB1210" s="61"/>
      <c r="MXC1210" s="61"/>
      <c r="MXD1210" s="61"/>
      <c r="MXE1210" s="61"/>
      <c r="MXF1210" s="61"/>
      <c r="MXG1210" s="61"/>
      <c r="MXH1210" s="61"/>
      <c r="MXI1210" s="61"/>
      <c r="MXJ1210" s="61"/>
      <c r="MXK1210" s="61"/>
      <c r="MXL1210" s="61"/>
      <c r="MXM1210" s="61"/>
      <c r="MXN1210" s="61"/>
      <c r="MXO1210" s="61"/>
      <c r="MXP1210" s="61"/>
      <c r="MXQ1210" s="61"/>
      <c r="MXR1210" s="61"/>
      <c r="MXS1210" s="61"/>
      <c r="MXT1210" s="61"/>
      <c r="MXU1210" s="61"/>
      <c r="MXV1210" s="61"/>
      <c r="MXW1210" s="61"/>
      <c r="MXX1210" s="61"/>
      <c r="MXY1210" s="61"/>
      <c r="MXZ1210" s="61"/>
      <c r="MYA1210" s="61"/>
      <c r="MYB1210" s="61"/>
      <c r="MYC1210" s="61"/>
      <c r="MYD1210" s="61"/>
      <c r="MYE1210" s="61"/>
      <c r="MYF1210" s="61"/>
      <c r="MYG1210" s="61"/>
      <c r="MYH1210" s="61"/>
      <c r="MYI1210" s="61"/>
      <c r="MYJ1210" s="61"/>
      <c r="MYK1210" s="61"/>
      <c r="MYL1210" s="61"/>
      <c r="MYM1210" s="61"/>
      <c r="MYN1210" s="61"/>
      <c r="MYO1210" s="61"/>
      <c r="MYP1210" s="61"/>
      <c r="MYQ1210" s="61"/>
      <c r="MYR1210" s="61"/>
      <c r="MYS1210" s="61"/>
      <c r="MYT1210" s="61"/>
      <c r="MYU1210" s="61"/>
      <c r="MYV1210" s="61"/>
      <c r="MYW1210" s="61"/>
      <c r="MYX1210" s="61"/>
      <c r="MYY1210" s="61"/>
      <c r="MYZ1210" s="61"/>
      <c r="MZA1210" s="61"/>
      <c r="MZB1210" s="61"/>
      <c r="MZC1210" s="61"/>
      <c r="MZD1210" s="61"/>
      <c r="MZE1210" s="61"/>
      <c r="MZF1210" s="61"/>
      <c r="MZG1210" s="61"/>
      <c r="MZH1210" s="61"/>
      <c r="MZI1210" s="61"/>
      <c r="MZJ1210" s="61"/>
      <c r="MZK1210" s="61"/>
      <c r="MZL1210" s="61"/>
      <c r="MZM1210" s="61"/>
      <c r="MZN1210" s="61"/>
      <c r="MZO1210" s="61"/>
      <c r="MZP1210" s="61"/>
      <c r="MZQ1210" s="61"/>
      <c r="MZR1210" s="61"/>
      <c r="MZS1210" s="61"/>
      <c r="MZT1210" s="61"/>
      <c r="MZU1210" s="61"/>
      <c r="MZV1210" s="61"/>
      <c r="MZW1210" s="61"/>
      <c r="MZX1210" s="61"/>
      <c r="MZY1210" s="61"/>
      <c r="MZZ1210" s="61"/>
      <c r="NAA1210" s="61"/>
      <c r="NAB1210" s="61"/>
      <c r="NAC1210" s="61"/>
      <c r="NAD1210" s="61"/>
      <c r="NAE1210" s="61"/>
      <c r="NAF1210" s="61"/>
      <c r="NAG1210" s="61"/>
      <c r="NAH1210" s="61"/>
      <c r="NAI1210" s="61"/>
      <c r="NAJ1210" s="61"/>
      <c r="NAK1210" s="61"/>
      <c r="NAL1210" s="61"/>
      <c r="NAM1210" s="61"/>
      <c r="NAN1210" s="61"/>
      <c r="NAO1210" s="61"/>
      <c r="NAP1210" s="61"/>
      <c r="NAQ1210" s="61"/>
      <c r="NAR1210" s="61"/>
      <c r="NAS1210" s="61"/>
      <c r="NAT1210" s="61"/>
      <c r="NAU1210" s="61"/>
      <c r="NAV1210" s="61"/>
      <c r="NAW1210" s="61"/>
      <c r="NAX1210" s="61"/>
      <c r="NAY1210" s="61"/>
      <c r="NAZ1210" s="61"/>
      <c r="NBA1210" s="61"/>
      <c r="NBB1210" s="61"/>
      <c r="NBC1210" s="61"/>
      <c r="NBD1210" s="61"/>
      <c r="NBE1210" s="61"/>
      <c r="NBF1210" s="61"/>
      <c r="NBG1210" s="61"/>
      <c r="NBH1210" s="61"/>
      <c r="NBI1210" s="61"/>
      <c r="NBJ1210" s="61"/>
      <c r="NBK1210" s="61"/>
      <c r="NBL1210" s="61"/>
      <c r="NBM1210" s="61"/>
      <c r="NBN1210" s="61"/>
      <c r="NBO1210" s="61"/>
      <c r="NBP1210" s="61"/>
      <c r="NBQ1210" s="61"/>
      <c r="NBR1210" s="61"/>
      <c r="NBS1210" s="61"/>
      <c r="NBT1210" s="61"/>
      <c r="NBU1210" s="61"/>
      <c r="NBV1210" s="61"/>
      <c r="NBW1210" s="61"/>
      <c r="NBX1210" s="61"/>
      <c r="NBY1210" s="61"/>
      <c r="NBZ1210" s="61"/>
      <c r="NCA1210" s="61"/>
      <c r="NCB1210" s="61"/>
      <c r="NCC1210" s="61"/>
      <c r="NCD1210" s="61"/>
      <c r="NCE1210" s="61"/>
      <c r="NCF1210" s="61"/>
      <c r="NCG1210" s="61"/>
      <c r="NCH1210" s="61"/>
      <c r="NCI1210" s="61"/>
      <c r="NCJ1210" s="61"/>
      <c r="NCK1210" s="61"/>
      <c r="NCL1210" s="61"/>
      <c r="NCM1210" s="61"/>
      <c r="NCN1210" s="61"/>
      <c r="NCO1210" s="61"/>
      <c r="NCP1210" s="61"/>
      <c r="NCQ1210" s="61"/>
      <c r="NCR1210" s="61"/>
      <c r="NCS1210" s="61"/>
      <c r="NCT1210" s="61"/>
      <c r="NCU1210" s="61"/>
      <c r="NCV1210" s="61"/>
      <c r="NCW1210" s="61"/>
      <c r="NCX1210" s="61"/>
      <c r="NCY1210" s="61"/>
      <c r="NCZ1210" s="61"/>
      <c r="NDA1210" s="61"/>
      <c r="NDB1210" s="61"/>
      <c r="NDC1210" s="61"/>
      <c r="NDD1210" s="61"/>
      <c r="NDE1210" s="61"/>
      <c r="NDF1210" s="61"/>
      <c r="NDG1210" s="61"/>
      <c r="NDH1210" s="61"/>
      <c r="NDI1210" s="61"/>
      <c r="NDJ1210" s="61"/>
      <c r="NDK1210" s="61"/>
      <c r="NDL1210" s="61"/>
      <c r="NDM1210" s="61"/>
      <c r="NDN1210" s="61"/>
      <c r="NDO1210" s="61"/>
      <c r="NDP1210" s="61"/>
      <c r="NDQ1210" s="61"/>
      <c r="NDR1210" s="61"/>
      <c r="NDS1210" s="61"/>
      <c r="NDT1210" s="61"/>
      <c r="NDU1210" s="61"/>
      <c r="NDV1210" s="61"/>
      <c r="NDW1210" s="61"/>
      <c r="NDX1210" s="61"/>
      <c r="NDY1210" s="61"/>
      <c r="NDZ1210" s="61"/>
      <c r="NEA1210" s="61"/>
      <c r="NEB1210" s="61"/>
      <c r="NEC1210" s="61"/>
      <c r="NED1210" s="61"/>
      <c r="NEE1210" s="61"/>
      <c r="NEF1210" s="61"/>
      <c r="NEG1210" s="61"/>
      <c r="NEH1210" s="61"/>
      <c r="NEI1210" s="61"/>
      <c r="NEJ1210" s="61"/>
      <c r="NEK1210" s="61"/>
      <c r="NEL1210" s="61"/>
      <c r="NEM1210" s="61"/>
      <c r="NEN1210" s="61"/>
      <c r="NEO1210" s="61"/>
      <c r="NEP1210" s="61"/>
      <c r="NEQ1210" s="61"/>
      <c r="NER1210" s="61"/>
      <c r="NES1210" s="61"/>
      <c r="NET1210" s="61"/>
      <c r="NEU1210" s="61"/>
      <c r="NEV1210" s="61"/>
      <c r="NEW1210" s="61"/>
      <c r="NEX1210" s="61"/>
      <c r="NEY1210" s="61"/>
      <c r="NEZ1210" s="61"/>
      <c r="NFA1210" s="61"/>
      <c r="NFB1210" s="61"/>
      <c r="NFC1210" s="61"/>
      <c r="NFD1210" s="61"/>
      <c r="NFE1210" s="61"/>
      <c r="NFF1210" s="61"/>
      <c r="NFG1210" s="61"/>
      <c r="NFH1210" s="61"/>
      <c r="NFI1210" s="61"/>
      <c r="NFJ1210" s="61"/>
      <c r="NFK1210" s="61"/>
      <c r="NFL1210" s="61"/>
      <c r="NFM1210" s="61"/>
      <c r="NFN1210" s="61"/>
      <c r="NFO1210" s="61"/>
      <c r="NFP1210" s="61"/>
      <c r="NFQ1210" s="61"/>
      <c r="NFR1210" s="61"/>
      <c r="NFS1210" s="61"/>
      <c r="NFT1210" s="61"/>
      <c r="NFU1210" s="61"/>
      <c r="NFV1210" s="61"/>
      <c r="NFW1210" s="61"/>
      <c r="NFX1210" s="61"/>
      <c r="NFY1210" s="61"/>
      <c r="NFZ1210" s="61"/>
      <c r="NGA1210" s="61"/>
      <c r="NGB1210" s="61"/>
      <c r="NGC1210" s="61"/>
      <c r="NGD1210" s="61"/>
      <c r="NGE1210" s="61"/>
      <c r="NGF1210" s="61"/>
      <c r="NGG1210" s="61"/>
      <c r="NGH1210" s="61"/>
      <c r="NGI1210" s="61"/>
      <c r="NGJ1210" s="61"/>
      <c r="NGK1210" s="61"/>
      <c r="NGL1210" s="61"/>
      <c r="NGM1210" s="61"/>
      <c r="NGN1210" s="61"/>
      <c r="NGO1210" s="61"/>
      <c r="NGP1210" s="61"/>
      <c r="NGQ1210" s="61"/>
      <c r="NGR1210" s="61"/>
      <c r="NGS1210" s="61"/>
      <c r="NGT1210" s="61"/>
      <c r="NGU1210" s="61"/>
      <c r="NGV1210" s="61"/>
      <c r="NGW1210" s="61"/>
      <c r="NGX1210" s="61"/>
      <c r="NGY1210" s="61"/>
      <c r="NGZ1210" s="61"/>
      <c r="NHA1210" s="61"/>
      <c r="NHB1210" s="61"/>
      <c r="NHC1210" s="61"/>
      <c r="NHD1210" s="61"/>
      <c r="NHE1210" s="61"/>
      <c r="NHF1210" s="61"/>
      <c r="NHG1210" s="61"/>
      <c r="NHH1210" s="61"/>
      <c r="NHI1210" s="61"/>
      <c r="NHJ1210" s="61"/>
      <c r="NHK1210" s="61"/>
      <c r="NHL1210" s="61"/>
      <c r="NHM1210" s="61"/>
      <c r="NHN1210" s="61"/>
      <c r="NHO1210" s="61"/>
      <c r="NHP1210" s="61"/>
      <c r="NHQ1210" s="61"/>
      <c r="NHR1210" s="61"/>
      <c r="NHS1210" s="61"/>
      <c r="NHT1210" s="61"/>
      <c r="NHU1210" s="61"/>
      <c r="NHV1210" s="61"/>
      <c r="NHW1210" s="61"/>
      <c r="NHX1210" s="61"/>
      <c r="NHY1210" s="61"/>
      <c r="NHZ1210" s="61"/>
      <c r="NIA1210" s="61"/>
      <c r="NIB1210" s="61"/>
      <c r="NIC1210" s="61"/>
      <c r="NID1210" s="61"/>
      <c r="NIE1210" s="61"/>
      <c r="NIF1210" s="61"/>
      <c r="NIG1210" s="61"/>
      <c r="NIH1210" s="61"/>
      <c r="NII1210" s="61"/>
      <c r="NIJ1210" s="61"/>
      <c r="NIK1210" s="61"/>
      <c r="NIL1210" s="61"/>
      <c r="NIM1210" s="61"/>
      <c r="NIN1210" s="61"/>
      <c r="NIO1210" s="61"/>
      <c r="NIP1210" s="61"/>
      <c r="NIQ1210" s="61"/>
      <c r="NIR1210" s="61"/>
      <c r="NIS1210" s="61"/>
      <c r="NIT1210" s="61"/>
      <c r="NIU1210" s="61"/>
      <c r="NIV1210" s="61"/>
      <c r="NIW1210" s="61"/>
      <c r="NIX1210" s="61"/>
      <c r="NIY1210" s="61"/>
      <c r="NIZ1210" s="61"/>
      <c r="NJA1210" s="61"/>
      <c r="NJB1210" s="61"/>
      <c r="NJC1210" s="61"/>
      <c r="NJD1210" s="61"/>
      <c r="NJE1210" s="61"/>
      <c r="NJF1210" s="61"/>
      <c r="NJG1210" s="61"/>
      <c r="NJH1210" s="61"/>
      <c r="NJI1210" s="61"/>
      <c r="NJJ1210" s="61"/>
      <c r="NJK1210" s="61"/>
      <c r="NJL1210" s="61"/>
      <c r="NJM1210" s="61"/>
      <c r="NJN1210" s="61"/>
      <c r="NJO1210" s="61"/>
      <c r="NJP1210" s="61"/>
      <c r="NJQ1210" s="61"/>
      <c r="NJR1210" s="61"/>
      <c r="NJS1210" s="61"/>
      <c r="NJT1210" s="61"/>
      <c r="NJU1210" s="61"/>
      <c r="NJV1210" s="61"/>
      <c r="NJW1210" s="61"/>
      <c r="NJX1210" s="61"/>
      <c r="NJY1210" s="61"/>
      <c r="NJZ1210" s="61"/>
      <c r="NKA1210" s="61"/>
      <c r="NKB1210" s="61"/>
      <c r="NKC1210" s="61"/>
      <c r="NKD1210" s="61"/>
      <c r="NKE1210" s="61"/>
      <c r="NKF1210" s="61"/>
      <c r="NKG1210" s="61"/>
      <c r="NKH1210" s="61"/>
      <c r="NKI1210" s="61"/>
      <c r="NKJ1210" s="61"/>
      <c r="NKK1210" s="61"/>
      <c r="NKL1210" s="61"/>
      <c r="NKM1210" s="61"/>
      <c r="NKN1210" s="61"/>
      <c r="NKO1210" s="61"/>
      <c r="NKP1210" s="61"/>
      <c r="NKQ1210" s="61"/>
      <c r="NKR1210" s="61"/>
      <c r="NKS1210" s="61"/>
      <c r="NKT1210" s="61"/>
      <c r="NKU1210" s="61"/>
      <c r="NKV1210" s="61"/>
      <c r="NKW1210" s="61"/>
      <c r="NKX1210" s="61"/>
      <c r="NKY1210" s="61"/>
      <c r="NKZ1210" s="61"/>
      <c r="NLA1210" s="61"/>
      <c r="NLB1210" s="61"/>
      <c r="NLC1210" s="61"/>
      <c r="NLD1210" s="61"/>
      <c r="NLE1210" s="61"/>
      <c r="NLF1210" s="61"/>
      <c r="NLG1210" s="61"/>
      <c r="NLH1210" s="61"/>
      <c r="NLI1210" s="61"/>
      <c r="NLJ1210" s="61"/>
      <c r="NLK1210" s="61"/>
      <c r="NLL1210" s="61"/>
      <c r="NLM1210" s="61"/>
      <c r="NLN1210" s="61"/>
      <c r="NLO1210" s="61"/>
      <c r="NLP1210" s="61"/>
      <c r="NLQ1210" s="61"/>
      <c r="NLR1210" s="61"/>
      <c r="NLS1210" s="61"/>
      <c r="NLT1210" s="61"/>
      <c r="NLU1210" s="61"/>
      <c r="NLV1210" s="61"/>
      <c r="NLW1210" s="61"/>
      <c r="NLX1210" s="61"/>
      <c r="NLY1210" s="61"/>
      <c r="NLZ1210" s="61"/>
      <c r="NMA1210" s="61"/>
      <c r="NMB1210" s="61"/>
      <c r="NMC1210" s="61"/>
      <c r="NMD1210" s="61"/>
      <c r="NME1210" s="61"/>
      <c r="NMF1210" s="61"/>
      <c r="NMG1210" s="61"/>
      <c r="NMH1210" s="61"/>
      <c r="NMI1210" s="61"/>
      <c r="NMJ1210" s="61"/>
      <c r="NMK1210" s="61"/>
      <c r="NML1210" s="61"/>
      <c r="NMM1210" s="61"/>
      <c r="NMN1210" s="61"/>
      <c r="NMO1210" s="61"/>
      <c r="NMP1210" s="61"/>
      <c r="NMQ1210" s="61"/>
      <c r="NMR1210" s="61"/>
      <c r="NMS1210" s="61"/>
      <c r="NMT1210" s="61"/>
      <c r="NMU1210" s="61"/>
      <c r="NMV1210" s="61"/>
      <c r="NMW1210" s="61"/>
      <c r="NMX1210" s="61"/>
      <c r="NMY1210" s="61"/>
      <c r="NMZ1210" s="61"/>
      <c r="NNA1210" s="61"/>
      <c r="NNB1210" s="61"/>
      <c r="NNC1210" s="61"/>
      <c r="NND1210" s="61"/>
      <c r="NNE1210" s="61"/>
      <c r="NNF1210" s="61"/>
      <c r="NNG1210" s="61"/>
      <c r="NNH1210" s="61"/>
      <c r="NNI1210" s="61"/>
      <c r="NNJ1210" s="61"/>
      <c r="NNK1210" s="61"/>
      <c r="NNL1210" s="61"/>
      <c r="NNM1210" s="61"/>
      <c r="NNN1210" s="61"/>
      <c r="NNO1210" s="61"/>
      <c r="NNP1210" s="61"/>
      <c r="NNQ1210" s="61"/>
      <c r="NNR1210" s="61"/>
      <c r="NNS1210" s="61"/>
      <c r="NNT1210" s="61"/>
      <c r="NNU1210" s="61"/>
      <c r="NNV1210" s="61"/>
      <c r="NNW1210" s="61"/>
      <c r="NNX1210" s="61"/>
      <c r="NNY1210" s="61"/>
      <c r="NNZ1210" s="61"/>
      <c r="NOA1210" s="61"/>
      <c r="NOB1210" s="61"/>
      <c r="NOC1210" s="61"/>
      <c r="NOD1210" s="61"/>
      <c r="NOE1210" s="61"/>
      <c r="NOF1210" s="61"/>
      <c r="NOG1210" s="61"/>
      <c r="NOH1210" s="61"/>
      <c r="NOI1210" s="61"/>
      <c r="NOJ1210" s="61"/>
      <c r="NOK1210" s="61"/>
      <c r="NOL1210" s="61"/>
      <c r="NOM1210" s="61"/>
      <c r="NON1210" s="61"/>
      <c r="NOO1210" s="61"/>
      <c r="NOP1210" s="61"/>
      <c r="NOQ1210" s="61"/>
      <c r="NOR1210" s="61"/>
      <c r="NOS1210" s="61"/>
      <c r="NOT1210" s="61"/>
      <c r="NOU1210" s="61"/>
      <c r="NOV1210" s="61"/>
      <c r="NOW1210" s="61"/>
      <c r="NOX1210" s="61"/>
      <c r="NOY1210" s="61"/>
      <c r="NOZ1210" s="61"/>
      <c r="NPA1210" s="61"/>
      <c r="NPB1210" s="61"/>
      <c r="NPC1210" s="61"/>
      <c r="NPD1210" s="61"/>
      <c r="NPE1210" s="61"/>
      <c r="NPF1210" s="61"/>
      <c r="NPG1210" s="61"/>
      <c r="NPH1210" s="61"/>
      <c r="NPI1210" s="61"/>
      <c r="NPJ1210" s="61"/>
      <c r="NPK1210" s="61"/>
      <c r="NPL1210" s="61"/>
      <c r="NPM1210" s="61"/>
      <c r="NPN1210" s="61"/>
      <c r="NPO1210" s="61"/>
      <c r="NPP1210" s="61"/>
      <c r="NPQ1210" s="61"/>
      <c r="NPR1210" s="61"/>
      <c r="NPS1210" s="61"/>
      <c r="NPT1210" s="61"/>
      <c r="NPU1210" s="61"/>
      <c r="NPV1210" s="61"/>
      <c r="NPW1210" s="61"/>
      <c r="NPX1210" s="61"/>
      <c r="NPY1210" s="61"/>
      <c r="NPZ1210" s="61"/>
      <c r="NQA1210" s="61"/>
      <c r="NQB1210" s="61"/>
      <c r="NQC1210" s="61"/>
      <c r="NQD1210" s="61"/>
      <c r="NQE1210" s="61"/>
      <c r="NQF1210" s="61"/>
      <c r="NQG1210" s="61"/>
      <c r="NQH1210" s="61"/>
      <c r="NQI1210" s="61"/>
      <c r="NQJ1210" s="61"/>
      <c r="NQK1210" s="61"/>
      <c r="NQL1210" s="61"/>
      <c r="NQM1210" s="61"/>
      <c r="NQN1210" s="61"/>
      <c r="NQO1210" s="61"/>
      <c r="NQP1210" s="61"/>
      <c r="NQQ1210" s="61"/>
      <c r="NQR1210" s="61"/>
      <c r="NQS1210" s="61"/>
      <c r="NQT1210" s="61"/>
      <c r="NQU1210" s="61"/>
      <c r="NQV1210" s="61"/>
      <c r="NQW1210" s="61"/>
      <c r="NQX1210" s="61"/>
      <c r="NQY1210" s="61"/>
      <c r="NQZ1210" s="61"/>
      <c r="NRA1210" s="61"/>
      <c r="NRB1210" s="61"/>
      <c r="NRC1210" s="61"/>
      <c r="NRD1210" s="61"/>
      <c r="NRE1210" s="61"/>
      <c r="NRF1210" s="61"/>
      <c r="NRG1210" s="61"/>
      <c r="NRH1210" s="61"/>
      <c r="NRI1210" s="61"/>
      <c r="NRJ1210" s="61"/>
      <c r="NRK1210" s="61"/>
      <c r="NRL1210" s="61"/>
      <c r="NRM1210" s="61"/>
      <c r="NRN1210" s="61"/>
      <c r="NRO1210" s="61"/>
      <c r="NRP1210" s="61"/>
      <c r="NRQ1210" s="61"/>
      <c r="NRR1210" s="61"/>
      <c r="NRS1210" s="61"/>
      <c r="NRT1210" s="61"/>
      <c r="NRU1210" s="61"/>
      <c r="NRV1210" s="61"/>
      <c r="NRW1210" s="61"/>
      <c r="NRX1210" s="61"/>
      <c r="NRY1210" s="61"/>
      <c r="NRZ1210" s="61"/>
      <c r="NSA1210" s="61"/>
      <c r="NSB1210" s="61"/>
      <c r="NSC1210" s="61"/>
      <c r="NSD1210" s="61"/>
      <c r="NSE1210" s="61"/>
      <c r="NSF1210" s="61"/>
      <c r="NSG1210" s="61"/>
      <c r="NSH1210" s="61"/>
      <c r="NSI1210" s="61"/>
      <c r="NSJ1210" s="61"/>
      <c r="NSK1210" s="61"/>
      <c r="NSL1210" s="61"/>
      <c r="NSM1210" s="61"/>
      <c r="NSN1210" s="61"/>
      <c r="NSO1210" s="61"/>
      <c r="NSP1210" s="61"/>
      <c r="NSQ1210" s="61"/>
      <c r="NSR1210" s="61"/>
      <c r="NSS1210" s="61"/>
      <c r="NST1210" s="61"/>
      <c r="NSU1210" s="61"/>
      <c r="NSV1210" s="61"/>
      <c r="NSW1210" s="61"/>
      <c r="NSX1210" s="61"/>
      <c r="NSY1210" s="61"/>
      <c r="NSZ1210" s="61"/>
      <c r="NTA1210" s="61"/>
      <c r="NTB1210" s="61"/>
      <c r="NTC1210" s="61"/>
      <c r="NTD1210" s="61"/>
      <c r="NTE1210" s="61"/>
      <c r="NTF1210" s="61"/>
      <c r="NTG1210" s="61"/>
      <c r="NTH1210" s="61"/>
      <c r="NTI1210" s="61"/>
      <c r="NTJ1210" s="61"/>
      <c r="NTK1210" s="61"/>
      <c r="NTL1210" s="61"/>
      <c r="NTM1210" s="61"/>
      <c r="NTN1210" s="61"/>
      <c r="NTO1210" s="61"/>
      <c r="NTP1210" s="61"/>
      <c r="NTQ1210" s="61"/>
      <c r="NTR1210" s="61"/>
      <c r="NTS1210" s="61"/>
      <c r="NTT1210" s="61"/>
      <c r="NTU1210" s="61"/>
      <c r="NTV1210" s="61"/>
      <c r="NTW1210" s="61"/>
      <c r="NTX1210" s="61"/>
      <c r="NTY1210" s="61"/>
      <c r="NTZ1210" s="61"/>
      <c r="NUA1210" s="61"/>
      <c r="NUB1210" s="61"/>
      <c r="NUC1210" s="61"/>
      <c r="NUD1210" s="61"/>
      <c r="NUE1210" s="61"/>
      <c r="NUF1210" s="61"/>
      <c r="NUG1210" s="61"/>
      <c r="NUH1210" s="61"/>
      <c r="NUI1210" s="61"/>
      <c r="NUJ1210" s="61"/>
      <c r="NUK1210" s="61"/>
      <c r="NUL1210" s="61"/>
      <c r="NUM1210" s="61"/>
      <c r="NUN1210" s="61"/>
      <c r="NUO1210" s="61"/>
      <c r="NUP1210" s="61"/>
      <c r="NUQ1210" s="61"/>
      <c r="NUR1210" s="61"/>
      <c r="NUS1210" s="61"/>
      <c r="NUT1210" s="61"/>
      <c r="NUU1210" s="61"/>
      <c r="NUV1210" s="61"/>
      <c r="NUW1210" s="61"/>
      <c r="NUX1210" s="61"/>
      <c r="NUY1210" s="61"/>
      <c r="NUZ1210" s="61"/>
      <c r="NVA1210" s="61"/>
      <c r="NVB1210" s="61"/>
      <c r="NVC1210" s="61"/>
      <c r="NVD1210" s="61"/>
      <c r="NVE1210" s="61"/>
      <c r="NVF1210" s="61"/>
      <c r="NVG1210" s="61"/>
      <c r="NVH1210" s="61"/>
      <c r="NVI1210" s="61"/>
      <c r="NVJ1210" s="61"/>
      <c r="NVK1210" s="61"/>
      <c r="NVL1210" s="61"/>
      <c r="NVM1210" s="61"/>
      <c r="NVN1210" s="61"/>
      <c r="NVO1210" s="61"/>
      <c r="NVP1210" s="61"/>
      <c r="NVQ1210" s="61"/>
      <c r="NVR1210" s="61"/>
      <c r="NVS1210" s="61"/>
      <c r="NVT1210" s="61"/>
      <c r="NVU1210" s="61"/>
      <c r="NVV1210" s="61"/>
      <c r="NVW1210" s="61"/>
      <c r="NVX1210" s="61"/>
      <c r="NVY1210" s="61"/>
      <c r="NVZ1210" s="61"/>
      <c r="NWA1210" s="61"/>
      <c r="NWB1210" s="61"/>
      <c r="NWC1210" s="61"/>
      <c r="NWD1210" s="61"/>
      <c r="NWE1210" s="61"/>
      <c r="NWF1210" s="61"/>
      <c r="NWG1210" s="61"/>
      <c r="NWH1210" s="61"/>
      <c r="NWI1210" s="61"/>
      <c r="NWJ1210" s="61"/>
      <c r="NWK1210" s="61"/>
      <c r="NWL1210" s="61"/>
      <c r="NWM1210" s="61"/>
      <c r="NWN1210" s="61"/>
      <c r="NWO1210" s="61"/>
      <c r="NWP1210" s="61"/>
      <c r="NWQ1210" s="61"/>
      <c r="NWR1210" s="61"/>
      <c r="NWS1210" s="61"/>
      <c r="NWT1210" s="61"/>
      <c r="NWU1210" s="61"/>
      <c r="NWV1210" s="61"/>
      <c r="NWW1210" s="61"/>
      <c r="NWX1210" s="61"/>
      <c r="NWY1210" s="61"/>
      <c r="NWZ1210" s="61"/>
      <c r="NXA1210" s="61"/>
      <c r="NXB1210" s="61"/>
      <c r="NXC1210" s="61"/>
      <c r="NXD1210" s="61"/>
      <c r="NXE1210" s="61"/>
      <c r="NXF1210" s="61"/>
      <c r="NXG1210" s="61"/>
      <c r="NXH1210" s="61"/>
      <c r="NXI1210" s="61"/>
      <c r="NXJ1210" s="61"/>
      <c r="NXK1210" s="61"/>
      <c r="NXL1210" s="61"/>
      <c r="NXM1210" s="61"/>
      <c r="NXN1210" s="61"/>
      <c r="NXO1210" s="61"/>
      <c r="NXP1210" s="61"/>
      <c r="NXQ1210" s="61"/>
      <c r="NXR1210" s="61"/>
      <c r="NXS1210" s="61"/>
      <c r="NXT1210" s="61"/>
      <c r="NXU1210" s="61"/>
      <c r="NXV1210" s="61"/>
      <c r="NXW1210" s="61"/>
      <c r="NXX1210" s="61"/>
      <c r="NXY1210" s="61"/>
      <c r="NXZ1210" s="61"/>
      <c r="NYA1210" s="61"/>
      <c r="NYB1210" s="61"/>
      <c r="NYC1210" s="61"/>
      <c r="NYD1210" s="61"/>
      <c r="NYE1210" s="61"/>
      <c r="NYF1210" s="61"/>
      <c r="NYG1210" s="61"/>
      <c r="NYH1210" s="61"/>
      <c r="NYI1210" s="61"/>
      <c r="NYJ1210" s="61"/>
      <c r="NYK1210" s="61"/>
      <c r="NYL1210" s="61"/>
      <c r="NYM1210" s="61"/>
      <c r="NYN1210" s="61"/>
      <c r="NYO1210" s="61"/>
      <c r="NYP1210" s="61"/>
      <c r="NYQ1210" s="61"/>
      <c r="NYR1210" s="61"/>
      <c r="NYS1210" s="61"/>
      <c r="NYT1210" s="61"/>
      <c r="NYU1210" s="61"/>
      <c r="NYV1210" s="61"/>
      <c r="NYW1210" s="61"/>
      <c r="NYX1210" s="61"/>
      <c r="NYY1210" s="61"/>
      <c r="NYZ1210" s="61"/>
      <c r="NZA1210" s="61"/>
      <c r="NZB1210" s="61"/>
      <c r="NZC1210" s="61"/>
      <c r="NZD1210" s="61"/>
      <c r="NZE1210" s="61"/>
      <c r="NZF1210" s="61"/>
      <c r="NZG1210" s="61"/>
      <c r="NZH1210" s="61"/>
      <c r="NZI1210" s="61"/>
      <c r="NZJ1210" s="61"/>
      <c r="NZK1210" s="61"/>
      <c r="NZL1210" s="61"/>
      <c r="NZM1210" s="61"/>
      <c r="NZN1210" s="61"/>
      <c r="NZO1210" s="61"/>
      <c r="NZP1210" s="61"/>
      <c r="NZQ1210" s="61"/>
      <c r="NZR1210" s="61"/>
      <c r="NZS1210" s="61"/>
      <c r="NZT1210" s="61"/>
      <c r="NZU1210" s="61"/>
      <c r="NZV1210" s="61"/>
      <c r="NZW1210" s="61"/>
      <c r="NZX1210" s="61"/>
      <c r="NZY1210" s="61"/>
      <c r="NZZ1210" s="61"/>
      <c r="OAA1210" s="61"/>
      <c r="OAB1210" s="61"/>
      <c r="OAC1210" s="61"/>
      <c r="OAD1210" s="61"/>
      <c r="OAE1210" s="61"/>
      <c r="OAF1210" s="61"/>
      <c r="OAG1210" s="61"/>
      <c r="OAH1210" s="61"/>
      <c r="OAI1210" s="61"/>
      <c r="OAJ1210" s="61"/>
      <c r="OAK1210" s="61"/>
      <c r="OAL1210" s="61"/>
      <c r="OAM1210" s="61"/>
      <c r="OAN1210" s="61"/>
      <c r="OAO1210" s="61"/>
      <c r="OAP1210" s="61"/>
      <c r="OAQ1210" s="61"/>
      <c r="OAR1210" s="61"/>
      <c r="OAS1210" s="61"/>
      <c r="OAT1210" s="61"/>
      <c r="OAU1210" s="61"/>
      <c r="OAV1210" s="61"/>
      <c r="OAW1210" s="61"/>
      <c r="OAX1210" s="61"/>
      <c r="OAY1210" s="61"/>
      <c r="OAZ1210" s="61"/>
      <c r="OBA1210" s="61"/>
      <c r="OBB1210" s="61"/>
      <c r="OBC1210" s="61"/>
      <c r="OBD1210" s="61"/>
      <c r="OBE1210" s="61"/>
      <c r="OBF1210" s="61"/>
      <c r="OBG1210" s="61"/>
      <c r="OBH1210" s="61"/>
      <c r="OBI1210" s="61"/>
      <c r="OBJ1210" s="61"/>
      <c r="OBK1210" s="61"/>
      <c r="OBL1210" s="61"/>
      <c r="OBM1210" s="61"/>
      <c r="OBN1210" s="61"/>
      <c r="OBO1210" s="61"/>
      <c r="OBP1210" s="61"/>
      <c r="OBQ1210" s="61"/>
      <c r="OBR1210" s="61"/>
      <c r="OBS1210" s="61"/>
      <c r="OBT1210" s="61"/>
      <c r="OBU1210" s="61"/>
      <c r="OBV1210" s="61"/>
      <c r="OBW1210" s="61"/>
      <c r="OBX1210" s="61"/>
      <c r="OBY1210" s="61"/>
      <c r="OBZ1210" s="61"/>
      <c r="OCA1210" s="61"/>
      <c r="OCB1210" s="61"/>
      <c r="OCC1210" s="61"/>
      <c r="OCD1210" s="61"/>
      <c r="OCE1210" s="61"/>
      <c r="OCF1210" s="61"/>
      <c r="OCG1210" s="61"/>
      <c r="OCH1210" s="61"/>
      <c r="OCI1210" s="61"/>
      <c r="OCJ1210" s="61"/>
      <c r="OCK1210" s="61"/>
      <c r="OCL1210" s="61"/>
      <c r="OCM1210" s="61"/>
      <c r="OCN1210" s="61"/>
      <c r="OCO1210" s="61"/>
      <c r="OCP1210" s="61"/>
      <c r="OCQ1210" s="61"/>
      <c r="OCR1210" s="61"/>
      <c r="OCS1210" s="61"/>
      <c r="OCT1210" s="61"/>
      <c r="OCU1210" s="61"/>
      <c r="OCV1210" s="61"/>
      <c r="OCW1210" s="61"/>
      <c r="OCX1210" s="61"/>
      <c r="OCY1210" s="61"/>
      <c r="OCZ1210" s="61"/>
      <c r="ODA1210" s="61"/>
      <c r="ODB1210" s="61"/>
      <c r="ODC1210" s="61"/>
      <c r="ODD1210" s="61"/>
      <c r="ODE1210" s="61"/>
      <c r="ODF1210" s="61"/>
      <c r="ODG1210" s="61"/>
      <c r="ODH1210" s="61"/>
      <c r="ODI1210" s="61"/>
      <c r="ODJ1210" s="61"/>
      <c r="ODK1210" s="61"/>
      <c r="ODL1210" s="61"/>
      <c r="ODM1210" s="61"/>
      <c r="ODN1210" s="61"/>
      <c r="ODO1210" s="61"/>
      <c r="ODP1210" s="61"/>
      <c r="ODQ1210" s="61"/>
      <c r="ODR1210" s="61"/>
      <c r="ODS1210" s="61"/>
      <c r="ODT1210" s="61"/>
      <c r="ODU1210" s="61"/>
      <c r="ODV1210" s="61"/>
      <c r="ODW1210" s="61"/>
      <c r="ODX1210" s="61"/>
      <c r="ODY1210" s="61"/>
      <c r="ODZ1210" s="61"/>
      <c r="OEA1210" s="61"/>
      <c r="OEB1210" s="61"/>
      <c r="OEC1210" s="61"/>
      <c r="OED1210" s="61"/>
      <c r="OEE1210" s="61"/>
      <c r="OEF1210" s="61"/>
      <c r="OEG1210" s="61"/>
      <c r="OEH1210" s="61"/>
      <c r="OEI1210" s="61"/>
      <c r="OEJ1210" s="61"/>
      <c r="OEK1210" s="61"/>
      <c r="OEL1210" s="61"/>
      <c r="OEM1210" s="61"/>
      <c r="OEN1210" s="61"/>
      <c r="OEO1210" s="61"/>
      <c r="OEP1210" s="61"/>
      <c r="OEQ1210" s="61"/>
      <c r="OER1210" s="61"/>
      <c r="OES1210" s="61"/>
      <c r="OET1210" s="61"/>
      <c r="OEU1210" s="61"/>
      <c r="OEV1210" s="61"/>
      <c r="OEW1210" s="61"/>
      <c r="OEX1210" s="61"/>
      <c r="OEY1210" s="61"/>
      <c r="OEZ1210" s="61"/>
      <c r="OFA1210" s="61"/>
      <c r="OFB1210" s="61"/>
      <c r="OFC1210" s="61"/>
      <c r="OFD1210" s="61"/>
      <c r="OFE1210" s="61"/>
      <c r="OFF1210" s="61"/>
      <c r="OFG1210" s="61"/>
      <c r="OFH1210" s="61"/>
      <c r="OFI1210" s="61"/>
      <c r="OFJ1210" s="61"/>
      <c r="OFK1210" s="61"/>
      <c r="OFL1210" s="61"/>
      <c r="OFM1210" s="61"/>
      <c r="OFN1210" s="61"/>
      <c r="OFO1210" s="61"/>
      <c r="OFP1210" s="61"/>
      <c r="OFQ1210" s="61"/>
      <c r="OFR1210" s="61"/>
      <c r="OFS1210" s="61"/>
      <c r="OFT1210" s="61"/>
      <c r="OFU1210" s="61"/>
      <c r="OFV1210" s="61"/>
      <c r="OFW1210" s="61"/>
      <c r="OFX1210" s="61"/>
      <c r="OFY1210" s="61"/>
      <c r="OFZ1210" s="61"/>
      <c r="OGA1210" s="61"/>
      <c r="OGB1210" s="61"/>
      <c r="OGC1210" s="61"/>
      <c r="OGD1210" s="61"/>
      <c r="OGE1210" s="61"/>
      <c r="OGF1210" s="61"/>
      <c r="OGG1210" s="61"/>
      <c r="OGH1210" s="61"/>
      <c r="OGI1210" s="61"/>
      <c r="OGJ1210" s="61"/>
      <c r="OGK1210" s="61"/>
      <c r="OGL1210" s="61"/>
      <c r="OGM1210" s="61"/>
      <c r="OGN1210" s="61"/>
      <c r="OGO1210" s="61"/>
      <c r="OGP1210" s="61"/>
      <c r="OGQ1210" s="61"/>
      <c r="OGR1210" s="61"/>
      <c r="OGS1210" s="61"/>
      <c r="OGT1210" s="61"/>
      <c r="OGU1210" s="61"/>
      <c r="OGV1210" s="61"/>
      <c r="OGW1210" s="61"/>
      <c r="OGX1210" s="61"/>
      <c r="OGY1210" s="61"/>
      <c r="OGZ1210" s="61"/>
      <c r="OHA1210" s="61"/>
      <c r="OHB1210" s="61"/>
      <c r="OHC1210" s="61"/>
      <c r="OHD1210" s="61"/>
      <c r="OHE1210" s="61"/>
      <c r="OHF1210" s="61"/>
      <c r="OHG1210" s="61"/>
      <c r="OHH1210" s="61"/>
      <c r="OHI1210" s="61"/>
      <c r="OHJ1210" s="61"/>
      <c r="OHK1210" s="61"/>
      <c r="OHL1210" s="61"/>
      <c r="OHM1210" s="61"/>
      <c r="OHN1210" s="61"/>
      <c r="OHO1210" s="61"/>
      <c r="OHP1210" s="61"/>
      <c r="OHQ1210" s="61"/>
      <c r="OHR1210" s="61"/>
      <c r="OHS1210" s="61"/>
      <c r="OHT1210" s="61"/>
      <c r="OHU1210" s="61"/>
      <c r="OHV1210" s="61"/>
      <c r="OHW1210" s="61"/>
      <c r="OHX1210" s="61"/>
      <c r="OHY1210" s="61"/>
      <c r="OHZ1210" s="61"/>
      <c r="OIA1210" s="61"/>
      <c r="OIB1210" s="61"/>
      <c r="OIC1210" s="61"/>
      <c r="OID1210" s="61"/>
      <c r="OIE1210" s="61"/>
      <c r="OIF1210" s="61"/>
      <c r="OIG1210" s="61"/>
      <c r="OIH1210" s="61"/>
      <c r="OII1210" s="61"/>
      <c r="OIJ1210" s="61"/>
      <c r="OIK1210" s="61"/>
      <c r="OIL1210" s="61"/>
      <c r="OIM1210" s="61"/>
      <c r="OIN1210" s="61"/>
      <c r="OIO1210" s="61"/>
      <c r="OIP1210" s="61"/>
      <c r="OIQ1210" s="61"/>
      <c r="OIR1210" s="61"/>
      <c r="OIS1210" s="61"/>
      <c r="OIT1210" s="61"/>
      <c r="OIU1210" s="61"/>
      <c r="OIV1210" s="61"/>
      <c r="OIW1210" s="61"/>
      <c r="OIX1210" s="61"/>
      <c r="OIY1210" s="61"/>
      <c r="OIZ1210" s="61"/>
      <c r="OJA1210" s="61"/>
      <c r="OJB1210" s="61"/>
      <c r="OJC1210" s="61"/>
      <c r="OJD1210" s="61"/>
      <c r="OJE1210" s="61"/>
      <c r="OJF1210" s="61"/>
      <c r="OJG1210" s="61"/>
      <c r="OJH1210" s="61"/>
      <c r="OJI1210" s="61"/>
      <c r="OJJ1210" s="61"/>
      <c r="OJK1210" s="61"/>
      <c r="OJL1210" s="61"/>
      <c r="OJM1210" s="61"/>
      <c r="OJN1210" s="61"/>
      <c r="OJO1210" s="61"/>
      <c r="OJP1210" s="61"/>
      <c r="OJQ1210" s="61"/>
      <c r="OJR1210" s="61"/>
      <c r="OJS1210" s="61"/>
      <c r="OJT1210" s="61"/>
      <c r="OJU1210" s="61"/>
      <c r="OJV1210" s="61"/>
      <c r="OJW1210" s="61"/>
      <c r="OJX1210" s="61"/>
      <c r="OJY1210" s="61"/>
      <c r="OJZ1210" s="61"/>
      <c r="OKA1210" s="61"/>
      <c r="OKB1210" s="61"/>
      <c r="OKC1210" s="61"/>
      <c r="OKD1210" s="61"/>
      <c r="OKE1210" s="61"/>
      <c r="OKF1210" s="61"/>
      <c r="OKG1210" s="61"/>
      <c r="OKH1210" s="61"/>
      <c r="OKI1210" s="61"/>
      <c r="OKJ1210" s="61"/>
      <c r="OKK1210" s="61"/>
      <c r="OKL1210" s="61"/>
      <c r="OKM1210" s="61"/>
      <c r="OKN1210" s="61"/>
      <c r="OKO1210" s="61"/>
      <c r="OKP1210" s="61"/>
      <c r="OKQ1210" s="61"/>
      <c r="OKR1210" s="61"/>
      <c r="OKS1210" s="61"/>
      <c r="OKT1210" s="61"/>
      <c r="OKU1210" s="61"/>
      <c r="OKV1210" s="61"/>
      <c r="OKW1210" s="61"/>
      <c r="OKX1210" s="61"/>
      <c r="OKY1210" s="61"/>
      <c r="OKZ1210" s="61"/>
      <c r="OLA1210" s="61"/>
      <c r="OLB1210" s="61"/>
      <c r="OLC1210" s="61"/>
      <c r="OLD1210" s="61"/>
      <c r="OLE1210" s="61"/>
      <c r="OLF1210" s="61"/>
      <c r="OLG1210" s="61"/>
      <c r="OLH1210" s="61"/>
      <c r="OLI1210" s="61"/>
      <c r="OLJ1210" s="61"/>
      <c r="OLK1210" s="61"/>
      <c r="OLL1210" s="61"/>
      <c r="OLM1210" s="61"/>
      <c r="OLN1210" s="61"/>
      <c r="OLO1210" s="61"/>
      <c r="OLP1210" s="61"/>
      <c r="OLQ1210" s="61"/>
      <c r="OLR1210" s="61"/>
      <c r="OLS1210" s="61"/>
      <c r="OLT1210" s="61"/>
      <c r="OLU1210" s="61"/>
      <c r="OLV1210" s="61"/>
      <c r="OLW1210" s="61"/>
      <c r="OLX1210" s="61"/>
      <c r="OLY1210" s="61"/>
      <c r="OLZ1210" s="61"/>
      <c r="OMA1210" s="61"/>
      <c r="OMB1210" s="61"/>
      <c r="OMC1210" s="61"/>
      <c r="OMD1210" s="61"/>
      <c r="OME1210" s="61"/>
      <c r="OMF1210" s="61"/>
      <c r="OMG1210" s="61"/>
      <c r="OMH1210" s="61"/>
      <c r="OMI1210" s="61"/>
      <c r="OMJ1210" s="61"/>
      <c r="OMK1210" s="61"/>
      <c r="OML1210" s="61"/>
      <c r="OMM1210" s="61"/>
      <c r="OMN1210" s="61"/>
      <c r="OMO1210" s="61"/>
      <c r="OMP1210" s="61"/>
      <c r="OMQ1210" s="61"/>
      <c r="OMR1210" s="61"/>
      <c r="OMS1210" s="61"/>
      <c r="OMT1210" s="61"/>
      <c r="OMU1210" s="61"/>
      <c r="OMV1210" s="61"/>
      <c r="OMW1210" s="61"/>
      <c r="OMX1210" s="61"/>
      <c r="OMY1210" s="61"/>
      <c r="OMZ1210" s="61"/>
      <c r="ONA1210" s="61"/>
      <c r="ONB1210" s="61"/>
      <c r="ONC1210" s="61"/>
      <c r="OND1210" s="61"/>
      <c r="ONE1210" s="61"/>
      <c r="ONF1210" s="61"/>
      <c r="ONG1210" s="61"/>
      <c r="ONH1210" s="61"/>
      <c r="ONI1210" s="61"/>
      <c r="ONJ1210" s="61"/>
      <c r="ONK1210" s="61"/>
      <c r="ONL1210" s="61"/>
      <c r="ONM1210" s="61"/>
      <c r="ONN1210" s="61"/>
      <c r="ONO1210" s="61"/>
      <c r="ONP1210" s="61"/>
      <c r="ONQ1210" s="61"/>
      <c r="ONR1210" s="61"/>
      <c r="ONS1210" s="61"/>
      <c r="ONT1210" s="61"/>
      <c r="ONU1210" s="61"/>
      <c r="ONV1210" s="61"/>
      <c r="ONW1210" s="61"/>
      <c r="ONX1210" s="61"/>
      <c r="ONY1210" s="61"/>
      <c r="ONZ1210" s="61"/>
      <c r="OOA1210" s="61"/>
      <c r="OOB1210" s="61"/>
      <c r="OOC1210" s="61"/>
      <c r="OOD1210" s="61"/>
      <c r="OOE1210" s="61"/>
      <c r="OOF1210" s="61"/>
      <c r="OOG1210" s="61"/>
      <c r="OOH1210" s="61"/>
      <c r="OOI1210" s="61"/>
      <c r="OOJ1210" s="61"/>
      <c r="OOK1210" s="61"/>
      <c r="OOL1210" s="61"/>
      <c r="OOM1210" s="61"/>
      <c r="OON1210" s="61"/>
      <c r="OOO1210" s="61"/>
      <c r="OOP1210" s="61"/>
      <c r="OOQ1210" s="61"/>
      <c r="OOR1210" s="61"/>
      <c r="OOS1210" s="61"/>
      <c r="OOT1210" s="61"/>
      <c r="OOU1210" s="61"/>
      <c r="OOV1210" s="61"/>
      <c r="OOW1210" s="61"/>
      <c r="OOX1210" s="61"/>
      <c r="OOY1210" s="61"/>
      <c r="OOZ1210" s="61"/>
      <c r="OPA1210" s="61"/>
      <c r="OPB1210" s="61"/>
      <c r="OPC1210" s="61"/>
      <c r="OPD1210" s="61"/>
      <c r="OPE1210" s="61"/>
      <c r="OPF1210" s="61"/>
      <c r="OPG1210" s="61"/>
      <c r="OPH1210" s="61"/>
      <c r="OPI1210" s="61"/>
      <c r="OPJ1210" s="61"/>
      <c r="OPK1210" s="61"/>
      <c r="OPL1210" s="61"/>
      <c r="OPM1210" s="61"/>
      <c r="OPN1210" s="61"/>
      <c r="OPO1210" s="61"/>
      <c r="OPP1210" s="61"/>
      <c r="OPQ1210" s="61"/>
      <c r="OPR1210" s="61"/>
      <c r="OPS1210" s="61"/>
      <c r="OPT1210" s="61"/>
      <c r="OPU1210" s="61"/>
      <c r="OPV1210" s="61"/>
      <c r="OPW1210" s="61"/>
      <c r="OPX1210" s="61"/>
      <c r="OPY1210" s="61"/>
      <c r="OPZ1210" s="61"/>
      <c r="OQA1210" s="61"/>
      <c r="OQB1210" s="61"/>
      <c r="OQC1210" s="61"/>
      <c r="OQD1210" s="61"/>
      <c r="OQE1210" s="61"/>
      <c r="OQF1210" s="61"/>
      <c r="OQG1210" s="61"/>
      <c r="OQH1210" s="61"/>
      <c r="OQI1210" s="61"/>
      <c r="OQJ1210" s="61"/>
      <c r="OQK1210" s="61"/>
      <c r="OQL1210" s="61"/>
      <c r="OQM1210" s="61"/>
      <c r="OQN1210" s="61"/>
      <c r="OQO1210" s="61"/>
      <c r="OQP1210" s="61"/>
      <c r="OQQ1210" s="61"/>
      <c r="OQR1210" s="61"/>
      <c r="OQS1210" s="61"/>
      <c r="OQT1210" s="61"/>
      <c r="OQU1210" s="61"/>
      <c r="OQV1210" s="61"/>
      <c r="OQW1210" s="61"/>
      <c r="OQX1210" s="61"/>
      <c r="OQY1210" s="61"/>
      <c r="OQZ1210" s="61"/>
      <c r="ORA1210" s="61"/>
      <c r="ORB1210" s="61"/>
      <c r="ORC1210" s="61"/>
      <c r="ORD1210" s="61"/>
      <c r="ORE1210" s="61"/>
      <c r="ORF1210" s="61"/>
      <c r="ORG1210" s="61"/>
      <c r="ORH1210" s="61"/>
      <c r="ORI1210" s="61"/>
      <c r="ORJ1210" s="61"/>
      <c r="ORK1210" s="61"/>
      <c r="ORL1210" s="61"/>
      <c r="ORM1210" s="61"/>
      <c r="ORN1210" s="61"/>
      <c r="ORO1210" s="61"/>
      <c r="ORP1210" s="61"/>
      <c r="ORQ1210" s="61"/>
      <c r="ORR1210" s="61"/>
      <c r="ORS1210" s="61"/>
      <c r="ORT1210" s="61"/>
      <c r="ORU1210" s="61"/>
      <c r="ORV1210" s="61"/>
      <c r="ORW1210" s="61"/>
      <c r="ORX1210" s="61"/>
      <c r="ORY1210" s="61"/>
      <c r="ORZ1210" s="61"/>
      <c r="OSA1210" s="61"/>
      <c r="OSB1210" s="61"/>
      <c r="OSC1210" s="61"/>
      <c r="OSD1210" s="61"/>
      <c r="OSE1210" s="61"/>
      <c r="OSF1210" s="61"/>
      <c r="OSG1210" s="61"/>
      <c r="OSH1210" s="61"/>
      <c r="OSI1210" s="61"/>
      <c r="OSJ1210" s="61"/>
      <c r="OSK1210" s="61"/>
      <c r="OSL1210" s="61"/>
      <c r="OSM1210" s="61"/>
      <c r="OSN1210" s="61"/>
      <c r="OSO1210" s="61"/>
      <c r="OSP1210" s="61"/>
      <c r="OSQ1210" s="61"/>
      <c r="OSR1210" s="61"/>
      <c r="OSS1210" s="61"/>
      <c r="OST1210" s="61"/>
      <c r="OSU1210" s="61"/>
      <c r="OSV1210" s="61"/>
      <c r="OSW1210" s="61"/>
      <c r="OSX1210" s="61"/>
      <c r="OSY1210" s="61"/>
      <c r="OSZ1210" s="61"/>
      <c r="OTA1210" s="61"/>
      <c r="OTB1210" s="61"/>
      <c r="OTC1210" s="61"/>
      <c r="OTD1210" s="61"/>
      <c r="OTE1210" s="61"/>
      <c r="OTF1210" s="61"/>
      <c r="OTG1210" s="61"/>
      <c r="OTH1210" s="61"/>
      <c r="OTI1210" s="61"/>
      <c r="OTJ1210" s="61"/>
      <c r="OTK1210" s="61"/>
      <c r="OTL1210" s="61"/>
      <c r="OTM1210" s="61"/>
      <c r="OTN1210" s="61"/>
      <c r="OTO1210" s="61"/>
      <c r="OTP1210" s="61"/>
      <c r="OTQ1210" s="61"/>
      <c r="OTR1210" s="61"/>
      <c r="OTS1210" s="61"/>
      <c r="OTT1210" s="61"/>
      <c r="OTU1210" s="61"/>
      <c r="OTV1210" s="61"/>
      <c r="OTW1210" s="61"/>
      <c r="OTX1210" s="61"/>
      <c r="OTY1210" s="61"/>
      <c r="OTZ1210" s="61"/>
      <c r="OUA1210" s="61"/>
      <c r="OUB1210" s="61"/>
      <c r="OUC1210" s="61"/>
      <c r="OUD1210" s="61"/>
      <c r="OUE1210" s="61"/>
      <c r="OUF1210" s="61"/>
      <c r="OUG1210" s="61"/>
      <c r="OUH1210" s="61"/>
      <c r="OUI1210" s="61"/>
      <c r="OUJ1210" s="61"/>
      <c r="OUK1210" s="61"/>
      <c r="OUL1210" s="61"/>
      <c r="OUM1210" s="61"/>
      <c r="OUN1210" s="61"/>
      <c r="OUO1210" s="61"/>
      <c r="OUP1210" s="61"/>
      <c r="OUQ1210" s="61"/>
      <c r="OUR1210" s="61"/>
      <c r="OUS1210" s="61"/>
      <c r="OUT1210" s="61"/>
      <c r="OUU1210" s="61"/>
      <c r="OUV1210" s="61"/>
      <c r="OUW1210" s="61"/>
      <c r="OUX1210" s="61"/>
      <c r="OUY1210" s="61"/>
      <c r="OUZ1210" s="61"/>
      <c r="OVA1210" s="61"/>
      <c r="OVB1210" s="61"/>
      <c r="OVC1210" s="61"/>
      <c r="OVD1210" s="61"/>
      <c r="OVE1210" s="61"/>
      <c r="OVF1210" s="61"/>
      <c r="OVG1210" s="61"/>
      <c r="OVH1210" s="61"/>
      <c r="OVI1210" s="61"/>
      <c r="OVJ1210" s="61"/>
      <c r="OVK1210" s="61"/>
      <c r="OVL1210" s="61"/>
      <c r="OVM1210" s="61"/>
      <c r="OVN1210" s="61"/>
      <c r="OVO1210" s="61"/>
      <c r="OVP1210" s="61"/>
      <c r="OVQ1210" s="61"/>
      <c r="OVR1210" s="61"/>
      <c r="OVS1210" s="61"/>
      <c r="OVT1210" s="61"/>
      <c r="OVU1210" s="61"/>
      <c r="OVV1210" s="61"/>
      <c r="OVW1210" s="61"/>
      <c r="OVX1210" s="61"/>
      <c r="OVY1210" s="61"/>
      <c r="OVZ1210" s="61"/>
      <c r="OWA1210" s="61"/>
      <c r="OWB1210" s="61"/>
      <c r="OWC1210" s="61"/>
      <c r="OWD1210" s="61"/>
      <c r="OWE1210" s="61"/>
      <c r="OWF1210" s="61"/>
      <c r="OWG1210" s="61"/>
      <c r="OWH1210" s="61"/>
      <c r="OWI1210" s="61"/>
      <c r="OWJ1210" s="61"/>
      <c r="OWK1210" s="61"/>
      <c r="OWL1210" s="61"/>
      <c r="OWM1210" s="61"/>
      <c r="OWN1210" s="61"/>
      <c r="OWO1210" s="61"/>
      <c r="OWP1210" s="61"/>
      <c r="OWQ1210" s="61"/>
      <c r="OWR1210" s="61"/>
      <c r="OWS1210" s="61"/>
      <c r="OWT1210" s="61"/>
      <c r="OWU1210" s="61"/>
      <c r="OWV1210" s="61"/>
      <c r="OWW1210" s="61"/>
      <c r="OWX1210" s="61"/>
      <c r="OWY1210" s="61"/>
      <c r="OWZ1210" s="61"/>
      <c r="OXA1210" s="61"/>
      <c r="OXB1210" s="61"/>
      <c r="OXC1210" s="61"/>
      <c r="OXD1210" s="61"/>
      <c r="OXE1210" s="61"/>
      <c r="OXF1210" s="61"/>
      <c r="OXG1210" s="61"/>
      <c r="OXH1210" s="61"/>
      <c r="OXI1210" s="61"/>
      <c r="OXJ1210" s="61"/>
      <c r="OXK1210" s="61"/>
      <c r="OXL1210" s="61"/>
      <c r="OXM1210" s="61"/>
      <c r="OXN1210" s="61"/>
      <c r="OXO1210" s="61"/>
      <c r="OXP1210" s="61"/>
      <c r="OXQ1210" s="61"/>
      <c r="OXR1210" s="61"/>
      <c r="OXS1210" s="61"/>
      <c r="OXT1210" s="61"/>
      <c r="OXU1210" s="61"/>
      <c r="OXV1210" s="61"/>
      <c r="OXW1210" s="61"/>
      <c r="OXX1210" s="61"/>
      <c r="OXY1210" s="61"/>
      <c r="OXZ1210" s="61"/>
      <c r="OYA1210" s="61"/>
      <c r="OYB1210" s="61"/>
      <c r="OYC1210" s="61"/>
      <c r="OYD1210" s="61"/>
      <c r="OYE1210" s="61"/>
      <c r="OYF1210" s="61"/>
      <c r="OYG1210" s="61"/>
      <c r="OYH1210" s="61"/>
      <c r="OYI1210" s="61"/>
      <c r="OYJ1210" s="61"/>
      <c r="OYK1210" s="61"/>
      <c r="OYL1210" s="61"/>
      <c r="OYM1210" s="61"/>
      <c r="OYN1210" s="61"/>
      <c r="OYO1210" s="61"/>
      <c r="OYP1210" s="61"/>
      <c r="OYQ1210" s="61"/>
      <c r="OYR1210" s="61"/>
      <c r="OYS1210" s="61"/>
      <c r="OYT1210" s="61"/>
      <c r="OYU1210" s="61"/>
      <c r="OYV1210" s="61"/>
      <c r="OYW1210" s="61"/>
      <c r="OYX1210" s="61"/>
      <c r="OYY1210" s="61"/>
      <c r="OYZ1210" s="61"/>
      <c r="OZA1210" s="61"/>
      <c r="OZB1210" s="61"/>
      <c r="OZC1210" s="61"/>
      <c r="OZD1210" s="61"/>
      <c r="OZE1210" s="61"/>
      <c r="OZF1210" s="61"/>
      <c r="OZG1210" s="61"/>
      <c r="OZH1210" s="61"/>
      <c r="OZI1210" s="61"/>
      <c r="OZJ1210" s="61"/>
      <c r="OZK1210" s="61"/>
      <c r="OZL1210" s="61"/>
      <c r="OZM1210" s="61"/>
      <c r="OZN1210" s="61"/>
      <c r="OZO1210" s="61"/>
      <c r="OZP1210" s="61"/>
      <c r="OZQ1210" s="61"/>
      <c r="OZR1210" s="61"/>
      <c r="OZS1210" s="61"/>
      <c r="OZT1210" s="61"/>
      <c r="OZU1210" s="61"/>
      <c r="OZV1210" s="61"/>
      <c r="OZW1210" s="61"/>
      <c r="OZX1210" s="61"/>
      <c r="OZY1210" s="61"/>
      <c r="OZZ1210" s="61"/>
      <c r="PAA1210" s="61"/>
      <c r="PAB1210" s="61"/>
      <c r="PAC1210" s="61"/>
      <c r="PAD1210" s="61"/>
      <c r="PAE1210" s="61"/>
      <c r="PAF1210" s="61"/>
      <c r="PAG1210" s="61"/>
      <c r="PAH1210" s="61"/>
      <c r="PAI1210" s="61"/>
      <c r="PAJ1210" s="61"/>
      <c r="PAK1210" s="61"/>
      <c r="PAL1210" s="61"/>
      <c r="PAM1210" s="61"/>
      <c r="PAN1210" s="61"/>
      <c r="PAO1210" s="61"/>
      <c r="PAP1210" s="61"/>
      <c r="PAQ1210" s="61"/>
      <c r="PAR1210" s="61"/>
      <c r="PAS1210" s="61"/>
      <c r="PAT1210" s="61"/>
      <c r="PAU1210" s="61"/>
      <c r="PAV1210" s="61"/>
      <c r="PAW1210" s="61"/>
      <c r="PAX1210" s="61"/>
      <c r="PAY1210" s="61"/>
      <c r="PAZ1210" s="61"/>
      <c r="PBA1210" s="61"/>
      <c r="PBB1210" s="61"/>
      <c r="PBC1210" s="61"/>
      <c r="PBD1210" s="61"/>
      <c r="PBE1210" s="61"/>
      <c r="PBF1210" s="61"/>
      <c r="PBG1210" s="61"/>
      <c r="PBH1210" s="61"/>
      <c r="PBI1210" s="61"/>
      <c r="PBJ1210" s="61"/>
      <c r="PBK1210" s="61"/>
      <c r="PBL1210" s="61"/>
      <c r="PBM1210" s="61"/>
      <c r="PBN1210" s="61"/>
      <c r="PBO1210" s="61"/>
      <c r="PBP1210" s="61"/>
      <c r="PBQ1210" s="61"/>
      <c r="PBR1210" s="61"/>
      <c r="PBS1210" s="61"/>
      <c r="PBT1210" s="61"/>
      <c r="PBU1210" s="61"/>
      <c r="PBV1210" s="61"/>
      <c r="PBW1210" s="61"/>
      <c r="PBX1210" s="61"/>
      <c r="PBY1210" s="61"/>
      <c r="PBZ1210" s="61"/>
      <c r="PCA1210" s="61"/>
      <c r="PCB1210" s="61"/>
      <c r="PCC1210" s="61"/>
      <c r="PCD1210" s="61"/>
      <c r="PCE1210" s="61"/>
      <c r="PCF1210" s="61"/>
      <c r="PCG1210" s="61"/>
      <c r="PCH1210" s="61"/>
      <c r="PCI1210" s="61"/>
      <c r="PCJ1210" s="61"/>
      <c r="PCK1210" s="61"/>
      <c r="PCL1210" s="61"/>
      <c r="PCM1210" s="61"/>
      <c r="PCN1210" s="61"/>
      <c r="PCO1210" s="61"/>
      <c r="PCP1210" s="61"/>
      <c r="PCQ1210" s="61"/>
      <c r="PCR1210" s="61"/>
      <c r="PCS1210" s="61"/>
      <c r="PCT1210" s="61"/>
      <c r="PCU1210" s="61"/>
      <c r="PCV1210" s="61"/>
      <c r="PCW1210" s="61"/>
      <c r="PCX1210" s="61"/>
      <c r="PCY1210" s="61"/>
      <c r="PCZ1210" s="61"/>
      <c r="PDA1210" s="61"/>
      <c r="PDB1210" s="61"/>
      <c r="PDC1210" s="61"/>
      <c r="PDD1210" s="61"/>
      <c r="PDE1210" s="61"/>
      <c r="PDF1210" s="61"/>
      <c r="PDG1210" s="61"/>
      <c r="PDH1210" s="61"/>
      <c r="PDI1210" s="61"/>
      <c r="PDJ1210" s="61"/>
      <c r="PDK1210" s="61"/>
      <c r="PDL1210" s="61"/>
      <c r="PDM1210" s="61"/>
      <c r="PDN1210" s="61"/>
      <c r="PDO1210" s="61"/>
      <c r="PDP1210" s="61"/>
      <c r="PDQ1210" s="61"/>
      <c r="PDR1210" s="61"/>
      <c r="PDS1210" s="61"/>
      <c r="PDT1210" s="61"/>
      <c r="PDU1210" s="61"/>
      <c r="PDV1210" s="61"/>
      <c r="PDW1210" s="61"/>
      <c r="PDX1210" s="61"/>
      <c r="PDY1210" s="61"/>
      <c r="PDZ1210" s="61"/>
      <c r="PEA1210" s="61"/>
      <c r="PEB1210" s="61"/>
      <c r="PEC1210" s="61"/>
      <c r="PED1210" s="61"/>
      <c r="PEE1210" s="61"/>
      <c r="PEF1210" s="61"/>
      <c r="PEG1210" s="61"/>
      <c r="PEH1210" s="61"/>
      <c r="PEI1210" s="61"/>
      <c r="PEJ1210" s="61"/>
      <c r="PEK1210" s="61"/>
      <c r="PEL1210" s="61"/>
      <c r="PEM1210" s="61"/>
      <c r="PEN1210" s="61"/>
      <c r="PEO1210" s="61"/>
      <c r="PEP1210" s="61"/>
      <c r="PEQ1210" s="61"/>
      <c r="PER1210" s="61"/>
      <c r="PES1210" s="61"/>
      <c r="PET1210" s="61"/>
      <c r="PEU1210" s="61"/>
      <c r="PEV1210" s="61"/>
      <c r="PEW1210" s="61"/>
      <c r="PEX1210" s="61"/>
      <c r="PEY1210" s="61"/>
      <c r="PEZ1210" s="61"/>
      <c r="PFA1210" s="61"/>
      <c r="PFB1210" s="61"/>
      <c r="PFC1210" s="61"/>
      <c r="PFD1210" s="61"/>
      <c r="PFE1210" s="61"/>
      <c r="PFF1210" s="61"/>
      <c r="PFG1210" s="61"/>
      <c r="PFH1210" s="61"/>
      <c r="PFI1210" s="61"/>
      <c r="PFJ1210" s="61"/>
      <c r="PFK1210" s="61"/>
      <c r="PFL1210" s="61"/>
      <c r="PFM1210" s="61"/>
      <c r="PFN1210" s="61"/>
      <c r="PFO1210" s="61"/>
      <c r="PFP1210" s="61"/>
      <c r="PFQ1210" s="61"/>
      <c r="PFR1210" s="61"/>
      <c r="PFS1210" s="61"/>
      <c r="PFT1210" s="61"/>
      <c r="PFU1210" s="61"/>
      <c r="PFV1210" s="61"/>
      <c r="PFW1210" s="61"/>
      <c r="PFX1210" s="61"/>
      <c r="PFY1210" s="61"/>
      <c r="PFZ1210" s="61"/>
      <c r="PGA1210" s="61"/>
      <c r="PGB1210" s="61"/>
      <c r="PGC1210" s="61"/>
      <c r="PGD1210" s="61"/>
      <c r="PGE1210" s="61"/>
      <c r="PGF1210" s="61"/>
      <c r="PGG1210" s="61"/>
      <c r="PGH1210" s="61"/>
      <c r="PGI1210" s="61"/>
      <c r="PGJ1210" s="61"/>
      <c r="PGK1210" s="61"/>
      <c r="PGL1210" s="61"/>
      <c r="PGM1210" s="61"/>
      <c r="PGN1210" s="61"/>
      <c r="PGO1210" s="61"/>
      <c r="PGP1210" s="61"/>
      <c r="PGQ1210" s="61"/>
      <c r="PGR1210" s="61"/>
      <c r="PGS1210" s="61"/>
      <c r="PGT1210" s="61"/>
      <c r="PGU1210" s="61"/>
      <c r="PGV1210" s="61"/>
      <c r="PGW1210" s="61"/>
      <c r="PGX1210" s="61"/>
      <c r="PGY1210" s="61"/>
      <c r="PGZ1210" s="61"/>
      <c r="PHA1210" s="61"/>
      <c r="PHB1210" s="61"/>
      <c r="PHC1210" s="61"/>
      <c r="PHD1210" s="61"/>
      <c r="PHE1210" s="61"/>
      <c r="PHF1210" s="61"/>
      <c r="PHG1210" s="61"/>
      <c r="PHH1210" s="61"/>
      <c r="PHI1210" s="61"/>
      <c r="PHJ1210" s="61"/>
      <c r="PHK1210" s="61"/>
      <c r="PHL1210" s="61"/>
      <c r="PHM1210" s="61"/>
      <c r="PHN1210" s="61"/>
      <c r="PHO1210" s="61"/>
      <c r="PHP1210" s="61"/>
      <c r="PHQ1210" s="61"/>
      <c r="PHR1210" s="61"/>
      <c r="PHS1210" s="61"/>
      <c r="PHT1210" s="61"/>
      <c r="PHU1210" s="61"/>
      <c r="PHV1210" s="61"/>
      <c r="PHW1210" s="61"/>
      <c r="PHX1210" s="61"/>
      <c r="PHY1210" s="61"/>
      <c r="PHZ1210" s="61"/>
      <c r="PIA1210" s="61"/>
      <c r="PIB1210" s="61"/>
      <c r="PIC1210" s="61"/>
      <c r="PID1210" s="61"/>
      <c r="PIE1210" s="61"/>
      <c r="PIF1210" s="61"/>
      <c r="PIG1210" s="61"/>
      <c r="PIH1210" s="61"/>
      <c r="PII1210" s="61"/>
      <c r="PIJ1210" s="61"/>
      <c r="PIK1210" s="61"/>
      <c r="PIL1210" s="61"/>
      <c r="PIM1210" s="61"/>
      <c r="PIN1210" s="61"/>
      <c r="PIO1210" s="61"/>
      <c r="PIP1210" s="61"/>
      <c r="PIQ1210" s="61"/>
      <c r="PIR1210" s="61"/>
      <c r="PIS1210" s="61"/>
      <c r="PIT1210" s="61"/>
      <c r="PIU1210" s="61"/>
      <c r="PIV1210" s="61"/>
      <c r="PIW1210" s="61"/>
      <c r="PIX1210" s="61"/>
      <c r="PIY1210" s="61"/>
      <c r="PIZ1210" s="61"/>
      <c r="PJA1210" s="61"/>
      <c r="PJB1210" s="61"/>
      <c r="PJC1210" s="61"/>
      <c r="PJD1210" s="61"/>
      <c r="PJE1210" s="61"/>
      <c r="PJF1210" s="61"/>
      <c r="PJG1210" s="61"/>
      <c r="PJH1210" s="61"/>
      <c r="PJI1210" s="61"/>
      <c r="PJJ1210" s="61"/>
      <c r="PJK1210" s="61"/>
      <c r="PJL1210" s="61"/>
      <c r="PJM1210" s="61"/>
      <c r="PJN1210" s="61"/>
      <c r="PJO1210" s="61"/>
      <c r="PJP1210" s="61"/>
      <c r="PJQ1210" s="61"/>
      <c r="PJR1210" s="61"/>
      <c r="PJS1210" s="61"/>
      <c r="PJT1210" s="61"/>
      <c r="PJU1210" s="61"/>
      <c r="PJV1210" s="61"/>
      <c r="PJW1210" s="61"/>
      <c r="PJX1210" s="61"/>
      <c r="PJY1210" s="61"/>
      <c r="PJZ1210" s="61"/>
      <c r="PKA1210" s="61"/>
      <c r="PKB1210" s="61"/>
      <c r="PKC1210" s="61"/>
      <c r="PKD1210" s="61"/>
      <c r="PKE1210" s="61"/>
      <c r="PKF1210" s="61"/>
      <c r="PKG1210" s="61"/>
      <c r="PKH1210" s="61"/>
      <c r="PKI1210" s="61"/>
      <c r="PKJ1210" s="61"/>
      <c r="PKK1210" s="61"/>
      <c r="PKL1210" s="61"/>
      <c r="PKM1210" s="61"/>
      <c r="PKN1210" s="61"/>
      <c r="PKO1210" s="61"/>
      <c r="PKP1210" s="61"/>
      <c r="PKQ1210" s="61"/>
      <c r="PKR1210" s="61"/>
      <c r="PKS1210" s="61"/>
      <c r="PKT1210" s="61"/>
      <c r="PKU1210" s="61"/>
      <c r="PKV1210" s="61"/>
      <c r="PKW1210" s="61"/>
      <c r="PKX1210" s="61"/>
      <c r="PKY1210" s="61"/>
      <c r="PKZ1210" s="61"/>
      <c r="PLA1210" s="61"/>
      <c r="PLB1210" s="61"/>
      <c r="PLC1210" s="61"/>
      <c r="PLD1210" s="61"/>
      <c r="PLE1210" s="61"/>
      <c r="PLF1210" s="61"/>
      <c r="PLG1210" s="61"/>
      <c r="PLH1210" s="61"/>
      <c r="PLI1210" s="61"/>
      <c r="PLJ1210" s="61"/>
      <c r="PLK1210" s="61"/>
      <c r="PLL1210" s="61"/>
      <c r="PLM1210" s="61"/>
      <c r="PLN1210" s="61"/>
      <c r="PLO1210" s="61"/>
      <c r="PLP1210" s="61"/>
      <c r="PLQ1210" s="61"/>
      <c r="PLR1210" s="61"/>
      <c r="PLS1210" s="61"/>
      <c r="PLT1210" s="61"/>
      <c r="PLU1210" s="61"/>
      <c r="PLV1210" s="61"/>
      <c r="PLW1210" s="61"/>
      <c r="PLX1210" s="61"/>
      <c r="PLY1210" s="61"/>
      <c r="PLZ1210" s="61"/>
      <c r="PMA1210" s="61"/>
      <c r="PMB1210" s="61"/>
      <c r="PMC1210" s="61"/>
      <c r="PMD1210" s="61"/>
      <c r="PME1210" s="61"/>
      <c r="PMF1210" s="61"/>
      <c r="PMG1210" s="61"/>
      <c r="PMH1210" s="61"/>
      <c r="PMI1210" s="61"/>
      <c r="PMJ1210" s="61"/>
      <c r="PMK1210" s="61"/>
      <c r="PML1210" s="61"/>
      <c r="PMM1210" s="61"/>
      <c r="PMN1210" s="61"/>
      <c r="PMO1210" s="61"/>
      <c r="PMP1210" s="61"/>
      <c r="PMQ1210" s="61"/>
      <c r="PMR1210" s="61"/>
      <c r="PMS1210" s="61"/>
      <c r="PMT1210" s="61"/>
      <c r="PMU1210" s="61"/>
      <c r="PMV1210" s="61"/>
      <c r="PMW1210" s="61"/>
      <c r="PMX1210" s="61"/>
      <c r="PMY1210" s="61"/>
      <c r="PMZ1210" s="61"/>
      <c r="PNA1210" s="61"/>
      <c r="PNB1210" s="61"/>
      <c r="PNC1210" s="61"/>
      <c r="PND1210" s="61"/>
      <c r="PNE1210" s="61"/>
      <c r="PNF1210" s="61"/>
      <c r="PNG1210" s="61"/>
      <c r="PNH1210" s="61"/>
      <c r="PNI1210" s="61"/>
      <c r="PNJ1210" s="61"/>
      <c r="PNK1210" s="61"/>
      <c r="PNL1210" s="61"/>
      <c r="PNM1210" s="61"/>
      <c r="PNN1210" s="61"/>
      <c r="PNO1210" s="61"/>
      <c r="PNP1210" s="61"/>
      <c r="PNQ1210" s="61"/>
      <c r="PNR1210" s="61"/>
      <c r="PNS1210" s="61"/>
      <c r="PNT1210" s="61"/>
      <c r="PNU1210" s="61"/>
      <c r="PNV1210" s="61"/>
      <c r="PNW1210" s="61"/>
      <c r="PNX1210" s="61"/>
      <c r="PNY1210" s="61"/>
      <c r="PNZ1210" s="61"/>
      <c r="POA1210" s="61"/>
      <c r="POB1210" s="61"/>
      <c r="POC1210" s="61"/>
      <c r="POD1210" s="61"/>
      <c r="POE1210" s="61"/>
      <c r="POF1210" s="61"/>
      <c r="POG1210" s="61"/>
      <c r="POH1210" s="61"/>
      <c r="POI1210" s="61"/>
      <c r="POJ1210" s="61"/>
      <c r="POK1210" s="61"/>
      <c r="POL1210" s="61"/>
      <c r="POM1210" s="61"/>
      <c r="PON1210" s="61"/>
      <c r="POO1210" s="61"/>
      <c r="POP1210" s="61"/>
      <c r="POQ1210" s="61"/>
      <c r="POR1210" s="61"/>
      <c r="POS1210" s="61"/>
      <c r="POT1210" s="61"/>
      <c r="POU1210" s="61"/>
      <c r="POV1210" s="61"/>
      <c r="POW1210" s="61"/>
      <c r="POX1210" s="61"/>
      <c r="POY1210" s="61"/>
      <c r="POZ1210" s="61"/>
      <c r="PPA1210" s="61"/>
      <c r="PPB1210" s="61"/>
      <c r="PPC1210" s="61"/>
      <c r="PPD1210" s="61"/>
      <c r="PPE1210" s="61"/>
      <c r="PPF1210" s="61"/>
      <c r="PPG1210" s="61"/>
      <c r="PPH1210" s="61"/>
      <c r="PPI1210" s="61"/>
      <c r="PPJ1210" s="61"/>
      <c r="PPK1210" s="61"/>
      <c r="PPL1210" s="61"/>
      <c r="PPM1210" s="61"/>
      <c r="PPN1210" s="61"/>
      <c r="PPO1210" s="61"/>
      <c r="PPP1210" s="61"/>
      <c r="PPQ1210" s="61"/>
      <c r="PPR1210" s="61"/>
      <c r="PPS1210" s="61"/>
      <c r="PPT1210" s="61"/>
      <c r="PPU1210" s="61"/>
      <c r="PPV1210" s="61"/>
      <c r="PPW1210" s="61"/>
      <c r="PPX1210" s="61"/>
      <c r="PPY1210" s="61"/>
      <c r="PPZ1210" s="61"/>
      <c r="PQA1210" s="61"/>
      <c r="PQB1210" s="61"/>
      <c r="PQC1210" s="61"/>
      <c r="PQD1210" s="61"/>
      <c r="PQE1210" s="61"/>
      <c r="PQF1210" s="61"/>
      <c r="PQG1210" s="61"/>
      <c r="PQH1210" s="61"/>
      <c r="PQI1210" s="61"/>
      <c r="PQJ1210" s="61"/>
      <c r="PQK1210" s="61"/>
      <c r="PQL1210" s="61"/>
      <c r="PQM1210" s="61"/>
      <c r="PQN1210" s="61"/>
      <c r="PQO1210" s="61"/>
      <c r="PQP1210" s="61"/>
      <c r="PQQ1210" s="61"/>
      <c r="PQR1210" s="61"/>
      <c r="PQS1210" s="61"/>
      <c r="PQT1210" s="61"/>
      <c r="PQU1210" s="61"/>
      <c r="PQV1210" s="61"/>
      <c r="PQW1210" s="61"/>
      <c r="PQX1210" s="61"/>
      <c r="PQY1210" s="61"/>
      <c r="PQZ1210" s="61"/>
      <c r="PRA1210" s="61"/>
      <c r="PRB1210" s="61"/>
      <c r="PRC1210" s="61"/>
      <c r="PRD1210" s="61"/>
      <c r="PRE1210" s="61"/>
      <c r="PRF1210" s="61"/>
      <c r="PRG1210" s="61"/>
      <c r="PRH1210" s="61"/>
      <c r="PRI1210" s="61"/>
      <c r="PRJ1210" s="61"/>
      <c r="PRK1210" s="61"/>
      <c r="PRL1210" s="61"/>
      <c r="PRM1210" s="61"/>
      <c r="PRN1210" s="61"/>
      <c r="PRO1210" s="61"/>
      <c r="PRP1210" s="61"/>
      <c r="PRQ1210" s="61"/>
      <c r="PRR1210" s="61"/>
      <c r="PRS1210" s="61"/>
      <c r="PRT1210" s="61"/>
      <c r="PRU1210" s="61"/>
      <c r="PRV1210" s="61"/>
      <c r="PRW1210" s="61"/>
      <c r="PRX1210" s="61"/>
      <c r="PRY1210" s="61"/>
      <c r="PRZ1210" s="61"/>
      <c r="PSA1210" s="61"/>
      <c r="PSB1210" s="61"/>
      <c r="PSC1210" s="61"/>
      <c r="PSD1210" s="61"/>
      <c r="PSE1210" s="61"/>
      <c r="PSF1210" s="61"/>
      <c r="PSG1210" s="61"/>
      <c r="PSH1210" s="61"/>
      <c r="PSI1210" s="61"/>
      <c r="PSJ1210" s="61"/>
      <c r="PSK1210" s="61"/>
      <c r="PSL1210" s="61"/>
      <c r="PSM1210" s="61"/>
      <c r="PSN1210" s="61"/>
      <c r="PSO1210" s="61"/>
      <c r="PSP1210" s="61"/>
      <c r="PSQ1210" s="61"/>
      <c r="PSR1210" s="61"/>
      <c r="PSS1210" s="61"/>
      <c r="PST1210" s="61"/>
      <c r="PSU1210" s="61"/>
      <c r="PSV1210" s="61"/>
      <c r="PSW1210" s="61"/>
      <c r="PSX1210" s="61"/>
      <c r="PSY1210" s="61"/>
      <c r="PSZ1210" s="61"/>
      <c r="PTA1210" s="61"/>
      <c r="PTB1210" s="61"/>
      <c r="PTC1210" s="61"/>
      <c r="PTD1210" s="61"/>
      <c r="PTE1210" s="61"/>
      <c r="PTF1210" s="61"/>
      <c r="PTG1210" s="61"/>
      <c r="PTH1210" s="61"/>
      <c r="PTI1210" s="61"/>
      <c r="PTJ1210" s="61"/>
      <c r="PTK1210" s="61"/>
      <c r="PTL1210" s="61"/>
      <c r="PTM1210" s="61"/>
      <c r="PTN1210" s="61"/>
      <c r="PTO1210" s="61"/>
      <c r="PTP1210" s="61"/>
      <c r="PTQ1210" s="61"/>
      <c r="PTR1210" s="61"/>
      <c r="PTS1210" s="61"/>
      <c r="PTT1210" s="61"/>
      <c r="PTU1210" s="61"/>
      <c r="PTV1210" s="61"/>
      <c r="PTW1210" s="61"/>
      <c r="PTX1210" s="61"/>
      <c r="PTY1210" s="61"/>
      <c r="PTZ1210" s="61"/>
      <c r="PUA1210" s="61"/>
      <c r="PUB1210" s="61"/>
      <c r="PUC1210" s="61"/>
      <c r="PUD1210" s="61"/>
      <c r="PUE1210" s="61"/>
      <c r="PUF1210" s="61"/>
      <c r="PUG1210" s="61"/>
      <c r="PUH1210" s="61"/>
      <c r="PUI1210" s="61"/>
      <c r="PUJ1210" s="61"/>
      <c r="PUK1210" s="61"/>
      <c r="PUL1210" s="61"/>
      <c r="PUM1210" s="61"/>
      <c r="PUN1210" s="61"/>
      <c r="PUO1210" s="61"/>
      <c r="PUP1210" s="61"/>
      <c r="PUQ1210" s="61"/>
      <c r="PUR1210" s="61"/>
      <c r="PUS1210" s="61"/>
      <c r="PUT1210" s="61"/>
      <c r="PUU1210" s="61"/>
      <c r="PUV1210" s="61"/>
      <c r="PUW1210" s="61"/>
      <c r="PUX1210" s="61"/>
      <c r="PUY1210" s="61"/>
      <c r="PUZ1210" s="61"/>
      <c r="PVA1210" s="61"/>
      <c r="PVB1210" s="61"/>
      <c r="PVC1210" s="61"/>
      <c r="PVD1210" s="61"/>
      <c r="PVE1210" s="61"/>
      <c r="PVF1210" s="61"/>
      <c r="PVG1210" s="61"/>
      <c r="PVH1210" s="61"/>
      <c r="PVI1210" s="61"/>
      <c r="PVJ1210" s="61"/>
      <c r="PVK1210" s="61"/>
      <c r="PVL1210" s="61"/>
      <c r="PVM1210" s="61"/>
      <c r="PVN1210" s="61"/>
      <c r="PVO1210" s="61"/>
      <c r="PVP1210" s="61"/>
      <c r="PVQ1210" s="61"/>
      <c r="PVR1210" s="61"/>
      <c r="PVS1210" s="61"/>
      <c r="PVT1210" s="61"/>
      <c r="PVU1210" s="61"/>
      <c r="PVV1210" s="61"/>
      <c r="PVW1210" s="61"/>
      <c r="PVX1210" s="61"/>
      <c r="PVY1210" s="61"/>
      <c r="PVZ1210" s="61"/>
      <c r="PWA1210" s="61"/>
      <c r="PWB1210" s="61"/>
      <c r="PWC1210" s="61"/>
      <c r="PWD1210" s="61"/>
      <c r="PWE1210" s="61"/>
      <c r="PWF1210" s="61"/>
      <c r="PWG1210" s="61"/>
      <c r="PWH1210" s="61"/>
      <c r="PWI1210" s="61"/>
      <c r="PWJ1210" s="61"/>
      <c r="PWK1210" s="61"/>
      <c r="PWL1210" s="61"/>
      <c r="PWM1210" s="61"/>
      <c r="PWN1210" s="61"/>
      <c r="PWO1210" s="61"/>
      <c r="PWP1210" s="61"/>
      <c r="PWQ1210" s="61"/>
      <c r="PWR1210" s="61"/>
      <c r="PWS1210" s="61"/>
      <c r="PWT1210" s="61"/>
      <c r="PWU1210" s="61"/>
      <c r="PWV1210" s="61"/>
      <c r="PWW1210" s="61"/>
      <c r="PWX1210" s="61"/>
      <c r="PWY1210" s="61"/>
      <c r="PWZ1210" s="61"/>
      <c r="PXA1210" s="61"/>
      <c r="PXB1210" s="61"/>
      <c r="PXC1210" s="61"/>
      <c r="PXD1210" s="61"/>
      <c r="PXE1210" s="61"/>
      <c r="PXF1210" s="61"/>
      <c r="PXG1210" s="61"/>
      <c r="PXH1210" s="61"/>
      <c r="PXI1210" s="61"/>
      <c r="PXJ1210" s="61"/>
      <c r="PXK1210" s="61"/>
      <c r="PXL1210" s="61"/>
      <c r="PXM1210" s="61"/>
      <c r="PXN1210" s="61"/>
      <c r="PXO1210" s="61"/>
      <c r="PXP1210" s="61"/>
      <c r="PXQ1210" s="61"/>
      <c r="PXR1210" s="61"/>
      <c r="PXS1210" s="61"/>
      <c r="PXT1210" s="61"/>
      <c r="PXU1210" s="61"/>
      <c r="PXV1210" s="61"/>
      <c r="PXW1210" s="61"/>
      <c r="PXX1210" s="61"/>
      <c r="PXY1210" s="61"/>
      <c r="PXZ1210" s="61"/>
      <c r="PYA1210" s="61"/>
      <c r="PYB1210" s="61"/>
      <c r="PYC1210" s="61"/>
      <c r="PYD1210" s="61"/>
      <c r="PYE1210" s="61"/>
      <c r="PYF1210" s="61"/>
      <c r="PYG1210" s="61"/>
      <c r="PYH1210" s="61"/>
      <c r="PYI1210" s="61"/>
      <c r="PYJ1210" s="61"/>
      <c r="PYK1210" s="61"/>
      <c r="PYL1210" s="61"/>
      <c r="PYM1210" s="61"/>
      <c r="PYN1210" s="61"/>
      <c r="PYO1210" s="61"/>
      <c r="PYP1210" s="61"/>
      <c r="PYQ1210" s="61"/>
      <c r="PYR1210" s="61"/>
      <c r="PYS1210" s="61"/>
      <c r="PYT1210" s="61"/>
      <c r="PYU1210" s="61"/>
      <c r="PYV1210" s="61"/>
      <c r="PYW1210" s="61"/>
      <c r="PYX1210" s="61"/>
      <c r="PYY1210" s="61"/>
      <c r="PYZ1210" s="61"/>
      <c r="PZA1210" s="61"/>
      <c r="PZB1210" s="61"/>
      <c r="PZC1210" s="61"/>
      <c r="PZD1210" s="61"/>
      <c r="PZE1210" s="61"/>
      <c r="PZF1210" s="61"/>
      <c r="PZG1210" s="61"/>
      <c r="PZH1210" s="61"/>
      <c r="PZI1210" s="61"/>
      <c r="PZJ1210" s="61"/>
      <c r="PZK1210" s="61"/>
      <c r="PZL1210" s="61"/>
      <c r="PZM1210" s="61"/>
      <c r="PZN1210" s="61"/>
      <c r="PZO1210" s="61"/>
      <c r="PZP1210" s="61"/>
      <c r="PZQ1210" s="61"/>
      <c r="PZR1210" s="61"/>
      <c r="PZS1210" s="61"/>
      <c r="PZT1210" s="61"/>
      <c r="PZU1210" s="61"/>
      <c r="PZV1210" s="61"/>
      <c r="PZW1210" s="61"/>
      <c r="PZX1210" s="61"/>
      <c r="PZY1210" s="61"/>
      <c r="PZZ1210" s="61"/>
      <c r="QAA1210" s="61"/>
      <c r="QAB1210" s="61"/>
      <c r="QAC1210" s="61"/>
      <c r="QAD1210" s="61"/>
      <c r="QAE1210" s="61"/>
      <c r="QAF1210" s="61"/>
      <c r="QAG1210" s="61"/>
      <c r="QAH1210" s="61"/>
      <c r="QAI1210" s="61"/>
      <c r="QAJ1210" s="61"/>
      <c r="QAK1210" s="61"/>
      <c r="QAL1210" s="61"/>
      <c r="QAM1210" s="61"/>
      <c r="QAN1210" s="61"/>
      <c r="QAO1210" s="61"/>
      <c r="QAP1210" s="61"/>
      <c r="QAQ1210" s="61"/>
      <c r="QAR1210" s="61"/>
      <c r="QAS1210" s="61"/>
      <c r="QAT1210" s="61"/>
      <c r="QAU1210" s="61"/>
      <c r="QAV1210" s="61"/>
      <c r="QAW1210" s="61"/>
      <c r="QAX1210" s="61"/>
      <c r="QAY1210" s="61"/>
      <c r="QAZ1210" s="61"/>
      <c r="QBA1210" s="61"/>
      <c r="QBB1210" s="61"/>
      <c r="QBC1210" s="61"/>
      <c r="QBD1210" s="61"/>
      <c r="QBE1210" s="61"/>
      <c r="QBF1210" s="61"/>
      <c r="QBG1210" s="61"/>
      <c r="QBH1210" s="61"/>
      <c r="QBI1210" s="61"/>
      <c r="QBJ1210" s="61"/>
      <c r="QBK1210" s="61"/>
      <c r="QBL1210" s="61"/>
      <c r="QBM1210" s="61"/>
      <c r="QBN1210" s="61"/>
      <c r="QBO1210" s="61"/>
      <c r="QBP1210" s="61"/>
      <c r="QBQ1210" s="61"/>
      <c r="QBR1210" s="61"/>
      <c r="QBS1210" s="61"/>
      <c r="QBT1210" s="61"/>
      <c r="QBU1210" s="61"/>
      <c r="QBV1210" s="61"/>
      <c r="QBW1210" s="61"/>
      <c r="QBX1210" s="61"/>
      <c r="QBY1210" s="61"/>
      <c r="QBZ1210" s="61"/>
      <c r="QCA1210" s="61"/>
      <c r="QCB1210" s="61"/>
      <c r="QCC1210" s="61"/>
      <c r="QCD1210" s="61"/>
      <c r="QCE1210" s="61"/>
      <c r="QCF1210" s="61"/>
      <c r="QCG1210" s="61"/>
      <c r="QCH1210" s="61"/>
      <c r="QCI1210" s="61"/>
      <c r="QCJ1210" s="61"/>
      <c r="QCK1210" s="61"/>
      <c r="QCL1210" s="61"/>
      <c r="QCM1210" s="61"/>
      <c r="QCN1210" s="61"/>
      <c r="QCO1210" s="61"/>
      <c r="QCP1210" s="61"/>
      <c r="QCQ1210" s="61"/>
      <c r="QCR1210" s="61"/>
      <c r="QCS1210" s="61"/>
      <c r="QCT1210" s="61"/>
      <c r="QCU1210" s="61"/>
      <c r="QCV1210" s="61"/>
      <c r="QCW1210" s="61"/>
      <c r="QCX1210" s="61"/>
      <c r="QCY1210" s="61"/>
      <c r="QCZ1210" s="61"/>
      <c r="QDA1210" s="61"/>
      <c r="QDB1210" s="61"/>
      <c r="QDC1210" s="61"/>
      <c r="QDD1210" s="61"/>
      <c r="QDE1210" s="61"/>
      <c r="QDF1210" s="61"/>
      <c r="QDG1210" s="61"/>
      <c r="QDH1210" s="61"/>
      <c r="QDI1210" s="61"/>
      <c r="QDJ1210" s="61"/>
      <c r="QDK1210" s="61"/>
      <c r="QDL1210" s="61"/>
      <c r="QDM1210" s="61"/>
      <c r="QDN1210" s="61"/>
      <c r="QDO1210" s="61"/>
      <c r="QDP1210" s="61"/>
      <c r="QDQ1210" s="61"/>
      <c r="QDR1210" s="61"/>
      <c r="QDS1210" s="61"/>
      <c r="QDT1210" s="61"/>
      <c r="QDU1210" s="61"/>
      <c r="QDV1210" s="61"/>
      <c r="QDW1210" s="61"/>
      <c r="QDX1210" s="61"/>
      <c r="QDY1210" s="61"/>
      <c r="QDZ1210" s="61"/>
      <c r="QEA1210" s="61"/>
      <c r="QEB1210" s="61"/>
      <c r="QEC1210" s="61"/>
      <c r="QED1210" s="61"/>
      <c r="QEE1210" s="61"/>
      <c r="QEF1210" s="61"/>
      <c r="QEG1210" s="61"/>
      <c r="QEH1210" s="61"/>
      <c r="QEI1210" s="61"/>
      <c r="QEJ1210" s="61"/>
      <c r="QEK1210" s="61"/>
      <c r="QEL1210" s="61"/>
      <c r="QEM1210" s="61"/>
      <c r="QEN1210" s="61"/>
      <c r="QEO1210" s="61"/>
      <c r="QEP1210" s="61"/>
      <c r="QEQ1210" s="61"/>
      <c r="QER1210" s="61"/>
      <c r="QES1210" s="61"/>
      <c r="QET1210" s="61"/>
      <c r="QEU1210" s="61"/>
      <c r="QEV1210" s="61"/>
      <c r="QEW1210" s="61"/>
      <c r="QEX1210" s="61"/>
      <c r="QEY1210" s="61"/>
      <c r="QEZ1210" s="61"/>
      <c r="QFA1210" s="61"/>
      <c r="QFB1210" s="61"/>
      <c r="QFC1210" s="61"/>
      <c r="QFD1210" s="61"/>
      <c r="QFE1210" s="61"/>
      <c r="QFF1210" s="61"/>
      <c r="QFG1210" s="61"/>
      <c r="QFH1210" s="61"/>
      <c r="QFI1210" s="61"/>
      <c r="QFJ1210" s="61"/>
      <c r="QFK1210" s="61"/>
      <c r="QFL1210" s="61"/>
      <c r="QFM1210" s="61"/>
      <c r="QFN1210" s="61"/>
      <c r="QFO1210" s="61"/>
      <c r="QFP1210" s="61"/>
      <c r="QFQ1210" s="61"/>
      <c r="QFR1210" s="61"/>
      <c r="QFS1210" s="61"/>
      <c r="QFT1210" s="61"/>
      <c r="QFU1210" s="61"/>
      <c r="QFV1210" s="61"/>
      <c r="QFW1210" s="61"/>
      <c r="QFX1210" s="61"/>
      <c r="QFY1210" s="61"/>
      <c r="QFZ1210" s="61"/>
      <c r="QGA1210" s="61"/>
      <c r="QGB1210" s="61"/>
      <c r="QGC1210" s="61"/>
      <c r="QGD1210" s="61"/>
      <c r="QGE1210" s="61"/>
      <c r="QGF1210" s="61"/>
      <c r="QGG1210" s="61"/>
      <c r="QGH1210" s="61"/>
      <c r="QGI1210" s="61"/>
      <c r="QGJ1210" s="61"/>
      <c r="QGK1210" s="61"/>
      <c r="QGL1210" s="61"/>
      <c r="QGM1210" s="61"/>
      <c r="QGN1210" s="61"/>
      <c r="QGO1210" s="61"/>
      <c r="QGP1210" s="61"/>
      <c r="QGQ1210" s="61"/>
      <c r="QGR1210" s="61"/>
      <c r="QGS1210" s="61"/>
      <c r="QGT1210" s="61"/>
      <c r="QGU1210" s="61"/>
      <c r="QGV1210" s="61"/>
      <c r="QGW1210" s="61"/>
      <c r="QGX1210" s="61"/>
      <c r="QGY1210" s="61"/>
      <c r="QGZ1210" s="61"/>
      <c r="QHA1210" s="61"/>
      <c r="QHB1210" s="61"/>
      <c r="QHC1210" s="61"/>
      <c r="QHD1210" s="61"/>
      <c r="QHE1210" s="61"/>
      <c r="QHF1210" s="61"/>
      <c r="QHG1210" s="61"/>
      <c r="QHH1210" s="61"/>
      <c r="QHI1210" s="61"/>
      <c r="QHJ1210" s="61"/>
      <c r="QHK1210" s="61"/>
      <c r="QHL1210" s="61"/>
      <c r="QHM1210" s="61"/>
      <c r="QHN1210" s="61"/>
      <c r="QHO1210" s="61"/>
      <c r="QHP1210" s="61"/>
      <c r="QHQ1210" s="61"/>
      <c r="QHR1210" s="61"/>
      <c r="QHS1210" s="61"/>
      <c r="QHT1210" s="61"/>
      <c r="QHU1210" s="61"/>
      <c r="QHV1210" s="61"/>
      <c r="QHW1210" s="61"/>
      <c r="QHX1210" s="61"/>
      <c r="QHY1210" s="61"/>
      <c r="QHZ1210" s="61"/>
      <c r="QIA1210" s="61"/>
      <c r="QIB1210" s="61"/>
      <c r="QIC1210" s="61"/>
      <c r="QID1210" s="61"/>
      <c r="QIE1210" s="61"/>
      <c r="QIF1210" s="61"/>
      <c r="QIG1210" s="61"/>
      <c r="QIH1210" s="61"/>
      <c r="QII1210" s="61"/>
      <c r="QIJ1210" s="61"/>
      <c r="QIK1210" s="61"/>
      <c r="QIL1210" s="61"/>
      <c r="QIM1210" s="61"/>
      <c r="QIN1210" s="61"/>
      <c r="QIO1210" s="61"/>
      <c r="QIP1210" s="61"/>
      <c r="QIQ1210" s="61"/>
      <c r="QIR1210" s="61"/>
      <c r="QIS1210" s="61"/>
      <c r="QIT1210" s="61"/>
      <c r="QIU1210" s="61"/>
      <c r="QIV1210" s="61"/>
      <c r="QIW1210" s="61"/>
      <c r="QIX1210" s="61"/>
      <c r="QIY1210" s="61"/>
      <c r="QIZ1210" s="61"/>
      <c r="QJA1210" s="61"/>
      <c r="QJB1210" s="61"/>
      <c r="QJC1210" s="61"/>
      <c r="QJD1210" s="61"/>
      <c r="QJE1210" s="61"/>
      <c r="QJF1210" s="61"/>
      <c r="QJG1210" s="61"/>
      <c r="QJH1210" s="61"/>
      <c r="QJI1210" s="61"/>
      <c r="QJJ1210" s="61"/>
      <c r="QJK1210" s="61"/>
      <c r="QJL1210" s="61"/>
      <c r="QJM1210" s="61"/>
      <c r="QJN1210" s="61"/>
      <c r="QJO1210" s="61"/>
      <c r="QJP1210" s="61"/>
      <c r="QJQ1210" s="61"/>
      <c r="QJR1210" s="61"/>
      <c r="QJS1210" s="61"/>
      <c r="QJT1210" s="61"/>
      <c r="QJU1210" s="61"/>
      <c r="QJV1210" s="61"/>
      <c r="QJW1210" s="61"/>
      <c r="QJX1210" s="61"/>
      <c r="QJY1210" s="61"/>
      <c r="QJZ1210" s="61"/>
      <c r="QKA1210" s="61"/>
      <c r="QKB1210" s="61"/>
      <c r="QKC1210" s="61"/>
      <c r="QKD1210" s="61"/>
      <c r="QKE1210" s="61"/>
      <c r="QKF1210" s="61"/>
      <c r="QKG1210" s="61"/>
      <c r="QKH1210" s="61"/>
      <c r="QKI1210" s="61"/>
      <c r="QKJ1210" s="61"/>
      <c r="QKK1210" s="61"/>
      <c r="QKL1210" s="61"/>
      <c r="QKM1210" s="61"/>
      <c r="QKN1210" s="61"/>
      <c r="QKO1210" s="61"/>
      <c r="QKP1210" s="61"/>
      <c r="QKQ1210" s="61"/>
      <c r="QKR1210" s="61"/>
      <c r="QKS1210" s="61"/>
      <c r="QKT1210" s="61"/>
      <c r="QKU1210" s="61"/>
      <c r="QKV1210" s="61"/>
      <c r="QKW1210" s="61"/>
      <c r="QKX1210" s="61"/>
      <c r="QKY1210" s="61"/>
      <c r="QKZ1210" s="61"/>
      <c r="QLA1210" s="61"/>
      <c r="QLB1210" s="61"/>
      <c r="QLC1210" s="61"/>
      <c r="QLD1210" s="61"/>
      <c r="QLE1210" s="61"/>
      <c r="QLF1210" s="61"/>
      <c r="QLG1210" s="61"/>
      <c r="QLH1210" s="61"/>
      <c r="QLI1210" s="61"/>
      <c r="QLJ1210" s="61"/>
      <c r="QLK1210" s="61"/>
      <c r="QLL1210" s="61"/>
      <c r="QLM1210" s="61"/>
      <c r="QLN1210" s="61"/>
      <c r="QLO1210" s="61"/>
      <c r="QLP1210" s="61"/>
      <c r="QLQ1210" s="61"/>
      <c r="QLR1210" s="61"/>
      <c r="QLS1210" s="61"/>
      <c r="QLT1210" s="61"/>
      <c r="QLU1210" s="61"/>
      <c r="QLV1210" s="61"/>
      <c r="QLW1210" s="61"/>
      <c r="QLX1210" s="61"/>
      <c r="QLY1210" s="61"/>
      <c r="QLZ1210" s="61"/>
      <c r="QMA1210" s="61"/>
      <c r="QMB1210" s="61"/>
      <c r="QMC1210" s="61"/>
      <c r="QMD1210" s="61"/>
      <c r="QME1210" s="61"/>
      <c r="QMF1210" s="61"/>
      <c r="QMG1210" s="61"/>
      <c r="QMH1210" s="61"/>
      <c r="QMI1210" s="61"/>
      <c r="QMJ1210" s="61"/>
      <c r="QMK1210" s="61"/>
      <c r="QML1210" s="61"/>
      <c r="QMM1210" s="61"/>
      <c r="QMN1210" s="61"/>
      <c r="QMO1210" s="61"/>
      <c r="QMP1210" s="61"/>
      <c r="QMQ1210" s="61"/>
      <c r="QMR1210" s="61"/>
      <c r="QMS1210" s="61"/>
      <c r="QMT1210" s="61"/>
      <c r="QMU1210" s="61"/>
      <c r="QMV1210" s="61"/>
      <c r="QMW1210" s="61"/>
      <c r="QMX1210" s="61"/>
      <c r="QMY1210" s="61"/>
      <c r="QMZ1210" s="61"/>
      <c r="QNA1210" s="61"/>
      <c r="QNB1210" s="61"/>
      <c r="QNC1210" s="61"/>
      <c r="QND1210" s="61"/>
      <c r="QNE1210" s="61"/>
      <c r="QNF1210" s="61"/>
      <c r="QNG1210" s="61"/>
      <c r="QNH1210" s="61"/>
      <c r="QNI1210" s="61"/>
      <c r="QNJ1210" s="61"/>
      <c r="QNK1210" s="61"/>
      <c r="QNL1210" s="61"/>
      <c r="QNM1210" s="61"/>
      <c r="QNN1210" s="61"/>
      <c r="QNO1210" s="61"/>
      <c r="QNP1210" s="61"/>
      <c r="QNQ1210" s="61"/>
      <c r="QNR1210" s="61"/>
      <c r="QNS1210" s="61"/>
      <c r="QNT1210" s="61"/>
      <c r="QNU1210" s="61"/>
      <c r="QNV1210" s="61"/>
      <c r="QNW1210" s="61"/>
      <c r="QNX1210" s="61"/>
      <c r="QNY1210" s="61"/>
      <c r="QNZ1210" s="61"/>
      <c r="QOA1210" s="61"/>
      <c r="QOB1210" s="61"/>
      <c r="QOC1210" s="61"/>
      <c r="QOD1210" s="61"/>
      <c r="QOE1210" s="61"/>
      <c r="QOF1210" s="61"/>
      <c r="QOG1210" s="61"/>
      <c r="QOH1210" s="61"/>
      <c r="QOI1210" s="61"/>
      <c r="QOJ1210" s="61"/>
      <c r="QOK1210" s="61"/>
      <c r="QOL1210" s="61"/>
      <c r="QOM1210" s="61"/>
      <c r="QON1210" s="61"/>
      <c r="QOO1210" s="61"/>
      <c r="QOP1210" s="61"/>
      <c r="QOQ1210" s="61"/>
      <c r="QOR1210" s="61"/>
      <c r="QOS1210" s="61"/>
      <c r="QOT1210" s="61"/>
      <c r="QOU1210" s="61"/>
      <c r="QOV1210" s="61"/>
      <c r="QOW1210" s="61"/>
      <c r="QOX1210" s="61"/>
      <c r="QOY1210" s="61"/>
      <c r="QOZ1210" s="61"/>
      <c r="QPA1210" s="61"/>
      <c r="QPB1210" s="61"/>
      <c r="QPC1210" s="61"/>
      <c r="QPD1210" s="61"/>
      <c r="QPE1210" s="61"/>
      <c r="QPF1210" s="61"/>
      <c r="QPG1210" s="61"/>
      <c r="QPH1210" s="61"/>
      <c r="QPI1210" s="61"/>
      <c r="QPJ1210" s="61"/>
      <c r="QPK1210" s="61"/>
      <c r="QPL1210" s="61"/>
      <c r="QPM1210" s="61"/>
      <c r="QPN1210" s="61"/>
      <c r="QPO1210" s="61"/>
      <c r="QPP1210" s="61"/>
      <c r="QPQ1210" s="61"/>
      <c r="QPR1210" s="61"/>
      <c r="QPS1210" s="61"/>
      <c r="QPT1210" s="61"/>
      <c r="QPU1210" s="61"/>
      <c r="QPV1210" s="61"/>
      <c r="QPW1210" s="61"/>
      <c r="QPX1210" s="61"/>
      <c r="QPY1210" s="61"/>
      <c r="QPZ1210" s="61"/>
      <c r="QQA1210" s="61"/>
      <c r="QQB1210" s="61"/>
      <c r="QQC1210" s="61"/>
      <c r="QQD1210" s="61"/>
      <c r="QQE1210" s="61"/>
      <c r="QQF1210" s="61"/>
      <c r="QQG1210" s="61"/>
      <c r="QQH1210" s="61"/>
      <c r="QQI1210" s="61"/>
      <c r="QQJ1210" s="61"/>
      <c r="QQK1210" s="61"/>
      <c r="QQL1210" s="61"/>
      <c r="QQM1210" s="61"/>
      <c r="QQN1210" s="61"/>
      <c r="QQO1210" s="61"/>
      <c r="QQP1210" s="61"/>
      <c r="QQQ1210" s="61"/>
      <c r="QQR1210" s="61"/>
      <c r="QQS1210" s="61"/>
      <c r="QQT1210" s="61"/>
      <c r="QQU1210" s="61"/>
      <c r="QQV1210" s="61"/>
      <c r="QQW1210" s="61"/>
      <c r="QQX1210" s="61"/>
      <c r="QQY1210" s="61"/>
      <c r="QQZ1210" s="61"/>
      <c r="QRA1210" s="61"/>
      <c r="QRB1210" s="61"/>
      <c r="QRC1210" s="61"/>
      <c r="QRD1210" s="61"/>
      <c r="QRE1210" s="61"/>
      <c r="QRF1210" s="61"/>
      <c r="QRG1210" s="61"/>
      <c r="QRH1210" s="61"/>
      <c r="QRI1210" s="61"/>
      <c r="QRJ1210" s="61"/>
      <c r="QRK1210" s="61"/>
      <c r="QRL1210" s="61"/>
      <c r="QRM1210" s="61"/>
      <c r="QRN1210" s="61"/>
      <c r="QRO1210" s="61"/>
      <c r="QRP1210" s="61"/>
      <c r="QRQ1210" s="61"/>
      <c r="QRR1210" s="61"/>
      <c r="QRS1210" s="61"/>
      <c r="QRT1210" s="61"/>
      <c r="QRU1210" s="61"/>
      <c r="QRV1210" s="61"/>
      <c r="QRW1210" s="61"/>
      <c r="QRX1210" s="61"/>
      <c r="QRY1210" s="61"/>
      <c r="QRZ1210" s="61"/>
      <c r="QSA1210" s="61"/>
      <c r="QSB1210" s="61"/>
      <c r="QSC1210" s="61"/>
      <c r="QSD1210" s="61"/>
      <c r="QSE1210" s="61"/>
      <c r="QSF1210" s="61"/>
      <c r="QSG1210" s="61"/>
      <c r="QSH1210" s="61"/>
      <c r="QSI1210" s="61"/>
      <c r="QSJ1210" s="61"/>
      <c r="QSK1210" s="61"/>
      <c r="QSL1210" s="61"/>
      <c r="QSM1210" s="61"/>
      <c r="QSN1210" s="61"/>
      <c r="QSO1210" s="61"/>
      <c r="QSP1210" s="61"/>
      <c r="QSQ1210" s="61"/>
      <c r="QSR1210" s="61"/>
      <c r="QSS1210" s="61"/>
      <c r="QST1210" s="61"/>
      <c r="QSU1210" s="61"/>
      <c r="QSV1210" s="61"/>
      <c r="QSW1210" s="61"/>
      <c r="QSX1210" s="61"/>
      <c r="QSY1210" s="61"/>
      <c r="QSZ1210" s="61"/>
      <c r="QTA1210" s="61"/>
      <c r="QTB1210" s="61"/>
      <c r="QTC1210" s="61"/>
      <c r="QTD1210" s="61"/>
      <c r="QTE1210" s="61"/>
      <c r="QTF1210" s="61"/>
      <c r="QTG1210" s="61"/>
      <c r="QTH1210" s="61"/>
      <c r="QTI1210" s="61"/>
      <c r="QTJ1210" s="61"/>
      <c r="QTK1210" s="61"/>
      <c r="QTL1210" s="61"/>
      <c r="QTM1210" s="61"/>
      <c r="QTN1210" s="61"/>
      <c r="QTO1210" s="61"/>
      <c r="QTP1210" s="61"/>
      <c r="QTQ1210" s="61"/>
      <c r="QTR1210" s="61"/>
      <c r="QTS1210" s="61"/>
      <c r="QTT1210" s="61"/>
      <c r="QTU1210" s="61"/>
      <c r="QTV1210" s="61"/>
      <c r="QTW1210" s="61"/>
      <c r="QTX1210" s="61"/>
      <c r="QTY1210" s="61"/>
      <c r="QTZ1210" s="61"/>
      <c r="QUA1210" s="61"/>
      <c r="QUB1210" s="61"/>
      <c r="QUC1210" s="61"/>
      <c r="QUD1210" s="61"/>
      <c r="QUE1210" s="61"/>
      <c r="QUF1210" s="61"/>
      <c r="QUG1210" s="61"/>
      <c r="QUH1210" s="61"/>
      <c r="QUI1210" s="61"/>
      <c r="QUJ1210" s="61"/>
      <c r="QUK1210" s="61"/>
      <c r="QUL1210" s="61"/>
      <c r="QUM1210" s="61"/>
      <c r="QUN1210" s="61"/>
      <c r="QUO1210" s="61"/>
      <c r="QUP1210" s="61"/>
      <c r="QUQ1210" s="61"/>
      <c r="QUR1210" s="61"/>
      <c r="QUS1210" s="61"/>
      <c r="QUT1210" s="61"/>
      <c r="QUU1210" s="61"/>
      <c r="QUV1210" s="61"/>
      <c r="QUW1210" s="61"/>
      <c r="QUX1210" s="61"/>
      <c r="QUY1210" s="61"/>
      <c r="QUZ1210" s="61"/>
      <c r="QVA1210" s="61"/>
      <c r="QVB1210" s="61"/>
      <c r="QVC1210" s="61"/>
      <c r="QVD1210" s="61"/>
      <c r="QVE1210" s="61"/>
      <c r="QVF1210" s="61"/>
      <c r="QVG1210" s="61"/>
      <c r="QVH1210" s="61"/>
      <c r="QVI1210" s="61"/>
      <c r="QVJ1210" s="61"/>
      <c r="QVK1210" s="61"/>
      <c r="QVL1210" s="61"/>
      <c r="QVM1210" s="61"/>
      <c r="QVN1210" s="61"/>
      <c r="QVO1210" s="61"/>
      <c r="QVP1210" s="61"/>
      <c r="QVQ1210" s="61"/>
      <c r="QVR1210" s="61"/>
      <c r="QVS1210" s="61"/>
      <c r="QVT1210" s="61"/>
      <c r="QVU1210" s="61"/>
      <c r="QVV1210" s="61"/>
      <c r="QVW1210" s="61"/>
      <c r="QVX1210" s="61"/>
      <c r="QVY1210" s="61"/>
      <c r="QVZ1210" s="61"/>
      <c r="QWA1210" s="61"/>
      <c r="QWB1210" s="61"/>
      <c r="QWC1210" s="61"/>
      <c r="QWD1210" s="61"/>
      <c r="QWE1210" s="61"/>
      <c r="QWF1210" s="61"/>
      <c r="QWG1210" s="61"/>
      <c r="QWH1210" s="61"/>
      <c r="QWI1210" s="61"/>
      <c r="QWJ1210" s="61"/>
      <c r="QWK1210" s="61"/>
      <c r="QWL1210" s="61"/>
      <c r="QWM1210" s="61"/>
      <c r="QWN1210" s="61"/>
      <c r="QWO1210" s="61"/>
      <c r="QWP1210" s="61"/>
      <c r="QWQ1210" s="61"/>
      <c r="QWR1210" s="61"/>
      <c r="QWS1210" s="61"/>
      <c r="QWT1210" s="61"/>
      <c r="QWU1210" s="61"/>
      <c r="QWV1210" s="61"/>
      <c r="QWW1210" s="61"/>
      <c r="QWX1210" s="61"/>
      <c r="QWY1210" s="61"/>
      <c r="QWZ1210" s="61"/>
      <c r="QXA1210" s="61"/>
      <c r="QXB1210" s="61"/>
      <c r="QXC1210" s="61"/>
      <c r="QXD1210" s="61"/>
      <c r="QXE1210" s="61"/>
      <c r="QXF1210" s="61"/>
      <c r="QXG1210" s="61"/>
      <c r="QXH1210" s="61"/>
      <c r="QXI1210" s="61"/>
      <c r="QXJ1210" s="61"/>
      <c r="QXK1210" s="61"/>
      <c r="QXL1210" s="61"/>
      <c r="QXM1210" s="61"/>
      <c r="QXN1210" s="61"/>
      <c r="QXO1210" s="61"/>
      <c r="QXP1210" s="61"/>
      <c r="QXQ1210" s="61"/>
      <c r="QXR1210" s="61"/>
      <c r="QXS1210" s="61"/>
      <c r="QXT1210" s="61"/>
      <c r="QXU1210" s="61"/>
      <c r="QXV1210" s="61"/>
      <c r="QXW1210" s="61"/>
      <c r="QXX1210" s="61"/>
      <c r="QXY1210" s="61"/>
      <c r="QXZ1210" s="61"/>
      <c r="QYA1210" s="61"/>
      <c r="QYB1210" s="61"/>
      <c r="QYC1210" s="61"/>
      <c r="QYD1210" s="61"/>
      <c r="QYE1210" s="61"/>
      <c r="QYF1210" s="61"/>
      <c r="QYG1210" s="61"/>
      <c r="QYH1210" s="61"/>
      <c r="QYI1210" s="61"/>
      <c r="QYJ1210" s="61"/>
      <c r="QYK1210" s="61"/>
      <c r="QYL1210" s="61"/>
      <c r="QYM1210" s="61"/>
      <c r="QYN1210" s="61"/>
      <c r="QYO1210" s="61"/>
      <c r="QYP1210" s="61"/>
      <c r="QYQ1210" s="61"/>
      <c r="QYR1210" s="61"/>
      <c r="QYS1210" s="61"/>
      <c r="QYT1210" s="61"/>
      <c r="QYU1210" s="61"/>
      <c r="QYV1210" s="61"/>
      <c r="QYW1210" s="61"/>
      <c r="QYX1210" s="61"/>
      <c r="QYY1210" s="61"/>
      <c r="QYZ1210" s="61"/>
      <c r="QZA1210" s="61"/>
      <c r="QZB1210" s="61"/>
      <c r="QZC1210" s="61"/>
      <c r="QZD1210" s="61"/>
      <c r="QZE1210" s="61"/>
      <c r="QZF1210" s="61"/>
      <c r="QZG1210" s="61"/>
      <c r="QZH1210" s="61"/>
      <c r="QZI1210" s="61"/>
      <c r="QZJ1210" s="61"/>
      <c r="QZK1210" s="61"/>
      <c r="QZL1210" s="61"/>
      <c r="QZM1210" s="61"/>
      <c r="QZN1210" s="61"/>
      <c r="QZO1210" s="61"/>
      <c r="QZP1210" s="61"/>
      <c r="QZQ1210" s="61"/>
      <c r="QZR1210" s="61"/>
      <c r="QZS1210" s="61"/>
      <c r="QZT1210" s="61"/>
      <c r="QZU1210" s="61"/>
      <c r="QZV1210" s="61"/>
      <c r="QZW1210" s="61"/>
      <c r="QZX1210" s="61"/>
      <c r="QZY1210" s="61"/>
      <c r="QZZ1210" s="61"/>
      <c r="RAA1210" s="61"/>
      <c r="RAB1210" s="61"/>
      <c r="RAC1210" s="61"/>
      <c r="RAD1210" s="61"/>
      <c r="RAE1210" s="61"/>
      <c r="RAF1210" s="61"/>
      <c r="RAG1210" s="61"/>
      <c r="RAH1210" s="61"/>
      <c r="RAI1210" s="61"/>
      <c r="RAJ1210" s="61"/>
      <c r="RAK1210" s="61"/>
      <c r="RAL1210" s="61"/>
      <c r="RAM1210" s="61"/>
      <c r="RAN1210" s="61"/>
      <c r="RAO1210" s="61"/>
      <c r="RAP1210" s="61"/>
      <c r="RAQ1210" s="61"/>
      <c r="RAR1210" s="61"/>
      <c r="RAS1210" s="61"/>
      <c r="RAT1210" s="61"/>
      <c r="RAU1210" s="61"/>
      <c r="RAV1210" s="61"/>
      <c r="RAW1210" s="61"/>
      <c r="RAX1210" s="61"/>
      <c r="RAY1210" s="61"/>
      <c r="RAZ1210" s="61"/>
      <c r="RBA1210" s="61"/>
      <c r="RBB1210" s="61"/>
      <c r="RBC1210" s="61"/>
      <c r="RBD1210" s="61"/>
      <c r="RBE1210" s="61"/>
      <c r="RBF1210" s="61"/>
      <c r="RBG1210" s="61"/>
      <c r="RBH1210" s="61"/>
      <c r="RBI1210" s="61"/>
      <c r="RBJ1210" s="61"/>
      <c r="RBK1210" s="61"/>
      <c r="RBL1210" s="61"/>
      <c r="RBM1210" s="61"/>
      <c r="RBN1210" s="61"/>
      <c r="RBO1210" s="61"/>
      <c r="RBP1210" s="61"/>
      <c r="RBQ1210" s="61"/>
      <c r="RBR1210" s="61"/>
      <c r="RBS1210" s="61"/>
      <c r="RBT1210" s="61"/>
      <c r="RBU1210" s="61"/>
      <c r="RBV1210" s="61"/>
      <c r="RBW1210" s="61"/>
      <c r="RBX1210" s="61"/>
      <c r="RBY1210" s="61"/>
      <c r="RBZ1210" s="61"/>
      <c r="RCA1210" s="61"/>
      <c r="RCB1210" s="61"/>
      <c r="RCC1210" s="61"/>
      <c r="RCD1210" s="61"/>
      <c r="RCE1210" s="61"/>
      <c r="RCF1210" s="61"/>
      <c r="RCG1210" s="61"/>
      <c r="RCH1210" s="61"/>
      <c r="RCI1210" s="61"/>
      <c r="RCJ1210" s="61"/>
      <c r="RCK1210" s="61"/>
      <c r="RCL1210" s="61"/>
      <c r="RCM1210" s="61"/>
      <c r="RCN1210" s="61"/>
      <c r="RCO1210" s="61"/>
      <c r="RCP1210" s="61"/>
      <c r="RCQ1210" s="61"/>
      <c r="RCR1210" s="61"/>
      <c r="RCS1210" s="61"/>
      <c r="RCT1210" s="61"/>
      <c r="RCU1210" s="61"/>
      <c r="RCV1210" s="61"/>
      <c r="RCW1210" s="61"/>
      <c r="RCX1210" s="61"/>
      <c r="RCY1210" s="61"/>
      <c r="RCZ1210" s="61"/>
      <c r="RDA1210" s="61"/>
      <c r="RDB1210" s="61"/>
      <c r="RDC1210" s="61"/>
      <c r="RDD1210" s="61"/>
      <c r="RDE1210" s="61"/>
      <c r="RDF1210" s="61"/>
      <c r="RDG1210" s="61"/>
      <c r="RDH1210" s="61"/>
      <c r="RDI1210" s="61"/>
      <c r="RDJ1210" s="61"/>
      <c r="RDK1210" s="61"/>
      <c r="RDL1210" s="61"/>
      <c r="RDM1210" s="61"/>
      <c r="RDN1210" s="61"/>
      <c r="RDO1210" s="61"/>
      <c r="RDP1210" s="61"/>
      <c r="RDQ1210" s="61"/>
      <c r="RDR1210" s="61"/>
      <c r="RDS1210" s="61"/>
      <c r="RDT1210" s="61"/>
      <c r="RDU1210" s="61"/>
      <c r="RDV1210" s="61"/>
      <c r="RDW1210" s="61"/>
      <c r="RDX1210" s="61"/>
      <c r="RDY1210" s="61"/>
      <c r="RDZ1210" s="61"/>
      <c r="REA1210" s="61"/>
      <c r="REB1210" s="61"/>
      <c r="REC1210" s="61"/>
      <c r="RED1210" s="61"/>
      <c r="REE1210" s="61"/>
      <c r="REF1210" s="61"/>
      <c r="REG1210" s="61"/>
      <c r="REH1210" s="61"/>
      <c r="REI1210" s="61"/>
      <c r="REJ1210" s="61"/>
      <c r="REK1210" s="61"/>
      <c r="REL1210" s="61"/>
      <c r="REM1210" s="61"/>
      <c r="REN1210" s="61"/>
      <c r="REO1210" s="61"/>
      <c r="REP1210" s="61"/>
      <c r="REQ1210" s="61"/>
      <c r="RER1210" s="61"/>
      <c r="RES1210" s="61"/>
      <c r="RET1210" s="61"/>
      <c r="REU1210" s="61"/>
      <c r="REV1210" s="61"/>
      <c r="REW1210" s="61"/>
      <c r="REX1210" s="61"/>
      <c r="REY1210" s="61"/>
      <c r="REZ1210" s="61"/>
      <c r="RFA1210" s="61"/>
      <c r="RFB1210" s="61"/>
      <c r="RFC1210" s="61"/>
      <c r="RFD1210" s="61"/>
      <c r="RFE1210" s="61"/>
      <c r="RFF1210" s="61"/>
      <c r="RFG1210" s="61"/>
      <c r="RFH1210" s="61"/>
      <c r="RFI1210" s="61"/>
      <c r="RFJ1210" s="61"/>
      <c r="RFK1210" s="61"/>
      <c r="RFL1210" s="61"/>
      <c r="RFM1210" s="61"/>
      <c r="RFN1210" s="61"/>
      <c r="RFO1210" s="61"/>
      <c r="RFP1210" s="61"/>
      <c r="RFQ1210" s="61"/>
      <c r="RFR1210" s="61"/>
      <c r="RFS1210" s="61"/>
      <c r="RFT1210" s="61"/>
      <c r="RFU1210" s="61"/>
      <c r="RFV1210" s="61"/>
      <c r="RFW1210" s="61"/>
      <c r="RFX1210" s="61"/>
      <c r="RFY1210" s="61"/>
      <c r="RFZ1210" s="61"/>
      <c r="RGA1210" s="61"/>
      <c r="RGB1210" s="61"/>
      <c r="RGC1210" s="61"/>
      <c r="RGD1210" s="61"/>
      <c r="RGE1210" s="61"/>
      <c r="RGF1210" s="61"/>
      <c r="RGG1210" s="61"/>
      <c r="RGH1210" s="61"/>
      <c r="RGI1210" s="61"/>
      <c r="RGJ1210" s="61"/>
      <c r="RGK1210" s="61"/>
      <c r="RGL1210" s="61"/>
      <c r="RGM1210" s="61"/>
      <c r="RGN1210" s="61"/>
      <c r="RGO1210" s="61"/>
      <c r="RGP1210" s="61"/>
      <c r="RGQ1210" s="61"/>
      <c r="RGR1210" s="61"/>
      <c r="RGS1210" s="61"/>
      <c r="RGT1210" s="61"/>
      <c r="RGU1210" s="61"/>
      <c r="RGV1210" s="61"/>
      <c r="RGW1210" s="61"/>
      <c r="RGX1210" s="61"/>
      <c r="RGY1210" s="61"/>
      <c r="RGZ1210" s="61"/>
      <c r="RHA1210" s="61"/>
      <c r="RHB1210" s="61"/>
      <c r="RHC1210" s="61"/>
      <c r="RHD1210" s="61"/>
      <c r="RHE1210" s="61"/>
      <c r="RHF1210" s="61"/>
      <c r="RHG1210" s="61"/>
      <c r="RHH1210" s="61"/>
      <c r="RHI1210" s="61"/>
      <c r="RHJ1210" s="61"/>
      <c r="RHK1210" s="61"/>
      <c r="RHL1210" s="61"/>
      <c r="RHM1210" s="61"/>
      <c r="RHN1210" s="61"/>
      <c r="RHO1210" s="61"/>
      <c r="RHP1210" s="61"/>
      <c r="RHQ1210" s="61"/>
      <c r="RHR1210" s="61"/>
      <c r="RHS1210" s="61"/>
      <c r="RHT1210" s="61"/>
      <c r="RHU1210" s="61"/>
      <c r="RHV1210" s="61"/>
      <c r="RHW1210" s="61"/>
      <c r="RHX1210" s="61"/>
      <c r="RHY1210" s="61"/>
      <c r="RHZ1210" s="61"/>
      <c r="RIA1210" s="61"/>
      <c r="RIB1210" s="61"/>
      <c r="RIC1210" s="61"/>
      <c r="RID1210" s="61"/>
      <c r="RIE1210" s="61"/>
      <c r="RIF1210" s="61"/>
      <c r="RIG1210" s="61"/>
      <c r="RIH1210" s="61"/>
      <c r="RII1210" s="61"/>
      <c r="RIJ1210" s="61"/>
      <c r="RIK1210" s="61"/>
      <c r="RIL1210" s="61"/>
      <c r="RIM1210" s="61"/>
      <c r="RIN1210" s="61"/>
      <c r="RIO1210" s="61"/>
      <c r="RIP1210" s="61"/>
      <c r="RIQ1210" s="61"/>
      <c r="RIR1210" s="61"/>
      <c r="RIS1210" s="61"/>
      <c r="RIT1210" s="61"/>
      <c r="RIU1210" s="61"/>
      <c r="RIV1210" s="61"/>
      <c r="RIW1210" s="61"/>
      <c r="RIX1210" s="61"/>
      <c r="RIY1210" s="61"/>
      <c r="RIZ1210" s="61"/>
      <c r="RJA1210" s="61"/>
      <c r="RJB1210" s="61"/>
      <c r="RJC1210" s="61"/>
      <c r="RJD1210" s="61"/>
      <c r="RJE1210" s="61"/>
      <c r="RJF1210" s="61"/>
      <c r="RJG1210" s="61"/>
      <c r="RJH1210" s="61"/>
      <c r="RJI1210" s="61"/>
      <c r="RJJ1210" s="61"/>
      <c r="RJK1210" s="61"/>
      <c r="RJL1210" s="61"/>
      <c r="RJM1210" s="61"/>
      <c r="RJN1210" s="61"/>
      <c r="RJO1210" s="61"/>
      <c r="RJP1210" s="61"/>
      <c r="RJQ1210" s="61"/>
      <c r="RJR1210" s="61"/>
      <c r="RJS1210" s="61"/>
      <c r="RJT1210" s="61"/>
      <c r="RJU1210" s="61"/>
      <c r="RJV1210" s="61"/>
      <c r="RJW1210" s="61"/>
      <c r="RJX1210" s="61"/>
      <c r="RJY1210" s="61"/>
      <c r="RJZ1210" s="61"/>
      <c r="RKA1210" s="61"/>
      <c r="RKB1210" s="61"/>
      <c r="RKC1210" s="61"/>
      <c r="RKD1210" s="61"/>
      <c r="RKE1210" s="61"/>
      <c r="RKF1210" s="61"/>
      <c r="RKG1210" s="61"/>
      <c r="RKH1210" s="61"/>
      <c r="RKI1210" s="61"/>
      <c r="RKJ1210" s="61"/>
      <c r="RKK1210" s="61"/>
      <c r="RKL1210" s="61"/>
      <c r="RKM1210" s="61"/>
      <c r="RKN1210" s="61"/>
      <c r="RKO1210" s="61"/>
      <c r="RKP1210" s="61"/>
      <c r="RKQ1210" s="61"/>
      <c r="RKR1210" s="61"/>
      <c r="RKS1210" s="61"/>
      <c r="RKT1210" s="61"/>
      <c r="RKU1210" s="61"/>
      <c r="RKV1210" s="61"/>
      <c r="RKW1210" s="61"/>
      <c r="RKX1210" s="61"/>
      <c r="RKY1210" s="61"/>
      <c r="RKZ1210" s="61"/>
      <c r="RLA1210" s="61"/>
      <c r="RLB1210" s="61"/>
      <c r="RLC1210" s="61"/>
      <c r="RLD1210" s="61"/>
      <c r="RLE1210" s="61"/>
      <c r="RLF1210" s="61"/>
      <c r="RLG1210" s="61"/>
      <c r="RLH1210" s="61"/>
      <c r="RLI1210" s="61"/>
      <c r="RLJ1210" s="61"/>
      <c r="RLK1210" s="61"/>
      <c r="RLL1210" s="61"/>
      <c r="RLM1210" s="61"/>
      <c r="RLN1210" s="61"/>
      <c r="RLO1210" s="61"/>
      <c r="RLP1210" s="61"/>
      <c r="RLQ1210" s="61"/>
      <c r="RLR1210" s="61"/>
      <c r="RLS1210" s="61"/>
      <c r="RLT1210" s="61"/>
      <c r="RLU1210" s="61"/>
      <c r="RLV1210" s="61"/>
      <c r="RLW1210" s="61"/>
      <c r="RLX1210" s="61"/>
      <c r="RLY1210" s="61"/>
      <c r="RLZ1210" s="61"/>
      <c r="RMA1210" s="61"/>
      <c r="RMB1210" s="61"/>
      <c r="RMC1210" s="61"/>
      <c r="RMD1210" s="61"/>
      <c r="RME1210" s="61"/>
      <c r="RMF1210" s="61"/>
      <c r="RMG1210" s="61"/>
      <c r="RMH1210" s="61"/>
      <c r="RMI1210" s="61"/>
      <c r="RMJ1210" s="61"/>
      <c r="RMK1210" s="61"/>
      <c r="RML1210" s="61"/>
      <c r="RMM1210" s="61"/>
      <c r="RMN1210" s="61"/>
      <c r="RMO1210" s="61"/>
      <c r="RMP1210" s="61"/>
      <c r="RMQ1210" s="61"/>
      <c r="RMR1210" s="61"/>
      <c r="RMS1210" s="61"/>
      <c r="RMT1210" s="61"/>
      <c r="RMU1210" s="61"/>
      <c r="RMV1210" s="61"/>
      <c r="RMW1210" s="61"/>
      <c r="RMX1210" s="61"/>
      <c r="RMY1210" s="61"/>
      <c r="RMZ1210" s="61"/>
      <c r="RNA1210" s="61"/>
      <c r="RNB1210" s="61"/>
      <c r="RNC1210" s="61"/>
      <c r="RND1210" s="61"/>
      <c r="RNE1210" s="61"/>
      <c r="RNF1210" s="61"/>
      <c r="RNG1210" s="61"/>
      <c r="RNH1210" s="61"/>
      <c r="RNI1210" s="61"/>
      <c r="RNJ1210" s="61"/>
      <c r="RNK1210" s="61"/>
      <c r="RNL1210" s="61"/>
      <c r="RNM1210" s="61"/>
      <c r="RNN1210" s="61"/>
      <c r="RNO1210" s="61"/>
      <c r="RNP1210" s="61"/>
      <c r="RNQ1210" s="61"/>
      <c r="RNR1210" s="61"/>
      <c r="RNS1210" s="61"/>
      <c r="RNT1210" s="61"/>
      <c r="RNU1210" s="61"/>
      <c r="RNV1210" s="61"/>
      <c r="RNW1210" s="61"/>
      <c r="RNX1210" s="61"/>
      <c r="RNY1210" s="61"/>
      <c r="RNZ1210" s="61"/>
      <c r="ROA1210" s="61"/>
      <c r="ROB1210" s="61"/>
      <c r="ROC1210" s="61"/>
      <c r="ROD1210" s="61"/>
      <c r="ROE1210" s="61"/>
      <c r="ROF1210" s="61"/>
      <c r="ROG1210" s="61"/>
      <c r="ROH1210" s="61"/>
      <c r="ROI1210" s="61"/>
      <c r="ROJ1210" s="61"/>
      <c r="ROK1210" s="61"/>
      <c r="ROL1210" s="61"/>
      <c r="ROM1210" s="61"/>
      <c r="RON1210" s="61"/>
      <c r="ROO1210" s="61"/>
      <c r="ROP1210" s="61"/>
      <c r="ROQ1210" s="61"/>
      <c r="ROR1210" s="61"/>
      <c r="ROS1210" s="61"/>
      <c r="ROT1210" s="61"/>
      <c r="ROU1210" s="61"/>
      <c r="ROV1210" s="61"/>
      <c r="ROW1210" s="61"/>
      <c r="ROX1210" s="61"/>
      <c r="ROY1210" s="61"/>
      <c r="ROZ1210" s="61"/>
      <c r="RPA1210" s="61"/>
      <c r="RPB1210" s="61"/>
      <c r="RPC1210" s="61"/>
      <c r="RPD1210" s="61"/>
      <c r="RPE1210" s="61"/>
      <c r="RPF1210" s="61"/>
      <c r="RPG1210" s="61"/>
      <c r="RPH1210" s="61"/>
      <c r="RPI1210" s="61"/>
      <c r="RPJ1210" s="61"/>
      <c r="RPK1210" s="61"/>
      <c r="RPL1210" s="61"/>
      <c r="RPM1210" s="61"/>
      <c r="RPN1210" s="61"/>
      <c r="RPO1210" s="61"/>
      <c r="RPP1210" s="61"/>
      <c r="RPQ1210" s="61"/>
      <c r="RPR1210" s="61"/>
      <c r="RPS1210" s="61"/>
      <c r="RPT1210" s="61"/>
      <c r="RPU1210" s="61"/>
      <c r="RPV1210" s="61"/>
      <c r="RPW1210" s="61"/>
      <c r="RPX1210" s="61"/>
      <c r="RPY1210" s="61"/>
      <c r="RPZ1210" s="61"/>
      <c r="RQA1210" s="61"/>
      <c r="RQB1210" s="61"/>
      <c r="RQC1210" s="61"/>
      <c r="RQD1210" s="61"/>
      <c r="RQE1210" s="61"/>
      <c r="RQF1210" s="61"/>
      <c r="RQG1210" s="61"/>
      <c r="RQH1210" s="61"/>
      <c r="RQI1210" s="61"/>
      <c r="RQJ1210" s="61"/>
      <c r="RQK1210" s="61"/>
      <c r="RQL1210" s="61"/>
      <c r="RQM1210" s="61"/>
      <c r="RQN1210" s="61"/>
      <c r="RQO1210" s="61"/>
      <c r="RQP1210" s="61"/>
      <c r="RQQ1210" s="61"/>
      <c r="RQR1210" s="61"/>
      <c r="RQS1210" s="61"/>
      <c r="RQT1210" s="61"/>
      <c r="RQU1210" s="61"/>
      <c r="RQV1210" s="61"/>
      <c r="RQW1210" s="61"/>
      <c r="RQX1210" s="61"/>
      <c r="RQY1210" s="61"/>
      <c r="RQZ1210" s="61"/>
      <c r="RRA1210" s="61"/>
      <c r="RRB1210" s="61"/>
      <c r="RRC1210" s="61"/>
      <c r="RRD1210" s="61"/>
      <c r="RRE1210" s="61"/>
      <c r="RRF1210" s="61"/>
      <c r="RRG1210" s="61"/>
      <c r="RRH1210" s="61"/>
      <c r="RRI1210" s="61"/>
      <c r="RRJ1210" s="61"/>
      <c r="RRK1210" s="61"/>
      <c r="RRL1210" s="61"/>
      <c r="RRM1210" s="61"/>
      <c r="RRN1210" s="61"/>
      <c r="RRO1210" s="61"/>
      <c r="RRP1210" s="61"/>
      <c r="RRQ1210" s="61"/>
      <c r="RRR1210" s="61"/>
      <c r="RRS1210" s="61"/>
      <c r="RRT1210" s="61"/>
      <c r="RRU1210" s="61"/>
      <c r="RRV1210" s="61"/>
      <c r="RRW1210" s="61"/>
      <c r="RRX1210" s="61"/>
      <c r="RRY1210" s="61"/>
      <c r="RRZ1210" s="61"/>
      <c r="RSA1210" s="61"/>
      <c r="RSB1210" s="61"/>
      <c r="RSC1210" s="61"/>
      <c r="RSD1210" s="61"/>
      <c r="RSE1210" s="61"/>
      <c r="RSF1210" s="61"/>
      <c r="RSG1210" s="61"/>
      <c r="RSH1210" s="61"/>
      <c r="RSI1210" s="61"/>
      <c r="RSJ1210" s="61"/>
      <c r="RSK1210" s="61"/>
      <c r="RSL1210" s="61"/>
      <c r="RSM1210" s="61"/>
      <c r="RSN1210" s="61"/>
      <c r="RSO1210" s="61"/>
      <c r="RSP1210" s="61"/>
      <c r="RSQ1210" s="61"/>
      <c r="RSR1210" s="61"/>
      <c r="RSS1210" s="61"/>
      <c r="RST1210" s="61"/>
      <c r="RSU1210" s="61"/>
      <c r="RSV1210" s="61"/>
      <c r="RSW1210" s="61"/>
      <c r="RSX1210" s="61"/>
      <c r="RSY1210" s="61"/>
      <c r="RSZ1210" s="61"/>
      <c r="RTA1210" s="61"/>
      <c r="RTB1210" s="61"/>
      <c r="RTC1210" s="61"/>
      <c r="RTD1210" s="61"/>
      <c r="RTE1210" s="61"/>
      <c r="RTF1210" s="61"/>
      <c r="RTG1210" s="61"/>
      <c r="RTH1210" s="61"/>
      <c r="RTI1210" s="61"/>
      <c r="RTJ1210" s="61"/>
      <c r="RTK1210" s="61"/>
      <c r="RTL1210" s="61"/>
      <c r="RTM1210" s="61"/>
      <c r="RTN1210" s="61"/>
      <c r="RTO1210" s="61"/>
      <c r="RTP1210" s="61"/>
      <c r="RTQ1210" s="61"/>
      <c r="RTR1210" s="61"/>
      <c r="RTS1210" s="61"/>
      <c r="RTT1210" s="61"/>
      <c r="RTU1210" s="61"/>
      <c r="RTV1210" s="61"/>
      <c r="RTW1210" s="61"/>
      <c r="RTX1210" s="61"/>
      <c r="RTY1210" s="61"/>
      <c r="RTZ1210" s="61"/>
      <c r="RUA1210" s="61"/>
      <c r="RUB1210" s="61"/>
      <c r="RUC1210" s="61"/>
      <c r="RUD1210" s="61"/>
      <c r="RUE1210" s="61"/>
      <c r="RUF1210" s="61"/>
      <c r="RUG1210" s="61"/>
      <c r="RUH1210" s="61"/>
      <c r="RUI1210" s="61"/>
      <c r="RUJ1210" s="61"/>
      <c r="RUK1210" s="61"/>
      <c r="RUL1210" s="61"/>
      <c r="RUM1210" s="61"/>
      <c r="RUN1210" s="61"/>
      <c r="RUO1210" s="61"/>
      <c r="RUP1210" s="61"/>
      <c r="RUQ1210" s="61"/>
      <c r="RUR1210" s="61"/>
      <c r="RUS1210" s="61"/>
      <c r="RUT1210" s="61"/>
      <c r="RUU1210" s="61"/>
      <c r="RUV1210" s="61"/>
      <c r="RUW1210" s="61"/>
      <c r="RUX1210" s="61"/>
      <c r="RUY1210" s="61"/>
      <c r="RUZ1210" s="61"/>
      <c r="RVA1210" s="61"/>
      <c r="RVB1210" s="61"/>
      <c r="RVC1210" s="61"/>
      <c r="RVD1210" s="61"/>
      <c r="RVE1210" s="61"/>
      <c r="RVF1210" s="61"/>
      <c r="RVG1210" s="61"/>
      <c r="RVH1210" s="61"/>
      <c r="RVI1210" s="61"/>
      <c r="RVJ1210" s="61"/>
      <c r="RVK1210" s="61"/>
      <c r="RVL1210" s="61"/>
      <c r="RVM1210" s="61"/>
      <c r="RVN1210" s="61"/>
      <c r="RVO1210" s="61"/>
      <c r="RVP1210" s="61"/>
      <c r="RVQ1210" s="61"/>
      <c r="RVR1210" s="61"/>
      <c r="RVS1210" s="61"/>
      <c r="RVT1210" s="61"/>
      <c r="RVU1210" s="61"/>
      <c r="RVV1210" s="61"/>
      <c r="RVW1210" s="61"/>
      <c r="RVX1210" s="61"/>
      <c r="RVY1210" s="61"/>
      <c r="RVZ1210" s="61"/>
      <c r="RWA1210" s="61"/>
      <c r="RWB1210" s="61"/>
      <c r="RWC1210" s="61"/>
      <c r="RWD1210" s="61"/>
      <c r="RWE1210" s="61"/>
      <c r="RWF1210" s="61"/>
      <c r="RWG1210" s="61"/>
      <c r="RWH1210" s="61"/>
      <c r="RWI1210" s="61"/>
      <c r="RWJ1210" s="61"/>
      <c r="RWK1210" s="61"/>
      <c r="RWL1210" s="61"/>
      <c r="RWM1210" s="61"/>
      <c r="RWN1210" s="61"/>
      <c r="RWO1210" s="61"/>
      <c r="RWP1210" s="61"/>
      <c r="RWQ1210" s="61"/>
      <c r="RWR1210" s="61"/>
      <c r="RWS1210" s="61"/>
      <c r="RWT1210" s="61"/>
      <c r="RWU1210" s="61"/>
      <c r="RWV1210" s="61"/>
      <c r="RWW1210" s="61"/>
      <c r="RWX1210" s="61"/>
      <c r="RWY1210" s="61"/>
      <c r="RWZ1210" s="61"/>
      <c r="RXA1210" s="61"/>
      <c r="RXB1210" s="61"/>
      <c r="RXC1210" s="61"/>
      <c r="RXD1210" s="61"/>
      <c r="RXE1210" s="61"/>
      <c r="RXF1210" s="61"/>
      <c r="RXG1210" s="61"/>
      <c r="RXH1210" s="61"/>
      <c r="RXI1210" s="61"/>
      <c r="RXJ1210" s="61"/>
      <c r="RXK1210" s="61"/>
      <c r="RXL1210" s="61"/>
      <c r="RXM1210" s="61"/>
      <c r="RXN1210" s="61"/>
      <c r="RXO1210" s="61"/>
      <c r="RXP1210" s="61"/>
      <c r="RXQ1210" s="61"/>
      <c r="RXR1210" s="61"/>
      <c r="RXS1210" s="61"/>
      <c r="RXT1210" s="61"/>
      <c r="RXU1210" s="61"/>
      <c r="RXV1210" s="61"/>
      <c r="RXW1210" s="61"/>
      <c r="RXX1210" s="61"/>
      <c r="RXY1210" s="61"/>
      <c r="RXZ1210" s="61"/>
      <c r="RYA1210" s="61"/>
      <c r="RYB1210" s="61"/>
      <c r="RYC1210" s="61"/>
      <c r="RYD1210" s="61"/>
      <c r="RYE1210" s="61"/>
      <c r="RYF1210" s="61"/>
      <c r="RYG1210" s="61"/>
      <c r="RYH1210" s="61"/>
      <c r="RYI1210" s="61"/>
      <c r="RYJ1210" s="61"/>
      <c r="RYK1210" s="61"/>
      <c r="RYL1210" s="61"/>
      <c r="RYM1210" s="61"/>
      <c r="RYN1210" s="61"/>
      <c r="RYO1210" s="61"/>
      <c r="RYP1210" s="61"/>
      <c r="RYQ1210" s="61"/>
      <c r="RYR1210" s="61"/>
      <c r="RYS1210" s="61"/>
      <c r="RYT1210" s="61"/>
      <c r="RYU1210" s="61"/>
      <c r="RYV1210" s="61"/>
      <c r="RYW1210" s="61"/>
      <c r="RYX1210" s="61"/>
      <c r="RYY1210" s="61"/>
      <c r="RYZ1210" s="61"/>
      <c r="RZA1210" s="61"/>
      <c r="RZB1210" s="61"/>
      <c r="RZC1210" s="61"/>
      <c r="RZD1210" s="61"/>
      <c r="RZE1210" s="61"/>
      <c r="RZF1210" s="61"/>
      <c r="RZG1210" s="61"/>
      <c r="RZH1210" s="61"/>
      <c r="RZI1210" s="61"/>
      <c r="RZJ1210" s="61"/>
      <c r="RZK1210" s="61"/>
      <c r="RZL1210" s="61"/>
      <c r="RZM1210" s="61"/>
      <c r="RZN1210" s="61"/>
      <c r="RZO1210" s="61"/>
      <c r="RZP1210" s="61"/>
      <c r="RZQ1210" s="61"/>
      <c r="RZR1210" s="61"/>
      <c r="RZS1210" s="61"/>
      <c r="RZT1210" s="61"/>
      <c r="RZU1210" s="61"/>
      <c r="RZV1210" s="61"/>
      <c r="RZW1210" s="61"/>
      <c r="RZX1210" s="61"/>
      <c r="RZY1210" s="61"/>
      <c r="RZZ1210" s="61"/>
      <c r="SAA1210" s="61"/>
      <c r="SAB1210" s="61"/>
      <c r="SAC1210" s="61"/>
      <c r="SAD1210" s="61"/>
      <c r="SAE1210" s="61"/>
      <c r="SAF1210" s="61"/>
      <c r="SAG1210" s="61"/>
      <c r="SAH1210" s="61"/>
      <c r="SAI1210" s="61"/>
      <c r="SAJ1210" s="61"/>
      <c r="SAK1210" s="61"/>
      <c r="SAL1210" s="61"/>
      <c r="SAM1210" s="61"/>
      <c r="SAN1210" s="61"/>
      <c r="SAO1210" s="61"/>
      <c r="SAP1210" s="61"/>
      <c r="SAQ1210" s="61"/>
      <c r="SAR1210" s="61"/>
      <c r="SAS1210" s="61"/>
      <c r="SAT1210" s="61"/>
      <c r="SAU1210" s="61"/>
      <c r="SAV1210" s="61"/>
      <c r="SAW1210" s="61"/>
      <c r="SAX1210" s="61"/>
      <c r="SAY1210" s="61"/>
      <c r="SAZ1210" s="61"/>
      <c r="SBA1210" s="61"/>
      <c r="SBB1210" s="61"/>
      <c r="SBC1210" s="61"/>
      <c r="SBD1210" s="61"/>
      <c r="SBE1210" s="61"/>
      <c r="SBF1210" s="61"/>
      <c r="SBG1210" s="61"/>
      <c r="SBH1210" s="61"/>
      <c r="SBI1210" s="61"/>
      <c r="SBJ1210" s="61"/>
      <c r="SBK1210" s="61"/>
      <c r="SBL1210" s="61"/>
      <c r="SBM1210" s="61"/>
      <c r="SBN1210" s="61"/>
      <c r="SBO1210" s="61"/>
      <c r="SBP1210" s="61"/>
      <c r="SBQ1210" s="61"/>
      <c r="SBR1210" s="61"/>
      <c r="SBS1210" s="61"/>
      <c r="SBT1210" s="61"/>
      <c r="SBU1210" s="61"/>
      <c r="SBV1210" s="61"/>
      <c r="SBW1210" s="61"/>
      <c r="SBX1210" s="61"/>
      <c r="SBY1210" s="61"/>
      <c r="SBZ1210" s="61"/>
      <c r="SCA1210" s="61"/>
      <c r="SCB1210" s="61"/>
      <c r="SCC1210" s="61"/>
      <c r="SCD1210" s="61"/>
      <c r="SCE1210" s="61"/>
      <c r="SCF1210" s="61"/>
      <c r="SCG1210" s="61"/>
      <c r="SCH1210" s="61"/>
      <c r="SCI1210" s="61"/>
      <c r="SCJ1210" s="61"/>
      <c r="SCK1210" s="61"/>
      <c r="SCL1210" s="61"/>
      <c r="SCM1210" s="61"/>
      <c r="SCN1210" s="61"/>
      <c r="SCO1210" s="61"/>
      <c r="SCP1210" s="61"/>
      <c r="SCQ1210" s="61"/>
      <c r="SCR1210" s="61"/>
      <c r="SCS1210" s="61"/>
      <c r="SCT1210" s="61"/>
      <c r="SCU1210" s="61"/>
      <c r="SCV1210" s="61"/>
      <c r="SCW1210" s="61"/>
      <c r="SCX1210" s="61"/>
      <c r="SCY1210" s="61"/>
      <c r="SCZ1210" s="61"/>
      <c r="SDA1210" s="61"/>
      <c r="SDB1210" s="61"/>
      <c r="SDC1210" s="61"/>
      <c r="SDD1210" s="61"/>
      <c r="SDE1210" s="61"/>
      <c r="SDF1210" s="61"/>
      <c r="SDG1210" s="61"/>
      <c r="SDH1210" s="61"/>
      <c r="SDI1210" s="61"/>
      <c r="SDJ1210" s="61"/>
      <c r="SDK1210" s="61"/>
      <c r="SDL1210" s="61"/>
      <c r="SDM1210" s="61"/>
      <c r="SDN1210" s="61"/>
      <c r="SDO1210" s="61"/>
      <c r="SDP1210" s="61"/>
      <c r="SDQ1210" s="61"/>
      <c r="SDR1210" s="61"/>
      <c r="SDS1210" s="61"/>
      <c r="SDT1210" s="61"/>
      <c r="SDU1210" s="61"/>
      <c r="SDV1210" s="61"/>
      <c r="SDW1210" s="61"/>
      <c r="SDX1210" s="61"/>
      <c r="SDY1210" s="61"/>
      <c r="SDZ1210" s="61"/>
      <c r="SEA1210" s="61"/>
      <c r="SEB1210" s="61"/>
      <c r="SEC1210" s="61"/>
      <c r="SED1210" s="61"/>
      <c r="SEE1210" s="61"/>
      <c r="SEF1210" s="61"/>
      <c r="SEG1210" s="61"/>
      <c r="SEH1210" s="61"/>
      <c r="SEI1210" s="61"/>
      <c r="SEJ1210" s="61"/>
      <c r="SEK1210" s="61"/>
      <c r="SEL1210" s="61"/>
      <c r="SEM1210" s="61"/>
      <c r="SEN1210" s="61"/>
      <c r="SEO1210" s="61"/>
      <c r="SEP1210" s="61"/>
      <c r="SEQ1210" s="61"/>
      <c r="SER1210" s="61"/>
      <c r="SES1210" s="61"/>
      <c r="SET1210" s="61"/>
      <c r="SEU1210" s="61"/>
      <c r="SEV1210" s="61"/>
      <c r="SEW1210" s="61"/>
      <c r="SEX1210" s="61"/>
      <c r="SEY1210" s="61"/>
      <c r="SEZ1210" s="61"/>
      <c r="SFA1210" s="61"/>
      <c r="SFB1210" s="61"/>
      <c r="SFC1210" s="61"/>
      <c r="SFD1210" s="61"/>
      <c r="SFE1210" s="61"/>
      <c r="SFF1210" s="61"/>
      <c r="SFG1210" s="61"/>
      <c r="SFH1210" s="61"/>
      <c r="SFI1210" s="61"/>
      <c r="SFJ1210" s="61"/>
      <c r="SFK1210" s="61"/>
      <c r="SFL1210" s="61"/>
      <c r="SFM1210" s="61"/>
      <c r="SFN1210" s="61"/>
      <c r="SFO1210" s="61"/>
      <c r="SFP1210" s="61"/>
      <c r="SFQ1210" s="61"/>
      <c r="SFR1210" s="61"/>
      <c r="SFS1210" s="61"/>
      <c r="SFT1210" s="61"/>
      <c r="SFU1210" s="61"/>
      <c r="SFV1210" s="61"/>
      <c r="SFW1210" s="61"/>
      <c r="SFX1210" s="61"/>
      <c r="SFY1210" s="61"/>
      <c r="SFZ1210" s="61"/>
      <c r="SGA1210" s="61"/>
      <c r="SGB1210" s="61"/>
      <c r="SGC1210" s="61"/>
      <c r="SGD1210" s="61"/>
      <c r="SGE1210" s="61"/>
      <c r="SGF1210" s="61"/>
      <c r="SGG1210" s="61"/>
      <c r="SGH1210" s="61"/>
      <c r="SGI1210" s="61"/>
      <c r="SGJ1210" s="61"/>
      <c r="SGK1210" s="61"/>
      <c r="SGL1210" s="61"/>
      <c r="SGM1210" s="61"/>
      <c r="SGN1210" s="61"/>
      <c r="SGO1210" s="61"/>
      <c r="SGP1210" s="61"/>
      <c r="SGQ1210" s="61"/>
      <c r="SGR1210" s="61"/>
      <c r="SGS1210" s="61"/>
      <c r="SGT1210" s="61"/>
      <c r="SGU1210" s="61"/>
      <c r="SGV1210" s="61"/>
      <c r="SGW1210" s="61"/>
      <c r="SGX1210" s="61"/>
      <c r="SGY1210" s="61"/>
      <c r="SGZ1210" s="61"/>
      <c r="SHA1210" s="61"/>
      <c r="SHB1210" s="61"/>
      <c r="SHC1210" s="61"/>
      <c r="SHD1210" s="61"/>
      <c r="SHE1210" s="61"/>
      <c r="SHF1210" s="61"/>
      <c r="SHG1210" s="61"/>
      <c r="SHH1210" s="61"/>
      <c r="SHI1210" s="61"/>
      <c r="SHJ1210" s="61"/>
      <c r="SHK1210" s="61"/>
      <c r="SHL1210" s="61"/>
      <c r="SHM1210" s="61"/>
      <c r="SHN1210" s="61"/>
      <c r="SHO1210" s="61"/>
      <c r="SHP1210" s="61"/>
      <c r="SHQ1210" s="61"/>
      <c r="SHR1210" s="61"/>
      <c r="SHS1210" s="61"/>
      <c r="SHT1210" s="61"/>
      <c r="SHU1210" s="61"/>
      <c r="SHV1210" s="61"/>
      <c r="SHW1210" s="61"/>
      <c r="SHX1210" s="61"/>
      <c r="SHY1210" s="61"/>
      <c r="SHZ1210" s="61"/>
      <c r="SIA1210" s="61"/>
      <c r="SIB1210" s="61"/>
      <c r="SIC1210" s="61"/>
      <c r="SID1210" s="61"/>
      <c r="SIE1210" s="61"/>
      <c r="SIF1210" s="61"/>
      <c r="SIG1210" s="61"/>
      <c r="SIH1210" s="61"/>
      <c r="SII1210" s="61"/>
      <c r="SIJ1210" s="61"/>
      <c r="SIK1210" s="61"/>
      <c r="SIL1210" s="61"/>
      <c r="SIM1210" s="61"/>
      <c r="SIN1210" s="61"/>
      <c r="SIO1210" s="61"/>
      <c r="SIP1210" s="61"/>
      <c r="SIQ1210" s="61"/>
      <c r="SIR1210" s="61"/>
      <c r="SIS1210" s="61"/>
      <c r="SIT1210" s="61"/>
      <c r="SIU1210" s="61"/>
      <c r="SIV1210" s="61"/>
      <c r="SIW1210" s="61"/>
      <c r="SIX1210" s="61"/>
      <c r="SIY1210" s="61"/>
      <c r="SIZ1210" s="61"/>
      <c r="SJA1210" s="61"/>
      <c r="SJB1210" s="61"/>
      <c r="SJC1210" s="61"/>
      <c r="SJD1210" s="61"/>
      <c r="SJE1210" s="61"/>
      <c r="SJF1210" s="61"/>
      <c r="SJG1210" s="61"/>
      <c r="SJH1210" s="61"/>
      <c r="SJI1210" s="61"/>
      <c r="SJJ1210" s="61"/>
      <c r="SJK1210" s="61"/>
      <c r="SJL1210" s="61"/>
      <c r="SJM1210" s="61"/>
      <c r="SJN1210" s="61"/>
      <c r="SJO1210" s="61"/>
      <c r="SJP1210" s="61"/>
      <c r="SJQ1210" s="61"/>
      <c r="SJR1210" s="61"/>
      <c r="SJS1210" s="61"/>
      <c r="SJT1210" s="61"/>
      <c r="SJU1210" s="61"/>
      <c r="SJV1210" s="61"/>
      <c r="SJW1210" s="61"/>
      <c r="SJX1210" s="61"/>
      <c r="SJY1210" s="61"/>
      <c r="SJZ1210" s="61"/>
      <c r="SKA1210" s="61"/>
      <c r="SKB1210" s="61"/>
      <c r="SKC1210" s="61"/>
      <c r="SKD1210" s="61"/>
      <c r="SKE1210" s="61"/>
      <c r="SKF1210" s="61"/>
      <c r="SKG1210" s="61"/>
      <c r="SKH1210" s="61"/>
      <c r="SKI1210" s="61"/>
      <c r="SKJ1210" s="61"/>
      <c r="SKK1210" s="61"/>
      <c r="SKL1210" s="61"/>
      <c r="SKM1210" s="61"/>
      <c r="SKN1210" s="61"/>
      <c r="SKO1210" s="61"/>
      <c r="SKP1210" s="61"/>
      <c r="SKQ1210" s="61"/>
      <c r="SKR1210" s="61"/>
      <c r="SKS1210" s="61"/>
      <c r="SKT1210" s="61"/>
      <c r="SKU1210" s="61"/>
      <c r="SKV1210" s="61"/>
      <c r="SKW1210" s="61"/>
      <c r="SKX1210" s="61"/>
      <c r="SKY1210" s="61"/>
      <c r="SKZ1210" s="61"/>
      <c r="SLA1210" s="61"/>
      <c r="SLB1210" s="61"/>
      <c r="SLC1210" s="61"/>
      <c r="SLD1210" s="61"/>
      <c r="SLE1210" s="61"/>
      <c r="SLF1210" s="61"/>
      <c r="SLG1210" s="61"/>
      <c r="SLH1210" s="61"/>
      <c r="SLI1210" s="61"/>
      <c r="SLJ1210" s="61"/>
      <c r="SLK1210" s="61"/>
      <c r="SLL1210" s="61"/>
      <c r="SLM1210" s="61"/>
      <c r="SLN1210" s="61"/>
      <c r="SLO1210" s="61"/>
      <c r="SLP1210" s="61"/>
      <c r="SLQ1210" s="61"/>
      <c r="SLR1210" s="61"/>
      <c r="SLS1210" s="61"/>
      <c r="SLT1210" s="61"/>
      <c r="SLU1210" s="61"/>
      <c r="SLV1210" s="61"/>
      <c r="SLW1210" s="61"/>
      <c r="SLX1210" s="61"/>
      <c r="SLY1210" s="61"/>
      <c r="SLZ1210" s="61"/>
      <c r="SMA1210" s="61"/>
      <c r="SMB1210" s="61"/>
      <c r="SMC1210" s="61"/>
      <c r="SMD1210" s="61"/>
      <c r="SME1210" s="61"/>
      <c r="SMF1210" s="61"/>
      <c r="SMG1210" s="61"/>
      <c r="SMH1210" s="61"/>
      <c r="SMI1210" s="61"/>
      <c r="SMJ1210" s="61"/>
      <c r="SMK1210" s="61"/>
      <c r="SML1210" s="61"/>
      <c r="SMM1210" s="61"/>
      <c r="SMN1210" s="61"/>
      <c r="SMO1210" s="61"/>
      <c r="SMP1210" s="61"/>
      <c r="SMQ1210" s="61"/>
      <c r="SMR1210" s="61"/>
      <c r="SMS1210" s="61"/>
      <c r="SMT1210" s="61"/>
      <c r="SMU1210" s="61"/>
      <c r="SMV1210" s="61"/>
      <c r="SMW1210" s="61"/>
      <c r="SMX1210" s="61"/>
      <c r="SMY1210" s="61"/>
      <c r="SMZ1210" s="61"/>
      <c r="SNA1210" s="61"/>
      <c r="SNB1210" s="61"/>
      <c r="SNC1210" s="61"/>
      <c r="SND1210" s="61"/>
      <c r="SNE1210" s="61"/>
      <c r="SNF1210" s="61"/>
      <c r="SNG1210" s="61"/>
      <c r="SNH1210" s="61"/>
      <c r="SNI1210" s="61"/>
      <c r="SNJ1210" s="61"/>
      <c r="SNK1210" s="61"/>
      <c r="SNL1210" s="61"/>
      <c r="SNM1210" s="61"/>
      <c r="SNN1210" s="61"/>
      <c r="SNO1210" s="61"/>
      <c r="SNP1210" s="61"/>
      <c r="SNQ1210" s="61"/>
      <c r="SNR1210" s="61"/>
      <c r="SNS1210" s="61"/>
      <c r="SNT1210" s="61"/>
      <c r="SNU1210" s="61"/>
      <c r="SNV1210" s="61"/>
      <c r="SNW1210" s="61"/>
      <c r="SNX1210" s="61"/>
      <c r="SNY1210" s="61"/>
      <c r="SNZ1210" s="61"/>
      <c r="SOA1210" s="61"/>
      <c r="SOB1210" s="61"/>
      <c r="SOC1210" s="61"/>
      <c r="SOD1210" s="61"/>
      <c r="SOE1210" s="61"/>
      <c r="SOF1210" s="61"/>
      <c r="SOG1210" s="61"/>
      <c r="SOH1210" s="61"/>
      <c r="SOI1210" s="61"/>
      <c r="SOJ1210" s="61"/>
      <c r="SOK1210" s="61"/>
      <c r="SOL1210" s="61"/>
      <c r="SOM1210" s="61"/>
      <c r="SON1210" s="61"/>
      <c r="SOO1210" s="61"/>
      <c r="SOP1210" s="61"/>
      <c r="SOQ1210" s="61"/>
      <c r="SOR1210" s="61"/>
      <c r="SOS1210" s="61"/>
      <c r="SOT1210" s="61"/>
      <c r="SOU1210" s="61"/>
      <c r="SOV1210" s="61"/>
      <c r="SOW1210" s="61"/>
      <c r="SOX1210" s="61"/>
      <c r="SOY1210" s="61"/>
      <c r="SOZ1210" s="61"/>
      <c r="SPA1210" s="61"/>
      <c r="SPB1210" s="61"/>
      <c r="SPC1210" s="61"/>
      <c r="SPD1210" s="61"/>
      <c r="SPE1210" s="61"/>
      <c r="SPF1210" s="61"/>
      <c r="SPG1210" s="61"/>
      <c r="SPH1210" s="61"/>
      <c r="SPI1210" s="61"/>
      <c r="SPJ1210" s="61"/>
      <c r="SPK1210" s="61"/>
      <c r="SPL1210" s="61"/>
      <c r="SPM1210" s="61"/>
      <c r="SPN1210" s="61"/>
      <c r="SPO1210" s="61"/>
      <c r="SPP1210" s="61"/>
      <c r="SPQ1210" s="61"/>
      <c r="SPR1210" s="61"/>
      <c r="SPS1210" s="61"/>
      <c r="SPT1210" s="61"/>
      <c r="SPU1210" s="61"/>
      <c r="SPV1210" s="61"/>
      <c r="SPW1210" s="61"/>
      <c r="SPX1210" s="61"/>
      <c r="SPY1210" s="61"/>
      <c r="SPZ1210" s="61"/>
      <c r="SQA1210" s="61"/>
      <c r="SQB1210" s="61"/>
      <c r="SQC1210" s="61"/>
      <c r="SQD1210" s="61"/>
      <c r="SQE1210" s="61"/>
      <c r="SQF1210" s="61"/>
      <c r="SQG1210" s="61"/>
      <c r="SQH1210" s="61"/>
      <c r="SQI1210" s="61"/>
      <c r="SQJ1210" s="61"/>
      <c r="SQK1210" s="61"/>
      <c r="SQL1210" s="61"/>
      <c r="SQM1210" s="61"/>
      <c r="SQN1210" s="61"/>
      <c r="SQO1210" s="61"/>
      <c r="SQP1210" s="61"/>
      <c r="SQQ1210" s="61"/>
      <c r="SQR1210" s="61"/>
      <c r="SQS1210" s="61"/>
      <c r="SQT1210" s="61"/>
      <c r="SQU1210" s="61"/>
      <c r="SQV1210" s="61"/>
      <c r="SQW1210" s="61"/>
      <c r="SQX1210" s="61"/>
      <c r="SQY1210" s="61"/>
      <c r="SQZ1210" s="61"/>
      <c r="SRA1210" s="61"/>
      <c r="SRB1210" s="61"/>
      <c r="SRC1210" s="61"/>
      <c r="SRD1210" s="61"/>
      <c r="SRE1210" s="61"/>
      <c r="SRF1210" s="61"/>
      <c r="SRG1210" s="61"/>
      <c r="SRH1210" s="61"/>
      <c r="SRI1210" s="61"/>
      <c r="SRJ1210" s="61"/>
      <c r="SRK1210" s="61"/>
      <c r="SRL1210" s="61"/>
      <c r="SRM1210" s="61"/>
      <c r="SRN1210" s="61"/>
      <c r="SRO1210" s="61"/>
      <c r="SRP1210" s="61"/>
      <c r="SRQ1210" s="61"/>
      <c r="SRR1210" s="61"/>
      <c r="SRS1210" s="61"/>
      <c r="SRT1210" s="61"/>
      <c r="SRU1210" s="61"/>
      <c r="SRV1210" s="61"/>
      <c r="SRW1210" s="61"/>
      <c r="SRX1210" s="61"/>
      <c r="SRY1210" s="61"/>
      <c r="SRZ1210" s="61"/>
      <c r="SSA1210" s="61"/>
      <c r="SSB1210" s="61"/>
      <c r="SSC1210" s="61"/>
      <c r="SSD1210" s="61"/>
      <c r="SSE1210" s="61"/>
      <c r="SSF1210" s="61"/>
      <c r="SSG1210" s="61"/>
      <c r="SSH1210" s="61"/>
      <c r="SSI1210" s="61"/>
      <c r="SSJ1210" s="61"/>
      <c r="SSK1210" s="61"/>
      <c r="SSL1210" s="61"/>
      <c r="SSM1210" s="61"/>
      <c r="SSN1210" s="61"/>
      <c r="SSO1210" s="61"/>
      <c r="SSP1210" s="61"/>
      <c r="SSQ1210" s="61"/>
      <c r="SSR1210" s="61"/>
      <c r="SSS1210" s="61"/>
      <c r="SST1210" s="61"/>
      <c r="SSU1210" s="61"/>
      <c r="SSV1210" s="61"/>
      <c r="SSW1210" s="61"/>
      <c r="SSX1210" s="61"/>
      <c r="SSY1210" s="61"/>
      <c r="SSZ1210" s="61"/>
      <c r="STA1210" s="61"/>
      <c r="STB1210" s="61"/>
      <c r="STC1210" s="61"/>
      <c r="STD1210" s="61"/>
      <c r="STE1210" s="61"/>
      <c r="STF1210" s="61"/>
      <c r="STG1210" s="61"/>
      <c r="STH1210" s="61"/>
      <c r="STI1210" s="61"/>
      <c r="STJ1210" s="61"/>
      <c r="STK1210" s="61"/>
      <c r="STL1210" s="61"/>
      <c r="STM1210" s="61"/>
      <c r="STN1210" s="61"/>
      <c r="STO1210" s="61"/>
      <c r="STP1210" s="61"/>
      <c r="STQ1210" s="61"/>
      <c r="STR1210" s="61"/>
      <c r="STS1210" s="61"/>
      <c r="STT1210" s="61"/>
      <c r="STU1210" s="61"/>
      <c r="STV1210" s="61"/>
      <c r="STW1210" s="61"/>
      <c r="STX1210" s="61"/>
      <c r="STY1210" s="61"/>
      <c r="STZ1210" s="61"/>
      <c r="SUA1210" s="61"/>
      <c r="SUB1210" s="61"/>
      <c r="SUC1210" s="61"/>
      <c r="SUD1210" s="61"/>
      <c r="SUE1210" s="61"/>
      <c r="SUF1210" s="61"/>
      <c r="SUG1210" s="61"/>
      <c r="SUH1210" s="61"/>
      <c r="SUI1210" s="61"/>
      <c r="SUJ1210" s="61"/>
      <c r="SUK1210" s="61"/>
      <c r="SUL1210" s="61"/>
      <c r="SUM1210" s="61"/>
      <c r="SUN1210" s="61"/>
      <c r="SUO1210" s="61"/>
      <c r="SUP1210" s="61"/>
      <c r="SUQ1210" s="61"/>
      <c r="SUR1210" s="61"/>
      <c r="SUS1210" s="61"/>
      <c r="SUT1210" s="61"/>
      <c r="SUU1210" s="61"/>
      <c r="SUV1210" s="61"/>
      <c r="SUW1210" s="61"/>
      <c r="SUX1210" s="61"/>
      <c r="SUY1210" s="61"/>
      <c r="SUZ1210" s="61"/>
      <c r="SVA1210" s="61"/>
      <c r="SVB1210" s="61"/>
      <c r="SVC1210" s="61"/>
      <c r="SVD1210" s="61"/>
      <c r="SVE1210" s="61"/>
      <c r="SVF1210" s="61"/>
      <c r="SVG1210" s="61"/>
      <c r="SVH1210" s="61"/>
      <c r="SVI1210" s="61"/>
      <c r="SVJ1210" s="61"/>
      <c r="SVK1210" s="61"/>
      <c r="SVL1210" s="61"/>
      <c r="SVM1210" s="61"/>
      <c r="SVN1210" s="61"/>
      <c r="SVO1210" s="61"/>
      <c r="SVP1210" s="61"/>
      <c r="SVQ1210" s="61"/>
      <c r="SVR1210" s="61"/>
      <c r="SVS1210" s="61"/>
      <c r="SVT1210" s="61"/>
      <c r="SVU1210" s="61"/>
      <c r="SVV1210" s="61"/>
      <c r="SVW1210" s="61"/>
      <c r="SVX1210" s="61"/>
      <c r="SVY1210" s="61"/>
      <c r="SVZ1210" s="61"/>
      <c r="SWA1210" s="61"/>
      <c r="SWB1210" s="61"/>
      <c r="SWC1210" s="61"/>
      <c r="SWD1210" s="61"/>
      <c r="SWE1210" s="61"/>
      <c r="SWF1210" s="61"/>
      <c r="SWG1210" s="61"/>
      <c r="SWH1210" s="61"/>
      <c r="SWI1210" s="61"/>
      <c r="SWJ1210" s="61"/>
      <c r="SWK1210" s="61"/>
      <c r="SWL1210" s="61"/>
      <c r="SWM1210" s="61"/>
      <c r="SWN1210" s="61"/>
      <c r="SWO1210" s="61"/>
      <c r="SWP1210" s="61"/>
      <c r="SWQ1210" s="61"/>
      <c r="SWR1210" s="61"/>
      <c r="SWS1210" s="61"/>
      <c r="SWT1210" s="61"/>
      <c r="SWU1210" s="61"/>
      <c r="SWV1210" s="61"/>
      <c r="SWW1210" s="61"/>
      <c r="SWX1210" s="61"/>
      <c r="SWY1210" s="61"/>
      <c r="SWZ1210" s="61"/>
      <c r="SXA1210" s="61"/>
      <c r="SXB1210" s="61"/>
      <c r="SXC1210" s="61"/>
      <c r="SXD1210" s="61"/>
      <c r="SXE1210" s="61"/>
      <c r="SXF1210" s="61"/>
      <c r="SXG1210" s="61"/>
      <c r="SXH1210" s="61"/>
      <c r="SXI1210" s="61"/>
      <c r="SXJ1210" s="61"/>
      <c r="SXK1210" s="61"/>
      <c r="SXL1210" s="61"/>
      <c r="SXM1210" s="61"/>
      <c r="SXN1210" s="61"/>
      <c r="SXO1210" s="61"/>
      <c r="SXP1210" s="61"/>
      <c r="SXQ1210" s="61"/>
      <c r="SXR1210" s="61"/>
      <c r="SXS1210" s="61"/>
      <c r="SXT1210" s="61"/>
      <c r="SXU1210" s="61"/>
      <c r="SXV1210" s="61"/>
      <c r="SXW1210" s="61"/>
      <c r="SXX1210" s="61"/>
      <c r="SXY1210" s="61"/>
      <c r="SXZ1210" s="61"/>
      <c r="SYA1210" s="61"/>
      <c r="SYB1210" s="61"/>
      <c r="SYC1210" s="61"/>
      <c r="SYD1210" s="61"/>
      <c r="SYE1210" s="61"/>
      <c r="SYF1210" s="61"/>
      <c r="SYG1210" s="61"/>
      <c r="SYH1210" s="61"/>
      <c r="SYI1210" s="61"/>
      <c r="SYJ1210" s="61"/>
      <c r="SYK1210" s="61"/>
      <c r="SYL1210" s="61"/>
      <c r="SYM1210" s="61"/>
      <c r="SYN1210" s="61"/>
      <c r="SYO1210" s="61"/>
      <c r="SYP1210" s="61"/>
      <c r="SYQ1210" s="61"/>
      <c r="SYR1210" s="61"/>
      <c r="SYS1210" s="61"/>
      <c r="SYT1210" s="61"/>
      <c r="SYU1210" s="61"/>
      <c r="SYV1210" s="61"/>
      <c r="SYW1210" s="61"/>
      <c r="SYX1210" s="61"/>
      <c r="SYY1210" s="61"/>
      <c r="SYZ1210" s="61"/>
      <c r="SZA1210" s="61"/>
      <c r="SZB1210" s="61"/>
      <c r="SZC1210" s="61"/>
      <c r="SZD1210" s="61"/>
      <c r="SZE1210" s="61"/>
      <c r="SZF1210" s="61"/>
      <c r="SZG1210" s="61"/>
      <c r="SZH1210" s="61"/>
      <c r="SZI1210" s="61"/>
      <c r="SZJ1210" s="61"/>
      <c r="SZK1210" s="61"/>
      <c r="SZL1210" s="61"/>
      <c r="SZM1210" s="61"/>
      <c r="SZN1210" s="61"/>
      <c r="SZO1210" s="61"/>
      <c r="SZP1210" s="61"/>
      <c r="SZQ1210" s="61"/>
      <c r="SZR1210" s="61"/>
      <c r="SZS1210" s="61"/>
      <c r="SZT1210" s="61"/>
      <c r="SZU1210" s="61"/>
      <c r="SZV1210" s="61"/>
      <c r="SZW1210" s="61"/>
      <c r="SZX1210" s="61"/>
      <c r="SZY1210" s="61"/>
      <c r="SZZ1210" s="61"/>
      <c r="TAA1210" s="61"/>
      <c r="TAB1210" s="61"/>
      <c r="TAC1210" s="61"/>
      <c r="TAD1210" s="61"/>
      <c r="TAE1210" s="61"/>
      <c r="TAF1210" s="61"/>
      <c r="TAG1210" s="61"/>
      <c r="TAH1210" s="61"/>
      <c r="TAI1210" s="61"/>
      <c r="TAJ1210" s="61"/>
      <c r="TAK1210" s="61"/>
      <c r="TAL1210" s="61"/>
      <c r="TAM1210" s="61"/>
      <c r="TAN1210" s="61"/>
      <c r="TAO1210" s="61"/>
      <c r="TAP1210" s="61"/>
      <c r="TAQ1210" s="61"/>
      <c r="TAR1210" s="61"/>
      <c r="TAS1210" s="61"/>
      <c r="TAT1210" s="61"/>
      <c r="TAU1210" s="61"/>
      <c r="TAV1210" s="61"/>
      <c r="TAW1210" s="61"/>
      <c r="TAX1210" s="61"/>
      <c r="TAY1210" s="61"/>
      <c r="TAZ1210" s="61"/>
      <c r="TBA1210" s="61"/>
      <c r="TBB1210" s="61"/>
      <c r="TBC1210" s="61"/>
      <c r="TBD1210" s="61"/>
      <c r="TBE1210" s="61"/>
      <c r="TBF1210" s="61"/>
      <c r="TBG1210" s="61"/>
      <c r="TBH1210" s="61"/>
      <c r="TBI1210" s="61"/>
      <c r="TBJ1210" s="61"/>
      <c r="TBK1210" s="61"/>
      <c r="TBL1210" s="61"/>
      <c r="TBM1210" s="61"/>
      <c r="TBN1210" s="61"/>
      <c r="TBO1210" s="61"/>
      <c r="TBP1210" s="61"/>
      <c r="TBQ1210" s="61"/>
      <c r="TBR1210" s="61"/>
      <c r="TBS1210" s="61"/>
      <c r="TBT1210" s="61"/>
      <c r="TBU1210" s="61"/>
      <c r="TBV1210" s="61"/>
      <c r="TBW1210" s="61"/>
      <c r="TBX1210" s="61"/>
      <c r="TBY1210" s="61"/>
      <c r="TBZ1210" s="61"/>
      <c r="TCA1210" s="61"/>
      <c r="TCB1210" s="61"/>
      <c r="TCC1210" s="61"/>
      <c r="TCD1210" s="61"/>
      <c r="TCE1210" s="61"/>
      <c r="TCF1210" s="61"/>
      <c r="TCG1210" s="61"/>
      <c r="TCH1210" s="61"/>
      <c r="TCI1210" s="61"/>
      <c r="TCJ1210" s="61"/>
      <c r="TCK1210" s="61"/>
      <c r="TCL1210" s="61"/>
      <c r="TCM1210" s="61"/>
      <c r="TCN1210" s="61"/>
      <c r="TCO1210" s="61"/>
      <c r="TCP1210" s="61"/>
      <c r="TCQ1210" s="61"/>
      <c r="TCR1210" s="61"/>
      <c r="TCS1210" s="61"/>
      <c r="TCT1210" s="61"/>
      <c r="TCU1210" s="61"/>
      <c r="TCV1210" s="61"/>
      <c r="TCW1210" s="61"/>
      <c r="TCX1210" s="61"/>
      <c r="TCY1210" s="61"/>
      <c r="TCZ1210" s="61"/>
      <c r="TDA1210" s="61"/>
      <c r="TDB1210" s="61"/>
      <c r="TDC1210" s="61"/>
      <c r="TDD1210" s="61"/>
      <c r="TDE1210" s="61"/>
      <c r="TDF1210" s="61"/>
      <c r="TDG1210" s="61"/>
      <c r="TDH1210" s="61"/>
      <c r="TDI1210" s="61"/>
      <c r="TDJ1210" s="61"/>
      <c r="TDK1210" s="61"/>
      <c r="TDL1210" s="61"/>
      <c r="TDM1210" s="61"/>
      <c r="TDN1210" s="61"/>
      <c r="TDO1210" s="61"/>
      <c r="TDP1210" s="61"/>
      <c r="TDQ1210" s="61"/>
      <c r="TDR1210" s="61"/>
      <c r="TDS1210" s="61"/>
      <c r="TDT1210" s="61"/>
      <c r="TDU1210" s="61"/>
      <c r="TDV1210" s="61"/>
      <c r="TDW1210" s="61"/>
      <c r="TDX1210" s="61"/>
      <c r="TDY1210" s="61"/>
      <c r="TDZ1210" s="61"/>
      <c r="TEA1210" s="61"/>
      <c r="TEB1210" s="61"/>
      <c r="TEC1210" s="61"/>
      <c r="TED1210" s="61"/>
      <c r="TEE1210" s="61"/>
      <c r="TEF1210" s="61"/>
      <c r="TEG1210" s="61"/>
      <c r="TEH1210" s="61"/>
      <c r="TEI1210" s="61"/>
      <c r="TEJ1210" s="61"/>
      <c r="TEK1210" s="61"/>
      <c r="TEL1210" s="61"/>
      <c r="TEM1210" s="61"/>
      <c r="TEN1210" s="61"/>
      <c r="TEO1210" s="61"/>
      <c r="TEP1210" s="61"/>
      <c r="TEQ1210" s="61"/>
      <c r="TER1210" s="61"/>
      <c r="TES1210" s="61"/>
      <c r="TET1210" s="61"/>
      <c r="TEU1210" s="61"/>
      <c r="TEV1210" s="61"/>
      <c r="TEW1210" s="61"/>
      <c r="TEX1210" s="61"/>
      <c r="TEY1210" s="61"/>
      <c r="TEZ1210" s="61"/>
      <c r="TFA1210" s="61"/>
      <c r="TFB1210" s="61"/>
      <c r="TFC1210" s="61"/>
      <c r="TFD1210" s="61"/>
      <c r="TFE1210" s="61"/>
      <c r="TFF1210" s="61"/>
      <c r="TFG1210" s="61"/>
      <c r="TFH1210" s="61"/>
      <c r="TFI1210" s="61"/>
      <c r="TFJ1210" s="61"/>
      <c r="TFK1210" s="61"/>
      <c r="TFL1210" s="61"/>
      <c r="TFM1210" s="61"/>
      <c r="TFN1210" s="61"/>
      <c r="TFO1210" s="61"/>
      <c r="TFP1210" s="61"/>
      <c r="TFQ1210" s="61"/>
      <c r="TFR1210" s="61"/>
      <c r="TFS1210" s="61"/>
      <c r="TFT1210" s="61"/>
      <c r="TFU1210" s="61"/>
      <c r="TFV1210" s="61"/>
      <c r="TFW1210" s="61"/>
      <c r="TFX1210" s="61"/>
      <c r="TFY1210" s="61"/>
      <c r="TFZ1210" s="61"/>
      <c r="TGA1210" s="61"/>
      <c r="TGB1210" s="61"/>
      <c r="TGC1210" s="61"/>
      <c r="TGD1210" s="61"/>
      <c r="TGE1210" s="61"/>
      <c r="TGF1210" s="61"/>
      <c r="TGG1210" s="61"/>
      <c r="TGH1210" s="61"/>
      <c r="TGI1210" s="61"/>
      <c r="TGJ1210" s="61"/>
      <c r="TGK1210" s="61"/>
      <c r="TGL1210" s="61"/>
      <c r="TGM1210" s="61"/>
      <c r="TGN1210" s="61"/>
      <c r="TGO1210" s="61"/>
      <c r="TGP1210" s="61"/>
      <c r="TGQ1210" s="61"/>
      <c r="TGR1210" s="61"/>
      <c r="TGS1210" s="61"/>
      <c r="TGT1210" s="61"/>
      <c r="TGU1210" s="61"/>
      <c r="TGV1210" s="61"/>
      <c r="TGW1210" s="61"/>
      <c r="TGX1210" s="61"/>
      <c r="TGY1210" s="61"/>
      <c r="TGZ1210" s="61"/>
      <c r="THA1210" s="61"/>
      <c r="THB1210" s="61"/>
      <c r="THC1210" s="61"/>
      <c r="THD1210" s="61"/>
      <c r="THE1210" s="61"/>
      <c r="THF1210" s="61"/>
      <c r="THG1210" s="61"/>
      <c r="THH1210" s="61"/>
      <c r="THI1210" s="61"/>
      <c r="THJ1210" s="61"/>
      <c r="THK1210" s="61"/>
      <c r="THL1210" s="61"/>
      <c r="THM1210" s="61"/>
      <c r="THN1210" s="61"/>
      <c r="THO1210" s="61"/>
      <c r="THP1210" s="61"/>
      <c r="THQ1210" s="61"/>
      <c r="THR1210" s="61"/>
      <c r="THS1210" s="61"/>
      <c r="THT1210" s="61"/>
      <c r="THU1210" s="61"/>
      <c r="THV1210" s="61"/>
      <c r="THW1210" s="61"/>
      <c r="THX1210" s="61"/>
      <c r="THY1210" s="61"/>
      <c r="THZ1210" s="61"/>
      <c r="TIA1210" s="61"/>
      <c r="TIB1210" s="61"/>
      <c r="TIC1210" s="61"/>
      <c r="TID1210" s="61"/>
      <c r="TIE1210" s="61"/>
      <c r="TIF1210" s="61"/>
      <c r="TIG1210" s="61"/>
      <c r="TIH1210" s="61"/>
      <c r="TII1210" s="61"/>
      <c r="TIJ1210" s="61"/>
      <c r="TIK1210" s="61"/>
      <c r="TIL1210" s="61"/>
      <c r="TIM1210" s="61"/>
      <c r="TIN1210" s="61"/>
      <c r="TIO1210" s="61"/>
      <c r="TIP1210" s="61"/>
      <c r="TIQ1210" s="61"/>
      <c r="TIR1210" s="61"/>
      <c r="TIS1210" s="61"/>
      <c r="TIT1210" s="61"/>
      <c r="TIU1210" s="61"/>
      <c r="TIV1210" s="61"/>
      <c r="TIW1210" s="61"/>
      <c r="TIX1210" s="61"/>
      <c r="TIY1210" s="61"/>
      <c r="TIZ1210" s="61"/>
      <c r="TJA1210" s="61"/>
      <c r="TJB1210" s="61"/>
      <c r="TJC1210" s="61"/>
      <c r="TJD1210" s="61"/>
      <c r="TJE1210" s="61"/>
      <c r="TJF1210" s="61"/>
      <c r="TJG1210" s="61"/>
      <c r="TJH1210" s="61"/>
      <c r="TJI1210" s="61"/>
      <c r="TJJ1210" s="61"/>
      <c r="TJK1210" s="61"/>
      <c r="TJL1210" s="61"/>
      <c r="TJM1210" s="61"/>
      <c r="TJN1210" s="61"/>
      <c r="TJO1210" s="61"/>
      <c r="TJP1210" s="61"/>
      <c r="TJQ1210" s="61"/>
      <c r="TJR1210" s="61"/>
      <c r="TJS1210" s="61"/>
      <c r="TJT1210" s="61"/>
      <c r="TJU1210" s="61"/>
      <c r="TJV1210" s="61"/>
      <c r="TJW1210" s="61"/>
      <c r="TJX1210" s="61"/>
      <c r="TJY1210" s="61"/>
      <c r="TJZ1210" s="61"/>
      <c r="TKA1210" s="61"/>
      <c r="TKB1210" s="61"/>
      <c r="TKC1210" s="61"/>
      <c r="TKD1210" s="61"/>
      <c r="TKE1210" s="61"/>
      <c r="TKF1210" s="61"/>
      <c r="TKG1210" s="61"/>
      <c r="TKH1210" s="61"/>
      <c r="TKI1210" s="61"/>
      <c r="TKJ1210" s="61"/>
      <c r="TKK1210" s="61"/>
      <c r="TKL1210" s="61"/>
      <c r="TKM1210" s="61"/>
      <c r="TKN1210" s="61"/>
      <c r="TKO1210" s="61"/>
      <c r="TKP1210" s="61"/>
      <c r="TKQ1210" s="61"/>
      <c r="TKR1210" s="61"/>
      <c r="TKS1210" s="61"/>
      <c r="TKT1210" s="61"/>
      <c r="TKU1210" s="61"/>
      <c r="TKV1210" s="61"/>
      <c r="TKW1210" s="61"/>
      <c r="TKX1210" s="61"/>
      <c r="TKY1210" s="61"/>
      <c r="TKZ1210" s="61"/>
      <c r="TLA1210" s="61"/>
      <c r="TLB1210" s="61"/>
      <c r="TLC1210" s="61"/>
      <c r="TLD1210" s="61"/>
      <c r="TLE1210" s="61"/>
      <c r="TLF1210" s="61"/>
      <c r="TLG1210" s="61"/>
      <c r="TLH1210" s="61"/>
      <c r="TLI1210" s="61"/>
      <c r="TLJ1210" s="61"/>
      <c r="TLK1210" s="61"/>
      <c r="TLL1210" s="61"/>
      <c r="TLM1210" s="61"/>
      <c r="TLN1210" s="61"/>
      <c r="TLO1210" s="61"/>
      <c r="TLP1210" s="61"/>
      <c r="TLQ1210" s="61"/>
      <c r="TLR1210" s="61"/>
      <c r="TLS1210" s="61"/>
      <c r="TLT1210" s="61"/>
      <c r="TLU1210" s="61"/>
      <c r="TLV1210" s="61"/>
      <c r="TLW1210" s="61"/>
      <c r="TLX1210" s="61"/>
      <c r="TLY1210" s="61"/>
      <c r="TLZ1210" s="61"/>
      <c r="TMA1210" s="61"/>
      <c r="TMB1210" s="61"/>
      <c r="TMC1210" s="61"/>
      <c r="TMD1210" s="61"/>
      <c r="TME1210" s="61"/>
      <c r="TMF1210" s="61"/>
      <c r="TMG1210" s="61"/>
      <c r="TMH1210" s="61"/>
      <c r="TMI1210" s="61"/>
      <c r="TMJ1210" s="61"/>
      <c r="TMK1210" s="61"/>
      <c r="TML1210" s="61"/>
      <c r="TMM1210" s="61"/>
      <c r="TMN1210" s="61"/>
      <c r="TMO1210" s="61"/>
      <c r="TMP1210" s="61"/>
      <c r="TMQ1210" s="61"/>
      <c r="TMR1210" s="61"/>
      <c r="TMS1210" s="61"/>
      <c r="TMT1210" s="61"/>
      <c r="TMU1210" s="61"/>
      <c r="TMV1210" s="61"/>
      <c r="TMW1210" s="61"/>
      <c r="TMX1210" s="61"/>
      <c r="TMY1210" s="61"/>
      <c r="TMZ1210" s="61"/>
      <c r="TNA1210" s="61"/>
      <c r="TNB1210" s="61"/>
      <c r="TNC1210" s="61"/>
      <c r="TND1210" s="61"/>
      <c r="TNE1210" s="61"/>
      <c r="TNF1210" s="61"/>
      <c r="TNG1210" s="61"/>
      <c r="TNH1210" s="61"/>
      <c r="TNI1210" s="61"/>
      <c r="TNJ1210" s="61"/>
      <c r="TNK1210" s="61"/>
      <c r="TNL1210" s="61"/>
      <c r="TNM1210" s="61"/>
      <c r="TNN1210" s="61"/>
      <c r="TNO1210" s="61"/>
      <c r="TNP1210" s="61"/>
      <c r="TNQ1210" s="61"/>
      <c r="TNR1210" s="61"/>
      <c r="TNS1210" s="61"/>
      <c r="TNT1210" s="61"/>
      <c r="TNU1210" s="61"/>
      <c r="TNV1210" s="61"/>
      <c r="TNW1210" s="61"/>
      <c r="TNX1210" s="61"/>
      <c r="TNY1210" s="61"/>
      <c r="TNZ1210" s="61"/>
      <c r="TOA1210" s="61"/>
      <c r="TOB1210" s="61"/>
      <c r="TOC1210" s="61"/>
      <c r="TOD1210" s="61"/>
      <c r="TOE1210" s="61"/>
      <c r="TOF1210" s="61"/>
      <c r="TOG1210" s="61"/>
      <c r="TOH1210" s="61"/>
      <c r="TOI1210" s="61"/>
      <c r="TOJ1210" s="61"/>
      <c r="TOK1210" s="61"/>
      <c r="TOL1210" s="61"/>
      <c r="TOM1210" s="61"/>
      <c r="TON1210" s="61"/>
      <c r="TOO1210" s="61"/>
      <c r="TOP1210" s="61"/>
      <c r="TOQ1210" s="61"/>
      <c r="TOR1210" s="61"/>
      <c r="TOS1210" s="61"/>
      <c r="TOT1210" s="61"/>
      <c r="TOU1210" s="61"/>
      <c r="TOV1210" s="61"/>
      <c r="TOW1210" s="61"/>
      <c r="TOX1210" s="61"/>
      <c r="TOY1210" s="61"/>
      <c r="TOZ1210" s="61"/>
      <c r="TPA1210" s="61"/>
      <c r="TPB1210" s="61"/>
      <c r="TPC1210" s="61"/>
      <c r="TPD1210" s="61"/>
      <c r="TPE1210" s="61"/>
      <c r="TPF1210" s="61"/>
      <c r="TPG1210" s="61"/>
      <c r="TPH1210" s="61"/>
      <c r="TPI1210" s="61"/>
      <c r="TPJ1210" s="61"/>
      <c r="TPK1210" s="61"/>
      <c r="TPL1210" s="61"/>
      <c r="TPM1210" s="61"/>
      <c r="TPN1210" s="61"/>
      <c r="TPO1210" s="61"/>
      <c r="TPP1210" s="61"/>
      <c r="TPQ1210" s="61"/>
      <c r="TPR1210" s="61"/>
      <c r="TPS1210" s="61"/>
      <c r="TPT1210" s="61"/>
      <c r="TPU1210" s="61"/>
      <c r="TPV1210" s="61"/>
      <c r="TPW1210" s="61"/>
      <c r="TPX1210" s="61"/>
      <c r="TPY1210" s="61"/>
      <c r="TPZ1210" s="61"/>
      <c r="TQA1210" s="61"/>
      <c r="TQB1210" s="61"/>
      <c r="TQC1210" s="61"/>
      <c r="TQD1210" s="61"/>
      <c r="TQE1210" s="61"/>
      <c r="TQF1210" s="61"/>
      <c r="TQG1210" s="61"/>
      <c r="TQH1210" s="61"/>
      <c r="TQI1210" s="61"/>
      <c r="TQJ1210" s="61"/>
      <c r="TQK1210" s="61"/>
      <c r="TQL1210" s="61"/>
      <c r="TQM1210" s="61"/>
      <c r="TQN1210" s="61"/>
      <c r="TQO1210" s="61"/>
      <c r="TQP1210" s="61"/>
      <c r="TQQ1210" s="61"/>
      <c r="TQR1210" s="61"/>
      <c r="TQS1210" s="61"/>
      <c r="TQT1210" s="61"/>
      <c r="TQU1210" s="61"/>
      <c r="TQV1210" s="61"/>
      <c r="TQW1210" s="61"/>
      <c r="TQX1210" s="61"/>
      <c r="TQY1210" s="61"/>
      <c r="TQZ1210" s="61"/>
      <c r="TRA1210" s="61"/>
      <c r="TRB1210" s="61"/>
      <c r="TRC1210" s="61"/>
      <c r="TRD1210" s="61"/>
      <c r="TRE1210" s="61"/>
      <c r="TRF1210" s="61"/>
      <c r="TRG1210" s="61"/>
      <c r="TRH1210" s="61"/>
      <c r="TRI1210" s="61"/>
      <c r="TRJ1210" s="61"/>
      <c r="TRK1210" s="61"/>
      <c r="TRL1210" s="61"/>
      <c r="TRM1210" s="61"/>
      <c r="TRN1210" s="61"/>
      <c r="TRO1210" s="61"/>
      <c r="TRP1210" s="61"/>
      <c r="TRQ1210" s="61"/>
      <c r="TRR1210" s="61"/>
      <c r="TRS1210" s="61"/>
      <c r="TRT1210" s="61"/>
      <c r="TRU1210" s="61"/>
      <c r="TRV1210" s="61"/>
      <c r="TRW1210" s="61"/>
      <c r="TRX1210" s="61"/>
      <c r="TRY1210" s="61"/>
      <c r="TRZ1210" s="61"/>
      <c r="TSA1210" s="61"/>
      <c r="TSB1210" s="61"/>
      <c r="TSC1210" s="61"/>
      <c r="TSD1210" s="61"/>
      <c r="TSE1210" s="61"/>
      <c r="TSF1210" s="61"/>
      <c r="TSG1210" s="61"/>
      <c r="TSH1210" s="61"/>
      <c r="TSI1210" s="61"/>
      <c r="TSJ1210" s="61"/>
      <c r="TSK1210" s="61"/>
      <c r="TSL1210" s="61"/>
      <c r="TSM1210" s="61"/>
      <c r="TSN1210" s="61"/>
      <c r="TSO1210" s="61"/>
      <c r="TSP1210" s="61"/>
      <c r="TSQ1210" s="61"/>
      <c r="TSR1210" s="61"/>
      <c r="TSS1210" s="61"/>
      <c r="TST1210" s="61"/>
      <c r="TSU1210" s="61"/>
      <c r="TSV1210" s="61"/>
      <c r="TSW1210" s="61"/>
      <c r="TSX1210" s="61"/>
      <c r="TSY1210" s="61"/>
      <c r="TSZ1210" s="61"/>
      <c r="TTA1210" s="61"/>
      <c r="TTB1210" s="61"/>
      <c r="TTC1210" s="61"/>
      <c r="TTD1210" s="61"/>
      <c r="TTE1210" s="61"/>
      <c r="TTF1210" s="61"/>
      <c r="TTG1210" s="61"/>
      <c r="TTH1210" s="61"/>
      <c r="TTI1210" s="61"/>
      <c r="TTJ1210" s="61"/>
      <c r="TTK1210" s="61"/>
      <c r="TTL1210" s="61"/>
      <c r="TTM1210" s="61"/>
      <c r="TTN1210" s="61"/>
      <c r="TTO1210" s="61"/>
      <c r="TTP1210" s="61"/>
      <c r="TTQ1210" s="61"/>
      <c r="TTR1210" s="61"/>
      <c r="TTS1210" s="61"/>
      <c r="TTT1210" s="61"/>
      <c r="TTU1210" s="61"/>
      <c r="TTV1210" s="61"/>
      <c r="TTW1210" s="61"/>
      <c r="TTX1210" s="61"/>
      <c r="TTY1210" s="61"/>
      <c r="TTZ1210" s="61"/>
      <c r="TUA1210" s="61"/>
      <c r="TUB1210" s="61"/>
      <c r="TUC1210" s="61"/>
      <c r="TUD1210" s="61"/>
      <c r="TUE1210" s="61"/>
      <c r="TUF1210" s="61"/>
      <c r="TUG1210" s="61"/>
      <c r="TUH1210" s="61"/>
      <c r="TUI1210" s="61"/>
      <c r="TUJ1210" s="61"/>
      <c r="TUK1210" s="61"/>
      <c r="TUL1210" s="61"/>
      <c r="TUM1210" s="61"/>
      <c r="TUN1210" s="61"/>
      <c r="TUO1210" s="61"/>
      <c r="TUP1210" s="61"/>
      <c r="TUQ1210" s="61"/>
      <c r="TUR1210" s="61"/>
      <c r="TUS1210" s="61"/>
      <c r="TUT1210" s="61"/>
      <c r="TUU1210" s="61"/>
      <c r="TUV1210" s="61"/>
      <c r="TUW1210" s="61"/>
      <c r="TUX1210" s="61"/>
      <c r="TUY1210" s="61"/>
      <c r="TUZ1210" s="61"/>
      <c r="TVA1210" s="61"/>
      <c r="TVB1210" s="61"/>
      <c r="TVC1210" s="61"/>
      <c r="TVD1210" s="61"/>
      <c r="TVE1210" s="61"/>
      <c r="TVF1210" s="61"/>
      <c r="TVG1210" s="61"/>
      <c r="TVH1210" s="61"/>
      <c r="TVI1210" s="61"/>
      <c r="TVJ1210" s="61"/>
      <c r="TVK1210" s="61"/>
      <c r="TVL1210" s="61"/>
      <c r="TVM1210" s="61"/>
      <c r="TVN1210" s="61"/>
      <c r="TVO1210" s="61"/>
      <c r="TVP1210" s="61"/>
      <c r="TVQ1210" s="61"/>
      <c r="TVR1210" s="61"/>
      <c r="TVS1210" s="61"/>
      <c r="TVT1210" s="61"/>
      <c r="TVU1210" s="61"/>
      <c r="TVV1210" s="61"/>
      <c r="TVW1210" s="61"/>
      <c r="TVX1210" s="61"/>
      <c r="TVY1210" s="61"/>
      <c r="TVZ1210" s="61"/>
      <c r="TWA1210" s="61"/>
      <c r="TWB1210" s="61"/>
      <c r="TWC1210" s="61"/>
      <c r="TWD1210" s="61"/>
      <c r="TWE1210" s="61"/>
      <c r="TWF1210" s="61"/>
      <c r="TWG1210" s="61"/>
      <c r="TWH1210" s="61"/>
      <c r="TWI1210" s="61"/>
      <c r="TWJ1210" s="61"/>
      <c r="TWK1210" s="61"/>
      <c r="TWL1210" s="61"/>
      <c r="TWM1210" s="61"/>
      <c r="TWN1210" s="61"/>
      <c r="TWO1210" s="61"/>
      <c r="TWP1210" s="61"/>
      <c r="TWQ1210" s="61"/>
      <c r="TWR1210" s="61"/>
      <c r="TWS1210" s="61"/>
      <c r="TWT1210" s="61"/>
      <c r="TWU1210" s="61"/>
      <c r="TWV1210" s="61"/>
      <c r="TWW1210" s="61"/>
      <c r="TWX1210" s="61"/>
      <c r="TWY1210" s="61"/>
      <c r="TWZ1210" s="61"/>
      <c r="TXA1210" s="61"/>
      <c r="TXB1210" s="61"/>
      <c r="TXC1210" s="61"/>
      <c r="TXD1210" s="61"/>
      <c r="TXE1210" s="61"/>
      <c r="TXF1210" s="61"/>
      <c r="TXG1210" s="61"/>
      <c r="TXH1210" s="61"/>
      <c r="TXI1210" s="61"/>
      <c r="TXJ1210" s="61"/>
      <c r="TXK1210" s="61"/>
      <c r="TXL1210" s="61"/>
      <c r="TXM1210" s="61"/>
      <c r="TXN1210" s="61"/>
      <c r="TXO1210" s="61"/>
      <c r="TXP1210" s="61"/>
      <c r="TXQ1210" s="61"/>
      <c r="TXR1210" s="61"/>
      <c r="TXS1210" s="61"/>
      <c r="TXT1210" s="61"/>
      <c r="TXU1210" s="61"/>
      <c r="TXV1210" s="61"/>
      <c r="TXW1210" s="61"/>
      <c r="TXX1210" s="61"/>
      <c r="TXY1210" s="61"/>
      <c r="TXZ1210" s="61"/>
      <c r="TYA1210" s="61"/>
      <c r="TYB1210" s="61"/>
      <c r="TYC1210" s="61"/>
      <c r="TYD1210" s="61"/>
      <c r="TYE1210" s="61"/>
      <c r="TYF1210" s="61"/>
      <c r="TYG1210" s="61"/>
      <c r="TYH1210" s="61"/>
      <c r="TYI1210" s="61"/>
      <c r="TYJ1210" s="61"/>
      <c r="TYK1210" s="61"/>
      <c r="TYL1210" s="61"/>
      <c r="TYM1210" s="61"/>
      <c r="TYN1210" s="61"/>
      <c r="TYO1210" s="61"/>
      <c r="TYP1210" s="61"/>
      <c r="TYQ1210" s="61"/>
      <c r="TYR1210" s="61"/>
      <c r="TYS1210" s="61"/>
      <c r="TYT1210" s="61"/>
      <c r="TYU1210" s="61"/>
      <c r="TYV1210" s="61"/>
      <c r="TYW1210" s="61"/>
      <c r="TYX1210" s="61"/>
      <c r="TYY1210" s="61"/>
      <c r="TYZ1210" s="61"/>
      <c r="TZA1210" s="61"/>
      <c r="TZB1210" s="61"/>
      <c r="TZC1210" s="61"/>
      <c r="TZD1210" s="61"/>
      <c r="TZE1210" s="61"/>
      <c r="TZF1210" s="61"/>
      <c r="TZG1210" s="61"/>
      <c r="TZH1210" s="61"/>
      <c r="TZI1210" s="61"/>
      <c r="TZJ1210" s="61"/>
      <c r="TZK1210" s="61"/>
      <c r="TZL1210" s="61"/>
      <c r="TZM1210" s="61"/>
      <c r="TZN1210" s="61"/>
      <c r="TZO1210" s="61"/>
      <c r="TZP1210" s="61"/>
      <c r="TZQ1210" s="61"/>
      <c r="TZR1210" s="61"/>
      <c r="TZS1210" s="61"/>
      <c r="TZT1210" s="61"/>
      <c r="TZU1210" s="61"/>
      <c r="TZV1210" s="61"/>
      <c r="TZW1210" s="61"/>
      <c r="TZX1210" s="61"/>
      <c r="TZY1210" s="61"/>
      <c r="TZZ1210" s="61"/>
      <c r="UAA1210" s="61"/>
      <c r="UAB1210" s="61"/>
      <c r="UAC1210" s="61"/>
      <c r="UAD1210" s="61"/>
      <c r="UAE1210" s="61"/>
      <c r="UAF1210" s="61"/>
      <c r="UAG1210" s="61"/>
      <c r="UAH1210" s="61"/>
      <c r="UAI1210" s="61"/>
      <c r="UAJ1210" s="61"/>
      <c r="UAK1210" s="61"/>
      <c r="UAL1210" s="61"/>
      <c r="UAM1210" s="61"/>
      <c r="UAN1210" s="61"/>
      <c r="UAO1210" s="61"/>
      <c r="UAP1210" s="61"/>
      <c r="UAQ1210" s="61"/>
      <c r="UAR1210" s="61"/>
      <c r="UAS1210" s="61"/>
      <c r="UAT1210" s="61"/>
      <c r="UAU1210" s="61"/>
      <c r="UAV1210" s="61"/>
      <c r="UAW1210" s="61"/>
      <c r="UAX1210" s="61"/>
      <c r="UAY1210" s="61"/>
      <c r="UAZ1210" s="61"/>
      <c r="UBA1210" s="61"/>
      <c r="UBB1210" s="61"/>
      <c r="UBC1210" s="61"/>
      <c r="UBD1210" s="61"/>
      <c r="UBE1210" s="61"/>
      <c r="UBF1210" s="61"/>
      <c r="UBG1210" s="61"/>
      <c r="UBH1210" s="61"/>
      <c r="UBI1210" s="61"/>
      <c r="UBJ1210" s="61"/>
      <c r="UBK1210" s="61"/>
      <c r="UBL1210" s="61"/>
      <c r="UBM1210" s="61"/>
      <c r="UBN1210" s="61"/>
      <c r="UBO1210" s="61"/>
      <c r="UBP1210" s="61"/>
      <c r="UBQ1210" s="61"/>
      <c r="UBR1210" s="61"/>
      <c r="UBS1210" s="61"/>
      <c r="UBT1210" s="61"/>
      <c r="UBU1210" s="61"/>
      <c r="UBV1210" s="61"/>
      <c r="UBW1210" s="61"/>
      <c r="UBX1210" s="61"/>
      <c r="UBY1210" s="61"/>
      <c r="UBZ1210" s="61"/>
      <c r="UCA1210" s="61"/>
      <c r="UCB1210" s="61"/>
      <c r="UCC1210" s="61"/>
      <c r="UCD1210" s="61"/>
      <c r="UCE1210" s="61"/>
      <c r="UCF1210" s="61"/>
      <c r="UCG1210" s="61"/>
      <c r="UCH1210" s="61"/>
      <c r="UCI1210" s="61"/>
      <c r="UCJ1210" s="61"/>
      <c r="UCK1210" s="61"/>
      <c r="UCL1210" s="61"/>
      <c r="UCM1210" s="61"/>
      <c r="UCN1210" s="61"/>
      <c r="UCO1210" s="61"/>
      <c r="UCP1210" s="61"/>
      <c r="UCQ1210" s="61"/>
      <c r="UCR1210" s="61"/>
      <c r="UCS1210" s="61"/>
      <c r="UCT1210" s="61"/>
      <c r="UCU1210" s="61"/>
      <c r="UCV1210" s="61"/>
      <c r="UCW1210" s="61"/>
      <c r="UCX1210" s="61"/>
      <c r="UCY1210" s="61"/>
      <c r="UCZ1210" s="61"/>
      <c r="UDA1210" s="61"/>
      <c r="UDB1210" s="61"/>
      <c r="UDC1210" s="61"/>
      <c r="UDD1210" s="61"/>
      <c r="UDE1210" s="61"/>
      <c r="UDF1210" s="61"/>
      <c r="UDG1210" s="61"/>
      <c r="UDH1210" s="61"/>
      <c r="UDI1210" s="61"/>
      <c r="UDJ1210" s="61"/>
      <c r="UDK1210" s="61"/>
      <c r="UDL1210" s="61"/>
      <c r="UDM1210" s="61"/>
      <c r="UDN1210" s="61"/>
      <c r="UDO1210" s="61"/>
      <c r="UDP1210" s="61"/>
      <c r="UDQ1210" s="61"/>
      <c r="UDR1210" s="61"/>
      <c r="UDS1210" s="61"/>
      <c r="UDT1210" s="61"/>
      <c r="UDU1210" s="61"/>
      <c r="UDV1210" s="61"/>
      <c r="UDW1210" s="61"/>
      <c r="UDX1210" s="61"/>
      <c r="UDY1210" s="61"/>
      <c r="UDZ1210" s="61"/>
      <c r="UEA1210" s="61"/>
      <c r="UEB1210" s="61"/>
      <c r="UEC1210" s="61"/>
      <c r="UED1210" s="61"/>
      <c r="UEE1210" s="61"/>
      <c r="UEF1210" s="61"/>
      <c r="UEG1210" s="61"/>
      <c r="UEH1210" s="61"/>
      <c r="UEI1210" s="61"/>
      <c r="UEJ1210" s="61"/>
      <c r="UEK1210" s="61"/>
      <c r="UEL1210" s="61"/>
      <c r="UEM1210" s="61"/>
      <c r="UEN1210" s="61"/>
      <c r="UEO1210" s="61"/>
      <c r="UEP1210" s="61"/>
      <c r="UEQ1210" s="61"/>
      <c r="UER1210" s="61"/>
      <c r="UES1210" s="61"/>
      <c r="UET1210" s="61"/>
      <c r="UEU1210" s="61"/>
      <c r="UEV1210" s="61"/>
      <c r="UEW1210" s="61"/>
      <c r="UEX1210" s="61"/>
      <c r="UEY1210" s="61"/>
      <c r="UEZ1210" s="61"/>
      <c r="UFA1210" s="61"/>
      <c r="UFB1210" s="61"/>
      <c r="UFC1210" s="61"/>
      <c r="UFD1210" s="61"/>
      <c r="UFE1210" s="61"/>
      <c r="UFF1210" s="61"/>
      <c r="UFG1210" s="61"/>
      <c r="UFH1210" s="61"/>
      <c r="UFI1210" s="61"/>
      <c r="UFJ1210" s="61"/>
      <c r="UFK1210" s="61"/>
      <c r="UFL1210" s="61"/>
      <c r="UFM1210" s="61"/>
      <c r="UFN1210" s="61"/>
      <c r="UFO1210" s="61"/>
      <c r="UFP1210" s="61"/>
      <c r="UFQ1210" s="61"/>
      <c r="UFR1210" s="61"/>
      <c r="UFS1210" s="61"/>
      <c r="UFT1210" s="61"/>
      <c r="UFU1210" s="61"/>
      <c r="UFV1210" s="61"/>
      <c r="UFW1210" s="61"/>
      <c r="UFX1210" s="61"/>
      <c r="UFY1210" s="61"/>
      <c r="UFZ1210" s="61"/>
      <c r="UGA1210" s="61"/>
      <c r="UGB1210" s="61"/>
      <c r="UGC1210" s="61"/>
      <c r="UGD1210" s="61"/>
      <c r="UGE1210" s="61"/>
      <c r="UGF1210" s="61"/>
      <c r="UGG1210" s="61"/>
      <c r="UGH1210" s="61"/>
      <c r="UGI1210" s="61"/>
      <c r="UGJ1210" s="61"/>
      <c r="UGK1210" s="61"/>
      <c r="UGL1210" s="61"/>
      <c r="UGM1210" s="61"/>
      <c r="UGN1210" s="61"/>
      <c r="UGO1210" s="61"/>
      <c r="UGP1210" s="61"/>
      <c r="UGQ1210" s="61"/>
      <c r="UGR1210" s="61"/>
      <c r="UGS1210" s="61"/>
      <c r="UGT1210" s="61"/>
      <c r="UGU1210" s="61"/>
      <c r="UGV1210" s="61"/>
      <c r="UGW1210" s="61"/>
      <c r="UGX1210" s="61"/>
      <c r="UGY1210" s="61"/>
      <c r="UGZ1210" s="61"/>
      <c r="UHA1210" s="61"/>
      <c r="UHB1210" s="61"/>
      <c r="UHC1210" s="61"/>
      <c r="UHD1210" s="61"/>
      <c r="UHE1210" s="61"/>
      <c r="UHF1210" s="61"/>
      <c r="UHG1210" s="61"/>
      <c r="UHH1210" s="61"/>
      <c r="UHI1210" s="61"/>
      <c r="UHJ1210" s="61"/>
      <c r="UHK1210" s="61"/>
      <c r="UHL1210" s="61"/>
      <c r="UHM1210" s="61"/>
      <c r="UHN1210" s="61"/>
      <c r="UHO1210" s="61"/>
      <c r="UHP1210" s="61"/>
      <c r="UHQ1210" s="61"/>
      <c r="UHR1210" s="61"/>
      <c r="UHS1210" s="61"/>
      <c r="UHT1210" s="61"/>
      <c r="UHU1210" s="61"/>
      <c r="UHV1210" s="61"/>
      <c r="UHW1210" s="61"/>
      <c r="UHX1210" s="61"/>
      <c r="UHY1210" s="61"/>
      <c r="UHZ1210" s="61"/>
      <c r="UIA1210" s="61"/>
      <c r="UIB1210" s="61"/>
      <c r="UIC1210" s="61"/>
      <c r="UID1210" s="61"/>
      <c r="UIE1210" s="61"/>
      <c r="UIF1210" s="61"/>
      <c r="UIG1210" s="61"/>
      <c r="UIH1210" s="61"/>
      <c r="UII1210" s="61"/>
      <c r="UIJ1210" s="61"/>
      <c r="UIK1210" s="61"/>
      <c r="UIL1210" s="61"/>
      <c r="UIM1210" s="61"/>
      <c r="UIN1210" s="61"/>
      <c r="UIO1210" s="61"/>
      <c r="UIP1210" s="61"/>
      <c r="UIQ1210" s="61"/>
      <c r="UIR1210" s="61"/>
      <c r="UIS1210" s="61"/>
      <c r="UIT1210" s="61"/>
      <c r="UIU1210" s="61"/>
      <c r="UIV1210" s="61"/>
      <c r="UIW1210" s="61"/>
      <c r="UIX1210" s="61"/>
      <c r="UIY1210" s="61"/>
      <c r="UIZ1210" s="61"/>
      <c r="UJA1210" s="61"/>
      <c r="UJB1210" s="61"/>
      <c r="UJC1210" s="61"/>
      <c r="UJD1210" s="61"/>
      <c r="UJE1210" s="61"/>
      <c r="UJF1210" s="61"/>
      <c r="UJG1210" s="61"/>
      <c r="UJH1210" s="61"/>
      <c r="UJI1210" s="61"/>
      <c r="UJJ1210" s="61"/>
      <c r="UJK1210" s="61"/>
      <c r="UJL1210" s="61"/>
      <c r="UJM1210" s="61"/>
      <c r="UJN1210" s="61"/>
      <c r="UJO1210" s="61"/>
      <c r="UJP1210" s="61"/>
      <c r="UJQ1210" s="61"/>
      <c r="UJR1210" s="61"/>
      <c r="UJS1210" s="61"/>
      <c r="UJT1210" s="61"/>
      <c r="UJU1210" s="61"/>
      <c r="UJV1210" s="61"/>
      <c r="UJW1210" s="61"/>
      <c r="UJX1210" s="61"/>
      <c r="UJY1210" s="61"/>
      <c r="UJZ1210" s="61"/>
      <c r="UKA1210" s="61"/>
      <c r="UKB1210" s="61"/>
      <c r="UKC1210" s="61"/>
      <c r="UKD1210" s="61"/>
      <c r="UKE1210" s="61"/>
      <c r="UKF1210" s="61"/>
      <c r="UKG1210" s="61"/>
      <c r="UKH1210" s="61"/>
      <c r="UKI1210" s="61"/>
      <c r="UKJ1210" s="61"/>
      <c r="UKK1210" s="61"/>
      <c r="UKL1210" s="61"/>
      <c r="UKM1210" s="61"/>
      <c r="UKN1210" s="61"/>
      <c r="UKO1210" s="61"/>
      <c r="UKP1210" s="61"/>
      <c r="UKQ1210" s="61"/>
      <c r="UKR1210" s="61"/>
      <c r="UKS1210" s="61"/>
      <c r="UKT1210" s="61"/>
      <c r="UKU1210" s="61"/>
      <c r="UKV1210" s="61"/>
      <c r="UKW1210" s="61"/>
      <c r="UKX1210" s="61"/>
      <c r="UKY1210" s="61"/>
      <c r="UKZ1210" s="61"/>
      <c r="ULA1210" s="61"/>
      <c r="ULB1210" s="61"/>
      <c r="ULC1210" s="61"/>
      <c r="ULD1210" s="61"/>
      <c r="ULE1210" s="61"/>
      <c r="ULF1210" s="61"/>
      <c r="ULG1210" s="61"/>
      <c r="ULH1210" s="61"/>
      <c r="ULI1210" s="61"/>
      <c r="ULJ1210" s="61"/>
      <c r="ULK1210" s="61"/>
      <c r="ULL1210" s="61"/>
      <c r="ULM1210" s="61"/>
      <c r="ULN1210" s="61"/>
      <c r="ULO1210" s="61"/>
      <c r="ULP1210" s="61"/>
      <c r="ULQ1210" s="61"/>
      <c r="ULR1210" s="61"/>
      <c r="ULS1210" s="61"/>
      <c r="ULT1210" s="61"/>
      <c r="ULU1210" s="61"/>
      <c r="ULV1210" s="61"/>
      <c r="ULW1210" s="61"/>
      <c r="ULX1210" s="61"/>
      <c r="ULY1210" s="61"/>
      <c r="ULZ1210" s="61"/>
      <c r="UMA1210" s="61"/>
      <c r="UMB1210" s="61"/>
      <c r="UMC1210" s="61"/>
      <c r="UMD1210" s="61"/>
      <c r="UME1210" s="61"/>
      <c r="UMF1210" s="61"/>
      <c r="UMG1210" s="61"/>
      <c r="UMH1210" s="61"/>
      <c r="UMI1210" s="61"/>
      <c r="UMJ1210" s="61"/>
      <c r="UMK1210" s="61"/>
      <c r="UML1210" s="61"/>
      <c r="UMM1210" s="61"/>
      <c r="UMN1210" s="61"/>
      <c r="UMO1210" s="61"/>
      <c r="UMP1210" s="61"/>
      <c r="UMQ1210" s="61"/>
      <c r="UMR1210" s="61"/>
      <c r="UMS1210" s="61"/>
      <c r="UMT1210" s="61"/>
      <c r="UMU1210" s="61"/>
      <c r="UMV1210" s="61"/>
      <c r="UMW1210" s="61"/>
      <c r="UMX1210" s="61"/>
      <c r="UMY1210" s="61"/>
      <c r="UMZ1210" s="61"/>
      <c r="UNA1210" s="61"/>
      <c r="UNB1210" s="61"/>
      <c r="UNC1210" s="61"/>
      <c r="UND1210" s="61"/>
      <c r="UNE1210" s="61"/>
      <c r="UNF1210" s="61"/>
      <c r="UNG1210" s="61"/>
      <c r="UNH1210" s="61"/>
      <c r="UNI1210" s="61"/>
      <c r="UNJ1210" s="61"/>
      <c r="UNK1210" s="61"/>
      <c r="UNL1210" s="61"/>
      <c r="UNM1210" s="61"/>
      <c r="UNN1210" s="61"/>
      <c r="UNO1210" s="61"/>
      <c r="UNP1210" s="61"/>
      <c r="UNQ1210" s="61"/>
      <c r="UNR1210" s="61"/>
      <c r="UNS1210" s="61"/>
      <c r="UNT1210" s="61"/>
      <c r="UNU1210" s="61"/>
      <c r="UNV1210" s="61"/>
      <c r="UNW1210" s="61"/>
      <c r="UNX1210" s="61"/>
      <c r="UNY1210" s="61"/>
      <c r="UNZ1210" s="61"/>
      <c r="UOA1210" s="61"/>
      <c r="UOB1210" s="61"/>
      <c r="UOC1210" s="61"/>
      <c r="UOD1210" s="61"/>
      <c r="UOE1210" s="61"/>
      <c r="UOF1210" s="61"/>
      <c r="UOG1210" s="61"/>
      <c r="UOH1210" s="61"/>
      <c r="UOI1210" s="61"/>
      <c r="UOJ1210" s="61"/>
      <c r="UOK1210" s="61"/>
      <c r="UOL1210" s="61"/>
      <c r="UOM1210" s="61"/>
      <c r="UON1210" s="61"/>
      <c r="UOO1210" s="61"/>
      <c r="UOP1210" s="61"/>
      <c r="UOQ1210" s="61"/>
      <c r="UOR1210" s="61"/>
      <c r="UOS1210" s="61"/>
      <c r="UOT1210" s="61"/>
      <c r="UOU1210" s="61"/>
      <c r="UOV1210" s="61"/>
      <c r="UOW1210" s="61"/>
      <c r="UOX1210" s="61"/>
      <c r="UOY1210" s="61"/>
      <c r="UOZ1210" s="61"/>
      <c r="UPA1210" s="61"/>
      <c r="UPB1210" s="61"/>
      <c r="UPC1210" s="61"/>
      <c r="UPD1210" s="61"/>
      <c r="UPE1210" s="61"/>
      <c r="UPF1210" s="61"/>
      <c r="UPG1210" s="61"/>
      <c r="UPH1210" s="61"/>
      <c r="UPI1210" s="61"/>
      <c r="UPJ1210" s="61"/>
      <c r="UPK1210" s="61"/>
      <c r="UPL1210" s="61"/>
      <c r="UPM1210" s="61"/>
      <c r="UPN1210" s="61"/>
      <c r="UPO1210" s="61"/>
      <c r="UPP1210" s="61"/>
      <c r="UPQ1210" s="61"/>
      <c r="UPR1210" s="61"/>
      <c r="UPS1210" s="61"/>
      <c r="UPT1210" s="61"/>
      <c r="UPU1210" s="61"/>
      <c r="UPV1210" s="61"/>
      <c r="UPW1210" s="61"/>
      <c r="UPX1210" s="61"/>
      <c r="UPY1210" s="61"/>
      <c r="UPZ1210" s="61"/>
      <c r="UQA1210" s="61"/>
      <c r="UQB1210" s="61"/>
      <c r="UQC1210" s="61"/>
      <c r="UQD1210" s="61"/>
      <c r="UQE1210" s="61"/>
      <c r="UQF1210" s="61"/>
      <c r="UQG1210" s="61"/>
      <c r="UQH1210" s="61"/>
      <c r="UQI1210" s="61"/>
      <c r="UQJ1210" s="61"/>
      <c r="UQK1210" s="61"/>
      <c r="UQL1210" s="61"/>
      <c r="UQM1210" s="61"/>
      <c r="UQN1210" s="61"/>
      <c r="UQO1210" s="61"/>
      <c r="UQP1210" s="61"/>
      <c r="UQQ1210" s="61"/>
      <c r="UQR1210" s="61"/>
      <c r="UQS1210" s="61"/>
      <c r="UQT1210" s="61"/>
      <c r="UQU1210" s="61"/>
      <c r="UQV1210" s="61"/>
      <c r="UQW1210" s="61"/>
      <c r="UQX1210" s="61"/>
      <c r="UQY1210" s="61"/>
      <c r="UQZ1210" s="61"/>
      <c r="URA1210" s="61"/>
      <c r="URB1210" s="61"/>
      <c r="URC1210" s="61"/>
      <c r="URD1210" s="61"/>
      <c r="URE1210" s="61"/>
      <c r="URF1210" s="61"/>
      <c r="URG1210" s="61"/>
      <c r="URH1210" s="61"/>
      <c r="URI1210" s="61"/>
      <c r="URJ1210" s="61"/>
      <c r="URK1210" s="61"/>
      <c r="URL1210" s="61"/>
      <c r="URM1210" s="61"/>
      <c r="URN1210" s="61"/>
      <c r="URO1210" s="61"/>
      <c r="URP1210" s="61"/>
      <c r="URQ1210" s="61"/>
      <c r="URR1210" s="61"/>
      <c r="URS1210" s="61"/>
      <c r="URT1210" s="61"/>
      <c r="URU1210" s="61"/>
      <c r="URV1210" s="61"/>
      <c r="URW1210" s="61"/>
      <c r="URX1210" s="61"/>
      <c r="URY1210" s="61"/>
      <c r="URZ1210" s="61"/>
      <c r="USA1210" s="61"/>
      <c r="USB1210" s="61"/>
      <c r="USC1210" s="61"/>
      <c r="USD1210" s="61"/>
      <c r="USE1210" s="61"/>
      <c r="USF1210" s="61"/>
      <c r="USG1210" s="61"/>
      <c r="USH1210" s="61"/>
      <c r="USI1210" s="61"/>
      <c r="USJ1210" s="61"/>
      <c r="USK1210" s="61"/>
      <c r="USL1210" s="61"/>
      <c r="USM1210" s="61"/>
      <c r="USN1210" s="61"/>
      <c r="USO1210" s="61"/>
      <c r="USP1210" s="61"/>
      <c r="USQ1210" s="61"/>
      <c r="USR1210" s="61"/>
      <c r="USS1210" s="61"/>
      <c r="UST1210" s="61"/>
      <c r="USU1210" s="61"/>
      <c r="USV1210" s="61"/>
      <c r="USW1210" s="61"/>
      <c r="USX1210" s="61"/>
      <c r="USY1210" s="61"/>
      <c r="USZ1210" s="61"/>
      <c r="UTA1210" s="61"/>
      <c r="UTB1210" s="61"/>
      <c r="UTC1210" s="61"/>
      <c r="UTD1210" s="61"/>
      <c r="UTE1210" s="61"/>
      <c r="UTF1210" s="61"/>
      <c r="UTG1210" s="61"/>
      <c r="UTH1210" s="61"/>
      <c r="UTI1210" s="61"/>
      <c r="UTJ1210" s="61"/>
      <c r="UTK1210" s="61"/>
      <c r="UTL1210" s="61"/>
      <c r="UTM1210" s="61"/>
      <c r="UTN1210" s="61"/>
      <c r="UTO1210" s="61"/>
      <c r="UTP1210" s="61"/>
      <c r="UTQ1210" s="61"/>
      <c r="UTR1210" s="61"/>
      <c r="UTS1210" s="61"/>
      <c r="UTT1210" s="61"/>
      <c r="UTU1210" s="61"/>
      <c r="UTV1210" s="61"/>
      <c r="UTW1210" s="61"/>
      <c r="UTX1210" s="61"/>
      <c r="UTY1210" s="61"/>
      <c r="UTZ1210" s="61"/>
      <c r="UUA1210" s="61"/>
      <c r="UUB1210" s="61"/>
      <c r="UUC1210" s="61"/>
      <c r="UUD1210" s="61"/>
      <c r="UUE1210" s="61"/>
      <c r="UUF1210" s="61"/>
      <c r="UUG1210" s="61"/>
      <c r="UUH1210" s="61"/>
      <c r="UUI1210" s="61"/>
      <c r="UUJ1210" s="61"/>
      <c r="UUK1210" s="61"/>
      <c r="UUL1210" s="61"/>
      <c r="UUM1210" s="61"/>
      <c r="UUN1210" s="61"/>
      <c r="UUO1210" s="61"/>
      <c r="UUP1210" s="61"/>
      <c r="UUQ1210" s="61"/>
      <c r="UUR1210" s="61"/>
      <c r="UUS1210" s="61"/>
      <c r="UUT1210" s="61"/>
      <c r="UUU1210" s="61"/>
      <c r="UUV1210" s="61"/>
      <c r="UUW1210" s="61"/>
      <c r="UUX1210" s="61"/>
      <c r="UUY1210" s="61"/>
      <c r="UUZ1210" s="61"/>
      <c r="UVA1210" s="61"/>
      <c r="UVB1210" s="61"/>
      <c r="UVC1210" s="61"/>
      <c r="UVD1210" s="61"/>
      <c r="UVE1210" s="61"/>
      <c r="UVF1210" s="61"/>
      <c r="UVG1210" s="61"/>
      <c r="UVH1210" s="61"/>
      <c r="UVI1210" s="61"/>
      <c r="UVJ1210" s="61"/>
      <c r="UVK1210" s="61"/>
      <c r="UVL1210" s="61"/>
      <c r="UVM1210" s="61"/>
      <c r="UVN1210" s="61"/>
      <c r="UVO1210" s="61"/>
      <c r="UVP1210" s="61"/>
      <c r="UVQ1210" s="61"/>
      <c r="UVR1210" s="61"/>
      <c r="UVS1210" s="61"/>
      <c r="UVT1210" s="61"/>
      <c r="UVU1210" s="61"/>
      <c r="UVV1210" s="61"/>
      <c r="UVW1210" s="61"/>
      <c r="UVX1210" s="61"/>
      <c r="UVY1210" s="61"/>
      <c r="UVZ1210" s="61"/>
      <c r="UWA1210" s="61"/>
      <c r="UWB1210" s="61"/>
      <c r="UWC1210" s="61"/>
      <c r="UWD1210" s="61"/>
      <c r="UWE1210" s="61"/>
      <c r="UWF1210" s="61"/>
      <c r="UWG1210" s="61"/>
      <c r="UWH1210" s="61"/>
      <c r="UWI1210" s="61"/>
      <c r="UWJ1210" s="61"/>
      <c r="UWK1210" s="61"/>
      <c r="UWL1210" s="61"/>
      <c r="UWM1210" s="61"/>
      <c r="UWN1210" s="61"/>
      <c r="UWO1210" s="61"/>
      <c r="UWP1210" s="61"/>
      <c r="UWQ1210" s="61"/>
      <c r="UWR1210" s="61"/>
      <c r="UWS1210" s="61"/>
      <c r="UWT1210" s="61"/>
      <c r="UWU1210" s="61"/>
      <c r="UWV1210" s="61"/>
      <c r="UWW1210" s="61"/>
      <c r="UWX1210" s="61"/>
      <c r="UWY1210" s="61"/>
      <c r="UWZ1210" s="61"/>
      <c r="UXA1210" s="61"/>
      <c r="UXB1210" s="61"/>
      <c r="UXC1210" s="61"/>
      <c r="UXD1210" s="61"/>
      <c r="UXE1210" s="61"/>
      <c r="UXF1210" s="61"/>
      <c r="UXG1210" s="61"/>
      <c r="UXH1210" s="61"/>
      <c r="UXI1210" s="61"/>
      <c r="UXJ1210" s="61"/>
      <c r="UXK1210" s="61"/>
      <c r="UXL1210" s="61"/>
      <c r="UXM1210" s="61"/>
      <c r="UXN1210" s="61"/>
      <c r="UXO1210" s="61"/>
      <c r="UXP1210" s="61"/>
      <c r="UXQ1210" s="61"/>
      <c r="UXR1210" s="61"/>
      <c r="UXS1210" s="61"/>
      <c r="UXT1210" s="61"/>
      <c r="UXU1210" s="61"/>
      <c r="UXV1210" s="61"/>
      <c r="UXW1210" s="61"/>
      <c r="UXX1210" s="61"/>
      <c r="UXY1210" s="61"/>
      <c r="UXZ1210" s="61"/>
      <c r="UYA1210" s="61"/>
      <c r="UYB1210" s="61"/>
      <c r="UYC1210" s="61"/>
      <c r="UYD1210" s="61"/>
      <c r="UYE1210" s="61"/>
      <c r="UYF1210" s="61"/>
      <c r="UYG1210" s="61"/>
      <c r="UYH1210" s="61"/>
      <c r="UYI1210" s="61"/>
      <c r="UYJ1210" s="61"/>
      <c r="UYK1210" s="61"/>
      <c r="UYL1210" s="61"/>
      <c r="UYM1210" s="61"/>
      <c r="UYN1210" s="61"/>
      <c r="UYO1210" s="61"/>
      <c r="UYP1210" s="61"/>
      <c r="UYQ1210" s="61"/>
      <c r="UYR1210" s="61"/>
      <c r="UYS1210" s="61"/>
      <c r="UYT1210" s="61"/>
      <c r="UYU1210" s="61"/>
      <c r="UYV1210" s="61"/>
      <c r="UYW1210" s="61"/>
      <c r="UYX1210" s="61"/>
      <c r="UYY1210" s="61"/>
      <c r="UYZ1210" s="61"/>
      <c r="UZA1210" s="61"/>
      <c r="UZB1210" s="61"/>
      <c r="UZC1210" s="61"/>
      <c r="UZD1210" s="61"/>
      <c r="UZE1210" s="61"/>
      <c r="UZF1210" s="61"/>
      <c r="UZG1210" s="61"/>
      <c r="UZH1210" s="61"/>
      <c r="UZI1210" s="61"/>
      <c r="UZJ1210" s="61"/>
      <c r="UZK1210" s="61"/>
      <c r="UZL1210" s="61"/>
      <c r="UZM1210" s="61"/>
      <c r="UZN1210" s="61"/>
      <c r="UZO1210" s="61"/>
      <c r="UZP1210" s="61"/>
      <c r="UZQ1210" s="61"/>
      <c r="UZR1210" s="61"/>
      <c r="UZS1210" s="61"/>
      <c r="UZT1210" s="61"/>
      <c r="UZU1210" s="61"/>
      <c r="UZV1210" s="61"/>
      <c r="UZW1210" s="61"/>
      <c r="UZX1210" s="61"/>
      <c r="UZY1210" s="61"/>
      <c r="UZZ1210" s="61"/>
      <c r="VAA1210" s="61"/>
      <c r="VAB1210" s="61"/>
      <c r="VAC1210" s="61"/>
      <c r="VAD1210" s="61"/>
      <c r="VAE1210" s="61"/>
      <c r="VAF1210" s="61"/>
      <c r="VAG1210" s="61"/>
      <c r="VAH1210" s="61"/>
      <c r="VAI1210" s="61"/>
      <c r="VAJ1210" s="61"/>
      <c r="VAK1210" s="61"/>
      <c r="VAL1210" s="61"/>
      <c r="VAM1210" s="61"/>
      <c r="VAN1210" s="61"/>
      <c r="VAO1210" s="61"/>
      <c r="VAP1210" s="61"/>
      <c r="VAQ1210" s="61"/>
      <c r="VAR1210" s="61"/>
      <c r="VAS1210" s="61"/>
      <c r="VAT1210" s="61"/>
      <c r="VAU1210" s="61"/>
      <c r="VAV1210" s="61"/>
      <c r="VAW1210" s="61"/>
      <c r="VAX1210" s="61"/>
      <c r="VAY1210" s="61"/>
      <c r="VAZ1210" s="61"/>
      <c r="VBA1210" s="61"/>
      <c r="VBB1210" s="61"/>
      <c r="VBC1210" s="61"/>
      <c r="VBD1210" s="61"/>
      <c r="VBE1210" s="61"/>
      <c r="VBF1210" s="61"/>
      <c r="VBG1210" s="61"/>
      <c r="VBH1210" s="61"/>
      <c r="VBI1210" s="61"/>
      <c r="VBJ1210" s="61"/>
      <c r="VBK1210" s="61"/>
      <c r="VBL1210" s="61"/>
      <c r="VBM1210" s="61"/>
      <c r="VBN1210" s="61"/>
      <c r="VBO1210" s="61"/>
      <c r="VBP1210" s="61"/>
      <c r="VBQ1210" s="61"/>
      <c r="VBR1210" s="61"/>
      <c r="VBS1210" s="61"/>
      <c r="VBT1210" s="61"/>
      <c r="VBU1210" s="61"/>
      <c r="VBV1210" s="61"/>
      <c r="VBW1210" s="61"/>
      <c r="VBX1210" s="61"/>
      <c r="VBY1210" s="61"/>
      <c r="VBZ1210" s="61"/>
      <c r="VCA1210" s="61"/>
      <c r="VCB1210" s="61"/>
      <c r="VCC1210" s="61"/>
      <c r="VCD1210" s="61"/>
      <c r="VCE1210" s="61"/>
      <c r="VCF1210" s="61"/>
      <c r="VCG1210" s="61"/>
      <c r="VCH1210" s="61"/>
      <c r="VCI1210" s="61"/>
      <c r="VCJ1210" s="61"/>
      <c r="VCK1210" s="61"/>
      <c r="VCL1210" s="61"/>
      <c r="VCM1210" s="61"/>
      <c r="VCN1210" s="61"/>
      <c r="VCO1210" s="61"/>
      <c r="VCP1210" s="61"/>
      <c r="VCQ1210" s="61"/>
      <c r="VCR1210" s="61"/>
      <c r="VCS1210" s="61"/>
      <c r="VCT1210" s="61"/>
      <c r="VCU1210" s="61"/>
      <c r="VCV1210" s="61"/>
      <c r="VCW1210" s="61"/>
      <c r="VCX1210" s="61"/>
      <c r="VCY1210" s="61"/>
      <c r="VCZ1210" s="61"/>
      <c r="VDA1210" s="61"/>
      <c r="VDB1210" s="61"/>
      <c r="VDC1210" s="61"/>
      <c r="VDD1210" s="61"/>
      <c r="VDE1210" s="61"/>
      <c r="VDF1210" s="61"/>
      <c r="VDG1210" s="61"/>
      <c r="VDH1210" s="61"/>
      <c r="VDI1210" s="61"/>
      <c r="VDJ1210" s="61"/>
      <c r="VDK1210" s="61"/>
      <c r="VDL1210" s="61"/>
      <c r="VDM1210" s="61"/>
      <c r="VDN1210" s="61"/>
      <c r="VDO1210" s="61"/>
      <c r="VDP1210" s="61"/>
      <c r="VDQ1210" s="61"/>
      <c r="VDR1210" s="61"/>
      <c r="VDS1210" s="61"/>
      <c r="VDT1210" s="61"/>
      <c r="VDU1210" s="61"/>
      <c r="VDV1210" s="61"/>
      <c r="VDW1210" s="61"/>
      <c r="VDX1210" s="61"/>
      <c r="VDY1210" s="61"/>
      <c r="VDZ1210" s="61"/>
      <c r="VEA1210" s="61"/>
      <c r="VEB1210" s="61"/>
      <c r="VEC1210" s="61"/>
      <c r="VED1210" s="61"/>
      <c r="VEE1210" s="61"/>
      <c r="VEF1210" s="61"/>
      <c r="VEG1210" s="61"/>
      <c r="VEH1210" s="61"/>
      <c r="VEI1210" s="61"/>
      <c r="VEJ1210" s="61"/>
      <c r="VEK1210" s="61"/>
      <c r="VEL1210" s="61"/>
      <c r="VEM1210" s="61"/>
      <c r="VEN1210" s="61"/>
      <c r="VEO1210" s="61"/>
      <c r="VEP1210" s="61"/>
      <c r="VEQ1210" s="61"/>
      <c r="VER1210" s="61"/>
      <c r="VES1210" s="61"/>
      <c r="VET1210" s="61"/>
      <c r="VEU1210" s="61"/>
      <c r="VEV1210" s="61"/>
      <c r="VEW1210" s="61"/>
      <c r="VEX1210" s="61"/>
      <c r="VEY1210" s="61"/>
      <c r="VEZ1210" s="61"/>
      <c r="VFA1210" s="61"/>
      <c r="VFB1210" s="61"/>
      <c r="VFC1210" s="61"/>
      <c r="VFD1210" s="61"/>
      <c r="VFE1210" s="61"/>
      <c r="VFF1210" s="61"/>
      <c r="VFG1210" s="61"/>
      <c r="VFH1210" s="61"/>
      <c r="VFI1210" s="61"/>
      <c r="VFJ1210" s="61"/>
      <c r="VFK1210" s="61"/>
      <c r="VFL1210" s="61"/>
      <c r="VFM1210" s="61"/>
      <c r="VFN1210" s="61"/>
      <c r="VFO1210" s="61"/>
      <c r="VFP1210" s="61"/>
      <c r="VFQ1210" s="61"/>
      <c r="VFR1210" s="61"/>
      <c r="VFS1210" s="61"/>
      <c r="VFT1210" s="61"/>
      <c r="VFU1210" s="61"/>
      <c r="VFV1210" s="61"/>
      <c r="VFW1210" s="61"/>
      <c r="VFX1210" s="61"/>
      <c r="VFY1210" s="61"/>
      <c r="VFZ1210" s="61"/>
      <c r="VGA1210" s="61"/>
      <c r="VGB1210" s="61"/>
      <c r="VGC1210" s="61"/>
      <c r="VGD1210" s="61"/>
      <c r="VGE1210" s="61"/>
      <c r="VGF1210" s="61"/>
      <c r="VGG1210" s="61"/>
      <c r="VGH1210" s="61"/>
      <c r="VGI1210" s="61"/>
      <c r="VGJ1210" s="61"/>
      <c r="VGK1210" s="61"/>
      <c r="VGL1210" s="61"/>
      <c r="VGM1210" s="61"/>
      <c r="VGN1210" s="61"/>
      <c r="VGO1210" s="61"/>
      <c r="VGP1210" s="61"/>
      <c r="VGQ1210" s="61"/>
      <c r="VGR1210" s="61"/>
      <c r="VGS1210" s="61"/>
      <c r="VGT1210" s="61"/>
      <c r="VGU1210" s="61"/>
      <c r="VGV1210" s="61"/>
      <c r="VGW1210" s="61"/>
      <c r="VGX1210" s="61"/>
      <c r="VGY1210" s="61"/>
      <c r="VGZ1210" s="61"/>
      <c r="VHA1210" s="61"/>
      <c r="VHB1210" s="61"/>
      <c r="VHC1210" s="61"/>
      <c r="VHD1210" s="61"/>
      <c r="VHE1210" s="61"/>
      <c r="VHF1210" s="61"/>
      <c r="VHG1210" s="61"/>
      <c r="VHH1210" s="61"/>
      <c r="VHI1210" s="61"/>
      <c r="VHJ1210" s="61"/>
      <c r="VHK1210" s="61"/>
      <c r="VHL1210" s="61"/>
      <c r="VHM1210" s="61"/>
      <c r="VHN1210" s="61"/>
      <c r="VHO1210" s="61"/>
      <c r="VHP1210" s="61"/>
      <c r="VHQ1210" s="61"/>
      <c r="VHR1210" s="61"/>
      <c r="VHS1210" s="61"/>
      <c r="VHT1210" s="61"/>
      <c r="VHU1210" s="61"/>
      <c r="VHV1210" s="61"/>
      <c r="VHW1210" s="61"/>
      <c r="VHX1210" s="61"/>
      <c r="VHY1210" s="61"/>
      <c r="VHZ1210" s="61"/>
      <c r="VIA1210" s="61"/>
      <c r="VIB1210" s="61"/>
      <c r="VIC1210" s="61"/>
      <c r="VID1210" s="61"/>
      <c r="VIE1210" s="61"/>
      <c r="VIF1210" s="61"/>
      <c r="VIG1210" s="61"/>
      <c r="VIH1210" s="61"/>
      <c r="VII1210" s="61"/>
      <c r="VIJ1210" s="61"/>
      <c r="VIK1210" s="61"/>
      <c r="VIL1210" s="61"/>
      <c r="VIM1210" s="61"/>
      <c r="VIN1210" s="61"/>
      <c r="VIO1210" s="61"/>
      <c r="VIP1210" s="61"/>
      <c r="VIQ1210" s="61"/>
      <c r="VIR1210" s="61"/>
      <c r="VIS1210" s="61"/>
      <c r="VIT1210" s="61"/>
      <c r="VIU1210" s="61"/>
      <c r="VIV1210" s="61"/>
      <c r="VIW1210" s="61"/>
      <c r="VIX1210" s="61"/>
      <c r="VIY1210" s="61"/>
      <c r="VIZ1210" s="61"/>
      <c r="VJA1210" s="61"/>
      <c r="VJB1210" s="61"/>
      <c r="VJC1210" s="61"/>
      <c r="VJD1210" s="61"/>
      <c r="VJE1210" s="61"/>
      <c r="VJF1210" s="61"/>
      <c r="VJG1210" s="61"/>
      <c r="VJH1210" s="61"/>
      <c r="VJI1210" s="61"/>
      <c r="VJJ1210" s="61"/>
      <c r="VJK1210" s="61"/>
      <c r="VJL1210" s="61"/>
      <c r="VJM1210" s="61"/>
      <c r="VJN1210" s="61"/>
      <c r="VJO1210" s="61"/>
      <c r="VJP1210" s="61"/>
      <c r="VJQ1210" s="61"/>
      <c r="VJR1210" s="61"/>
      <c r="VJS1210" s="61"/>
      <c r="VJT1210" s="61"/>
      <c r="VJU1210" s="61"/>
      <c r="VJV1210" s="61"/>
      <c r="VJW1210" s="61"/>
      <c r="VJX1210" s="61"/>
      <c r="VJY1210" s="61"/>
      <c r="VJZ1210" s="61"/>
      <c r="VKA1210" s="61"/>
      <c r="VKB1210" s="61"/>
      <c r="VKC1210" s="61"/>
      <c r="VKD1210" s="61"/>
      <c r="VKE1210" s="61"/>
      <c r="VKF1210" s="61"/>
      <c r="VKG1210" s="61"/>
      <c r="VKH1210" s="61"/>
      <c r="VKI1210" s="61"/>
      <c r="VKJ1210" s="61"/>
      <c r="VKK1210" s="61"/>
      <c r="VKL1210" s="61"/>
      <c r="VKM1210" s="61"/>
      <c r="VKN1210" s="61"/>
      <c r="VKO1210" s="61"/>
      <c r="VKP1210" s="61"/>
      <c r="VKQ1210" s="61"/>
      <c r="VKR1210" s="61"/>
      <c r="VKS1210" s="61"/>
      <c r="VKT1210" s="61"/>
      <c r="VKU1210" s="61"/>
      <c r="VKV1210" s="61"/>
      <c r="VKW1210" s="61"/>
      <c r="VKX1210" s="61"/>
      <c r="VKY1210" s="61"/>
      <c r="VKZ1210" s="61"/>
      <c r="VLA1210" s="61"/>
      <c r="VLB1210" s="61"/>
      <c r="VLC1210" s="61"/>
      <c r="VLD1210" s="61"/>
      <c r="VLE1210" s="61"/>
      <c r="VLF1210" s="61"/>
      <c r="VLG1210" s="61"/>
      <c r="VLH1210" s="61"/>
      <c r="VLI1210" s="61"/>
      <c r="VLJ1210" s="61"/>
      <c r="VLK1210" s="61"/>
      <c r="VLL1210" s="61"/>
      <c r="VLM1210" s="61"/>
      <c r="VLN1210" s="61"/>
      <c r="VLO1210" s="61"/>
      <c r="VLP1210" s="61"/>
      <c r="VLQ1210" s="61"/>
      <c r="VLR1210" s="61"/>
      <c r="VLS1210" s="61"/>
      <c r="VLT1210" s="61"/>
      <c r="VLU1210" s="61"/>
      <c r="VLV1210" s="61"/>
      <c r="VLW1210" s="61"/>
      <c r="VLX1210" s="61"/>
      <c r="VLY1210" s="61"/>
      <c r="VLZ1210" s="61"/>
      <c r="VMA1210" s="61"/>
      <c r="VMB1210" s="61"/>
      <c r="VMC1210" s="61"/>
      <c r="VMD1210" s="61"/>
      <c r="VME1210" s="61"/>
      <c r="VMF1210" s="61"/>
      <c r="VMG1210" s="61"/>
      <c r="VMH1210" s="61"/>
      <c r="VMI1210" s="61"/>
      <c r="VMJ1210" s="61"/>
      <c r="VMK1210" s="61"/>
      <c r="VML1210" s="61"/>
      <c r="VMM1210" s="61"/>
      <c r="VMN1210" s="61"/>
      <c r="VMO1210" s="61"/>
      <c r="VMP1210" s="61"/>
      <c r="VMQ1210" s="61"/>
      <c r="VMR1210" s="61"/>
      <c r="VMS1210" s="61"/>
      <c r="VMT1210" s="61"/>
      <c r="VMU1210" s="61"/>
      <c r="VMV1210" s="61"/>
      <c r="VMW1210" s="61"/>
      <c r="VMX1210" s="61"/>
      <c r="VMY1210" s="61"/>
      <c r="VMZ1210" s="61"/>
      <c r="VNA1210" s="61"/>
      <c r="VNB1210" s="61"/>
      <c r="VNC1210" s="61"/>
      <c r="VND1210" s="61"/>
      <c r="VNE1210" s="61"/>
      <c r="VNF1210" s="61"/>
      <c r="VNG1210" s="61"/>
      <c r="VNH1210" s="61"/>
      <c r="VNI1210" s="61"/>
      <c r="VNJ1210" s="61"/>
      <c r="VNK1210" s="61"/>
      <c r="VNL1210" s="61"/>
      <c r="VNM1210" s="61"/>
      <c r="VNN1210" s="61"/>
      <c r="VNO1210" s="61"/>
      <c r="VNP1210" s="61"/>
      <c r="VNQ1210" s="61"/>
      <c r="VNR1210" s="61"/>
      <c r="VNS1210" s="61"/>
      <c r="VNT1210" s="61"/>
      <c r="VNU1210" s="61"/>
      <c r="VNV1210" s="61"/>
      <c r="VNW1210" s="61"/>
      <c r="VNX1210" s="61"/>
      <c r="VNY1210" s="61"/>
      <c r="VNZ1210" s="61"/>
      <c r="VOA1210" s="61"/>
      <c r="VOB1210" s="61"/>
      <c r="VOC1210" s="61"/>
      <c r="VOD1210" s="61"/>
      <c r="VOE1210" s="61"/>
      <c r="VOF1210" s="61"/>
      <c r="VOG1210" s="61"/>
      <c r="VOH1210" s="61"/>
      <c r="VOI1210" s="61"/>
      <c r="VOJ1210" s="61"/>
      <c r="VOK1210" s="61"/>
      <c r="VOL1210" s="61"/>
      <c r="VOM1210" s="61"/>
      <c r="VON1210" s="61"/>
      <c r="VOO1210" s="61"/>
      <c r="VOP1210" s="61"/>
      <c r="VOQ1210" s="61"/>
      <c r="VOR1210" s="61"/>
      <c r="VOS1210" s="61"/>
      <c r="VOT1210" s="61"/>
      <c r="VOU1210" s="61"/>
      <c r="VOV1210" s="61"/>
      <c r="VOW1210" s="61"/>
      <c r="VOX1210" s="61"/>
      <c r="VOY1210" s="61"/>
      <c r="VOZ1210" s="61"/>
      <c r="VPA1210" s="61"/>
      <c r="VPB1210" s="61"/>
      <c r="VPC1210" s="61"/>
      <c r="VPD1210" s="61"/>
      <c r="VPE1210" s="61"/>
      <c r="VPF1210" s="61"/>
      <c r="VPG1210" s="61"/>
      <c r="VPH1210" s="61"/>
      <c r="VPI1210" s="61"/>
      <c r="VPJ1210" s="61"/>
      <c r="VPK1210" s="61"/>
      <c r="VPL1210" s="61"/>
      <c r="VPM1210" s="61"/>
      <c r="VPN1210" s="61"/>
      <c r="VPO1210" s="61"/>
      <c r="VPP1210" s="61"/>
      <c r="VPQ1210" s="61"/>
      <c r="VPR1210" s="61"/>
      <c r="VPS1210" s="61"/>
      <c r="VPT1210" s="61"/>
      <c r="VPU1210" s="61"/>
      <c r="VPV1210" s="61"/>
      <c r="VPW1210" s="61"/>
      <c r="VPX1210" s="61"/>
      <c r="VPY1210" s="61"/>
      <c r="VPZ1210" s="61"/>
      <c r="VQA1210" s="61"/>
      <c r="VQB1210" s="61"/>
      <c r="VQC1210" s="61"/>
      <c r="VQD1210" s="61"/>
      <c r="VQE1210" s="61"/>
      <c r="VQF1210" s="61"/>
      <c r="VQG1210" s="61"/>
      <c r="VQH1210" s="61"/>
      <c r="VQI1210" s="61"/>
      <c r="VQJ1210" s="61"/>
      <c r="VQK1210" s="61"/>
      <c r="VQL1210" s="61"/>
      <c r="VQM1210" s="61"/>
      <c r="VQN1210" s="61"/>
      <c r="VQO1210" s="61"/>
      <c r="VQP1210" s="61"/>
      <c r="VQQ1210" s="61"/>
      <c r="VQR1210" s="61"/>
      <c r="VQS1210" s="61"/>
      <c r="VQT1210" s="61"/>
      <c r="VQU1210" s="61"/>
      <c r="VQV1210" s="61"/>
      <c r="VQW1210" s="61"/>
      <c r="VQX1210" s="61"/>
      <c r="VQY1210" s="61"/>
      <c r="VQZ1210" s="61"/>
      <c r="VRA1210" s="61"/>
      <c r="VRB1210" s="61"/>
      <c r="VRC1210" s="61"/>
      <c r="VRD1210" s="61"/>
      <c r="VRE1210" s="61"/>
      <c r="VRF1210" s="61"/>
      <c r="VRG1210" s="61"/>
      <c r="VRH1210" s="61"/>
      <c r="VRI1210" s="61"/>
      <c r="VRJ1210" s="61"/>
      <c r="VRK1210" s="61"/>
      <c r="VRL1210" s="61"/>
      <c r="VRM1210" s="61"/>
      <c r="VRN1210" s="61"/>
      <c r="VRO1210" s="61"/>
      <c r="VRP1210" s="61"/>
      <c r="VRQ1210" s="61"/>
      <c r="VRR1210" s="61"/>
      <c r="VRS1210" s="61"/>
      <c r="VRT1210" s="61"/>
      <c r="VRU1210" s="61"/>
      <c r="VRV1210" s="61"/>
      <c r="VRW1210" s="61"/>
      <c r="VRX1210" s="61"/>
      <c r="VRY1210" s="61"/>
      <c r="VRZ1210" s="61"/>
      <c r="VSA1210" s="61"/>
      <c r="VSB1210" s="61"/>
      <c r="VSC1210" s="61"/>
      <c r="VSD1210" s="61"/>
      <c r="VSE1210" s="61"/>
      <c r="VSF1210" s="61"/>
      <c r="VSG1210" s="61"/>
      <c r="VSH1210" s="61"/>
      <c r="VSI1210" s="61"/>
      <c r="VSJ1210" s="61"/>
      <c r="VSK1210" s="61"/>
      <c r="VSL1210" s="61"/>
      <c r="VSM1210" s="61"/>
      <c r="VSN1210" s="61"/>
      <c r="VSO1210" s="61"/>
      <c r="VSP1210" s="61"/>
      <c r="VSQ1210" s="61"/>
      <c r="VSR1210" s="61"/>
      <c r="VSS1210" s="61"/>
      <c r="VST1210" s="61"/>
      <c r="VSU1210" s="61"/>
      <c r="VSV1210" s="61"/>
      <c r="VSW1210" s="61"/>
      <c r="VSX1210" s="61"/>
      <c r="VSY1210" s="61"/>
      <c r="VSZ1210" s="61"/>
      <c r="VTA1210" s="61"/>
      <c r="VTB1210" s="61"/>
      <c r="VTC1210" s="61"/>
      <c r="VTD1210" s="61"/>
      <c r="VTE1210" s="61"/>
      <c r="VTF1210" s="61"/>
      <c r="VTG1210" s="61"/>
      <c r="VTH1210" s="61"/>
      <c r="VTI1210" s="61"/>
      <c r="VTJ1210" s="61"/>
      <c r="VTK1210" s="61"/>
      <c r="VTL1210" s="61"/>
      <c r="VTM1210" s="61"/>
      <c r="VTN1210" s="61"/>
      <c r="VTO1210" s="61"/>
      <c r="VTP1210" s="61"/>
      <c r="VTQ1210" s="61"/>
      <c r="VTR1210" s="61"/>
      <c r="VTS1210" s="61"/>
      <c r="VTT1210" s="61"/>
      <c r="VTU1210" s="61"/>
      <c r="VTV1210" s="61"/>
      <c r="VTW1210" s="61"/>
      <c r="VTX1210" s="61"/>
      <c r="VTY1210" s="61"/>
      <c r="VTZ1210" s="61"/>
      <c r="VUA1210" s="61"/>
      <c r="VUB1210" s="61"/>
      <c r="VUC1210" s="61"/>
      <c r="VUD1210" s="61"/>
      <c r="VUE1210" s="61"/>
      <c r="VUF1210" s="61"/>
      <c r="VUG1210" s="61"/>
      <c r="VUH1210" s="61"/>
      <c r="VUI1210" s="61"/>
      <c r="VUJ1210" s="61"/>
      <c r="VUK1210" s="61"/>
      <c r="VUL1210" s="61"/>
      <c r="VUM1210" s="61"/>
      <c r="VUN1210" s="61"/>
      <c r="VUO1210" s="61"/>
      <c r="VUP1210" s="61"/>
      <c r="VUQ1210" s="61"/>
      <c r="VUR1210" s="61"/>
      <c r="VUS1210" s="61"/>
      <c r="VUT1210" s="61"/>
      <c r="VUU1210" s="61"/>
      <c r="VUV1210" s="61"/>
      <c r="VUW1210" s="61"/>
      <c r="VUX1210" s="61"/>
      <c r="VUY1210" s="61"/>
      <c r="VUZ1210" s="61"/>
      <c r="VVA1210" s="61"/>
      <c r="VVB1210" s="61"/>
      <c r="VVC1210" s="61"/>
      <c r="VVD1210" s="61"/>
      <c r="VVE1210" s="61"/>
      <c r="VVF1210" s="61"/>
      <c r="VVG1210" s="61"/>
      <c r="VVH1210" s="61"/>
      <c r="VVI1210" s="61"/>
      <c r="VVJ1210" s="61"/>
      <c r="VVK1210" s="61"/>
      <c r="VVL1210" s="61"/>
      <c r="VVM1210" s="61"/>
      <c r="VVN1210" s="61"/>
      <c r="VVO1210" s="61"/>
      <c r="VVP1210" s="61"/>
      <c r="VVQ1210" s="61"/>
      <c r="VVR1210" s="61"/>
      <c r="VVS1210" s="61"/>
      <c r="VVT1210" s="61"/>
      <c r="VVU1210" s="61"/>
      <c r="VVV1210" s="61"/>
      <c r="VVW1210" s="61"/>
      <c r="VVX1210" s="61"/>
      <c r="VVY1210" s="61"/>
      <c r="VVZ1210" s="61"/>
      <c r="VWA1210" s="61"/>
      <c r="VWB1210" s="61"/>
      <c r="VWC1210" s="61"/>
      <c r="VWD1210" s="61"/>
      <c r="VWE1210" s="61"/>
      <c r="VWF1210" s="61"/>
      <c r="VWG1210" s="61"/>
      <c r="VWH1210" s="61"/>
      <c r="VWI1210" s="61"/>
      <c r="VWJ1210" s="61"/>
      <c r="VWK1210" s="61"/>
      <c r="VWL1210" s="61"/>
      <c r="VWM1210" s="61"/>
      <c r="VWN1210" s="61"/>
      <c r="VWO1210" s="61"/>
      <c r="VWP1210" s="61"/>
      <c r="VWQ1210" s="61"/>
      <c r="VWR1210" s="61"/>
      <c r="VWS1210" s="61"/>
      <c r="VWT1210" s="61"/>
      <c r="VWU1210" s="61"/>
      <c r="VWV1210" s="61"/>
      <c r="VWW1210" s="61"/>
      <c r="VWX1210" s="61"/>
      <c r="VWY1210" s="61"/>
      <c r="VWZ1210" s="61"/>
      <c r="VXA1210" s="61"/>
      <c r="VXB1210" s="61"/>
      <c r="VXC1210" s="61"/>
      <c r="VXD1210" s="61"/>
      <c r="VXE1210" s="61"/>
      <c r="VXF1210" s="61"/>
      <c r="VXG1210" s="61"/>
      <c r="VXH1210" s="61"/>
      <c r="VXI1210" s="61"/>
      <c r="VXJ1210" s="61"/>
      <c r="VXK1210" s="61"/>
      <c r="VXL1210" s="61"/>
      <c r="VXM1210" s="61"/>
      <c r="VXN1210" s="61"/>
      <c r="VXO1210" s="61"/>
      <c r="VXP1210" s="61"/>
      <c r="VXQ1210" s="61"/>
      <c r="VXR1210" s="61"/>
      <c r="VXS1210" s="61"/>
      <c r="VXT1210" s="61"/>
      <c r="VXU1210" s="61"/>
      <c r="VXV1210" s="61"/>
      <c r="VXW1210" s="61"/>
      <c r="VXX1210" s="61"/>
      <c r="VXY1210" s="61"/>
      <c r="VXZ1210" s="61"/>
      <c r="VYA1210" s="61"/>
      <c r="VYB1210" s="61"/>
      <c r="VYC1210" s="61"/>
      <c r="VYD1210" s="61"/>
      <c r="VYE1210" s="61"/>
      <c r="VYF1210" s="61"/>
      <c r="VYG1210" s="61"/>
      <c r="VYH1210" s="61"/>
      <c r="VYI1210" s="61"/>
      <c r="VYJ1210" s="61"/>
      <c r="VYK1210" s="61"/>
      <c r="VYL1210" s="61"/>
      <c r="VYM1210" s="61"/>
      <c r="VYN1210" s="61"/>
      <c r="VYO1210" s="61"/>
      <c r="VYP1210" s="61"/>
      <c r="VYQ1210" s="61"/>
      <c r="VYR1210" s="61"/>
      <c r="VYS1210" s="61"/>
      <c r="VYT1210" s="61"/>
      <c r="VYU1210" s="61"/>
      <c r="VYV1210" s="61"/>
      <c r="VYW1210" s="61"/>
      <c r="VYX1210" s="61"/>
      <c r="VYY1210" s="61"/>
      <c r="VYZ1210" s="61"/>
      <c r="VZA1210" s="61"/>
      <c r="VZB1210" s="61"/>
      <c r="VZC1210" s="61"/>
      <c r="VZD1210" s="61"/>
      <c r="VZE1210" s="61"/>
      <c r="VZF1210" s="61"/>
      <c r="VZG1210" s="61"/>
      <c r="VZH1210" s="61"/>
      <c r="VZI1210" s="61"/>
      <c r="VZJ1210" s="61"/>
      <c r="VZK1210" s="61"/>
      <c r="VZL1210" s="61"/>
      <c r="VZM1210" s="61"/>
      <c r="VZN1210" s="61"/>
      <c r="VZO1210" s="61"/>
      <c r="VZP1210" s="61"/>
      <c r="VZQ1210" s="61"/>
      <c r="VZR1210" s="61"/>
      <c r="VZS1210" s="61"/>
      <c r="VZT1210" s="61"/>
      <c r="VZU1210" s="61"/>
      <c r="VZV1210" s="61"/>
      <c r="VZW1210" s="61"/>
      <c r="VZX1210" s="61"/>
      <c r="VZY1210" s="61"/>
      <c r="VZZ1210" s="61"/>
      <c r="WAA1210" s="61"/>
      <c r="WAB1210" s="61"/>
      <c r="WAC1210" s="61"/>
      <c r="WAD1210" s="61"/>
      <c r="WAE1210" s="61"/>
      <c r="WAF1210" s="61"/>
      <c r="WAG1210" s="61"/>
      <c r="WAH1210" s="61"/>
      <c r="WAI1210" s="61"/>
      <c r="WAJ1210" s="61"/>
      <c r="WAK1210" s="61"/>
      <c r="WAL1210" s="61"/>
      <c r="WAM1210" s="61"/>
      <c r="WAN1210" s="61"/>
      <c r="WAO1210" s="61"/>
      <c r="WAP1210" s="61"/>
      <c r="WAQ1210" s="61"/>
      <c r="WAR1210" s="61"/>
      <c r="WAS1210" s="61"/>
      <c r="WAT1210" s="61"/>
      <c r="WAU1210" s="61"/>
      <c r="WAV1210" s="61"/>
      <c r="WAW1210" s="61"/>
      <c r="WAX1210" s="61"/>
      <c r="WAY1210" s="61"/>
      <c r="WAZ1210" s="61"/>
      <c r="WBA1210" s="61"/>
      <c r="WBB1210" s="61"/>
      <c r="WBC1210" s="61"/>
      <c r="WBD1210" s="61"/>
      <c r="WBE1210" s="61"/>
      <c r="WBF1210" s="61"/>
      <c r="WBG1210" s="61"/>
      <c r="WBH1210" s="61"/>
      <c r="WBI1210" s="61"/>
      <c r="WBJ1210" s="61"/>
      <c r="WBK1210" s="61"/>
      <c r="WBL1210" s="61"/>
      <c r="WBM1210" s="61"/>
      <c r="WBN1210" s="61"/>
      <c r="WBO1210" s="61"/>
      <c r="WBP1210" s="61"/>
      <c r="WBQ1210" s="61"/>
      <c r="WBR1210" s="61"/>
      <c r="WBS1210" s="61"/>
      <c r="WBT1210" s="61"/>
      <c r="WBU1210" s="61"/>
      <c r="WBV1210" s="61"/>
      <c r="WBW1210" s="61"/>
      <c r="WBX1210" s="61"/>
      <c r="WBY1210" s="61"/>
      <c r="WBZ1210" s="61"/>
      <c r="WCA1210" s="61"/>
      <c r="WCB1210" s="61"/>
      <c r="WCC1210" s="61"/>
      <c r="WCD1210" s="61"/>
      <c r="WCE1210" s="61"/>
      <c r="WCF1210" s="61"/>
      <c r="WCG1210" s="61"/>
      <c r="WCH1210" s="61"/>
      <c r="WCI1210" s="61"/>
      <c r="WCJ1210" s="61"/>
      <c r="WCK1210" s="61"/>
      <c r="WCL1210" s="61"/>
      <c r="WCM1210" s="61"/>
      <c r="WCN1210" s="61"/>
      <c r="WCO1210" s="61"/>
      <c r="WCP1210" s="61"/>
      <c r="WCQ1210" s="61"/>
      <c r="WCR1210" s="61"/>
      <c r="WCS1210" s="61"/>
      <c r="WCT1210" s="61"/>
      <c r="WCU1210" s="61"/>
      <c r="WCV1210" s="61"/>
      <c r="WCW1210" s="61"/>
      <c r="WCX1210" s="61"/>
      <c r="WCY1210" s="61"/>
      <c r="WCZ1210" s="61"/>
      <c r="WDA1210" s="61"/>
      <c r="WDB1210" s="61"/>
      <c r="WDC1210" s="61"/>
      <c r="WDD1210" s="61"/>
      <c r="WDE1210" s="61"/>
      <c r="WDF1210" s="61"/>
      <c r="WDG1210" s="61"/>
      <c r="WDH1210" s="61"/>
      <c r="WDI1210" s="61"/>
      <c r="WDJ1210" s="61"/>
      <c r="WDK1210" s="61"/>
      <c r="WDL1210" s="61"/>
      <c r="WDM1210" s="61"/>
      <c r="WDN1210" s="61"/>
      <c r="WDO1210" s="61"/>
      <c r="WDP1210" s="61"/>
      <c r="WDQ1210" s="61"/>
      <c r="WDR1210" s="61"/>
      <c r="WDS1210" s="61"/>
      <c r="WDT1210" s="61"/>
      <c r="WDU1210" s="61"/>
      <c r="WDV1210" s="61"/>
      <c r="WDW1210" s="61"/>
      <c r="WDX1210" s="61"/>
      <c r="WDY1210" s="61"/>
      <c r="WDZ1210" s="61"/>
      <c r="WEA1210" s="61"/>
      <c r="WEB1210" s="61"/>
      <c r="WEC1210" s="61"/>
      <c r="WED1210" s="61"/>
      <c r="WEE1210" s="61"/>
      <c r="WEF1210" s="61"/>
      <c r="WEG1210" s="61"/>
      <c r="WEH1210" s="61"/>
      <c r="WEI1210" s="61"/>
      <c r="WEJ1210" s="61"/>
      <c r="WEK1210" s="61"/>
      <c r="WEL1210" s="61"/>
      <c r="WEM1210" s="61"/>
      <c r="WEN1210" s="61"/>
      <c r="WEO1210" s="61"/>
      <c r="WEP1210" s="61"/>
      <c r="WEQ1210" s="61"/>
      <c r="WER1210" s="61"/>
      <c r="WES1210" s="61"/>
      <c r="WET1210" s="61"/>
      <c r="WEU1210" s="61"/>
      <c r="WEV1210" s="61"/>
      <c r="WEW1210" s="61"/>
      <c r="WEX1210" s="61"/>
      <c r="WEY1210" s="61"/>
      <c r="WEZ1210" s="61"/>
      <c r="WFA1210" s="61"/>
      <c r="WFB1210" s="61"/>
      <c r="WFC1210" s="61"/>
      <c r="WFD1210" s="61"/>
      <c r="WFE1210" s="61"/>
      <c r="WFF1210" s="61"/>
      <c r="WFG1210" s="61"/>
      <c r="WFH1210" s="61"/>
      <c r="WFI1210" s="61"/>
      <c r="WFJ1210" s="61"/>
      <c r="WFK1210" s="61"/>
      <c r="WFL1210" s="61"/>
      <c r="WFM1210" s="61"/>
      <c r="WFN1210" s="61"/>
      <c r="WFO1210" s="61"/>
      <c r="WFP1210" s="61"/>
      <c r="WFQ1210" s="61"/>
      <c r="WFR1210" s="61"/>
      <c r="WFS1210" s="61"/>
      <c r="WFT1210" s="61"/>
      <c r="WFU1210" s="61"/>
      <c r="WFV1210" s="61"/>
      <c r="WFW1210" s="61"/>
      <c r="WFX1210" s="61"/>
      <c r="WFY1210" s="61"/>
      <c r="WFZ1210" s="61"/>
      <c r="WGA1210" s="61"/>
      <c r="WGB1210" s="61"/>
      <c r="WGC1210" s="61"/>
      <c r="WGD1210" s="61"/>
      <c r="WGE1210" s="61"/>
      <c r="WGF1210" s="61"/>
      <c r="WGG1210" s="61"/>
      <c r="WGH1210" s="61"/>
      <c r="WGI1210" s="61"/>
      <c r="WGJ1210" s="61"/>
      <c r="WGK1210" s="61"/>
      <c r="WGL1210" s="61"/>
      <c r="WGM1210" s="61"/>
      <c r="WGN1210" s="61"/>
      <c r="WGO1210" s="61"/>
      <c r="WGP1210" s="61"/>
      <c r="WGQ1210" s="61"/>
      <c r="WGR1210" s="61"/>
      <c r="WGS1210" s="61"/>
      <c r="WGT1210" s="61"/>
      <c r="WGU1210" s="61"/>
      <c r="WGV1210" s="61"/>
      <c r="WGW1210" s="61"/>
      <c r="WGX1210" s="61"/>
      <c r="WGY1210" s="61"/>
      <c r="WGZ1210" s="61"/>
      <c r="WHA1210" s="61"/>
      <c r="WHB1210" s="61"/>
      <c r="WHC1210" s="61"/>
      <c r="WHD1210" s="61"/>
      <c r="WHE1210" s="61"/>
      <c r="WHF1210" s="61"/>
      <c r="WHG1210" s="61"/>
      <c r="WHH1210" s="61"/>
      <c r="WHI1210" s="61"/>
      <c r="WHJ1210" s="61"/>
      <c r="WHK1210" s="61"/>
      <c r="WHL1210" s="61"/>
      <c r="WHM1210" s="61"/>
      <c r="WHN1210" s="61"/>
      <c r="WHO1210" s="61"/>
      <c r="WHP1210" s="61"/>
      <c r="WHQ1210" s="61"/>
      <c r="WHR1210" s="61"/>
      <c r="WHS1210" s="61"/>
      <c r="WHT1210" s="61"/>
      <c r="WHU1210" s="61"/>
      <c r="WHV1210" s="61"/>
      <c r="WHW1210" s="61"/>
      <c r="WHX1210" s="61"/>
      <c r="WHY1210" s="61"/>
      <c r="WHZ1210" s="61"/>
      <c r="WIA1210" s="61"/>
      <c r="WIB1210" s="61"/>
      <c r="WIC1210" s="61"/>
      <c r="WID1210" s="61"/>
      <c r="WIE1210" s="61"/>
      <c r="WIF1210" s="61"/>
      <c r="WIG1210" s="61"/>
      <c r="WIH1210" s="61"/>
      <c r="WII1210" s="61"/>
      <c r="WIJ1210" s="61"/>
      <c r="WIK1210" s="61"/>
      <c r="WIL1210" s="61"/>
      <c r="WIM1210" s="61"/>
      <c r="WIN1210" s="61"/>
      <c r="WIO1210" s="61"/>
      <c r="WIP1210" s="61"/>
      <c r="WIQ1210" s="61"/>
      <c r="WIR1210" s="61"/>
      <c r="WIS1210" s="61"/>
      <c r="WIT1210" s="61"/>
      <c r="WIU1210" s="61"/>
      <c r="WIV1210" s="61"/>
      <c r="WIW1210" s="61"/>
      <c r="WIX1210" s="61"/>
      <c r="WIY1210" s="61"/>
      <c r="WIZ1210" s="61"/>
      <c r="WJA1210" s="61"/>
      <c r="WJB1210" s="61"/>
      <c r="WJC1210" s="61"/>
      <c r="WJD1210" s="61"/>
      <c r="WJE1210" s="61"/>
      <c r="WJF1210" s="61"/>
      <c r="WJG1210" s="61"/>
      <c r="WJH1210" s="61"/>
      <c r="WJI1210" s="61"/>
      <c r="WJJ1210" s="61"/>
      <c r="WJK1210" s="61"/>
      <c r="WJL1210" s="61"/>
      <c r="WJM1210" s="61"/>
      <c r="WJN1210" s="61"/>
      <c r="WJO1210" s="61"/>
      <c r="WJP1210" s="61"/>
      <c r="WJQ1210" s="61"/>
      <c r="WJR1210" s="61"/>
      <c r="WJS1210" s="61"/>
      <c r="WJT1210" s="61"/>
      <c r="WJU1210" s="61"/>
      <c r="WJV1210" s="61"/>
      <c r="WJW1210" s="61"/>
      <c r="WJX1210" s="61"/>
      <c r="WJY1210" s="61"/>
      <c r="WJZ1210" s="61"/>
      <c r="WKA1210" s="61"/>
      <c r="WKB1210" s="61"/>
      <c r="WKC1210" s="61"/>
      <c r="WKD1210" s="61"/>
      <c r="WKE1210" s="61"/>
      <c r="WKF1210" s="61"/>
      <c r="WKG1210" s="61"/>
      <c r="WKH1210" s="61"/>
      <c r="WKI1210" s="61"/>
      <c r="WKJ1210" s="61"/>
      <c r="WKK1210" s="61"/>
      <c r="WKL1210" s="61"/>
      <c r="WKM1210" s="61"/>
      <c r="WKN1210" s="61"/>
      <c r="WKO1210" s="61"/>
      <c r="WKP1210" s="61"/>
      <c r="WKQ1210" s="61"/>
      <c r="WKR1210" s="61"/>
      <c r="WKS1210" s="61"/>
      <c r="WKT1210" s="61"/>
      <c r="WKU1210" s="61"/>
      <c r="WKV1210" s="61"/>
      <c r="WKW1210" s="61"/>
      <c r="WKX1210" s="61"/>
      <c r="WKY1210" s="61"/>
      <c r="WKZ1210" s="61"/>
      <c r="WLA1210" s="61"/>
      <c r="WLB1210" s="61"/>
      <c r="WLC1210" s="61"/>
      <c r="WLD1210" s="61"/>
      <c r="WLE1210" s="61"/>
      <c r="WLF1210" s="61"/>
      <c r="WLG1210" s="61"/>
      <c r="WLH1210" s="61"/>
      <c r="WLI1210" s="61"/>
      <c r="WLJ1210" s="61"/>
      <c r="WLK1210" s="61"/>
      <c r="WLL1210" s="61"/>
      <c r="WLM1210" s="61"/>
      <c r="WLN1210" s="61"/>
      <c r="WLO1210" s="61"/>
      <c r="WLP1210" s="61"/>
      <c r="WLQ1210" s="61"/>
      <c r="WLR1210" s="61"/>
      <c r="WLS1210" s="61"/>
      <c r="WLT1210" s="61"/>
      <c r="WLU1210" s="61"/>
      <c r="WLV1210" s="61"/>
      <c r="WLW1210" s="61"/>
      <c r="WLX1210" s="61"/>
      <c r="WLY1210" s="61"/>
      <c r="WLZ1210" s="61"/>
      <c r="WMA1210" s="61"/>
      <c r="WMB1210" s="61"/>
      <c r="WMC1210" s="61"/>
      <c r="WMD1210" s="61"/>
      <c r="WME1210" s="61"/>
      <c r="WMF1210" s="61"/>
      <c r="WMG1210" s="61"/>
      <c r="WMH1210" s="61"/>
      <c r="WMI1210" s="61"/>
      <c r="WMJ1210" s="61"/>
      <c r="WMK1210" s="61"/>
      <c r="WML1210" s="61"/>
      <c r="WMM1210" s="61"/>
      <c r="WMN1210" s="61"/>
      <c r="WMO1210" s="61"/>
      <c r="WMP1210" s="61"/>
      <c r="WMQ1210" s="61"/>
      <c r="WMR1210" s="61"/>
      <c r="WMS1210" s="61"/>
      <c r="WMT1210" s="61"/>
      <c r="WMU1210" s="61"/>
      <c r="WMV1210" s="61"/>
      <c r="WMW1210" s="61"/>
      <c r="WMX1210" s="61"/>
      <c r="WMY1210" s="61"/>
      <c r="WMZ1210" s="61"/>
      <c r="WNA1210" s="61"/>
      <c r="WNB1210" s="61"/>
      <c r="WNC1210" s="61"/>
      <c r="WND1210" s="61"/>
      <c r="WNE1210" s="61"/>
      <c r="WNF1210" s="61"/>
      <c r="WNG1210" s="61"/>
      <c r="WNH1210" s="61"/>
      <c r="WNI1210" s="61"/>
      <c r="WNJ1210" s="61"/>
      <c r="WNK1210" s="61"/>
      <c r="WNL1210" s="61"/>
      <c r="WNM1210" s="61"/>
      <c r="WNN1210" s="61"/>
      <c r="WNO1210" s="61"/>
      <c r="WNP1210" s="61"/>
      <c r="WNQ1210" s="61"/>
      <c r="WNR1210" s="61"/>
      <c r="WNS1210" s="61"/>
      <c r="WNT1210" s="61"/>
      <c r="WNU1210" s="61"/>
      <c r="WNV1210" s="61"/>
      <c r="WNW1210" s="61"/>
      <c r="WNX1210" s="61"/>
      <c r="WNY1210" s="61"/>
      <c r="WNZ1210" s="61"/>
      <c r="WOA1210" s="61"/>
      <c r="WOB1210" s="61"/>
      <c r="WOC1210" s="61"/>
      <c r="WOD1210" s="61"/>
      <c r="WOE1210" s="61"/>
      <c r="WOF1210" s="61"/>
      <c r="WOG1210" s="61"/>
      <c r="WOH1210" s="61"/>
      <c r="WOI1210" s="61"/>
      <c r="WOJ1210" s="61"/>
      <c r="WOK1210" s="61"/>
      <c r="WOL1210" s="61"/>
      <c r="WOM1210" s="61"/>
      <c r="WON1210" s="61"/>
      <c r="WOO1210" s="61"/>
      <c r="WOP1210" s="61"/>
      <c r="WOQ1210" s="61"/>
      <c r="WOR1210" s="61"/>
      <c r="WOS1210" s="61"/>
      <c r="WOT1210" s="61"/>
      <c r="WOU1210" s="61"/>
      <c r="WOV1210" s="61"/>
      <c r="WOW1210" s="61"/>
      <c r="WOX1210" s="61"/>
      <c r="WOY1210" s="61"/>
      <c r="WOZ1210" s="61"/>
      <c r="WPA1210" s="61"/>
      <c r="WPB1210" s="61"/>
      <c r="WPC1210" s="61"/>
      <c r="WPD1210" s="61"/>
      <c r="WPE1210" s="61"/>
      <c r="WPF1210" s="61"/>
      <c r="WPG1210" s="61"/>
      <c r="WPH1210" s="61"/>
      <c r="WPI1210" s="61"/>
      <c r="WPJ1210" s="61"/>
      <c r="WPK1210" s="61"/>
      <c r="WPL1210" s="61"/>
      <c r="WPM1210" s="61"/>
      <c r="WPN1210" s="61"/>
      <c r="WPO1210" s="61"/>
      <c r="WPP1210" s="61"/>
      <c r="WPQ1210" s="61"/>
      <c r="WPR1210" s="61"/>
      <c r="WPS1210" s="61"/>
      <c r="WPT1210" s="61"/>
      <c r="WPU1210" s="61"/>
      <c r="WPV1210" s="61"/>
      <c r="WPW1210" s="61"/>
      <c r="WPX1210" s="61"/>
      <c r="WPY1210" s="61"/>
      <c r="WPZ1210" s="61"/>
      <c r="WQA1210" s="61"/>
      <c r="WQB1210" s="61"/>
      <c r="WQC1210" s="61"/>
      <c r="WQD1210" s="61"/>
      <c r="WQE1210" s="61"/>
      <c r="WQF1210" s="61"/>
      <c r="WQG1210" s="61"/>
      <c r="WQH1210" s="61"/>
      <c r="WQI1210" s="61"/>
      <c r="WQJ1210" s="61"/>
      <c r="WQK1210" s="61"/>
      <c r="WQL1210" s="61"/>
      <c r="WQM1210" s="61"/>
      <c r="WQN1210" s="61"/>
      <c r="WQO1210" s="61"/>
      <c r="WQP1210" s="61"/>
      <c r="WQQ1210" s="61"/>
      <c r="WQR1210" s="61"/>
      <c r="WQS1210" s="61"/>
      <c r="WQT1210" s="61"/>
      <c r="WQU1210" s="61"/>
      <c r="WQV1210" s="61"/>
      <c r="WQW1210" s="61"/>
      <c r="WQX1210" s="61"/>
      <c r="WQY1210" s="61"/>
      <c r="WQZ1210" s="61"/>
      <c r="WRA1210" s="61"/>
      <c r="WRB1210" s="61"/>
      <c r="WRC1210" s="61"/>
      <c r="WRD1210" s="61"/>
      <c r="WRE1210" s="61"/>
      <c r="WRF1210" s="61"/>
      <c r="WRG1210" s="61"/>
      <c r="WRH1210" s="61"/>
      <c r="WRI1210" s="61"/>
      <c r="WRJ1210" s="61"/>
      <c r="WRK1210" s="61"/>
      <c r="WRL1210" s="61"/>
      <c r="WRM1210" s="61"/>
      <c r="WRN1210" s="61"/>
      <c r="WRO1210" s="61"/>
      <c r="WRP1210" s="61"/>
      <c r="WRQ1210" s="61"/>
      <c r="WRR1210" s="61"/>
      <c r="WRS1210" s="61"/>
      <c r="WRT1210" s="61"/>
      <c r="WRU1210" s="61"/>
      <c r="WRV1210" s="61"/>
      <c r="WRW1210" s="61"/>
      <c r="WRX1210" s="61"/>
      <c r="WRY1210" s="61"/>
      <c r="WRZ1210" s="61"/>
      <c r="WSA1210" s="61"/>
      <c r="WSB1210" s="61"/>
      <c r="WSC1210" s="61"/>
      <c r="WSD1210" s="61"/>
      <c r="WSE1210" s="61"/>
      <c r="WSF1210" s="61"/>
      <c r="WSG1210" s="61"/>
      <c r="WSH1210" s="61"/>
      <c r="WSI1210" s="61"/>
      <c r="WSJ1210" s="61"/>
      <c r="WSK1210" s="61"/>
      <c r="WSL1210" s="61"/>
      <c r="WSM1210" s="61"/>
      <c r="WSN1210" s="61"/>
      <c r="WSO1210" s="61"/>
      <c r="WSP1210" s="61"/>
      <c r="WSQ1210" s="61"/>
      <c r="WSR1210" s="61"/>
      <c r="WSS1210" s="61"/>
      <c r="WST1210" s="61"/>
      <c r="WSU1210" s="61"/>
      <c r="WSV1210" s="61"/>
      <c r="WSW1210" s="61"/>
      <c r="WSX1210" s="61"/>
      <c r="WSY1210" s="61"/>
      <c r="WSZ1210" s="61"/>
      <c r="WTA1210" s="61"/>
      <c r="WTB1210" s="61"/>
      <c r="WTC1210" s="61"/>
      <c r="WTD1210" s="61"/>
      <c r="WTE1210" s="61"/>
      <c r="WTF1210" s="61"/>
      <c r="WTG1210" s="61"/>
      <c r="WTH1210" s="61"/>
      <c r="WTI1210" s="61"/>
      <c r="WTJ1210" s="61"/>
      <c r="WTK1210" s="61"/>
      <c r="WTL1210" s="61"/>
      <c r="WTM1210" s="61"/>
      <c r="WTN1210" s="61"/>
      <c r="WTO1210" s="61"/>
      <c r="WTP1210" s="61"/>
      <c r="WTQ1210" s="61"/>
      <c r="WTR1210" s="61"/>
      <c r="WTS1210" s="61"/>
      <c r="WTT1210" s="61"/>
      <c r="WTU1210" s="61"/>
      <c r="WTV1210" s="61"/>
      <c r="WTW1210" s="61"/>
      <c r="WTX1210" s="61"/>
      <c r="WTY1210" s="61"/>
      <c r="WTZ1210" s="61"/>
      <c r="WUA1210" s="61"/>
      <c r="WUB1210" s="61"/>
      <c r="WUC1210" s="61"/>
      <c r="WUD1210" s="61"/>
      <c r="WUE1210" s="61"/>
      <c r="WUF1210" s="61"/>
      <c r="WUG1210" s="61"/>
      <c r="WUH1210" s="61"/>
      <c r="WUI1210" s="61"/>
      <c r="WUJ1210" s="61"/>
      <c r="WUK1210" s="61"/>
      <c r="WUL1210" s="61"/>
      <c r="WUM1210" s="61"/>
      <c r="WUN1210" s="61"/>
      <c r="WUO1210" s="61"/>
      <c r="WUP1210" s="61"/>
      <c r="WUQ1210" s="61"/>
      <c r="WUR1210" s="61"/>
      <c r="WUS1210" s="61"/>
      <c r="WUT1210" s="61"/>
      <c r="WUU1210" s="61"/>
      <c r="WUV1210" s="61"/>
      <c r="WUW1210" s="61"/>
      <c r="WUX1210" s="61"/>
      <c r="WUY1210" s="61"/>
      <c r="WUZ1210" s="61"/>
      <c r="WVA1210" s="61"/>
      <c r="WVB1210" s="61"/>
      <c r="WVC1210" s="61"/>
      <c r="WVD1210" s="61"/>
      <c r="WVE1210" s="61"/>
      <c r="WVF1210" s="61"/>
      <c r="WVG1210" s="61"/>
      <c r="WVH1210" s="61"/>
      <c r="WVI1210" s="61"/>
      <c r="WVJ1210" s="61"/>
      <c r="WVK1210" s="61"/>
      <c r="WVL1210" s="61"/>
      <c r="WVM1210" s="61"/>
      <c r="WVN1210" s="61"/>
      <c r="WVO1210" s="61"/>
      <c r="WVP1210" s="61"/>
      <c r="WVQ1210" s="61"/>
      <c r="WVR1210" s="61"/>
      <c r="WVS1210" s="61"/>
      <c r="WVT1210" s="61"/>
      <c r="WVU1210" s="61"/>
      <c r="WVV1210" s="61"/>
      <c r="WVW1210" s="61"/>
      <c r="WVX1210" s="61"/>
      <c r="WVY1210" s="61"/>
      <c r="WVZ1210" s="61"/>
      <c r="WWA1210" s="61"/>
      <c r="WWB1210" s="61"/>
      <c r="WWC1210" s="61"/>
      <c r="WWD1210" s="61"/>
      <c r="WWE1210" s="61"/>
      <c r="WWF1210" s="61"/>
      <c r="WWG1210" s="61"/>
      <c r="WWH1210" s="61"/>
      <c r="WWI1210" s="61"/>
      <c r="WWJ1210" s="61"/>
      <c r="WWK1210" s="61"/>
      <c r="WWL1210" s="61"/>
      <c r="WWM1210" s="61"/>
      <c r="WWN1210" s="61"/>
      <c r="WWO1210" s="61"/>
      <c r="WWP1210" s="61"/>
      <c r="WWQ1210" s="61"/>
      <c r="WWR1210" s="61"/>
      <c r="WWS1210" s="61"/>
      <c r="WWT1210" s="61"/>
      <c r="WWU1210" s="61"/>
      <c r="WWV1210" s="61"/>
      <c r="WWW1210" s="61"/>
      <c r="WWX1210" s="61"/>
      <c r="WWY1210" s="61"/>
      <c r="WWZ1210" s="61"/>
      <c r="WXA1210" s="61"/>
      <c r="WXB1210" s="61"/>
      <c r="WXC1210" s="61"/>
      <c r="WXD1210" s="61"/>
      <c r="WXE1210" s="61"/>
      <c r="WXF1210" s="61"/>
      <c r="WXG1210" s="61"/>
      <c r="WXH1210" s="61"/>
      <c r="WXI1210" s="61"/>
      <c r="WXJ1210" s="61"/>
      <c r="WXK1210" s="61"/>
      <c r="WXL1210" s="61"/>
      <c r="WXM1210" s="61"/>
      <c r="WXN1210" s="61"/>
      <c r="WXO1210" s="61"/>
      <c r="WXP1210" s="61"/>
      <c r="WXQ1210" s="61"/>
      <c r="WXR1210" s="61"/>
      <c r="WXS1210" s="61"/>
      <c r="WXT1210" s="61"/>
      <c r="WXU1210" s="61"/>
      <c r="WXV1210" s="61"/>
      <c r="WXW1210" s="61"/>
      <c r="WXX1210" s="61"/>
      <c r="WXY1210" s="61"/>
      <c r="WXZ1210" s="61"/>
      <c r="WYA1210" s="61"/>
      <c r="WYB1210" s="61"/>
      <c r="WYC1210" s="61"/>
      <c r="WYD1210" s="61"/>
      <c r="WYE1210" s="61"/>
      <c r="WYF1210" s="61"/>
      <c r="WYG1210" s="61"/>
      <c r="WYH1210" s="61"/>
      <c r="WYI1210" s="61"/>
      <c r="WYJ1210" s="61"/>
      <c r="WYK1210" s="61"/>
      <c r="WYL1210" s="61"/>
      <c r="WYM1210" s="61"/>
      <c r="WYN1210" s="61"/>
      <c r="WYO1210" s="61"/>
      <c r="WYP1210" s="61"/>
      <c r="WYQ1210" s="61"/>
      <c r="WYR1210" s="61"/>
      <c r="WYS1210" s="61"/>
      <c r="WYT1210" s="61"/>
      <c r="WYU1210" s="61"/>
      <c r="WYV1210" s="61"/>
      <c r="WYW1210" s="61"/>
      <c r="WYX1210" s="61"/>
      <c r="WYY1210" s="61"/>
      <c r="WYZ1210" s="61"/>
      <c r="WZA1210" s="61"/>
      <c r="WZB1210" s="61"/>
      <c r="WZC1210" s="61"/>
      <c r="WZD1210" s="61"/>
      <c r="WZE1210" s="61"/>
      <c r="WZF1210" s="61"/>
      <c r="WZG1210" s="61"/>
      <c r="WZH1210" s="61"/>
      <c r="WZI1210" s="61"/>
      <c r="WZJ1210" s="61"/>
      <c r="WZK1210" s="61"/>
      <c r="WZL1210" s="61"/>
      <c r="WZM1210" s="61"/>
      <c r="WZN1210" s="61"/>
      <c r="WZO1210" s="61"/>
      <c r="WZP1210" s="61"/>
      <c r="WZQ1210" s="61"/>
      <c r="WZR1210" s="61"/>
      <c r="WZS1210" s="61"/>
      <c r="WZT1210" s="61"/>
      <c r="WZU1210" s="61"/>
      <c r="WZV1210" s="61"/>
      <c r="WZW1210" s="61"/>
      <c r="WZX1210" s="61"/>
      <c r="WZY1210" s="61"/>
      <c r="WZZ1210" s="61"/>
      <c r="XAA1210" s="61"/>
      <c r="XAB1210" s="61"/>
      <c r="XAC1210" s="61"/>
      <c r="XAD1210" s="61"/>
      <c r="XAE1210" s="61"/>
      <c r="XAF1210" s="61"/>
      <c r="XAG1210" s="61"/>
      <c r="XAH1210" s="61"/>
      <c r="XAI1210" s="61"/>
      <c r="XAJ1210" s="61"/>
      <c r="XAK1210" s="61"/>
      <c r="XAL1210" s="61"/>
      <c r="XAM1210" s="61"/>
      <c r="XAN1210" s="61"/>
      <c r="XAO1210" s="61"/>
      <c r="XAP1210" s="61"/>
      <c r="XAQ1210" s="61"/>
      <c r="XAR1210" s="61"/>
      <c r="XAS1210" s="61"/>
      <c r="XAT1210" s="61"/>
      <c r="XAU1210" s="61"/>
      <c r="XAV1210" s="61"/>
      <c r="XAW1210" s="61"/>
      <c r="XAX1210" s="61"/>
      <c r="XAY1210" s="61"/>
      <c r="XAZ1210" s="61"/>
      <c r="XBA1210" s="61"/>
      <c r="XBB1210" s="61"/>
      <c r="XBC1210" s="61"/>
      <c r="XBD1210" s="61"/>
      <c r="XBE1210" s="61"/>
      <c r="XBF1210" s="61"/>
      <c r="XBG1210" s="61"/>
      <c r="XBH1210" s="61"/>
      <c r="XBI1210" s="61"/>
      <c r="XBJ1210" s="61"/>
      <c r="XBK1210" s="61"/>
      <c r="XBL1210" s="61"/>
      <c r="XBM1210" s="61"/>
      <c r="XBN1210" s="61"/>
      <c r="XBO1210" s="61"/>
      <c r="XBP1210" s="61"/>
      <c r="XBQ1210" s="61"/>
      <c r="XBR1210" s="61"/>
      <c r="XBS1210" s="61"/>
      <c r="XBT1210" s="61"/>
      <c r="XBU1210" s="61"/>
      <c r="XBV1210" s="61"/>
      <c r="XBW1210" s="61"/>
      <c r="XBX1210" s="61"/>
      <c r="XBY1210" s="61"/>
      <c r="XBZ1210" s="61"/>
      <c r="XCA1210" s="61"/>
      <c r="XCB1210" s="61"/>
      <c r="XCC1210" s="61"/>
      <c r="XCD1210" s="61"/>
      <c r="XCE1210" s="61"/>
      <c r="XCF1210" s="61"/>
      <c r="XCG1210" s="61"/>
      <c r="XCH1210" s="61"/>
      <c r="XCI1210" s="61"/>
      <c r="XCJ1210" s="61"/>
      <c r="XCK1210" s="61"/>
      <c r="XCL1210" s="61"/>
      <c r="XCM1210" s="61"/>
      <c r="XCN1210" s="61"/>
      <c r="XCO1210" s="61"/>
      <c r="XCP1210" s="61"/>
      <c r="XCQ1210" s="61"/>
      <c r="XCR1210" s="61"/>
      <c r="XCS1210" s="61"/>
      <c r="XCT1210" s="61"/>
      <c r="XCU1210" s="61"/>
      <c r="XCV1210" s="61"/>
      <c r="XCW1210" s="61"/>
      <c r="XCX1210" s="61"/>
      <c r="XCY1210" s="61"/>
      <c r="XCZ1210" s="61"/>
      <c r="XDA1210" s="61"/>
      <c r="XDB1210" s="61"/>
      <c r="XDC1210" s="61"/>
      <c r="XDD1210" s="61"/>
      <c r="XDE1210" s="61"/>
      <c r="XDF1210" s="61"/>
      <c r="XDG1210" s="61"/>
      <c r="XDH1210" s="61"/>
      <c r="XDI1210" s="61"/>
      <c r="XDJ1210" s="61"/>
      <c r="XDK1210" s="61"/>
      <c r="XDL1210" s="61"/>
      <c r="XDM1210" s="61"/>
      <c r="XDN1210" s="61"/>
      <c r="XDO1210" s="61"/>
      <c r="XDP1210" s="61"/>
      <c r="XDQ1210" s="61"/>
      <c r="XDR1210" s="61"/>
      <c r="XDS1210" s="61"/>
      <c r="XDT1210" s="61"/>
      <c r="XDU1210" s="61"/>
      <c r="XDV1210" s="61"/>
      <c r="XDW1210" s="61"/>
      <c r="XDX1210" s="61"/>
      <c r="XDY1210" s="61"/>
      <c r="XDZ1210" s="61"/>
      <c r="XEA1210" s="61"/>
      <c r="XEB1210" s="61"/>
      <c r="XEC1210" s="61"/>
      <c r="XED1210" s="61"/>
      <c r="XEE1210" s="61"/>
      <c r="XEF1210" s="61"/>
      <c r="XEG1210" s="61"/>
      <c r="XEH1210" s="61"/>
      <c r="XEI1210" s="61"/>
      <c r="XEJ1210" s="61"/>
      <c r="XEK1210" s="61"/>
      <c r="XEL1210" s="61"/>
      <c r="XEM1210" s="61"/>
      <c r="XEN1210" s="61"/>
      <c r="XEO1210" s="61"/>
      <c r="XEP1210" s="61"/>
      <c r="XEQ1210" s="61"/>
      <c r="XER1210" s="61"/>
      <c r="XES1210" s="61"/>
      <c r="XET1210" s="61"/>
      <c r="XEU1210" s="61"/>
      <c r="XEV1210" s="61"/>
      <c r="XEW1210" s="61"/>
      <c r="XEX1210" s="61"/>
      <c r="XEY1210" s="61"/>
      <c r="XEZ1210" s="61"/>
      <c r="XFA1210" s="61"/>
      <c r="XFB1210" s="61"/>
      <c r="XFC1210" s="61"/>
      <c r="XFD1210" s="61"/>
    </row>
    <row r="1211" s="1" customFormat="1" ht="30" customHeight="1" spans="1:37">
      <c r="A1211" s="1">
        <v>1208</v>
      </c>
      <c r="B1211" s="1" t="s">
        <v>2075</v>
      </c>
      <c r="C1211" s="1" t="s">
        <v>186</v>
      </c>
      <c r="D1211" s="1" t="s">
        <v>47</v>
      </c>
      <c r="E1211" s="1" t="s">
        <v>2076</v>
      </c>
      <c r="F1211" s="1">
        <v>2.2375</v>
      </c>
      <c r="H1211" s="1">
        <v>2.3</v>
      </c>
      <c r="L1211" s="1">
        <v>1.53</v>
      </c>
      <c r="M1211" s="1">
        <v>2.7</v>
      </c>
      <c r="N1211" s="1">
        <v>1.77</v>
      </c>
      <c r="O1211" s="1">
        <v>1.37</v>
      </c>
      <c r="R1211" s="1">
        <v>2.28</v>
      </c>
      <c r="S1211" s="1">
        <v>1.97</v>
      </c>
      <c r="T1211" s="1">
        <v>2.54</v>
      </c>
      <c r="Z1211" s="1">
        <v>8.56</v>
      </c>
      <c r="AC1211" s="1">
        <v>1.8</v>
      </c>
      <c r="AF1211" s="1">
        <v>2.54</v>
      </c>
      <c r="AJ1211" s="1">
        <v>1.37</v>
      </c>
      <c r="AK1211" s="1">
        <v>2.536</v>
      </c>
    </row>
    <row r="1212" s="1" customFormat="1" ht="30" customHeight="1" spans="1:37">
      <c r="A1212" s="1">
        <v>1209</v>
      </c>
      <c r="B1212" s="1" t="s">
        <v>2077</v>
      </c>
      <c r="C1212" s="1" t="s">
        <v>90</v>
      </c>
      <c r="D1212" s="1" t="s">
        <v>47</v>
      </c>
      <c r="E1212" s="1" t="s">
        <v>2076</v>
      </c>
      <c r="F1212" s="1">
        <v>111.6667</v>
      </c>
      <c r="H1212" s="1">
        <v>122.75</v>
      </c>
      <c r="I1212" s="1">
        <v>108.25</v>
      </c>
      <c r="J1212" s="1">
        <v>100</v>
      </c>
      <c r="K1212" s="1">
        <v>108.31</v>
      </c>
      <c r="L1212" s="1">
        <v>103.58</v>
      </c>
      <c r="M1212" s="1">
        <v>135</v>
      </c>
      <c r="O1212" s="1">
        <v>100</v>
      </c>
      <c r="P1212" s="1">
        <v>113.06</v>
      </c>
      <c r="Q1212" s="1">
        <v>100</v>
      </c>
      <c r="R1212" s="1">
        <v>100</v>
      </c>
      <c r="S1212" s="1">
        <v>112.5</v>
      </c>
      <c r="U1212" s="1">
        <v>100</v>
      </c>
      <c r="V1212" s="1">
        <v>100</v>
      </c>
      <c r="Y1212" s="1">
        <v>117.24</v>
      </c>
      <c r="Z1212" s="1">
        <v>100</v>
      </c>
      <c r="AA1212" s="1">
        <v>100</v>
      </c>
      <c r="AB1212" s="1">
        <v>100</v>
      </c>
      <c r="AC1212" s="1">
        <v>122.75</v>
      </c>
      <c r="AD1212" s="1">
        <v>100</v>
      </c>
      <c r="AE1212" s="1">
        <v>110</v>
      </c>
      <c r="AF1212" s="1">
        <v>100</v>
      </c>
      <c r="AI1212" s="1">
        <v>100</v>
      </c>
      <c r="AJ1212" s="1">
        <v>100</v>
      </c>
      <c r="AK1212" s="1">
        <v>106.8794</v>
      </c>
    </row>
    <row r="1213" s="1" customFormat="1" ht="30" customHeight="1" spans="1:37">
      <c r="A1213" s="1">
        <v>1210</v>
      </c>
      <c r="B1213" s="1" t="s">
        <v>2078</v>
      </c>
      <c r="C1213" s="1" t="s">
        <v>318</v>
      </c>
      <c r="D1213" s="1" t="s">
        <v>47</v>
      </c>
      <c r="E1213" s="1" t="s">
        <v>2076</v>
      </c>
      <c r="F1213" s="1">
        <v>1.605</v>
      </c>
      <c r="H1213" s="1">
        <v>3.63</v>
      </c>
      <c r="M1213" s="1">
        <v>3.6</v>
      </c>
      <c r="N1213" s="1">
        <v>2.5</v>
      </c>
      <c r="O1213" s="1">
        <v>1.7</v>
      </c>
      <c r="Q1213" s="1">
        <v>1.24</v>
      </c>
      <c r="S1213" s="1">
        <v>1.56</v>
      </c>
      <c r="U1213" s="1">
        <v>1.25</v>
      </c>
      <c r="V1213" s="1">
        <v>1.24</v>
      </c>
      <c r="W1213" s="1">
        <v>1.93</v>
      </c>
      <c r="X1213" s="1">
        <v>1.73</v>
      </c>
      <c r="Z1213" s="1">
        <v>2</v>
      </c>
      <c r="AA1213" s="1">
        <v>1.25</v>
      </c>
      <c r="AB1213" s="1">
        <v>1.23</v>
      </c>
      <c r="AC1213" s="1">
        <v>2.43</v>
      </c>
      <c r="AE1213" s="1">
        <v>2.06</v>
      </c>
      <c r="AF1213" s="1">
        <v>1.31</v>
      </c>
      <c r="AG1213" s="1">
        <v>3.5</v>
      </c>
      <c r="AJ1213" s="1">
        <v>1.25</v>
      </c>
      <c r="AK1213" s="1">
        <v>1.9482</v>
      </c>
    </row>
    <row r="1214" s="1" customFormat="1" ht="30" customHeight="1" spans="1:37">
      <c r="A1214" s="1">
        <v>1211</v>
      </c>
      <c r="B1214" s="1" t="s">
        <v>2079</v>
      </c>
      <c r="C1214" s="1" t="s">
        <v>1961</v>
      </c>
      <c r="D1214" s="1" t="s">
        <v>47</v>
      </c>
      <c r="E1214" s="1" t="s">
        <v>2076</v>
      </c>
      <c r="F1214" s="1">
        <v>17.785</v>
      </c>
      <c r="H1214" s="1">
        <v>23.85</v>
      </c>
      <c r="I1214" s="1">
        <v>19.09</v>
      </c>
      <c r="J1214" s="1">
        <v>19.79</v>
      </c>
      <c r="K1214" s="1">
        <v>18.58</v>
      </c>
      <c r="L1214" s="1">
        <v>18.85</v>
      </c>
      <c r="M1214" s="1">
        <v>25</v>
      </c>
      <c r="O1214" s="1">
        <v>16.69</v>
      </c>
      <c r="P1214" s="1">
        <v>23.37</v>
      </c>
      <c r="Q1214" s="1">
        <v>15.8</v>
      </c>
      <c r="R1214" s="1">
        <v>17.13</v>
      </c>
      <c r="S1214" s="1">
        <v>23.37</v>
      </c>
      <c r="T1214" s="1">
        <v>18.62</v>
      </c>
      <c r="U1214" s="1">
        <v>17.13</v>
      </c>
      <c r="V1214" s="1">
        <v>18.44</v>
      </c>
      <c r="W1214" s="1">
        <v>16.24</v>
      </c>
      <c r="X1214" s="1">
        <v>17.83</v>
      </c>
      <c r="Y1214" s="1">
        <v>19.39</v>
      </c>
      <c r="Z1214" s="1">
        <v>17.13</v>
      </c>
      <c r="AB1214" s="1">
        <v>17.13</v>
      </c>
      <c r="AC1214" s="1">
        <v>23.85</v>
      </c>
      <c r="AD1214" s="1">
        <v>18.85</v>
      </c>
      <c r="AE1214" s="1">
        <v>22.58</v>
      </c>
      <c r="AF1214" s="1">
        <v>17.13</v>
      </c>
      <c r="AG1214" s="1">
        <v>33</v>
      </c>
      <c r="AI1214" s="1">
        <v>15.8</v>
      </c>
      <c r="AJ1214" s="1">
        <v>15.8</v>
      </c>
      <c r="AK1214" s="1">
        <v>19.5639</v>
      </c>
    </row>
    <row r="1215" s="1" customFormat="1" ht="30" customHeight="1" spans="1:37">
      <c r="A1215" s="1">
        <v>1212</v>
      </c>
      <c r="B1215" s="1" t="s">
        <v>2080</v>
      </c>
      <c r="C1215" s="1" t="s">
        <v>76</v>
      </c>
      <c r="D1215" s="1" t="s">
        <v>993</v>
      </c>
      <c r="E1215" s="1" t="s">
        <v>2076</v>
      </c>
      <c r="F1215" s="1">
        <v>6.9133</v>
      </c>
      <c r="H1215" s="1">
        <v>7.5</v>
      </c>
      <c r="I1215" s="1">
        <v>6.3233</v>
      </c>
      <c r="J1215" s="1">
        <v>6.09</v>
      </c>
      <c r="K1215" s="1">
        <v>6.1583</v>
      </c>
      <c r="M1215" s="1">
        <v>7.5</v>
      </c>
      <c r="N1215" s="1">
        <v>6.15</v>
      </c>
      <c r="P1215" s="1">
        <v>6.3483</v>
      </c>
      <c r="Q1215" s="1">
        <v>6.09</v>
      </c>
      <c r="R1215" s="1">
        <v>6.825</v>
      </c>
      <c r="S1215" s="1">
        <v>6.2661</v>
      </c>
      <c r="T1215" s="1">
        <v>7.5083</v>
      </c>
      <c r="U1215" s="1">
        <v>6.11</v>
      </c>
      <c r="V1215" s="1">
        <v>6.09</v>
      </c>
      <c r="X1215" s="1">
        <v>6.62</v>
      </c>
      <c r="Y1215" s="1">
        <v>6.3467</v>
      </c>
      <c r="Z1215" s="1">
        <v>6.5667</v>
      </c>
      <c r="AA1215" s="1">
        <v>6.09</v>
      </c>
      <c r="AB1215" s="1">
        <v>6.09</v>
      </c>
      <c r="AC1215" s="1">
        <v>6.6783</v>
      </c>
      <c r="AD1215" s="1">
        <v>6.1283</v>
      </c>
      <c r="AF1215" s="1">
        <v>6.09</v>
      </c>
      <c r="AJ1215" s="1">
        <v>6.15</v>
      </c>
      <c r="AK1215" s="1">
        <v>6.4623</v>
      </c>
    </row>
    <row r="1216" s="1" customFormat="1" ht="30" customHeight="1" spans="1:37">
      <c r="A1216" s="1">
        <v>1213</v>
      </c>
      <c r="B1216" s="1" t="s">
        <v>2081</v>
      </c>
      <c r="C1216" s="1" t="s">
        <v>183</v>
      </c>
      <c r="D1216" s="1" t="s">
        <v>233</v>
      </c>
      <c r="E1216" s="1" t="s">
        <v>2076</v>
      </c>
      <c r="F1216" s="1">
        <v>2.0436</v>
      </c>
      <c r="H1216" s="1">
        <v>4.5714</v>
      </c>
      <c r="I1216" s="1">
        <v>2.0914</v>
      </c>
      <c r="J1216" s="1">
        <v>2.0586</v>
      </c>
      <c r="K1216" s="1">
        <v>2.2614</v>
      </c>
      <c r="M1216" s="1">
        <v>3</v>
      </c>
      <c r="N1216" s="1">
        <v>2.0714</v>
      </c>
      <c r="Q1216" s="1">
        <v>2.0286</v>
      </c>
      <c r="R1216" s="1">
        <v>2.0286</v>
      </c>
      <c r="S1216" s="1">
        <v>2.06</v>
      </c>
      <c r="T1216" s="1">
        <v>2.1286</v>
      </c>
      <c r="V1216" s="1">
        <v>2.0586</v>
      </c>
      <c r="W1216" s="1">
        <v>2.0386</v>
      </c>
      <c r="Y1216" s="1">
        <v>2.0929</v>
      </c>
      <c r="Z1216" s="1">
        <v>2.2614</v>
      </c>
      <c r="AA1216" s="1">
        <v>1.9948</v>
      </c>
      <c r="AB1216" s="1">
        <v>2</v>
      </c>
      <c r="AC1216" s="1">
        <v>2.1243</v>
      </c>
      <c r="AD1216" s="1">
        <v>2.1286</v>
      </c>
      <c r="AH1216" s="1">
        <v>2.0586</v>
      </c>
      <c r="AK1216" s="1">
        <v>2.2551</v>
      </c>
    </row>
    <row r="1217" s="1" customFormat="1" ht="30" customHeight="1" spans="1:37">
      <c r="A1217" s="1">
        <v>1214</v>
      </c>
      <c r="B1217" s="1" t="s">
        <v>2081</v>
      </c>
      <c r="C1217" s="1" t="s">
        <v>183</v>
      </c>
      <c r="D1217" s="1" t="s">
        <v>237</v>
      </c>
      <c r="E1217" s="1" t="s">
        <v>2076</v>
      </c>
      <c r="F1217" s="1">
        <v>1.9925</v>
      </c>
      <c r="H1217" s="1">
        <v>4.4571</v>
      </c>
      <c r="I1217" s="1">
        <v>2.0386</v>
      </c>
      <c r="J1217" s="1">
        <v>2.0586</v>
      </c>
      <c r="L1217" s="1">
        <v>2.0164</v>
      </c>
      <c r="M1217" s="1">
        <v>3</v>
      </c>
      <c r="O1217" s="1">
        <v>1.9779</v>
      </c>
      <c r="P1217" s="1">
        <v>2.0743</v>
      </c>
      <c r="Q1217" s="1">
        <v>1.9779</v>
      </c>
      <c r="R1217" s="1">
        <v>1.9779</v>
      </c>
      <c r="S1217" s="1">
        <v>2.06</v>
      </c>
      <c r="T1217" s="1">
        <v>2.1386</v>
      </c>
      <c r="U1217" s="1">
        <v>1.9779</v>
      </c>
      <c r="V1217" s="1">
        <v>2.0071</v>
      </c>
      <c r="W1217" s="1">
        <v>1.9779</v>
      </c>
      <c r="Y1217" s="1">
        <v>2.1079</v>
      </c>
      <c r="Z1217" s="1">
        <v>1.9779</v>
      </c>
      <c r="AA1217" s="1">
        <v>1.9948</v>
      </c>
      <c r="AB1217" s="1">
        <v>1.9779</v>
      </c>
      <c r="AC1217" s="1">
        <v>2.0714</v>
      </c>
      <c r="AD1217" s="1">
        <v>2.0754</v>
      </c>
      <c r="AH1217" s="1">
        <v>2.0071</v>
      </c>
      <c r="AI1217" s="1">
        <v>1.9779</v>
      </c>
      <c r="AJ1217" s="1">
        <v>2.925</v>
      </c>
      <c r="AK1217" s="1">
        <v>2.202</v>
      </c>
    </row>
    <row r="1218" s="1" customFormat="1" ht="30" customHeight="1" spans="1:37">
      <c r="A1218" s="1">
        <v>1215</v>
      </c>
      <c r="B1218" s="1" t="s">
        <v>2082</v>
      </c>
      <c r="C1218" s="1" t="s">
        <v>90</v>
      </c>
      <c r="D1218" s="1" t="s">
        <v>842</v>
      </c>
      <c r="E1218" s="1" t="s">
        <v>2076</v>
      </c>
      <c r="F1218" s="1">
        <v>7.175</v>
      </c>
      <c r="H1218" s="1">
        <v>6.98</v>
      </c>
      <c r="J1218" s="1">
        <v>7.2298</v>
      </c>
      <c r="K1218" s="1">
        <v>7.0848</v>
      </c>
      <c r="M1218" s="1">
        <v>7.4665</v>
      </c>
      <c r="O1218" s="1">
        <v>7.25</v>
      </c>
      <c r="P1218" s="1">
        <v>7.5</v>
      </c>
      <c r="R1218" s="1">
        <v>6.8625</v>
      </c>
      <c r="S1218" s="1">
        <v>7.18</v>
      </c>
      <c r="T1218" s="1">
        <v>6.8625</v>
      </c>
      <c r="U1218" s="1">
        <v>6.8625</v>
      </c>
      <c r="V1218" s="1">
        <v>6.8625</v>
      </c>
      <c r="X1218" s="1">
        <v>8.25</v>
      </c>
      <c r="Y1218" s="1">
        <v>6.98</v>
      </c>
      <c r="AA1218" s="1">
        <v>6.8625</v>
      </c>
      <c r="AC1218" s="1">
        <v>6.98</v>
      </c>
      <c r="AK1218" s="1">
        <v>7.1493</v>
      </c>
    </row>
    <row r="1219" s="1" customFormat="1" ht="20" customHeight="1" spans="1:37">
      <c r="A1219" s="1">
        <v>1216</v>
      </c>
      <c r="B1219" s="1" t="s">
        <v>2083</v>
      </c>
      <c r="C1219" s="1" t="s">
        <v>2034</v>
      </c>
      <c r="D1219" s="1" t="s">
        <v>85</v>
      </c>
      <c r="E1219" s="1" t="s">
        <v>2084</v>
      </c>
      <c r="F1219" s="1">
        <v>46.0125</v>
      </c>
      <c r="G1219" s="1">
        <v>45.91</v>
      </c>
      <c r="O1219" s="1">
        <v>45.91</v>
      </c>
      <c r="R1219" s="1">
        <v>45.91</v>
      </c>
      <c r="U1219" s="1">
        <v>45.91</v>
      </c>
      <c r="Z1219" s="1">
        <v>45.91</v>
      </c>
      <c r="AA1219" s="1">
        <v>45.91</v>
      </c>
      <c r="AI1219" s="1">
        <v>45.9</v>
      </c>
      <c r="AJ1219" s="1">
        <v>45.91</v>
      </c>
      <c r="AK1219" s="1">
        <v>45.9203</v>
      </c>
    </row>
    <row r="1220" s="1" customFormat="1" ht="54" spans="1:37">
      <c r="A1220" s="1">
        <v>1217</v>
      </c>
      <c r="B1220" s="1" t="s">
        <v>2085</v>
      </c>
      <c r="C1220" s="1" t="s">
        <v>2086</v>
      </c>
      <c r="D1220" s="1" t="s">
        <v>740</v>
      </c>
      <c r="E1220" s="1" t="s">
        <v>2087</v>
      </c>
      <c r="F1220" s="1">
        <v>976.73</v>
      </c>
      <c r="G1220" s="1">
        <v>965.22</v>
      </c>
      <c r="U1220" s="1">
        <v>965.22</v>
      </c>
      <c r="V1220" s="1">
        <v>999.75</v>
      </c>
      <c r="Z1220" s="1">
        <v>965.22</v>
      </c>
      <c r="AI1220" s="1">
        <v>965.22</v>
      </c>
      <c r="AK1220" s="1">
        <v>972.126</v>
      </c>
    </row>
    <row r="1221" s="1" customFormat="1" ht="54" spans="1:37">
      <c r="A1221" s="1">
        <v>1218</v>
      </c>
      <c r="B1221" s="1" t="s">
        <v>2085</v>
      </c>
      <c r="C1221" s="1" t="s">
        <v>2088</v>
      </c>
      <c r="D1221" s="1" t="s">
        <v>740</v>
      </c>
      <c r="E1221" s="1" t="s">
        <v>2087</v>
      </c>
      <c r="F1221" s="1">
        <v>417.39</v>
      </c>
      <c r="G1221" s="1">
        <v>417.39</v>
      </c>
      <c r="U1221" s="1">
        <v>417.39</v>
      </c>
      <c r="V1221" s="1">
        <v>417.39</v>
      </c>
      <c r="Z1221" s="1">
        <v>417.39</v>
      </c>
      <c r="AI1221" s="1">
        <v>417.39</v>
      </c>
      <c r="AK1221" s="1">
        <v>417.39</v>
      </c>
    </row>
    <row r="1222" s="1" customFormat="1" ht="40.5" spans="1:16384">
      <c r="A1222" s="1">
        <v>1219</v>
      </c>
      <c r="B1222" s="61" t="s">
        <v>2089</v>
      </c>
      <c r="C1222" s="61" t="s">
        <v>40</v>
      </c>
      <c r="D1222" s="61" t="s">
        <v>146</v>
      </c>
      <c r="E1222" s="61" t="s">
        <v>2090</v>
      </c>
      <c r="F1222" s="61">
        <v>1.9619</v>
      </c>
      <c r="G1222" s="61"/>
      <c r="H1222" s="61">
        <v>1.92</v>
      </c>
      <c r="I1222" s="61">
        <v>1.9585</v>
      </c>
      <c r="J1222" s="61">
        <v>1.92</v>
      </c>
      <c r="K1222" s="61"/>
      <c r="L1222" s="61"/>
      <c r="M1222" s="61"/>
      <c r="N1222" s="61"/>
      <c r="O1222" s="61"/>
      <c r="P1222" s="61"/>
      <c r="Q1222" s="61">
        <v>1.9198</v>
      </c>
      <c r="R1222" s="61">
        <v>1.92</v>
      </c>
      <c r="S1222" s="61"/>
      <c r="T1222" s="61"/>
      <c r="U1222" s="61">
        <v>1.92</v>
      </c>
      <c r="V1222" s="61"/>
      <c r="W1222" s="61">
        <v>1.92</v>
      </c>
      <c r="X1222" s="61"/>
      <c r="Y1222" s="61"/>
      <c r="Z1222" s="61">
        <v>1.92</v>
      </c>
      <c r="AA1222" s="61"/>
      <c r="AB1222" s="61"/>
      <c r="AC1222" s="61"/>
      <c r="AD1222" s="61"/>
      <c r="AE1222" s="61"/>
      <c r="AF1222" s="61">
        <v>1.92</v>
      </c>
      <c r="AG1222" s="61"/>
      <c r="AH1222" s="61"/>
      <c r="AI1222" s="61"/>
      <c r="AJ1222" s="61">
        <v>1.92</v>
      </c>
      <c r="AK1222" s="61">
        <v>1.927</v>
      </c>
      <c r="AL1222" s="61"/>
      <c r="AM1222" s="61"/>
      <c r="AN1222" s="61"/>
      <c r="AO1222" s="61"/>
      <c r="AP1222" s="61"/>
      <c r="AQ1222" s="61"/>
      <c r="AR1222" s="61"/>
      <c r="AS1222" s="61"/>
      <c r="AT1222" s="61"/>
      <c r="AU1222" s="61"/>
      <c r="AV1222" s="61"/>
      <c r="AW1222" s="61"/>
      <c r="AX1222" s="61"/>
      <c r="AY1222" s="61"/>
      <c r="AZ1222" s="61"/>
      <c r="BA1222" s="61"/>
      <c r="BB1222" s="61"/>
      <c r="BC1222" s="61"/>
      <c r="BD1222" s="61"/>
      <c r="BE1222" s="61"/>
      <c r="BF1222" s="61"/>
      <c r="BG1222" s="61"/>
      <c r="BH1222" s="61"/>
      <c r="BI1222" s="61"/>
      <c r="BJ1222" s="61"/>
      <c r="BK1222" s="61"/>
      <c r="BL1222" s="61"/>
      <c r="BM1222" s="61"/>
      <c r="BN1222" s="61"/>
      <c r="BO1222" s="61"/>
      <c r="BP1222" s="61"/>
      <c r="BQ1222" s="61"/>
      <c r="BR1222" s="61"/>
      <c r="BS1222" s="61"/>
      <c r="BT1222" s="61"/>
      <c r="BU1222" s="61"/>
      <c r="BV1222" s="61"/>
      <c r="BW1222" s="61"/>
      <c r="BX1222" s="61"/>
      <c r="BY1222" s="61"/>
      <c r="BZ1222" s="61"/>
      <c r="CA1222" s="61"/>
      <c r="CB1222" s="61"/>
      <c r="CC1222" s="61"/>
      <c r="CD1222" s="61"/>
      <c r="CE1222" s="61"/>
      <c r="CF1222" s="61"/>
      <c r="CG1222" s="61"/>
      <c r="CH1222" s="61"/>
      <c r="CI1222" s="61"/>
      <c r="CJ1222" s="61"/>
      <c r="CK1222" s="61"/>
      <c r="CL1222" s="61"/>
      <c r="CM1222" s="61"/>
      <c r="CN1222" s="61"/>
      <c r="CO1222" s="61"/>
      <c r="CP1222" s="61"/>
      <c r="CQ1222" s="61"/>
      <c r="CR1222" s="61"/>
      <c r="CS1222" s="61"/>
      <c r="CT1222" s="61"/>
      <c r="CU1222" s="61"/>
      <c r="CV1222" s="61"/>
      <c r="CW1222" s="61"/>
      <c r="CX1222" s="61"/>
      <c r="CY1222" s="61"/>
      <c r="CZ1222" s="61"/>
      <c r="DA1222" s="61"/>
      <c r="DB1222" s="61"/>
      <c r="DC1222" s="61"/>
      <c r="DD1222" s="61"/>
      <c r="DE1222" s="61"/>
      <c r="DF1222" s="61"/>
      <c r="DG1222" s="61"/>
      <c r="DH1222" s="61"/>
      <c r="DI1222" s="61"/>
      <c r="DJ1222" s="61"/>
      <c r="DK1222" s="61"/>
      <c r="DL1222" s="61"/>
      <c r="DM1222" s="61"/>
      <c r="DN1222" s="61"/>
      <c r="DO1222" s="61"/>
      <c r="DP1222" s="61"/>
      <c r="DQ1222" s="61"/>
      <c r="DR1222" s="61"/>
      <c r="DS1222" s="61"/>
      <c r="DT1222" s="61"/>
      <c r="DU1222" s="61"/>
      <c r="DV1222" s="61"/>
      <c r="DW1222" s="61"/>
      <c r="DX1222" s="61"/>
      <c r="DY1222" s="61"/>
      <c r="DZ1222" s="61"/>
      <c r="EA1222" s="61"/>
      <c r="EB1222" s="61"/>
      <c r="EC1222" s="61"/>
      <c r="ED1222" s="61"/>
      <c r="EE1222" s="61"/>
      <c r="EF1222" s="61"/>
      <c r="EG1222" s="61"/>
      <c r="EH1222" s="61"/>
      <c r="EI1222" s="61"/>
      <c r="EJ1222" s="61"/>
      <c r="EK1222" s="61"/>
      <c r="EL1222" s="61"/>
      <c r="EM1222" s="61"/>
      <c r="EN1222" s="61"/>
      <c r="EO1222" s="61"/>
      <c r="EP1222" s="61"/>
      <c r="EQ1222" s="61"/>
      <c r="ER1222" s="61"/>
      <c r="ES1222" s="61"/>
      <c r="ET1222" s="61"/>
      <c r="EU1222" s="61"/>
      <c r="EV1222" s="61"/>
      <c r="EW1222" s="61"/>
      <c r="EX1222" s="61"/>
      <c r="EY1222" s="61"/>
      <c r="EZ1222" s="61"/>
      <c r="FA1222" s="61"/>
      <c r="FB1222" s="61"/>
      <c r="FC1222" s="61"/>
      <c r="FD1222" s="61"/>
      <c r="FE1222" s="61"/>
      <c r="FF1222" s="61"/>
      <c r="FG1222" s="61"/>
      <c r="FH1222" s="61"/>
      <c r="FI1222" s="61"/>
      <c r="FJ1222" s="61"/>
      <c r="FK1222" s="61"/>
      <c r="FL1222" s="61"/>
      <c r="FM1222" s="61"/>
      <c r="FN1222" s="61"/>
      <c r="FO1222" s="61"/>
      <c r="FP1222" s="61"/>
      <c r="FQ1222" s="61"/>
      <c r="FR1222" s="61"/>
      <c r="FS1222" s="61"/>
      <c r="FT1222" s="61"/>
      <c r="FU1222" s="61"/>
      <c r="FV1222" s="61"/>
      <c r="FW1222" s="61"/>
      <c r="FX1222" s="61"/>
      <c r="FY1222" s="61"/>
      <c r="FZ1222" s="61"/>
      <c r="GA1222" s="61"/>
      <c r="GB1222" s="61"/>
      <c r="GC1222" s="61"/>
      <c r="GD1222" s="61"/>
      <c r="GE1222" s="61"/>
      <c r="GF1222" s="61"/>
      <c r="GG1222" s="61"/>
      <c r="GH1222" s="61"/>
      <c r="GI1222" s="61"/>
      <c r="GJ1222" s="61"/>
      <c r="GK1222" s="61"/>
      <c r="GL1222" s="61"/>
      <c r="GM1222" s="61"/>
      <c r="GN1222" s="61"/>
      <c r="GO1222" s="61"/>
      <c r="GP1222" s="61"/>
      <c r="GQ1222" s="61"/>
      <c r="GR1222" s="61"/>
      <c r="GS1222" s="61"/>
      <c r="GT1222" s="61"/>
      <c r="GU1222" s="61"/>
      <c r="GV1222" s="61"/>
      <c r="GW1222" s="61"/>
      <c r="GX1222" s="61"/>
      <c r="GY1222" s="61"/>
      <c r="GZ1222" s="61"/>
      <c r="HA1222" s="61"/>
      <c r="HB1222" s="61"/>
      <c r="HC1222" s="61"/>
      <c r="HD1222" s="61"/>
      <c r="HE1222" s="61"/>
      <c r="HF1222" s="61"/>
      <c r="HG1222" s="61"/>
      <c r="HH1222" s="61"/>
      <c r="HI1222" s="61"/>
      <c r="HJ1222" s="61"/>
      <c r="HK1222" s="61"/>
      <c r="HL1222" s="61"/>
      <c r="HM1222" s="61"/>
      <c r="HN1222" s="61"/>
      <c r="HO1222" s="61"/>
      <c r="HP1222" s="61"/>
      <c r="HQ1222" s="61"/>
      <c r="HR1222" s="61"/>
      <c r="HS1222" s="61"/>
      <c r="HT1222" s="61"/>
      <c r="HU1222" s="61"/>
      <c r="HV1222" s="61"/>
      <c r="HW1222" s="61"/>
      <c r="HX1222" s="61"/>
      <c r="HY1222" s="61"/>
      <c r="HZ1222" s="61"/>
      <c r="IA1222" s="61"/>
      <c r="IB1222" s="61"/>
      <c r="IC1222" s="61"/>
      <c r="ID1222" s="61"/>
      <c r="IE1222" s="61"/>
      <c r="IF1222" s="61"/>
      <c r="IG1222" s="61"/>
      <c r="IH1222" s="61"/>
      <c r="II1222" s="61"/>
      <c r="IJ1222" s="61"/>
      <c r="IK1222" s="61"/>
      <c r="IL1222" s="61"/>
      <c r="IM1222" s="61"/>
      <c r="IN1222" s="61"/>
      <c r="IO1222" s="61"/>
      <c r="IP1222" s="61"/>
      <c r="IQ1222" s="61"/>
      <c r="IR1222" s="61"/>
      <c r="IS1222" s="61"/>
      <c r="IT1222" s="61"/>
      <c r="IU1222" s="61"/>
      <c r="IV1222" s="61"/>
      <c r="IW1222" s="61"/>
      <c r="IX1222" s="61"/>
      <c r="IY1222" s="61"/>
      <c r="IZ1222" s="61"/>
      <c r="JA1222" s="61"/>
      <c r="JB1222" s="61"/>
      <c r="JC1222" s="61"/>
      <c r="JD1222" s="61"/>
      <c r="JE1222" s="61"/>
      <c r="JF1222" s="61"/>
      <c r="JG1222" s="61"/>
      <c r="JH1222" s="61"/>
      <c r="JI1222" s="61"/>
      <c r="JJ1222" s="61"/>
      <c r="JK1222" s="61"/>
      <c r="JL1222" s="61"/>
      <c r="JM1222" s="61"/>
      <c r="JN1222" s="61"/>
      <c r="JO1222" s="61"/>
      <c r="JP1222" s="61"/>
      <c r="JQ1222" s="61"/>
      <c r="JR1222" s="61"/>
      <c r="JS1222" s="61"/>
      <c r="JT1222" s="61"/>
      <c r="JU1222" s="61"/>
      <c r="JV1222" s="61"/>
      <c r="JW1222" s="61"/>
      <c r="JX1222" s="61"/>
      <c r="JY1222" s="61"/>
      <c r="JZ1222" s="61"/>
      <c r="KA1222" s="61"/>
      <c r="KB1222" s="61"/>
      <c r="KC1222" s="61"/>
      <c r="KD1222" s="61"/>
      <c r="KE1222" s="61"/>
      <c r="KF1222" s="61"/>
      <c r="KG1222" s="61"/>
      <c r="KH1222" s="61"/>
      <c r="KI1222" s="61"/>
      <c r="KJ1222" s="61"/>
      <c r="KK1222" s="61"/>
      <c r="KL1222" s="61"/>
      <c r="KM1222" s="61"/>
      <c r="KN1222" s="61"/>
      <c r="KO1222" s="61"/>
      <c r="KP1222" s="61"/>
      <c r="KQ1222" s="61"/>
      <c r="KR1222" s="61"/>
      <c r="KS1222" s="61"/>
      <c r="KT1222" s="61"/>
      <c r="KU1222" s="61"/>
      <c r="KV1222" s="61"/>
      <c r="KW1222" s="61"/>
      <c r="KX1222" s="61"/>
      <c r="KY1222" s="61"/>
      <c r="KZ1222" s="61"/>
      <c r="LA1222" s="61"/>
      <c r="LB1222" s="61"/>
      <c r="LC1222" s="61"/>
      <c r="LD1222" s="61"/>
      <c r="LE1222" s="61"/>
      <c r="LF1222" s="61"/>
      <c r="LG1222" s="61"/>
      <c r="LH1222" s="61"/>
      <c r="LI1222" s="61"/>
      <c r="LJ1222" s="61"/>
      <c r="LK1222" s="61"/>
      <c r="LL1222" s="61"/>
      <c r="LM1222" s="61"/>
      <c r="LN1222" s="61"/>
      <c r="LO1222" s="61"/>
      <c r="LP1222" s="61"/>
      <c r="LQ1222" s="61"/>
      <c r="LR1222" s="61"/>
      <c r="LS1222" s="61"/>
      <c r="LT1222" s="61"/>
      <c r="LU1222" s="61"/>
      <c r="LV1222" s="61"/>
      <c r="LW1222" s="61"/>
      <c r="LX1222" s="61"/>
      <c r="LY1222" s="61"/>
      <c r="LZ1222" s="61"/>
      <c r="MA1222" s="61"/>
      <c r="MB1222" s="61"/>
      <c r="MC1222" s="61"/>
      <c r="MD1222" s="61"/>
      <c r="ME1222" s="61"/>
      <c r="MF1222" s="61"/>
      <c r="MG1222" s="61"/>
      <c r="MH1222" s="61"/>
      <c r="MI1222" s="61"/>
      <c r="MJ1222" s="61"/>
      <c r="MK1222" s="61"/>
      <c r="ML1222" s="61"/>
      <c r="MM1222" s="61"/>
      <c r="MN1222" s="61"/>
      <c r="MO1222" s="61"/>
      <c r="MP1222" s="61"/>
      <c r="MQ1222" s="61"/>
      <c r="MR1222" s="61"/>
      <c r="MS1222" s="61"/>
      <c r="MT1222" s="61"/>
      <c r="MU1222" s="61"/>
      <c r="MV1222" s="61"/>
      <c r="MW1222" s="61"/>
      <c r="MX1222" s="61"/>
      <c r="MY1222" s="61"/>
      <c r="MZ1222" s="61"/>
      <c r="NA1222" s="61"/>
      <c r="NB1222" s="61"/>
      <c r="NC1222" s="61"/>
      <c r="ND1222" s="61"/>
      <c r="NE1222" s="61"/>
      <c r="NF1222" s="61"/>
      <c r="NG1222" s="61"/>
      <c r="NH1222" s="61"/>
      <c r="NI1222" s="61"/>
      <c r="NJ1222" s="61"/>
      <c r="NK1222" s="61"/>
      <c r="NL1222" s="61"/>
      <c r="NM1222" s="61"/>
      <c r="NN1222" s="61"/>
      <c r="NO1222" s="61"/>
      <c r="NP1222" s="61"/>
      <c r="NQ1222" s="61"/>
      <c r="NR1222" s="61"/>
      <c r="NS1222" s="61"/>
      <c r="NT1222" s="61"/>
      <c r="NU1222" s="61"/>
      <c r="NV1222" s="61"/>
      <c r="NW1222" s="61"/>
      <c r="NX1222" s="61"/>
      <c r="NY1222" s="61"/>
      <c r="NZ1222" s="61"/>
      <c r="OA1222" s="61"/>
      <c r="OB1222" s="61"/>
      <c r="OC1222" s="61"/>
      <c r="OD1222" s="61"/>
      <c r="OE1222" s="61"/>
      <c r="OF1222" s="61"/>
      <c r="OG1222" s="61"/>
      <c r="OH1222" s="61"/>
      <c r="OI1222" s="61"/>
      <c r="OJ1222" s="61"/>
      <c r="OK1222" s="61"/>
      <c r="OL1222" s="61"/>
      <c r="OM1222" s="61"/>
      <c r="ON1222" s="61"/>
      <c r="OO1222" s="61"/>
      <c r="OP1222" s="61"/>
      <c r="OQ1222" s="61"/>
      <c r="OR1222" s="61"/>
      <c r="OS1222" s="61"/>
      <c r="OT1222" s="61"/>
      <c r="OU1222" s="61"/>
      <c r="OV1222" s="61"/>
      <c r="OW1222" s="61"/>
      <c r="OX1222" s="61"/>
      <c r="OY1222" s="61"/>
      <c r="OZ1222" s="61"/>
      <c r="PA1222" s="61"/>
      <c r="PB1222" s="61"/>
      <c r="PC1222" s="61"/>
      <c r="PD1222" s="61"/>
      <c r="PE1222" s="61"/>
      <c r="PF1222" s="61"/>
      <c r="PG1222" s="61"/>
      <c r="PH1222" s="61"/>
      <c r="PI1222" s="61"/>
      <c r="PJ1222" s="61"/>
      <c r="PK1222" s="61"/>
      <c r="PL1222" s="61"/>
      <c r="PM1222" s="61"/>
      <c r="PN1222" s="61"/>
      <c r="PO1222" s="61"/>
      <c r="PP1222" s="61"/>
      <c r="PQ1222" s="61"/>
      <c r="PR1222" s="61"/>
      <c r="PS1222" s="61"/>
      <c r="PT1222" s="61"/>
      <c r="PU1222" s="61"/>
      <c r="PV1222" s="61"/>
      <c r="PW1222" s="61"/>
      <c r="PX1222" s="61"/>
      <c r="PY1222" s="61"/>
      <c r="PZ1222" s="61"/>
      <c r="QA1222" s="61"/>
      <c r="QB1222" s="61"/>
      <c r="QC1222" s="61"/>
      <c r="QD1222" s="61"/>
      <c r="QE1222" s="61"/>
      <c r="QF1222" s="61"/>
      <c r="QG1222" s="61"/>
      <c r="QH1222" s="61"/>
      <c r="QI1222" s="61"/>
      <c r="QJ1222" s="61"/>
      <c r="QK1222" s="61"/>
      <c r="QL1222" s="61"/>
      <c r="QM1222" s="61"/>
      <c r="QN1222" s="61"/>
      <c r="QO1222" s="61"/>
      <c r="QP1222" s="61"/>
      <c r="QQ1222" s="61"/>
      <c r="QR1222" s="61"/>
      <c r="QS1222" s="61"/>
      <c r="QT1222" s="61"/>
      <c r="QU1222" s="61"/>
      <c r="QV1222" s="61"/>
      <c r="QW1222" s="61"/>
      <c r="QX1222" s="61"/>
      <c r="QY1222" s="61"/>
      <c r="QZ1222" s="61"/>
      <c r="RA1222" s="61"/>
      <c r="RB1222" s="61"/>
      <c r="RC1222" s="61"/>
      <c r="RD1222" s="61"/>
      <c r="RE1222" s="61"/>
      <c r="RF1222" s="61"/>
      <c r="RG1222" s="61"/>
      <c r="RH1222" s="61"/>
      <c r="RI1222" s="61"/>
      <c r="RJ1222" s="61"/>
      <c r="RK1222" s="61"/>
      <c r="RL1222" s="61"/>
      <c r="RM1222" s="61"/>
      <c r="RN1222" s="61"/>
      <c r="RO1222" s="61"/>
      <c r="RP1222" s="61"/>
      <c r="RQ1222" s="61"/>
      <c r="RR1222" s="61"/>
      <c r="RS1222" s="61"/>
      <c r="RT1222" s="61"/>
      <c r="RU1222" s="61"/>
      <c r="RV1222" s="61"/>
      <c r="RW1222" s="61"/>
      <c r="RX1222" s="61"/>
      <c r="RY1222" s="61"/>
      <c r="RZ1222" s="61"/>
      <c r="SA1222" s="61"/>
      <c r="SB1222" s="61"/>
      <c r="SC1222" s="61"/>
      <c r="SD1222" s="61"/>
      <c r="SE1222" s="61"/>
      <c r="SF1222" s="61"/>
      <c r="SG1222" s="61"/>
      <c r="SH1222" s="61"/>
      <c r="SI1222" s="61"/>
      <c r="SJ1222" s="61"/>
      <c r="SK1222" s="61"/>
      <c r="SL1222" s="61"/>
      <c r="SM1222" s="61"/>
      <c r="SN1222" s="61"/>
      <c r="SO1222" s="61"/>
      <c r="SP1222" s="61"/>
      <c r="SQ1222" s="61"/>
      <c r="SR1222" s="61"/>
      <c r="SS1222" s="61"/>
      <c r="ST1222" s="61"/>
      <c r="SU1222" s="61"/>
      <c r="SV1222" s="61"/>
      <c r="SW1222" s="61"/>
      <c r="SX1222" s="61"/>
      <c r="SY1222" s="61"/>
      <c r="SZ1222" s="61"/>
      <c r="TA1222" s="61"/>
      <c r="TB1222" s="61"/>
      <c r="TC1222" s="61"/>
      <c r="TD1222" s="61"/>
      <c r="TE1222" s="61"/>
      <c r="TF1222" s="61"/>
      <c r="TG1222" s="61"/>
      <c r="TH1222" s="61"/>
      <c r="TI1222" s="61"/>
      <c r="TJ1222" s="61"/>
      <c r="TK1222" s="61"/>
      <c r="TL1222" s="61"/>
      <c r="TM1222" s="61"/>
      <c r="TN1222" s="61"/>
      <c r="TO1222" s="61"/>
      <c r="TP1222" s="61"/>
      <c r="TQ1222" s="61"/>
      <c r="TR1222" s="61"/>
      <c r="TS1222" s="61"/>
      <c r="TT1222" s="61"/>
      <c r="TU1222" s="61"/>
      <c r="TV1222" s="61"/>
      <c r="TW1222" s="61"/>
      <c r="TX1222" s="61"/>
      <c r="TY1222" s="61"/>
      <c r="TZ1222" s="61"/>
      <c r="UA1222" s="61"/>
      <c r="UB1222" s="61"/>
      <c r="UC1222" s="61"/>
      <c r="UD1222" s="61"/>
      <c r="UE1222" s="61"/>
      <c r="UF1222" s="61"/>
      <c r="UG1222" s="61"/>
      <c r="UH1222" s="61"/>
      <c r="UI1222" s="61"/>
      <c r="UJ1222" s="61"/>
      <c r="UK1222" s="61"/>
      <c r="UL1222" s="61"/>
      <c r="UM1222" s="61"/>
      <c r="UN1222" s="61"/>
      <c r="UO1222" s="61"/>
      <c r="UP1222" s="61"/>
      <c r="UQ1222" s="61"/>
      <c r="UR1222" s="61"/>
      <c r="US1222" s="61"/>
      <c r="UT1222" s="61"/>
      <c r="UU1222" s="61"/>
      <c r="UV1222" s="61"/>
      <c r="UW1222" s="61"/>
      <c r="UX1222" s="61"/>
      <c r="UY1222" s="61"/>
      <c r="UZ1222" s="61"/>
      <c r="VA1222" s="61"/>
      <c r="VB1222" s="61"/>
      <c r="VC1222" s="61"/>
      <c r="VD1222" s="61"/>
      <c r="VE1222" s="61"/>
      <c r="VF1222" s="61"/>
      <c r="VG1222" s="61"/>
      <c r="VH1222" s="61"/>
      <c r="VI1222" s="61"/>
      <c r="VJ1222" s="61"/>
      <c r="VK1222" s="61"/>
      <c r="VL1222" s="61"/>
      <c r="VM1222" s="61"/>
      <c r="VN1222" s="61"/>
      <c r="VO1222" s="61"/>
      <c r="VP1222" s="61"/>
      <c r="VQ1222" s="61"/>
      <c r="VR1222" s="61"/>
      <c r="VS1222" s="61"/>
      <c r="VT1222" s="61"/>
      <c r="VU1222" s="61"/>
      <c r="VV1222" s="61"/>
      <c r="VW1222" s="61"/>
      <c r="VX1222" s="61"/>
      <c r="VY1222" s="61"/>
      <c r="VZ1222" s="61"/>
      <c r="WA1222" s="61"/>
      <c r="WB1222" s="61"/>
      <c r="WC1222" s="61"/>
      <c r="WD1222" s="61"/>
      <c r="WE1222" s="61"/>
      <c r="WF1222" s="61"/>
      <c r="WG1222" s="61"/>
      <c r="WH1222" s="61"/>
      <c r="WI1222" s="61"/>
      <c r="WJ1222" s="61"/>
      <c r="WK1222" s="61"/>
      <c r="WL1222" s="61"/>
      <c r="WM1222" s="61"/>
      <c r="WN1222" s="61"/>
      <c r="WO1222" s="61"/>
      <c r="WP1222" s="61"/>
      <c r="WQ1222" s="61"/>
      <c r="WR1222" s="61"/>
      <c r="WS1222" s="61"/>
      <c r="WT1222" s="61"/>
      <c r="WU1222" s="61"/>
      <c r="WV1222" s="61"/>
      <c r="WW1222" s="61"/>
      <c r="WX1222" s="61"/>
      <c r="WY1222" s="61"/>
      <c r="WZ1222" s="61"/>
      <c r="XA1222" s="61"/>
      <c r="XB1222" s="61"/>
      <c r="XC1222" s="61"/>
      <c r="XD1222" s="61"/>
      <c r="XE1222" s="61"/>
      <c r="XF1222" s="61"/>
      <c r="XG1222" s="61"/>
      <c r="XH1222" s="61"/>
      <c r="XI1222" s="61"/>
      <c r="XJ1222" s="61"/>
      <c r="XK1222" s="61"/>
      <c r="XL1222" s="61"/>
      <c r="XM1222" s="61"/>
      <c r="XN1222" s="61"/>
      <c r="XO1222" s="61"/>
      <c r="XP1222" s="61"/>
      <c r="XQ1222" s="61"/>
      <c r="XR1222" s="61"/>
      <c r="XS1222" s="61"/>
      <c r="XT1222" s="61"/>
      <c r="XU1222" s="61"/>
      <c r="XV1222" s="61"/>
      <c r="XW1222" s="61"/>
      <c r="XX1222" s="61"/>
      <c r="XY1222" s="61"/>
      <c r="XZ1222" s="61"/>
      <c r="YA1222" s="61"/>
      <c r="YB1222" s="61"/>
      <c r="YC1222" s="61"/>
      <c r="YD1222" s="61"/>
      <c r="YE1222" s="61"/>
      <c r="YF1222" s="61"/>
      <c r="YG1222" s="61"/>
      <c r="YH1222" s="61"/>
      <c r="YI1222" s="61"/>
      <c r="YJ1222" s="61"/>
      <c r="YK1222" s="61"/>
      <c r="YL1222" s="61"/>
      <c r="YM1222" s="61"/>
      <c r="YN1222" s="61"/>
      <c r="YO1222" s="61"/>
      <c r="YP1222" s="61"/>
      <c r="YQ1222" s="61"/>
      <c r="YR1222" s="61"/>
      <c r="YS1222" s="61"/>
      <c r="YT1222" s="61"/>
      <c r="YU1222" s="61"/>
      <c r="YV1222" s="61"/>
      <c r="YW1222" s="61"/>
      <c r="YX1222" s="61"/>
      <c r="YY1222" s="61"/>
      <c r="YZ1222" s="61"/>
      <c r="ZA1222" s="61"/>
      <c r="ZB1222" s="61"/>
      <c r="ZC1222" s="61"/>
      <c r="ZD1222" s="61"/>
      <c r="ZE1222" s="61"/>
      <c r="ZF1222" s="61"/>
      <c r="ZG1222" s="61"/>
      <c r="ZH1222" s="61"/>
      <c r="ZI1222" s="61"/>
      <c r="ZJ1222" s="61"/>
      <c r="ZK1222" s="61"/>
      <c r="ZL1222" s="61"/>
      <c r="ZM1222" s="61"/>
      <c r="ZN1222" s="61"/>
      <c r="ZO1222" s="61"/>
      <c r="ZP1222" s="61"/>
      <c r="ZQ1222" s="61"/>
      <c r="ZR1222" s="61"/>
      <c r="ZS1222" s="61"/>
      <c r="ZT1222" s="61"/>
      <c r="ZU1222" s="61"/>
      <c r="ZV1222" s="61"/>
      <c r="ZW1222" s="61"/>
      <c r="ZX1222" s="61"/>
      <c r="ZY1222" s="61"/>
      <c r="ZZ1222" s="61"/>
      <c r="AAA1222" s="61"/>
      <c r="AAB1222" s="61"/>
      <c r="AAC1222" s="61"/>
      <c r="AAD1222" s="61"/>
      <c r="AAE1222" s="61"/>
      <c r="AAF1222" s="61"/>
      <c r="AAG1222" s="61"/>
      <c r="AAH1222" s="61"/>
      <c r="AAI1222" s="61"/>
      <c r="AAJ1222" s="61"/>
      <c r="AAK1222" s="61"/>
      <c r="AAL1222" s="61"/>
      <c r="AAM1222" s="61"/>
      <c r="AAN1222" s="61"/>
      <c r="AAO1222" s="61"/>
      <c r="AAP1222" s="61"/>
      <c r="AAQ1222" s="61"/>
      <c r="AAR1222" s="61"/>
      <c r="AAS1222" s="61"/>
      <c r="AAT1222" s="61"/>
      <c r="AAU1222" s="61"/>
      <c r="AAV1222" s="61"/>
      <c r="AAW1222" s="61"/>
      <c r="AAX1222" s="61"/>
      <c r="AAY1222" s="61"/>
      <c r="AAZ1222" s="61"/>
      <c r="ABA1222" s="61"/>
      <c r="ABB1222" s="61"/>
      <c r="ABC1222" s="61"/>
      <c r="ABD1222" s="61"/>
      <c r="ABE1222" s="61"/>
      <c r="ABF1222" s="61"/>
      <c r="ABG1222" s="61"/>
      <c r="ABH1222" s="61"/>
      <c r="ABI1222" s="61"/>
      <c r="ABJ1222" s="61"/>
      <c r="ABK1222" s="61"/>
      <c r="ABL1222" s="61"/>
      <c r="ABM1222" s="61"/>
      <c r="ABN1222" s="61"/>
      <c r="ABO1222" s="61"/>
      <c r="ABP1222" s="61"/>
      <c r="ABQ1222" s="61"/>
      <c r="ABR1222" s="61"/>
      <c r="ABS1222" s="61"/>
      <c r="ABT1222" s="61"/>
      <c r="ABU1222" s="61"/>
      <c r="ABV1222" s="61"/>
      <c r="ABW1222" s="61"/>
      <c r="ABX1222" s="61"/>
      <c r="ABY1222" s="61"/>
      <c r="ABZ1222" s="61"/>
      <c r="ACA1222" s="61"/>
      <c r="ACB1222" s="61"/>
      <c r="ACC1222" s="61"/>
      <c r="ACD1222" s="61"/>
      <c r="ACE1222" s="61"/>
      <c r="ACF1222" s="61"/>
      <c r="ACG1222" s="61"/>
      <c r="ACH1222" s="61"/>
      <c r="ACI1222" s="61"/>
      <c r="ACJ1222" s="61"/>
      <c r="ACK1222" s="61"/>
      <c r="ACL1222" s="61"/>
      <c r="ACM1222" s="61"/>
      <c r="ACN1222" s="61"/>
      <c r="ACO1222" s="61"/>
      <c r="ACP1222" s="61"/>
      <c r="ACQ1222" s="61"/>
      <c r="ACR1222" s="61"/>
      <c r="ACS1222" s="61"/>
      <c r="ACT1222" s="61"/>
      <c r="ACU1222" s="61"/>
      <c r="ACV1222" s="61"/>
      <c r="ACW1222" s="61"/>
      <c r="ACX1222" s="61"/>
      <c r="ACY1222" s="61"/>
      <c r="ACZ1222" s="61"/>
      <c r="ADA1222" s="61"/>
      <c r="ADB1222" s="61"/>
      <c r="ADC1222" s="61"/>
      <c r="ADD1222" s="61"/>
      <c r="ADE1222" s="61"/>
      <c r="ADF1222" s="61"/>
      <c r="ADG1222" s="61"/>
      <c r="ADH1222" s="61"/>
      <c r="ADI1222" s="61"/>
      <c r="ADJ1222" s="61"/>
      <c r="ADK1222" s="61"/>
      <c r="ADL1222" s="61"/>
      <c r="ADM1222" s="61"/>
      <c r="ADN1222" s="61"/>
      <c r="ADO1222" s="61"/>
      <c r="ADP1222" s="61"/>
      <c r="ADQ1222" s="61"/>
      <c r="ADR1222" s="61"/>
      <c r="ADS1222" s="61"/>
      <c r="ADT1222" s="61"/>
      <c r="ADU1222" s="61"/>
      <c r="ADV1222" s="61"/>
      <c r="ADW1222" s="61"/>
      <c r="ADX1222" s="61"/>
      <c r="ADY1222" s="61"/>
      <c r="ADZ1222" s="61"/>
      <c r="AEA1222" s="61"/>
      <c r="AEB1222" s="61"/>
      <c r="AEC1222" s="61"/>
      <c r="AED1222" s="61"/>
      <c r="AEE1222" s="61"/>
      <c r="AEF1222" s="61"/>
      <c r="AEG1222" s="61"/>
      <c r="AEH1222" s="61"/>
      <c r="AEI1222" s="61"/>
      <c r="AEJ1222" s="61"/>
      <c r="AEK1222" s="61"/>
      <c r="AEL1222" s="61"/>
      <c r="AEM1222" s="61"/>
      <c r="AEN1222" s="61"/>
      <c r="AEO1222" s="61"/>
      <c r="AEP1222" s="61"/>
      <c r="AEQ1222" s="61"/>
      <c r="AER1222" s="61"/>
      <c r="AES1222" s="61"/>
      <c r="AET1222" s="61"/>
      <c r="AEU1222" s="61"/>
      <c r="AEV1222" s="61"/>
      <c r="AEW1222" s="61"/>
      <c r="AEX1222" s="61"/>
      <c r="AEY1222" s="61"/>
      <c r="AEZ1222" s="61"/>
      <c r="AFA1222" s="61"/>
      <c r="AFB1222" s="61"/>
      <c r="AFC1222" s="61"/>
      <c r="AFD1222" s="61"/>
      <c r="AFE1222" s="61"/>
      <c r="AFF1222" s="61"/>
      <c r="AFG1222" s="61"/>
      <c r="AFH1222" s="61"/>
      <c r="AFI1222" s="61"/>
      <c r="AFJ1222" s="61"/>
      <c r="AFK1222" s="61"/>
      <c r="AFL1222" s="61"/>
      <c r="AFM1222" s="61"/>
      <c r="AFN1222" s="61"/>
      <c r="AFO1222" s="61"/>
      <c r="AFP1222" s="61"/>
      <c r="AFQ1222" s="61"/>
      <c r="AFR1222" s="61"/>
      <c r="AFS1222" s="61"/>
      <c r="AFT1222" s="61"/>
      <c r="AFU1222" s="61"/>
      <c r="AFV1222" s="61"/>
      <c r="AFW1222" s="61"/>
      <c r="AFX1222" s="61"/>
      <c r="AFY1222" s="61"/>
      <c r="AFZ1222" s="61"/>
      <c r="AGA1222" s="61"/>
      <c r="AGB1222" s="61"/>
      <c r="AGC1222" s="61"/>
      <c r="AGD1222" s="61"/>
      <c r="AGE1222" s="61"/>
      <c r="AGF1222" s="61"/>
      <c r="AGG1222" s="61"/>
      <c r="AGH1222" s="61"/>
      <c r="AGI1222" s="61"/>
      <c r="AGJ1222" s="61"/>
      <c r="AGK1222" s="61"/>
      <c r="AGL1222" s="61"/>
      <c r="AGM1222" s="61"/>
      <c r="AGN1222" s="61"/>
      <c r="AGO1222" s="61"/>
      <c r="AGP1222" s="61"/>
      <c r="AGQ1222" s="61"/>
      <c r="AGR1222" s="61"/>
      <c r="AGS1222" s="61"/>
      <c r="AGT1222" s="61"/>
      <c r="AGU1222" s="61"/>
      <c r="AGV1222" s="61"/>
      <c r="AGW1222" s="61"/>
      <c r="AGX1222" s="61"/>
      <c r="AGY1222" s="61"/>
      <c r="AGZ1222" s="61"/>
      <c r="AHA1222" s="61"/>
      <c r="AHB1222" s="61"/>
      <c r="AHC1222" s="61"/>
      <c r="AHD1222" s="61"/>
      <c r="AHE1222" s="61"/>
      <c r="AHF1222" s="61"/>
      <c r="AHG1222" s="61"/>
      <c r="AHH1222" s="61"/>
      <c r="AHI1222" s="61"/>
      <c r="AHJ1222" s="61"/>
      <c r="AHK1222" s="61"/>
      <c r="AHL1222" s="61"/>
      <c r="AHM1222" s="61"/>
      <c r="AHN1222" s="61"/>
      <c r="AHO1222" s="61"/>
      <c r="AHP1222" s="61"/>
      <c r="AHQ1222" s="61"/>
      <c r="AHR1222" s="61"/>
      <c r="AHS1222" s="61"/>
      <c r="AHT1222" s="61"/>
      <c r="AHU1222" s="61"/>
      <c r="AHV1222" s="61"/>
      <c r="AHW1222" s="61"/>
      <c r="AHX1222" s="61"/>
      <c r="AHY1222" s="61"/>
      <c r="AHZ1222" s="61"/>
      <c r="AIA1222" s="61"/>
      <c r="AIB1222" s="61"/>
      <c r="AIC1222" s="61"/>
      <c r="AID1222" s="61"/>
      <c r="AIE1222" s="61"/>
      <c r="AIF1222" s="61"/>
      <c r="AIG1222" s="61"/>
      <c r="AIH1222" s="61"/>
      <c r="AII1222" s="61"/>
      <c r="AIJ1222" s="61"/>
      <c r="AIK1222" s="61"/>
      <c r="AIL1222" s="61"/>
      <c r="AIM1222" s="61"/>
      <c r="AIN1222" s="61"/>
      <c r="AIO1222" s="61"/>
      <c r="AIP1222" s="61"/>
      <c r="AIQ1222" s="61"/>
      <c r="AIR1222" s="61"/>
      <c r="AIS1222" s="61"/>
      <c r="AIT1222" s="61"/>
      <c r="AIU1222" s="61"/>
      <c r="AIV1222" s="61"/>
      <c r="AIW1222" s="61"/>
      <c r="AIX1222" s="61"/>
      <c r="AIY1222" s="61"/>
      <c r="AIZ1222" s="61"/>
      <c r="AJA1222" s="61"/>
      <c r="AJB1222" s="61"/>
      <c r="AJC1222" s="61"/>
      <c r="AJD1222" s="61"/>
      <c r="AJE1222" s="61"/>
      <c r="AJF1222" s="61"/>
      <c r="AJG1222" s="61"/>
      <c r="AJH1222" s="61"/>
      <c r="AJI1222" s="61"/>
      <c r="AJJ1222" s="61"/>
      <c r="AJK1222" s="61"/>
      <c r="AJL1222" s="61"/>
      <c r="AJM1222" s="61"/>
      <c r="AJN1222" s="61"/>
      <c r="AJO1222" s="61"/>
      <c r="AJP1222" s="61"/>
      <c r="AJQ1222" s="61"/>
      <c r="AJR1222" s="61"/>
      <c r="AJS1222" s="61"/>
      <c r="AJT1222" s="61"/>
      <c r="AJU1222" s="61"/>
      <c r="AJV1222" s="61"/>
      <c r="AJW1222" s="61"/>
      <c r="AJX1222" s="61"/>
      <c r="AJY1222" s="61"/>
      <c r="AJZ1222" s="61"/>
      <c r="AKA1222" s="61"/>
      <c r="AKB1222" s="61"/>
      <c r="AKC1222" s="61"/>
      <c r="AKD1222" s="61"/>
      <c r="AKE1222" s="61"/>
      <c r="AKF1222" s="61"/>
      <c r="AKG1222" s="61"/>
      <c r="AKH1222" s="61"/>
      <c r="AKI1222" s="61"/>
      <c r="AKJ1222" s="61"/>
      <c r="AKK1222" s="61"/>
      <c r="AKL1222" s="61"/>
      <c r="AKM1222" s="61"/>
      <c r="AKN1222" s="61"/>
      <c r="AKO1222" s="61"/>
      <c r="AKP1222" s="61"/>
      <c r="AKQ1222" s="61"/>
      <c r="AKR1222" s="61"/>
      <c r="AKS1222" s="61"/>
      <c r="AKT1222" s="61"/>
      <c r="AKU1222" s="61"/>
      <c r="AKV1222" s="61"/>
      <c r="AKW1222" s="61"/>
      <c r="AKX1222" s="61"/>
      <c r="AKY1222" s="61"/>
      <c r="AKZ1222" s="61"/>
      <c r="ALA1222" s="61"/>
      <c r="ALB1222" s="61"/>
      <c r="ALC1222" s="61"/>
      <c r="ALD1222" s="61"/>
      <c r="ALE1222" s="61"/>
      <c r="ALF1222" s="61"/>
      <c r="ALG1222" s="61"/>
      <c r="ALH1222" s="61"/>
      <c r="ALI1222" s="61"/>
      <c r="ALJ1222" s="61"/>
      <c r="ALK1222" s="61"/>
      <c r="ALL1222" s="61"/>
      <c r="ALM1222" s="61"/>
      <c r="ALN1222" s="61"/>
      <c r="ALO1222" s="61"/>
      <c r="ALP1222" s="61"/>
      <c r="ALQ1222" s="61"/>
      <c r="ALR1222" s="61"/>
      <c r="ALS1222" s="61"/>
      <c r="ALT1222" s="61"/>
      <c r="ALU1222" s="61"/>
      <c r="ALV1222" s="61"/>
      <c r="ALW1222" s="61"/>
      <c r="ALX1222" s="61"/>
      <c r="ALY1222" s="61"/>
      <c r="ALZ1222" s="61"/>
      <c r="AMA1222" s="61"/>
      <c r="AMB1222" s="61"/>
      <c r="AMC1222" s="61"/>
      <c r="AMD1222" s="61"/>
      <c r="AME1222" s="61"/>
      <c r="AMF1222" s="61"/>
      <c r="AMG1222" s="61"/>
      <c r="AMH1222" s="61"/>
      <c r="AMI1222" s="61"/>
      <c r="AMJ1222" s="61"/>
      <c r="AMK1222" s="61"/>
      <c r="AML1222" s="61"/>
      <c r="AMM1222" s="61"/>
      <c r="AMN1222" s="61"/>
      <c r="AMO1222" s="61"/>
      <c r="AMP1222" s="61"/>
      <c r="AMQ1222" s="61"/>
      <c r="AMR1222" s="61"/>
      <c r="AMS1222" s="61"/>
      <c r="AMT1222" s="61"/>
      <c r="AMU1222" s="61"/>
      <c r="AMV1222" s="61"/>
      <c r="AMW1222" s="61"/>
      <c r="AMX1222" s="61"/>
      <c r="AMY1222" s="61"/>
      <c r="AMZ1222" s="61"/>
      <c r="ANA1222" s="61"/>
      <c r="ANB1222" s="61"/>
      <c r="ANC1222" s="61"/>
      <c r="AND1222" s="61"/>
      <c r="ANE1222" s="61"/>
      <c r="ANF1222" s="61"/>
      <c r="ANG1222" s="61"/>
      <c r="ANH1222" s="61"/>
      <c r="ANI1222" s="61"/>
      <c r="ANJ1222" s="61"/>
      <c r="ANK1222" s="61"/>
      <c r="ANL1222" s="61"/>
      <c r="ANM1222" s="61"/>
      <c r="ANN1222" s="61"/>
      <c r="ANO1222" s="61"/>
      <c r="ANP1222" s="61"/>
      <c r="ANQ1222" s="61"/>
      <c r="ANR1222" s="61"/>
      <c r="ANS1222" s="61"/>
      <c r="ANT1222" s="61"/>
      <c r="ANU1222" s="61"/>
      <c r="ANV1222" s="61"/>
      <c r="ANW1222" s="61"/>
      <c r="ANX1222" s="61"/>
      <c r="ANY1222" s="61"/>
      <c r="ANZ1222" s="61"/>
      <c r="AOA1222" s="61"/>
      <c r="AOB1222" s="61"/>
      <c r="AOC1222" s="61"/>
      <c r="AOD1222" s="61"/>
      <c r="AOE1222" s="61"/>
      <c r="AOF1222" s="61"/>
      <c r="AOG1222" s="61"/>
      <c r="AOH1222" s="61"/>
      <c r="AOI1222" s="61"/>
      <c r="AOJ1222" s="61"/>
      <c r="AOK1222" s="61"/>
      <c r="AOL1222" s="61"/>
      <c r="AOM1222" s="61"/>
      <c r="AON1222" s="61"/>
      <c r="AOO1222" s="61"/>
      <c r="AOP1222" s="61"/>
      <c r="AOQ1222" s="61"/>
      <c r="AOR1222" s="61"/>
      <c r="AOS1222" s="61"/>
      <c r="AOT1222" s="61"/>
      <c r="AOU1222" s="61"/>
      <c r="AOV1222" s="61"/>
      <c r="AOW1222" s="61"/>
      <c r="AOX1222" s="61"/>
      <c r="AOY1222" s="61"/>
      <c r="AOZ1222" s="61"/>
      <c r="APA1222" s="61"/>
      <c r="APB1222" s="61"/>
      <c r="APC1222" s="61"/>
      <c r="APD1222" s="61"/>
      <c r="APE1222" s="61"/>
      <c r="APF1222" s="61"/>
      <c r="APG1222" s="61"/>
      <c r="APH1222" s="61"/>
      <c r="API1222" s="61"/>
      <c r="APJ1222" s="61"/>
      <c r="APK1222" s="61"/>
      <c r="APL1222" s="61"/>
      <c r="APM1222" s="61"/>
      <c r="APN1222" s="61"/>
      <c r="APO1222" s="61"/>
      <c r="APP1222" s="61"/>
      <c r="APQ1222" s="61"/>
      <c r="APR1222" s="61"/>
      <c r="APS1222" s="61"/>
      <c r="APT1222" s="61"/>
      <c r="APU1222" s="61"/>
      <c r="APV1222" s="61"/>
      <c r="APW1222" s="61"/>
      <c r="APX1222" s="61"/>
      <c r="APY1222" s="61"/>
      <c r="APZ1222" s="61"/>
      <c r="AQA1222" s="61"/>
      <c r="AQB1222" s="61"/>
      <c r="AQC1222" s="61"/>
      <c r="AQD1222" s="61"/>
      <c r="AQE1222" s="61"/>
      <c r="AQF1222" s="61"/>
      <c r="AQG1222" s="61"/>
      <c r="AQH1222" s="61"/>
      <c r="AQI1222" s="61"/>
      <c r="AQJ1222" s="61"/>
      <c r="AQK1222" s="61"/>
      <c r="AQL1222" s="61"/>
      <c r="AQM1222" s="61"/>
      <c r="AQN1222" s="61"/>
      <c r="AQO1222" s="61"/>
      <c r="AQP1222" s="61"/>
      <c r="AQQ1222" s="61"/>
      <c r="AQR1222" s="61"/>
      <c r="AQS1222" s="61"/>
      <c r="AQT1222" s="61"/>
      <c r="AQU1222" s="61"/>
      <c r="AQV1222" s="61"/>
      <c r="AQW1222" s="61"/>
      <c r="AQX1222" s="61"/>
      <c r="AQY1222" s="61"/>
      <c r="AQZ1222" s="61"/>
      <c r="ARA1222" s="61"/>
      <c r="ARB1222" s="61"/>
      <c r="ARC1222" s="61"/>
      <c r="ARD1222" s="61"/>
      <c r="ARE1222" s="61"/>
      <c r="ARF1222" s="61"/>
      <c r="ARG1222" s="61"/>
      <c r="ARH1222" s="61"/>
      <c r="ARI1222" s="61"/>
      <c r="ARJ1222" s="61"/>
      <c r="ARK1222" s="61"/>
      <c r="ARL1222" s="61"/>
      <c r="ARM1222" s="61"/>
      <c r="ARN1222" s="61"/>
      <c r="ARO1222" s="61"/>
      <c r="ARP1222" s="61"/>
      <c r="ARQ1222" s="61"/>
      <c r="ARR1222" s="61"/>
      <c r="ARS1222" s="61"/>
      <c r="ART1222" s="61"/>
      <c r="ARU1222" s="61"/>
      <c r="ARV1222" s="61"/>
      <c r="ARW1222" s="61"/>
      <c r="ARX1222" s="61"/>
      <c r="ARY1222" s="61"/>
      <c r="ARZ1222" s="61"/>
      <c r="ASA1222" s="61"/>
      <c r="ASB1222" s="61"/>
      <c r="ASC1222" s="61"/>
      <c r="ASD1222" s="61"/>
      <c r="ASE1222" s="61"/>
      <c r="ASF1222" s="61"/>
      <c r="ASG1222" s="61"/>
      <c r="ASH1222" s="61"/>
      <c r="ASI1222" s="61"/>
      <c r="ASJ1222" s="61"/>
      <c r="ASK1222" s="61"/>
      <c r="ASL1222" s="61"/>
      <c r="ASM1222" s="61"/>
      <c r="ASN1222" s="61"/>
      <c r="ASO1222" s="61"/>
      <c r="ASP1222" s="61"/>
      <c r="ASQ1222" s="61"/>
      <c r="ASR1222" s="61"/>
      <c r="ASS1222" s="61"/>
      <c r="AST1222" s="61"/>
      <c r="ASU1222" s="61"/>
      <c r="ASV1222" s="61"/>
      <c r="ASW1222" s="61"/>
      <c r="ASX1222" s="61"/>
      <c r="ASY1222" s="61"/>
      <c r="ASZ1222" s="61"/>
      <c r="ATA1222" s="61"/>
      <c r="ATB1222" s="61"/>
      <c r="ATC1222" s="61"/>
      <c r="ATD1222" s="61"/>
      <c r="ATE1222" s="61"/>
      <c r="ATF1222" s="61"/>
      <c r="ATG1222" s="61"/>
      <c r="ATH1222" s="61"/>
      <c r="ATI1222" s="61"/>
      <c r="ATJ1222" s="61"/>
      <c r="ATK1222" s="61"/>
      <c r="ATL1222" s="61"/>
      <c r="ATM1222" s="61"/>
      <c r="ATN1222" s="61"/>
      <c r="ATO1222" s="61"/>
      <c r="ATP1222" s="61"/>
      <c r="ATQ1222" s="61"/>
      <c r="ATR1222" s="61"/>
      <c r="ATS1222" s="61"/>
      <c r="ATT1222" s="61"/>
      <c r="ATU1222" s="61"/>
      <c r="ATV1222" s="61"/>
      <c r="ATW1222" s="61"/>
      <c r="ATX1222" s="61"/>
      <c r="ATY1222" s="61"/>
      <c r="ATZ1222" s="61"/>
      <c r="AUA1222" s="61"/>
      <c r="AUB1222" s="61"/>
      <c r="AUC1222" s="61"/>
      <c r="AUD1222" s="61"/>
      <c r="AUE1222" s="61"/>
      <c r="AUF1222" s="61"/>
      <c r="AUG1222" s="61"/>
      <c r="AUH1222" s="61"/>
      <c r="AUI1222" s="61"/>
      <c r="AUJ1222" s="61"/>
      <c r="AUK1222" s="61"/>
      <c r="AUL1222" s="61"/>
      <c r="AUM1222" s="61"/>
      <c r="AUN1222" s="61"/>
      <c r="AUO1222" s="61"/>
      <c r="AUP1222" s="61"/>
      <c r="AUQ1222" s="61"/>
      <c r="AUR1222" s="61"/>
      <c r="AUS1222" s="61"/>
      <c r="AUT1222" s="61"/>
      <c r="AUU1222" s="61"/>
      <c r="AUV1222" s="61"/>
      <c r="AUW1222" s="61"/>
      <c r="AUX1222" s="61"/>
      <c r="AUY1222" s="61"/>
      <c r="AUZ1222" s="61"/>
      <c r="AVA1222" s="61"/>
      <c r="AVB1222" s="61"/>
      <c r="AVC1222" s="61"/>
      <c r="AVD1222" s="61"/>
      <c r="AVE1222" s="61"/>
      <c r="AVF1222" s="61"/>
      <c r="AVG1222" s="61"/>
      <c r="AVH1222" s="61"/>
      <c r="AVI1222" s="61"/>
      <c r="AVJ1222" s="61"/>
      <c r="AVK1222" s="61"/>
      <c r="AVL1222" s="61"/>
      <c r="AVM1222" s="61"/>
      <c r="AVN1222" s="61"/>
      <c r="AVO1222" s="61"/>
      <c r="AVP1222" s="61"/>
      <c r="AVQ1222" s="61"/>
      <c r="AVR1222" s="61"/>
      <c r="AVS1222" s="61"/>
      <c r="AVT1222" s="61"/>
      <c r="AVU1222" s="61"/>
      <c r="AVV1222" s="61"/>
      <c r="AVW1222" s="61"/>
      <c r="AVX1222" s="61"/>
      <c r="AVY1222" s="61"/>
      <c r="AVZ1222" s="61"/>
      <c r="AWA1222" s="61"/>
      <c r="AWB1222" s="61"/>
      <c r="AWC1222" s="61"/>
      <c r="AWD1222" s="61"/>
      <c r="AWE1222" s="61"/>
      <c r="AWF1222" s="61"/>
      <c r="AWG1222" s="61"/>
      <c r="AWH1222" s="61"/>
      <c r="AWI1222" s="61"/>
      <c r="AWJ1222" s="61"/>
      <c r="AWK1222" s="61"/>
      <c r="AWL1222" s="61"/>
      <c r="AWM1222" s="61"/>
      <c r="AWN1222" s="61"/>
      <c r="AWO1222" s="61"/>
      <c r="AWP1222" s="61"/>
      <c r="AWQ1222" s="61"/>
      <c r="AWR1222" s="61"/>
      <c r="AWS1222" s="61"/>
      <c r="AWT1222" s="61"/>
      <c r="AWU1222" s="61"/>
      <c r="AWV1222" s="61"/>
      <c r="AWW1222" s="61"/>
      <c r="AWX1222" s="61"/>
      <c r="AWY1222" s="61"/>
      <c r="AWZ1222" s="61"/>
      <c r="AXA1222" s="61"/>
      <c r="AXB1222" s="61"/>
      <c r="AXC1222" s="61"/>
      <c r="AXD1222" s="61"/>
      <c r="AXE1222" s="61"/>
      <c r="AXF1222" s="61"/>
      <c r="AXG1222" s="61"/>
      <c r="AXH1222" s="61"/>
      <c r="AXI1222" s="61"/>
      <c r="AXJ1222" s="61"/>
      <c r="AXK1222" s="61"/>
      <c r="AXL1222" s="61"/>
      <c r="AXM1222" s="61"/>
      <c r="AXN1222" s="61"/>
      <c r="AXO1222" s="61"/>
      <c r="AXP1222" s="61"/>
      <c r="AXQ1222" s="61"/>
      <c r="AXR1222" s="61"/>
      <c r="AXS1222" s="61"/>
      <c r="AXT1222" s="61"/>
      <c r="AXU1222" s="61"/>
      <c r="AXV1222" s="61"/>
      <c r="AXW1222" s="61"/>
      <c r="AXX1222" s="61"/>
      <c r="AXY1222" s="61"/>
      <c r="AXZ1222" s="61"/>
      <c r="AYA1222" s="61"/>
      <c r="AYB1222" s="61"/>
      <c r="AYC1222" s="61"/>
      <c r="AYD1222" s="61"/>
      <c r="AYE1222" s="61"/>
      <c r="AYF1222" s="61"/>
      <c r="AYG1222" s="61"/>
      <c r="AYH1222" s="61"/>
      <c r="AYI1222" s="61"/>
      <c r="AYJ1222" s="61"/>
      <c r="AYK1222" s="61"/>
      <c r="AYL1222" s="61"/>
      <c r="AYM1222" s="61"/>
      <c r="AYN1222" s="61"/>
      <c r="AYO1222" s="61"/>
      <c r="AYP1222" s="61"/>
      <c r="AYQ1222" s="61"/>
      <c r="AYR1222" s="61"/>
      <c r="AYS1222" s="61"/>
      <c r="AYT1222" s="61"/>
      <c r="AYU1222" s="61"/>
      <c r="AYV1222" s="61"/>
      <c r="AYW1222" s="61"/>
      <c r="AYX1222" s="61"/>
      <c r="AYY1222" s="61"/>
      <c r="AYZ1222" s="61"/>
      <c r="AZA1222" s="61"/>
      <c r="AZB1222" s="61"/>
      <c r="AZC1222" s="61"/>
      <c r="AZD1222" s="61"/>
      <c r="AZE1222" s="61"/>
      <c r="AZF1222" s="61"/>
      <c r="AZG1222" s="61"/>
      <c r="AZH1222" s="61"/>
      <c r="AZI1222" s="61"/>
      <c r="AZJ1222" s="61"/>
      <c r="AZK1222" s="61"/>
      <c r="AZL1222" s="61"/>
      <c r="AZM1222" s="61"/>
      <c r="AZN1222" s="61"/>
      <c r="AZO1222" s="61"/>
      <c r="AZP1222" s="61"/>
      <c r="AZQ1222" s="61"/>
      <c r="AZR1222" s="61"/>
      <c r="AZS1222" s="61"/>
      <c r="AZT1222" s="61"/>
      <c r="AZU1222" s="61"/>
      <c r="AZV1222" s="61"/>
      <c r="AZW1222" s="61"/>
      <c r="AZX1222" s="61"/>
      <c r="AZY1222" s="61"/>
      <c r="AZZ1222" s="61"/>
      <c r="BAA1222" s="61"/>
      <c r="BAB1222" s="61"/>
      <c r="BAC1222" s="61"/>
      <c r="BAD1222" s="61"/>
      <c r="BAE1222" s="61"/>
      <c r="BAF1222" s="61"/>
      <c r="BAG1222" s="61"/>
      <c r="BAH1222" s="61"/>
      <c r="BAI1222" s="61"/>
      <c r="BAJ1222" s="61"/>
      <c r="BAK1222" s="61"/>
      <c r="BAL1222" s="61"/>
      <c r="BAM1222" s="61"/>
      <c r="BAN1222" s="61"/>
      <c r="BAO1222" s="61"/>
      <c r="BAP1222" s="61"/>
      <c r="BAQ1222" s="61"/>
      <c r="BAR1222" s="61"/>
      <c r="BAS1222" s="61"/>
      <c r="BAT1222" s="61"/>
      <c r="BAU1222" s="61"/>
      <c r="BAV1222" s="61"/>
      <c r="BAW1222" s="61"/>
      <c r="BAX1222" s="61"/>
      <c r="BAY1222" s="61"/>
      <c r="BAZ1222" s="61"/>
      <c r="BBA1222" s="61"/>
      <c r="BBB1222" s="61"/>
      <c r="BBC1222" s="61"/>
      <c r="BBD1222" s="61"/>
      <c r="BBE1222" s="61"/>
      <c r="BBF1222" s="61"/>
      <c r="BBG1222" s="61"/>
      <c r="BBH1222" s="61"/>
      <c r="BBI1222" s="61"/>
      <c r="BBJ1222" s="61"/>
      <c r="BBK1222" s="61"/>
      <c r="BBL1222" s="61"/>
      <c r="BBM1222" s="61"/>
      <c r="BBN1222" s="61"/>
      <c r="BBO1222" s="61"/>
      <c r="BBP1222" s="61"/>
      <c r="BBQ1222" s="61"/>
      <c r="BBR1222" s="61"/>
      <c r="BBS1222" s="61"/>
      <c r="BBT1222" s="61"/>
      <c r="BBU1222" s="61"/>
      <c r="BBV1222" s="61"/>
      <c r="BBW1222" s="61"/>
      <c r="BBX1222" s="61"/>
      <c r="BBY1222" s="61"/>
      <c r="BBZ1222" s="61"/>
      <c r="BCA1222" s="61"/>
      <c r="BCB1222" s="61"/>
      <c r="BCC1222" s="61"/>
      <c r="BCD1222" s="61"/>
      <c r="BCE1222" s="61"/>
      <c r="BCF1222" s="61"/>
      <c r="BCG1222" s="61"/>
      <c r="BCH1222" s="61"/>
      <c r="BCI1222" s="61"/>
      <c r="BCJ1222" s="61"/>
      <c r="BCK1222" s="61"/>
      <c r="BCL1222" s="61"/>
      <c r="BCM1222" s="61"/>
      <c r="BCN1222" s="61"/>
      <c r="BCO1222" s="61"/>
      <c r="BCP1222" s="61"/>
      <c r="BCQ1222" s="61"/>
      <c r="BCR1222" s="61"/>
      <c r="BCS1222" s="61"/>
      <c r="BCT1222" s="61"/>
      <c r="BCU1222" s="61"/>
      <c r="BCV1222" s="61"/>
      <c r="BCW1222" s="61"/>
      <c r="BCX1222" s="61"/>
      <c r="BCY1222" s="61"/>
      <c r="BCZ1222" s="61"/>
      <c r="BDA1222" s="61"/>
      <c r="BDB1222" s="61"/>
      <c r="BDC1222" s="61"/>
      <c r="BDD1222" s="61"/>
      <c r="BDE1222" s="61"/>
      <c r="BDF1222" s="61"/>
      <c r="BDG1222" s="61"/>
      <c r="BDH1222" s="61"/>
      <c r="BDI1222" s="61"/>
      <c r="BDJ1222" s="61"/>
      <c r="BDK1222" s="61"/>
      <c r="BDL1222" s="61"/>
      <c r="BDM1222" s="61"/>
      <c r="BDN1222" s="61"/>
      <c r="BDO1222" s="61"/>
      <c r="BDP1222" s="61"/>
      <c r="BDQ1222" s="61"/>
      <c r="BDR1222" s="61"/>
      <c r="BDS1222" s="61"/>
      <c r="BDT1222" s="61"/>
      <c r="BDU1222" s="61"/>
      <c r="BDV1222" s="61"/>
      <c r="BDW1222" s="61"/>
      <c r="BDX1222" s="61"/>
      <c r="BDY1222" s="61"/>
      <c r="BDZ1222" s="61"/>
      <c r="BEA1222" s="61"/>
      <c r="BEB1222" s="61"/>
      <c r="BEC1222" s="61"/>
      <c r="BED1222" s="61"/>
      <c r="BEE1222" s="61"/>
      <c r="BEF1222" s="61"/>
      <c r="BEG1222" s="61"/>
      <c r="BEH1222" s="61"/>
      <c r="BEI1222" s="61"/>
      <c r="BEJ1222" s="61"/>
      <c r="BEK1222" s="61"/>
      <c r="BEL1222" s="61"/>
      <c r="BEM1222" s="61"/>
      <c r="BEN1222" s="61"/>
      <c r="BEO1222" s="61"/>
      <c r="BEP1222" s="61"/>
      <c r="BEQ1222" s="61"/>
      <c r="BER1222" s="61"/>
      <c r="BES1222" s="61"/>
      <c r="BET1222" s="61"/>
      <c r="BEU1222" s="61"/>
      <c r="BEV1222" s="61"/>
      <c r="BEW1222" s="61"/>
      <c r="BEX1222" s="61"/>
      <c r="BEY1222" s="61"/>
      <c r="BEZ1222" s="61"/>
      <c r="BFA1222" s="61"/>
      <c r="BFB1222" s="61"/>
      <c r="BFC1222" s="61"/>
      <c r="BFD1222" s="61"/>
      <c r="BFE1222" s="61"/>
      <c r="BFF1222" s="61"/>
      <c r="BFG1222" s="61"/>
      <c r="BFH1222" s="61"/>
      <c r="BFI1222" s="61"/>
      <c r="BFJ1222" s="61"/>
      <c r="BFK1222" s="61"/>
      <c r="BFL1222" s="61"/>
      <c r="BFM1222" s="61"/>
      <c r="BFN1222" s="61"/>
      <c r="BFO1222" s="61"/>
      <c r="BFP1222" s="61"/>
      <c r="BFQ1222" s="61"/>
      <c r="BFR1222" s="61"/>
      <c r="BFS1222" s="61"/>
      <c r="BFT1222" s="61"/>
      <c r="BFU1222" s="61"/>
      <c r="BFV1222" s="61"/>
      <c r="BFW1222" s="61"/>
      <c r="BFX1222" s="61"/>
      <c r="BFY1222" s="61"/>
      <c r="BFZ1222" s="61"/>
      <c r="BGA1222" s="61"/>
      <c r="BGB1222" s="61"/>
      <c r="BGC1222" s="61"/>
      <c r="BGD1222" s="61"/>
      <c r="BGE1222" s="61"/>
      <c r="BGF1222" s="61"/>
      <c r="BGG1222" s="61"/>
      <c r="BGH1222" s="61"/>
      <c r="BGI1222" s="61"/>
      <c r="BGJ1222" s="61"/>
      <c r="BGK1222" s="61"/>
      <c r="BGL1222" s="61"/>
      <c r="BGM1222" s="61"/>
      <c r="BGN1222" s="61"/>
      <c r="BGO1222" s="61"/>
      <c r="BGP1222" s="61"/>
      <c r="BGQ1222" s="61"/>
      <c r="BGR1222" s="61"/>
      <c r="BGS1222" s="61"/>
      <c r="BGT1222" s="61"/>
      <c r="BGU1222" s="61"/>
      <c r="BGV1222" s="61"/>
      <c r="BGW1222" s="61"/>
      <c r="BGX1222" s="61"/>
      <c r="BGY1222" s="61"/>
      <c r="BGZ1222" s="61"/>
      <c r="BHA1222" s="61"/>
      <c r="BHB1222" s="61"/>
      <c r="BHC1222" s="61"/>
      <c r="BHD1222" s="61"/>
      <c r="BHE1222" s="61"/>
      <c r="BHF1222" s="61"/>
      <c r="BHG1222" s="61"/>
      <c r="BHH1222" s="61"/>
      <c r="BHI1222" s="61"/>
      <c r="BHJ1222" s="61"/>
      <c r="BHK1222" s="61"/>
      <c r="BHL1222" s="61"/>
      <c r="BHM1222" s="61"/>
      <c r="BHN1222" s="61"/>
      <c r="BHO1222" s="61"/>
      <c r="BHP1222" s="61"/>
      <c r="BHQ1222" s="61"/>
      <c r="BHR1222" s="61"/>
      <c r="BHS1222" s="61"/>
      <c r="BHT1222" s="61"/>
      <c r="BHU1222" s="61"/>
      <c r="BHV1222" s="61"/>
      <c r="BHW1222" s="61"/>
      <c r="BHX1222" s="61"/>
      <c r="BHY1222" s="61"/>
      <c r="BHZ1222" s="61"/>
      <c r="BIA1222" s="61"/>
      <c r="BIB1222" s="61"/>
      <c r="BIC1222" s="61"/>
      <c r="BID1222" s="61"/>
      <c r="BIE1222" s="61"/>
      <c r="BIF1222" s="61"/>
      <c r="BIG1222" s="61"/>
      <c r="BIH1222" s="61"/>
      <c r="BII1222" s="61"/>
      <c r="BIJ1222" s="61"/>
      <c r="BIK1222" s="61"/>
      <c r="BIL1222" s="61"/>
      <c r="BIM1222" s="61"/>
      <c r="BIN1222" s="61"/>
      <c r="BIO1222" s="61"/>
      <c r="BIP1222" s="61"/>
      <c r="BIQ1222" s="61"/>
      <c r="BIR1222" s="61"/>
      <c r="BIS1222" s="61"/>
      <c r="BIT1222" s="61"/>
      <c r="BIU1222" s="61"/>
      <c r="BIV1222" s="61"/>
      <c r="BIW1222" s="61"/>
      <c r="BIX1222" s="61"/>
      <c r="BIY1222" s="61"/>
      <c r="BIZ1222" s="61"/>
      <c r="BJA1222" s="61"/>
      <c r="BJB1222" s="61"/>
      <c r="BJC1222" s="61"/>
      <c r="BJD1222" s="61"/>
      <c r="BJE1222" s="61"/>
      <c r="BJF1222" s="61"/>
      <c r="BJG1222" s="61"/>
      <c r="BJH1222" s="61"/>
      <c r="BJI1222" s="61"/>
      <c r="BJJ1222" s="61"/>
      <c r="BJK1222" s="61"/>
      <c r="BJL1222" s="61"/>
      <c r="BJM1222" s="61"/>
      <c r="BJN1222" s="61"/>
      <c r="BJO1222" s="61"/>
      <c r="BJP1222" s="61"/>
      <c r="BJQ1222" s="61"/>
      <c r="BJR1222" s="61"/>
      <c r="BJS1222" s="61"/>
      <c r="BJT1222" s="61"/>
      <c r="BJU1222" s="61"/>
      <c r="BJV1222" s="61"/>
      <c r="BJW1222" s="61"/>
      <c r="BJX1222" s="61"/>
      <c r="BJY1222" s="61"/>
      <c r="BJZ1222" s="61"/>
      <c r="BKA1222" s="61"/>
      <c r="BKB1222" s="61"/>
      <c r="BKC1222" s="61"/>
      <c r="BKD1222" s="61"/>
      <c r="BKE1222" s="61"/>
      <c r="BKF1222" s="61"/>
      <c r="BKG1222" s="61"/>
      <c r="BKH1222" s="61"/>
      <c r="BKI1222" s="61"/>
      <c r="BKJ1222" s="61"/>
      <c r="BKK1222" s="61"/>
      <c r="BKL1222" s="61"/>
      <c r="BKM1222" s="61"/>
      <c r="BKN1222" s="61"/>
      <c r="BKO1222" s="61"/>
      <c r="BKP1222" s="61"/>
      <c r="BKQ1222" s="61"/>
      <c r="BKR1222" s="61"/>
      <c r="BKS1222" s="61"/>
      <c r="BKT1222" s="61"/>
      <c r="BKU1222" s="61"/>
      <c r="BKV1222" s="61"/>
      <c r="BKW1222" s="61"/>
      <c r="BKX1222" s="61"/>
      <c r="BKY1222" s="61"/>
      <c r="BKZ1222" s="61"/>
      <c r="BLA1222" s="61"/>
      <c r="BLB1222" s="61"/>
      <c r="BLC1222" s="61"/>
      <c r="BLD1222" s="61"/>
      <c r="BLE1222" s="61"/>
      <c r="BLF1222" s="61"/>
      <c r="BLG1222" s="61"/>
      <c r="BLH1222" s="61"/>
      <c r="BLI1222" s="61"/>
      <c r="BLJ1222" s="61"/>
      <c r="BLK1222" s="61"/>
      <c r="BLL1222" s="61"/>
      <c r="BLM1222" s="61"/>
      <c r="BLN1222" s="61"/>
      <c r="BLO1222" s="61"/>
      <c r="BLP1222" s="61"/>
      <c r="BLQ1222" s="61"/>
      <c r="BLR1222" s="61"/>
      <c r="BLS1222" s="61"/>
      <c r="BLT1222" s="61"/>
      <c r="BLU1222" s="61"/>
      <c r="BLV1222" s="61"/>
      <c r="BLW1222" s="61"/>
      <c r="BLX1222" s="61"/>
      <c r="BLY1222" s="61"/>
      <c r="BLZ1222" s="61"/>
      <c r="BMA1222" s="61"/>
      <c r="BMB1222" s="61"/>
      <c r="BMC1222" s="61"/>
      <c r="BMD1222" s="61"/>
      <c r="BME1222" s="61"/>
      <c r="BMF1222" s="61"/>
      <c r="BMG1222" s="61"/>
      <c r="BMH1222" s="61"/>
      <c r="BMI1222" s="61"/>
      <c r="BMJ1222" s="61"/>
      <c r="BMK1222" s="61"/>
      <c r="BML1222" s="61"/>
      <c r="BMM1222" s="61"/>
      <c r="BMN1222" s="61"/>
      <c r="BMO1222" s="61"/>
      <c r="BMP1222" s="61"/>
      <c r="BMQ1222" s="61"/>
      <c r="BMR1222" s="61"/>
      <c r="BMS1222" s="61"/>
      <c r="BMT1222" s="61"/>
      <c r="BMU1222" s="61"/>
      <c r="BMV1222" s="61"/>
      <c r="BMW1222" s="61"/>
      <c r="BMX1222" s="61"/>
      <c r="BMY1222" s="61"/>
      <c r="BMZ1222" s="61"/>
      <c r="BNA1222" s="61"/>
      <c r="BNB1222" s="61"/>
      <c r="BNC1222" s="61"/>
      <c r="BND1222" s="61"/>
      <c r="BNE1222" s="61"/>
      <c r="BNF1222" s="61"/>
      <c r="BNG1222" s="61"/>
      <c r="BNH1222" s="61"/>
      <c r="BNI1222" s="61"/>
      <c r="BNJ1222" s="61"/>
      <c r="BNK1222" s="61"/>
      <c r="BNL1222" s="61"/>
      <c r="BNM1222" s="61"/>
      <c r="BNN1222" s="61"/>
      <c r="BNO1222" s="61"/>
      <c r="BNP1222" s="61"/>
      <c r="BNQ1222" s="61"/>
      <c r="BNR1222" s="61"/>
      <c r="BNS1222" s="61"/>
      <c r="BNT1222" s="61"/>
      <c r="BNU1222" s="61"/>
      <c r="BNV1222" s="61"/>
      <c r="BNW1222" s="61"/>
      <c r="BNX1222" s="61"/>
      <c r="BNY1222" s="61"/>
      <c r="BNZ1222" s="61"/>
      <c r="BOA1222" s="61"/>
      <c r="BOB1222" s="61"/>
      <c r="BOC1222" s="61"/>
      <c r="BOD1222" s="61"/>
      <c r="BOE1222" s="61"/>
      <c r="BOF1222" s="61"/>
      <c r="BOG1222" s="61"/>
      <c r="BOH1222" s="61"/>
      <c r="BOI1222" s="61"/>
      <c r="BOJ1222" s="61"/>
      <c r="BOK1222" s="61"/>
      <c r="BOL1222" s="61"/>
      <c r="BOM1222" s="61"/>
      <c r="BON1222" s="61"/>
      <c r="BOO1222" s="61"/>
      <c r="BOP1222" s="61"/>
      <c r="BOQ1222" s="61"/>
      <c r="BOR1222" s="61"/>
      <c r="BOS1222" s="61"/>
      <c r="BOT1222" s="61"/>
      <c r="BOU1222" s="61"/>
      <c r="BOV1222" s="61"/>
      <c r="BOW1222" s="61"/>
      <c r="BOX1222" s="61"/>
      <c r="BOY1222" s="61"/>
      <c r="BOZ1222" s="61"/>
      <c r="BPA1222" s="61"/>
      <c r="BPB1222" s="61"/>
      <c r="BPC1222" s="61"/>
      <c r="BPD1222" s="61"/>
      <c r="BPE1222" s="61"/>
      <c r="BPF1222" s="61"/>
      <c r="BPG1222" s="61"/>
      <c r="BPH1222" s="61"/>
      <c r="BPI1222" s="61"/>
      <c r="BPJ1222" s="61"/>
      <c r="BPK1222" s="61"/>
      <c r="BPL1222" s="61"/>
      <c r="BPM1222" s="61"/>
      <c r="BPN1222" s="61"/>
      <c r="BPO1222" s="61"/>
      <c r="BPP1222" s="61"/>
      <c r="BPQ1222" s="61"/>
      <c r="BPR1222" s="61"/>
      <c r="BPS1222" s="61"/>
      <c r="BPT1222" s="61"/>
      <c r="BPU1222" s="61"/>
      <c r="BPV1222" s="61"/>
      <c r="BPW1222" s="61"/>
      <c r="BPX1222" s="61"/>
      <c r="BPY1222" s="61"/>
      <c r="BPZ1222" s="61"/>
      <c r="BQA1222" s="61"/>
      <c r="BQB1222" s="61"/>
      <c r="BQC1222" s="61"/>
      <c r="BQD1222" s="61"/>
      <c r="BQE1222" s="61"/>
      <c r="BQF1222" s="61"/>
      <c r="BQG1222" s="61"/>
      <c r="BQH1222" s="61"/>
      <c r="BQI1222" s="61"/>
      <c r="BQJ1222" s="61"/>
      <c r="BQK1222" s="61"/>
      <c r="BQL1222" s="61"/>
      <c r="BQM1222" s="61"/>
      <c r="BQN1222" s="61"/>
      <c r="BQO1222" s="61"/>
      <c r="BQP1222" s="61"/>
      <c r="BQQ1222" s="61"/>
      <c r="BQR1222" s="61"/>
      <c r="BQS1222" s="61"/>
      <c r="BQT1222" s="61"/>
      <c r="BQU1222" s="61"/>
      <c r="BQV1222" s="61"/>
      <c r="BQW1222" s="61"/>
      <c r="BQX1222" s="61"/>
      <c r="BQY1222" s="61"/>
      <c r="BQZ1222" s="61"/>
      <c r="BRA1222" s="61"/>
      <c r="BRB1222" s="61"/>
      <c r="BRC1222" s="61"/>
      <c r="BRD1222" s="61"/>
      <c r="BRE1222" s="61"/>
      <c r="BRF1222" s="61"/>
      <c r="BRG1222" s="61"/>
      <c r="BRH1222" s="61"/>
      <c r="BRI1222" s="61"/>
      <c r="BRJ1222" s="61"/>
      <c r="BRK1222" s="61"/>
      <c r="BRL1222" s="61"/>
      <c r="BRM1222" s="61"/>
      <c r="BRN1222" s="61"/>
      <c r="BRO1222" s="61"/>
      <c r="BRP1222" s="61"/>
      <c r="BRQ1222" s="61"/>
      <c r="BRR1222" s="61"/>
      <c r="BRS1222" s="61"/>
      <c r="BRT1222" s="61"/>
      <c r="BRU1222" s="61"/>
      <c r="BRV1222" s="61"/>
      <c r="BRW1222" s="61"/>
      <c r="BRX1222" s="61"/>
      <c r="BRY1222" s="61"/>
      <c r="BRZ1222" s="61"/>
      <c r="BSA1222" s="61"/>
      <c r="BSB1222" s="61"/>
      <c r="BSC1222" s="61"/>
      <c r="BSD1222" s="61"/>
      <c r="BSE1222" s="61"/>
      <c r="BSF1222" s="61"/>
      <c r="BSG1222" s="61"/>
      <c r="BSH1222" s="61"/>
      <c r="BSI1222" s="61"/>
      <c r="BSJ1222" s="61"/>
      <c r="BSK1222" s="61"/>
      <c r="BSL1222" s="61"/>
      <c r="BSM1222" s="61"/>
      <c r="BSN1222" s="61"/>
      <c r="BSO1222" s="61"/>
      <c r="BSP1222" s="61"/>
      <c r="BSQ1222" s="61"/>
      <c r="BSR1222" s="61"/>
      <c r="BSS1222" s="61"/>
      <c r="BST1222" s="61"/>
      <c r="BSU1222" s="61"/>
      <c r="BSV1222" s="61"/>
      <c r="BSW1222" s="61"/>
      <c r="BSX1222" s="61"/>
      <c r="BSY1222" s="61"/>
      <c r="BSZ1222" s="61"/>
      <c r="BTA1222" s="61"/>
      <c r="BTB1222" s="61"/>
      <c r="BTC1222" s="61"/>
      <c r="BTD1222" s="61"/>
      <c r="BTE1222" s="61"/>
      <c r="BTF1222" s="61"/>
      <c r="BTG1222" s="61"/>
      <c r="BTH1222" s="61"/>
      <c r="BTI1222" s="61"/>
      <c r="BTJ1222" s="61"/>
      <c r="BTK1222" s="61"/>
      <c r="BTL1222" s="61"/>
      <c r="BTM1222" s="61"/>
      <c r="BTN1222" s="61"/>
      <c r="BTO1222" s="61"/>
      <c r="BTP1222" s="61"/>
      <c r="BTQ1222" s="61"/>
      <c r="BTR1222" s="61"/>
      <c r="BTS1222" s="61"/>
      <c r="BTT1222" s="61"/>
      <c r="BTU1222" s="61"/>
      <c r="BTV1222" s="61"/>
      <c r="BTW1222" s="61"/>
      <c r="BTX1222" s="61"/>
      <c r="BTY1222" s="61"/>
      <c r="BTZ1222" s="61"/>
      <c r="BUA1222" s="61"/>
      <c r="BUB1222" s="61"/>
      <c r="BUC1222" s="61"/>
      <c r="BUD1222" s="61"/>
      <c r="BUE1222" s="61"/>
      <c r="BUF1222" s="61"/>
      <c r="BUG1222" s="61"/>
      <c r="BUH1222" s="61"/>
      <c r="BUI1222" s="61"/>
      <c r="BUJ1222" s="61"/>
      <c r="BUK1222" s="61"/>
      <c r="BUL1222" s="61"/>
      <c r="BUM1222" s="61"/>
      <c r="BUN1222" s="61"/>
      <c r="BUO1222" s="61"/>
      <c r="BUP1222" s="61"/>
      <c r="BUQ1222" s="61"/>
      <c r="BUR1222" s="61"/>
      <c r="BUS1222" s="61"/>
      <c r="BUT1222" s="61"/>
      <c r="BUU1222" s="61"/>
      <c r="BUV1222" s="61"/>
      <c r="BUW1222" s="61"/>
      <c r="BUX1222" s="61"/>
      <c r="BUY1222" s="61"/>
      <c r="BUZ1222" s="61"/>
      <c r="BVA1222" s="61"/>
      <c r="BVB1222" s="61"/>
      <c r="BVC1222" s="61"/>
      <c r="BVD1222" s="61"/>
      <c r="BVE1222" s="61"/>
      <c r="BVF1222" s="61"/>
      <c r="BVG1222" s="61"/>
      <c r="BVH1222" s="61"/>
      <c r="BVI1222" s="61"/>
      <c r="BVJ1222" s="61"/>
      <c r="BVK1222" s="61"/>
      <c r="BVL1222" s="61"/>
      <c r="BVM1222" s="61"/>
      <c r="BVN1222" s="61"/>
      <c r="BVO1222" s="61"/>
      <c r="BVP1222" s="61"/>
      <c r="BVQ1222" s="61"/>
      <c r="BVR1222" s="61"/>
      <c r="BVS1222" s="61"/>
      <c r="BVT1222" s="61"/>
      <c r="BVU1222" s="61"/>
      <c r="BVV1222" s="61"/>
      <c r="BVW1222" s="61"/>
      <c r="BVX1222" s="61"/>
      <c r="BVY1222" s="61"/>
      <c r="BVZ1222" s="61"/>
      <c r="BWA1222" s="61"/>
      <c r="BWB1222" s="61"/>
      <c r="BWC1222" s="61"/>
      <c r="BWD1222" s="61"/>
      <c r="BWE1222" s="61"/>
      <c r="BWF1222" s="61"/>
      <c r="BWG1222" s="61"/>
      <c r="BWH1222" s="61"/>
      <c r="BWI1222" s="61"/>
      <c r="BWJ1222" s="61"/>
      <c r="BWK1222" s="61"/>
      <c r="BWL1222" s="61"/>
      <c r="BWM1222" s="61"/>
      <c r="BWN1222" s="61"/>
      <c r="BWO1222" s="61"/>
      <c r="BWP1222" s="61"/>
      <c r="BWQ1222" s="61"/>
      <c r="BWR1222" s="61"/>
      <c r="BWS1222" s="61"/>
      <c r="BWT1222" s="61"/>
      <c r="BWU1222" s="61"/>
      <c r="BWV1222" s="61"/>
      <c r="BWW1222" s="61"/>
      <c r="BWX1222" s="61"/>
      <c r="BWY1222" s="61"/>
      <c r="BWZ1222" s="61"/>
      <c r="BXA1222" s="61"/>
      <c r="BXB1222" s="61"/>
      <c r="BXC1222" s="61"/>
      <c r="BXD1222" s="61"/>
      <c r="BXE1222" s="61"/>
      <c r="BXF1222" s="61"/>
      <c r="BXG1222" s="61"/>
      <c r="BXH1222" s="61"/>
      <c r="BXI1222" s="61"/>
      <c r="BXJ1222" s="61"/>
      <c r="BXK1222" s="61"/>
      <c r="BXL1222" s="61"/>
      <c r="BXM1222" s="61"/>
      <c r="BXN1222" s="61"/>
      <c r="BXO1222" s="61"/>
      <c r="BXP1222" s="61"/>
      <c r="BXQ1222" s="61"/>
      <c r="BXR1222" s="61"/>
      <c r="BXS1222" s="61"/>
      <c r="BXT1222" s="61"/>
      <c r="BXU1222" s="61"/>
      <c r="BXV1222" s="61"/>
      <c r="BXW1222" s="61"/>
      <c r="BXX1222" s="61"/>
      <c r="BXY1222" s="61"/>
      <c r="BXZ1222" s="61"/>
      <c r="BYA1222" s="61"/>
      <c r="BYB1222" s="61"/>
      <c r="BYC1222" s="61"/>
      <c r="BYD1222" s="61"/>
      <c r="BYE1222" s="61"/>
      <c r="BYF1222" s="61"/>
      <c r="BYG1222" s="61"/>
      <c r="BYH1222" s="61"/>
      <c r="BYI1222" s="61"/>
      <c r="BYJ1222" s="61"/>
      <c r="BYK1222" s="61"/>
      <c r="BYL1222" s="61"/>
      <c r="BYM1222" s="61"/>
      <c r="BYN1222" s="61"/>
      <c r="BYO1222" s="61"/>
      <c r="BYP1222" s="61"/>
      <c r="BYQ1222" s="61"/>
      <c r="BYR1222" s="61"/>
      <c r="BYS1222" s="61"/>
      <c r="BYT1222" s="61"/>
      <c r="BYU1222" s="61"/>
      <c r="BYV1222" s="61"/>
      <c r="BYW1222" s="61"/>
      <c r="BYX1222" s="61"/>
      <c r="BYY1222" s="61"/>
      <c r="BYZ1222" s="61"/>
      <c r="BZA1222" s="61"/>
      <c r="BZB1222" s="61"/>
      <c r="BZC1222" s="61"/>
      <c r="BZD1222" s="61"/>
      <c r="BZE1222" s="61"/>
      <c r="BZF1222" s="61"/>
      <c r="BZG1222" s="61"/>
      <c r="BZH1222" s="61"/>
      <c r="BZI1222" s="61"/>
      <c r="BZJ1222" s="61"/>
      <c r="BZK1222" s="61"/>
      <c r="BZL1222" s="61"/>
      <c r="BZM1222" s="61"/>
      <c r="BZN1222" s="61"/>
      <c r="BZO1222" s="61"/>
      <c r="BZP1222" s="61"/>
      <c r="BZQ1222" s="61"/>
      <c r="BZR1222" s="61"/>
      <c r="BZS1222" s="61"/>
      <c r="BZT1222" s="61"/>
      <c r="BZU1222" s="61"/>
      <c r="BZV1222" s="61"/>
      <c r="BZW1222" s="61"/>
      <c r="BZX1222" s="61"/>
      <c r="BZY1222" s="61"/>
      <c r="BZZ1222" s="61"/>
      <c r="CAA1222" s="61"/>
      <c r="CAB1222" s="61"/>
      <c r="CAC1222" s="61"/>
      <c r="CAD1222" s="61"/>
      <c r="CAE1222" s="61"/>
      <c r="CAF1222" s="61"/>
      <c r="CAG1222" s="61"/>
      <c r="CAH1222" s="61"/>
      <c r="CAI1222" s="61"/>
      <c r="CAJ1222" s="61"/>
      <c r="CAK1222" s="61"/>
      <c r="CAL1222" s="61"/>
      <c r="CAM1222" s="61"/>
      <c r="CAN1222" s="61"/>
      <c r="CAO1222" s="61"/>
      <c r="CAP1222" s="61"/>
      <c r="CAQ1222" s="61"/>
      <c r="CAR1222" s="61"/>
      <c r="CAS1222" s="61"/>
      <c r="CAT1222" s="61"/>
      <c r="CAU1222" s="61"/>
      <c r="CAV1222" s="61"/>
      <c r="CAW1222" s="61"/>
      <c r="CAX1222" s="61"/>
      <c r="CAY1222" s="61"/>
      <c r="CAZ1222" s="61"/>
      <c r="CBA1222" s="61"/>
      <c r="CBB1222" s="61"/>
      <c r="CBC1222" s="61"/>
      <c r="CBD1222" s="61"/>
      <c r="CBE1222" s="61"/>
      <c r="CBF1222" s="61"/>
      <c r="CBG1222" s="61"/>
      <c r="CBH1222" s="61"/>
      <c r="CBI1222" s="61"/>
      <c r="CBJ1222" s="61"/>
      <c r="CBK1222" s="61"/>
      <c r="CBL1222" s="61"/>
      <c r="CBM1222" s="61"/>
      <c r="CBN1222" s="61"/>
      <c r="CBO1222" s="61"/>
      <c r="CBP1222" s="61"/>
      <c r="CBQ1222" s="61"/>
      <c r="CBR1222" s="61"/>
      <c r="CBS1222" s="61"/>
      <c r="CBT1222" s="61"/>
      <c r="CBU1222" s="61"/>
      <c r="CBV1222" s="61"/>
      <c r="CBW1222" s="61"/>
      <c r="CBX1222" s="61"/>
      <c r="CBY1222" s="61"/>
      <c r="CBZ1222" s="61"/>
      <c r="CCA1222" s="61"/>
      <c r="CCB1222" s="61"/>
      <c r="CCC1222" s="61"/>
      <c r="CCD1222" s="61"/>
      <c r="CCE1222" s="61"/>
      <c r="CCF1222" s="61"/>
      <c r="CCG1222" s="61"/>
      <c r="CCH1222" s="61"/>
      <c r="CCI1222" s="61"/>
      <c r="CCJ1222" s="61"/>
      <c r="CCK1222" s="61"/>
      <c r="CCL1222" s="61"/>
      <c r="CCM1222" s="61"/>
      <c r="CCN1222" s="61"/>
      <c r="CCO1222" s="61"/>
      <c r="CCP1222" s="61"/>
      <c r="CCQ1222" s="61"/>
      <c r="CCR1222" s="61"/>
      <c r="CCS1222" s="61"/>
      <c r="CCT1222" s="61"/>
      <c r="CCU1222" s="61"/>
      <c r="CCV1222" s="61"/>
      <c r="CCW1222" s="61"/>
      <c r="CCX1222" s="61"/>
      <c r="CCY1222" s="61"/>
      <c r="CCZ1222" s="61"/>
      <c r="CDA1222" s="61"/>
      <c r="CDB1222" s="61"/>
      <c r="CDC1222" s="61"/>
      <c r="CDD1222" s="61"/>
      <c r="CDE1222" s="61"/>
      <c r="CDF1222" s="61"/>
      <c r="CDG1222" s="61"/>
      <c r="CDH1222" s="61"/>
      <c r="CDI1222" s="61"/>
      <c r="CDJ1222" s="61"/>
      <c r="CDK1222" s="61"/>
      <c r="CDL1222" s="61"/>
      <c r="CDM1222" s="61"/>
      <c r="CDN1222" s="61"/>
      <c r="CDO1222" s="61"/>
      <c r="CDP1222" s="61"/>
      <c r="CDQ1222" s="61"/>
      <c r="CDR1222" s="61"/>
      <c r="CDS1222" s="61"/>
      <c r="CDT1222" s="61"/>
      <c r="CDU1222" s="61"/>
      <c r="CDV1222" s="61"/>
      <c r="CDW1222" s="61"/>
      <c r="CDX1222" s="61"/>
      <c r="CDY1222" s="61"/>
      <c r="CDZ1222" s="61"/>
      <c r="CEA1222" s="61"/>
      <c r="CEB1222" s="61"/>
      <c r="CEC1222" s="61"/>
      <c r="CED1222" s="61"/>
      <c r="CEE1222" s="61"/>
      <c r="CEF1222" s="61"/>
      <c r="CEG1222" s="61"/>
      <c r="CEH1222" s="61"/>
      <c r="CEI1222" s="61"/>
      <c r="CEJ1222" s="61"/>
      <c r="CEK1222" s="61"/>
      <c r="CEL1222" s="61"/>
      <c r="CEM1222" s="61"/>
      <c r="CEN1222" s="61"/>
      <c r="CEO1222" s="61"/>
      <c r="CEP1222" s="61"/>
      <c r="CEQ1222" s="61"/>
      <c r="CER1222" s="61"/>
      <c r="CES1222" s="61"/>
      <c r="CET1222" s="61"/>
      <c r="CEU1222" s="61"/>
      <c r="CEV1222" s="61"/>
      <c r="CEW1222" s="61"/>
      <c r="CEX1222" s="61"/>
      <c r="CEY1222" s="61"/>
      <c r="CEZ1222" s="61"/>
      <c r="CFA1222" s="61"/>
      <c r="CFB1222" s="61"/>
      <c r="CFC1222" s="61"/>
      <c r="CFD1222" s="61"/>
      <c r="CFE1222" s="61"/>
      <c r="CFF1222" s="61"/>
      <c r="CFG1222" s="61"/>
      <c r="CFH1222" s="61"/>
      <c r="CFI1222" s="61"/>
      <c r="CFJ1222" s="61"/>
      <c r="CFK1222" s="61"/>
      <c r="CFL1222" s="61"/>
      <c r="CFM1222" s="61"/>
      <c r="CFN1222" s="61"/>
      <c r="CFO1222" s="61"/>
      <c r="CFP1222" s="61"/>
      <c r="CFQ1222" s="61"/>
      <c r="CFR1222" s="61"/>
      <c r="CFS1222" s="61"/>
      <c r="CFT1222" s="61"/>
      <c r="CFU1222" s="61"/>
      <c r="CFV1222" s="61"/>
      <c r="CFW1222" s="61"/>
      <c r="CFX1222" s="61"/>
      <c r="CFY1222" s="61"/>
      <c r="CFZ1222" s="61"/>
      <c r="CGA1222" s="61"/>
      <c r="CGB1222" s="61"/>
      <c r="CGC1222" s="61"/>
      <c r="CGD1222" s="61"/>
      <c r="CGE1222" s="61"/>
      <c r="CGF1222" s="61"/>
      <c r="CGG1222" s="61"/>
      <c r="CGH1222" s="61"/>
      <c r="CGI1222" s="61"/>
      <c r="CGJ1222" s="61"/>
      <c r="CGK1222" s="61"/>
      <c r="CGL1222" s="61"/>
      <c r="CGM1222" s="61"/>
      <c r="CGN1222" s="61"/>
      <c r="CGO1222" s="61"/>
      <c r="CGP1222" s="61"/>
      <c r="CGQ1222" s="61"/>
      <c r="CGR1222" s="61"/>
      <c r="CGS1222" s="61"/>
      <c r="CGT1222" s="61"/>
      <c r="CGU1222" s="61"/>
      <c r="CGV1222" s="61"/>
      <c r="CGW1222" s="61"/>
      <c r="CGX1222" s="61"/>
      <c r="CGY1222" s="61"/>
      <c r="CGZ1222" s="61"/>
      <c r="CHA1222" s="61"/>
      <c r="CHB1222" s="61"/>
      <c r="CHC1222" s="61"/>
      <c r="CHD1222" s="61"/>
      <c r="CHE1222" s="61"/>
      <c r="CHF1222" s="61"/>
      <c r="CHG1222" s="61"/>
      <c r="CHH1222" s="61"/>
      <c r="CHI1222" s="61"/>
      <c r="CHJ1222" s="61"/>
      <c r="CHK1222" s="61"/>
      <c r="CHL1222" s="61"/>
      <c r="CHM1222" s="61"/>
      <c r="CHN1222" s="61"/>
      <c r="CHO1222" s="61"/>
      <c r="CHP1222" s="61"/>
      <c r="CHQ1222" s="61"/>
      <c r="CHR1222" s="61"/>
      <c r="CHS1222" s="61"/>
      <c r="CHT1222" s="61"/>
      <c r="CHU1222" s="61"/>
      <c r="CHV1222" s="61"/>
      <c r="CHW1222" s="61"/>
      <c r="CHX1222" s="61"/>
      <c r="CHY1222" s="61"/>
      <c r="CHZ1222" s="61"/>
      <c r="CIA1222" s="61"/>
      <c r="CIB1222" s="61"/>
      <c r="CIC1222" s="61"/>
      <c r="CID1222" s="61"/>
      <c r="CIE1222" s="61"/>
      <c r="CIF1222" s="61"/>
      <c r="CIG1222" s="61"/>
      <c r="CIH1222" s="61"/>
      <c r="CII1222" s="61"/>
      <c r="CIJ1222" s="61"/>
      <c r="CIK1222" s="61"/>
      <c r="CIL1222" s="61"/>
      <c r="CIM1222" s="61"/>
      <c r="CIN1222" s="61"/>
      <c r="CIO1222" s="61"/>
      <c r="CIP1222" s="61"/>
      <c r="CIQ1222" s="61"/>
      <c r="CIR1222" s="61"/>
      <c r="CIS1222" s="61"/>
      <c r="CIT1222" s="61"/>
      <c r="CIU1222" s="61"/>
      <c r="CIV1222" s="61"/>
      <c r="CIW1222" s="61"/>
      <c r="CIX1222" s="61"/>
      <c r="CIY1222" s="61"/>
      <c r="CIZ1222" s="61"/>
      <c r="CJA1222" s="61"/>
      <c r="CJB1222" s="61"/>
      <c r="CJC1222" s="61"/>
      <c r="CJD1222" s="61"/>
      <c r="CJE1222" s="61"/>
      <c r="CJF1222" s="61"/>
      <c r="CJG1222" s="61"/>
      <c r="CJH1222" s="61"/>
      <c r="CJI1222" s="61"/>
      <c r="CJJ1222" s="61"/>
      <c r="CJK1222" s="61"/>
      <c r="CJL1222" s="61"/>
      <c r="CJM1222" s="61"/>
      <c r="CJN1222" s="61"/>
      <c r="CJO1222" s="61"/>
      <c r="CJP1222" s="61"/>
      <c r="CJQ1222" s="61"/>
      <c r="CJR1222" s="61"/>
      <c r="CJS1222" s="61"/>
      <c r="CJT1222" s="61"/>
      <c r="CJU1222" s="61"/>
      <c r="CJV1222" s="61"/>
      <c r="CJW1222" s="61"/>
      <c r="CJX1222" s="61"/>
      <c r="CJY1222" s="61"/>
      <c r="CJZ1222" s="61"/>
      <c r="CKA1222" s="61"/>
      <c r="CKB1222" s="61"/>
      <c r="CKC1222" s="61"/>
      <c r="CKD1222" s="61"/>
      <c r="CKE1222" s="61"/>
      <c r="CKF1222" s="61"/>
      <c r="CKG1222" s="61"/>
      <c r="CKH1222" s="61"/>
      <c r="CKI1222" s="61"/>
      <c r="CKJ1222" s="61"/>
      <c r="CKK1222" s="61"/>
      <c r="CKL1222" s="61"/>
      <c r="CKM1222" s="61"/>
      <c r="CKN1222" s="61"/>
      <c r="CKO1222" s="61"/>
      <c r="CKP1222" s="61"/>
      <c r="CKQ1222" s="61"/>
      <c r="CKR1222" s="61"/>
      <c r="CKS1222" s="61"/>
      <c r="CKT1222" s="61"/>
      <c r="CKU1222" s="61"/>
      <c r="CKV1222" s="61"/>
      <c r="CKW1222" s="61"/>
      <c r="CKX1222" s="61"/>
      <c r="CKY1222" s="61"/>
      <c r="CKZ1222" s="61"/>
      <c r="CLA1222" s="61"/>
      <c r="CLB1222" s="61"/>
      <c r="CLC1222" s="61"/>
      <c r="CLD1222" s="61"/>
      <c r="CLE1222" s="61"/>
      <c r="CLF1222" s="61"/>
      <c r="CLG1222" s="61"/>
      <c r="CLH1222" s="61"/>
      <c r="CLI1222" s="61"/>
      <c r="CLJ1222" s="61"/>
      <c r="CLK1222" s="61"/>
      <c r="CLL1222" s="61"/>
      <c r="CLM1222" s="61"/>
      <c r="CLN1222" s="61"/>
      <c r="CLO1222" s="61"/>
      <c r="CLP1222" s="61"/>
      <c r="CLQ1222" s="61"/>
      <c r="CLR1222" s="61"/>
      <c r="CLS1222" s="61"/>
      <c r="CLT1222" s="61"/>
      <c r="CLU1222" s="61"/>
      <c r="CLV1222" s="61"/>
      <c r="CLW1222" s="61"/>
      <c r="CLX1222" s="61"/>
      <c r="CLY1222" s="61"/>
      <c r="CLZ1222" s="61"/>
      <c r="CMA1222" s="61"/>
      <c r="CMB1222" s="61"/>
      <c r="CMC1222" s="61"/>
      <c r="CMD1222" s="61"/>
      <c r="CME1222" s="61"/>
      <c r="CMF1222" s="61"/>
      <c r="CMG1222" s="61"/>
      <c r="CMH1222" s="61"/>
      <c r="CMI1222" s="61"/>
      <c r="CMJ1222" s="61"/>
      <c r="CMK1222" s="61"/>
      <c r="CML1222" s="61"/>
      <c r="CMM1222" s="61"/>
      <c r="CMN1222" s="61"/>
      <c r="CMO1222" s="61"/>
      <c r="CMP1222" s="61"/>
      <c r="CMQ1222" s="61"/>
      <c r="CMR1222" s="61"/>
      <c r="CMS1222" s="61"/>
      <c r="CMT1222" s="61"/>
      <c r="CMU1222" s="61"/>
      <c r="CMV1222" s="61"/>
      <c r="CMW1222" s="61"/>
      <c r="CMX1222" s="61"/>
      <c r="CMY1222" s="61"/>
      <c r="CMZ1222" s="61"/>
      <c r="CNA1222" s="61"/>
      <c r="CNB1222" s="61"/>
      <c r="CNC1222" s="61"/>
      <c r="CND1222" s="61"/>
      <c r="CNE1222" s="61"/>
      <c r="CNF1222" s="61"/>
      <c r="CNG1222" s="61"/>
      <c r="CNH1222" s="61"/>
      <c r="CNI1222" s="61"/>
      <c r="CNJ1222" s="61"/>
      <c r="CNK1222" s="61"/>
      <c r="CNL1222" s="61"/>
      <c r="CNM1222" s="61"/>
      <c r="CNN1222" s="61"/>
      <c r="CNO1222" s="61"/>
      <c r="CNP1222" s="61"/>
      <c r="CNQ1222" s="61"/>
      <c r="CNR1222" s="61"/>
      <c r="CNS1222" s="61"/>
      <c r="CNT1222" s="61"/>
      <c r="CNU1222" s="61"/>
      <c r="CNV1222" s="61"/>
      <c r="CNW1222" s="61"/>
      <c r="CNX1222" s="61"/>
      <c r="CNY1222" s="61"/>
      <c r="CNZ1222" s="61"/>
      <c r="COA1222" s="61"/>
      <c r="COB1222" s="61"/>
      <c r="COC1222" s="61"/>
      <c r="COD1222" s="61"/>
      <c r="COE1222" s="61"/>
      <c r="COF1222" s="61"/>
      <c r="COG1222" s="61"/>
      <c r="COH1222" s="61"/>
      <c r="COI1222" s="61"/>
      <c r="COJ1222" s="61"/>
      <c r="COK1222" s="61"/>
      <c r="COL1222" s="61"/>
      <c r="COM1222" s="61"/>
      <c r="CON1222" s="61"/>
      <c r="COO1222" s="61"/>
      <c r="COP1222" s="61"/>
      <c r="COQ1222" s="61"/>
      <c r="COR1222" s="61"/>
      <c r="COS1222" s="61"/>
      <c r="COT1222" s="61"/>
      <c r="COU1222" s="61"/>
      <c r="COV1222" s="61"/>
      <c r="COW1222" s="61"/>
      <c r="COX1222" s="61"/>
      <c r="COY1222" s="61"/>
      <c r="COZ1222" s="61"/>
      <c r="CPA1222" s="61"/>
      <c r="CPB1222" s="61"/>
      <c r="CPC1222" s="61"/>
      <c r="CPD1222" s="61"/>
      <c r="CPE1222" s="61"/>
      <c r="CPF1222" s="61"/>
      <c r="CPG1222" s="61"/>
      <c r="CPH1222" s="61"/>
      <c r="CPI1222" s="61"/>
      <c r="CPJ1222" s="61"/>
      <c r="CPK1222" s="61"/>
      <c r="CPL1222" s="61"/>
      <c r="CPM1222" s="61"/>
      <c r="CPN1222" s="61"/>
      <c r="CPO1222" s="61"/>
      <c r="CPP1222" s="61"/>
      <c r="CPQ1222" s="61"/>
      <c r="CPR1222" s="61"/>
      <c r="CPS1222" s="61"/>
      <c r="CPT1222" s="61"/>
      <c r="CPU1222" s="61"/>
      <c r="CPV1222" s="61"/>
      <c r="CPW1222" s="61"/>
      <c r="CPX1222" s="61"/>
      <c r="CPY1222" s="61"/>
      <c r="CPZ1222" s="61"/>
      <c r="CQA1222" s="61"/>
      <c r="CQB1222" s="61"/>
      <c r="CQC1222" s="61"/>
      <c r="CQD1222" s="61"/>
      <c r="CQE1222" s="61"/>
      <c r="CQF1222" s="61"/>
      <c r="CQG1222" s="61"/>
      <c r="CQH1222" s="61"/>
      <c r="CQI1222" s="61"/>
      <c r="CQJ1222" s="61"/>
      <c r="CQK1222" s="61"/>
      <c r="CQL1222" s="61"/>
      <c r="CQM1222" s="61"/>
      <c r="CQN1222" s="61"/>
      <c r="CQO1222" s="61"/>
      <c r="CQP1222" s="61"/>
      <c r="CQQ1222" s="61"/>
      <c r="CQR1222" s="61"/>
      <c r="CQS1222" s="61"/>
      <c r="CQT1222" s="61"/>
      <c r="CQU1222" s="61"/>
      <c r="CQV1222" s="61"/>
      <c r="CQW1222" s="61"/>
      <c r="CQX1222" s="61"/>
      <c r="CQY1222" s="61"/>
      <c r="CQZ1222" s="61"/>
      <c r="CRA1222" s="61"/>
      <c r="CRB1222" s="61"/>
      <c r="CRC1222" s="61"/>
      <c r="CRD1222" s="61"/>
      <c r="CRE1222" s="61"/>
      <c r="CRF1222" s="61"/>
      <c r="CRG1222" s="61"/>
      <c r="CRH1222" s="61"/>
      <c r="CRI1222" s="61"/>
      <c r="CRJ1222" s="61"/>
      <c r="CRK1222" s="61"/>
      <c r="CRL1222" s="61"/>
      <c r="CRM1222" s="61"/>
      <c r="CRN1222" s="61"/>
      <c r="CRO1222" s="61"/>
      <c r="CRP1222" s="61"/>
      <c r="CRQ1222" s="61"/>
      <c r="CRR1222" s="61"/>
      <c r="CRS1222" s="61"/>
      <c r="CRT1222" s="61"/>
      <c r="CRU1222" s="61"/>
      <c r="CRV1222" s="61"/>
      <c r="CRW1222" s="61"/>
      <c r="CRX1222" s="61"/>
      <c r="CRY1222" s="61"/>
      <c r="CRZ1222" s="61"/>
      <c r="CSA1222" s="61"/>
      <c r="CSB1222" s="61"/>
      <c r="CSC1222" s="61"/>
      <c r="CSD1222" s="61"/>
      <c r="CSE1222" s="61"/>
      <c r="CSF1222" s="61"/>
      <c r="CSG1222" s="61"/>
      <c r="CSH1222" s="61"/>
      <c r="CSI1222" s="61"/>
      <c r="CSJ1222" s="61"/>
      <c r="CSK1222" s="61"/>
      <c r="CSL1222" s="61"/>
      <c r="CSM1222" s="61"/>
      <c r="CSN1222" s="61"/>
      <c r="CSO1222" s="61"/>
      <c r="CSP1222" s="61"/>
      <c r="CSQ1222" s="61"/>
      <c r="CSR1222" s="61"/>
      <c r="CSS1222" s="61"/>
      <c r="CST1222" s="61"/>
      <c r="CSU1222" s="61"/>
      <c r="CSV1222" s="61"/>
      <c r="CSW1222" s="61"/>
      <c r="CSX1222" s="61"/>
      <c r="CSY1222" s="61"/>
      <c r="CSZ1222" s="61"/>
      <c r="CTA1222" s="61"/>
      <c r="CTB1222" s="61"/>
      <c r="CTC1222" s="61"/>
      <c r="CTD1222" s="61"/>
      <c r="CTE1222" s="61"/>
      <c r="CTF1222" s="61"/>
      <c r="CTG1222" s="61"/>
      <c r="CTH1222" s="61"/>
      <c r="CTI1222" s="61"/>
      <c r="CTJ1222" s="61"/>
      <c r="CTK1222" s="61"/>
      <c r="CTL1222" s="61"/>
      <c r="CTM1222" s="61"/>
      <c r="CTN1222" s="61"/>
      <c r="CTO1222" s="61"/>
      <c r="CTP1222" s="61"/>
      <c r="CTQ1222" s="61"/>
      <c r="CTR1222" s="61"/>
      <c r="CTS1222" s="61"/>
      <c r="CTT1222" s="61"/>
      <c r="CTU1222" s="61"/>
      <c r="CTV1222" s="61"/>
      <c r="CTW1222" s="61"/>
      <c r="CTX1222" s="61"/>
      <c r="CTY1222" s="61"/>
      <c r="CTZ1222" s="61"/>
      <c r="CUA1222" s="61"/>
      <c r="CUB1222" s="61"/>
      <c r="CUC1222" s="61"/>
      <c r="CUD1222" s="61"/>
      <c r="CUE1222" s="61"/>
      <c r="CUF1222" s="61"/>
      <c r="CUG1222" s="61"/>
      <c r="CUH1222" s="61"/>
      <c r="CUI1222" s="61"/>
      <c r="CUJ1222" s="61"/>
      <c r="CUK1222" s="61"/>
      <c r="CUL1222" s="61"/>
      <c r="CUM1222" s="61"/>
      <c r="CUN1222" s="61"/>
      <c r="CUO1222" s="61"/>
      <c r="CUP1222" s="61"/>
      <c r="CUQ1222" s="61"/>
      <c r="CUR1222" s="61"/>
      <c r="CUS1222" s="61"/>
      <c r="CUT1222" s="61"/>
      <c r="CUU1222" s="61"/>
      <c r="CUV1222" s="61"/>
      <c r="CUW1222" s="61"/>
      <c r="CUX1222" s="61"/>
      <c r="CUY1222" s="61"/>
      <c r="CUZ1222" s="61"/>
      <c r="CVA1222" s="61"/>
      <c r="CVB1222" s="61"/>
      <c r="CVC1222" s="61"/>
      <c r="CVD1222" s="61"/>
      <c r="CVE1222" s="61"/>
      <c r="CVF1222" s="61"/>
      <c r="CVG1222" s="61"/>
      <c r="CVH1222" s="61"/>
      <c r="CVI1222" s="61"/>
      <c r="CVJ1222" s="61"/>
      <c r="CVK1222" s="61"/>
      <c r="CVL1222" s="61"/>
      <c r="CVM1222" s="61"/>
      <c r="CVN1222" s="61"/>
      <c r="CVO1222" s="61"/>
      <c r="CVP1222" s="61"/>
      <c r="CVQ1222" s="61"/>
      <c r="CVR1222" s="61"/>
      <c r="CVS1222" s="61"/>
      <c r="CVT1222" s="61"/>
      <c r="CVU1222" s="61"/>
      <c r="CVV1222" s="61"/>
      <c r="CVW1222" s="61"/>
      <c r="CVX1222" s="61"/>
      <c r="CVY1222" s="61"/>
      <c r="CVZ1222" s="61"/>
      <c r="CWA1222" s="61"/>
      <c r="CWB1222" s="61"/>
      <c r="CWC1222" s="61"/>
      <c r="CWD1222" s="61"/>
      <c r="CWE1222" s="61"/>
      <c r="CWF1222" s="61"/>
      <c r="CWG1222" s="61"/>
      <c r="CWH1222" s="61"/>
      <c r="CWI1222" s="61"/>
      <c r="CWJ1222" s="61"/>
      <c r="CWK1222" s="61"/>
      <c r="CWL1222" s="61"/>
      <c r="CWM1222" s="61"/>
      <c r="CWN1222" s="61"/>
      <c r="CWO1222" s="61"/>
      <c r="CWP1222" s="61"/>
      <c r="CWQ1222" s="61"/>
      <c r="CWR1222" s="61"/>
      <c r="CWS1222" s="61"/>
      <c r="CWT1222" s="61"/>
      <c r="CWU1222" s="61"/>
      <c r="CWV1222" s="61"/>
      <c r="CWW1222" s="61"/>
      <c r="CWX1222" s="61"/>
      <c r="CWY1222" s="61"/>
      <c r="CWZ1222" s="61"/>
      <c r="CXA1222" s="61"/>
      <c r="CXB1222" s="61"/>
      <c r="CXC1222" s="61"/>
      <c r="CXD1222" s="61"/>
      <c r="CXE1222" s="61"/>
      <c r="CXF1222" s="61"/>
      <c r="CXG1222" s="61"/>
      <c r="CXH1222" s="61"/>
      <c r="CXI1222" s="61"/>
      <c r="CXJ1222" s="61"/>
      <c r="CXK1222" s="61"/>
      <c r="CXL1222" s="61"/>
      <c r="CXM1222" s="61"/>
      <c r="CXN1222" s="61"/>
      <c r="CXO1222" s="61"/>
      <c r="CXP1222" s="61"/>
      <c r="CXQ1222" s="61"/>
      <c r="CXR1222" s="61"/>
      <c r="CXS1222" s="61"/>
      <c r="CXT1222" s="61"/>
      <c r="CXU1222" s="61"/>
      <c r="CXV1222" s="61"/>
      <c r="CXW1222" s="61"/>
      <c r="CXX1222" s="61"/>
      <c r="CXY1222" s="61"/>
      <c r="CXZ1222" s="61"/>
      <c r="CYA1222" s="61"/>
      <c r="CYB1222" s="61"/>
      <c r="CYC1222" s="61"/>
      <c r="CYD1222" s="61"/>
      <c r="CYE1222" s="61"/>
      <c r="CYF1222" s="61"/>
      <c r="CYG1222" s="61"/>
      <c r="CYH1222" s="61"/>
      <c r="CYI1222" s="61"/>
      <c r="CYJ1222" s="61"/>
      <c r="CYK1222" s="61"/>
      <c r="CYL1222" s="61"/>
      <c r="CYM1222" s="61"/>
      <c r="CYN1222" s="61"/>
      <c r="CYO1222" s="61"/>
      <c r="CYP1222" s="61"/>
      <c r="CYQ1222" s="61"/>
      <c r="CYR1222" s="61"/>
      <c r="CYS1222" s="61"/>
      <c r="CYT1222" s="61"/>
      <c r="CYU1222" s="61"/>
      <c r="CYV1222" s="61"/>
      <c r="CYW1222" s="61"/>
      <c r="CYX1222" s="61"/>
      <c r="CYY1222" s="61"/>
      <c r="CYZ1222" s="61"/>
      <c r="CZA1222" s="61"/>
      <c r="CZB1222" s="61"/>
      <c r="CZC1222" s="61"/>
      <c r="CZD1222" s="61"/>
      <c r="CZE1222" s="61"/>
      <c r="CZF1222" s="61"/>
      <c r="CZG1222" s="61"/>
      <c r="CZH1222" s="61"/>
      <c r="CZI1222" s="61"/>
      <c r="CZJ1222" s="61"/>
      <c r="CZK1222" s="61"/>
      <c r="CZL1222" s="61"/>
      <c r="CZM1222" s="61"/>
      <c r="CZN1222" s="61"/>
      <c r="CZO1222" s="61"/>
      <c r="CZP1222" s="61"/>
      <c r="CZQ1222" s="61"/>
      <c r="CZR1222" s="61"/>
      <c r="CZS1222" s="61"/>
      <c r="CZT1222" s="61"/>
      <c r="CZU1222" s="61"/>
      <c r="CZV1222" s="61"/>
      <c r="CZW1222" s="61"/>
      <c r="CZX1222" s="61"/>
      <c r="CZY1222" s="61"/>
      <c r="CZZ1222" s="61"/>
      <c r="DAA1222" s="61"/>
      <c r="DAB1222" s="61"/>
      <c r="DAC1222" s="61"/>
      <c r="DAD1222" s="61"/>
      <c r="DAE1222" s="61"/>
      <c r="DAF1222" s="61"/>
      <c r="DAG1222" s="61"/>
      <c r="DAH1222" s="61"/>
      <c r="DAI1222" s="61"/>
      <c r="DAJ1222" s="61"/>
      <c r="DAK1222" s="61"/>
      <c r="DAL1222" s="61"/>
      <c r="DAM1222" s="61"/>
      <c r="DAN1222" s="61"/>
      <c r="DAO1222" s="61"/>
      <c r="DAP1222" s="61"/>
      <c r="DAQ1222" s="61"/>
      <c r="DAR1222" s="61"/>
      <c r="DAS1222" s="61"/>
      <c r="DAT1222" s="61"/>
      <c r="DAU1222" s="61"/>
      <c r="DAV1222" s="61"/>
      <c r="DAW1222" s="61"/>
      <c r="DAX1222" s="61"/>
      <c r="DAY1222" s="61"/>
      <c r="DAZ1222" s="61"/>
      <c r="DBA1222" s="61"/>
      <c r="DBB1222" s="61"/>
      <c r="DBC1222" s="61"/>
      <c r="DBD1222" s="61"/>
      <c r="DBE1222" s="61"/>
      <c r="DBF1222" s="61"/>
      <c r="DBG1222" s="61"/>
      <c r="DBH1222" s="61"/>
      <c r="DBI1222" s="61"/>
      <c r="DBJ1222" s="61"/>
      <c r="DBK1222" s="61"/>
      <c r="DBL1222" s="61"/>
      <c r="DBM1222" s="61"/>
      <c r="DBN1222" s="61"/>
      <c r="DBO1222" s="61"/>
      <c r="DBP1222" s="61"/>
      <c r="DBQ1222" s="61"/>
      <c r="DBR1222" s="61"/>
      <c r="DBS1222" s="61"/>
      <c r="DBT1222" s="61"/>
      <c r="DBU1222" s="61"/>
      <c r="DBV1222" s="61"/>
      <c r="DBW1222" s="61"/>
      <c r="DBX1222" s="61"/>
      <c r="DBY1222" s="61"/>
      <c r="DBZ1222" s="61"/>
      <c r="DCA1222" s="61"/>
      <c r="DCB1222" s="61"/>
      <c r="DCC1222" s="61"/>
      <c r="DCD1222" s="61"/>
      <c r="DCE1222" s="61"/>
      <c r="DCF1222" s="61"/>
      <c r="DCG1222" s="61"/>
      <c r="DCH1222" s="61"/>
      <c r="DCI1222" s="61"/>
      <c r="DCJ1222" s="61"/>
      <c r="DCK1222" s="61"/>
      <c r="DCL1222" s="61"/>
      <c r="DCM1222" s="61"/>
      <c r="DCN1222" s="61"/>
      <c r="DCO1222" s="61"/>
      <c r="DCP1222" s="61"/>
      <c r="DCQ1222" s="61"/>
      <c r="DCR1222" s="61"/>
      <c r="DCS1222" s="61"/>
      <c r="DCT1222" s="61"/>
      <c r="DCU1222" s="61"/>
      <c r="DCV1222" s="61"/>
      <c r="DCW1222" s="61"/>
      <c r="DCX1222" s="61"/>
      <c r="DCY1222" s="61"/>
      <c r="DCZ1222" s="61"/>
      <c r="DDA1222" s="61"/>
      <c r="DDB1222" s="61"/>
      <c r="DDC1222" s="61"/>
      <c r="DDD1222" s="61"/>
      <c r="DDE1222" s="61"/>
      <c r="DDF1222" s="61"/>
      <c r="DDG1222" s="61"/>
      <c r="DDH1222" s="61"/>
      <c r="DDI1222" s="61"/>
      <c r="DDJ1222" s="61"/>
      <c r="DDK1222" s="61"/>
      <c r="DDL1222" s="61"/>
      <c r="DDM1222" s="61"/>
      <c r="DDN1222" s="61"/>
      <c r="DDO1222" s="61"/>
      <c r="DDP1222" s="61"/>
      <c r="DDQ1222" s="61"/>
      <c r="DDR1222" s="61"/>
      <c r="DDS1222" s="61"/>
      <c r="DDT1222" s="61"/>
      <c r="DDU1222" s="61"/>
      <c r="DDV1222" s="61"/>
      <c r="DDW1222" s="61"/>
      <c r="DDX1222" s="61"/>
      <c r="DDY1222" s="61"/>
      <c r="DDZ1222" s="61"/>
      <c r="DEA1222" s="61"/>
      <c r="DEB1222" s="61"/>
      <c r="DEC1222" s="61"/>
      <c r="DED1222" s="61"/>
      <c r="DEE1222" s="61"/>
      <c r="DEF1222" s="61"/>
      <c r="DEG1222" s="61"/>
      <c r="DEH1222" s="61"/>
      <c r="DEI1222" s="61"/>
      <c r="DEJ1222" s="61"/>
      <c r="DEK1222" s="61"/>
      <c r="DEL1222" s="61"/>
      <c r="DEM1222" s="61"/>
      <c r="DEN1222" s="61"/>
      <c r="DEO1222" s="61"/>
      <c r="DEP1222" s="61"/>
      <c r="DEQ1222" s="61"/>
      <c r="DER1222" s="61"/>
      <c r="DES1222" s="61"/>
      <c r="DET1222" s="61"/>
      <c r="DEU1222" s="61"/>
      <c r="DEV1222" s="61"/>
      <c r="DEW1222" s="61"/>
      <c r="DEX1222" s="61"/>
      <c r="DEY1222" s="61"/>
      <c r="DEZ1222" s="61"/>
      <c r="DFA1222" s="61"/>
      <c r="DFB1222" s="61"/>
      <c r="DFC1222" s="61"/>
      <c r="DFD1222" s="61"/>
      <c r="DFE1222" s="61"/>
      <c r="DFF1222" s="61"/>
      <c r="DFG1222" s="61"/>
      <c r="DFH1222" s="61"/>
      <c r="DFI1222" s="61"/>
      <c r="DFJ1222" s="61"/>
      <c r="DFK1222" s="61"/>
      <c r="DFL1222" s="61"/>
      <c r="DFM1222" s="61"/>
      <c r="DFN1222" s="61"/>
      <c r="DFO1222" s="61"/>
      <c r="DFP1222" s="61"/>
      <c r="DFQ1222" s="61"/>
      <c r="DFR1222" s="61"/>
      <c r="DFS1222" s="61"/>
      <c r="DFT1222" s="61"/>
      <c r="DFU1222" s="61"/>
      <c r="DFV1222" s="61"/>
      <c r="DFW1222" s="61"/>
      <c r="DFX1222" s="61"/>
      <c r="DFY1222" s="61"/>
      <c r="DFZ1222" s="61"/>
      <c r="DGA1222" s="61"/>
      <c r="DGB1222" s="61"/>
      <c r="DGC1222" s="61"/>
      <c r="DGD1222" s="61"/>
      <c r="DGE1222" s="61"/>
      <c r="DGF1222" s="61"/>
      <c r="DGG1222" s="61"/>
      <c r="DGH1222" s="61"/>
      <c r="DGI1222" s="61"/>
      <c r="DGJ1222" s="61"/>
      <c r="DGK1222" s="61"/>
      <c r="DGL1222" s="61"/>
      <c r="DGM1222" s="61"/>
      <c r="DGN1222" s="61"/>
      <c r="DGO1222" s="61"/>
      <c r="DGP1222" s="61"/>
      <c r="DGQ1222" s="61"/>
      <c r="DGR1222" s="61"/>
      <c r="DGS1222" s="61"/>
      <c r="DGT1222" s="61"/>
      <c r="DGU1222" s="61"/>
      <c r="DGV1222" s="61"/>
      <c r="DGW1222" s="61"/>
      <c r="DGX1222" s="61"/>
      <c r="DGY1222" s="61"/>
      <c r="DGZ1222" s="61"/>
      <c r="DHA1222" s="61"/>
      <c r="DHB1222" s="61"/>
      <c r="DHC1222" s="61"/>
      <c r="DHD1222" s="61"/>
      <c r="DHE1222" s="61"/>
      <c r="DHF1222" s="61"/>
      <c r="DHG1222" s="61"/>
      <c r="DHH1222" s="61"/>
      <c r="DHI1222" s="61"/>
      <c r="DHJ1222" s="61"/>
      <c r="DHK1222" s="61"/>
      <c r="DHL1222" s="61"/>
      <c r="DHM1222" s="61"/>
      <c r="DHN1222" s="61"/>
      <c r="DHO1222" s="61"/>
      <c r="DHP1222" s="61"/>
      <c r="DHQ1222" s="61"/>
      <c r="DHR1222" s="61"/>
      <c r="DHS1222" s="61"/>
      <c r="DHT1222" s="61"/>
      <c r="DHU1222" s="61"/>
      <c r="DHV1222" s="61"/>
      <c r="DHW1222" s="61"/>
      <c r="DHX1222" s="61"/>
      <c r="DHY1222" s="61"/>
      <c r="DHZ1222" s="61"/>
      <c r="DIA1222" s="61"/>
      <c r="DIB1222" s="61"/>
      <c r="DIC1222" s="61"/>
      <c r="DID1222" s="61"/>
      <c r="DIE1222" s="61"/>
      <c r="DIF1222" s="61"/>
      <c r="DIG1222" s="61"/>
      <c r="DIH1222" s="61"/>
      <c r="DII1222" s="61"/>
      <c r="DIJ1222" s="61"/>
      <c r="DIK1222" s="61"/>
      <c r="DIL1222" s="61"/>
      <c r="DIM1222" s="61"/>
      <c r="DIN1222" s="61"/>
      <c r="DIO1222" s="61"/>
      <c r="DIP1222" s="61"/>
      <c r="DIQ1222" s="61"/>
      <c r="DIR1222" s="61"/>
      <c r="DIS1222" s="61"/>
      <c r="DIT1222" s="61"/>
      <c r="DIU1222" s="61"/>
      <c r="DIV1222" s="61"/>
      <c r="DIW1222" s="61"/>
      <c r="DIX1222" s="61"/>
      <c r="DIY1222" s="61"/>
      <c r="DIZ1222" s="61"/>
      <c r="DJA1222" s="61"/>
      <c r="DJB1222" s="61"/>
      <c r="DJC1222" s="61"/>
      <c r="DJD1222" s="61"/>
      <c r="DJE1222" s="61"/>
      <c r="DJF1222" s="61"/>
      <c r="DJG1222" s="61"/>
      <c r="DJH1222" s="61"/>
      <c r="DJI1222" s="61"/>
      <c r="DJJ1222" s="61"/>
      <c r="DJK1222" s="61"/>
      <c r="DJL1222" s="61"/>
      <c r="DJM1222" s="61"/>
      <c r="DJN1222" s="61"/>
      <c r="DJO1222" s="61"/>
      <c r="DJP1222" s="61"/>
      <c r="DJQ1222" s="61"/>
      <c r="DJR1222" s="61"/>
      <c r="DJS1222" s="61"/>
      <c r="DJT1222" s="61"/>
      <c r="DJU1222" s="61"/>
      <c r="DJV1222" s="61"/>
      <c r="DJW1222" s="61"/>
      <c r="DJX1222" s="61"/>
      <c r="DJY1222" s="61"/>
      <c r="DJZ1222" s="61"/>
      <c r="DKA1222" s="61"/>
      <c r="DKB1222" s="61"/>
      <c r="DKC1222" s="61"/>
      <c r="DKD1222" s="61"/>
      <c r="DKE1222" s="61"/>
      <c r="DKF1222" s="61"/>
      <c r="DKG1222" s="61"/>
      <c r="DKH1222" s="61"/>
      <c r="DKI1222" s="61"/>
      <c r="DKJ1222" s="61"/>
      <c r="DKK1222" s="61"/>
      <c r="DKL1222" s="61"/>
      <c r="DKM1222" s="61"/>
      <c r="DKN1222" s="61"/>
      <c r="DKO1222" s="61"/>
      <c r="DKP1222" s="61"/>
      <c r="DKQ1222" s="61"/>
      <c r="DKR1222" s="61"/>
      <c r="DKS1222" s="61"/>
      <c r="DKT1222" s="61"/>
      <c r="DKU1222" s="61"/>
      <c r="DKV1222" s="61"/>
      <c r="DKW1222" s="61"/>
      <c r="DKX1222" s="61"/>
      <c r="DKY1222" s="61"/>
      <c r="DKZ1222" s="61"/>
      <c r="DLA1222" s="61"/>
      <c r="DLB1222" s="61"/>
      <c r="DLC1222" s="61"/>
      <c r="DLD1222" s="61"/>
      <c r="DLE1222" s="61"/>
      <c r="DLF1222" s="61"/>
      <c r="DLG1222" s="61"/>
      <c r="DLH1222" s="61"/>
      <c r="DLI1222" s="61"/>
      <c r="DLJ1222" s="61"/>
      <c r="DLK1222" s="61"/>
      <c r="DLL1222" s="61"/>
      <c r="DLM1222" s="61"/>
      <c r="DLN1222" s="61"/>
      <c r="DLO1222" s="61"/>
      <c r="DLP1222" s="61"/>
      <c r="DLQ1222" s="61"/>
      <c r="DLR1222" s="61"/>
      <c r="DLS1222" s="61"/>
      <c r="DLT1222" s="61"/>
      <c r="DLU1222" s="61"/>
      <c r="DLV1222" s="61"/>
      <c r="DLW1222" s="61"/>
      <c r="DLX1222" s="61"/>
      <c r="DLY1222" s="61"/>
      <c r="DLZ1222" s="61"/>
      <c r="DMA1222" s="61"/>
      <c r="DMB1222" s="61"/>
      <c r="DMC1222" s="61"/>
      <c r="DMD1222" s="61"/>
      <c r="DME1222" s="61"/>
      <c r="DMF1222" s="61"/>
      <c r="DMG1222" s="61"/>
      <c r="DMH1222" s="61"/>
      <c r="DMI1222" s="61"/>
      <c r="DMJ1222" s="61"/>
      <c r="DMK1222" s="61"/>
      <c r="DML1222" s="61"/>
      <c r="DMM1222" s="61"/>
      <c r="DMN1222" s="61"/>
      <c r="DMO1222" s="61"/>
      <c r="DMP1222" s="61"/>
      <c r="DMQ1222" s="61"/>
      <c r="DMR1222" s="61"/>
      <c r="DMS1222" s="61"/>
      <c r="DMT1222" s="61"/>
      <c r="DMU1222" s="61"/>
      <c r="DMV1222" s="61"/>
      <c r="DMW1222" s="61"/>
      <c r="DMX1222" s="61"/>
      <c r="DMY1222" s="61"/>
      <c r="DMZ1222" s="61"/>
      <c r="DNA1222" s="61"/>
      <c r="DNB1222" s="61"/>
      <c r="DNC1222" s="61"/>
      <c r="DND1222" s="61"/>
      <c r="DNE1222" s="61"/>
      <c r="DNF1222" s="61"/>
      <c r="DNG1222" s="61"/>
      <c r="DNH1222" s="61"/>
      <c r="DNI1222" s="61"/>
      <c r="DNJ1222" s="61"/>
      <c r="DNK1222" s="61"/>
      <c r="DNL1222" s="61"/>
      <c r="DNM1222" s="61"/>
      <c r="DNN1222" s="61"/>
      <c r="DNO1222" s="61"/>
      <c r="DNP1222" s="61"/>
      <c r="DNQ1222" s="61"/>
      <c r="DNR1222" s="61"/>
      <c r="DNS1222" s="61"/>
      <c r="DNT1222" s="61"/>
      <c r="DNU1222" s="61"/>
      <c r="DNV1222" s="61"/>
      <c r="DNW1222" s="61"/>
      <c r="DNX1222" s="61"/>
      <c r="DNY1222" s="61"/>
      <c r="DNZ1222" s="61"/>
      <c r="DOA1222" s="61"/>
      <c r="DOB1222" s="61"/>
      <c r="DOC1222" s="61"/>
      <c r="DOD1222" s="61"/>
      <c r="DOE1222" s="61"/>
      <c r="DOF1222" s="61"/>
      <c r="DOG1222" s="61"/>
      <c r="DOH1222" s="61"/>
      <c r="DOI1222" s="61"/>
      <c r="DOJ1222" s="61"/>
      <c r="DOK1222" s="61"/>
      <c r="DOL1222" s="61"/>
      <c r="DOM1222" s="61"/>
      <c r="DON1222" s="61"/>
      <c r="DOO1222" s="61"/>
      <c r="DOP1222" s="61"/>
      <c r="DOQ1222" s="61"/>
      <c r="DOR1222" s="61"/>
      <c r="DOS1222" s="61"/>
      <c r="DOT1222" s="61"/>
      <c r="DOU1222" s="61"/>
      <c r="DOV1222" s="61"/>
      <c r="DOW1222" s="61"/>
      <c r="DOX1222" s="61"/>
      <c r="DOY1222" s="61"/>
      <c r="DOZ1222" s="61"/>
      <c r="DPA1222" s="61"/>
      <c r="DPB1222" s="61"/>
      <c r="DPC1222" s="61"/>
      <c r="DPD1222" s="61"/>
      <c r="DPE1222" s="61"/>
      <c r="DPF1222" s="61"/>
      <c r="DPG1222" s="61"/>
      <c r="DPH1222" s="61"/>
      <c r="DPI1222" s="61"/>
      <c r="DPJ1222" s="61"/>
      <c r="DPK1222" s="61"/>
      <c r="DPL1222" s="61"/>
      <c r="DPM1222" s="61"/>
      <c r="DPN1222" s="61"/>
      <c r="DPO1222" s="61"/>
      <c r="DPP1222" s="61"/>
      <c r="DPQ1222" s="61"/>
      <c r="DPR1222" s="61"/>
      <c r="DPS1222" s="61"/>
      <c r="DPT1222" s="61"/>
      <c r="DPU1222" s="61"/>
      <c r="DPV1222" s="61"/>
      <c r="DPW1222" s="61"/>
      <c r="DPX1222" s="61"/>
      <c r="DPY1222" s="61"/>
      <c r="DPZ1222" s="61"/>
      <c r="DQA1222" s="61"/>
      <c r="DQB1222" s="61"/>
      <c r="DQC1222" s="61"/>
      <c r="DQD1222" s="61"/>
      <c r="DQE1222" s="61"/>
      <c r="DQF1222" s="61"/>
      <c r="DQG1222" s="61"/>
      <c r="DQH1222" s="61"/>
      <c r="DQI1222" s="61"/>
      <c r="DQJ1222" s="61"/>
      <c r="DQK1222" s="61"/>
      <c r="DQL1222" s="61"/>
      <c r="DQM1222" s="61"/>
      <c r="DQN1222" s="61"/>
      <c r="DQO1222" s="61"/>
      <c r="DQP1222" s="61"/>
      <c r="DQQ1222" s="61"/>
      <c r="DQR1222" s="61"/>
      <c r="DQS1222" s="61"/>
      <c r="DQT1222" s="61"/>
      <c r="DQU1222" s="61"/>
      <c r="DQV1222" s="61"/>
      <c r="DQW1222" s="61"/>
      <c r="DQX1222" s="61"/>
      <c r="DQY1222" s="61"/>
      <c r="DQZ1222" s="61"/>
      <c r="DRA1222" s="61"/>
      <c r="DRB1222" s="61"/>
      <c r="DRC1222" s="61"/>
      <c r="DRD1222" s="61"/>
      <c r="DRE1222" s="61"/>
      <c r="DRF1222" s="61"/>
      <c r="DRG1222" s="61"/>
      <c r="DRH1222" s="61"/>
      <c r="DRI1222" s="61"/>
      <c r="DRJ1222" s="61"/>
      <c r="DRK1222" s="61"/>
      <c r="DRL1222" s="61"/>
      <c r="DRM1222" s="61"/>
      <c r="DRN1222" s="61"/>
      <c r="DRO1222" s="61"/>
      <c r="DRP1222" s="61"/>
      <c r="DRQ1222" s="61"/>
      <c r="DRR1222" s="61"/>
      <c r="DRS1222" s="61"/>
      <c r="DRT1222" s="61"/>
      <c r="DRU1222" s="61"/>
      <c r="DRV1222" s="61"/>
      <c r="DRW1222" s="61"/>
      <c r="DRX1222" s="61"/>
      <c r="DRY1222" s="61"/>
      <c r="DRZ1222" s="61"/>
      <c r="DSA1222" s="61"/>
      <c r="DSB1222" s="61"/>
      <c r="DSC1222" s="61"/>
      <c r="DSD1222" s="61"/>
      <c r="DSE1222" s="61"/>
      <c r="DSF1222" s="61"/>
      <c r="DSG1222" s="61"/>
      <c r="DSH1222" s="61"/>
      <c r="DSI1222" s="61"/>
      <c r="DSJ1222" s="61"/>
      <c r="DSK1222" s="61"/>
      <c r="DSL1222" s="61"/>
      <c r="DSM1222" s="61"/>
      <c r="DSN1222" s="61"/>
      <c r="DSO1222" s="61"/>
      <c r="DSP1222" s="61"/>
      <c r="DSQ1222" s="61"/>
      <c r="DSR1222" s="61"/>
      <c r="DSS1222" s="61"/>
      <c r="DST1222" s="61"/>
      <c r="DSU1222" s="61"/>
      <c r="DSV1222" s="61"/>
      <c r="DSW1222" s="61"/>
      <c r="DSX1222" s="61"/>
      <c r="DSY1222" s="61"/>
      <c r="DSZ1222" s="61"/>
      <c r="DTA1222" s="61"/>
      <c r="DTB1222" s="61"/>
      <c r="DTC1222" s="61"/>
      <c r="DTD1222" s="61"/>
      <c r="DTE1222" s="61"/>
      <c r="DTF1222" s="61"/>
      <c r="DTG1222" s="61"/>
      <c r="DTH1222" s="61"/>
      <c r="DTI1222" s="61"/>
      <c r="DTJ1222" s="61"/>
      <c r="DTK1222" s="61"/>
      <c r="DTL1222" s="61"/>
      <c r="DTM1222" s="61"/>
      <c r="DTN1222" s="61"/>
      <c r="DTO1222" s="61"/>
      <c r="DTP1222" s="61"/>
      <c r="DTQ1222" s="61"/>
      <c r="DTR1222" s="61"/>
      <c r="DTS1222" s="61"/>
      <c r="DTT1222" s="61"/>
      <c r="DTU1222" s="61"/>
      <c r="DTV1222" s="61"/>
      <c r="DTW1222" s="61"/>
      <c r="DTX1222" s="61"/>
      <c r="DTY1222" s="61"/>
      <c r="DTZ1222" s="61"/>
      <c r="DUA1222" s="61"/>
      <c r="DUB1222" s="61"/>
      <c r="DUC1222" s="61"/>
      <c r="DUD1222" s="61"/>
      <c r="DUE1222" s="61"/>
      <c r="DUF1222" s="61"/>
      <c r="DUG1222" s="61"/>
      <c r="DUH1222" s="61"/>
      <c r="DUI1222" s="61"/>
      <c r="DUJ1222" s="61"/>
      <c r="DUK1222" s="61"/>
      <c r="DUL1222" s="61"/>
      <c r="DUM1222" s="61"/>
      <c r="DUN1222" s="61"/>
      <c r="DUO1222" s="61"/>
      <c r="DUP1222" s="61"/>
      <c r="DUQ1222" s="61"/>
      <c r="DUR1222" s="61"/>
      <c r="DUS1222" s="61"/>
      <c r="DUT1222" s="61"/>
      <c r="DUU1222" s="61"/>
      <c r="DUV1222" s="61"/>
      <c r="DUW1222" s="61"/>
      <c r="DUX1222" s="61"/>
      <c r="DUY1222" s="61"/>
      <c r="DUZ1222" s="61"/>
      <c r="DVA1222" s="61"/>
      <c r="DVB1222" s="61"/>
      <c r="DVC1222" s="61"/>
      <c r="DVD1222" s="61"/>
      <c r="DVE1222" s="61"/>
      <c r="DVF1222" s="61"/>
      <c r="DVG1222" s="61"/>
      <c r="DVH1222" s="61"/>
      <c r="DVI1222" s="61"/>
      <c r="DVJ1222" s="61"/>
      <c r="DVK1222" s="61"/>
      <c r="DVL1222" s="61"/>
      <c r="DVM1222" s="61"/>
      <c r="DVN1222" s="61"/>
      <c r="DVO1222" s="61"/>
      <c r="DVP1222" s="61"/>
      <c r="DVQ1222" s="61"/>
      <c r="DVR1222" s="61"/>
      <c r="DVS1222" s="61"/>
      <c r="DVT1222" s="61"/>
      <c r="DVU1222" s="61"/>
      <c r="DVV1222" s="61"/>
      <c r="DVW1222" s="61"/>
      <c r="DVX1222" s="61"/>
      <c r="DVY1222" s="61"/>
      <c r="DVZ1222" s="61"/>
      <c r="DWA1222" s="61"/>
      <c r="DWB1222" s="61"/>
      <c r="DWC1222" s="61"/>
      <c r="DWD1222" s="61"/>
      <c r="DWE1222" s="61"/>
      <c r="DWF1222" s="61"/>
      <c r="DWG1222" s="61"/>
      <c r="DWH1222" s="61"/>
      <c r="DWI1222" s="61"/>
      <c r="DWJ1222" s="61"/>
      <c r="DWK1222" s="61"/>
      <c r="DWL1222" s="61"/>
      <c r="DWM1222" s="61"/>
      <c r="DWN1222" s="61"/>
      <c r="DWO1222" s="61"/>
      <c r="DWP1222" s="61"/>
      <c r="DWQ1222" s="61"/>
      <c r="DWR1222" s="61"/>
      <c r="DWS1222" s="61"/>
      <c r="DWT1222" s="61"/>
      <c r="DWU1222" s="61"/>
      <c r="DWV1222" s="61"/>
      <c r="DWW1222" s="61"/>
      <c r="DWX1222" s="61"/>
      <c r="DWY1222" s="61"/>
      <c r="DWZ1222" s="61"/>
      <c r="DXA1222" s="61"/>
      <c r="DXB1222" s="61"/>
      <c r="DXC1222" s="61"/>
      <c r="DXD1222" s="61"/>
      <c r="DXE1222" s="61"/>
      <c r="DXF1222" s="61"/>
      <c r="DXG1222" s="61"/>
      <c r="DXH1222" s="61"/>
      <c r="DXI1222" s="61"/>
      <c r="DXJ1222" s="61"/>
      <c r="DXK1222" s="61"/>
      <c r="DXL1222" s="61"/>
      <c r="DXM1222" s="61"/>
      <c r="DXN1222" s="61"/>
      <c r="DXO1222" s="61"/>
      <c r="DXP1222" s="61"/>
      <c r="DXQ1222" s="61"/>
      <c r="DXR1222" s="61"/>
      <c r="DXS1222" s="61"/>
      <c r="DXT1222" s="61"/>
      <c r="DXU1222" s="61"/>
      <c r="DXV1222" s="61"/>
      <c r="DXW1222" s="61"/>
      <c r="DXX1222" s="61"/>
      <c r="DXY1222" s="61"/>
      <c r="DXZ1222" s="61"/>
      <c r="DYA1222" s="61"/>
      <c r="DYB1222" s="61"/>
      <c r="DYC1222" s="61"/>
      <c r="DYD1222" s="61"/>
      <c r="DYE1222" s="61"/>
      <c r="DYF1222" s="61"/>
      <c r="DYG1222" s="61"/>
      <c r="DYH1222" s="61"/>
      <c r="DYI1222" s="61"/>
      <c r="DYJ1222" s="61"/>
      <c r="DYK1222" s="61"/>
      <c r="DYL1222" s="61"/>
      <c r="DYM1222" s="61"/>
      <c r="DYN1222" s="61"/>
      <c r="DYO1222" s="61"/>
      <c r="DYP1222" s="61"/>
      <c r="DYQ1222" s="61"/>
      <c r="DYR1222" s="61"/>
      <c r="DYS1222" s="61"/>
      <c r="DYT1222" s="61"/>
      <c r="DYU1222" s="61"/>
      <c r="DYV1222" s="61"/>
      <c r="DYW1222" s="61"/>
      <c r="DYX1222" s="61"/>
      <c r="DYY1222" s="61"/>
      <c r="DYZ1222" s="61"/>
      <c r="DZA1222" s="61"/>
      <c r="DZB1222" s="61"/>
      <c r="DZC1222" s="61"/>
      <c r="DZD1222" s="61"/>
      <c r="DZE1222" s="61"/>
      <c r="DZF1222" s="61"/>
      <c r="DZG1222" s="61"/>
      <c r="DZH1222" s="61"/>
      <c r="DZI1222" s="61"/>
      <c r="DZJ1222" s="61"/>
      <c r="DZK1222" s="61"/>
      <c r="DZL1222" s="61"/>
      <c r="DZM1222" s="61"/>
      <c r="DZN1222" s="61"/>
      <c r="DZO1222" s="61"/>
      <c r="DZP1222" s="61"/>
      <c r="DZQ1222" s="61"/>
      <c r="DZR1222" s="61"/>
      <c r="DZS1222" s="61"/>
      <c r="DZT1222" s="61"/>
      <c r="DZU1222" s="61"/>
      <c r="DZV1222" s="61"/>
      <c r="DZW1222" s="61"/>
      <c r="DZX1222" s="61"/>
      <c r="DZY1222" s="61"/>
      <c r="DZZ1222" s="61"/>
      <c r="EAA1222" s="61"/>
      <c r="EAB1222" s="61"/>
      <c r="EAC1222" s="61"/>
      <c r="EAD1222" s="61"/>
      <c r="EAE1222" s="61"/>
      <c r="EAF1222" s="61"/>
      <c r="EAG1222" s="61"/>
      <c r="EAH1222" s="61"/>
      <c r="EAI1222" s="61"/>
      <c r="EAJ1222" s="61"/>
      <c r="EAK1222" s="61"/>
      <c r="EAL1222" s="61"/>
      <c r="EAM1222" s="61"/>
      <c r="EAN1222" s="61"/>
      <c r="EAO1222" s="61"/>
      <c r="EAP1222" s="61"/>
      <c r="EAQ1222" s="61"/>
      <c r="EAR1222" s="61"/>
      <c r="EAS1222" s="61"/>
      <c r="EAT1222" s="61"/>
      <c r="EAU1222" s="61"/>
      <c r="EAV1222" s="61"/>
      <c r="EAW1222" s="61"/>
      <c r="EAX1222" s="61"/>
      <c r="EAY1222" s="61"/>
      <c r="EAZ1222" s="61"/>
      <c r="EBA1222" s="61"/>
      <c r="EBB1222" s="61"/>
      <c r="EBC1222" s="61"/>
      <c r="EBD1222" s="61"/>
      <c r="EBE1222" s="61"/>
      <c r="EBF1222" s="61"/>
      <c r="EBG1222" s="61"/>
      <c r="EBH1222" s="61"/>
      <c r="EBI1222" s="61"/>
      <c r="EBJ1222" s="61"/>
      <c r="EBK1222" s="61"/>
      <c r="EBL1222" s="61"/>
      <c r="EBM1222" s="61"/>
      <c r="EBN1222" s="61"/>
      <c r="EBO1222" s="61"/>
      <c r="EBP1222" s="61"/>
      <c r="EBQ1222" s="61"/>
      <c r="EBR1222" s="61"/>
      <c r="EBS1222" s="61"/>
      <c r="EBT1222" s="61"/>
      <c r="EBU1222" s="61"/>
      <c r="EBV1222" s="61"/>
      <c r="EBW1222" s="61"/>
      <c r="EBX1222" s="61"/>
      <c r="EBY1222" s="61"/>
      <c r="EBZ1222" s="61"/>
      <c r="ECA1222" s="61"/>
      <c r="ECB1222" s="61"/>
      <c r="ECC1222" s="61"/>
      <c r="ECD1222" s="61"/>
      <c r="ECE1222" s="61"/>
      <c r="ECF1222" s="61"/>
      <c r="ECG1222" s="61"/>
      <c r="ECH1222" s="61"/>
      <c r="ECI1222" s="61"/>
      <c r="ECJ1222" s="61"/>
      <c r="ECK1222" s="61"/>
      <c r="ECL1222" s="61"/>
      <c r="ECM1222" s="61"/>
      <c r="ECN1222" s="61"/>
      <c r="ECO1222" s="61"/>
      <c r="ECP1222" s="61"/>
      <c r="ECQ1222" s="61"/>
      <c r="ECR1222" s="61"/>
      <c r="ECS1222" s="61"/>
      <c r="ECT1222" s="61"/>
      <c r="ECU1222" s="61"/>
      <c r="ECV1222" s="61"/>
      <c r="ECW1222" s="61"/>
      <c r="ECX1222" s="61"/>
      <c r="ECY1222" s="61"/>
      <c r="ECZ1222" s="61"/>
      <c r="EDA1222" s="61"/>
      <c r="EDB1222" s="61"/>
      <c r="EDC1222" s="61"/>
      <c r="EDD1222" s="61"/>
      <c r="EDE1222" s="61"/>
      <c r="EDF1222" s="61"/>
      <c r="EDG1222" s="61"/>
      <c r="EDH1222" s="61"/>
      <c r="EDI1222" s="61"/>
      <c r="EDJ1222" s="61"/>
      <c r="EDK1222" s="61"/>
      <c r="EDL1222" s="61"/>
      <c r="EDM1222" s="61"/>
      <c r="EDN1222" s="61"/>
      <c r="EDO1222" s="61"/>
      <c r="EDP1222" s="61"/>
      <c r="EDQ1222" s="61"/>
      <c r="EDR1222" s="61"/>
      <c r="EDS1222" s="61"/>
      <c r="EDT1222" s="61"/>
      <c r="EDU1222" s="61"/>
      <c r="EDV1222" s="61"/>
      <c r="EDW1222" s="61"/>
      <c r="EDX1222" s="61"/>
      <c r="EDY1222" s="61"/>
      <c r="EDZ1222" s="61"/>
      <c r="EEA1222" s="61"/>
      <c r="EEB1222" s="61"/>
      <c r="EEC1222" s="61"/>
      <c r="EED1222" s="61"/>
      <c r="EEE1222" s="61"/>
      <c r="EEF1222" s="61"/>
      <c r="EEG1222" s="61"/>
      <c r="EEH1222" s="61"/>
      <c r="EEI1222" s="61"/>
      <c r="EEJ1222" s="61"/>
      <c r="EEK1222" s="61"/>
      <c r="EEL1222" s="61"/>
      <c r="EEM1222" s="61"/>
      <c r="EEN1222" s="61"/>
      <c r="EEO1222" s="61"/>
      <c r="EEP1222" s="61"/>
      <c r="EEQ1222" s="61"/>
      <c r="EER1222" s="61"/>
      <c r="EES1222" s="61"/>
      <c r="EET1222" s="61"/>
      <c r="EEU1222" s="61"/>
      <c r="EEV1222" s="61"/>
      <c r="EEW1222" s="61"/>
      <c r="EEX1222" s="61"/>
      <c r="EEY1222" s="61"/>
      <c r="EEZ1222" s="61"/>
      <c r="EFA1222" s="61"/>
      <c r="EFB1222" s="61"/>
      <c r="EFC1222" s="61"/>
      <c r="EFD1222" s="61"/>
      <c r="EFE1222" s="61"/>
      <c r="EFF1222" s="61"/>
      <c r="EFG1222" s="61"/>
      <c r="EFH1222" s="61"/>
      <c r="EFI1222" s="61"/>
      <c r="EFJ1222" s="61"/>
      <c r="EFK1222" s="61"/>
      <c r="EFL1222" s="61"/>
      <c r="EFM1222" s="61"/>
      <c r="EFN1222" s="61"/>
      <c r="EFO1222" s="61"/>
      <c r="EFP1222" s="61"/>
      <c r="EFQ1222" s="61"/>
      <c r="EFR1222" s="61"/>
      <c r="EFS1222" s="61"/>
      <c r="EFT1222" s="61"/>
      <c r="EFU1222" s="61"/>
      <c r="EFV1222" s="61"/>
      <c r="EFW1222" s="61"/>
      <c r="EFX1222" s="61"/>
      <c r="EFY1222" s="61"/>
      <c r="EFZ1222" s="61"/>
      <c r="EGA1222" s="61"/>
      <c r="EGB1222" s="61"/>
      <c r="EGC1222" s="61"/>
      <c r="EGD1222" s="61"/>
      <c r="EGE1222" s="61"/>
      <c r="EGF1222" s="61"/>
      <c r="EGG1222" s="61"/>
      <c r="EGH1222" s="61"/>
      <c r="EGI1222" s="61"/>
      <c r="EGJ1222" s="61"/>
      <c r="EGK1222" s="61"/>
      <c r="EGL1222" s="61"/>
      <c r="EGM1222" s="61"/>
      <c r="EGN1222" s="61"/>
      <c r="EGO1222" s="61"/>
      <c r="EGP1222" s="61"/>
      <c r="EGQ1222" s="61"/>
      <c r="EGR1222" s="61"/>
      <c r="EGS1222" s="61"/>
      <c r="EGT1222" s="61"/>
      <c r="EGU1222" s="61"/>
      <c r="EGV1222" s="61"/>
      <c r="EGW1222" s="61"/>
      <c r="EGX1222" s="61"/>
      <c r="EGY1222" s="61"/>
      <c r="EGZ1222" s="61"/>
      <c r="EHA1222" s="61"/>
      <c r="EHB1222" s="61"/>
      <c r="EHC1222" s="61"/>
      <c r="EHD1222" s="61"/>
      <c r="EHE1222" s="61"/>
      <c r="EHF1222" s="61"/>
      <c r="EHG1222" s="61"/>
      <c r="EHH1222" s="61"/>
      <c r="EHI1222" s="61"/>
      <c r="EHJ1222" s="61"/>
      <c r="EHK1222" s="61"/>
      <c r="EHL1222" s="61"/>
      <c r="EHM1222" s="61"/>
      <c r="EHN1222" s="61"/>
      <c r="EHO1222" s="61"/>
      <c r="EHP1222" s="61"/>
      <c r="EHQ1222" s="61"/>
      <c r="EHR1222" s="61"/>
      <c r="EHS1222" s="61"/>
      <c r="EHT1222" s="61"/>
      <c r="EHU1222" s="61"/>
      <c r="EHV1222" s="61"/>
      <c r="EHW1222" s="61"/>
      <c r="EHX1222" s="61"/>
      <c r="EHY1222" s="61"/>
      <c r="EHZ1222" s="61"/>
      <c r="EIA1222" s="61"/>
      <c r="EIB1222" s="61"/>
      <c r="EIC1222" s="61"/>
      <c r="EID1222" s="61"/>
      <c r="EIE1222" s="61"/>
      <c r="EIF1222" s="61"/>
      <c r="EIG1222" s="61"/>
      <c r="EIH1222" s="61"/>
      <c r="EII1222" s="61"/>
      <c r="EIJ1222" s="61"/>
      <c r="EIK1222" s="61"/>
      <c r="EIL1222" s="61"/>
      <c r="EIM1222" s="61"/>
      <c r="EIN1222" s="61"/>
      <c r="EIO1222" s="61"/>
      <c r="EIP1222" s="61"/>
      <c r="EIQ1222" s="61"/>
      <c r="EIR1222" s="61"/>
      <c r="EIS1222" s="61"/>
      <c r="EIT1222" s="61"/>
      <c r="EIU1222" s="61"/>
      <c r="EIV1222" s="61"/>
      <c r="EIW1222" s="61"/>
      <c r="EIX1222" s="61"/>
      <c r="EIY1222" s="61"/>
      <c r="EIZ1222" s="61"/>
      <c r="EJA1222" s="61"/>
      <c r="EJB1222" s="61"/>
      <c r="EJC1222" s="61"/>
      <c r="EJD1222" s="61"/>
      <c r="EJE1222" s="61"/>
      <c r="EJF1222" s="61"/>
      <c r="EJG1222" s="61"/>
      <c r="EJH1222" s="61"/>
      <c r="EJI1222" s="61"/>
      <c r="EJJ1222" s="61"/>
      <c r="EJK1222" s="61"/>
      <c r="EJL1222" s="61"/>
      <c r="EJM1222" s="61"/>
      <c r="EJN1222" s="61"/>
      <c r="EJO1222" s="61"/>
      <c r="EJP1222" s="61"/>
      <c r="EJQ1222" s="61"/>
      <c r="EJR1222" s="61"/>
      <c r="EJS1222" s="61"/>
      <c r="EJT1222" s="61"/>
      <c r="EJU1222" s="61"/>
      <c r="EJV1222" s="61"/>
      <c r="EJW1222" s="61"/>
      <c r="EJX1222" s="61"/>
      <c r="EJY1222" s="61"/>
      <c r="EJZ1222" s="61"/>
      <c r="EKA1222" s="61"/>
      <c r="EKB1222" s="61"/>
      <c r="EKC1222" s="61"/>
      <c r="EKD1222" s="61"/>
      <c r="EKE1222" s="61"/>
      <c r="EKF1222" s="61"/>
      <c r="EKG1222" s="61"/>
      <c r="EKH1222" s="61"/>
      <c r="EKI1222" s="61"/>
      <c r="EKJ1222" s="61"/>
      <c r="EKK1222" s="61"/>
      <c r="EKL1222" s="61"/>
      <c r="EKM1222" s="61"/>
      <c r="EKN1222" s="61"/>
      <c r="EKO1222" s="61"/>
      <c r="EKP1222" s="61"/>
      <c r="EKQ1222" s="61"/>
      <c r="EKR1222" s="61"/>
      <c r="EKS1222" s="61"/>
      <c r="EKT1222" s="61"/>
      <c r="EKU1222" s="61"/>
      <c r="EKV1222" s="61"/>
      <c r="EKW1222" s="61"/>
      <c r="EKX1222" s="61"/>
      <c r="EKY1222" s="61"/>
      <c r="EKZ1222" s="61"/>
      <c r="ELA1222" s="61"/>
      <c r="ELB1222" s="61"/>
      <c r="ELC1222" s="61"/>
      <c r="ELD1222" s="61"/>
      <c r="ELE1222" s="61"/>
      <c r="ELF1222" s="61"/>
      <c r="ELG1222" s="61"/>
      <c r="ELH1222" s="61"/>
      <c r="ELI1222" s="61"/>
      <c r="ELJ1222" s="61"/>
      <c r="ELK1222" s="61"/>
      <c r="ELL1222" s="61"/>
      <c r="ELM1222" s="61"/>
      <c r="ELN1222" s="61"/>
      <c r="ELO1222" s="61"/>
      <c r="ELP1222" s="61"/>
      <c r="ELQ1222" s="61"/>
      <c r="ELR1222" s="61"/>
      <c r="ELS1222" s="61"/>
      <c r="ELT1222" s="61"/>
      <c r="ELU1222" s="61"/>
      <c r="ELV1222" s="61"/>
      <c r="ELW1222" s="61"/>
      <c r="ELX1222" s="61"/>
      <c r="ELY1222" s="61"/>
      <c r="ELZ1222" s="61"/>
      <c r="EMA1222" s="61"/>
      <c r="EMB1222" s="61"/>
      <c r="EMC1222" s="61"/>
      <c r="EMD1222" s="61"/>
      <c r="EME1222" s="61"/>
      <c r="EMF1222" s="61"/>
      <c r="EMG1222" s="61"/>
      <c r="EMH1222" s="61"/>
      <c r="EMI1222" s="61"/>
      <c r="EMJ1222" s="61"/>
      <c r="EMK1222" s="61"/>
      <c r="EML1222" s="61"/>
      <c r="EMM1222" s="61"/>
      <c r="EMN1222" s="61"/>
      <c r="EMO1222" s="61"/>
      <c r="EMP1222" s="61"/>
      <c r="EMQ1222" s="61"/>
      <c r="EMR1222" s="61"/>
      <c r="EMS1222" s="61"/>
      <c r="EMT1222" s="61"/>
      <c r="EMU1222" s="61"/>
      <c r="EMV1222" s="61"/>
      <c r="EMW1222" s="61"/>
      <c r="EMX1222" s="61"/>
      <c r="EMY1222" s="61"/>
      <c r="EMZ1222" s="61"/>
      <c r="ENA1222" s="61"/>
      <c r="ENB1222" s="61"/>
      <c r="ENC1222" s="61"/>
      <c r="END1222" s="61"/>
      <c r="ENE1222" s="61"/>
      <c r="ENF1222" s="61"/>
      <c r="ENG1222" s="61"/>
      <c r="ENH1222" s="61"/>
      <c r="ENI1222" s="61"/>
      <c r="ENJ1222" s="61"/>
      <c r="ENK1222" s="61"/>
      <c r="ENL1222" s="61"/>
      <c r="ENM1222" s="61"/>
      <c r="ENN1222" s="61"/>
      <c r="ENO1222" s="61"/>
      <c r="ENP1222" s="61"/>
      <c r="ENQ1222" s="61"/>
      <c r="ENR1222" s="61"/>
      <c r="ENS1222" s="61"/>
      <c r="ENT1222" s="61"/>
      <c r="ENU1222" s="61"/>
      <c r="ENV1222" s="61"/>
      <c r="ENW1222" s="61"/>
      <c r="ENX1222" s="61"/>
      <c r="ENY1222" s="61"/>
      <c r="ENZ1222" s="61"/>
      <c r="EOA1222" s="61"/>
      <c r="EOB1222" s="61"/>
      <c r="EOC1222" s="61"/>
      <c r="EOD1222" s="61"/>
      <c r="EOE1222" s="61"/>
      <c r="EOF1222" s="61"/>
      <c r="EOG1222" s="61"/>
      <c r="EOH1222" s="61"/>
      <c r="EOI1222" s="61"/>
      <c r="EOJ1222" s="61"/>
      <c r="EOK1222" s="61"/>
      <c r="EOL1222" s="61"/>
      <c r="EOM1222" s="61"/>
      <c r="EON1222" s="61"/>
      <c r="EOO1222" s="61"/>
      <c r="EOP1222" s="61"/>
      <c r="EOQ1222" s="61"/>
      <c r="EOR1222" s="61"/>
      <c r="EOS1222" s="61"/>
      <c r="EOT1222" s="61"/>
      <c r="EOU1222" s="61"/>
      <c r="EOV1222" s="61"/>
      <c r="EOW1222" s="61"/>
      <c r="EOX1222" s="61"/>
      <c r="EOY1222" s="61"/>
      <c r="EOZ1222" s="61"/>
      <c r="EPA1222" s="61"/>
      <c r="EPB1222" s="61"/>
      <c r="EPC1222" s="61"/>
      <c r="EPD1222" s="61"/>
      <c r="EPE1222" s="61"/>
      <c r="EPF1222" s="61"/>
      <c r="EPG1222" s="61"/>
      <c r="EPH1222" s="61"/>
      <c r="EPI1222" s="61"/>
      <c r="EPJ1222" s="61"/>
      <c r="EPK1222" s="61"/>
      <c r="EPL1222" s="61"/>
      <c r="EPM1222" s="61"/>
      <c r="EPN1222" s="61"/>
      <c r="EPO1222" s="61"/>
      <c r="EPP1222" s="61"/>
      <c r="EPQ1222" s="61"/>
      <c r="EPR1222" s="61"/>
      <c r="EPS1222" s="61"/>
      <c r="EPT1222" s="61"/>
      <c r="EPU1222" s="61"/>
      <c r="EPV1222" s="61"/>
      <c r="EPW1222" s="61"/>
      <c r="EPX1222" s="61"/>
      <c r="EPY1222" s="61"/>
      <c r="EPZ1222" s="61"/>
      <c r="EQA1222" s="61"/>
      <c r="EQB1222" s="61"/>
      <c r="EQC1222" s="61"/>
      <c r="EQD1222" s="61"/>
      <c r="EQE1222" s="61"/>
      <c r="EQF1222" s="61"/>
      <c r="EQG1222" s="61"/>
      <c r="EQH1222" s="61"/>
      <c r="EQI1222" s="61"/>
      <c r="EQJ1222" s="61"/>
      <c r="EQK1222" s="61"/>
      <c r="EQL1222" s="61"/>
      <c r="EQM1222" s="61"/>
      <c r="EQN1222" s="61"/>
      <c r="EQO1222" s="61"/>
      <c r="EQP1222" s="61"/>
      <c r="EQQ1222" s="61"/>
      <c r="EQR1222" s="61"/>
      <c r="EQS1222" s="61"/>
      <c r="EQT1222" s="61"/>
      <c r="EQU1222" s="61"/>
      <c r="EQV1222" s="61"/>
      <c r="EQW1222" s="61"/>
      <c r="EQX1222" s="61"/>
      <c r="EQY1222" s="61"/>
      <c r="EQZ1222" s="61"/>
      <c r="ERA1222" s="61"/>
      <c r="ERB1222" s="61"/>
      <c r="ERC1222" s="61"/>
      <c r="ERD1222" s="61"/>
      <c r="ERE1222" s="61"/>
      <c r="ERF1222" s="61"/>
      <c r="ERG1222" s="61"/>
      <c r="ERH1222" s="61"/>
      <c r="ERI1222" s="61"/>
      <c r="ERJ1222" s="61"/>
      <c r="ERK1222" s="61"/>
      <c r="ERL1222" s="61"/>
      <c r="ERM1222" s="61"/>
      <c r="ERN1222" s="61"/>
      <c r="ERO1222" s="61"/>
      <c r="ERP1222" s="61"/>
      <c r="ERQ1222" s="61"/>
      <c r="ERR1222" s="61"/>
      <c r="ERS1222" s="61"/>
      <c r="ERT1222" s="61"/>
      <c r="ERU1222" s="61"/>
      <c r="ERV1222" s="61"/>
      <c r="ERW1222" s="61"/>
      <c r="ERX1222" s="61"/>
      <c r="ERY1222" s="61"/>
      <c r="ERZ1222" s="61"/>
      <c r="ESA1222" s="61"/>
      <c r="ESB1222" s="61"/>
      <c r="ESC1222" s="61"/>
      <c r="ESD1222" s="61"/>
      <c r="ESE1222" s="61"/>
      <c r="ESF1222" s="61"/>
      <c r="ESG1222" s="61"/>
      <c r="ESH1222" s="61"/>
      <c r="ESI1222" s="61"/>
      <c r="ESJ1222" s="61"/>
      <c r="ESK1222" s="61"/>
      <c r="ESL1222" s="61"/>
      <c r="ESM1222" s="61"/>
      <c r="ESN1222" s="61"/>
      <c r="ESO1222" s="61"/>
      <c r="ESP1222" s="61"/>
      <c r="ESQ1222" s="61"/>
      <c r="ESR1222" s="61"/>
      <c r="ESS1222" s="61"/>
      <c r="EST1222" s="61"/>
      <c r="ESU1222" s="61"/>
      <c r="ESV1222" s="61"/>
      <c r="ESW1222" s="61"/>
      <c r="ESX1222" s="61"/>
      <c r="ESY1222" s="61"/>
      <c r="ESZ1222" s="61"/>
      <c r="ETA1222" s="61"/>
      <c r="ETB1222" s="61"/>
      <c r="ETC1222" s="61"/>
      <c r="ETD1222" s="61"/>
      <c r="ETE1222" s="61"/>
      <c r="ETF1222" s="61"/>
      <c r="ETG1222" s="61"/>
      <c r="ETH1222" s="61"/>
      <c r="ETI1222" s="61"/>
      <c r="ETJ1222" s="61"/>
      <c r="ETK1222" s="61"/>
      <c r="ETL1222" s="61"/>
      <c r="ETM1222" s="61"/>
      <c r="ETN1222" s="61"/>
      <c r="ETO1222" s="61"/>
      <c r="ETP1222" s="61"/>
      <c r="ETQ1222" s="61"/>
      <c r="ETR1222" s="61"/>
      <c r="ETS1222" s="61"/>
      <c r="ETT1222" s="61"/>
      <c r="ETU1222" s="61"/>
      <c r="ETV1222" s="61"/>
      <c r="ETW1222" s="61"/>
      <c r="ETX1222" s="61"/>
      <c r="ETY1222" s="61"/>
      <c r="ETZ1222" s="61"/>
      <c r="EUA1222" s="61"/>
      <c r="EUB1222" s="61"/>
      <c r="EUC1222" s="61"/>
      <c r="EUD1222" s="61"/>
      <c r="EUE1222" s="61"/>
      <c r="EUF1222" s="61"/>
      <c r="EUG1222" s="61"/>
      <c r="EUH1222" s="61"/>
      <c r="EUI1222" s="61"/>
      <c r="EUJ1222" s="61"/>
      <c r="EUK1222" s="61"/>
      <c r="EUL1222" s="61"/>
      <c r="EUM1222" s="61"/>
      <c r="EUN1222" s="61"/>
      <c r="EUO1222" s="61"/>
      <c r="EUP1222" s="61"/>
      <c r="EUQ1222" s="61"/>
      <c r="EUR1222" s="61"/>
      <c r="EUS1222" s="61"/>
      <c r="EUT1222" s="61"/>
      <c r="EUU1222" s="61"/>
      <c r="EUV1222" s="61"/>
      <c r="EUW1222" s="61"/>
      <c r="EUX1222" s="61"/>
      <c r="EUY1222" s="61"/>
      <c r="EUZ1222" s="61"/>
      <c r="EVA1222" s="61"/>
      <c r="EVB1222" s="61"/>
      <c r="EVC1222" s="61"/>
      <c r="EVD1222" s="61"/>
      <c r="EVE1222" s="61"/>
      <c r="EVF1222" s="61"/>
      <c r="EVG1222" s="61"/>
      <c r="EVH1222" s="61"/>
      <c r="EVI1222" s="61"/>
      <c r="EVJ1222" s="61"/>
      <c r="EVK1222" s="61"/>
      <c r="EVL1222" s="61"/>
      <c r="EVM1222" s="61"/>
      <c r="EVN1222" s="61"/>
      <c r="EVO1222" s="61"/>
      <c r="EVP1222" s="61"/>
      <c r="EVQ1222" s="61"/>
      <c r="EVR1222" s="61"/>
      <c r="EVS1222" s="61"/>
      <c r="EVT1222" s="61"/>
      <c r="EVU1222" s="61"/>
      <c r="EVV1222" s="61"/>
      <c r="EVW1222" s="61"/>
      <c r="EVX1222" s="61"/>
      <c r="EVY1222" s="61"/>
      <c r="EVZ1222" s="61"/>
      <c r="EWA1222" s="61"/>
      <c r="EWB1222" s="61"/>
      <c r="EWC1222" s="61"/>
      <c r="EWD1222" s="61"/>
      <c r="EWE1222" s="61"/>
      <c r="EWF1222" s="61"/>
      <c r="EWG1222" s="61"/>
      <c r="EWH1222" s="61"/>
      <c r="EWI1222" s="61"/>
      <c r="EWJ1222" s="61"/>
      <c r="EWK1222" s="61"/>
      <c r="EWL1222" s="61"/>
      <c r="EWM1222" s="61"/>
      <c r="EWN1222" s="61"/>
      <c r="EWO1222" s="61"/>
      <c r="EWP1222" s="61"/>
      <c r="EWQ1222" s="61"/>
      <c r="EWR1222" s="61"/>
      <c r="EWS1222" s="61"/>
      <c r="EWT1222" s="61"/>
      <c r="EWU1222" s="61"/>
      <c r="EWV1222" s="61"/>
      <c r="EWW1222" s="61"/>
      <c r="EWX1222" s="61"/>
      <c r="EWY1222" s="61"/>
      <c r="EWZ1222" s="61"/>
      <c r="EXA1222" s="61"/>
      <c r="EXB1222" s="61"/>
      <c r="EXC1222" s="61"/>
      <c r="EXD1222" s="61"/>
      <c r="EXE1222" s="61"/>
      <c r="EXF1222" s="61"/>
      <c r="EXG1222" s="61"/>
      <c r="EXH1222" s="61"/>
      <c r="EXI1222" s="61"/>
      <c r="EXJ1222" s="61"/>
      <c r="EXK1222" s="61"/>
      <c r="EXL1222" s="61"/>
      <c r="EXM1222" s="61"/>
      <c r="EXN1222" s="61"/>
      <c r="EXO1222" s="61"/>
      <c r="EXP1222" s="61"/>
      <c r="EXQ1222" s="61"/>
      <c r="EXR1222" s="61"/>
      <c r="EXS1222" s="61"/>
      <c r="EXT1222" s="61"/>
      <c r="EXU1222" s="61"/>
      <c r="EXV1222" s="61"/>
      <c r="EXW1222" s="61"/>
      <c r="EXX1222" s="61"/>
      <c r="EXY1222" s="61"/>
      <c r="EXZ1222" s="61"/>
      <c r="EYA1222" s="61"/>
      <c r="EYB1222" s="61"/>
      <c r="EYC1222" s="61"/>
      <c r="EYD1222" s="61"/>
      <c r="EYE1222" s="61"/>
      <c r="EYF1222" s="61"/>
      <c r="EYG1222" s="61"/>
      <c r="EYH1222" s="61"/>
      <c r="EYI1222" s="61"/>
      <c r="EYJ1222" s="61"/>
      <c r="EYK1222" s="61"/>
      <c r="EYL1222" s="61"/>
      <c r="EYM1222" s="61"/>
      <c r="EYN1222" s="61"/>
      <c r="EYO1222" s="61"/>
      <c r="EYP1222" s="61"/>
      <c r="EYQ1222" s="61"/>
      <c r="EYR1222" s="61"/>
      <c r="EYS1222" s="61"/>
      <c r="EYT1222" s="61"/>
      <c r="EYU1222" s="61"/>
      <c r="EYV1222" s="61"/>
      <c r="EYW1222" s="61"/>
      <c r="EYX1222" s="61"/>
      <c r="EYY1222" s="61"/>
      <c r="EYZ1222" s="61"/>
      <c r="EZA1222" s="61"/>
      <c r="EZB1222" s="61"/>
      <c r="EZC1222" s="61"/>
      <c r="EZD1222" s="61"/>
      <c r="EZE1222" s="61"/>
      <c r="EZF1222" s="61"/>
      <c r="EZG1222" s="61"/>
      <c r="EZH1222" s="61"/>
      <c r="EZI1222" s="61"/>
      <c r="EZJ1222" s="61"/>
      <c r="EZK1222" s="61"/>
      <c r="EZL1222" s="61"/>
      <c r="EZM1222" s="61"/>
      <c r="EZN1222" s="61"/>
      <c r="EZO1222" s="61"/>
      <c r="EZP1222" s="61"/>
      <c r="EZQ1222" s="61"/>
      <c r="EZR1222" s="61"/>
      <c r="EZS1222" s="61"/>
      <c r="EZT1222" s="61"/>
      <c r="EZU1222" s="61"/>
      <c r="EZV1222" s="61"/>
      <c r="EZW1222" s="61"/>
      <c r="EZX1222" s="61"/>
      <c r="EZY1222" s="61"/>
      <c r="EZZ1222" s="61"/>
      <c r="FAA1222" s="61"/>
      <c r="FAB1222" s="61"/>
      <c r="FAC1222" s="61"/>
      <c r="FAD1222" s="61"/>
      <c r="FAE1222" s="61"/>
      <c r="FAF1222" s="61"/>
      <c r="FAG1222" s="61"/>
      <c r="FAH1222" s="61"/>
      <c r="FAI1222" s="61"/>
      <c r="FAJ1222" s="61"/>
      <c r="FAK1222" s="61"/>
      <c r="FAL1222" s="61"/>
      <c r="FAM1222" s="61"/>
      <c r="FAN1222" s="61"/>
      <c r="FAO1222" s="61"/>
      <c r="FAP1222" s="61"/>
      <c r="FAQ1222" s="61"/>
      <c r="FAR1222" s="61"/>
      <c r="FAS1222" s="61"/>
      <c r="FAT1222" s="61"/>
      <c r="FAU1222" s="61"/>
      <c r="FAV1222" s="61"/>
      <c r="FAW1222" s="61"/>
      <c r="FAX1222" s="61"/>
      <c r="FAY1222" s="61"/>
      <c r="FAZ1222" s="61"/>
      <c r="FBA1222" s="61"/>
      <c r="FBB1222" s="61"/>
      <c r="FBC1222" s="61"/>
      <c r="FBD1222" s="61"/>
      <c r="FBE1222" s="61"/>
      <c r="FBF1222" s="61"/>
      <c r="FBG1222" s="61"/>
      <c r="FBH1222" s="61"/>
      <c r="FBI1222" s="61"/>
      <c r="FBJ1222" s="61"/>
      <c r="FBK1222" s="61"/>
      <c r="FBL1222" s="61"/>
      <c r="FBM1222" s="61"/>
      <c r="FBN1222" s="61"/>
      <c r="FBO1222" s="61"/>
      <c r="FBP1222" s="61"/>
      <c r="FBQ1222" s="61"/>
      <c r="FBR1222" s="61"/>
      <c r="FBS1222" s="61"/>
      <c r="FBT1222" s="61"/>
      <c r="FBU1222" s="61"/>
      <c r="FBV1222" s="61"/>
      <c r="FBW1222" s="61"/>
      <c r="FBX1222" s="61"/>
      <c r="FBY1222" s="61"/>
      <c r="FBZ1222" s="61"/>
      <c r="FCA1222" s="61"/>
      <c r="FCB1222" s="61"/>
      <c r="FCC1222" s="61"/>
      <c r="FCD1222" s="61"/>
      <c r="FCE1222" s="61"/>
      <c r="FCF1222" s="61"/>
      <c r="FCG1222" s="61"/>
      <c r="FCH1222" s="61"/>
      <c r="FCI1222" s="61"/>
      <c r="FCJ1222" s="61"/>
      <c r="FCK1222" s="61"/>
      <c r="FCL1222" s="61"/>
      <c r="FCM1222" s="61"/>
      <c r="FCN1222" s="61"/>
      <c r="FCO1222" s="61"/>
      <c r="FCP1222" s="61"/>
      <c r="FCQ1222" s="61"/>
      <c r="FCR1222" s="61"/>
      <c r="FCS1222" s="61"/>
      <c r="FCT1222" s="61"/>
      <c r="FCU1222" s="61"/>
      <c r="FCV1222" s="61"/>
      <c r="FCW1222" s="61"/>
      <c r="FCX1222" s="61"/>
      <c r="FCY1222" s="61"/>
      <c r="FCZ1222" s="61"/>
      <c r="FDA1222" s="61"/>
      <c r="FDB1222" s="61"/>
      <c r="FDC1222" s="61"/>
      <c r="FDD1222" s="61"/>
      <c r="FDE1222" s="61"/>
      <c r="FDF1222" s="61"/>
      <c r="FDG1222" s="61"/>
      <c r="FDH1222" s="61"/>
      <c r="FDI1222" s="61"/>
      <c r="FDJ1222" s="61"/>
      <c r="FDK1222" s="61"/>
      <c r="FDL1222" s="61"/>
      <c r="FDM1222" s="61"/>
      <c r="FDN1222" s="61"/>
      <c r="FDO1222" s="61"/>
      <c r="FDP1222" s="61"/>
      <c r="FDQ1222" s="61"/>
      <c r="FDR1222" s="61"/>
      <c r="FDS1222" s="61"/>
      <c r="FDT1222" s="61"/>
      <c r="FDU1222" s="61"/>
      <c r="FDV1222" s="61"/>
      <c r="FDW1222" s="61"/>
      <c r="FDX1222" s="61"/>
      <c r="FDY1222" s="61"/>
      <c r="FDZ1222" s="61"/>
      <c r="FEA1222" s="61"/>
      <c r="FEB1222" s="61"/>
      <c r="FEC1222" s="61"/>
      <c r="FED1222" s="61"/>
      <c r="FEE1222" s="61"/>
      <c r="FEF1222" s="61"/>
      <c r="FEG1222" s="61"/>
      <c r="FEH1222" s="61"/>
      <c r="FEI1222" s="61"/>
      <c r="FEJ1222" s="61"/>
      <c r="FEK1222" s="61"/>
      <c r="FEL1222" s="61"/>
      <c r="FEM1222" s="61"/>
      <c r="FEN1222" s="61"/>
      <c r="FEO1222" s="61"/>
      <c r="FEP1222" s="61"/>
      <c r="FEQ1222" s="61"/>
      <c r="FER1222" s="61"/>
      <c r="FES1222" s="61"/>
      <c r="FET1222" s="61"/>
      <c r="FEU1222" s="61"/>
      <c r="FEV1222" s="61"/>
      <c r="FEW1222" s="61"/>
      <c r="FEX1222" s="61"/>
      <c r="FEY1222" s="61"/>
      <c r="FEZ1222" s="61"/>
      <c r="FFA1222" s="61"/>
      <c r="FFB1222" s="61"/>
      <c r="FFC1222" s="61"/>
      <c r="FFD1222" s="61"/>
      <c r="FFE1222" s="61"/>
      <c r="FFF1222" s="61"/>
      <c r="FFG1222" s="61"/>
      <c r="FFH1222" s="61"/>
      <c r="FFI1222" s="61"/>
      <c r="FFJ1222" s="61"/>
      <c r="FFK1222" s="61"/>
      <c r="FFL1222" s="61"/>
      <c r="FFM1222" s="61"/>
      <c r="FFN1222" s="61"/>
      <c r="FFO1222" s="61"/>
      <c r="FFP1222" s="61"/>
      <c r="FFQ1222" s="61"/>
      <c r="FFR1222" s="61"/>
      <c r="FFS1222" s="61"/>
      <c r="FFT1222" s="61"/>
      <c r="FFU1222" s="61"/>
      <c r="FFV1222" s="61"/>
      <c r="FFW1222" s="61"/>
      <c r="FFX1222" s="61"/>
      <c r="FFY1222" s="61"/>
      <c r="FFZ1222" s="61"/>
      <c r="FGA1222" s="61"/>
      <c r="FGB1222" s="61"/>
      <c r="FGC1222" s="61"/>
      <c r="FGD1222" s="61"/>
      <c r="FGE1222" s="61"/>
      <c r="FGF1222" s="61"/>
      <c r="FGG1222" s="61"/>
      <c r="FGH1222" s="61"/>
      <c r="FGI1222" s="61"/>
      <c r="FGJ1222" s="61"/>
      <c r="FGK1222" s="61"/>
      <c r="FGL1222" s="61"/>
      <c r="FGM1222" s="61"/>
      <c r="FGN1222" s="61"/>
      <c r="FGO1222" s="61"/>
      <c r="FGP1222" s="61"/>
      <c r="FGQ1222" s="61"/>
      <c r="FGR1222" s="61"/>
      <c r="FGS1222" s="61"/>
      <c r="FGT1222" s="61"/>
      <c r="FGU1222" s="61"/>
      <c r="FGV1222" s="61"/>
      <c r="FGW1222" s="61"/>
      <c r="FGX1222" s="61"/>
      <c r="FGY1222" s="61"/>
      <c r="FGZ1222" s="61"/>
      <c r="FHA1222" s="61"/>
      <c r="FHB1222" s="61"/>
      <c r="FHC1222" s="61"/>
      <c r="FHD1222" s="61"/>
      <c r="FHE1222" s="61"/>
      <c r="FHF1222" s="61"/>
      <c r="FHG1222" s="61"/>
      <c r="FHH1222" s="61"/>
      <c r="FHI1222" s="61"/>
      <c r="FHJ1222" s="61"/>
      <c r="FHK1222" s="61"/>
      <c r="FHL1222" s="61"/>
      <c r="FHM1222" s="61"/>
      <c r="FHN1222" s="61"/>
      <c r="FHO1222" s="61"/>
      <c r="FHP1222" s="61"/>
      <c r="FHQ1222" s="61"/>
      <c r="FHR1222" s="61"/>
      <c r="FHS1222" s="61"/>
      <c r="FHT1222" s="61"/>
      <c r="FHU1222" s="61"/>
      <c r="FHV1222" s="61"/>
      <c r="FHW1222" s="61"/>
      <c r="FHX1222" s="61"/>
      <c r="FHY1222" s="61"/>
      <c r="FHZ1222" s="61"/>
      <c r="FIA1222" s="61"/>
      <c r="FIB1222" s="61"/>
      <c r="FIC1222" s="61"/>
      <c r="FID1222" s="61"/>
      <c r="FIE1222" s="61"/>
      <c r="FIF1222" s="61"/>
      <c r="FIG1222" s="61"/>
      <c r="FIH1222" s="61"/>
      <c r="FII1222" s="61"/>
      <c r="FIJ1222" s="61"/>
      <c r="FIK1222" s="61"/>
      <c r="FIL1222" s="61"/>
      <c r="FIM1222" s="61"/>
      <c r="FIN1222" s="61"/>
      <c r="FIO1222" s="61"/>
      <c r="FIP1222" s="61"/>
      <c r="FIQ1222" s="61"/>
      <c r="FIR1222" s="61"/>
      <c r="FIS1222" s="61"/>
      <c r="FIT1222" s="61"/>
      <c r="FIU1222" s="61"/>
      <c r="FIV1222" s="61"/>
      <c r="FIW1222" s="61"/>
      <c r="FIX1222" s="61"/>
      <c r="FIY1222" s="61"/>
      <c r="FIZ1222" s="61"/>
      <c r="FJA1222" s="61"/>
      <c r="FJB1222" s="61"/>
      <c r="FJC1222" s="61"/>
      <c r="FJD1222" s="61"/>
      <c r="FJE1222" s="61"/>
      <c r="FJF1222" s="61"/>
      <c r="FJG1222" s="61"/>
      <c r="FJH1222" s="61"/>
      <c r="FJI1222" s="61"/>
      <c r="FJJ1222" s="61"/>
      <c r="FJK1222" s="61"/>
      <c r="FJL1222" s="61"/>
      <c r="FJM1222" s="61"/>
      <c r="FJN1222" s="61"/>
      <c r="FJO1222" s="61"/>
      <c r="FJP1222" s="61"/>
      <c r="FJQ1222" s="61"/>
      <c r="FJR1222" s="61"/>
      <c r="FJS1222" s="61"/>
      <c r="FJT1222" s="61"/>
      <c r="FJU1222" s="61"/>
      <c r="FJV1222" s="61"/>
      <c r="FJW1222" s="61"/>
      <c r="FJX1222" s="61"/>
      <c r="FJY1222" s="61"/>
      <c r="FJZ1222" s="61"/>
      <c r="FKA1222" s="61"/>
      <c r="FKB1222" s="61"/>
      <c r="FKC1222" s="61"/>
      <c r="FKD1222" s="61"/>
      <c r="FKE1222" s="61"/>
      <c r="FKF1222" s="61"/>
      <c r="FKG1222" s="61"/>
      <c r="FKH1222" s="61"/>
      <c r="FKI1222" s="61"/>
      <c r="FKJ1222" s="61"/>
      <c r="FKK1222" s="61"/>
      <c r="FKL1222" s="61"/>
      <c r="FKM1222" s="61"/>
      <c r="FKN1222" s="61"/>
      <c r="FKO1222" s="61"/>
      <c r="FKP1222" s="61"/>
      <c r="FKQ1222" s="61"/>
      <c r="FKR1222" s="61"/>
      <c r="FKS1222" s="61"/>
      <c r="FKT1222" s="61"/>
      <c r="FKU1222" s="61"/>
      <c r="FKV1222" s="61"/>
      <c r="FKW1222" s="61"/>
      <c r="FKX1222" s="61"/>
      <c r="FKY1222" s="61"/>
      <c r="FKZ1222" s="61"/>
      <c r="FLA1222" s="61"/>
      <c r="FLB1222" s="61"/>
      <c r="FLC1222" s="61"/>
      <c r="FLD1222" s="61"/>
      <c r="FLE1222" s="61"/>
      <c r="FLF1222" s="61"/>
      <c r="FLG1222" s="61"/>
      <c r="FLH1222" s="61"/>
      <c r="FLI1222" s="61"/>
      <c r="FLJ1222" s="61"/>
      <c r="FLK1222" s="61"/>
      <c r="FLL1222" s="61"/>
      <c r="FLM1222" s="61"/>
      <c r="FLN1222" s="61"/>
      <c r="FLO1222" s="61"/>
      <c r="FLP1222" s="61"/>
      <c r="FLQ1222" s="61"/>
      <c r="FLR1222" s="61"/>
      <c r="FLS1222" s="61"/>
      <c r="FLT1222" s="61"/>
      <c r="FLU1222" s="61"/>
      <c r="FLV1222" s="61"/>
      <c r="FLW1222" s="61"/>
      <c r="FLX1222" s="61"/>
      <c r="FLY1222" s="61"/>
      <c r="FLZ1222" s="61"/>
      <c r="FMA1222" s="61"/>
      <c r="FMB1222" s="61"/>
      <c r="FMC1222" s="61"/>
      <c r="FMD1222" s="61"/>
      <c r="FME1222" s="61"/>
      <c r="FMF1222" s="61"/>
      <c r="FMG1222" s="61"/>
      <c r="FMH1222" s="61"/>
      <c r="FMI1222" s="61"/>
      <c r="FMJ1222" s="61"/>
      <c r="FMK1222" s="61"/>
      <c r="FML1222" s="61"/>
      <c r="FMM1222" s="61"/>
      <c r="FMN1222" s="61"/>
      <c r="FMO1222" s="61"/>
      <c r="FMP1222" s="61"/>
      <c r="FMQ1222" s="61"/>
      <c r="FMR1222" s="61"/>
      <c r="FMS1222" s="61"/>
      <c r="FMT1222" s="61"/>
      <c r="FMU1222" s="61"/>
      <c r="FMV1222" s="61"/>
      <c r="FMW1222" s="61"/>
      <c r="FMX1222" s="61"/>
      <c r="FMY1222" s="61"/>
      <c r="FMZ1222" s="61"/>
      <c r="FNA1222" s="61"/>
      <c r="FNB1222" s="61"/>
      <c r="FNC1222" s="61"/>
      <c r="FND1222" s="61"/>
      <c r="FNE1222" s="61"/>
      <c r="FNF1222" s="61"/>
      <c r="FNG1222" s="61"/>
      <c r="FNH1222" s="61"/>
      <c r="FNI1222" s="61"/>
      <c r="FNJ1222" s="61"/>
      <c r="FNK1222" s="61"/>
      <c r="FNL1222" s="61"/>
      <c r="FNM1222" s="61"/>
      <c r="FNN1222" s="61"/>
      <c r="FNO1222" s="61"/>
      <c r="FNP1222" s="61"/>
      <c r="FNQ1222" s="61"/>
      <c r="FNR1222" s="61"/>
      <c r="FNS1222" s="61"/>
      <c r="FNT1222" s="61"/>
      <c r="FNU1222" s="61"/>
      <c r="FNV1222" s="61"/>
      <c r="FNW1222" s="61"/>
      <c r="FNX1222" s="61"/>
      <c r="FNY1222" s="61"/>
      <c r="FNZ1222" s="61"/>
      <c r="FOA1222" s="61"/>
      <c r="FOB1222" s="61"/>
      <c r="FOC1222" s="61"/>
      <c r="FOD1222" s="61"/>
      <c r="FOE1222" s="61"/>
      <c r="FOF1222" s="61"/>
      <c r="FOG1222" s="61"/>
      <c r="FOH1222" s="61"/>
      <c r="FOI1222" s="61"/>
      <c r="FOJ1222" s="61"/>
      <c r="FOK1222" s="61"/>
      <c r="FOL1222" s="61"/>
      <c r="FOM1222" s="61"/>
      <c r="FON1222" s="61"/>
      <c r="FOO1222" s="61"/>
      <c r="FOP1222" s="61"/>
      <c r="FOQ1222" s="61"/>
      <c r="FOR1222" s="61"/>
      <c r="FOS1222" s="61"/>
      <c r="FOT1222" s="61"/>
      <c r="FOU1222" s="61"/>
      <c r="FOV1222" s="61"/>
      <c r="FOW1222" s="61"/>
      <c r="FOX1222" s="61"/>
      <c r="FOY1222" s="61"/>
      <c r="FOZ1222" s="61"/>
      <c r="FPA1222" s="61"/>
      <c r="FPB1222" s="61"/>
      <c r="FPC1222" s="61"/>
      <c r="FPD1222" s="61"/>
      <c r="FPE1222" s="61"/>
      <c r="FPF1222" s="61"/>
      <c r="FPG1222" s="61"/>
      <c r="FPH1222" s="61"/>
      <c r="FPI1222" s="61"/>
      <c r="FPJ1222" s="61"/>
      <c r="FPK1222" s="61"/>
      <c r="FPL1222" s="61"/>
      <c r="FPM1222" s="61"/>
      <c r="FPN1222" s="61"/>
      <c r="FPO1222" s="61"/>
      <c r="FPP1222" s="61"/>
      <c r="FPQ1222" s="61"/>
      <c r="FPR1222" s="61"/>
      <c r="FPS1222" s="61"/>
      <c r="FPT1222" s="61"/>
      <c r="FPU1222" s="61"/>
      <c r="FPV1222" s="61"/>
      <c r="FPW1222" s="61"/>
      <c r="FPX1222" s="61"/>
      <c r="FPY1222" s="61"/>
      <c r="FPZ1222" s="61"/>
      <c r="FQA1222" s="61"/>
      <c r="FQB1222" s="61"/>
      <c r="FQC1222" s="61"/>
      <c r="FQD1222" s="61"/>
      <c r="FQE1222" s="61"/>
      <c r="FQF1222" s="61"/>
      <c r="FQG1222" s="61"/>
      <c r="FQH1222" s="61"/>
      <c r="FQI1222" s="61"/>
      <c r="FQJ1222" s="61"/>
      <c r="FQK1222" s="61"/>
      <c r="FQL1222" s="61"/>
      <c r="FQM1222" s="61"/>
      <c r="FQN1222" s="61"/>
      <c r="FQO1222" s="61"/>
      <c r="FQP1222" s="61"/>
      <c r="FQQ1222" s="61"/>
      <c r="FQR1222" s="61"/>
      <c r="FQS1222" s="61"/>
      <c r="FQT1222" s="61"/>
      <c r="FQU1222" s="61"/>
      <c r="FQV1222" s="61"/>
      <c r="FQW1222" s="61"/>
      <c r="FQX1222" s="61"/>
      <c r="FQY1222" s="61"/>
      <c r="FQZ1222" s="61"/>
      <c r="FRA1222" s="61"/>
      <c r="FRB1222" s="61"/>
      <c r="FRC1222" s="61"/>
      <c r="FRD1222" s="61"/>
      <c r="FRE1222" s="61"/>
      <c r="FRF1222" s="61"/>
      <c r="FRG1222" s="61"/>
      <c r="FRH1222" s="61"/>
      <c r="FRI1222" s="61"/>
      <c r="FRJ1222" s="61"/>
      <c r="FRK1222" s="61"/>
      <c r="FRL1222" s="61"/>
      <c r="FRM1222" s="61"/>
      <c r="FRN1222" s="61"/>
      <c r="FRO1222" s="61"/>
      <c r="FRP1222" s="61"/>
      <c r="FRQ1222" s="61"/>
      <c r="FRR1222" s="61"/>
      <c r="FRS1222" s="61"/>
      <c r="FRT1222" s="61"/>
      <c r="FRU1222" s="61"/>
      <c r="FRV1222" s="61"/>
      <c r="FRW1222" s="61"/>
      <c r="FRX1222" s="61"/>
      <c r="FRY1222" s="61"/>
      <c r="FRZ1222" s="61"/>
      <c r="FSA1222" s="61"/>
      <c r="FSB1222" s="61"/>
      <c r="FSC1222" s="61"/>
      <c r="FSD1222" s="61"/>
      <c r="FSE1222" s="61"/>
      <c r="FSF1222" s="61"/>
      <c r="FSG1222" s="61"/>
      <c r="FSH1222" s="61"/>
      <c r="FSI1222" s="61"/>
      <c r="FSJ1222" s="61"/>
      <c r="FSK1222" s="61"/>
      <c r="FSL1222" s="61"/>
      <c r="FSM1222" s="61"/>
      <c r="FSN1222" s="61"/>
      <c r="FSO1222" s="61"/>
      <c r="FSP1222" s="61"/>
      <c r="FSQ1222" s="61"/>
      <c r="FSR1222" s="61"/>
      <c r="FSS1222" s="61"/>
      <c r="FST1222" s="61"/>
      <c r="FSU1222" s="61"/>
      <c r="FSV1222" s="61"/>
      <c r="FSW1222" s="61"/>
      <c r="FSX1222" s="61"/>
      <c r="FSY1222" s="61"/>
      <c r="FSZ1222" s="61"/>
      <c r="FTA1222" s="61"/>
      <c r="FTB1222" s="61"/>
      <c r="FTC1222" s="61"/>
      <c r="FTD1222" s="61"/>
      <c r="FTE1222" s="61"/>
      <c r="FTF1222" s="61"/>
      <c r="FTG1222" s="61"/>
      <c r="FTH1222" s="61"/>
      <c r="FTI1222" s="61"/>
      <c r="FTJ1222" s="61"/>
      <c r="FTK1222" s="61"/>
      <c r="FTL1222" s="61"/>
      <c r="FTM1222" s="61"/>
      <c r="FTN1222" s="61"/>
      <c r="FTO1222" s="61"/>
      <c r="FTP1222" s="61"/>
      <c r="FTQ1222" s="61"/>
      <c r="FTR1222" s="61"/>
      <c r="FTS1222" s="61"/>
      <c r="FTT1222" s="61"/>
      <c r="FTU1222" s="61"/>
      <c r="FTV1222" s="61"/>
      <c r="FTW1222" s="61"/>
      <c r="FTX1222" s="61"/>
      <c r="FTY1222" s="61"/>
      <c r="FTZ1222" s="61"/>
      <c r="FUA1222" s="61"/>
      <c r="FUB1222" s="61"/>
      <c r="FUC1222" s="61"/>
      <c r="FUD1222" s="61"/>
      <c r="FUE1222" s="61"/>
      <c r="FUF1222" s="61"/>
      <c r="FUG1222" s="61"/>
      <c r="FUH1222" s="61"/>
      <c r="FUI1222" s="61"/>
      <c r="FUJ1222" s="61"/>
      <c r="FUK1222" s="61"/>
      <c r="FUL1222" s="61"/>
      <c r="FUM1222" s="61"/>
      <c r="FUN1222" s="61"/>
      <c r="FUO1222" s="61"/>
      <c r="FUP1222" s="61"/>
      <c r="FUQ1222" s="61"/>
      <c r="FUR1222" s="61"/>
      <c r="FUS1222" s="61"/>
      <c r="FUT1222" s="61"/>
      <c r="FUU1222" s="61"/>
      <c r="FUV1222" s="61"/>
      <c r="FUW1222" s="61"/>
      <c r="FUX1222" s="61"/>
      <c r="FUY1222" s="61"/>
      <c r="FUZ1222" s="61"/>
      <c r="FVA1222" s="61"/>
      <c r="FVB1222" s="61"/>
      <c r="FVC1222" s="61"/>
      <c r="FVD1222" s="61"/>
      <c r="FVE1222" s="61"/>
      <c r="FVF1222" s="61"/>
      <c r="FVG1222" s="61"/>
      <c r="FVH1222" s="61"/>
      <c r="FVI1222" s="61"/>
      <c r="FVJ1222" s="61"/>
      <c r="FVK1222" s="61"/>
      <c r="FVL1222" s="61"/>
      <c r="FVM1222" s="61"/>
      <c r="FVN1222" s="61"/>
      <c r="FVO1222" s="61"/>
      <c r="FVP1222" s="61"/>
      <c r="FVQ1222" s="61"/>
      <c r="FVR1222" s="61"/>
      <c r="FVS1222" s="61"/>
      <c r="FVT1222" s="61"/>
      <c r="FVU1222" s="61"/>
      <c r="FVV1222" s="61"/>
      <c r="FVW1222" s="61"/>
      <c r="FVX1222" s="61"/>
      <c r="FVY1222" s="61"/>
      <c r="FVZ1222" s="61"/>
      <c r="FWA1222" s="61"/>
      <c r="FWB1222" s="61"/>
      <c r="FWC1222" s="61"/>
      <c r="FWD1222" s="61"/>
      <c r="FWE1222" s="61"/>
      <c r="FWF1222" s="61"/>
      <c r="FWG1222" s="61"/>
      <c r="FWH1222" s="61"/>
      <c r="FWI1222" s="61"/>
      <c r="FWJ1222" s="61"/>
      <c r="FWK1222" s="61"/>
      <c r="FWL1222" s="61"/>
      <c r="FWM1222" s="61"/>
      <c r="FWN1222" s="61"/>
      <c r="FWO1222" s="61"/>
      <c r="FWP1222" s="61"/>
      <c r="FWQ1222" s="61"/>
      <c r="FWR1222" s="61"/>
      <c r="FWS1222" s="61"/>
      <c r="FWT1222" s="61"/>
      <c r="FWU1222" s="61"/>
      <c r="FWV1222" s="61"/>
      <c r="FWW1222" s="61"/>
      <c r="FWX1222" s="61"/>
      <c r="FWY1222" s="61"/>
      <c r="FWZ1222" s="61"/>
      <c r="FXA1222" s="61"/>
      <c r="FXB1222" s="61"/>
      <c r="FXC1222" s="61"/>
      <c r="FXD1222" s="61"/>
      <c r="FXE1222" s="61"/>
      <c r="FXF1222" s="61"/>
      <c r="FXG1222" s="61"/>
      <c r="FXH1222" s="61"/>
      <c r="FXI1222" s="61"/>
      <c r="FXJ1222" s="61"/>
      <c r="FXK1222" s="61"/>
      <c r="FXL1222" s="61"/>
      <c r="FXM1222" s="61"/>
      <c r="FXN1222" s="61"/>
      <c r="FXO1222" s="61"/>
      <c r="FXP1222" s="61"/>
      <c r="FXQ1222" s="61"/>
      <c r="FXR1222" s="61"/>
      <c r="FXS1222" s="61"/>
      <c r="FXT1222" s="61"/>
      <c r="FXU1222" s="61"/>
      <c r="FXV1222" s="61"/>
      <c r="FXW1222" s="61"/>
      <c r="FXX1222" s="61"/>
      <c r="FXY1222" s="61"/>
      <c r="FXZ1222" s="61"/>
      <c r="FYA1222" s="61"/>
      <c r="FYB1222" s="61"/>
      <c r="FYC1222" s="61"/>
      <c r="FYD1222" s="61"/>
      <c r="FYE1222" s="61"/>
      <c r="FYF1222" s="61"/>
      <c r="FYG1222" s="61"/>
      <c r="FYH1222" s="61"/>
      <c r="FYI1222" s="61"/>
      <c r="FYJ1222" s="61"/>
      <c r="FYK1222" s="61"/>
      <c r="FYL1222" s="61"/>
      <c r="FYM1222" s="61"/>
      <c r="FYN1222" s="61"/>
      <c r="FYO1222" s="61"/>
      <c r="FYP1222" s="61"/>
      <c r="FYQ1222" s="61"/>
      <c r="FYR1222" s="61"/>
      <c r="FYS1222" s="61"/>
      <c r="FYT1222" s="61"/>
      <c r="FYU1222" s="61"/>
      <c r="FYV1222" s="61"/>
      <c r="FYW1222" s="61"/>
      <c r="FYX1222" s="61"/>
      <c r="FYY1222" s="61"/>
      <c r="FYZ1222" s="61"/>
      <c r="FZA1222" s="61"/>
      <c r="FZB1222" s="61"/>
      <c r="FZC1222" s="61"/>
      <c r="FZD1222" s="61"/>
      <c r="FZE1222" s="61"/>
      <c r="FZF1222" s="61"/>
      <c r="FZG1222" s="61"/>
      <c r="FZH1222" s="61"/>
      <c r="FZI1222" s="61"/>
      <c r="FZJ1222" s="61"/>
      <c r="FZK1222" s="61"/>
      <c r="FZL1222" s="61"/>
      <c r="FZM1222" s="61"/>
      <c r="FZN1222" s="61"/>
      <c r="FZO1222" s="61"/>
      <c r="FZP1222" s="61"/>
      <c r="FZQ1222" s="61"/>
      <c r="FZR1222" s="61"/>
      <c r="FZS1222" s="61"/>
      <c r="FZT1222" s="61"/>
      <c r="FZU1222" s="61"/>
      <c r="FZV1222" s="61"/>
      <c r="FZW1222" s="61"/>
      <c r="FZX1222" s="61"/>
      <c r="FZY1222" s="61"/>
      <c r="FZZ1222" s="61"/>
      <c r="GAA1222" s="61"/>
      <c r="GAB1222" s="61"/>
      <c r="GAC1222" s="61"/>
      <c r="GAD1222" s="61"/>
      <c r="GAE1222" s="61"/>
      <c r="GAF1222" s="61"/>
      <c r="GAG1222" s="61"/>
      <c r="GAH1222" s="61"/>
      <c r="GAI1222" s="61"/>
      <c r="GAJ1222" s="61"/>
      <c r="GAK1222" s="61"/>
      <c r="GAL1222" s="61"/>
      <c r="GAM1222" s="61"/>
      <c r="GAN1222" s="61"/>
      <c r="GAO1222" s="61"/>
      <c r="GAP1222" s="61"/>
      <c r="GAQ1222" s="61"/>
      <c r="GAR1222" s="61"/>
      <c r="GAS1222" s="61"/>
      <c r="GAT1222" s="61"/>
      <c r="GAU1222" s="61"/>
      <c r="GAV1222" s="61"/>
      <c r="GAW1222" s="61"/>
      <c r="GAX1222" s="61"/>
      <c r="GAY1222" s="61"/>
      <c r="GAZ1222" s="61"/>
      <c r="GBA1222" s="61"/>
      <c r="GBB1222" s="61"/>
      <c r="GBC1222" s="61"/>
      <c r="GBD1222" s="61"/>
      <c r="GBE1222" s="61"/>
      <c r="GBF1222" s="61"/>
      <c r="GBG1222" s="61"/>
      <c r="GBH1222" s="61"/>
      <c r="GBI1222" s="61"/>
      <c r="GBJ1222" s="61"/>
      <c r="GBK1222" s="61"/>
      <c r="GBL1222" s="61"/>
      <c r="GBM1222" s="61"/>
      <c r="GBN1222" s="61"/>
      <c r="GBO1222" s="61"/>
      <c r="GBP1222" s="61"/>
      <c r="GBQ1222" s="61"/>
      <c r="GBR1222" s="61"/>
      <c r="GBS1222" s="61"/>
      <c r="GBT1222" s="61"/>
      <c r="GBU1222" s="61"/>
      <c r="GBV1222" s="61"/>
      <c r="GBW1222" s="61"/>
      <c r="GBX1222" s="61"/>
      <c r="GBY1222" s="61"/>
      <c r="GBZ1222" s="61"/>
      <c r="GCA1222" s="61"/>
      <c r="GCB1222" s="61"/>
      <c r="GCC1222" s="61"/>
      <c r="GCD1222" s="61"/>
      <c r="GCE1222" s="61"/>
      <c r="GCF1222" s="61"/>
      <c r="GCG1222" s="61"/>
      <c r="GCH1222" s="61"/>
      <c r="GCI1222" s="61"/>
      <c r="GCJ1222" s="61"/>
      <c r="GCK1222" s="61"/>
      <c r="GCL1222" s="61"/>
      <c r="GCM1222" s="61"/>
      <c r="GCN1222" s="61"/>
      <c r="GCO1222" s="61"/>
      <c r="GCP1222" s="61"/>
      <c r="GCQ1222" s="61"/>
      <c r="GCR1222" s="61"/>
      <c r="GCS1222" s="61"/>
      <c r="GCT1222" s="61"/>
      <c r="GCU1222" s="61"/>
      <c r="GCV1222" s="61"/>
      <c r="GCW1222" s="61"/>
      <c r="GCX1222" s="61"/>
      <c r="GCY1222" s="61"/>
      <c r="GCZ1222" s="61"/>
      <c r="GDA1222" s="61"/>
      <c r="GDB1222" s="61"/>
      <c r="GDC1222" s="61"/>
      <c r="GDD1222" s="61"/>
      <c r="GDE1222" s="61"/>
      <c r="GDF1222" s="61"/>
      <c r="GDG1222" s="61"/>
      <c r="GDH1222" s="61"/>
      <c r="GDI1222" s="61"/>
      <c r="GDJ1222" s="61"/>
      <c r="GDK1222" s="61"/>
      <c r="GDL1222" s="61"/>
      <c r="GDM1222" s="61"/>
      <c r="GDN1222" s="61"/>
      <c r="GDO1222" s="61"/>
      <c r="GDP1222" s="61"/>
      <c r="GDQ1222" s="61"/>
      <c r="GDR1222" s="61"/>
      <c r="GDS1222" s="61"/>
      <c r="GDT1222" s="61"/>
      <c r="GDU1222" s="61"/>
      <c r="GDV1222" s="61"/>
      <c r="GDW1222" s="61"/>
      <c r="GDX1222" s="61"/>
      <c r="GDY1222" s="61"/>
      <c r="GDZ1222" s="61"/>
      <c r="GEA1222" s="61"/>
      <c r="GEB1222" s="61"/>
      <c r="GEC1222" s="61"/>
      <c r="GED1222" s="61"/>
      <c r="GEE1222" s="61"/>
      <c r="GEF1222" s="61"/>
      <c r="GEG1222" s="61"/>
      <c r="GEH1222" s="61"/>
      <c r="GEI1222" s="61"/>
      <c r="GEJ1222" s="61"/>
      <c r="GEK1222" s="61"/>
      <c r="GEL1222" s="61"/>
      <c r="GEM1222" s="61"/>
      <c r="GEN1222" s="61"/>
      <c r="GEO1222" s="61"/>
      <c r="GEP1222" s="61"/>
      <c r="GEQ1222" s="61"/>
      <c r="GER1222" s="61"/>
      <c r="GES1222" s="61"/>
      <c r="GET1222" s="61"/>
      <c r="GEU1222" s="61"/>
      <c r="GEV1222" s="61"/>
      <c r="GEW1222" s="61"/>
      <c r="GEX1222" s="61"/>
      <c r="GEY1222" s="61"/>
      <c r="GEZ1222" s="61"/>
      <c r="GFA1222" s="61"/>
      <c r="GFB1222" s="61"/>
      <c r="GFC1222" s="61"/>
      <c r="GFD1222" s="61"/>
      <c r="GFE1222" s="61"/>
      <c r="GFF1222" s="61"/>
      <c r="GFG1222" s="61"/>
      <c r="GFH1222" s="61"/>
      <c r="GFI1222" s="61"/>
      <c r="GFJ1222" s="61"/>
      <c r="GFK1222" s="61"/>
      <c r="GFL1222" s="61"/>
      <c r="GFM1222" s="61"/>
      <c r="GFN1222" s="61"/>
      <c r="GFO1222" s="61"/>
      <c r="GFP1222" s="61"/>
      <c r="GFQ1222" s="61"/>
      <c r="GFR1222" s="61"/>
      <c r="GFS1222" s="61"/>
      <c r="GFT1222" s="61"/>
      <c r="GFU1222" s="61"/>
      <c r="GFV1222" s="61"/>
      <c r="GFW1222" s="61"/>
      <c r="GFX1222" s="61"/>
      <c r="GFY1222" s="61"/>
      <c r="GFZ1222" s="61"/>
      <c r="GGA1222" s="61"/>
      <c r="GGB1222" s="61"/>
      <c r="GGC1222" s="61"/>
      <c r="GGD1222" s="61"/>
      <c r="GGE1222" s="61"/>
      <c r="GGF1222" s="61"/>
      <c r="GGG1222" s="61"/>
      <c r="GGH1222" s="61"/>
      <c r="GGI1222" s="61"/>
      <c r="GGJ1222" s="61"/>
      <c r="GGK1222" s="61"/>
      <c r="GGL1222" s="61"/>
      <c r="GGM1222" s="61"/>
      <c r="GGN1222" s="61"/>
      <c r="GGO1222" s="61"/>
      <c r="GGP1222" s="61"/>
      <c r="GGQ1222" s="61"/>
      <c r="GGR1222" s="61"/>
      <c r="GGS1222" s="61"/>
      <c r="GGT1222" s="61"/>
      <c r="GGU1222" s="61"/>
      <c r="GGV1222" s="61"/>
      <c r="GGW1222" s="61"/>
      <c r="GGX1222" s="61"/>
      <c r="GGY1222" s="61"/>
      <c r="GGZ1222" s="61"/>
      <c r="GHA1222" s="61"/>
      <c r="GHB1222" s="61"/>
      <c r="GHC1222" s="61"/>
      <c r="GHD1222" s="61"/>
      <c r="GHE1222" s="61"/>
      <c r="GHF1222" s="61"/>
      <c r="GHG1222" s="61"/>
      <c r="GHH1222" s="61"/>
      <c r="GHI1222" s="61"/>
      <c r="GHJ1222" s="61"/>
      <c r="GHK1222" s="61"/>
      <c r="GHL1222" s="61"/>
      <c r="GHM1222" s="61"/>
      <c r="GHN1222" s="61"/>
      <c r="GHO1222" s="61"/>
      <c r="GHP1222" s="61"/>
      <c r="GHQ1222" s="61"/>
      <c r="GHR1222" s="61"/>
      <c r="GHS1222" s="61"/>
      <c r="GHT1222" s="61"/>
      <c r="GHU1222" s="61"/>
      <c r="GHV1222" s="61"/>
      <c r="GHW1222" s="61"/>
      <c r="GHX1222" s="61"/>
      <c r="GHY1222" s="61"/>
      <c r="GHZ1222" s="61"/>
      <c r="GIA1222" s="61"/>
      <c r="GIB1222" s="61"/>
      <c r="GIC1222" s="61"/>
      <c r="GID1222" s="61"/>
      <c r="GIE1222" s="61"/>
      <c r="GIF1222" s="61"/>
      <c r="GIG1222" s="61"/>
      <c r="GIH1222" s="61"/>
      <c r="GII1222" s="61"/>
      <c r="GIJ1222" s="61"/>
      <c r="GIK1222" s="61"/>
      <c r="GIL1222" s="61"/>
      <c r="GIM1222" s="61"/>
      <c r="GIN1222" s="61"/>
      <c r="GIO1222" s="61"/>
      <c r="GIP1222" s="61"/>
      <c r="GIQ1222" s="61"/>
      <c r="GIR1222" s="61"/>
      <c r="GIS1222" s="61"/>
      <c r="GIT1222" s="61"/>
      <c r="GIU1222" s="61"/>
      <c r="GIV1222" s="61"/>
      <c r="GIW1222" s="61"/>
      <c r="GIX1222" s="61"/>
      <c r="GIY1222" s="61"/>
      <c r="GIZ1222" s="61"/>
      <c r="GJA1222" s="61"/>
      <c r="GJB1222" s="61"/>
      <c r="GJC1222" s="61"/>
      <c r="GJD1222" s="61"/>
      <c r="GJE1222" s="61"/>
      <c r="GJF1222" s="61"/>
      <c r="GJG1222" s="61"/>
      <c r="GJH1222" s="61"/>
      <c r="GJI1222" s="61"/>
      <c r="GJJ1222" s="61"/>
      <c r="GJK1222" s="61"/>
      <c r="GJL1222" s="61"/>
      <c r="GJM1222" s="61"/>
      <c r="GJN1222" s="61"/>
      <c r="GJO1222" s="61"/>
      <c r="GJP1222" s="61"/>
      <c r="GJQ1222" s="61"/>
      <c r="GJR1222" s="61"/>
      <c r="GJS1222" s="61"/>
      <c r="GJT1222" s="61"/>
      <c r="GJU1222" s="61"/>
      <c r="GJV1222" s="61"/>
      <c r="GJW1222" s="61"/>
      <c r="GJX1222" s="61"/>
      <c r="GJY1222" s="61"/>
      <c r="GJZ1222" s="61"/>
      <c r="GKA1222" s="61"/>
      <c r="GKB1222" s="61"/>
      <c r="GKC1222" s="61"/>
      <c r="GKD1222" s="61"/>
      <c r="GKE1222" s="61"/>
      <c r="GKF1222" s="61"/>
      <c r="GKG1222" s="61"/>
      <c r="GKH1222" s="61"/>
      <c r="GKI1222" s="61"/>
      <c r="GKJ1222" s="61"/>
      <c r="GKK1222" s="61"/>
      <c r="GKL1222" s="61"/>
      <c r="GKM1222" s="61"/>
      <c r="GKN1222" s="61"/>
      <c r="GKO1222" s="61"/>
      <c r="GKP1222" s="61"/>
      <c r="GKQ1222" s="61"/>
      <c r="GKR1222" s="61"/>
      <c r="GKS1222" s="61"/>
      <c r="GKT1222" s="61"/>
      <c r="GKU1222" s="61"/>
      <c r="GKV1222" s="61"/>
      <c r="GKW1222" s="61"/>
      <c r="GKX1222" s="61"/>
      <c r="GKY1222" s="61"/>
      <c r="GKZ1222" s="61"/>
      <c r="GLA1222" s="61"/>
      <c r="GLB1222" s="61"/>
      <c r="GLC1222" s="61"/>
      <c r="GLD1222" s="61"/>
      <c r="GLE1222" s="61"/>
      <c r="GLF1222" s="61"/>
      <c r="GLG1222" s="61"/>
      <c r="GLH1222" s="61"/>
      <c r="GLI1222" s="61"/>
      <c r="GLJ1222" s="61"/>
      <c r="GLK1222" s="61"/>
      <c r="GLL1222" s="61"/>
      <c r="GLM1222" s="61"/>
      <c r="GLN1222" s="61"/>
      <c r="GLO1222" s="61"/>
      <c r="GLP1222" s="61"/>
      <c r="GLQ1222" s="61"/>
      <c r="GLR1222" s="61"/>
      <c r="GLS1222" s="61"/>
      <c r="GLT1222" s="61"/>
      <c r="GLU1222" s="61"/>
      <c r="GLV1222" s="61"/>
      <c r="GLW1222" s="61"/>
      <c r="GLX1222" s="61"/>
      <c r="GLY1222" s="61"/>
      <c r="GLZ1222" s="61"/>
      <c r="GMA1222" s="61"/>
      <c r="GMB1222" s="61"/>
      <c r="GMC1222" s="61"/>
      <c r="GMD1222" s="61"/>
      <c r="GME1222" s="61"/>
      <c r="GMF1222" s="61"/>
      <c r="GMG1222" s="61"/>
      <c r="GMH1222" s="61"/>
      <c r="GMI1222" s="61"/>
      <c r="GMJ1222" s="61"/>
      <c r="GMK1222" s="61"/>
      <c r="GML1222" s="61"/>
      <c r="GMM1222" s="61"/>
      <c r="GMN1222" s="61"/>
      <c r="GMO1222" s="61"/>
      <c r="GMP1222" s="61"/>
      <c r="GMQ1222" s="61"/>
      <c r="GMR1222" s="61"/>
      <c r="GMS1222" s="61"/>
      <c r="GMT1222" s="61"/>
      <c r="GMU1222" s="61"/>
      <c r="GMV1222" s="61"/>
      <c r="GMW1222" s="61"/>
      <c r="GMX1222" s="61"/>
      <c r="GMY1222" s="61"/>
      <c r="GMZ1222" s="61"/>
      <c r="GNA1222" s="61"/>
      <c r="GNB1222" s="61"/>
      <c r="GNC1222" s="61"/>
      <c r="GND1222" s="61"/>
      <c r="GNE1222" s="61"/>
      <c r="GNF1222" s="61"/>
      <c r="GNG1222" s="61"/>
      <c r="GNH1222" s="61"/>
      <c r="GNI1222" s="61"/>
      <c r="GNJ1222" s="61"/>
      <c r="GNK1222" s="61"/>
      <c r="GNL1222" s="61"/>
      <c r="GNM1222" s="61"/>
      <c r="GNN1222" s="61"/>
      <c r="GNO1222" s="61"/>
      <c r="GNP1222" s="61"/>
      <c r="GNQ1222" s="61"/>
      <c r="GNR1222" s="61"/>
      <c r="GNS1222" s="61"/>
      <c r="GNT1222" s="61"/>
      <c r="GNU1222" s="61"/>
      <c r="GNV1222" s="61"/>
      <c r="GNW1222" s="61"/>
      <c r="GNX1222" s="61"/>
      <c r="GNY1222" s="61"/>
      <c r="GNZ1222" s="61"/>
      <c r="GOA1222" s="61"/>
      <c r="GOB1222" s="61"/>
      <c r="GOC1222" s="61"/>
      <c r="GOD1222" s="61"/>
      <c r="GOE1222" s="61"/>
      <c r="GOF1222" s="61"/>
      <c r="GOG1222" s="61"/>
      <c r="GOH1222" s="61"/>
      <c r="GOI1222" s="61"/>
      <c r="GOJ1222" s="61"/>
      <c r="GOK1222" s="61"/>
      <c r="GOL1222" s="61"/>
      <c r="GOM1222" s="61"/>
      <c r="GON1222" s="61"/>
      <c r="GOO1222" s="61"/>
      <c r="GOP1222" s="61"/>
      <c r="GOQ1222" s="61"/>
      <c r="GOR1222" s="61"/>
      <c r="GOS1222" s="61"/>
      <c r="GOT1222" s="61"/>
      <c r="GOU1222" s="61"/>
      <c r="GOV1222" s="61"/>
      <c r="GOW1222" s="61"/>
      <c r="GOX1222" s="61"/>
      <c r="GOY1222" s="61"/>
      <c r="GOZ1222" s="61"/>
      <c r="GPA1222" s="61"/>
      <c r="GPB1222" s="61"/>
      <c r="GPC1222" s="61"/>
      <c r="GPD1222" s="61"/>
      <c r="GPE1222" s="61"/>
      <c r="GPF1222" s="61"/>
      <c r="GPG1222" s="61"/>
      <c r="GPH1222" s="61"/>
      <c r="GPI1222" s="61"/>
      <c r="GPJ1222" s="61"/>
      <c r="GPK1222" s="61"/>
      <c r="GPL1222" s="61"/>
      <c r="GPM1222" s="61"/>
      <c r="GPN1222" s="61"/>
      <c r="GPO1222" s="61"/>
      <c r="GPP1222" s="61"/>
      <c r="GPQ1222" s="61"/>
      <c r="GPR1222" s="61"/>
      <c r="GPS1222" s="61"/>
      <c r="GPT1222" s="61"/>
      <c r="GPU1222" s="61"/>
      <c r="GPV1222" s="61"/>
      <c r="GPW1222" s="61"/>
      <c r="GPX1222" s="61"/>
      <c r="GPY1222" s="61"/>
      <c r="GPZ1222" s="61"/>
      <c r="GQA1222" s="61"/>
      <c r="GQB1222" s="61"/>
      <c r="GQC1222" s="61"/>
      <c r="GQD1222" s="61"/>
      <c r="GQE1222" s="61"/>
      <c r="GQF1222" s="61"/>
      <c r="GQG1222" s="61"/>
      <c r="GQH1222" s="61"/>
      <c r="GQI1222" s="61"/>
      <c r="GQJ1222" s="61"/>
      <c r="GQK1222" s="61"/>
      <c r="GQL1222" s="61"/>
      <c r="GQM1222" s="61"/>
      <c r="GQN1222" s="61"/>
      <c r="GQO1222" s="61"/>
      <c r="GQP1222" s="61"/>
      <c r="GQQ1222" s="61"/>
      <c r="GQR1222" s="61"/>
      <c r="GQS1222" s="61"/>
      <c r="GQT1222" s="61"/>
      <c r="GQU1222" s="61"/>
      <c r="GQV1222" s="61"/>
      <c r="GQW1222" s="61"/>
      <c r="GQX1222" s="61"/>
      <c r="GQY1222" s="61"/>
      <c r="GQZ1222" s="61"/>
      <c r="GRA1222" s="61"/>
      <c r="GRB1222" s="61"/>
      <c r="GRC1222" s="61"/>
      <c r="GRD1222" s="61"/>
      <c r="GRE1222" s="61"/>
      <c r="GRF1222" s="61"/>
      <c r="GRG1222" s="61"/>
      <c r="GRH1222" s="61"/>
      <c r="GRI1222" s="61"/>
      <c r="GRJ1222" s="61"/>
      <c r="GRK1222" s="61"/>
      <c r="GRL1222" s="61"/>
      <c r="GRM1222" s="61"/>
      <c r="GRN1222" s="61"/>
      <c r="GRO1222" s="61"/>
      <c r="GRP1222" s="61"/>
      <c r="GRQ1222" s="61"/>
      <c r="GRR1222" s="61"/>
      <c r="GRS1222" s="61"/>
      <c r="GRT1222" s="61"/>
      <c r="GRU1222" s="61"/>
      <c r="GRV1222" s="61"/>
      <c r="GRW1222" s="61"/>
      <c r="GRX1222" s="61"/>
      <c r="GRY1222" s="61"/>
      <c r="GRZ1222" s="61"/>
      <c r="GSA1222" s="61"/>
      <c r="GSB1222" s="61"/>
      <c r="GSC1222" s="61"/>
      <c r="GSD1222" s="61"/>
      <c r="GSE1222" s="61"/>
      <c r="GSF1222" s="61"/>
      <c r="GSG1222" s="61"/>
      <c r="GSH1222" s="61"/>
      <c r="GSI1222" s="61"/>
      <c r="GSJ1222" s="61"/>
      <c r="GSK1222" s="61"/>
      <c r="GSL1222" s="61"/>
      <c r="GSM1222" s="61"/>
      <c r="GSN1222" s="61"/>
      <c r="GSO1222" s="61"/>
      <c r="GSP1222" s="61"/>
      <c r="GSQ1222" s="61"/>
      <c r="GSR1222" s="61"/>
      <c r="GSS1222" s="61"/>
      <c r="GST1222" s="61"/>
      <c r="GSU1222" s="61"/>
      <c r="GSV1222" s="61"/>
      <c r="GSW1222" s="61"/>
      <c r="GSX1222" s="61"/>
      <c r="GSY1222" s="61"/>
      <c r="GSZ1222" s="61"/>
      <c r="GTA1222" s="61"/>
      <c r="GTB1222" s="61"/>
      <c r="GTC1222" s="61"/>
      <c r="GTD1222" s="61"/>
      <c r="GTE1222" s="61"/>
      <c r="GTF1222" s="61"/>
      <c r="GTG1222" s="61"/>
      <c r="GTH1222" s="61"/>
      <c r="GTI1222" s="61"/>
      <c r="GTJ1222" s="61"/>
      <c r="GTK1222" s="61"/>
      <c r="GTL1222" s="61"/>
      <c r="GTM1222" s="61"/>
      <c r="GTN1222" s="61"/>
      <c r="GTO1222" s="61"/>
      <c r="GTP1222" s="61"/>
      <c r="GTQ1222" s="61"/>
      <c r="GTR1222" s="61"/>
      <c r="GTS1222" s="61"/>
      <c r="GTT1222" s="61"/>
      <c r="GTU1222" s="61"/>
      <c r="GTV1222" s="61"/>
      <c r="GTW1222" s="61"/>
      <c r="GTX1222" s="61"/>
      <c r="GTY1222" s="61"/>
      <c r="GTZ1222" s="61"/>
      <c r="GUA1222" s="61"/>
      <c r="GUB1222" s="61"/>
      <c r="GUC1222" s="61"/>
      <c r="GUD1222" s="61"/>
      <c r="GUE1222" s="61"/>
      <c r="GUF1222" s="61"/>
      <c r="GUG1222" s="61"/>
      <c r="GUH1222" s="61"/>
      <c r="GUI1222" s="61"/>
      <c r="GUJ1222" s="61"/>
      <c r="GUK1222" s="61"/>
      <c r="GUL1222" s="61"/>
      <c r="GUM1222" s="61"/>
      <c r="GUN1222" s="61"/>
      <c r="GUO1222" s="61"/>
      <c r="GUP1222" s="61"/>
      <c r="GUQ1222" s="61"/>
      <c r="GUR1222" s="61"/>
      <c r="GUS1222" s="61"/>
      <c r="GUT1222" s="61"/>
      <c r="GUU1222" s="61"/>
      <c r="GUV1222" s="61"/>
      <c r="GUW1222" s="61"/>
      <c r="GUX1222" s="61"/>
      <c r="GUY1222" s="61"/>
      <c r="GUZ1222" s="61"/>
      <c r="GVA1222" s="61"/>
      <c r="GVB1222" s="61"/>
      <c r="GVC1222" s="61"/>
      <c r="GVD1222" s="61"/>
      <c r="GVE1222" s="61"/>
      <c r="GVF1222" s="61"/>
      <c r="GVG1222" s="61"/>
      <c r="GVH1222" s="61"/>
      <c r="GVI1222" s="61"/>
      <c r="GVJ1222" s="61"/>
      <c r="GVK1222" s="61"/>
      <c r="GVL1222" s="61"/>
      <c r="GVM1222" s="61"/>
      <c r="GVN1222" s="61"/>
      <c r="GVO1222" s="61"/>
      <c r="GVP1222" s="61"/>
      <c r="GVQ1222" s="61"/>
      <c r="GVR1222" s="61"/>
      <c r="GVS1222" s="61"/>
      <c r="GVT1222" s="61"/>
      <c r="GVU1222" s="61"/>
      <c r="GVV1222" s="61"/>
      <c r="GVW1222" s="61"/>
      <c r="GVX1222" s="61"/>
      <c r="GVY1222" s="61"/>
      <c r="GVZ1222" s="61"/>
      <c r="GWA1222" s="61"/>
      <c r="GWB1222" s="61"/>
      <c r="GWC1222" s="61"/>
      <c r="GWD1222" s="61"/>
      <c r="GWE1222" s="61"/>
      <c r="GWF1222" s="61"/>
      <c r="GWG1222" s="61"/>
      <c r="GWH1222" s="61"/>
      <c r="GWI1222" s="61"/>
      <c r="GWJ1222" s="61"/>
      <c r="GWK1222" s="61"/>
      <c r="GWL1222" s="61"/>
      <c r="GWM1222" s="61"/>
      <c r="GWN1222" s="61"/>
      <c r="GWO1222" s="61"/>
      <c r="GWP1222" s="61"/>
      <c r="GWQ1222" s="61"/>
      <c r="GWR1222" s="61"/>
      <c r="GWS1222" s="61"/>
      <c r="GWT1222" s="61"/>
      <c r="GWU1222" s="61"/>
      <c r="GWV1222" s="61"/>
      <c r="GWW1222" s="61"/>
      <c r="GWX1222" s="61"/>
      <c r="GWY1222" s="61"/>
      <c r="GWZ1222" s="61"/>
      <c r="GXA1222" s="61"/>
      <c r="GXB1222" s="61"/>
      <c r="GXC1222" s="61"/>
      <c r="GXD1222" s="61"/>
      <c r="GXE1222" s="61"/>
      <c r="GXF1222" s="61"/>
      <c r="GXG1222" s="61"/>
      <c r="GXH1222" s="61"/>
      <c r="GXI1222" s="61"/>
      <c r="GXJ1222" s="61"/>
      <c r="GXK1222" s="61"/>
      <c r="GXL1222" s="61"/>
      <c r="GXM1222" s="61"/>
      <c r="GXN1222" s="61"/>
      <c r="GXO1222" s="61"/>
      <c r="GXP1222" s="61"/>
      <c r="GXQ1222" s="61"/>
      <c r="GXR1222" s="61"/>
      <c r="GXS1222" s="61"/>
      <c r="GXT1222" s="61"/>
      <c r="GXU1222" s="61"/>
      <c r="GXV1222" s="61"/>
      <c r="GXW1222" s="61"/>
      <c r="GXX1222" s="61"/>
      <c r="GXY1222" s="61"/>
      <c r="GXZ1222" s="61"/>
      <c r="GYA1222" s="61"/>
      <c r="GYB1222" s="61"/>
      <c r="GYC1222" s="61"/>
      <c r="GYD1222" s="61"/>
      <c r="GYE1222" s="61"/>
      <c r="GYF1222" s="61"/>
      <c r="GYG1222" s="61"/>
      <c r="GYH1222" s="61"/>
      <c r="GYI1222" s="61"/>
      <c r="GYJ1222" s="61"/>
      <c r="GYK1222" s="61"/>
      <c r="GYL1222" s="61"/>
      <c r="GYM1222" s="61"/>
      <c r="GYN1222" s="61"/>
      <c r="GYO1222" s="61"/>
      <c r="GYP1222" s="61"/>
      <c r="GYQ1222" s="61"/>
      <c r="GYR1222" s="61"/>
      <c r="GYS1222" s="61"/>
      <c r="GYT1222" s="61"/>
      <c r="GYU1222" s="61"/>
      <c r="GYV1222" s="61"/>
      <c r="GYW1222" s="61"/>
      <c r="GYX1222" s="61"/>
      <c r="GYY1222" s="61"/>
      <c r="GYZ1222" s="61"/>
      <c r="GZA1222" s="61"/>
      <c r="GZB1222" s="61"/>
      <c r="GZC1222" s="61"/>
      <c r="GZD1222" s="61"/>
      <c r="GZE1222" s="61"/>
      <c r="GZF1222" s="61"/>
      <c r="GZG1222" s="61"/>
      <c r="GZH1222" s="61"/>
      <c r="GZI1222" s="61"/>
      <c r="GZJ1222" s="61"/>
      <c r="GZK1222" s="61"/>
      <c r="GZL1222" s="61"/>
      <c r="GZM1222" s="61"/>
      <c r="GZN1222" s="61"/>
      <c r="GZO1222" s="61"/>
      <c r="GZP1222" s="61"/>
      <c r="GZQ1222" s="61"/>
      <c r="GZR1222" s="61"/>
      <c r="GZS1222" s="61"/>
      <c r="GZT1222" s="61"/>
      <c r="GZU1222" s="61"/>
      <c r="GZV1222" s="61"/>
      <c r="GZW1222" s="61"/>
      <c r="GZX1222" s="61"/>
      <c r="GZY1222" s="61"/>
      <c r="GZZ1222" s="61"/>
      <c r="HAA1222" s="61"/>
      <c r="HAB1222" s="61"/>
      <c r="HAC1222" s="61"/>
      <c r="HAD1222" s="61"/>
      <c r="HAE1222" s="61"/>
      <c r="HAF1222" s="61"/>
      <c r="HAG1222" s="61"/>
      <c r="HAH1222" s="61"/>
      <c r="HAI1222" s="61"/>
      <c r="HAJ1222" s="61"/>
      <c r="HAK1222" s="61"/>
      <c r="HAL1222" s="61"/>
      <c r="HAM1222" s="61"/>
      <c r="HAN1222" s="61"/>
      <c r="HAO1222" s="61"/>
      <c r="HAP1222" s="61"/>
      <c r="HAQ1222" s="61"/>
      <c r="HAR1222" s="61"/>
      <c r="HAS1222" s="61"/>
      <c r="HAT1222" s="61"/>
      <c r="HAU1222" s="61"/>
      <c r="HAV1222" s="61"/>
      <c r="HAW1222" s="61"/>
      <c r="HAX1222" s="61"/>
      <c r="HAY1222" s="61"/>
      <c r="HAZ1222" s="61"/>
      <c r="HBA1222" s="61"/>
      <c r="HBB1222" s="61"/>
      <c r="HBC1222" s="61"/>
      <c r="HBD1222" s="61"/>
      <c r="HBE1222" s="61"/>
      <c r="HBF1222" s="61"/>
      <c r="HBG1222" s="61"/>
      <c r="HBH1222" s="61"/>
      <c r="HBI1222" s="61"/>
      <c r="HBJ1222" s="61"/>
      <c r="HBK1222" s="61"/>
      <c r="HBL1222" s="61"/>
      <c r="HBM1222" s="61"/>
      <c r="HBN1222" s="61"/>
      <c r="HBO1222" s="61"/>
      <c r="HBP1222" s="61"/>
      <c r="HBQ1222" s="61"/>
      <c r="HBR1222" s="61"/>
      <c r="HBS1222" s="61"/>
      <c r="HBT1222" s="61"/>
      <c r="HBU1222" s="61"/>
      <c r="HBV1222" s="61"/>
      <c r="HBW1222" s="61"/>
      <c r="HBX1222" s="61"/>
      <c r="HBY1222" s="61"/>
      <c r="HBZ1222" s="61"/>
      <c r="HCA1222" s="61"/>
      <c r="HCB1222" s="61"/>
      <c r="HCC1222" s="61"/>
      <c r="HCD1222" s="61"/>
      <c r="HCE1222" s="61"/>
      <c r="HCF1222" s="61"/>
      <c r="HCG1222" s="61"/>
      <c r="HCH1222" s="61"/>
      <c r="HCI1222" s="61"/>
      <c r="HCJ1222" s="61"/>
      <c r="HCK1222" s="61"/>
      <c r="HCL1222" s="61"/>
      <c r="HCM1222" s="61"/>
      <c r="HCN1222" s="61"/>
      <c r="HCO1222" s="61"/>
      <c r="HCP1222" s="61"/>
      <c r="HCQ1222" s="61"/>
      <c r="HCR1222" s="61"/>
      <c r="HCS1222" s="61"/>
      <c r="HCT1222" s="61"/>
      <c r="HCU1222" s="61"/>
      <c r="HCV1222" s="61"/>
      <c r="HCW1222" s="61"/>
      <c r="HCX1222" s="61"/>
      <c r="HCY1222" s="61"/>
      <c r="HCZ1222" s="61"/>
      <c r="HDA1222" s="61"/>
      <c r="HDB1222" s="61"/>
      <c r="HDC1222" s="61"/>
      <c r="HDD1222" s="61"/>
      <c r="HDE1222" s="61"/>
      <c r="HDF1222" s="61"/>
      <c r="HDG1222" s="61"/>
      <c r="HDH1222" s="61"/>
      <c r="HDI1222" s="61"/>
      <c r="HDJ1222" s="61"/>
      <c r="HDK1222" s="61"/>
      <c r="HDL1222" s="61"/>
      <c r="HDM1222" s="61"/>
      <c r="HDN1222" s="61"/>
      <c r="HDO1222" s="61"/>
      <c r="HDP1222" s="61"/>
      <c r="HDQ1222" s="61"/>
      <c r="HDR1222" s="61"/>
      <c r="HDS1222" s="61"/>
      <c r="HDT1222" s="61"/>
      <c r="HDU1222" s="61"/>
      <c r="HDV1222" s="61"/>
      <c r="HDW1222" s="61"/>
      <c r="HDX1222" s="61"/>
      <c r="HDY1222" s="61"/>
      <c r="HDZ1222" s="61"/>
      <c r="HEA1222" s="61"/>
      <c r="HEB1222" s="61"/>
      <c r="HEC1222" s="61"/>
      <c r="HED1222" s="61"/>
      <c r="HEE1222" s="61"/>
      <c r="HEF1222" s="61"/>
      <c r="HEG1222" s="61"/>
      <c r="HEH1222" s="61"/>
      <c r="HEI1222" s="61"/>
      <c r="HEJ1222" s="61"/>
      <c r="HEK1222" s="61"/>
      <c r="HEL1222" s="61"/>
      <c r="HEM1222" s="61"/>
      <c r="HEN1222" s="61"/>
      <c r="HEO1222" s="61"/>
      <c r="HEP1222" s="61"/>
      <c r="HEQ1222" s="61"/>
      <c r="HER1222" s="61"/>
      <c r="HES1222" s="61"/>
      <c r="HET1222" s="61"/>
      <c r="HEU1222" s="61"/>
      <c r="HEV1222" s="61"/>
      <c r="HEW1222" s="61"/>
      <c r="HEX1222" s="61"/>
      <c r="HEY1222" s="61"/>
      <c r="HEZ1222" s="61"/>
      <c r="HFA1222" s="61"/>
      <c r="HFB1222" s="61"/>
      <c r="HFC1222" s="61"/>
      <c r="HFD1222" s="61"/>
      <c r="HFE1222" s="61"/>
      <c r="HFF1222" s="61"/>
      <c r="HFG1222" s="61"/>
      <c r="HFH1222" s="61"/>
      <c r="HFI1222" s="61"/>
      <c r="HFJ1222" s="61"/>
      <c r="HFK1222" s="61"/>
      <c r="HFL1222" s="61"/>
      <c r="HFM1222" s="61"/>
      <c r="HFN1222" s="61"/>
      <c r="HFO1222" s="61"/>
      <c r="HFP1222" s="61"/>
      <c r="HFQ1222" s="61"/>
      <c r="HFR1222" s="61"/>
      <c r="HFS1222" s="61"/>
      <c r="HFT1222" s="61"/>
      <c r="HFU1222" s="61"/>
      <c r="HFV1222" s="61"/>
      <c r="HFW1222" s="61"/>
      <c r="HFX1222" s="61"/>
      <c r="HFY1222" s="61"/>
      <c r="HFZ1222" s="61"/>
      <c r="HGA1222" s="61"/>
      <c r="HGB1222" s="61"/>
      <c r="HGC1222" s="61"/>
      <c r="HGD1222" s="61"/>
      <c r="HGE1222" s="61"/>
      <c r="HGF1222" s="61"/>
      <c r="HGG1222" s="61"/>
      <c r="HGH1222" s="61"/>
      <c r="HGI1222" s="61"/>
      <c r="HGJ1222" s="61"/>
      <c r="HGK1222" s="61"/>
      <c r="HGL1222" s="61"/>
      <c r="HGM1222" s="61"/>
      <c r="HGN1222" s="61"/>
      <c r="HGO1222" s="61"/>
      <c r="HGP1222" s="61"/>
      <c r="HGQ1222" s="61"/>
      <c r="HGR1222" s="61"/>
      <c r="HGS1222" s="61"/>
      <c r="HGT1222" s="61"/>
      <c r="HGU1222" s="61"/>
      <c r="HGV1222" s="61"/>
      <c r="HGW1222" s="61"/>
      <c r="HGX1222" s="61"/>
      <c r="HGY1222" s="61"/>
      <c r="HGZ1222" s="61"/>
      <c r="HHA1222" s="61"/>
      <c r="HHB1222" s="61"/>
      <c r="HHC1222" s="61"/>
      <c r="HHD1222" s="61"/>
      <c r="HHE1222" s="61"/>
      <c r="HHF1222" s="61"/>
      <c r="HHG1222" s="61"/>
      <c r="HHH1222" s="61"/>
      <c r="HHI1222" s="61"/>
      <c r="HHJ1222" s="61"/>
      <c r="HHK1222" s="61"/>
      <c r="HHL1222" s="61"/>
      <c r="HHM1222" s="61"/>
      <c r="HHN1222" s="61"/>
      <c r="HHO1222" s="61"/>
      <c r="HHP1222" s="61"/>
      <c r="HHQ1222" s="61"/>
      <c r="HHR1222" s="61"/>
      <c r="HHS1222" s="61"/>
      <c r="HHT1222" s="61"/>
      <c r="HHU1222" s="61"/>
      <c r="HHV1222" s="61"/>
      <c r="HHW1222" s="61"/>
      <c r="HHX1222" s="61"/>
      <c r="HHY1222" s="61"/>
      <c r="HHZ1222" s="61"/>
      <c r="HIA1222" s="61"/>
      <c r="HIB1222" s="61"/>
      <c r="HIC1222" s="61"/>
      <c r="HID1222" s="61"/>
      <c r="HIE1222" s="61"/>
      <c r="HIF1222" s="61"/>
      <c r="HIG1222" s="61"/>
      <c r="HIH1222" s="61"/>
      <c r="HII1222" s="61"/>
      <c r="HIJ1222" s="61"/>
      <c r="HIK1222" s="61"/>
      <c r="HIL1222" s="61"/>
      <c r="HIM1222" s="61"/>
      <c r="HIN1222" s="61"/>
      <c r="HIO1222" s="61"/>
      <c r="HIP1222" s="61"/>
      <c r="HIQ1222" s="61"/>
      <c r="HIR1222" s="61"/>
      <c r="HIS1222" s="61"/>
      <c r="HIT1222" s="61"/>
      <c r="HIU1222" s="61"/>
      <c r="HIV1222" s="61"/>
      <c r="HIW1222" s="61"/>
      <c r="HIX1222" s="61"/>
      <c r="HIY1222" s="61"/>
      <c r="HIZ1222" s="61"/>
      <c r="HJA1222" s="61"/>
      <c r="HJB1222" s="61"/>
      <c r="HJC1222" s="61"/>
      <c r="HJD1222" s="61"/>
      <c r="HJE1222" s="61"/>
      <c r="HJF1222" s="61"/>
      <c r="HJG1222" s="61"/>
      <c r="HJH1222" s="61"/>
      <c r="HJI1222" s="61"/>
      <c r="HJJ1222" s="61"/>
      <c r="HJK1222" s="61"/>
      <c r="HJL1222" s="61"/>
      <c r="HJM1222" s="61"/>
      <c r="HJN1222" s="61"/>
      <c r="HJO1222" s="61"/>
      <c r="HJP1222" s="61"/>
      <c r="HJQ1222" s="61"/>
      <c r="HJR1222" s="61"/>
      <c r="HJS1222" s="61"/>
      <c r="HJT1222" s="61"/>
      <c r="HJU1222" s="61"/>
      <c r="HJV1222" s="61"/>
      <c r="HJW1222" s="61"/>
      <c r="HJX1222" s="61"/>
      <c r="HJY1222" s="61"/>
      <c r="HJZ1222" s="61"/>
      <c r="HKA1222" s="61"/>
      <c r="HKB1222" s="61"/>
      <c r="HKC1222" s="61"/>
      <c r="HKD1222" s="61"/>
      <c r="HKE1222" s="61"/>
      <c r="HKF1222" s="61"/>
      <c r="HKG1222" s="61"/>
      <c r="HKH1222" s="61"/>
      <c r="HKI1222" s="61"/>
      <c r="HKJ1222" s="61"/>
      <c r="HKK1222" s="61"/>
      <c r="HKL1222" s="61"/>
      <c r="HKM1222" s="61"/>
      <c r="HKN1222" s="61"/>
      <c r="HKO1222" s="61"/>
      <c r="HKP1222" s="61"/>
      <c r="HKQ1222" s="61"/>
      <c r="HKR1222" s="61"/>
      <c r="HKS1222" s="61"/>
      <c r="HKT1222" s="61"/>
      <c r="HKU1222" s="61"/>
      <c r="HKV1222" s="61"/>
      <c r="HKW1222" s="61"/>
      <c r="HKX1222" s="61"/>
      <c r="HKY1222" s="61"/>
      <c r="HKZ1222" s="61"/>
      <c r="HLA1222" s="61"/>
      <c r="HLB1222" s="61"/>
      <c r="HLC1222" s="61"/>
      <c r="HLD1222" s="61"/>
      <c r="HLE1222" s="61"/>
      <c r="HLF1222" s="61"/>
      <c r="HLG1222" s="61"/>
      <c r="HLH1222" s="61"/>
      <c r="HLI1222" s="61"/>
      <c r="HLJ1222" s="61"/>
      <c r="HLK1222" s="61"/>
      <c r="HLL1222" s="61"/>
      <c r="HLM1222" s="61"/>
      <c r="HLN1222" s="61"/>
      <c r="HLO1222" s="61"/>
      <c r="HLP1222" s="61"/>
      <c r="HLQ1222" s="61"/>
      <c r="HLR1222" s="61"/>
      <c r="HLS1222" s="61"/>
      <c r="HLT1222" s="61"/>
      <c r="HLU1222" s="61"/>
      <c r="HLV1222" s="61"/>
      <c r="HLW1222" s="61"/>
      <c r="HLX1222" s="61"/>
      <c r="HLY1222" s="61"/>
      <c r="HLZ1222" s="61"/>
      <c r="HMA1222" s="61"/>
      <c r="HMB1222" s="61"/>
      <c r="HMC1222" s="61"/>
      <c r="HMD1222" s="61"/>
      <c r="HME1222" s="61"/>
      <c r="HMF1222" s="61"/>
      <c r="HMG1222" s="61"/>
      <c r="HMH1222" s="61"/>
      <c r="HMI1222" s="61"/>
      <c r="HMJ1222" s="61"/>
      <c r="HMK1222" s="61"/>
      <c r="HML1222" s="61"/>
      <c r="HMM1222" s="61"/>
      <c r="HMN1222" s="61"/>
      <c r="HMO1222" s="61"/>
      <c r="HMP1222" s="61"/>
      <c r="HMQ1222" s="61"/>
      <c r="HMR1222" s="61"/>
      <c r="HMS1222" s="61"/>
      <c r="HMT1222" s="61"/>
      <c r="HMU1222" s="61"/>
      <c r="HMV1222" s="61"/>
      <c r="HMW1222" s="61"/>
      <c r="HMX1222" s="61"/>
      <c r="HMY1222" s="61"/>
      <c r="HMZ1222" s="61"/>
      <c r="HNA1222" s="61"/>
      <c r="HNB1222" s="61"/>
      <c r="HNC1222" s="61"/>
      <c r="HND1222" s="61"/>
      <c r="HNE1222" s="61"/>
      <c r="HNF1222" s="61"/>
      <c r="HNG1222" s="61"/>
      <c r="HNH1222" s="61"/>
      <c r="HNI1222" s="61"/>
      <c r="HNJ1222" s="61"/>
      <c r="HNK1222" s="61"/>
      <c r="HNL1222" s="61"/>
      <c r="HNM1222" s="61"/>
      <c r="HNN1222" s="61"/>
      <c r="HNO1222" s="61"/>
      <c r="HNP1222" s="61"/>
      <c r="HNQ1222" s="61"/>
      <c r="HNR1222" s="61"/>
      <c r="HNS1222" s="61"/>
      <c r="HNT1222" s="61"/>
      <c r="HNU1222" s="61"/>
      <c r="HNV1222" s="61"/>
      <c r="HNW1222" s="61"/>
      <c r="HNX1222" s="61"/>
      <c r="HNY1222" s="61"/>
      <c r="HNZ1222" s="61"/>
      <c r="HOA1222" s="61"/>
      <c r="HOB1222" s="61"/>
      <c r="HOC1222" s="61"/>
      <c r="HOD1222" s="61"/>
      <c r="HOE1222" s="61"/>
      <c r="HOF1222" s="61"/>
      <c r="HOG1222" s="61"/>
      <c r="HOH1222" s="61"/>
      <c r="HOI1222" s="61"/>
      <c r="HOJ1222" s="61"/>
      <c r="HOK1222" s="61"/>
      <c r="HOL1222" s="61"/>
      <c r="HOM1222" s="61"/>
      <c r="HON1222" s="61"/>
      <c r="HOO1222" s="61"/>
      <c r="HOP1222" s="61"/>
      <c r="HOQ1222" s="61"/>
      <c r="HOR1222" s="61"/>
      <c r="HOS1222" s="61"/>
      <c r="HOT1222" s="61"/>
      <c r="HOU1222" s="61"/>
      <c r="HOV1222" s="61"/>
      <c r="HOW1222" s="61"/>
      <c r="HOX1222" s="61"/>
      <c r="HOY1222" s="61"/>
      <c r="HOZ1222" s="61"/>
      <c r="HPA1222" s="61"/>
      <c r="HPB1222" s="61"/>
      <c r="HPC1222" s="61"/>
      <c r="HPD1222" s="61"/>
      <c r="HPE1222" s="61"/>
      <c r="HPF1222" s="61"/>
      <c r="HPG1222" s="61"/>
      <c r="HPH1222" s="61"/>
      <c r="HPI1222" s="61"/>
      <c r="HPJ1222" s="61"/>
      <c r="HPK1222" s="61"/>
      <c r="HPL1222" s="61"/>
      <c r="HPM1222" s="61"/>
      <c r="HPN1222" s="61"/>
      <c r="HPO1222" s="61"/>
      <c r="HPP1222" s="61"/>
      <c r="HPQ1222" s="61"/>
      <c r="HPR1222" s="61"/>
      <c r="HPS1222" s="61"/>
      <c r="HPT1222" s="61"/>
      <c r="HPU1222" s="61"/>
      <c r="HPV1222" s="61"/>
      <c r="HPW1222" s="61"/>
      <c r="HPX1222" s="61"/>
      <c r="HPY1222" s="61"/>
      <c r="HPZ1222" s="61"/>
      <c r="HQA1222" s="61"/>
      <c r="HQB1222" s="61"/>
      <c r="HQC1222" s="61"/>
      <c r="HQD1222" s="61"/>
      <c r="HQE1222" s="61"/>
      <c r="HQF1222" s="61"/>
      <c r="HQG1222" s="61"/>
      <c r="HQH1222" s="61"/>
      <c r="HQI1222" s="61"/>
      <c r="HQJ1222" s="61"/>
      <c r="HQK1222" s="61"/>
      <c r="HQL1222" s="61"/>
      <c r="HQM1222" s="61"/>
      <c r="HQN1222" s="61"/>
      <c r="HQO1222" s="61"/>
      <c r="HQP1222" s="61"/>
      <c r="HQQ1222" s="61"/>
      <c r="HQR1222" s="61"/>
      <c r="HQS1222" s="61"/>
      <c r="HQT1222" s="61"/>
      <c r="HQU1222" s="61"/>
      <c r="HQV1222" s="61"/>
      <c r="HQW1222" s="61"/>
      <c r="HQX1222" s="61"/>
      <c r="HQY1222" s="61"/>
      <c r="HQZ1222" s="61"/>
      <c r="HRA1222" s="61"/>
      <c r="HRB1222" s="61"/>
      <c r="HRC1222" s="61"/>
      <c r="HRD1222" s="61"/>
      <c r="HRE1222" s="61"/>
      <c r="HRF1222" s="61"/>
      <c r="HRG1222" s="61"/>
      <c r="HRH1222" s="61"/>
      <c r="HRI1222" s="61"/>
      <c r="HRJ1222" s="61"/>
      <c r="HRK1222" s="61"/>
      <c r="HRL1222" s="61"/>
      <c r="HRM1222" s="61"/>
      <c r="HRN1222" s="61"/>
      <c r="HRO1222" s="61"/>
      <c r="HRP1222" s="61"/>
      <c r="HRQ1222" s="61"/>
      <c r="HRR1222" s="61"/>
      <c r="HRS1222" s="61"/>
      <c r="HRT1222" s="61"/>
      <c r="HRU1222" s="61"/>
      <c r="HRV1222" s="61"/>
      <c r="HRW1222" s="61"/>
      <c r="HRX1222" s="61"/>
      <c r="HRY1222" s="61"/>
      <c r="HRZ1222" s="61"/>
      <c r="HSA1222" s="61"/>
      <c r="HSB1222" s="61"/>
      <c r="HSC1222" s="61"/>
      <c r="HSD1222" s="61"/>
      <c r="HSE1222" s="61"/>
      <c r="HSF1222" s="61"/>
      <c r="HSG1222" s="61"/>
      <c r="HSH1222" s="61"/>
      <c r="HSI1222" s="61"/>
      <c r="HSJ1222" s="61"/>
      <c r="HSK1222" s="61"/>
      <c r="HSL1222" s="61"/>
      <c r="HSM1222" s="61"/>
      <c r="HSN1222" s="61"/>
      <c r="HSO1222" s="61"/>
      <c r="HSP1222" s="61"/>
      <c r="HSQ1222" s="61"/>
      <c r="HSR1222" s="61"/>
      <c r="HSS1222" s="61"/>
      <c r="HST1222" s="61"/>
      <c r="HSU1222" s="61"/>
      <c r="HSV1222" s="61"/>
      <c r="HSW1222" s="61"/>
      <c r="HSX1222" s="61"/>
      <c r="HSY1222" s="61"/>
      <c r="HSZ1222" s="61"/>
      <c r="HTA1222" s="61"/>
      <c r="HTB1222" s="61"/>
      <c r="HTC1222" s="61"/>
      <c r="HTD1222" s="61"/>
      <c r="HTE1222" s="61"/>
      <c r="HTF1222" s="61"/>
      <c r="HTG1222" s="61"/>
      <c r="HTH1222" s="61"/>
      <c r="HTI1222" s="61"/>
      <c r="HTJ1222" s="61"/>
      <c r="HTK1222" s="61"/>
      <c r="HTL1222" s="61"/>
      <c r="HTM1222" s="61"/>
      <c r="HTN1222" s="61"/>
      <c r="HTO1222" s="61"/>
      <c r="HTP1222" s="61"/>
      <c r="HTQ1222" s="61"/>
      <c r="HTR1222" s="61"/>
      <c r="HTS1222" s="61"/>
      <c r="HTT1222" s="61"/>
      <c r="HTU1222" s="61"/>
      <c r="HTV1222" s="61"/>
      <c r="HTW1222" s="61"/>
      <c r="HTX1222" s="61"/>
      <c r="HTY1222" s="61"/>
      <c r="HTZ1222" s="61"/>
      <c r="HUA1222" s="61"/>
      <c r="HUB1222" s="61"/>
      <c r="HUC1222" s="61"/>
      <c r="HUD1222" s="61"/>
      <c r="HUE1222" s="61"/>
      <c r="HUF1222" s="61"/>
      <c r="HUG1222" s="61"/>
      <c r="HUH1222" s="61"/>
      <c r="HUI1222" s="61"/>
      <c r="HUJ1222" s="61"/>
      <c r="HUK1222" s="61"/>
      <c r="HUL1222" s="61"/>
      <c r="HUM1222" s="61"/>
      <c r="HUN1222" s="61"/>
      <c r="HUO1222" s="61"/>
      <c r="HUP1222" s="61"/>
      <c r="HUQ1222" s="61"/>
      <c r="HUR1222" s="61"/>
      <c r="HUS1222" s="61"/>
      <c r="HUT1222" s="61"/>
      <c r="HUU1222" s="61"/>
      <c r="HUV1222" s="61"/>
      <c r="HUW1222" s="61"/>
      <c r="HUX1222" s="61"/>
      <c r="HUY1222" s="61"/>
      <c r="HUZ1222" s="61"/>
      <c r="HVA1222" s="61"/>
      <c r="HVB1222" s="61"/>
      <c r="HVC1222" s="61"/>
      <c r="HVD1222" s="61"/>
      <c r="HVE1222" s="61"/>
      <c r="HVF1222" s="61"/>
      <c r="HVG1222" s="61"/>
      <c r="HVH1222" s="61"/>
      <c r="HVI1222" s="61"/>
      <c r="HVJ1222" s="61"/>
      <c r="HVK1222" s="61"/>
      <c r="HVL1222" s="61"/>
      <c r="HVM1222" s="61"/>
      <c r="HVN1222" s="61"/>
      <c r="HVO1222" s="61"/>
      <c r="HVP1222" s="61"/>
      <c r="HVQ1222" s="61"/>
      <c r="HVR1222" s="61"/>
      <c r="HVS1222" s="61"/>
      <c r="HVT1222" s="61"/>
      <c r="HVU1222" s="61"/>
      <c r="HVV1222" s="61"/>
      <c r="HVW1222" s="61"/>
      <c r="HVX1222" s="61"/>
      <c r="HVY1222" s="61"/>
      <c r="HVZ1222" s="61"/>
      <c r="HWA1222" s="61"/>
      <c r="HWB1222" s="61"/>
      <c r="HWC1222" s="61"/>
      <c r="HWD1222" s="61"/>
      <c r="HWE1222" s="61"/>
      <c r="HWF1222" s="61"/>
      <c r="HWG1222" s="61"/>
      <c r="HWH1222" s="61"/>
      <c r="HWI1222" s="61"/>
      <c r="HWJ1222" s="61"/>
      <c r="HWK1222" s="61"/>
      <c r="HWL1222" s="61"/>
      <c r="HWM1222" s="61"/>
      <c r="HWN1222" s="61"/>
      <c r="HWO1222" s="61"/>
      <c r="HWP1222" s="61"/>
      <c r="HWQ1222" s="61"/>
      <c r="HWR1222" s="61"/>
      <c r="HWS1222" s="61"/>
      <c r="HWT1222" s="61"/>
      <c r="HWU1222" s="61"/>
      <c r="HWV1222" s="61"/>
      <c r="HWW1222" s="61"/>
      <c r="HWX1222" s="61"/>
      <c r="HWY1222" s="61"/>
      <c r="HWZ1222" s="61"/>
      <c r="HXA1222" s="61"/>
      <c r="HXB1222" s="61"/>
      <c r="HXC1222" s="61"/>
      <c r="HXD1222" s="61"/>
      <c r="HXE1222" s="61"/>
      <c r="HXF1222" s="61"/>
      <c r="HXG1222" s="61"/>
      <c r="HXH1222" s="61"/>
      <c r="HXI1222" s="61"/>
      <c r="HXJ1222" s="61"/>
      <c r="HXK1222" s="61"/>
      <c r="HXL1222" s="61"/>
      <c r="HXM1222" s="61"/>
      <c r="HXN1222" s="61"/>
      <c r="HXO1222" s="61"/>
      <c r="HXP1222" s="61"/>
      <c r="HXQ1222" s="61"/>
      <c r="HXR1222" s="61"/>
      <c r="HXS1222" s="61"/>
      <c r="HXT1222" s="61"/>
      <c r="HXU1222" s="61"/>
      <c r="HXV1222" s="61"/>
      <c r="HXW1222" s="61"/>
      <c r="HXX1222" s="61"/>
      <c r="HXY1222" s="61"/>
      <c r="HXZ1222" s="61"/>
      <c r="HYA1222" s="61"/>
      <c r="HYB1222" s="61"/>
      <c r="HYC1222" s="61"/>
      <c r="HYD1222" s="61"/>
      <c r="HYE1222" s="61"/>
      <c r="HYF1222" s="61"/>
      <c r="HYG1222" s="61"/>
      <c r="HYH1222" s="61"/>
      <c r="HYI1222" s="61"/>
      <c r="HYJ1222" s="61"/>
      <c r="HYK1222" s="61"/>
      <c r="HYL1222" s="61"/>
      <c r="HYM1222" s="61"/>
      <c r="HYN1222" s="61"/>
      <c r="HYO1222" s="61"/>
      <c r="HYP1222" s="61"/>
      <c r="HYQ1222" s="61"/>
      <c r="HYR1222" s="61"/>
      <c r="HYS1222" s="61"/>
      <c r="HYT1222" s="61"/>
      <c r="HYU1222" s="61"/>
      <c r="HYV1222" s="61"/>
      <c r="HYW1222" s="61"/>
      <c r="HYX1222" s="61"/>
      <c r="HYY1222" s="61"/>
      <c r="HYZ1222" s="61"/>
      <c r="HZA1222" s="61"/>
      <c r="HZB1222" s="61"/>
      <c r="HZC1222" s="61"/>
      <c r="HZD1222" s="61"/>
      <c r="HZE1222" s="61"/>
      <c r="HZF1222" s="61"/>
      <c r="HZG1222" s="61"/>
      <c r="HZH1222" s="61"/>
      <c r="HZI1222" s="61"/>
      <c r="HZJ1222" s="61"/>
      <c r="HZK1222" s="61"/>
      <c r="HZL1222" s="61"/>
      <c r="HZM1222" s="61"/>
      <c r="HZN1222" s="61"/>
      <c r="HZO1222" s="61"/>
      <c r="HZP1222" s="61"/>
      <c r="HZQ1222" s="61"/>
      <c r="HZR1222" s="61"/>
      <c r="HZS1222" s="61"/>
      <c r="HZT1222" s="61"/>
      <c r="HZU1222" s="61"/>
      <c r="HZV1222" s="61"/>
      <c r="HZW1222" s="61"/>
      <c r="HZX1222" s="61"/>
      <c r="HZY1222" s="61"/>
      <c r="HZZ1222" s="61"/>
      <c r="IAA1222" s="61"/>
      <c r="IAB1222" s="61"/>
      <c r="IAC1222" s="61"/>
      <c r="IAD1222" s="61"/>
      <c r="IAE1222" s="61"/>
      <c r="IAF1222" s="61"/>
      <c r="IAG1222" s="61"/>
      <c r="IAH1222" s="61"/>
      <c r="IAI1222" s="61"/>
      <c r="IAJ1222" s="61"/>
      <c r="IAK1222" s="61"/>
      <c r="IAL1222" s="61"/>
      <c r="IAM1222" s="61"/>
      <c r="IAN1222" s="61"/>
      <c r="IAO1222" s="61"/>
      <c r="IAP1222" s="61"/>
      <c r="IAQ1222" s="61"/>
      <c r="IAR1222" s="61"/>
      <c r="IAS1222" s="61"/>
      <c r="IAT1222" s="61"/>
      <c r="IAU1222" s="61"/>
      <c r="IAV1222" s="61"/>
      <c r="IAW1222" s="61"/>
      <c r="IAX1222" s="61"/>
      <c r="IAY1222" s="61"/>
      <c r="IAZ1222" s="61"/>
      <c r="IBA1222" s="61"/>
      <c r="IBB1222" s="61"/>
      <c r="IBC1222" s="61"/>
      <c r="IBD1222" s="61"/>
      <c r="IBE1222" s="61"/>
      <c r="IBF1222" s="61"/>
      <c r="IBG1222" s="61"/>
      <c r="IBH1222" s="61"/>
      <c r="IBI1222" s="61"/>
      <c r="IBJ1222" s="61"/>
      <c r="IBK1222" s="61"/>
      <c r="IBL1222" s="61"/>
      <c r="IBM1222" s="61"/>
      <c r="IBN1222" s="61"/>
      <c r="IBO1222" s="61"/>
      <c r="IBP1222" s="61"/>
      <c r="IBQ1222" s="61"/>
      <c r="IBR1222" s="61"/>
      <c r="IBS1222" s="61"/>
      <c r="IBT1222" s="61"/>
      <c r="IBU1222" s="61"/>
      <c r="IBV1222" s="61"/>
      <c r="IBW1222" s="61"/>
      <c r="IBX1222" s="61"/>
      <c r="IBY1222" s="61"/>
      <c r="IBZ1222" s="61"/>
      <c r="ICA1222" s="61"/>
      <c r="ICB1222" s="61"/>
      <c r="ICC1222" s="61"/>
      <c r="ICD1222" s="61"/>
      <c r="ICE1222" s="61"/>
      <c r="ICF1222" s="61"/>
      <c r="ICG1222" s="61"/>
      <c r="ICH1222" s="61"/>
      <c r="ICI1222" s="61"/>
      <c r="ICJ1222" s="61"/>
      <c r="ICK1222" s="61"/>
      <c r="ICL1222" s="61"/>
      <c r="ICM1222" s="61"/>
      <c r="ICN1222" s="61"/>
      <c r="ICO1222" s="61"/>
      <c r="ICP1222" s="61"/>
      <c r="ICQ1222" s="61"/>
      <c r="ICR1222" s="61"/>
      <c r="ICS1222" s="61"/>
      <c r="ICT1222" s="61"/>
      <c r="ICU1222" s="61"/>
      <c r="ICV1222" s="61"/>
      <c r="ICW1222" s="61"/>
      <c r="ICX1222" s="61"/>
      <c r="ICY1222" s="61"/>
      <c r="ICZ1222" s="61"/>
      <c r="IDA1222" s="61"/>
      <c r="IDB1222" s="61"/>
      <c r="IDC1222" s="61"/>
      <c r="IDD1222" s="61"/>
      <c r="IDE1222" s="61"/>
      <c r="IDF1222" s="61"/>
      <c r="IDG1222" s="61"/>
      <c r="IDH1222" s="61"/>
      <c r="IDI1222" s="61"/>
      <c r="IDJ1222" s="61"/>
      <c r="IDK1222" s="61"/>
      <c r="IDL1222" s="61"/>
      <c r="IDM1222" s="61"/>
      <c r="IDN1222" s="61"/>
      <c r="IDO1222" s="61"/>
      <c r="IDP1222" s="61"/>
      <c r="IDQ1222" s="61"/>
      <c r="IDR1222" s="61"/>
      <c r="IDS1222" s="61"/>
      <c r="IDT1222" s="61"/>
      <c r="IDU1222" s="61"/>
      <c r="IDV1222" s="61"/>
      <c r="IDW1222" s="61"/>
      <c r="IDX1222" s="61"/>
      <c r="IDY1222" s="61"/>
      <c r="IDZ1222" s="61"/>
      <c r="IEA1222" s="61"/>
      <c r="IEB1222" s="61"/>
      <c r="IEC1222" s="61"/>
      <c r="IED1222" s="61"/>
      <c r="IEE1222" s="61"/>
      <c r="IEF1222" s="61"/>
      <c r="IEG1222" s="61"/>
      <c r="IEH1222" s="61"/>
      <c r="IEI1222" s="61"/>
      <c r="IEJ1222" s="61"/>
      <c r="IEK1222" s="61"/>
      <c r="IEL1222" s="61"/>
      <c r="IEM1222" s="61"/>
      <c r="IEN1222" s="61"/>
      <c r="IEO1222" s="61"/>
      <c r="IEP1222" s="61"/>
      <c r="IEQ1222" s="61"/>
      <c r="IER1222" s="61"/>
      <c r="IES1222" s="61"/>
      <c r="IET1222" s="61"/>
      <c r="IEU1222" s="61"/>
      <c r="IEV1222" s="61"/>
      <c r="IEW1222" s="61"/>
      <c r="IEX1222" s="61"/>
      <c r="IEY1222" s="61"/>
      <c r="IEZ1222" s="61"/>
      <c r="IFA1222" s="61"/>
      <c r="IFB1222" s="61"/>
      <c r="IFC1222" s="61"/>
      <c r="IFD1222" s="61"/>
      <c r="IFE1222" s="61"/>
      <c r="IFF1222" s="61"/>
      <c r="IFG1222" s="61"/>
      <c r="IFH1222" s="61"/>
      <c r="IFI1222" s="61"/>
      <c r="IFJ1222" s="61"/>
      <c r="IFK1222" s="61"/>
      <c r="IFL1222" s="61"/>
      <c r="IFM1222" s="61"/>
      <c r="IFN1222" s="61"/>
      <c r="IFO1222" s="61"/>
      <c r="IFP1222" s="61"/>
      <c r="IFQ1222" s="61"/>
      <c r="IFR1222" s="61"/>
      <c r="IFS1222" s="61"/>
      <c r="IFT1222" s="61"/>
      <c r="IFU1222" s="61"/>
      <c r="IFV1222" s="61"/>
      <c r="IFW1222" s="61"/>
      <c r="IFX1222" s="61"/>
      <c r="IFY1222" s="61"/>
      <c r="IFZ1222" s="61"/>
      <c r="IGA1222" s="61"/>
      <c r="IGB1222" s="61"/>
      <c r="IGC1222" s="61"/>
      <c r="IGD1222" s="61"/>
      <c r="IGE1222" s="61"/>
      <c r="IGF1222" s="61"/>
      <c r="IGG1222" s="61"/>
      <c r="IGH1222" s="61"/>
      <c r="IGI1222" s="61"/>
      <c r="IGJ1222" s="61"/>
      <c r="IGK1222" s="61"/>
      <c r="IGL1222" s="61"/>
      <c r="IGM1222" s="61"/>
      <c r="IGN1222" s="61"/>
      <c r="IGO1222" s="61"/>
      <c r="IGP1222" s="61"/>
      <c r="IGQ1222" s="61"/>
      <c r="IGR1222" s="61"/>
      <c r="IGS1222" s="61"/>
      <c r="IGT1222" s="61"/>
      <c r="IGU1222" s="61"/>
      <c r="IGV1222" s="61"/>
      <c r="IGW1222" s="61"/>
      <c r="IGX1222" s="61"/>
      <c r="IGY1222" s="61"/>
      <c r="IGZ1222" s="61"/>
      <c r="IHA1222" s="61"/>
      <c r="IHB1222" s="61"/>
      <c r="IHC1222" s="61"/>
      <c r="IHD1222" s="61"/>
      <c r="IHE1222" s="61"/>
      <c r="IHF1222" s="61"/>
      <c r="IHG1222" s="61"/>
      <c r="IHH1222" s="61"/>
      <c r="IHI1222" s="61"/>
      <c r="IHJ1222" s="61"/>
      <c r="IHK1222" s="61"/>
      <c r="IHL1222" s="61"/>
      <c r="IHM1222" s="61"/>
      <c r="IHN1222" s="61"/>
      <c r="IHO1222" s="61"/>
      <c r="IHP1222" s="61"/>
      <c r="IHQ1222" s="61"/>
      <c r="IHR1222" s="61"/>
      <c r="IHS1222" s="61"/>
      <c r="IHT1222" s="61"/>
      <c r="IHU1222" s="61"/>
      <c r="IHV1222" s="61"/>
      <c r="IHW1222" s="61"/>
      <c r="IHX1222" s="61"/>
      <c r="IHY1222" s="61"/>
      <c r="IHZ1222" s="61"/>
      <c r="IIA1222" s="61"/>
      <c r="IIB1222" s="61"/>
      <c r="IIC1222" s="61"/>
      <c r="IID1222" s="61"/>
      <c r="IIE1222" s="61"/>
      <c r="IIF1222" s="61"/>
      <c r="IIG1222" s="61"/>
      <c r="IIH1222" s="61"/>
      <c r="III1222" s="61"/>
      <c r="IIJ1222" s="61"/>
      <c r="IIK1222" s="61"/>
      <c r="IIL1222" s="61"/>
      <c r="IIM1222" s="61"/>
      <c r="IIN1222" s="61"/>
      <c r="IIO1222" s="61"/>
      <c r="IIP1222" s="61"/>
      <c r="IIQ1222" s="61"/>
      <c r="IIR1222" s="61"/>
      <c r="IIS1222" s="61"/>
      <c r="IIT1222" s="61"/>
      <c r="IIU1222" s="61"/>
      <c r="IIV1222" s="61"/>
      <c r="IIW1222" s="61"/>
      <c r="IIX1222" s="61"/>
      <c r="IIY1222" s="61"/>
      <c r="IIZ1222" s="61"/>
      <c r="IJA1222" s="61"/>
      <c r="IJB1222" s="61"/>
      <c r="IJC1222" s="61"/>
      <c r="IJD1222" s="61"/>
      <c r="IJE1222" s="61"/>
      <c r="IJF1222" s="61"/>
      <c r="IJG1222" s="61"/>
      <c r="IJH1222" s="61"/>
      <c r="IJI1222" s="61"/>
      <c r="IJJ1222" s="61"/>
      <c r="IJK1222" s="61"/>
      <c r="IJL1222" s="61"/>
      <c r="IJM1222" s="61"/>
      <c r="IJN1222" s="61"/>
      <c r="IJO1222" s="61"/>
      <c r="IJP1222" s="61"/>
      <c r="IJQ1222" s="61"/>
      <c r="IJR1222" s="61"/>
      <c r="IJS1222" s="61"/>
      <c r="IJT1222" s="61"/>
      <c r="IJU1222" s="61"/>
      <c r="IJV1222" s="61"/>
      <c r="IJW1222" s="61"/>
      <c r="IJX1222" s="61"/>
      <c r="IJY1222" s="61"/>
      <c r="IJZ1222" s="61"/>
      <c r="IKA1222" s="61"/>
      <c r="IKB1222" s="61"/>
      <c r="IKC1222" s="61"/>
      <c r="IKD1222" s="61"/>
      <c r="IKE1222" s="61"/>
      <c r="IKF1222" s="61"/>
      <c r="IKG1222" s="61"/>
      <c r="IKH1222" s="61"/>
      <c r="IKI1222" s="61"/>
      <c r="IKJ1222" s="61"/>
      <c r="IKK1222" s="61"/>
      <c r="IKL1222" s="61"/>
      <c r="IKM1222" s="61"/>
      <c r="IKN1222" s="61"/>
      <c r="IKO1222" s="61"/>
      <c r="IKP1222" s="61"/>
      <c r="IKQ1222" s="61"/>
      <c r="IKR1222" s="61"/>
      <c r="IKS1222" s="61"/>
      <c r="IKT1222" s="61"/>
      <c r="IKU1222" s="61"/>
      <c r="IKV1222" s="61"/>
      <c r="IKW1222" s="61"/>
      <c r="IKX1222" s="61"/>
      <c r="IKY1222" s="61"/>
      <c r="IKZ1222" s="61"/>
      <c r="ILA1222" s="61"/>
      <c r="ILB1222" s="61"/>
      <c r="ILC1222" s="61"/>
      <c r="ILD1222" s="61"/>
      <c r="ILE1222" s="61"/>
      <c r="ILF1222" s="61"/>
      <c r="ILG1222" s="61"/>
      <c r="ILH1222" s="61"/>
      <c r="ILI1222" s="61"/>
      <c r="ILJ1222" s="61"/>
      <c r="ILK1222" s="61"/>
      <c r="ILL1222" s="61"/>
      <c r="ILM1222" s="61"/>
      <c r="ILN1222" s="61"/>
      <c r="ILO1222" s="61"/>
      <c r="ILP1222" s="61"/>
      <c r="ILQ1222" s="61"/>
      <c r="ILR1222" s="61"/>
      <c r="ILS1222" s="61"/>
      <c r="ILT1222" s="61"/>
      <c r="ILU1222" s="61"/>
      <c r="ILV1222" s="61"/>
      <c r="ILW1222" s="61"/>
      <c r="ILX1222" s="61"/>
      <c r="ILY1222" s="61"/>
      <c r="ILZ1222" s="61"/>
      <c r="IMA1222" s="61"/>
      <c r="IMB1222" s="61"/>
      <c r="IMC1222" s="61"/>
      <c r="IMD1222" s="61"/>
      <c r="IME1222" s="61"/>
      <c r="IMF1222" s="61"/>
      <c r="IMG1222" s="61"/>
      <c r="IMH1222" s="61"/>
      <c r="IMI1222" s="61"/>
      <c r="IMJ1222" s="61"/>
      <c r="IMK1222" s="61"/>
      <c r="IML1222" s="61"/>
      <c r="IMM1222" s="61"/>
      <c r="IMN1222" s="61"/>
      <c r="IMO1222" s="61"/>
      <c r="IMP1222" s="61"/>
      <c r="IMQ1222" s="61"/>
      <c r="IMR1222" s="61"/>
      <c r="IMS1222" s="61"/>
      <c r="IMT1222" s="61"/>
      <c r="IMU1222" s="61"/>
      <c r="IMV1222" s="61"/>
      <c r="IMW1222" s="61"/>
      <c r="IMX1222" s="61"/>
      <c r="IMY1222" s="61"/>
      <c r="IMZ1222" s="61"/>
      <c r="INA1222" s="61"/>
      <c r="INB1222" s="61"/>
      <c r="INC1222" s="61"/>
      <c r="IND1222" s="61"/>
      <c r="INE1222" s="61"/>
      <c r="INF1222" s="61"/>
      <c r="ING1222" s="61"/>
      <c r="INH1222" s="61"/>
      <c r="INI1222" s="61"/>
      <c r="INJ1222" s="61"/>
      <c r="INK1222" s="61"/>
      <c r="INL1222" s="61"/>
      <c r="INM1222" s="61"/>
      <c r="INN1222" s="61"/>
      <c r="INO1222" s="61"/>
      <c r="INP1222" s="61"/>
      <c r="INQ1222" s="61"/>
      <c r="INR1222" s="61"/>
      <c r="INS1222" s="61"/>
      <c r="INT1222" s="61"/>
      <c r="INU1222" s="61"/>
      <c r="INV1222" s="61"/>
      <c r="INW1222" s="61"/>
      <c r="INX1222" s="61"/>
      <c r="INY1222" s="61"/>
      <c r="INZ1222" s="61"/>
      <c r="IOA1222" s="61"/>
      <c r="IOB1222" s="61"/>
      <c r="IOC1222" s="61"/>
      <c r="IOD1222" s="61"/>
      <c r="IOE1222" s="61"/>
      <c r="IOF1222" s="61"/>
      <c r="IOG1222" s="61"/>
      <c r="IOH1222" s="61"/>
      <c r="IOI1222" s="61"/>
      <c r="IOJ1222" s="61"/>
      <c r="IOK1222" s="61"/>
      <c r="IOL1222" s="61"/>
      <c r="IOM1222" s="61"/>
      <c r="ION1222" s="61"/>
      <c r="IOO1222" s="61"/>
      <c r="IOP1222" s="61"/>
      <c r="IOQ1222" s="61"/>
      <c r="IOR1222" s="61"/>
      <c r="IOS1222" s="61"/>
      <c r="IOT1222" s="61"/>
      <c r="IOU1222" s="61"/>
      <c r="IOV1222" s="61"/>
      <c r="IOW1222" s="61"/>
      <c r="IOX1222" s="61"/>
      <c r="IOY1222" s="61"/>
      <c r="IOZ1222" s="61"/>
      <c r="IPA1222" s="61"/>
      <c r="IPB1222" s="61"/>
      <c r="IPC1222" s="61"/>
      <c r="IPD1222" s="61"/>
      <c r="IPE1222" s="61"/>
      <c r="IPF1222" s="61"/>
      <c r="IPG1222" s="61"/>
      <c r="IPH1222" s="61"/>
      <c r="IPI1222" s="61"/>
      <c r="IPJ1222" s="61"/>
      <c r="IPK1222" s="61"/>
      <c r="IPL1222" s="61"/>
      <c r="IPM1222" s="61"/>
      <c r="IPN1222" s="61"/>
      <c r="IPO1222" s="61"/>
      <c r="IPP1222" s="61"/>
      <c r="IPQ1222" s="61"/>
      <c r="IPR1222" s="61"/>
      <c r="IPS1222" s="61"/>
      <c r="IPT1222" s="61"/>
      <c r="IPU1222" s="61"/>
      <c r="IPV1222" s="61"/>
      <c r="IPW1222" s="61"/>
      <c r="IPX1222" s="61"/>
      <c r="IPY1222" s="61"/>
      <c r="IPZ1222" s="61"/>
      <c r="IQA1222" s="61"/>
      <c r="IQB1222" s="61"/>
      <c r="IQC1222" s="61"/>
      <c r="IQD1222" s="61"/>
      <c r="IQE1222" s="61"/>
      <c r="IQF1222" s="61"/>
      <c r="IQG1222" s="61"/>
      <c r="IQH1222" s="61"/>
      <c r="IQI1222" s="61"/>
      <c r="IQJ1222" s="61"/>
      <c r="IQK1222" s="61"/>
      <c r="IQL1222" s="61"/>
      <c r="IQM1222" s="61"/>
      <c r="IQN1222" s="61"/>
      <c r="IQO1222" s="61"/>
      <c r="IQP1222" s="61"/>
      <c r="IQQ1222" s="61"/>
      <c r="IQR1222" s="61"/>
      <c r="IQS1222" s="61"/>
      <c r="IQT1222" s="61"/>
      <c r="IQU1222" s="61"/>
      <c r="IQV1222" s="61"/>
      <c r="IQW1222" s="61"/>
      <c r="IQX1222" s="61"/>
      <c r="IQY1222" s="61"/>
      <c r="IQZ1222" s="61"/>
      <c r="IRA1222" s="61"/>
      <c r="IRB1222" s="61"/>
      <c r="IRC1222" s="61"/>
      <c r="IRD1222" s="61"/>
      <c r="IRE1222" s="61"/>
      <c r="IRF1222" s="61"/>
      <c r="IRG1222" s="61"/>
      <c r="IRH1222" s="61"/>
      <c r="IRI1222" s="61"/>
      <c r="IRJ1222" s="61"/>
      <c r="IRK1222" s="61"/>
      <c r="IRL1222" s="61"/>
      <c r="IRM1222" s="61"/>
      <c r="IRN1222" s="61"/>
      <c r="IRO1222" s="61"/>
      <c r="IRP1222" s="61"/>
      <c r="IRQ1222" s="61"/>
      <c r="IRR1222" s="61"/>
      <c r="IRS1222" s="61"/>
      <c r="IRT1222" s="61"/>
      <c r="IRU1222" s="61"/>
      <c r="IRV1222" s="61"/>
      <c r="IRW1222" s="61"/>
      <c r="IRX1222" s="61"/>
      <c r="IRY1222" s="61"/>
      <c r="IRZ1222" s="61"/>
      <c r="ISA1222" s="61"/>
      <c r="ISB1222" s="61"/>
      <c r="ISC1222" s="61"/>
      <c r="ISD1222" s="61"/>
      <c r="ISE1222" s="61"/>
      <c r="ISF1222" s="61"/>
      <c r="ISG1222" s="61"/>
      <c r="ISH1222" s="61"/>
      <c r="ISI1222" s="61"/>
      <c r="ISJ1222" s="61"/>
      <c r="ISK1222" s="61"/>
      <c r="ISL1222" s="61"/>
      <c r="ISM1222" s="61"/>
      <c r="ISN1222" s="61"/>
      <c r="ISO1222" s="61"/>
      <c r="ISP1222" s="61"/>
      <c r="ISQ1222" s="61"/>
      <c r="ISR1222" s="61"/>
      <c r="ISS1222" s="61"/>
      <c r="IST1222" s="61"/>
      <c r="ISU1222" s="61"/>
      <c r="ISV1222" s="61"/>
      <c r="ISW1222" s="61"/>
      <c r="ISX1222" s="61"/>
      <c r="ISY1222" s="61"/>
      <c r="ISZ1222" s="61"/>
      <c r="ITA1222" s="61"/>
      <c r="ITB1222" s="61"/>
      <c r="ITC1222" s="61"/>
      <c r="ITD1222" s="61"/>
      <c r="ITE1222" s="61"/>
      <c r="ITF1222" s="61"/>
      <c r="ITG1222" s="61"/>
      <c r="ITH1222" s="61"/>
      <c r="ITI1222" s="61"/>
      <c r="ITJ1222" s="61"/>
      <c r="ITK1222" s="61"/>
      <c r="ITL1222" s="61"/>
      <c r="ITM1222" s="61"/>
      <c r="ITN1222" s="61"/>
      <c r="ITO1222" s="61"/>
      <c r="ITP1222" s="61"/>
      <c r="ITQ1222" s="61"/>
      <c r="ITR1222" s="61"/>
      <c r="ITS1222" s="61"/>
      <c r="ITT1222" s="61"/>
      <c r="ITU1222" s="61"/>
      <c r="ITV1222" s="61"/>
      <c r="ITW1222" s="61"/>
      <c r="ITX1222" s="61"/>
      <c r="ITY1222" s="61"/>
      <c r="ITZ1222" s="61"/>
      <c r="IUA1222" s="61"/>
      <c r="IUB1222" s="61"/>
      <c r="IUC1222" s="61"/>
      <c r="IUD1222" s="61"/>
      <c r="IUE1222" s="61"/>
      <c r="IUF1222" s="61"/>
      <c r="IUG1222" s="61"/>
      <c r="IUH1222" s="61"/>
      <c r="IUI1222" s="61"/>
      <c r="IUJ1222" s="61"/>
      <c r="IUK1222" s="61"/>
      <c r="IUL1222" s="61"/>
      <c r="IUM1222" s="61"/>
      <c r="IUN1222" s="61"/>
      <c r="IUO1222" s="61"/>
      <c r="IUP1222" s="61"/>
      <c r="IUQ1222" s="61"/>
      <c r="IUR1222" s="61"/>
      <c r="IUS1222" s="61"/>
      <c r="IUT1222" s="61"/>
      <c r="IUU1222" s="61"/>
      <c r="IUV1222" s="61"/>
      <c r="IUW1222" s="61"/>
      <c r="IUX1222" s="61"/>
      <c r="IUY1222" s="61"/>
      <c r="IUZ1222" s="61"/>
      <c r="IVA1222" s="61"/>
      <c r="IVB1222" s="61"/>
      <c r="IVC1222" s="61"/>
      <c r="IVD1222" s="61"/>
      <c r="IVE1222" s="61"/>
      <c r="IVF1222" s="61"/>
      <c r="IVG1222" s="61"/>
      <c r="IVH1222" s="61"/>
      <c r="IVI1222" s="61"/>
      <c r="IVJ1222" s="61"/>
      <c r="IVK1222" s="61"/>
      <c r="IVL1222" s="61"/>
      <c r="IVM1222" s="61"/>
      <c r="IVN1222" s="61"/>
      <c r="IVO1222" s="61"/>
      <c r="IVP1222" s="61"/>
      <c r="IVQ1222" s="61"/>
      <c r="IVR1222" s="61"/>
      <c r="IVS1222" s="61"/>
      <c r="IVT1222" s="61"/>
      <c r="IVU1222" s="61"/>
      <c r="IVV1222" s="61"/>
      <c r="IVW1222" s="61"/>
      <c r="IVX1222" s="61"/>
      <c r="IVY1222" s="61"/>
      <c r="IVZ1222" s="61"/>
      <c r="IWA1222" s="61"/>
      <c r="IWB1222" s="61"/>
      <c r="IWC1222" s="61"/>
      <c r="IWD1222" s="61"/>
      <c r="IWE1222" s="61"/>
      <c r="IWF1222" s="61"/>
      <c r="IWG1222" s="61"/>
      <c r="IWH1222" s="61"/>
      <c r="IWI1222" s="61"/>
      <c r="IWJ1222" s="61"/>
      <c r="IWK1222" s="61"/>
      <c r="IWL1222" s="61"/>
      <c r="IWM1222" s="61"/>
      <c r="IWN1222" s="61"/>
      <c r="IWO1222" s="61"/>
      <c r="IWP1222" s="61"/>
      <c r="IWQ1222" s="61"/>
      <c r="IWR1222" s="61"/>
      <c r="IWS1222" s="61"/>
      <c r="IWT1222" s="61"/>
      <c r="IWU1222" s="61"/>
      <c r="IWV1222" s="61"/>
      <c r="IWW1222" s="61"/>
      <c r="IWX1222" s="61"/>
      <c r="IWY1222" s="61"/>
      <c r="IWZ1222" s="61"/>
      <c r="IXA1222" s="61"/>
      <c r="IXB1222" s="61"/>
      <c r="IXC1222" s="61"/>
      <c r="IXD1222" s="61"/>
      <c r="IXE1222" s="61"/>
      <c r="IXF1222" s="61"/>
      <c r="IXG1222" s="61"/>
      <c r="IXH1222" s="61"/>
      <c r="IXI1222" s="61"/>
      <c r="IXJ1222" s="61"/>
      <c r="IXK1222" s="61"/>
      <c r="IXL1222" s="61"/>
      <c r="IXM1222" s="61"/>
      <c r="IXN1222" s="61"/>
      <c r="IXO1222" s="61"/>
      <c r="IXP1222" s="61"/>
      <c r="IXQ1222" s="61"/>
      <c r="IXR1222" s="61"/>
      <c r="IXS1222" s="61"/>
      <c r="IXT1222" s="61"/>
      <c r="IXU1222" s="61"/>
      <c r="IXV1222" s="61"/>
      <c r="IXW1222" s="61"/>
      <c r="IXX1222" s="61"/>
      <c r="IXY1222" s="61"/>
      <c r="IXZ1222" s="61"/>
      <c r="IYA1222" s="61"/>
      <c r="IYB1222" s="61"/>
      <c r="IYC1222" s="61"/>
      <c r="IYD1222" s="61"/>
      <c r="IYE1222" s="61"/>
      <c r="IYF1222" s="61"/>
      <c r="IYG1222" s="61"/>
      <c r="IYH1222" s="61"/>
      <c r="IYI1222" s="61"/>
      <c r="IYJ1222" s="61"/>
      <c r="IYK1222" s="61"/>
      <c r="IYL1222" s="61"/>
      <c r="IYM1222" s="61"/>
      <c r="IYN1222" s="61"/>
      <c r="IYO1222" s="61"/>
      <c r="IYP1222" s="61"/>
      <c r="IYQ1222" s="61"/>
      <c r="IYR1222" s="61"/>
      <c r="IYS1222" s="61"/>
      <c r="IYT1222" s="61"/>
      <c r="IYU1222" s="61"/>
      <c r="IYV1222" s="61"/>
      <c r="IYW1222" s="61"/>
      <c r="IYX1222" s="61"/>
      <c r="IYY1222" s="61"/>
      <c r="IYZ1222" s="61"/>
      <c r="IZA1222" s="61"/>
      <c r="IZB1222" s="61"/>
      <c r="IZC1222" s="61"/>
      <c r="IZD1222" s="61"/>
      <c r="IZE1222" s="61"/>
      <c r="IZF1222" s="61"/>
      <c r="IZG1222" s="61"/>
      <c r="IZH1222" s="61"/>
      <c r="IZI1222" s="61"/>
      <c r="IZJ1222" s="61"/>
      <c r="IZK1222" s="61"/>
      <c r="IZL1222" s="61"/>
      <c r="IZM1222" s="61"/>
      <c r="IZN1222" s="61"/>
      <c r="IZO1222" s="61"/>
      <c r="IZP1222" s="61"/>
      <c r="IZQ1222" s="61"/>
      <c r="IZR1222" s="61"/>
      <c r="IZS1222" s="61"/>
      <c r="IZT1222" s="61"/>
      <c r="IZU1222" s="61"/>
      <c r="IZV1222" s="61"/>
      <c r="IZW1222" s="61"/>
      <c r="IZX1222" s="61"/>
      <c r="IZY1222" s="61"/>
      <c r="IZZ1222" s="61"/>
      <c r="JAA1222" s="61"/>
      <c r="JAB1222" s="61"/>
      <c r="JAC1222" s="61"/>
      <c r="JAD1222" s="61"/>
      <c r="JAE1222" s="61"/>
      <c r="JAF1222" s="61"/>
      <c r="JAG1222" s="61"/>
      <c r="JAH1222" s="61"/>
      <c r="JAI1222" s="61"/>
      <c r="JAJ1222" s="61"/>
      <c r="JAK1222" s="61"/>
      <c r="JAL1222" s="61"/>
      <c r="JAM1222" s="61"/>
      <c r="JAN1222" s="61"/>
      <c r="JAO1222" s="61"/>
      <c r="JAP1222" s="61"/>
      <c r="JAQ1222" s="61"/>
      <c r="JAR1222" s="61"/>
      <c r="JAS1222" s="61"/>
      <c r="JAT1222" s="61"/>
      <c r="JAU1222" s="61"/>
      <c r="JAV1222" s="61"/>
      <c r="JAW1222" s="61"/>
      <c r="JAX1222" s="61"/>
      <c r="JAY1222" s="61"/>
      <c r="JAZ1222" s="61"/>
      <c r="JBA1222" s="61"/>
      <c r="JBB1222" s="61"/>
      <c r="JBC1222" s="61"/>
      <c r="JBD1222" s="61"/>
      <c r="JBE1222" s="61"/>
      <c r="JBF1222" s="61"/>
      <c r="JBG1222" s="61"/>
      <c r="JBH1222" s="61"/>
      <c r="JBI1222" s="61"/>
      <c r="JBJ1222" s="61"/>
      <c r="JBK1222" s="61"/>
      <c r="JBL1222" s="61"/>
      <c r="JBM1222" s="61"/>
      <c r="JBN1222" s="61"/>
      <c r="JBO1222" s="61"/>
      <c r="JBP1222" s="61"/>
      <c r="JBQ1222" s="61"/>
      <c r="JBR1222" s="61"/>
      <c r="JBS1222" s="61"/>
      <c r="JBT1222" s="61"/>
      <c r="JBU1222" s="61"/>
      <c r="JBV1222" s="61"/>
      <c r="JBW1222" s="61"/>
      <c r="JBX1222" s="61"/>
      <c r="JBY1222" s="61"/>
      <c r="JBZ1222" s="61"/>
      <c r="JCA1222" s="61"/>
      <c r="JCB1222" s="61"/>
      <c r="JCC1222" s="61"/>
      <c r="JCD1222" s="61"/>
      <c r="JCE1222" s="61"/>
      <c r="JCF1222" s="61"/>
      <c r="JCG1222" s="61"/>
      <c r="JCH1222" s="61"/>
      <c r="JCI1222" s="61"/>
      <c r="JCJ1222" s="61"/>
      <c r="JCK1222" s="61"/>
      <c r="JCL1222" s="61"/>
      <c r="JCM1222" s="61"/>
      <c r="JCN1222" s="61"/>
      <c r="JCO1222" s="61"/>
      <c r="JCP1222" s="61"/>
      <c r="JCQ1222" s="61"/>
      <c r="JCR1222" s="61"/>
      <c r="JCS1222" s="61"/>
      <c r="JCT1222" s="61"/>
      <c r="JCU1222" s="61"/>
      <c r="JCV1222" s="61"/>
      <c r="JCW1222" s="61"/>
      <c r="JCX1222" s="61"/>
      <c r="JCY1222" s="61"/>
      <c r="JCZ1222" s="61"/>
      <c r="JDA1222" s="61"/>
      <c r="JDB1222" s="61"/>
      <c r="JDC1222" s="61"/>
      <c r="JDD1222" s="61"/>
      <c r="JDE1222" s="61"/>
      <c r="JDF1222" s="61"/>
      <c r="JDG1222" s="61"/>
      <c r="JDH1222" s="61"/>
      <c r="JDI1222" s="61"/>
      <c r="JDJ1222" s="61"/>
      <c r="JDK1222" s="61"/>
      <c r="JDL1222" s="61"/>
      <c r="JDM1222" s="61"/>
      <c r="JDN1222" s="61"/>
      <c r="JDO1222" s="61"/>
      <c r="JDP1222" s="61"/>
      <c r="JDQ1222" s="61"/>
      <c r="JDR1222" s="61"/>
      <c r="JDS1222" s="61"/>
      <c r="JDT1222" s="61"/>
      <c r="JDU1222" s="61"/>
      <c r="JDV1222" s="61"/>
      <c r="JDW1222" s="61"/>
      <c r="JDX1222" s="61"/>
      <c r="JDY1222" s="61"/>
      <c r="JDZ1222" s="61"/>
      <c r="JEA1222" s="61"/>
      <c r="JEB1222" s="61"/>
      <c r="JEC1222" s="61"/>
      <c r="JED1222" s="61"/>
      <c r="JEE1222" s="61"/>
      <c r="JEF1222" s="61"/>
      <c r="JEG1222" s="61"/>
      <c r="JEH1222" s="61"/>
      <c r="JEI1222" s="61"/>
      <c r="JEJ1222" s="61"/>
      <c r="JEK1222" s="61"/>
      <c r="JEL1222" s="61"/>
      <c r="JEM1222" s="61"/>
      <c r="JEN1222" s="61"/>
      <c r="JEO1222" s="61"/>
      <c r="JEP1222" s="61"/>
      <c r="JEQ1222" s="61"/>
      <c r="JER1222" s="61"/>
      <c r="JES1222" s="61"/>
      <c r="JET1222" s="61"/>
      <c r="JEU1222" s="61"/>
      <c r="JEV1222" s="61"/>
      <c r="JEW1222" s="61"/>
      <c r="JEX1222" s="61"/>
      <c r="JEY1222" s="61"/>
      <c r="JEZ1222" s="61"/>
      <c r="JFA1222" s="61"/>
      <c r="JFB1222" s="61"/>
      <c r="JFC1222" s="61"/>
      <c r="JFD1222" s="61"/>
      <c r="JFE1222" s="61"/>
      <c r="JFF1222" s="61"/>
      <c r="JFG1222" s="61"/>
      <c r="JFH1222" s="61"/>
      <c r="JFI1222" s="61"/>
      <c r="JFJ1222" s="61"/>
      <c r="JFK1222" s="61"/>
      <c r="JFL1222" s="61"/>
      <c r="JFM1222" s="61"/>
      <c r="JFN1222" s="61"/>
      <c r="JFO1222" s="61"/>
      <c r="JFP1222" s="61"/>
      <c r="JFQ1222" s="61"/>
      <c r="JFR1222" s="61"/>
      <c r="JFS1222" s="61"/>
      <c r="JFT1222" s="61"/>
      <c r="JFU1222" s="61"/>
      <c r="JFV1222" s="61"/>
      <c r="JFW1222" s="61"/>
      <c r="JFX1222" s="61"/>
      <c r="JFY1222" s="61"/>
      <c r="JFZ1222" s="61"/>
      <c r="JGA1222" s="61"/>
      <c r="JGB1222" s="61"/>
      <c r="JGC1222" s="61"/>
      <c r="JGD1222" s="61"/>
      <c r="JGE1222" s="61"/>
      <c r="JGF1222" s="61"/>
      <c r="JGG1222" s="61"/>
      <c r="JGH1222" s="61"/>
      <c r="JGI1222" s="61"/>
      <c r="JGJ1222" s="61"/>
      <c r="JGK1222" s="61"/>
      <c r="JGL1222" s="61"/>
      <c r="JGM1222" s="61"/>
      <c r="JGN1222" s="61"/>
      <c r="JGO1222" s="61"/>
      <c r="JGP1222" s="61"/>
      <c r="JGQ1222" s="61"/>
      <c r="JGR1222" s="61"/>
      <c r="JGS1222" s="61"/>
      <c r="JGT1222" s="61"/>
      <c r="JGU1222" s="61"/>
      <c r="JGV1222" s="61"/>
      <c r="JGW1222" s="61"/>
      <c r="JGX1222" s="61"/>
      <c r="JGY1222" s="61"/>
      <c r="JGZ1222" s="61"/>
      <c r="JHA1222" s="61"/>
      <c r="JHB1222" s="61"/>
      <c r="JHC1222" s="61"/>
      <c r="JHD1222" s="61"/>
      <c r="JHE1222" s="61"/>
      <c r="JHF1222" s="61"/>
      <c r="JHG1222" s="61"/>
      <c r="JHH1222" s="61"/>
      <c r="JHI1222" s="61"/>
      <c r="JHJ1222" s="61"/>
      <c r="JHK1222" s="61"/>
      <c r="JHL1222" s="61"/>
      <c r="JHM1222" s="61"/>
      <c r="JHN1222" s="61"/>
      <c r="JHO1222" s="61"/>
      <c r="JHP1222" s="61"/>
      <c r="JHQ1222" s="61"/>
      <c r="JHR1222" s="61"/>
      <c r="JHS1222" s="61"/>
      <c r="JHT1222" s="61"/>
      <c r="JHU1222" s="61"/>
      <c r="JHV1222" s="61"/>
      <c r="JHW1222" s="61"/>
      <c r="JHX1222" s="61"/>
      <c r="JHY1222" s="61"/>
      <c r="JHZ1222" s="61"/>
      <c r="JIA1222" s="61"/>
      <c r="JIB1222" s="61"/>
      <c r="JIC1222" s="61"/>
      <c r="JID1222" s="61"/>
      <c r="JIE1222" s="61"/>
      <c r="JIF1222" s="61"/>
      <c r="JIG1222" s="61"/>
      <c r="JIH1222" s="61"/>
      <c r="JII1222" s="61"/>
      <c r="JIJ1222" s="61"/>
      <c r="JIK1222" s="61"/>
      <c r="JIL1222" s="61"/>
      <c r="JIM1222" s="61"/>
      <c r="JIN1222" s="61"/>
      <c r="JIO1222" s="61"/>
      <c r="JIP1222" s="61"/>
      <c r="JIQ1222" s="61"/>
      <c r="JIR1222" s="61"/>
      <c r="JIS1222" s="61"/>
      <c r="JIT1222" s="61"/>
      <c r="JIU1222" s="61"/>
      <c r="JIV1222" s="61"/>
      <c r="JIW1222" s="61"/>
      <c r="JIX1222" s="61"/>
      <c r="JIY1222" s="61"/>
      <c r="JIZ1222" s="61"/>
      <c r="JJA1222" s="61"/>
      <c r="JJB1222" s="61"/>
      <c r="JJC1222" s="61"/>
      <c r="JJD1222" s="61"/>
      <c r="JJE1222" s="61"/>
      <c r="JJF1222" s="61"/>
      <c r="JJG1222" s="61"/>
      <c r="JJH1222" s="61"/>
      <c r="JJI1222" s="61"/>
      <c r="JJJ1222" s="61"/>
      <c r="JJK1222" s="61"/>
      <c r="JJL1222" s="61"/>
      <c r="JJM1222" s="61"/>
      <c r="JJN1222" s="61"/>
      <c r="JJO1222" s="61"/>
      <c r="JJP1222" s="61"/>
      <c r="JJQ1222" s="61"/>
      <c r="JJR1222" s="61"/>
      <c r="JJS1222" s="61"/>
      <c r="JJT1222" s="61"/>
      <c r="JJU1222" s="61"/>
      <c r="JJV1222" s="61"/>
      <c r="JJW1222" s="61"/>
      <c r="JJX1222" s="61"/>
      <c r="JJY1222" s="61"/>
      <c r="JJZ1222" s="61"/>
      <c r="JKA1222" s="61"/>
      <c r="JKB1222" s="61"/>
      <c r="JKC1222" s="61"/>
      <c r="JKD1222" s="61"/>
      <c r="JKE1222" s="61"/>
      <c r="JKF1222" s="61"/>
      <c r="JKG1222" s="61"/>
      <c r="JKH1222" s="61"/>
      <c r="JKI1222" s="61"/>
      <c r="JKJ1222" s="61"/>
      <c r="JKK1222" s="61"/>
      <c r="JKL1222" s="61"/>
      <c r="JKM1222" s="61"/>
      <c r="JKN1222" s="61"/>
      <c r="JKO1222" s="61"/>
      <c r="JKP1222" s="61"/>
      <c r="JKQ1222" s="61"/>
      <c r="JKR1222" s="61"/>
      <c r="JKS1222" s="61"/>
      <c r="JKT1222" s="61"/>
      <c r="JKU1222" s="61"/>
      <c r="JKV1222" s="61"/>
      <c r="JKW1222" s="61"/>
      <c r="JKX1222" s="61"/>
      <c r="JKY1222" s="61"/>
      <c r="JKZ1222" s="61"/>
      <c r="JLA1222" s="61"/>
      <c r="JLB1222" s="61"/>
      <c r="JLC1222" s="61"/>
      <c r="JLD1222" s="61"/>
      <c r="JLE1222" s="61"/>
      <c r="JLF1222" s="61"/>
      <c r="JLG1222" s="61"/>
      <c r="JLH1222" s="61"/>
      <c r="JLI1222" s="61"/>
      <c r="JLJ1222" s="61"/>
      <c r="JLK1222" s="61"/>
      <c r="JLL1222" s="61"/>
      <c r="JLM1222" s="61"/>
      <c r="JLN1222" s="61"/>
      <c r="JLO1222" s="61"/>
      <c r="JLP1222" s="61"/>
      <c r="JLQ1222" s="61"/>
      <c r="JLR1222" s="61"/>
      <c r="JLS1222" s="61"/>
      <c r="JLT1222" s="61"/>
      <c r="JLU1222" s="61"/>
      <c r="JLV1222" s="61"/>
      <c r="JLW1222" s="61"/>
      <c r="JLX1222" s="61"/>
      <c r="JLY1222" s="61"/>
      <c r="JLZ1222" s="61"/>
      <c r="JMA1222" s="61"/>
      <c r="JMB1222" s="61"/>
      <c r="JMC1222" s="61"/>
      <c r="JMD1222" s="61"/>
      <c r="JME1222" s="61"/>
      <c r="JMF1222" s="61"/>
      <c r="JMG1222" s="61"/>
      <c r="JMH1222" s="61"/>
      <c r="JMI1222" s="61"/>
      <c r="JMJ1222" s="61"/>
      <c r="JMK1222" s="61"/>
      <c r="JML1222" s="61"/>
      <c r="JMM1222" s="61"/>
      <c r="JMN1222" s="61"/>
      <c r="JMO1222" s="61"/>
      <c r="JMP1222" s="61"/>
      <c r="JMQ1222" s="61"/>
      <c r="JMR1222" s="61"/>
      <c r="JMS1222" s="61"/>
      <c r="JMT1222" s="61"/>
      <c r="JMU1222" s="61"/>
      <c r="JMV1222" s="61"/>
      <c r="JMW1222" s="61"/>
      <c r="JMX1222" s="61"/>
      <c r="JMY1222" s="61"/>
      <c r="JMZ1222" s="61"/>
      <c r="JNA1222" s="61"/>
      <c r="JNB1222" s="61"/>
      <c r="JNC1222" s="61"/>
      <c r="JND1222" s="61"/>
      <c r="JNE1222" s="61"/>
      <c r="JNF1222" s="61"/>
      <c r="JNG1222" s="61"/>
      <c r="JNH1222" s="61"/>
      <c r="JNI1222" s="61"/>
      <c r="JNJ1222" s="61"/>
      <c r="JNK1222" s="61"/>
      <c r="JNL1222" s="61"/>
      <c r="JNM1222" s="61"/>
      <c r="JNN1222" s="61"/>
      <c r="JNO1222" s="61"/>
      <c r="JNP1222" s="61"/>
      <c r="JNQ1222" s="61"/>
      <c r="JNR1222" s="61"/>
      <c r="JNS1222" s="61"/>
      <c r="JNT1222" s="61"/>
      <c r="JNU1222" s="61"/>
      <c r="JNV1222" s="61"/>
      <c r="JNW1222" s="61"/>
      <c r="JNX1222" s="61"/>
      <c r="JNY1222" s="61"/>
      <c r="JNZ1222" s="61"/>
      <c r="JOA1222" s="61"/>
      <c r="JOB1222" s="61"/>
      <c r="JOC1222" s="61"/>
      <c r="JOD1222" s="61"/>
      <c r="JOE1222" s="61"/>
      <c r="JOF1222" s="61"/>
      <c r="JOG1222" s="61"/>
      <c r="JOH1222" s="61"/>
      <c r="JOI1222" s="61"/>
      <c r="JOJ1222" s="61"/>
      <c r="JOK1222" s="61"/>
      <c r="JOL1222" s="61"/>
      <c r="JOM1222" s="61"/>
      <c r="JON1222" s="61"/>
      <c r="JOO1222" s="61"/>
      <c r="JOP1222" s="61"/>
      <c r="JOQ1222" s="61"/>
      <c r="JOR1222" s="61"/>
      <c r="JOS1222" s="61"/>
      <c r="JOT1222" s="61"/>
      <c r="JOU1222" s="61"/>
      <c r="JOV1222" s="61"/>
      <c r="JOW1222" s="61"/>
      <c r="JOX1222" s="61"/>
      <c r="JOY1222" s="61"/>
      <c r="JOZ1222" s="61"/>
      <c r="JPA1222" s="61"/>
      <c r="JPB1222" s="61"/>
      <c r="JPC1222" s="61"/>
      <c r="JPD1222" s="61"/>
      <c r="JPE1222" s="61"/>
      <c r="JPF1222" s="61"/>
      <c r="JPG1222" s="61"/>
      <c r="JPH1222" s="61"/>
      <c r="JPI1222" s="61"/>
      <c r="JPJ1222" s="61"/>
      <c r="JPK1222" s="61"/>
      <c r="JPL1222" s="61"/>
      <c r="JPM1222" s="61"/>
      <c r="JPN1222" s="61"/>
      <c r="JPO1222" s="61"/>
      <c r="JPP1222" s="61"/>
      <c r="JPQ1222" s="61"/>
      <c r="JPR1222" s="61"/>
      <c r="JPS1222" s="61"/>
      <c r="JPT1222" s="61"/>
      <c r="JPU1222" s="61"/>
      <c r="JPV1222" s="61"/>
      <c r="JPW1222" s="61"/>
      <c r="JPX1222" s="61"/>
      <c r="JPY1222" s="61"/>
      <c r="JPZ1222" s="61"/>
      <c r="JQA1222" s="61"/>
      <c r="JQB1222" s="61"/>
      <c r="JQC1222" s="61"/>
      <c r="JQD1222" s="61"/>
      <c r="JQE1222" s="61"/>
      <c r="JQF1222" s="61"/>
      <c r="JQG1222" s="61"/>
      <c r="JQH1222" s="61"/>
      <c r="JQI1222" s="61"/>
      <c r="JQJ1222" s="61"/>
      <c r="JQK1222" s="61"/>
      <c r="JQL1222" s="61"/>
      <c r="JQM1222" s="61"/>
      <c r="JQN1222" s="61"/>
      <c r="JQO1222" s="61"/>
      <c r="JQP1222" s="61"/>
      <c r="JQQ1222" s="61"/>
      <c r="JQR1222" s="61"/>
      <c r="JQS1222" s="61"/>
      <c r="JQT1222" s="61"/>
      <c r="JQU1222" s="61"/>
      <c r="JQV1222" s="61"/>
      <c r="JQW1222" s="61"/>
      <c r="JQX1222" s="61"/>
      <c r="JQY1222" s="61"/>
      <c r="JQZ1222" s="61"/>
      <c r="JRA1222" s="61"/>
      <c r="JRB1222" s="61"/>
      <c r="JRC1222" s="61"/>
      <c r="JRD1222" s="61"/>
      <c r="JRE1222" s="61"/>
      <c r="JRF1222" s="61"/>
      <c r="JRG1222" s="61"/>
      <c r="JRH1222" s="61"/>
      <c r="JRI1222" s="61"/>
      <c r="JRJ1222" s="61"/>
      <c r="JRK1222" s="61"/>
      <c r="JRL1222" s="61"/>
      <c r="JRM1222" s="61"/>
      <c r="JRN1222" s="61"/>
      <c r="JRO1222" s="61"/>
      <c r="JRP1222" s="61"/>
      <c r="JRQ1222" s="61"/>
      <c r="JRR1222" s="61"/>
      <c r="JRS1222" s="61"/>
      <c r="JRT1222" s="61"/>
      <c r="JRU1222" s="61"/>
      <c r="JRV1222" s="61"/>
      <c r="JRW1222" s="61"/>
      <c r="JRX1222" s="61"/>
      <c r="JRY1222" s="61"/>
      <c r="JRZ1222" s="61"/>
      <c r="JSA1222" s="61"/>
      <c r="JSB1222" s="61"/>
      <c r="JSC1222" s="61"/>
      <c r="JSD1222" s="61"/>
      <c r="JSE1222" s="61"/>
      <c r="JSF1222" s="61"/>
      <c r="JSG1222" s="61"/>
      <c r="JSH1222" s="61"/>
      <c r="JSI1222" s="61"/>
      <c r="JSJ1222" s="61"/>
      <c r="JSK1222" s="61"/>
      <c r="JSL1222" s="61"/>
      <c r="JSM1222" s="61"/>
      <c r="JSN1222" s="61"/>
      <c r="JSO1222" s="61"/>
      <c r="JSP1222" s="61"/>
      <c r="JSQ1222" s="61"/>
      <c r="JSR1222" s="61"/>
      <c r="JSS1222" s="61"/>
      <c r="JST1222" s="61"/>
      <c r="JSU1222" s="61"/>
      <c r="JSV1222" s="61"/>
      <c r="JSW1222" s="61"/>
      <c r="JSX1222" s="61"/>
      <c r="JSY1222" s="61"/>
      <c r="JSZ1222" s="61"/>
      <c r="JTA1222" s="61"/>
      <c r="JTB1222" s="61"/>
      <c r="JTC1222" s="61"/>
      <c r="JTD1222" s="61"/>
      <c r="JTE1222" s="61"/>
      <c r="JTF1222" s="61"/>
      <c r="JTG1222" s="61"/>
      <c r="JTH1222" s="61"/>
      <c r="JTI1222" s="61"/>
      <c r="JTJ1222" s="61"/>
      <c r="JTK1222" s="61"/>
      <c r="JTL1222" s="61"/>
      <c r="JTM1222" s="61"/>
      <c r="JTN1222" s="61"/>
      <c r="JTO1222" s="61"/>
      <c r="JTP1222" s="61"/>
      <c r="JTQ1222" s="61"/>
      <c r="JTR1222" s="61"/>
      <c r="JTS1222" s="61"/>
      <c r="JTT1222" s="61"/>
      <c r="JTU1222" s="61"/>
      <c r="JTV1222" s="61"/>
      <c r="JTW1222" s="61"/>
      <c r="JTX1222" s="61"/>
      <c r="JTY1222" s="61"/>
      <c r="JTZ1222" s="61"/>
      <c r="JUA1222" s="61"/>
      <c r="JUB1222" s="61"/>
      <c r="JUC1222" s="61"/>
      <c r="JUD1222" s="61"/>
      <c r="JUE1222" s="61"/>
      <c r="JUF1222" s="61"/>
      <c r="JUG1222" s="61"/>
      <c r="JUH1222" s="61"/>
      <c r="JUI1222" s="61"/>
      <c r="JUJ1222" s="61"/>
      <c r="JUK1222" s="61"/>
      <c r="JUL1222" s="61"/>
      <c r="JUM1222" s="61"/>
      <c r="JUN1222" s="61"/>
      <c r="JUO1222" s="61"/>
      <c r="JUP1222" s="61"/>
      <c r="JUQ1222" s="61"/>
      <c r="JUR1222" s="61"/>
      <c r="JUS1222" s="61"/>
      <c r="JUT1222" s="61"/>
      <c r="JUU1222" s="61"/>
      <c r="JUV1222" s="61"/>
      <c r="JUW1222" s="61"/>
      <c r="JUX1222" s="61"/>
      <c r="JUY1222" s="61"/>
      <c r="JUZ1222" s="61"/>
      <c r="JVA1222" s="61"/>
      <c r="JVB1222" s="61"/>
      <c r="JVC1222" s="61"/>
      <c r="JVD1222" s="61"/>
      <c r="JVE1222" s="61"/>
      <c r="JVF1222" s="61"/>
      <c r="JVG1222" s="61"/>
      <c r="JVH1222" s="61"/>
      <c r="JVI1222" s="61"/>
      <c r="JVJ1222" s="61"/>
      <c r="JVK1222" s="61"/>
      <c r="JVL1222" s="61"/>
      <c r="JVM1222" s="61"/>
      <c r="JVN1222" s="61"/>
      <c r="JVO1222" s="61"/>
      <c r="JVP1222" s="61"/>
      <c r="JVQ1222" s="61"/>
      <c r="JVR1222" s="61"/>
      <c r="JVS1222" s="61"/>
      <c r="JVT1222" s="61"/>
      <c r="JVU1222" s="61"/>
      <c r="JVV1222" s="61"/>
      <c r="JVW1222" s="61"/>
      <c r="JVX1222" s="61"/>
      <c r="JVY1222" s="61"/>
      <c r="JVZ1222" s="61"/>
      <c r="JWA1222" s="61"/>
      <c r="JWB1222" s="61"/>
      <c r="JWC1222" s="61"/>
      <c r="JWD1222" s="61"/>
      <c r="JWE1222" s="61"/>
      <c r="JWF1222" s="61"/>
      <c r="JWG1222" s="61"/>
      <c r="JWH1222" s="61"/>
      <c r="JWI1222" s="61"/>
      <c r="JWJ1222" s="61"/>
      <c r="JWK1222" s="61"/>
      <c r="JWL1222" s="61"/>
      <c r="JWM1222" s="61"/>
      <c r="JWN1222" s="61"/>
      <c r="JWO1222" s="61"/>
      <c r="JWP1222" s="61"/>
      <c r="JWQ1222" s="61"/>
      <c r="JWR1222" s="61"/>
      <c r="JWS1222" s="61"/>
      <c r="JWT1222" s="61"/>
      <c r="JWU1222" s="61"/>
      <c r="JWV1222" s="61"/>
      <c r="JWW1222" s="61"/>
      <c r="JWX1222" s="61"/>
      <c r="JWY1222" s="61"/>
      <c r="JWZ1222" s="61"/>
      <c r="JXA1222" s="61"/>
      <c r="JXB1222" s="61"/>
      <c r="JXC1222" s="61"/>
      <c r="JXD1222" s="61"/>
      <c r="JXE1222" s="61"/>
      <c r="JXF1222" s="61"/>
      <c r="JXG1222" s="61"/>
      <c r="JXH1222" s="61"/>
      <c r="JXI1222" s="61"/>
      <c r="JXJ1222" s="61"/>
      <c r="JXK1222" s="61"/>
      <c r="JXL1222" s="61"/>
      <c r="JXM1222" s="61"/>
      <c r="JXN1222" s="61"/>
      <c r="JXO1222" s="61"/>
      <c r="JXP1222" s="61"/>
      <c r="JXQ1222" s="61"/>
      <c r="JXR1222" s="61"/>
      <c r="JXS1222" s="61"/>
      <c r="JXT1222" s="61"/>
      <c r="JXU1222" s="61"/>
      <c r="JXV1222" s="61"/>
      <c r="JXW1222" s="61"/>
      <c r="JXX1222" s="61"/>
      <c r="JXY1222" s="61"/>
      <c r="JXZ1222" s="61"/>
      <c r="JYA1222" s="61"/>
      <c r="JYB1222" s="61"/>
      <c r="JYC1222" s="61"/>
      <c r="JYD1222" s="61"/>
      <c r="JYE1222" s="61"/>
      <c r="JYF1222" s="61"/>
      <c r="JYG1222" s="61"/>
      <c r="JYH1222" s="61"/>
      <c r="JYI1222" s="61"/>
      <c r="JYJ1222" s="61"/>
      <c r="JYK1222" s="61"/>
      <c r="JYL1222" s="61"/>
      <c r="JYM1222" s="61"/>
      <c r="JYN1222" s="61"/>
      <c r="JYO1222" s="61"/>
      <c r="JYP1222" s="61"/>
      <c r="JYQ1222" s="61"/>
      <c r="JYR1222" s="61"/>
      <c r="JYS1222" s="61"/>
      <c r="JYT1222" s="61"/>
      <c r="JYU1222" s="61"/>
      <c r="JYV1222" s="61"/>
      <c r="JYW1222" s="61"/>
      <c r="JYX1222" s="61"/>
      <c r="JYY1222" s="61"/>
      <c r="JYZ1222" s="61"/>
      <c r="JZA1222" s="61"/>
      <c r="JZB1222" s="61"/>
      <c r="JZC1222" s="61"/>
      <c r="JZD1222" s="61"/>
      <c r="JZE1222" s="61"/>
      <c r="JZF1222" s="61"/>
      <c r="JZG1222" s="61"/>
      <c r="JZH1222" s="61"/>
      <c r="JZI1222" s="61"/>
      <c r="JZJ1222" s="61"/>
      <c r="JZK1222" s="61"/>
      <c r="JZL1222" s="61"/>
      <c r="JZM1222" s="61"/>
      <c r="JZN1222" s="61"/>
      <c r="JZO1222" s="61"/>
      <c r="JZP1222" s="61"/>
      <c r="JZQ1222" s="61"/>
      <c r="JZR1222" s="61"/>
      <c r="JZS1222" s="61"/>
      <c r="JZT1222" s="61"/>
      <c r="JZU1222" s="61"/>
      <c r="JZV1222" s="61"/>
      <c r="JZW1222" s="61"/>
      <c r="JZX1222" s="61"/>
      <c r="JZY1222" s="61"/>
      <c r="JZZ1222" s="61"/>
      <c r="KAA1222" s="61"/>
      <c r="KAB1222" s="61"/>
      <c r="KAC1222" s="61"/>
      <c r="KAD1222" s="61"/>
      <c r="KAE1222" s="61"/>
      <c r="KAF1222" s="61"/>
      <c r="KAG1222" s="61"/>
      <c r="KAH1222" s="61"/>
      <c r="KAI1222" s="61"/>
      <c r="KAJ1222" s="61"/>
      <c r="KAK1222" s="61"/>
      <c r="KAL1222" s="61"/>
      <c r="KAM1222" s="61"/>
      <c r="KAN1222" s="61"/>
      <c r="KAO1222" s="61"/>
      <c r="KAP1222" s="61"/>
      <c r="KAQ1222" s="61"/>
      <c r="KAR1222" s="61"/>
      <c r="KAS1222" s="61"/>
      <c r="KAT1222" s="61"/>
      <c r="KAU1222" s="61"/>
      <c r="KAV1222" s="61"/>
      <c r="KAW1222" s="61"/>
      <c r="KAX1222" s="61"/>
      <c r="KAY1222" s="61"/>
      <c r="KAZ1222" s="61"/>
      <c r="KBA1222" s="61"/>
      <c r="KBB1222" s="61"/>
      <c r="KBC1222" s="61"/>
      <c r="KBD1222" s="61"/>
      <c r="KBE1222" s="61"/>
      <c r="KBF1222" s="61"/>
      <c r="KBG1222" s="61"/>
      <c r="KBH1222" s="61"/>
      <c r="KBI1222" s="61"/>
      <c r="KBJ1222" s="61"/>
      <c r="KBK1222" s="61"/>
      <c r="KBL1222" s="61"/>
      <c r="KBM1222" s="61"/>
      <c r="KBN1222" s="61"/>
      <c r="KBO1222" s="61"/>
      <c r="KBP1222" s="61"/>
      <c r="KBQ1222" s="61"/>
      <c r="KBR1222" s="61"/>
      <c r="KBS1222" s="61"/>
      <c r="KBT1222" s="61"/>
      <c r="KBU1222" s="61"/>
      <c r="KBV1222" s="61"/>
      <c r="KBW1222" s="61"/>
      <c r="KBX1222" s="61"/>
      <c r="KBY1222" s="61"/>
      <c r="KBZ1222" s="61"/>
      <c r="KCA1222" s="61"/>
      <c r="KCB1222" s="61"/>
      <c r="KCC1222" s="61"/>
      <c r="KCD1222" s="61"/>
      <c r="KCE1222" s="61"/>
      <c r="KCF1222" s="61"/>
      <c r="KCG1222" s="61"/>
      <c r="KCH1222" s="61"/>
      <c r="KCI1222" s="61"/>
      <c r="KCJ1222" s="61"/>
      <c r="KCK1222" s="61"/>
      <c r="KCL1222" s="61"/>
      <c r="KCM1222" s="61"/>
      <c r="KCN1222" s="61"/>
      <c r="KCO1222" s="61"/>
      <c r="KCP1222" s="61"/>
      <c r="KCQ1222" s="61"/>
      <c r="KCR1222" s="61"/>
      <c r="KCS1222" s="61"/>
      <c r="KCT1222" s="61"/>
      <c r="KCU1222" s="61"/>
      <c r="KCV1222" s="61"/>
      <c r="KCW1222" s="61"/>
      <c r="KCX1222" s="61"/>
      <c r="KCY1222" s="61"/>
      <c r="KCZ1222" s="61"/>
      <c r="KDA1222" s="61"/>
      <c r="KDB1222" s="61"/>
      <c r="KDC1222" s="61"/>
      <c r="KDD1222" s="61"/>
      <c r="KDE1222" s="61"/>
      <c r="KDF1222" s="61"/>
      <c r="KDG1222" s="61"/>
      <c r="KDH1222" s="61"/>
      <c r="KDI1222" s="61"/>
      <c r="KDJ1222" s="61"/>
      <c r="KDK1222" s="61"/>
      <c r="KDL1222" s="61"/>
      <c r="KDM1222" s="61"/>
      <c r="KDN1222" s="61"/>
      <c r="KDO1222" s="61"/>
      <c r="KDP1222" s="61"/>
      <c r="KDQ1222" s="61"/>
      <c r="KDR1222" s="61"/>
      <c r="KDS1222" s="61"/>
      <c r="KDT1222" s="61"/>
      <c r="KDU1222" s="61"/>
      <c r="KDV1222" s="61"/>
      <c r="KDW1222" s="61"/>
      <c r="KDX1222" s="61"/>
      <c r="KDY1222" s="61"/>
      <c r="KDZ1222" s="61"/>
      <c r="KEA1222" s="61"/>
      <c r="KEB1222" s="61"/>
      <c r="KEC1222" s="61"/>
      <c r="KED1222" s="61"/>
      <c r="KEE1222" s="61"/>
      <c r="KEF1222" s="61"/>
      <c r="KEG1222" s="61"/>
      <c r="KEH1222" s="61"/>
      <c r="KEI1222" s="61"/>
      <c r="KEJ1222" s="61"/>
      <c r="KEK1222" s="61"/>
      <c r="KEL1222" s="61"/>
      <c r="KEM1222" s="61"/>
      <c r="KEN1222" s="61"/>
      <c r="KEO1222" s="61"/>
      <c r="KEP1222" s="61"/>
      <c r="KEQ1222" s="61"/>
      <c r="KER1222" s="61"/>
      <c r="KES1222" s="61"/>
      <c r="KET1222" s="61"/>
      <c r="KEU1222" s="61"/>
      <c r="KEV1222" s="61"/>
      <c r="KEW1222" s="61"/>
      <c r="KEX1222" s="61"/>
      <c r="KEY1222" s="61"/>
      <c r="KEZ1222" s="61"/>
      <c r="KFA1222" s="61"/>
      <c r="KFB1222" s="61"/>
      <c r="KFC1222" s="61"/>
      <c r="KFD1222" s="61"/>
      <c r="KFE1222" s="61"/>
      <c r="KFF1222" s="61"/>
      <c r="KFG1222" s="61"/>
      <c r="KFH1222" s="61"/>
      <c r="KFI1222" s="61"/>
      <c r="KFJ1222" s="61"/>
      <c r="KFK1222" s="61"/>
      <c r="KFL1222" s="61"/>
      <c r="KFM1222" s="61"/>
      <c r="KFN1222" s="61"/>
      <c r="KFO1222" s="61"/>
      <c r="KFP1222" s="61"/>
      <c r="KFQ1222" s="61"/>
      <c r="KFR1222" s="61"/>
      <c r="KFS1222" s="61"/>
      <c r="KFT1222" s="61"/>
      <c r="KFU1222" s="61"/>
      <c r="KFV1222" s="61"/>
      <c r="KFW1222" s="61"/>
      <c r="KFX1222" s="61"/>
      <c r="KFY1222" s="61"/>
      <c r="KFZ1222" s="61"/>
      <c r="KGA1222" s="61"/>
      <c r="KGB1222" s="61"/>
      <c r="KGC1222" s="61"/>
      <c r="KGD1222" s="61"/>
      <c r="KGE1222" s="61"/>
      <c r="KGF1222" s="61"/>
      <c r="KGG1222" s="61"/>
      <c r="KGH1222" s="61"/>
      <c r="KGI1222" s="61"/>
      <c r="KGJ1222" s="61"/>
      <c r="KGK1222" s="61"/>
      <c r="KGL1222" s="61"/>
      <c r="KGM1222" s="61"/>
      <c r="KGN1222" s="61"/>
      <c r="KGO1222" s="61"/>
      <c r="KGP1222" s="61"/>
      <c r="KGQ1222" s="61"/>
      <c r="KGR1222" s="61"/>
      <c r="KGS1222" s="61"/>
      <c r="KGT1222" s="61"/>
      <c r="KGU1222" s="61"/>
      <c r="KGV1222" s="61"/>
      <c r="KGW1222" s="61"/>
      <c r="KGX1222" s="61"/>
      <c r="KGY1222" s="61"/>
      <c r="KGZ1222" s="61"/>
      <c r="KHA1222" s="61"/>
      <c r="KHB1222" s="61"/>
      <c r="KHC1222" s="61"/>
      <c r="KHD1222" s="61"/>
      <c r="KHE1222" s="61"/>
      <c r="KHF1222" s="61"/>
      <c r="KHG1222" s="61"/>
      <c r="KHH1222" s="61"/>
      <c r="KHI1222" s="61"/>
      <c r="KHJ1222" s="61"/>
      <c r="KHK1222" s="61"/>
      <c r="KHL1222" s="61"/>
      <c r="KHM1222" s="61"/>
      <c r="KHN1222" s="61"/>
      <c r="KHO1222" s="61"/>
      <c r="KHP1222" s="61"/>
      <c r="KHQ1222" s="61"/>
      <c r="KHR1222" s="61"/>
      <c r="KHS1222" s="61"/>
      <c r="KHT1222" s="61"/>
      <c r="KHU1222" s="61"/>
      <c r="KHV1222" s="61"/>
      <c r="KHW1222" s="61"/>
      <c r="KHX1222" s="61"/>
      <c r="KHY1222" s="61"/>
      <c r="KHZ1222" s="61"/>
      <c r="KIA1222" s="61"/>
      <c r="KIB1222" s="61"/>
      <c r="KIC1222" s="61"/>
      <c r="KID1222" s="61"/>
      <c r="KIE1222" s="61"/>
      <c r="KIF1222" s="61"/>
      <c r="KIG1222" s="61"/>
      <c r="KIH1222" s="61"/>
      <c r="KII1222" s="61"/>
      <c r="KIJ1222" s="61"/>
      <c r="KIK1222" s="61"/>
      <c r="KIL1222" s="61"/>
      <c r="KIM1222" s="61"/>
      <c r="KIN1222" s="61"/>
      <c r="KIO1222" s="61"/>
      <c r="KIP1222" s="61"/>
      <c r="KIQ1222" s="61"/>
      <c r="KIR1222" s="61"/>
      <c r="KIS1222" s="61"/>
      <c r="KIT1222" s="61"/>
      <c r="KIU1222" s="61"/>
      <c r="KIV1222" s="61"/>
      <c r="KIW1222" s="61"/>
      <c r="KIX1222" s="61"/>
      <c r="KIY1222" s="61"/>
      <c r="KIZ1222" s="61"/>
      <c r="KJA1222" s="61"/>
      <c r="KJB1222" s="61"/>
      <c r="KJC1222" s="61"/>
      <c r="KJD1222" s="61"/>
      <c r="KJE1222" s="61"/>
      <c r="KJF1222" s="61"/>
      <c r="KJG1222" s="61"/>
      <c r="KJH1222" s="61"/>
      <c r="KJI1222" s="61"/>
      <c r="KJJ1222" s="61"/>
      <c r="KJK1222" s="61"/>
      <c r="KJL1222" s="61"/>
      <c r="KJM1222" s="61"/>
      <c r="KJN1222" s="61"/>
      <c r="KJO1222" s="61"/>
      <c r="KJP1222" s="61"/>
      <c r="KJQ1222" s="61"/>
      <c r="KJR1222" s="61"/>
      <c r="KJS1222" s="61"/>
      <c r="KJT1222" s="61"/>
      <c r="KJU1222" s="61"/>
      <c r="KJV1222" s="61"/>
      <c r="KJW1222" s="61"/>
      <c r="KJX1222" s="61"/>
      <c r="KJY1222" s="61"/>
      <c r="KJZ1222" s="61"/>
      <c r="KKA1222" s="61"/>
      <c r="KKB1222" s="61"/>
      <c r="KKC1222" s="61"/>
      <c r="KKD1222" s="61"/>
      <c r="KKE1222" s="61"/>
      <c r="KKF1222" s="61"/>
      <c r="KKG1222" s="61"/>
      <c r="KKH1222" s="61"/>
      <c r="KKI1222" s="61"/>
      <c r="KKJ1222" s="61"/>
      <c r="KKK1222" s="61"/>
      <c r="KKL1222" s="61"/>
      <c r="KKM1222" s="61"/>
      <c r="KKN1222" s="61"/>
      <c r="KKO1222" s="61"/>
      <c r="KKP1222" s="61"/>
      <c r="KKQ1222" s="61"/>
      <c r="KKR1222" s="61"/>
      <c r="KKS1222" s="61"/>
      <c r="KKT1222" s="61"/>
      <c r="KKU1222" s="61"/>
      <c r="KKV1222" s="61"/>
      <c r="KKW1222" s="61"/>
      <c r="KKX1222" s="61"/>
      <c r="KKY1222" s="61"/>
      <c r="KKZ1222" s="61"/>
      <c r="KLA1222" s="61"/>
      <c r="KLB1222" s="61"/>
      <c r="KLC1222" s="61"/>
      <c r="KLD1222" s="61"/>
      <c r="KLE1222" s="61"/>
      <c r="KLF1222" s="61"/>
      <c r="KLG1222" s="61"/>
      <c r="KLH1222" s="61"/>
      <c r="KLI1222" s="61"/>
      <c r="KLJ1222" s="61"/>
      <c r="KLK1222" s="61"/>
      <c r="KLL1222" s="61"/>
      <c r="KLM1222" s="61"/>
      <c r="KLN1222" s="61"/>
      <c r="KLO1222" s="61"/>
      <c r="KLP1222" s="61"/>
      <c r="KLQ1222" s="61"/>
      <c r="KLR1222" s="61"/>
      <c r="KLS1222" s="61"/>
      <c r="KLT1222" s="61"/>
      <c r="KLU1222" s="61"/>
      <c r="KLV1222" s="61"/>
      <c r="KLW1222" s="61"/>
      <c r="KLX1222" s="61"/>
      <c r="KLY1222" s="61"/>
      <c r="KLZ1222" s="61"/>
      <c r="KMA1222" s="61"/>
      <c r="KMB1222" s="61"/>
      <c r="KMC1222" s="61"/>
      <c r="KMD1222" s="61"/>
      <c r="KME1222" s="61"/>
      <c r="KMF1222" s="61"/>
      <c r="KMG1222" s="61"/>
      <c r="KMH1222" s="61"/>
      <c r="KMI1222" s="61"/>
      <c r="KMJ1222" s="61"/>
      <c r="KMK1222" s="61"/>
      <c r="KML1222" s="61"/>
      <c r="KMM1222" s="61"/>
      <c r="KMN1222" s="61"/>
      <c r="KMO1222" s="61"/>
      <c r="KMP1222" s="61"/>
      <c r="KMQ1222" s="61"/>
      <c r="KMR1222" s="61"/>
      <c r="KMS1222" s="61"/>
      <c r="KMT1222" s="61"/>
      <c r="KMU1222" s="61"/>
      <c r="KMV1222" s="61"/>
      <c r="KMW1222" s="61"/>
      <c r="KMX1222" s="61"/>
      <c r="KMY1222" s="61"/>
      <c r="KMZ1222" s="61"/>
      <c r="KNA1222" s="61"/>
      <c r="KNB1222" s="61"/>
      <c r="KNC1222" s="61"/>
      <c r="KND1222" s="61"/>
      <c r="KNE1222" s="61"/>
      <c r="KNF1222" s="61"/>
      <c r="KNG1222" s="61"/>
      <c r="KNH1222" s="61"/>
      <c r="KNI1222" s="61"/>
      <c r="KNJ1222" s="61"/>
      <c r="KNK1222" s="61"/>
      <c r="KNL1222" s="61"/>
      <c r="KNM1222" s="61"/>
      <c r="KNN1222" s="61"/>
      <c r="KNO1222" s="61"/>
      <c r="KNP1222" s="61"/>
      <c r="KNQ1222" s="61"/>
      <c r="KNR1222" s="61"/>
      <c r="KNS1222" s="61"/>
      <c r="KNT1222" s="61"/>
      <c r="KNU1222" s="61"/>
      <c r="KNV1222" s="61"/>
      <c r="KNW1222" s="61"/>
      <c r="KNX1222" s="61"/>
      <c r="KNY1222" s="61"/>
      <c r="KNZ1222" s="61"/>
      <c r="KOA1222" s="61"/>
      <c r="KOB1222" s="61"/>
      <c r="KOC1222" s="61"/>
      <c r="KOD1222" s="61"/>
      <c r="KOE1222" s="61"/>
      <c r="KOF1222" s="61"/>
      <c r="KOG1222" s="61"/>
      <c r="KOH1222" s="61"/>
      <c r="KOI1222" s="61"/>
      <c r="KOJ1222" s="61"/>
      <c r="KOK1222" s="61"/>
      <c r="KOL1222" s="61"/>
      <c r="KOM1222" s="61"/>
      <c r="KON1222" s="61"/>
      <c r="KOO1222" s="61"/>
      <c r="KOP1222" s="61"/>
      <c r="KOQ1222" s="61"/>
      <c r="KOR1222" s="61"/>
      <c r="KOS1222" s="61"/>
      <c r="KOT1222" s="61"/>
      <c r="KOU1222" s="61"/>
      <c r="KOV1222" s="61"/>
      <c r="KOW1222" s="61"/>
      <c r="KOX1222" s="61"/>
      <c r="KOY1222" s="61"/>
      <c r="KOZ1222" s="61"/>
      <c r="KPA1222" s="61"/>
      <c r="KPB1222" s="61"/>
      <c r="KPC1222" s="61"/>
      <c r="KPD1222" s="61"/>
      <c r="KPE1222" s="61"/>
      <c r="KPF1222" s="61"/>
      <c r="KPG1222" s="61"/>
      <c r="KPH1222" s="61"/>
      <c r="KPI1222" s="61"/>
      <c r="KPJ1222" s="61"/>
      <c r="KPK1222" s="61"/>
      <c r="KPL1222" s="61"/>
      <c r="KPM1222" s="61"/>
      <c r="KPN1222" s="61"/>
      <c r="KPO1222" s="61"/>
      <c r="KPP1222" s="61"/>
      <c r="KPQ1222" s="61"/>
      <c r="KPR1222" s="61"/>
      <c r="KPS1222" s="61"/>
      <c r="KPT1222" s="61"/>
      <c r="KPU1222" s="61"/>
      <c r="KPV1222" s="61"/>
      <c r="KPW1222" s="61"/>
      <c r="KPX1222" s="61"/>
      <c r="KPY1222" s="61"/>
      <c r="KPZ1222" s="61"/>
      <c r="KQA1222" s="61"/>
      <c r="KQB1222" s="61"/>
      <c r="KQC1222" s="61"/>
      <c r="KQD1222" s="61"/>
      <c r="KQE1222" s="61"/>
      <c r="KQF1222" s="61"/>
      <c r="KQG1222" s="61"/>
      <c r="KQH1222" s="61"/>
      <c r="KQI1222" s="61"/>
      <c r="KQJ1222" s="61"/>
      <c r="KQK1222" s="61"/>
      <c r="KQL1222" s="61"/>
      <c r="KQM1222" s="61"/>
      <c r="KQN1222" s="61"/>
      <c r="KQO1222" s="61"/>
      <c r="KQP1222" s="61"/>
      <c r="KQQ1222" s="61"/>
      <c r="KQR1222" s="61"/>
      <c r="KQS1222" s="61"/>
      <c r="KQT1222" s="61"/>
      <c r="KQU1222" s="61"/>
      <c r="KQV1222" s="61"/>
      <c r="KQW1222" s="61"/>
      <c r="KQX1222" s="61"/>
      <c r="KQY1222" s="61"/>
      <c r="KQZ1222" s="61"/>
      <c r="KRA1222" s="61"/>
      <c r="KRB1222" s="61"/>
      <c r="KRC1222" s="61"/>
      <c r="KRD1222" s="61"/>
      <c r="KRE1222" s="61"/>
      <c r="KRF1222" s="61"/>
      <c r="KRG1222" s="61"/>
      <c r="KRH1222" s="61"/>
      <c r="KRI1222" s="61"/>
      <c r="KRJ1222" s="61"/>
      <c r="KRK1222" s="61"/>
      <c r="KRL1222" s="61"/>
      <c r="KRM1222" s="61"/>
      <c r="KRN1222" s="61"/>
      <c r="KRO1222" s="61"/>
      <c r="KRP1222" s="61"/>
      <c r="KRQ1222" s="61"/>
      <c r="KRR1222" s="61"/>
      <c r="KRS1222" s="61"/>
      <c r="KRT1222" s="61"/>
      <c r="KRU1222" s="61"/>
      <c r="KRV1222" s="61"/>
      <c r="KRW1222" s="61"/>
      <c r="KRX1222" s="61"/>
      <c r="KRY1222" s="61"/>
      <c r="KRZ1222" s="61"/>
      <c r="KSA1222" s="61"/>
      <c r="KSB1222" s="61"/>
      <c r="KSC1222" s="61"/>
      <c r="KSD1222" s="61"/>
      <c r="KSE1222" s="61"/>
      <c r="KSF1222" s="61"/>
      <c r="KSG1222" s="61"/>
      <c r="KSH1222" s="61"/>
      <c r="KSI1222" s="61"/>
      <c r="KSJ1222" s="61"/>
      <c r="KSK1222" s="61"/>
      <c r="KSL1222" s="61"/>
      <c r="KSM1222" s="61"/>
      <c r="KSN1222" s="61"/>
      <c r="KSO1222" s="61"/>
      <c r="KSP1222" s="61"/>
      <c r="KSQ1222" s="61"/>
      <c r="KSR1222" s="61"/>
      <c r="KSS1222" s="61"/>
      <c r="KST1222" s="61"/>
      <c r="KSU1222" s="61"/>
      <c r="KSV1222" s="61"/>
      <c r="KSW1222" s="61"/>
      <c r="KSX1222" s="61"/>
      <c r="KSY1222" s="61"/>
      <c r="KSZ1222" s="61"/>
      <c r="KTA1222" s="61"/>
      <c r="KTB1222" s="61"/>
      <c r="KTC1222" s="61"/>
      <c r="KTD1222" s="61"/>
      <c r="KTE1222" s="61"/>
      <c r="KTF1222" s="61"/>
      <c r="KTG1222" s="61"/>
      <c r="KTH1222" s="61"/>
      <c r="KTI1222" s="61"/>
      <c r="KTJ1222" s="61"/>
      <c r="KTK1222" s="61"/>
      <c r="KTL1222" s="61"/>
      <c r="KTM1222" s="61"/>
      <c r="KTN1222" s="61"/>
      <c r="KTO1222" s="61"/>
      <c r="KTP1222" s="61"/>
      <c r="KTQ1222" s="61"/>
      <c r="KTR1222" s="61"/>
      <c r="KTS1222" s="61"/>
      <c r="KTT1222" s="61"/>
      <c r="KTU1222" s="61"/>
      <c r="KTV1222" s="61"/>
      <c r="KTW1222" s="61"/>
      <c r="KTX1222" s="61"/>
      <c r="KTY1222" s="61"/>
      <c r="KTZ1222" s="61"/>
      <c r="KUA1222" s="61"/>
      <c r="KUB1222" s="61"/>
      <c r="KUC1222" s="61"/>
      <c r="KUD1222" s="61"/>
      <c r="KUE1222" s="61"/>
      <c r="KUF1222" s="61"/>
      <c r="KUG1222" s="61"/>
      <c r="KUH1222" s="61"/>
      <c r="KUI1222" s="61"/>
      <c r="KUJ1222" s="61"/>
      <c r="KUK1222" s="61"/>
      <c r="KUL1222" s="61"/>
      <c r="KUM1222" s="61"/>
      <c r="KUN1222" s="61"/>
      <c r="KUO1222" s="61"/>
      <c r="KUP1222" s="61"/>
      <c r="KUQ1222" s="61"/>
      <c r="KUR1222" s="61"/>
      <c r="KUS1222" s="61"/>
      <c r="KUT1222" s="61"/>
      <c r="KUU1222" s="61"/>
      <c r="KUV1222" s="61"/>
      <c r="KUW1222" s="61"/>
      <c r="KUX1222" s="61"/>
      <c r="KUY1222" s="61"/>
      <c r="KUZ1222" s="61"/>
      <c r="KVA1222" s="61"/>
      <c r="KVB1222" s="61"/>
      <c r="KVC1222" s="61"/>
      <c r="KVD1222" s="61"/>
      <c r="KVE1222" s="61"/>
      <c r="KVF1222" s="61"/>
      <c r="KVG1222" s="61"/>
      <c r="KVH1222" s="61"/>
      <c r="KVI1222" s="61"/>
      <c r="KVJ1222" s="61"/>
      <c r="KVK1222" s="61"/>
      <c r="KVL1222" s="61"/>
      <c r="KVM1222" s="61"/>
      <c r="KVN1222" s="61"/>
      <c r="KVO1222" s="61"/>
      <c r="KVP1222" s="61"/>
      <c r="KVQ1222" s="61"/>
      <c r="KVR1222" s="61"/>
      <c r="KVS1222" s="61"/>
      <c r="KVT1222" s="61"/>
      <c r="KVU1222" s="61"/>
      <c r="KVV1222" s="61"/>
      <c r="KVW1222" s="61"/>
      <c r="KVX1222" s="61"/>
      <c r="KVY1222" s="61"/>
      <c r="KVZ1222" s="61"/>
      <c r="KWA1222" s="61"/>
      <c r="KWB1222" s="61"/>
      <c r="KWC1222" s="61"/>
      <c r="KWD1222" s="61"/>
      <c r="KWE1222" s="61"/>
      <c r="KWF1222" s="61"/>
      <c r="KWG1222" s="61"/>
      <c r="KWH1222" s="61"/>
      <c r="KWI1222" s="61"/>
      <c r="KWJ1222" s="61"/>
      <c r="KWK1222" s="61"/>
      <c r="KWL1222" s="61"/>
      <c r="KWM1222" s="61"/>
      <c r="KWN1222" s="61"/>
      <c r="KWO1222" s="61"/>
      <c r="KWP1222" s="61"/>
      <c r="KWQ1222" s="61"/>
      <c r="KWR1222" s="61"/>
      <c r="KWS1222" s="61"/>
      <c r="KWT1222" s="61"/>
      <c r="KWU1222" s="61"/>
      <c r="KWV1222" s="61"/>
      <c r="KWW1222" s="61"/>
      <c r="KWX1222" s="61"/>
      <c r="KWY1222" s="61"/>
      <c r="KWZ1222" s="61"/>
      <c r="KXA1222" s="61"/>
      <c r="KXB1222" s="61"/>
      <c r="KXC1222" s="61"/>
      <c r="KXD1222" s="61"/>
      <c r="KXE1222" s="61"/>
      <c r="KXF1222" s="61"/>
      <c r="KXG1222" s="61"/>
      <c r="KXH1222" s="61"/>
      <c r="KXI1222" s="61"/>
      <c r="KXJ1222" s="61"/>
      <c r="KXK1222" s="61"/>
      <c r="KXL1222" s="61"/>
      <c r="KXM1222" s="61"/>
      <c r="KXN1222" s="61"/>
      <c r="KXO1222" s="61"/>
      <c r="KXP1222" s="61"/>
      <c r="KXQ1222" s="61"/>
      <c r="KXR1222" s="61"/>
      <c r="KXS1222" s="61"/>
      <c r="KXT1222" s="61"/>
      <c r="KXU1222" s="61"/>
      <c r="KXV1222" s="61"/>
      <c r="KXW1222" s="61"/>
      <c r="KXX1222" s="61"/>
      <c r="KXY1222" s="61"/>
      <c r="KXZ1222" s="61"/>
      <c r="KYA1222" s="61"/>
      <c r="KYB1222" s="61"/>
      <c r="KYC1222" s="61"/>
      <c r="KYD1222" s="61"/>
      <c r="KYE1222" s="61"/>
      <c r="KYF1222" s="61"/>
      <c r="KYG1222" s="61"/>
      <c r="KYH1222" s="61"/>
      <c r="KYI1222" s="61"/>
      <c r="KYJ1222" s="61"/>
      <c r="KYK1222" s="61"/>
      <c r="KYL1222" s="61"/>
      <c r="KYM1222" s="61"/>
      <c r="KYN1222" s="61"/>
      <c r="KYO1222" s="61"/>
      <c r="KYP1222" s="61"/>
      <c r="KYQ1222" s="61"/>
      <c r="KYR1222" s="61"/>
      <c r="KYS1222" s="61"/>
      <c r="KYT1222" s="61"/>
      <c r="KYU1222" s="61"/>
      <c r="KYV1222" s="61"/>
      <c r="KYW1222" s="61"/>
      <c r="KYX1222" s="61"/>
      <c r="KYY1222" s="61"/>
      <c r="KYZ1222" s="61"/>
      <c r="KZA1222" s="61"/>
      <c r="KZB1222" s="61"/>
      <c r="KZC1222" s="61"/>
      <c r="KZD1222" s="61"/>
      <c r="KZE1222" s="61"/>
      <c r="KZF1222" s="61"/>
      <c r="KZG1222" s="61"/>
      <c r="KZH1222" s="61"/>
      <c r="KZI1222" s="61"/>
      <c r="KZJ1222" s="61"/>
      <c r="KZK1222" s="61"/>
      <c r="KZL1222" s="61"/>
      <c r="KZM1222" s="61"/>
      <c r="KZN1222" s="61"/>
      <c r="KZO1222" s="61"/>
      <c r="KZP1222" s="61"/>
      <c r="KZQ1222" s="61"/>
      <c r="KZR1222" s="61"/>
      <c r="KZS1222" s="61"/>
      <c r="KZT1222" s="61"/>
      <c r="KZU1222" s="61"/>
      <c r="KZV1222" s="61"/>
      <c r="KZW1222" s="61"/>
      <c r="KZX1222" s="61"/>
      <c r="KZY1222" s="61"/>
      <c r="KZZ1222" s="61"/>
      <c r="LAA1222" s="61"/>
      <c r="LAB1222" s="61"/>
      <c r="LAC1222" s="61"/>
      <c r="LAD1222" s="61"/>
      <c r="LAE1222" s="61"/>
      <c r="LAF1222" s="61"/>
      <c r="LAG1222" s="61"/>
      <c r="LAH1222" s="61"/>
      <c r="LAI1222" s="61"/>
      <c r="LAJ1222" s="61"/>
      <c r="LAK1222" s="61"/>
      <c r="LAL1222" s="61"/>
      <c r="LAM1222" s="61"/>
      <c r="LAN1222" s="61"/>
      <c r="LAO1222" s="61"/>
      <c r="LAP1222" s="61"/>
      <c r="LAQ1222" s="61"/>
      <c r="LAR1222" s="61"/>
      <c r="LAS1222" s="61"/>
      <c r="LAT1222" s="61"/>
      <c r="LAU1222" s="61"/>
      <c r="LAV1222" s="61"/>
      <c r="LAW1222" s="61"/>
      <c r="LAX1222" s="61"/>
      <c r="LAY1222" s="61"/>
      <c r="LAZ1222" s="61"/>
      <c r="LBA1222" s="61"/>
      <c r="LBB1222" s="61"/>
      <c r="LBC1222" s="61"/>
      <c r="LBD1222" s="61"/>
      <c r="LBE1222" s="61"/>
      <c r="LBF1222" s="61"/>
      <c r="LBG1222" s="61"/>
      <c r="LBH1222" s="61"/>
      <c r="LBI1222" s="61"/>
      <c r="LBJ1222" s="61"/>
      <c r="LBK1222" s="61"/>
      <c r="LBL1222" s="61"/>
      <c r="LBM1222" s="61"/>
      <c r="LBN1222" s="61"/>
      <c r="LBO1222" s="61"/>
      <c r="LBP1222" s="61"/>
      <c r="LBQ1222" s="61"/>
      <c r="LBR1222" s="61"/>
      <c r="LBS1222" s="61"/>
      <c r="LBT1222" s="61"/>
      <c r="LBU1222" s="61"/>
      <c r="LBV1222" s="61"/>
      <c r="LBW1222" s="61"/>
      <c r="LBX1222" s="61"/>
      <c r="LBY1222" s="61"/>
      <c r="LBZ1222" s="61"/>
      <c r="LCA1222" s="61"/>
      <c r="LCB1222" s="61"/>
      <c r="LCC1222" s="61"/>
      <c r="LCD1222" s="61"/>
      <c r="LCE1222" s="61"/>
      <c r="LCF1222" s="61"/>
      <c r="LCG1222" s="61"/>
      <c r="LCH1222" s="61"/>
      <c r="LCI1222" s="61"/>
      <c r="LCJ1222" s="61"/>
      <c r="LCK1222" s="61"/>
      <c r="LCL1222" s="61"/>
      <c r="LCM1222" s="61"/>
      <c r="LCN1222" s="61"/>
      <c r="LCO1222" s="61"/>
      <c r="LCP1222" s="61"/>
      <c r="LCQ1222" s="61"/>
      <c r="LCR1222" s="61"/>
      <c r="LCS1222" s="61"/>
      <c r="LCT1222" s="61"/>
      <c r="LCU1222" s="61"/>
      <c r="LCV1222" s="61"/>
      <c r="LCW1222" s="61"/>
      <c r="LCX1222" s="61"/>
      <c r="LCY1222" s="61"/>
      <c r="LCZ1222" s="61"/>
      <c r="LDA1222" s="61"/>
      <c r="LDB1222" s="61"/>
      <c r="LDC1222" s="61"/>
      <c r="LDD1222" s="61"/>
      <c r="LDE1222" s="61"/>
      <c r="LDF1222" s="61"/>
      <c r="LDG1222" s="61"/>
      <c r="LDH1222" s="61"/>
      <c r="LDI1222" s="61"/>
      <c r="LDJ1222" s="61"/>
      <c r="LDK1222" s="61"/>
      <c r="LDL1222" s="61"/>
      <c r="LDM1222" s="61"/>
      <c r="LDN1222" s="61"/>
      <c r="LDO1222" s="61"/>
      <c r="LDP1222" s="61"/>
      <c r="LDQ1222" s="61"/>
      <c r="LDR1222" s="61"/>
      <c r="LDS1222" s="61"/>
      <c r="LDT1222" s="61"/>
      <c r="LDU1222" s="61"/>
      <c r="LDV1222" s="61"/>
      <c r="LDW1222" s="61"/>
      <c r="LDX1222" s="61"/>
      <c r="LDY1222" s="61"/>
      <c r="LDZ1222" s="61"/>
      <c r="LEA1222" s="61"/>
      <c r="LEB1222" s="61"/>
      <c r="LEC1222" s="61"/>
      <c r="LED1222" s="61"/>
      <c r="LEE1222" s="61"/>
      <c r="LEF1222" s="61"/>
      <c r="LEG1222" s="61"/>
      <c r="LEH1222" s="61"/>
      <c r="LEI1222" s="61"/>
      <c r="LEJ1222" s="61"/>
      <c r="LEK1222" s="61"/>
      <c r="LEL1222" s="61"/>
      <c r="LEM1222" s="61"/>
      <c r="LEN1222" s="61"/>
      <c r="LEO1222" s="61"/>
      <c r="LEP1222" s="61"/>
      <c r="LEQ1222" s="61"/>
      <c r="LER1222" s="61"/>
      <c r="LES1222" s="61"/>
      <c r="LET1222" s="61"/>
      <c r="LEU1222" s="61"/>
      <c r="LEV1222" s="61"/>
      <c r="LEW1222" s="61"/>
      <c r="LEX1222" s="61"/>
      <c r="LEY1222" s="61"/>
      <c r="LEZ1222" s="61"/>
      <c r="LFA1222" s="61"/>
      <c r="LFB1222" s="61"/>
      <c r="LFC1222" s="61"/>
      <c r="LFD1222" s="61"/>
      <c r="LFE1222" s="61"/>
      <c r="LFF1222" s="61"/>
      <c r="LFG1222" s="61"/>
      <c r="LFH1222" s="61"/>
      <c r="LFI1222" s="61"/>
      <c r="LFJ1222" s="61"/>
      <c r="LFK1222" s="61"/>
      <c r="LFL1222" s="61"/>
      <c r="LFM1222" s="61"/>
      <c r="LFN1222" s="61"/>
      <c r="LFO1222" s="61"/>
      <c r="LFP1222" s="61"/>
      <c r="LFQ1222" s="61"/>
      <c r="LFR1222" s="61"/>
      <c r="LFS1222" s="61"/>
      <c r="LFT1222" s="61"/>
      <c r="LFU1222" s="61"/>
      <c r="LFV1222" s="61"/>
      <c r="LFW1222" s="61"/>
      <c r="LFX1222" s="61"/>
      <c r="LFY1222" s="61"/>
      <c r="LFZ1222" s="61"/>
      <c r="LGA1222" s="61"/>
      <c r="LGB1222" s="61"/>
      <c r="LGC1222" s="61"/>
      <c r="LGD1222" s="61"/>
      <c r="LGE1222" s="61"/>
      <c r="LGF1222" s="61"/>
      <c r="LGG1222" s="61"/>
      <c r="LGH1222" s="61"/>
      <c r="LGI1222" s="61"/>
      <c r="LGJ1222" s="61"/>
      <c r="LGK1222" s="61"/>
      <c r="LGL1222" s="61"/>
      <c r="LGM1222" s="61"/>
      <c r="LGN1222" s="61"/>
      <c r="LGO1222" s="61"/>
      <c r="LGP1222" s="61"/>
      <c r="LGQ1222" s="61"/>
      <c r="LGR1222" s="61"/>
      <c r="LGS1222" s="61"/>
      <c r="LGT1222" s="61"/>
      <c r="LGU1222" s="61"/>
      <c r="LGV1222" s="61"/>
      <c r="LGW1222" s="61"/>
      <c r="LGX1222" s="61"/>
      <c r="LGY1222" s="61"/>
      <c r="LGZ1222" s="61"/>
      <c r="LHA1222" s="61"/>
      <c r="LHB1222" s="61"/>
      <c r="LHC1222" s="61"/>
      <c r="LHD1222" s="61"/>
      <c r="LHE1222" s="61"/>
      <c r="LHF1222" s="61"/>
      <c r="LHG1222" s="61"/>
      <c r="LHH1222" s="61"/>
      <c r="LHI1222" s="61"/>
      <c r="LHJ1222" s="61"/>
      <c r="LHK1222" s="61"/>
      <c r="LHL1222" s="61"/>
      <c r="LHM1222" s="61"/>
      <c r="LHN1222" s="61"/>
      <c r="LHO1222" s="61"/>
      <c r="LHP1222" s="61"/>
      <c r="LHQ1222" s="61"/>
      <c r="LHR1222" s="61"/>
      <c r="LHS1222" s="61"/>
      <c r="LHT1222" s="61"/>
      <c r="LHU1222" s="61"/>
      <c r="LHV1222" s="61"/>
      <c r="LHW1222" s="61"/>
      <c r="LHX1222" s="61"/>
      <c r="LHY1222" s="61"/>
      <c r="LHZ1222" s="61"/>
      <c r="LIA1222" s="61"/>
      <c r="LIB1222" s="61"/>
      <c r="LIC1222" s="61"/>
      <c r="LID1222" s="61"/>
      <c r="LIE1222" s="61"/>
      <c r="LIF1222" s="61"/>
      <c r="LIG1222" s="61"/>
      <c r="LIH1222" s="61"/>
      <c r="LII1222" s="61"/>
      <c r="LIJ1222" s="61"/>
      <c r="LIK1222" s="61"/>
      <c r="LIL1222" s="61"/>
      <c r="LIM1222" s="61"/>
      <c r="LIN1222" s="61"/>
      <c r="LIO1222" s="61"/>
      <c r="LIP1222" s="61"/>
      <c r="LIQ1222" s="61"/>
      <c r="LIR1222" s="61"/>
      <c r="LIS1222" s="61"/>
      <c r="LIT1222" s="61"/>
      <c r="LIU1222" s="61"/>
      <c r="LIV1222" s="61"/>
      <c r="LIW1222" s="61"/>
      <c r="LIX1222" s="61"/>
      <c r="LIY1222" s="61"/>
      <c r="LIZ1222" s="61"/>
      <c r="LJA1222" s="61"/>
      <c r="LJB1222" s="61"/>
      <c r="LJC1222" s="61"/>
      <c r="LJD1222" s="61"/>
      <c r="LJE1222" s="61"/>
      <c r="LJF1222" s="61"/>
      <c r="LJG1222" s="61"/>
      <c r="LJH1222" s="61"/>
      <c r="LJI1222" s="61"/>
      <c r="LJJ1222" s="61"/>
      <c r="LJK1222" s="61"/>
      <c r="LJL1222" s="61"/>
      <c r="LJM1222" s="61"/>
      <c r="LJN1222" s="61"/>
      <c r="LJO1222" s="61"/>
      <c r="LJP1222" s="61"/>
      <c r="LJQ1222" s="61"/>
      <c r="LJR1222" s="61"/>
      <c r="LJS1222" s="61"/>
      <c r="LJT1222" s="61"/>
      <c r="LJU1222" s="61"/>
      <c r="LJV1222" s="61"/>
      <c r="LJW1222" s="61"/>
      <c r="LJX1222" s="61"/>
      <c r="LJY1222" s="61"/>
      <c r="LJZ1222" s="61"/>
      <c r="LKA1222" s="61"/>
      <c r="LKB1222" s="61"/>
      <c r="LKC1222" s="61"/>
      <c r="LKD1222" s="61"/>
      <c r="LKE1222" s="61"/>
      <c r="LKF1222" s="61"/>
      <c r="LKG1222" s="61"/>
      <c r="LKH1222" s="61"/>
      <c r="LKI1222" s="61"/>
      <c r="LKJ1222" s="61"/>
      <c r="LKK1222" s="61"/>
      <c r="LKL1222" s="61"/>
      <c r="LKM1222" s="61"/>
      <c r="LKN1222" s="61"/>
      <c r="LKO1222" s="61"/>
      <c r="LKP1222" s="61"/>
      <c r="LKQ1222" s="61"/>
      <c r="LKR1222" s="61"/>
      <c r="LKS1222" s="61"/>
      <c r="LKT1222" s="61"/>
      <c r="LKU1222" s="61"/>
      <c r="LKV1222" s="61"/>
      <c r="LKW1222" s="61"/>
      <c r="LKX1222" s="61"/>
      <c r="LKY1222" s="61"/>
      <c r="LKZ1222" s="61"/>
      <c r="LLA1222" s="61"/>
      <c r="LLB1222" s="61"/>
      <c r="LLC1222" s="61"/>
      <c r="LLD1222" s="61"/>
      <c r="LLE1222" s="61"/>
      <c r="LLF1222" s="61"/>
      <c r="LLG1222" s="61"/>
      <c r="LLH1222" s="61"/>
      <c r="LLI1222" s="61"/>
      <c r="LLJ1222" s="61"/>
      <c r="LLK1222" s="61"/>
      <c r="LLL1222" s="61"/>
      <c r="LLM1222" s="61"/>
      <c r="LLN1222" s="61"/>
      <c r="LLO1222" s="61"/>
      <c r="LLP1222" s="61"/>
      <c r="LLQ1222" s="61"/>
      <c r="LLR1222" s="61"/>
      <c r="LLS1222" s="61"/>
      <c r="LLT1222" s="61"/>
      <c r="LLU1222" s="61"/>
      <c r="LLV1222" s="61"/>
      <c r="LLW1222" s="61"/>
      <c r="LLX1222" s="61"/>
      <c r="LLY1222" s="61"/>
      <c r="LLZ1222" s="61"/>
      <c r="LMA1222" s="61"/>
      <c r="LMB1222" s="61"/>
      <c r="LMC1222" s="61"/>
      <c r="LMD1222" s="61"/>
      <c r="LME1222" s="61"/>
      <c r="LMF1222" s="61"/>
      <c r="LMG1222" s="61"/>
      <c r="LMH1222" s="61"/>
      <c r="LMI1222" s="61"/>
      <c r="LMJ1222" s="61"/>
      <c r="LMK1222" s="61"/>
      <c r="LML1222" s="61"/>
      <c r="LMM1222" s="61"/>
      <c r="LMN1222" s="61"/>
      <c r="LMO1222" s="61"/>
      <c r="LMP1222" s="61"/>
      <c r="LMQ1222" s="61"/>
      <c r="LMR1222" s="61"/>
      <c r="LMS1222" s="61"/>
      <c r="LMT1222" s="61"/>
      <c r="LMU1222" s="61"/>
      <c r="LMV1222" s="61"/>
      <c r="LMW1222" s="61"/>
      <c r="LMX1222" s="61"/>
      <c r="LMY1222" s="61"/>
      <c r="LMZ1222" s="61"/>
      <c r="LNA1222" s="61"/>
      <c r="LNB1222" s="61"/>
      <c r="LNC1222" s="61"/>
      <c r="LND1222" s="61"/>
      <c r="LNE1222" s="61"/>
      <c r="LNF1222" s="61"/>
      <c r="LNG1222" s="61"/>
      <c r="LNH1222" s="61"/>
      <c r="LNI1222" s="61"/>
      <c r="LNJ1222" s="61"/>
      <c r="LNK1222" s="61"/>
      <c r="LNL1222" s="61"/>
      <c r="LNM1222" s="61"/>
      <c r="LNN1222" s="61"/>
      <c r="LNO1222" s="61"/>
      <c r="LNP1222" s="61"/>
      <c r="LNQ1222" s="61"/>
      <c r="LNR1222" s="61"/>
      <c r="LNS1222" s="61"/>
      <c r="LNT1222" s="61"/>
      <c r="LNU1222" s="61"/>
      <c r="LNV1222" s="61"/>
      <c r="LNW1222" s="61"/>
      <c r="LNX1222" s="61"/>
      <c r="LNY1222" s="61"/>
      <c r="LNZ1222" s="61"/>
      <c r="LOA1222" s="61"/>
      <c r="LOB1222" s="61"/>
      <c r="LOC1222" s="61"/>
      <c r="LOD1222" s="61"/>
      <c r="LOE1222" s="61"/>
      <c r="LOF1222" s="61"/>
      <c r="LOG1222" s="61"/>
      <c r="LOH1222" s="61"/>
      <c r="LOI1222" s="61"/>
      <c r="LOJ1222" s="61"/>
      <c r="LOK1222" s="61"/>
      <c r="LOL1222" s="61"/>
      <c r="LOM1222" s="61"/>
      <c r="LON1222" s="61"/>
      <c r="LOO1222" s="61"/>
      <c r="LOP1222" s="61"/>
      <c r="LOQ1222" s="61"/>
      <c r="LOR1222" s="61"/>
      <c r="LOS1222" s="61"/>
      <c r="LOT1222" s="61"/>
      <c r="LOU1222" s="61"/>
      <c r="LOV1222" s="61"/>
      <c r="LOW1222" s="61"/>
      <c r="LOX1222" s="61"/>
      <c r="LOY1222" s="61"/>
      <c r="LOZ1222" s="61"/>
      <c r="LPA1222" s="61"/>
      <c r="LPB1222" s="61"/>
      <c r="LPC1222" s="61"/>
      <c r="LPD1222" s="61"/>
      <c r="LPE1222" s="61"/>
      <c r="LPF1222" s="61"/>
      <c r="LPG1222" s="61"/>
      <c r="LPH1222" s="61"/>
      <c r="LPI1222" s="61"/>
      <c r="LPJ1222" s="61"/>
      <c r="LPK1222" s="61"/>
      <c r="LPL1222" s="61"/>
      <c r="LPM1222" s="61"/>
      <c r="LPN1222" s="61"/>
      <c r="LPO1222" s="61"/>
      <c r="LPP1222" s="61"/>
      <c r="LPQ1222" s="61"/>
      <c r="LPR1222" s="61"/>
      <c r="LPS1222" s="61"/>
      <c r="LPT1222" s="61"/>
      <c r="LPU1222" s="61"/>
      <c r="LPV1222" s="61"/>
      <c r="LPW1222" s="61"/>
      <c r="LPX1222" s="61"/>
      <c r="LPY1222" s="61"/>
      <c r="LPZ1222" s="61"/>
      <c r="LQA1222" s="61"/>
      <c r="LQB1222" s="61"/>
      <c r="LQC1222" s="61"/>
      <c r="LQD1222" s="61"/>
      <c r="LQE1222" s="61"/>
      <c r="LQF1222" s="61"/>
      <c r="LQG1222" s="61"/>
      <c r="LQH1222" s="61"/>
      <c r="LQI1222" s="61"/>
      <c r="LQJ1222" s="61"/>
      <c r="LQK1222" s="61"/>
      <c r="LQL1222" s="61"/>
      <c r="LQM1222" s="61"/>
      <c r="LQN1222" s="61"/>
      <c r="LQO1222" s="61"/>
      <c r="LQP1222" s="61"/>
      <c r="LQQ1222" s="61"/>
      <c r="LQR1222" s="61"/>
      <c r="LQS1222" s="61"/>
      <c r="LQT1222" s="61"/>
      <c r="LQU1222" s="61"/>
      <c r="LQV1222" s="61"/>
      <c r="LQW1222" s="61"/>
      <c r="LQX1222" s="61"/>
      <c r="LQY1222" s="61"/>
      <c r="LQZ1222" s="61"/>
      <c r="LRA1222" s="61"/>
      <c r="LRB1222" s="61"/>
      <c r="LRC1222" s="61"/>
      <c r="LRD1222" s="61"/>
      <c r="LRE1222" s="61"/>
      <c r="LRF1222" s="61"/>
      <c r="LRG1222" s="61"/>
      <c r="LRH1222" s="61"/>
      <c r="LRI1222" s="61"/>
      <c r="LRJ1222" s="61"/>
      <c r="LRK1222" s="61"/>
      <c r="LRL1222" s="61"/>
      <c r="LRM1222" s="61"/>
      <c r="LRN1222" s="61"/>
      <c r="LRO1222" s="61"/>
      <c r="LRP1222" s="61"/>
      <c r="LRQ1222" s="61"/>
      <c r="LRR1222" s="61"/>
      <c r="LRS1222" s="61"/>
      <c r="LRT1222" s="61"/>
      <c r="LRU1222" s="61"/>
      <c r="LRV1222" s="61"/>
      <c r="LRW1222" s="61"/>
      <c r="LRX1222" s="61"/>
      <c r="LRY1222" s="61"/>
      <c r="LRZ1222" s="61"/>
      <c r="LSA1222" s="61"/>
      <c r="LSB1222" s="61"/>
      <c r="LSC1222" s="61"/>
      <c r="LSD1222" s="61"/>
      <c r="LSE1222" s="61"/>
      <c r="LSF1222" s="61"/>
      <c r="LSG1222" s="61"/>
      <c r="LSH1222" s="61"/>
      <c r="LSI1222" s="61"/>
      <c r="LSJ1222" s="61"/>
      <c r="LSK1222" s="61"/>
      <c r="LSL1222" s="61"/>
      <c r="LSM1222" s="61"/>
      <c r="LSN1222" s="61"/>
      <c r="LSO1222" s="61"/>
      <c r="LSP1222" s="61"/>
      <c r="LSQ1222" s="61"/>
      <c r="LSR1222" s="61"/>
      <c r="LSS1222" s="61"/>
      <c r="LST1222" s="61"/>
      <c r="LSU1222" s="61"/>
      <c r="LSV1222" s="61"/>
      <c r="LSW1222" s="61"/>
      <c r="LSX1222" s="61"/>
      <c r="LSY1222" s="61"/>
      <c r="LSZ1222" s="61"/>
      <c r="LTA1222" s="61"/>
      <c r="LTB1222" s="61"/>
      <c r="LTC1222" s="61"/>
      <c r="LTD1222" s="61"/>
      <c r="LTE1222" s="61"/>
      <c r="LTF1222" s="61"/>
      <c r="LTG1222" s="61"/>
      <c r="LTH1222" s="61"/>
      <c r="LTI1222" s="61"/>
      <c r="LTJ1222" s="61"/>
      <c r="LTK1222" s="61"/>
      <c r="LTL1222" s="61"/>
      <c r="LTM1222" s="61"/>
      <c r="LTN1222" s="61"/>
      <c r="LTO1222" s="61"/>
      <c r="LTP1222" s="61"/>
      <c r="LTQ1222" s="61"/>
      <c r="LTR1222" s="61"/>
      <c r="LTS1222" s="61"/>
      <c r="LTT1222" s="61"/>
      <c r="LTU1222" s="61"/>
      <c r="LTV1222" s="61"/>
      <c r="LTW1222" s="61"/>
      <c r="LTX1222" s="61"/>
      <c r="LTY1222" s="61"/>
      <c r="LTZ1222" s="61"/>
      <c r="LUA1222" s="61"/>
      <c r="LUB1222" s="61"/>
      <c r="LUC1222" s="61"/>
      <c r="LUD1222" s="61"/>
      <c r="LUE1222" s="61"/>
      <c r="LUF1222" s="61"/>
      <c r="LUG1222" s="61"/>
      <c r="LUH1222" s="61"/>
      <c r="LUI1222" s="61"/>
      <c r="LUJ1222" s="61"/>
      <c r="LUK1222" s="61"/>
      <c r="LUL1222" s="61"/>
      <c r="LUM1222" s="61"/>
      <c r="LUN1222" s="61"/>
      <c r="LUO1222" s="61"/>
      <c r="LUP1222" s="61"/>
      <c r="LUQ1222" s="61"/>
      <c r="LUR1222" s="61"/>
      <c r="LUS1222" s="61"/>
      <c r="LUT1222" s="61"/>
      <c r="LUU1222" s="61"/>
      <c r="LUV1222" s="61"/>
      <c r="LUW1222" s="61"/>
      <c r="LUX1222" s="61"/>
      <c r="LUY1222" s="61"/>
      <c r="LUZ1222" s="61"/>
      <c r="LVA1222" s="61"/>
      <c r="LVB1222" s="61"/>
      <c r="LVC1222" s="61"/>
      <c r="LVD1222" s="61"/>
      <c r="LVE1222" s="61"/>
      <c r="LVF1222" s="61"/>
      <c r="LVG1222" s="61"/>
      <c r="LVH1222" s="61"/>
      <c r="LVI1222" s="61"/>
      <c r="LVJ1222" s="61"/>
      <c r="LVK1222" s="61"/>
      <c r="LVL1222" s="61"/>
      <c r="LVM1222" s="61"/>
      <c r="LVN1222" s="61"/>
      <c r="LVO1222" s="61"/>
      <c r="LVP1222" s="61"/>
      <c r="LVQ1222" s="61"/>
      <c r="LVR1222" s="61"/>
      <c r="LVS1222" s="61"/>
      <c r="LVT1222" s="61"/>
      <c r="LVU1222" s="61"/>
      <c r="LVV1222" s="61"/>
      <c r="LVW1222" s="61"/>
      <c r="LVX1222" s="61"/>
      <c r="LVY1222" s="61"/>
      <c r="LVZ1222" s="61"/>
      <c r="LWA1222" s="61"/>
      <c r="LWB1222" s="61"/>
      <c r="LWC1222" s="61"/>
      <c r="LWD1222" s="61"/>
      <c r="LWE1222" s="61"/>
      <c r="LWF1222" s="61"/>
      <c r="LWG1222" s="61"/>
      <c r="LWH1222" s="61"/>
      <c r="LWI1222" s="61"/>
      <c r="LWJ1222" s="61"/>
      <c r="LWK1222" s="61"/>
      <c r="LWL1222" s="61"/>
      <c r="LWM1222" s="61"/>
      <c r="LWN1222" s="61"/>
      <c r="LWO1222" s="61"/>
      <c r="LWP1222" s="61"/>
      <c r="LWQ1222" s="61"/>
      <c r="LWR1222" s="61"/>
      <c r="LWS1222" s="61"/>
      <c r="LWT1222" s="61"/>
      <c r="LWU1222" s="61"/>
      <c r="LWV1222" s="61"/>
      <c r="LWW1222" s="61"/>
      <c r="LWX1222" s="61"/>
      <c r="LWY1222" s="61"/>
      <c r="LWZ1222" s="61"/>
      <c r="LXA1222" s="61"/>
      <c r="LXB1222" s="61"/>
      <c r="LXC1222" s="61"/>
      <c r="LXD1222" s="61"/>
      <c r="LXE1222" s="61"/>
      <c r="LXF1222" s="61"/>
      <c r="LXG1222" s="61"/>
      <c r="LXH1222" s="61"/>
      <c r="LXI1222" s="61"/>
      <c r="LXJ1222" s="61"/>
      <c r="LXK1222" s="61"/>
      <c r="LXL1222" s="61"/>
      <c r="LXM1222" s="61"/>
      <c r="LXN1222" s="61"/>
      <c r="LXO1222" s="61"/>
      <c r="LXP1222" s="61"/>
      <c r="LXQ1222" s="61"/>
      <c r="LXR1222" s="61"/>
      <c r="LXS1222" s="61"/>
      <c r="LXT1222" s="61"/>
      <c r="LXU1222" s="61"/>
      <c r="LXV1222" s="61"/>
      <c r="LXW1222" s="61"/>
      <c r="LXX1222" s="61"/>
      <c r="LXY1222" s="61"/>
      <c r="LXZ1222" s="61"/>
      <c r="LYA1222" s="61"/>
      <c r="LYB1222" s="61"/>
      <c r="LYC1222" s="61"/>
      <c r="LYD1222" s="61"/>
      <c r="LYE1222" s="61"/>
      <c r="LYF1222" s="61"/>
      <c r="LYG1222" s="61"/>
      <c r="LYH1222" s="61"/>
      <c r="LYI1222" s="61"/>
      <c r="LYJ1222" s="61"/>
      <c r="LYK1222" s="61"/>
      <c r="LYL1222" s="61"/>
      <c r="LYM1222" s="61"/>
      <c r="LYN1222" s="61"/>
      <c r="LYO1222" s="61"/>
      <c r="LYP1222" s="61"/>
      <c r="LYQ1222" s="61"/>
      <c r="LYR1222" s="61"/>
      <c r="LYS1222" s="61"/>
      <c r="LYT1222" s="61"/>
      <c r="LYU1222" s="61"/>
      <c r="LYV1222" s="61"/>
      <c r="LYW1222" s="61"/>
      <c r="LYX1222" s="61"/>
      <c r="LYY1222" s="61"/>
      <c r="LYZ1222" s="61"/>
      <c r="LZA1222" s="61"/>
      <c r="LZB1222" s="61"/>
      <c r="LZC1222" s="61"/>
      <c r="LZD1222" s="61"/>
      <c r="LZE1222" s="61"/>
      <c r="LZF1222" s="61"/>
      <c r="LZG1222" s="61"/>
      <c r="LZH1222" s="61"/>
      <c r="LZI1222" s="61"/>
      <c r="LZJ1222" s="61"/>
      <c r="LZK1222" s="61"/>
      <c r="LZL1222" s="61"/>
      <c r="LZM1222" s="61"/>
      <c r="LZN1222" s="61"/>
      <c r="LZO1222" s="61"/>
      <c r="LZP1222" s="61"/>
      <c r="LZQ1222" s="61"/>
      <c r="LZR1222" s="61"/>
      <c r="LZS1222" s="61"/>
      <c r="LZT1222" s="61"/>
      <c r="LZU1222" s="61"/>
      <c r="LZV1222" s="61"/>
      <c r="LZW1222" s="61"/>
      <c r="LZX1222" s="61"/>
      <c r="LZY1222" s="61"/>
      <c r="LZZ1222" s="61"/>
      <c r="MAA1222" s="61"/>
      <c r="MAB1222" s="61"/>
      <c r="MAC1222" s="61"/>
      <c r="MAD1222" s="61"/>
      <c r="MAE1222" s="61"/>
      <c r="MAF1222" s="61"/>
      <c r="MAG1222" s="61"/>
      <c r="MAH1222" s="61"/>
      <c r="MAI1222" s="61"/>
      <c r="MAJ1222" s="61"/>
      <c r="MAK1222" s="61"/>
      <c r="MAL1222" s="61"/>
      <c r="MAM1222" s="61"/>
      <c r="MAN1222" s="61"/>
      <c r="MAO1222" s="61"/>
      <c r="MAP1222" s="61"/>
      <c r="MAQ1222" s="61"/>
      <c r="MAR1222" s="61"/>
      <c r="MAS1222" s="61"/>
      <c r="MAT1222" s="61"/>
      <c r="MAU1222" s="61"/>
      <c r="MAV1222" s="61"/>
      <c r="MAW1222" s="61"/>
      <c r="MAX1222" s="61"/>
      <c r="MAY1222" s="61"/>
      <c r="MAZ1222" s="61"/>
      <c r="MBA1222" s="61"/>
      <c r="MBB1222" s="61"/>
      <c r="MBC1222" s="61"/>
      <c r="MBD1222" s="61"/>
      <c r="MBE1222" s="61"/>
      <c r="MBF1222" s="61"/>
      <c r="MBG1222" s="61"/>
      <c r="MBH1222" s="61"/>
      <c r="MBI1222" s="61"/>
      <c r="MBJ1222" s="61"/>
      <c r="MBK1222" s="61"/>
      <c r="MBL1222" s="61"/>
      <c r="MBM1222" s="61"/>
      <c r="MBN1222" s="61"/>
      <c r="MBO1222" s="61"/>
      <c r="MBP1222" s="61"/>
      <c r="MBQ1222" s="61"/>
      <c r="MBR1222" s="61"/>
      <c r="MBS1222" s="61"/>
      <c r="MBT1222" s="61"/>
      <c r="MBU1222" s="61"/>
      <c r="MBV1222" s="61"/>
      <c r="MBW1222" s="61"/>
      <c r="MBX1222" s="61"/>
      <c r="MBY1222" s="61"/>
      <c r="MBZ1222" s="61"/>
      <c r="MCA1222" s="61"/>
      <c r="MCB1222" s="61"/>
      <c r="MCC1222" s="61"/>
      <c r="MCD1222" s="61"/>
      <c r="MCE1222" s="61"/>
      <c r="MCF1222" s="61"/>
      <c r="MCG1222" s="61"/>
      <c r="MCH1222" s="61"/>
      <c r="MCI1222" s="61"/>
      <c r="MCJ1222" s="61"/>
      <c r="MCK1222" s="61"/>
      <c r="MCL1222" s="61"/>
      <c r="MCM1222" s="61"/>
      <c r="MCN1222" s="61"/>
      <c r="MCO1222" s="61"/>
      <c r="MCP1222" s="61"/>
      <c r="MCQ1222" s="61"/>
      <c r="MCR1222" s="61"/>
      <c r="MCS1222" s="61"/>
      <c r="MCT1222" s="61"/>
      <c r="MCU1222" s="61"/>
      <c r="MCV1222" s="61"/>
      <c r="MCW1222" s="61"/>
      <c r="MCX1222" s="61"/>
      <c r="MCY1222" s="61"/>
      <c r="MCZ1222" s="61"/>
      <c r="MDA1222" s="61"/>
      <c r="MDB1222" s="61"/>
      <c r="MDC1222" s="61"/>
      <c r="MDD1222" s="61"/>
      <c r="MDE1222" s="61"/>
      <c r="MDF1222" s="61"/>
      <c r="MDG1222" s="61"/>
      <c r="MDH1222" s="61"/>
      <c r="MDI1222" s="61"/>
      <c r="MDJ1222" s="61"/>
      <c r="MDK1222" s="61"/>
      <c r="MDL1222" s="61"/>
      <c r="MDM1222" s="61"/>
      <c r="MDN1222" s="61"/>
      <c r="MDO1222" s="61"/>
      <c r="MDP1222" s="61"/>
      <c r="MDQ1222" s="61"/>
      <c r="MDR1222" s="61"/>
      <c r="MDS1222" s="61"/>
      <c r="MDT1222" s="61"/>
      <c r="MDU1222" s="61"/>
      <c r="MDV1222" s="61"/>
      <c r="MDW1222" s="61"/>
      <c r="MDX1222" s="61"/>
      <c r="MDY1222" s="61"/>
      <c r="MDZ1222" s="61"/>
      <c r="MEA1222" s="61"/>
      <c r="MEB1222" s="61"/>
      <c r="MEC1222" s="61"/>
      <c r="MED1222" s="61"/>
      <c r="MEE1222" s="61"/>
      <c r="MEF1222" s="61"/>
      <c r="MEG1222" s="61"/>
      <c r="MEH1222" s="61"/>
      <c r="MEI1222" s="61"/>
      <c r="MEJ1222" s="61"/>
      <c r="MEK1222" s="61"/>
      <c r="MEL1222" s="61"/>
      <c r="MEM1222" s="61"/>
      <c r="MEN1222" s="61"/>
      <c r="MEO1222" s="61"/>
      <c r="MEP1222" s="61"/>
      <c r="MEQ1222" s="61"/>
      <c r="MER1222" s="61"/>
      <c r="MES1222" s="61"/>
      <c r="MET1222" s="61"/>
      <c r="MEU1222" s="61"/>
      <c r="MEV1222" s="61"/>
      <c r="MEW1222" s="61"/>
      <c r="MEX1222" s="61"/>
      <c r="MEY1222" s="61"/>
      <c r="MEZ1222" s="61"/>
      <c r="MFA1222" s="61"/>
      <c r="MFB1222" s="61"/>
      <c r="MFC1222" s="61"/>
      <c r="MFD1222" s="61"/>
      <c r="MFE1222" s="61"/>
      <c r="MFF1222" s="61"/>
      <c r="MFG1222" s="61"/>
      <c r="MFH1222" s="61"/>
      <c r="MFI1222" s="61"/>
      <c r="MFJ1222" s="61"/>
      <c r="MFK1222" s="61"/>
      <c r="MFL1222" s="61"/>
      <c r="MFM1222" s="61"/>
      <c r="MFN1222" s="61"/>
      <c r="MFO1222" s="61"/>
      <c r="MFP1222" s="61"/>
      <c r="MFQ1222" s="61"/>
      <c r="MFR1222" s="61"/>
      <c r="MFS1222" s="61"/>
      <c r="MFT1222" s="61"/>
      <c r="MFU1222" s="61"/>
      <c r="MFV1222" s="61"/>
      <c r="MFW1222" s="61"/>
      <c r="MFX1222" s="61"/>
      <c r="MFY1222" s="61"/>
      <c r="MFZ1222" s="61"/>
      <c r="MGA1222" s="61"/>
      <c r="MGB1222" s="61"/>
      <c r="MGC1222" s="61"/>
      <c r="MGD1222" s="61"/>
      <c r="MGE1222" s="61"/>
      <c r="MGF1222" s="61"/>
      <c r="MGG1222" s="61"/>
      <c r="MGH1222" s="61"/>
      <c r="MGI1222" s="61"/>
      <c r="MGJ1222" s="61"/>
      <c r="MGK1222" s="61"/>
      <c r="MGL1222" s="61"/>
      <c r="MGM1222" s="61"/>
      <c r="MGN1222" s="61"/>
      <c r="MGO1222" s="61"/>
      <c r="MGP1222" s="61"/>
      <c r="MGQ1222" s="61"/>
      <c r="MGR1222" s="61"/>
      <c r="MGS1222" s="61"/>
      <c r="MGT1222" s="61"/>
      <c r="MGU1222" s="61"/>
      <c r="MGV1222" s="61"/>
      <c r="MGW1222" s="61"/>
      <c r="MGX1222" s="61"/>
      <c r="MGY1222" s="61"/>
      <c r="MGZ1222" s="61"/>
      <c r="MHA1222" s="61"/>
      <c r="MHB1222" s="61"/>
      <c r="MHC1222" s="61"/>
      <c r="MHD1222" s="61"/>
      <c r="MHE1222" s="61"/>
      <c r="MHF1222" s="61"/>
      <c r="MHG1222" s="61"/>
      <c r="MHH1222" s="61"/>
      <c r="MHI1222" s="61"/>
      <c r="MHJ1222" s="61"/>
      <c r="MHK1222" s="61"/>
      <c r="MHL1222" s="61"/>
      <c r="MHM1222" s="61"/>
      <c r="MHN1222" s="61"/>
      <c r="MHO1222" s="61"/>
      <c r="MHP1222" s="61"/>
      <c r="MHQ1222" s="61"/>
      <c r="MHR1222" s="61"/>
      <c r="MHS1222" s="61"/>
      <c r="MHT1222" s="61"/>
      <c r="MHU1222" s="61"/>
      <c r="MHV1222" s="61"/>
      <c r="MHW1222" s="61"/>
      <c r="MHX1222" s="61"/>
      <c r="MHY1222" s="61"/>
      <c r="MHZ1222" s="61"/>
      <c r="MIA1222" s="61"/>
      <c r="MIB1222" s="61"/>
      <c r="MIC1222" s="61"/>
      <c r="MID1222" s="61"/>
      <c r="MIE1222" s="61"/>
      <c r="MIF1222" s="61"/>
      <c r="MIG1222" s="61"/>
      <c r="MIH1222" s="61"/>
      <c r="MII1222" s="61"/>
      <c r="MIJ1222" s="61"/>
      <c r="MIK1222" s="61"/>
      <c r="MIL1222" s="61"/>
      <c r="MIM1222" s="61"/>
      <c r="MIN1222" s="61"/>
      <c r="MIO1222" s="61"/>
      <c r="MIP1222" s="61"/>
      <c r="MIQ1222" s="61"/>
      <c r="MIR1222" s="61"/>
      <c r="MIS1222" s="61"/>
      <c r="MIT1222" s="61"/>
      <c r="MIU1222" s="61"/>
      <c r="MIV1222" s="61"/>
      <c r="MIW1222" s="61"/>
      <c r="MIX1222" s="61"/>
      <c r="MIY1222" s="61"/>
      <c r="MIZ1222" s="61"/>
      <c r="MJA1222" s="61"/>
      <c r="MJB1222" s="61"/>
      <c r="MJC1222" s="61"/>
      <c r="MJD1222" s="61"/>
      <c r="MJE1222" s="61"/>
      <c r="MJF1222" s="61"/>
      <c r="MJG1222" s="61"/>
      <c r="MJH1222" s="61"/>
      <c r="MJI1222" s="61"/>
      <c r="MJJ1222" s="61"/>
      <c r="MJK1222" s="61"/>
      <c r="MJL1222" s="61"/>
      <c r="MJM1222" s="61"/>
      <c r="MJN1222" s="61"/>
      <c r="MJO1222" s="61"/>
      <c r="MJP1222" s="61"/>
      <c r="MJQ1222" s="61"/>
      <c r="MJR1222" s="61"/>
      <c r="MJS1222" s="61"/>
      <c r="MJT1222" s="61"/>
      <c r="MJU1222" s="61"/>
      <c r="MJV1222" s="61"/>
      <c r="MJW1222" s="61"/>
      <c r="MJX1222" s="61"/>
      <c r="MJY1222" s="61"/>
      <c r="MJZ1222" s="61"/>
      <c r="MKA1222" s="61"/>
      <c r="MKB1222" s="61"/>
      <c r="MKC1222" s="61"/>
      <c r="MKD1222" s="61"/>
      <c r="MKE1222" s="61"/>
      <c r="MKF1222" s="61"/>
      <c r="MKG1222" s="61"/>
      <c r="MKH1222" s="61"/>
      <c r="MKI1222" s="61"/>
      <c r="MKJ1222" s="61"/>
      <c r="MKK1222" s="61"/>
      <c r="MKL1222" s="61"/>
      <c r="MKM1222" s="61"/>
      <c r="MKN1222" s="61"/>
      <c r="MKO1222" s="61"/>
      <c r="MKP1222" s="61"/>
      <c r="MKQ1222" s="61"/>
      <c r="MKR1222" s="61"/>
      <c r="MKS1222" s="61"/>
      <c r="MKT1222" s="61"/>
      <c r="MKU1222" s="61"/>
      <c r="MKV1222" s="61"/>
      <c r="MKW1222" s="61"/>
      <c r="MKX1222" s="61"/>
      <c r="MKY1222" s="61"/>
      <c r="MKZ1222" s="61"/>
      <c r="MLA1222" s="61"/>
      <c r="MLB1222" s="61"/>
      <c r="MLC1222" s="61"/>
      <c r="MLD1222" s="61"/>
      <c r="MLE1222" s="61"/>
      <c r="MLF1222" s="61"/>
      <c r="MLG1222" s="61"/>
      <c r="MLH1222" s="61"/>
      <c r="MLI1222" s="61"/>
      <c r="MLJ1222" s="61"/>
      <c r="MLK1222" s="61"/>
      <c r="MLL1222" s="61"/>
      <c r="MLM1222" s="61"/>
      <c r="MLN1222" s="61"/>
      <c r="MLO1222" s="61"/>
      <c r="MLP1222" s="61"/>
      <c r="MLQ1222" s="61"/>
      <c r="MLR1222" s="61"/>
      <c r="MLS1222" s="61"/>
      <c r="MLT1222" s="61"/>
      <c r="MLU1222" s="61"/>
      <c r="MLV1222" s="61"/>
      <c r="MLW1222" s="61"/>
      <c r="MLX1222" s="61"/>
      <c r="MLY1222" s="61"/>
      <c r="MLZ1222" s="61"/>
      <c r="MMA1222" s="61"/>
      <c r="MMB1222" s="61"/>
      <c r="MMC1222" s="61"/>
      <c r="MMD1222" s="61"/>
      <c r="MME1222" s="61"/>
      <c r="MMF1222" s="61"/>
      <c r="MMG1222" s="61"/>
      <c r="MMH1222" s="61"/>
      <c r="MMI1222" s="61"/>
      <c r="MMJ1222" s="61"/>
      <c r="MMK1222" s="61"/>
      <c r="MML1222" s="61"/>
      <c r="MMM1222" s="61"/>
      <c r="MMN1222" s="61"/>
      <c r="MMO1222" s="61"/>
      <c r="MMP1222" s="61"/>
      <c r="MMQ1222" s="61"/>
      <c r="MMR1222" s="61"/>
      <c r="MMS1222" s="61"/>
      <c r="MMT1222" s="61"/>
      <c r="MMU1222" s="61"/>
      <c r="MMV1222" s="61"/>
      <c r="MMW1222" s="61"/>
      <c r="MMX1222" s="61"/>
      <c r="MMY1222" s="61"/>
      <c r="MMZ1222" s="61"/>
      <c r="MNA1222" s="61"/>
      <c r="MNB1222" s="61"/>
      <c r="MNC1222" s="61"/>
      <c r="MND1222" s="61"/>
      <c r="MNE1222" s="61"/>
      <c r="MNF1222" s="61"/>
      <c r="MNG1222" s="61"/>
      <c r="MNH1222" s="61"/>
      <c r="MNI1222" s="61"/>
      <c r="MNJ1222" s="61"/>
      <c r="MNK1222" s="61"/>
      <c r="MNL1222" s="61"/>
      <c r="MNM1222" s="61"/>
      <c r="MNN1222" s="61"/>
      <c r="MNO1222" s="61"/>
      <c r="MNP1222" s="61"/>
      <c r="MNQ1222" s="61"/>
      <c r="MNR1222" s="61"/>
      <c r="MNS1222" s="61"/>
      <c r="MNT1222" s="61"/>
      <c r="MNU1222" s="61"/>
      <c r="MNV1222" s="61"/>
      <c r="MNW1222" s="61"/>
      <c r="MNX1222" s="61"/>
      <c r="MNY1222" s="61"/>
      <c r="MNZ1222" s="61"/>
      <c r="MOA1222" s="61"/>
      <c r="MOB1222" s="61"/>
      <c r="MOC1222" s="61"/>
      <c r="MOD1222" s="61"/>
      <c r="MOE1222" s="61"/>
      <c r="MOF1222" s="61"/>
      <c r="MOG1222" s="61"/>
      <c r="MOH1222" s="61"/>
      <c r="MOI1222" s="61"/>
      <c r="MOJ1222" s="61"/>
      <c r="MOK1222" s="61"/>
      <c r="MOL1222" s="61"/>
      <c r="MOM1222" s="61"/>
      <c r="MON1222" s="61"/>
      <c r="MOO1222" s="61"/>
      <c r="MOP1222" s="61"/>
      <c r="MOQ1222" s="61"/>
      <c r="MOR1222" s="61"/>
      <c r="MOS1222" s="61"/>
      <c r="MOT1222" s="61"/>
      <c r="MOU1222" s="61"/>
      <c r="MOV1222" s="61"/>
      <c r="MOW1222" s="61"/>
      <c r="MOX1222" s="61"/>
      <c r="MOY1222" s="61"/>
      <c r="MOZ1222" s="61"/>
      <c r="MPA1222" s="61"/>
      <c r="MPB1222" s="61"/>
      <c r="MPC1222" s="61"/>
      <c r="MPD1222" s="61"/>
      <c r="MPE1222" s="61"/>
      <c r="MPF1222" s="61"/>
      <c r="MPG1222" s="61"/>
      <c r="MPH1222" s="61"/>
      <c r="MPI1222" s="61"/>
      <c r="MPJ1222" s="61"/>
      <c r="MPK1222" s="61"/>
      <c r="MPL1222" s="61"/>
      <c r="MPM1222" s="61"/>
      <c r="MPN1222" s="61"/>
      <c r="MPO1222" s="61"/>
      <c r="MPP1222" s="61"/>
      <c r="MPQ1222" s="61"/>
      <c r="MPR1222" s="61"/>
      <c r="MPS1222" s="61"/>
      <c r="MPT1222" s="61"/>
      <c r="MPU1222" s="61"/>
      <c r="MPV1222" s="61"/>
      <c r="MPW1222" s="61"/>
      <c r="MPX1222" s="61"/>
      <c r="MPY1222" s="61"/>
      <c r="MPZ1222" s="61"/>
      <c r="MQA1222" s="61"/>
      <c r="MQB1222" s="61"/>
      <c r="MQC1222" s="61"/>
      <c r="MQD1222" s="61"/>
      <c r="MQE1222" s="61"/>
      <c r="MQF1222" s="61"/>
      <c r="MQG1222" s="61"/>
      <c r="MQH1222" s="61"/>
      <c r="MQI1222" s="61"/>
      <c r="MQJ1222" s="61"/>
      <c r="MQK1222" s="61"/>
      <c r="MQL1222" s="61"/>
      <c r="MQM1222" s="61"/>
      <c r="MQN1222" s="61"/>
      <c r="MQO1222" s="61"/>
      <c r="MQP1222" s="61"/>
      <c r="MQQ1222" s="61"/>
      <c r="MQR1222" s="61"/>
      <c r="MQS1222" s="61"/>
      <c r="MQT1222" s="61"/>
      <c r="MQU1222" s="61"/>
      <c r="MQV1222" s="61"/>
      <c r="MQW1222" s="61"/>
      <c r="MQX1222" s="61"/>
      <c r="MQY1222" s="61"/>
      <c r="MQZ1222" s="61"/>
      <c r="MRA1222" s="61"/>
      <c r="MRB1222" s="61"/>
      <c r="MRC1222" s="61"/>
      <c r="MRD1222" s="61"/>
      <c r="MRE1222" s="61"/>
      <c r="MRF1222" s="61"/>
      <c r="MRG1222" s="61"/>
      <c r="MRH1222" s="61"/>
      <c r="MRI1222" s="61"/>
      <c r="MRJ1222" s="61"/>
      <c r="MRK1222" s="61"/>
      <c r="MRL1222" s="61"/>
      <c r="MRM1222" s="61"/>
      <c r="MRN1222" s="61"/>
      <c r="MRO1222" s="61"/>
      <c r="MRP1222" s="61"/>
      <c r="MRQ1222" s="61"/>
      <c r="MRR1222" s="61"/>
      <c r="MRS1222" s="61"/>
      <c r="MRT1222" s="61"/>
      <c r="MRU1222" s="61"/>
      <c r="MRV1222" s="61"/>
      <c r="MRW1222" s="61"/>
      <c r="MRX1222" s="61"/>
      <c r="MRY1222" s="61"/>
      <c r="MRZ1222" s="61"/>
      <c r="MSA1222" s="61"/>
      <c r="MSB1222" s="61"/>
      <c r="MSC1222" s="61"/>
      <c r="MSD1222" s="61"/>
      <c r="MSE1222" s="61"/>
      <c r="MSF1222" s="61"/>
      <c r="MSG1222" s="61"/>
      <c r="MSH1222" s="61"/>
      <c r="MSI1222" s="61"/>
      <c r="MSJ1222" s="61"/>
      <c r="MSK1222" s="61"/>
      <c r="MSL1222" s="61"/>
      <c r="MSM1222" s="61"/>
      <c r="MSN1222" s="61"/>
      <c r="MSO1222" s="61"/>
      <c r="MSP1222" s="61"/>
      <c r="MSQ1222" s="61"/>
      <c r="MSR1222" s="61"/>
      <c r="MSS1222" s="61"/>
      <c r="MST1222" s="61"/>
      <c r="MSU1222" s="61"/>
      <c r="MSV1222" s="61"/>
      <c r="MSW1222" s="61"/>
      <c r="MSX1222" s="61"/>
      <c r="MSY1222" s="61"/>
      <c r="MSZ1222" s="61"/>
      <c r="MTA1222" s="61"/>
      <c r="MTB1222" s="61"/>
      <c r="MTC1222" s="61"/>
      <c r="MTD1222" s="61"/>
      <c r="MTE1222" s="61"/>
      <c r="MTF1222" s="61"/>
      <c r="MTG1222" s="61"/>
      <c r="MTH1222" s="61"/>
      <c r="MTI1222" s="61"/>
      <c r="MTJ1222" s="61"/>
      <c r="MTK1222" s="61"/>
      <c r="MTL1222" s="61"/>
      <c r="MTM1222" s="61"/>
      <c r="MTN1222" s="61"/>
      <c r="MTO1222" s="61"/>
      <c r="MTP1222" s="61"/>
      <c r="MTQ1222" s="61"/>
      <c r="MTR1222" s="61"/>
      <c r="MTS1222" s="61"/>
      <c r="MTT1222" s="61"/>
      <c r="MTU1222" s="61"/>
      <c r="MTV1222" s="61"/>
      <c r="MTW1222" s="61"/>
      <c r="MTX1222" s="61"/>
      <c r="MTY1222" s="61"/>
      <c r="MTZ1222" s="61"/>
      <c r="MUA1222" s="61"/>
      <c r="MUB1222" s="61"/>
      <c r="MUC1222" s="61"/>
      <c r="MUD1222" s="61"/>
      <c r="MUE1222" s="61"/>
      <c r="MUF1222" s="61"/>
      <c r="MUG1222" s="61"/>
      <c r="MUH1222" s="61"/>
      <c r="MUI1222" s="61"/>
      <c r="MUJ1222" s="61"/>
      <c r="MUK1222" s="61"/>
      <c r="MUL1222" s="61"/>
      <c r="MUM1222" s="61"/>
      <c r="MUN1222" s="61"/>
      <c r="MUO1222" s="61"/>
      <c r="MUP1222" s="61"/>
      <c r="MUQ1222" s="61"/>
      <c r="MUR1222" s="61"/>
      <c r="MUS1222" s="61"/>
      <c r="MUT1222" s="61"/>
      <c r="MUU1222" s="61"/>
      <c r="MUV1222" s="61"/>
      <c r="MUW1222" s="61"/>
      <c r="MUX1222" s="61"/>
      <c r="MUY1222" s="61"/>
      <c r="MUZ1222" s="61"/>
      <c r="MVA1222" s="61"/>
      <c r="MVB1222" s="61"/>
      <c r="MVC1222" s="61"/>
      <c r="MVD1222" s="61"/>
      <c r="MVE1222" s="61"/>
      <c r="MVF1222" s="61"/>
      <c r="MVG1222" s="61"/>
      <c r="MVH1222" s="61"/>
      <c r="MVI1222" s="61"/>
      <c r="MVJ1222" s="61"/>
      <c r="MVK1222" s="61"/>
      <c r="MVL1222" s="61"/>
      <c r="MVM1222" s="61"/>
      <c r="MVN1222" s="61"/>
      <c r="MVO1222" s="61"/>
      <c r="MVP1222" s="61"/>
      <c r="MVQ1222" s="61"/>
      <c r="MVR1222" s="61"/>
      <c r="MVS1222" s="61"/>
      <c r="MVT1222" s="61"/>
      <c r="MVU1222" s="61"/>
      <c r="MVV1222" s="61"/>
      <c r="MVW1222" s="61"/>
      <c r="MVX1222" s="61"/>
      <c r="MVY1222" s="61"/>
      <c r="MVZ1222" s="61"/>
      <c r="MWA1222" s="61"/>
      <c r="MWB1222" s="61"/>
      <c r="MWC1222" s="61"/>
      <c r="MWD1222" s="61"/>
      <c r="MWE1222" s="61"/>
      <c r="MWF1222" s="61"/>
      <c r="MWG1222" s="61"/>
      <c r="MWH1222" s="61"/>
      <c r="MWI1222" s="61"/>
      <c r="MWJ1222" s="61"/>
      <c r="MWK1222" s="61"/>
      <c r="MWL1222" s="61"/>
      <c r="MWM1222" s="61"/>
      <c r="MWN1222" s="61"/>
      <c r="MWO1222" s="61"/>
      <c r="MWP1222" s="61"/>
      <c r="MWQ1222" s="61"/>
      <c r="MWR1222" s="61"/>
      <c r="MWS1222" s="61"/>
      <c r="MWT1222" s="61"/>
      <c r="MWU1222" s="61"/>
      <c r="MWV1222" s="61"/>
      <c r="MWW1222" s="61"/>
      <c r="MWX1222" s="61"/>
      <c r="MWY1222" s="61"/>
      <c r="MWZ1222" s="61"/>
      <c r="MXA1222" s="61"/>
      <c r="MXB1222" s="61"/>
      <c r="MXC1222" s="61"/>
      <c r="MXD1222" s="61"/>
      <c r="MXE1222" s="61"/>
      <c r="MXF1222" s="61"/>
      <c r="MXG1222" s="61"/>
      <c r="MXH1222" s="61"/>
      <c r="MXI1222" s="61"/>
      <c r="MXJ1222" s="61"/>
      <c r="MXK1222" s="61"/>
      <c r="MXL1222" s="61"/>
      <c r="MXM1222" s="61"/>
      <c r="MXN1222" s="61"/>
      <c r="MXO1222" s="61"/>
      <c r="MXP1222" s="61"/>
      <c r="MXQ1222" s="61"/>
      <c r="MXR1222" s="61"/>
      <c r="MXS1222" s="61"/>
      <c r="MXT1222" s="61"/>
      <c r="MXU1222" s="61"/>
      <c r="MXV1222" s="61"/>
      <c r="MXW1222" s="61"/>
      <c r="MXX1222" s="61"/>
      <c r="MXY1222" s="61"/>
      <c r="MXZ1222" s="61"/>
      <c r="MYA1222" s="61"/>
      <c r="MYB1222" s="61"/>
      <c r="MYC1222" s="61"/>
      <c r="MYD1222" s="61"/>
      <c r="MYE1222" s="61"/>
      <c r="MYF1222" s="61"/>
      <c r="MYG1222" s="61"/>
      <c r="MYH1222" s="61"/>
      <c r="MYI1222" s="61"/>
      <c r="MYJ1222" s="61"/>
      <c r="MYK1222" s="61"/>
      <c r="MYL1222" s="61"/>
      <c r="MYM1222" s="61"/>
      <c r="MYN1222" s="61"/>
      <c r="MYO1222" s="61"/>
      <c r="MYP1222" s="61"/>
      <c r="MYQ1222" s="61"/>
      <c r="MYR1222" s="61"/>
      <c r="MYS1222" s="61"/>
      <c r="MYT1222" s="61"/>
      <c r="MYU1222" s="61"/>
      <c r="MYV1222" s="61"/>
      <c r="MYW1222" s="61"/>
      <c r="MYX1222" s="61"/>
      <c r="MYY1222" s="61"/>
      <c r="MYZ1222" s="61"/>
      <c r="MZA1222" s="61"/>
      <c r="MZB1222" s="61"/>
      <c r="MZC1222" s="61"/>
      <c r="MZD1222" s="61"/>
      <c r="MZE1222" s="61"/>
      <c r="MZF1222" s="61"/>
      <c r="MZG1222" s="61"/>
      <c r="MZH1222" s="61"/>
      <c r="MZI1222" s="61"/>
      <c r="MZJ1222" s="61"/>
      <c r="MZK1222" s="61"/>
      <c r="MZL1222" s="61"/>
      <c r="MZM1222" s="61"/>
      <c r="MZN1222" s="61"/>
      <c r="MZO1222" s="61"/>
      <c r="MZP1222" s="61"/>
      <c r="MZQ1222" s="61"/>
      <c r="MZR1222" s="61"/>
      <c r="MZS1222" s="61"/>
      <c r="MZT1222" s="61"/>
      <c r="MZU1222" s="61"/>
      <c r="MZV1222" s="61"/>
      <c r="MZW1222" s="61"/>
      <c r="MZX1222" s="61"/>
      <c r="MZY1222" s="61"/>
      <c r="MZZ1222" s="61"/>
      <c r="NAA1222" s="61"/>
      <c r="NAB1222" s="61"/>
      <c r="NAC1222" s="61"/>
      <c r="NAD1222" s="61"/>
      <c r="NAE1222" s="61"/>
      <c r="NAF1222" s="61"/>
      <c r="NAG1222" s="61"/>
      <c r="NAH1222" s="61"/>
      <c r="NAI1222" s="61"/>
      <c r="NAJ1222" s="61"/>
      <c r="NAK1222" s="61"/>
      <c r="NAL1222" s="61"/>
      <c r="NAM1222" s="61"/>
      <c r="NAN1222" s="61"/>
      <c r="NAO1222" s="61"/>
      <c r="NAP1222" s="61"/>
      <c r="NAQ1222" s="61"/>
      <c r="NAR1222" s="61"/>
      <c r="NAS1222" s="61"/>
      <c r="NAT1222" s="61"/>
      <c r="NAU1222" s="61"/>
      <c r="NAV1222" s="61"/>
      <c r="NAW1222" s="61"/>
      <c r="NAX1222" s="61"/>
      <c r="NAY1222" s="61"/>
      <c r="NAZ1222" s="61"/>
      <c r="NBA1222" s="61"/>
      <c r="NBB1222" s="61"/>
      <c r="NBC1222" s="61"/>
      <c r="NBD1222" s="61"/>
      <c r="NBE1222" s="61"/>
      <c r="NBF1222" s="61"/>
      <c r="NBG1222" s="61"/>
      <c r="NBH1222" s="61"/>
      <c r="NBI1222" s="61"/>
      <c r="NBJ1222" s="61"/>
      <c r="NBK1222" s="61"/>
      <c r="NBL1222" s="61"/>
      <c r="NBM1222" s="61"/>
      <c r="NBN1222" s="61"/>
      <c r="NBO1222" s="61"/>
      <c r="NBP1222" s="61"/>
      <c r="NBQ1222" s="61"/>
      <c r="NBR1222" s="61"/>
      <c r="NBS1222" s="61"/>
      <c r="NBT1222" s="61"/>
      <c r="NBU1222" s="61"/>
      <c r="NBV1222" s="61"/>
      <c r="NBW1222" s="61"/>
      <c r="NBX1222" s="61"/>
      <c r="NBY1222" s="61"/>
      <c r="NBZ1222" s="61"/>
      <c r="NCA1222" s="61"/>
      <c r="NCB1222" s="61"/>
      <c r="NCC1222" s="61"/>
      <c r="NCD1222" s="61"/>
      <c r="NCE1222" s="61"/>
      <c r="NCF1222" s="61"/>
      <c r="NCG1222" s="61"/>
      <c r="NCH1222" s="61"/>
      <c r="NCI1222" s="61"/>
      <c r="NCJ1222" s="61"/>
      <c r="NCK1222" s="61"/>
      <c r="NCL1222" s="61"/>
      <c r="NCM1222" s="61"/>
      <c r="NCN1222" s="61"/>
      <c r="NCO1222" s="61"/>
      <c r="NCP1222" s="61"/>
      <c r="NCQ1222" s="61"/>
      <c r="NCR1222" s="61"/>
      <c r="NCS1222" s="61"/>
      <c r="NCT1222" s="61"/>
      <c r="NCU1222" s="61"/>
      <c r="NCV1222" s="61"/>
      <c r="NCW1222" s="61"/>
      <c r="NCX1222" s="61"/>
      <c r="NCY1222" s="61"/>
      <c r="NCZ1222" s="61"/>
      <c r="NDA1222" s="61"/>
      <c r="NDB1222" s="61"/>
      <c r="NDC1222" s="61"/>
      <c r="NDD1222" s="61"/>
      <c r="NDE1222" s="61"/>
      <c r="NDF1222" s="61"/>
      <c r="NDG1222" s="61"/>
      <c r="NDH1222" s="61"/>
      <c r="NDI1222" s="61"/>
      <c r="NDJ1222" s="61"/>
      <c r="NDK1222" s="61"/>
      <c r="NDL1222" s="61"/>
      <c r="NDM1222" s="61"/>
      <c r="NDN1222" s="61"/>
      <c r="NDO1222" s="61"/>
      <c r="NDP1222" s="61"/>
      <c r="NDQ1222" s="61"/>
      <c r="NDR1222" s="61"/>
      <c r="NDS1222" s="61"/>
      <c r="NDT1222" s="61"/>
      <c r="NDU1222" s="61"/>
      <c r="NDV1222" s="61"/>
      <c r="NDW1222" s="61"/>
      <c r="NDX1222" s="61"/>
      <c r="NDY1222" s="61"/>
      <c r="NDZ1222" s="61"/>
      <c r="NEA1222" s="61"/>
      <c r="NEB1222" s="61"/>
      <c r="NEC1222" s="61"/>
      <c r="NED1222" s="61"/>
      <c r="NEE1222" s="61"/>
      <c r="NEF1222" s="61"/>
      <c r="NEG1222" s="61"/>
      <c r="NEH1222" s="61"/>
      <c r="NEI1222" s="61"/>
      <c r="NEJ1222" s="61"/>
      <c r="NEK1222" s="61"/>
      <c r="NEL1222" s="61"/>
      <c r="NEM1222" s="61"/>
      <c r="NEN1222" s="61"/>
      <c r="NEO1222" s="61"/>
      <c r="NEP1222" s="61"/>
      <c r="NEQ1222" s="61"/>
      <c r="NER1222" s="61"/>
      <c r="NES1222" s="61"/>
      <c r="NET1222" s="61"/>
      <c r="NEU1222" s="61"/>
      <c r="NEV1222" s="61"/>
      <c r="NEW1222" s="61"/>
      <c r="NEX1222" s="61"/>
      <c r="NEY1222" s="61"/>
      <c r="NEZ1222" s="61"/>
      <c r="NFA1222" s="61"/>
      <c r="NFB1222" s="61"/>
      <c r="NFC1222" s="61"/>
      <c r="NFD1222" s="61"/>
      <c r="NFE1222" s="61"/>
      <c r="NFF1222" s="61"/>
      <c r="NFG1222" s="61"/>
      <c r="NFH1222" s="61"/>
      <c r="NFI1222" s="61"/>
      <c r="NFJ1222" s="61"/>
      <c r="NFK1222" s="61"/>
      <c r="NFL1222" s="61"/>
      <c r="NFM1222" s="61"/>
      <c r="NFN1222" s="61"/>
      <c r="NFO1222" s="61"/>
      <c r="NFP1222" s="61"/>
      <c r="NFQ1222" s="61"/>
      <c r="NFR1222" s="61"/>
      <c r="NFS1222" s="61"/>
      <c r="NFT1222" s="61"/>
      <c r="NFU1222" s="61"/>
      <c r="NFV1222" s="61"/>
      <c r="NFW1222" s="61"/>
      <c r="NFX1222" s="61"/>
      <c r="NFY1222" s="61"/>
      <c r="NFZ1222" s="61"/>
      <c r="NGA1222" s="61"/>
      <c r="NGB1222" s="61"/>
      <c r="NGC1222" s="61"/>
      <c r="NGD1222" s="61"/>
      <c r="NGE1222" s="61"/>
      <c r="NGF1222" s="61"/>
      <c r="NGG1222" s="61"/>
      <c r="NGH1222" s="61"/>
      <c r="NGI1222" s="61"/>
      <c r="NGJ1222" s="61"/>
      <c r="NGK1222" s="61"/>
      <c r="NGL1222" s="61"/>
      <c r="NGM1222" s="61"/>
      <c r="NGN1222" s="61"/>
      <c r="NGO1222" s="61"/>
      <c r="NGP1222" s="61"/>
      <c r="NGQ1222" s="61"/>
      <c r="NGR1222" s="61"/>
      <c r="NGS1222" s="61"/>
      <c r="NGT1222" s="61"/>
      <c r="NGU1222" s="61"/>
      <c r="NGV1222" s="61"/>
      <c r="NGW1222" s="61"/>
      <c r="NGX1222" s="61"/>
      <c r="NGY1222" s="61"/>
      <c r="NGZ1222" s="61"/>
      <c r="NHA1222" s="61"/>
      <c r="NHB1222" s="61"/>
      <c r="NHC1222" s="61"/>
      <c r="NHD1222" s="61"/>
      <c r="NHE1222" s="61"/>
      <c r="NHF1222" s="61"/>
      <c r="NHG1222" s="61"/>
      <c r="NHH1222" s="61"/>
      <c r="NHI1222" s="61"/>
      <c r="NHJ1222" s="61"/>
      <c r="NHK1222" s="61"/>
      <c r="NHL1222" s="61"/>
      <c r="NHM1222" s="61"/>
      <c r="NHN1222" s="61"/>
      <c r="NHO1222" s="61"/>
      <c r="NHP1222" s="61"/>
      <c r="NHQ1222" s="61"/>
      <c r="NHR1222" s="61"/>
      <c r="NHS1222" s="61"/>
      <c r="NHT1222" s="61"/>
      <c r="NHU1222" s="61"/>
      <c r="NHV1222" s="61"/>
      <c r="NHW1222" s="61"/>
      <c r="NHX1222" s="61"/>
      <c r="NHY1222" s="61"/>
      <c r="NHZ1222" s="61"/>
      <c r="NIA1222" s="61"/>
      <c r="NIB1222" s="61"/>
      <c r="NIC1222" s="61"/>
      <c r="NID1222" s="61"/>
      <c r="NIE1222" s="61"/>
      <c r="NIF1222" s="61"/>
      <c r="NIG1222" s="61"/>
      <c r="NIH1222" s="61"/>
      <c r="NII1222" s="61"/>
      <c r="NIJ1222" s="61"/>
      <c r="NIK1222" s="61"/>
      <c r="NIL1222" s="61"/>
      <c r="NIM1222" s="61"/>
      <c r="NIN1222" s="61"/>
      <c r="NIO1222" s="61"/>
      <c r="NIP1222" s="61"/>
      <c r="NIQ1222" s="61"/>
      <c r="NIR1222" s="61"/>
      <c r="NIS1222" s="61"/>
      <c r="NIT1222" s="61"/>
      <c r="NIU1222" s="61"/>
      <c r="NIV1222" s="61"/>
      <c r="NIW1222" s="61"/>
      <c r="NIX1222" s="61"/>
      <c r="NIY1222" s="61"/>
      <c r="NIZ1222" s="61"/>
      <c r="NJA1222" s="61"/>
      <c r="NJB1222" s="61"/>
      <c r="NJC1222" s="61"/>
      <c r="NJD1222" s="61"/>
      <c r="NJE1222" s="61"/>
      <c r="NJF1222" s="61"/>
      <c r="NJG1222" s="61"/>
      <c r="NJH1222" s="61"/>
      <c r="NJI1222" s="61"/>
      <c r="NJJ1222" s="61"/>
      <c r="NJK1222" s="61"/>
      <c r="NJL1222" s="61"/>
      <c r="NJM1222" s="61"/>
      <c r="NJN1222" s="61"/>
      <c r="NJO1222" s="61"/>
      <c r="NJP1222" s="61"/>
      <c r="NJQ1222" s="61"/>
      <c r="NJR1222" s="61"/>
      <c r="NJS1222" s="61"/>
      <c r="NJT1222" s="61"/>
      <c r="NJU1222" s="61"/>
      <c r="NJV1222" s="61"/>
      <c r="NJW1222" s="61"/>
      <c r="NJX1222" s="61"/>
      <c r="NJY1222" s="61"/>
      <c r="NJZ1222" s="61"/>
      <c r="NKA1222" s="61"/>
      <c r="NKB1222" s="61"/>
      <c r="NKC1222" s="61"/>
      <c r="NKD1222" s="61"/>
      <c r="NKE1222" s="61"/>
      <c r="NKF1222" s="61"/>
      <c r="NKG1222" s="61"/>
      <c r="NKH1222" s="61"/>
      <c r="NKI1222" s="61"/>
      <c r="NKJ1222" s="61"/>
      <c r="NKK1222" s="61"/>
      <c r="NKL1222" s="61"/>
      <c r="NKM1222" s="61"/>
      <c r="NKN1222" s="61"/>
      <c r="NKO1222" s="61"/>
      <c r="NKP1222" s="61"/>
      <c r="NKQ1222" s="61"/>
      <c r="NKR1222" s="61"/>
      <c r="NKS1222" s="61"/>
      <c r="NKT1222" s="61"/>
      <c r="NKU1222" s="61"/>
      <c r="NKV1222" s="61"/>
      <c r="NKW1222" s="61"/>
      <c r="NKX1222" s="61"/>
      <c r="NKY1222" s="61"/>
      <c r="NKZ1222" s="61"/>
      <c r="NLA1222" s="61"/>
      <c r="NLB1222" s="61"/>
      <c r="NLC1222" s="61"/>
      <c r="NLD1222" s="61"/>
      <c r="NLE1222" s="61"/>
      <c r="NLF1222" s="61"/>
      <c r="NLG1222" s="61"/>
      <c r="NLH1222" s="61"/>
      <c r="NLI1222" s="61"/>
      <c r="NLJ1222" s="61"/>
      <c r="NLK1222" s="61"/>
      <c r="NLL1222" s="61"/>
      <c r="NLM1222" s="61"/>
      <c r="NLN1222" s="61"/>
      <c r="NLO1222" s="61"/>
      <c r="NLP1222" s="61"/>
      <c r="NLQ1222" s="61"/>
      <c r="NLR1222" s="61"/>
      <c r="NLS1222" s="61"/>
      <c r="NLT1222" s="61"/>
      <c r="NLU1222" s="61"/>
      <c r="NLV1222" s="61"/>
      <c r="NLW1222" s="61"/>
      <c r="NLX1222" s="61"/>
      <c r="NLY1222" s="61"/>
      <c r="NLZ1222" s="61"/>
      <c r="NMA1222" s="61"/>
      <c r="NMB1222" s="61"/>
      <c r="NMC1222" s="61"/>
      <c r="NMD1222" s="61"/>
      <c r="NME1222" s="61"/>
      <c r="NMF1222" s="61"/>
      <c r="NMG1222" s="61"/>
      <c r="NMH1222" s="61"/>
      <c r="NMI1222" s="61"/>
      <c r="NMJ1222" s="61"/>
      <c r="NMK1222" s="61"/>
      <c r="NML1222" s="61"/>
      <c r="NMM1222" s="61"/>
      <c r="NMN1222" s="61"/>
      <c r="NMO1222" s="61"/>
      <c r="NMP1222" s="61"/>
      <c r="NMQ1222" s="61"/>
      <c r="NMR1222" s="61"/>
      <c r="NMS1222" s="61"/>
      <c r="NMT1222" s="61"/>
      <c r="NMU1222" s="61"/>
      <c r="NMV1222" s="61"/>
      <c r="NMW1222" s="61"/>
      <c r="NMX1222" s="61"/>
      <c r="NMY1222" s="61"/>
      <c r="NMZ1222" s="61"/>
      <c r="NNA1222" s="61"/>
      <c r="NNB1222" s="61"/>
      <c r="NNC1222" s="61"/>
      <c r="NND1222" s="61"/>
      <c r="NNE1222" s="61"/>
      <c r="NNF1222" s="61"/>
      <c r="NNG1222" s="61"/>
      <c r="NNH1222" s="61"/>
      <c r="NNI1222" s="61"/>
      <c r="NNJ1222" s="61"/>
      <c r="NNK1222" s="61"/>
      <c r="NNL1222" s="61"/>
      <c r="NNM1222" s="61"/>
      <c r="NNN1222" s="61"/>
      <c r="NNO1222" s="61"/>
      <c r="NNP1222" s="61"/>
      <c r="NNQ1222" s="61"/>
      <c r="NNR1222" s="61"/>
      <c r="NNS1222" s="61"/>
      <c r="NNT1222" s="61"/>
      <c r="NNU1222" s="61"/>
      <c r="NNV1222" s="61"/>
      <c r="NNW1222" s="61"/>
      <c r="NNX1222" s="61"/>
      <c r="NNY1222" s="61"/>
      <c r="NNZ1222" s="61"/>
      <c r="NOA1222" s="61"/>
      <c r="NOB1222" s="61"/>
      <c r="NOC1222" s="61"/>
      <c r="NOD1222" s="61"/>
      <c r="NOE1222" s="61"/>
      <c r="NOF1222" s="61"/>
      <c r="NOG1222" s="61"/>
      <c r="NOH1222" s="61"/>
      <c r="NOI1222" s="61"/>
      <c r="NOJ1222" s="61"/>
      <c r="NOK1222" s="61"/>
      <c r="NOL1222" s="61"/>
      <c r="NOM1222" s="61"/>
      <c r="NON1222" s="61"/>
      <c r="NOO1222" s="61"/>
      <c r="NOP1222" s="61"/>
      <c r="NOQ1222" s="61"/>
      <c r="NOR1222" s="61"/>
      <c r="NOS1222" s="61"/>
      <c r="NOT1222" s="61"/>
      <c r="NOU1222" s="61"/>
      <c r="NOV1222" s="61"/>
      <c r="NOW1222" s="61"/>
      <c r="NOX1222" s="61"/>
      <c r="NOY1222" s="61"/>
      <c r="NOZ1222" s="61"/>
      <c r="NPA1222" s="61"/>
      <c r="NPB1222" s="61"/>
      <c r="NPC1222" s="61"/>
      <c r="NPD1222" s="61"/>
      <c r="NPE1222" s="61"/>
      <c r="NPF1222" s="61"/>
      <c r="NPG1222" s="61"/>
      <c r="NPH1222" s="61"/>
      <c r="NPI1222" s="61"/>
      <c r="NPJ1222" s="61"/>
      <c r="NPK1222" s="61"/>
      <c r="NPL1222" s="61"/>
      <c r="NPM1222" s="61"/>
      <c r="NPN1222" s="61"/>
      <c r="NPO1222" s="61"/>
      <c r="NPP1222" s="61"/>
      <c r="NPQ1222" s="61"/>
      <c r="NPR1222" s="61"/>
      <c r="NPS1222" s="61"/>
      <c r="NPT1222" s="61"/>
      <c r="NPU1222" s="61"/>
      <c r="NPV1222" s="61"/>
      <c r="NPW1222" s="61"/>
      <c r="NPX1222" s="61"/>
      <c r="NPY1222" s="61"/>
      <c r="NPZ1222" s="61"/>
      <c r="NQA1222" s="61"/>
      <c r="NQB1222" s="61"/>
      <c r="NQC1222" s="61"/>
      <c r="NQD1222" s="61"/>
      <c r="NQE1222" s="61"/>
      <c r="NQF1222" s="61"/>
      <c r="NQG1222" s="61"/>
      <c r="NQH1222" s="61"/>
      <c r="NQI1222" s="61"/>
      <c r="NQJ1222" s="61"/>
      <c r="NQK1222" s="61"/>
      <c r="NQL1222" s="61"/>
      <c r="NQM1222" s="61"/>
      <c r="NQN1222" s="61"/>
      <c r="NQO1222" s="61"/>
      <c r="NQP1222" s="61"/>
      <c r="NQQ1222" s="61"/>
      <c r="NQR1222" s="61"/>
      <c r="NQS1222" s="61"/>
      <c r="NQT1222" s="61"/>
      <c r="NQU1222" s="61"/>
      <c r="NQV1222" s="61"/>
      <c r="NQW1222" s="61"/>
      <c r="NQX1222" s="61"/>
      <c r="NQY1222" s="61"/>
      <c r="NQZ1222" s="61"/>
      <c r="NRA1222" s="61"/>
      <c r="NRB1222" s="61"/>
      <c r="NRC1222" s="61"/>
      <c r="NRD1222" s="61"/>
      <c r="NRE1222" s="61"/>
      <c r="NRF1222" s="61"/>
      <c r="NRG1222" s="61"/>
      <c r="NRH1222" s="61"/>
      <c r="NRI1222" s="61"/>
      <c r="NRJ1222" s="61"/>
      <c r="NRK1222" s="61"/>
      <c r="NRL1222" s="61"/>
      <c r="NRM1222" s="61"/>
      <c r="NRN1222" s="61"/>
      <c r="NRO1222" s="61"/>
      <c r="NRP1222" s="61"/>
      <c r="NRQ1222" s="61"/>
      <c r="NRR1222" s="61"/>
      <c r="NRS1222" s="61"/>
      <c r="NRT1222" s="61"/>
      <c r="NRU1222" s="61"/>
      <c r="NRV1222" s="61"/>
      <c r="NRW1222" s="61"/>
      <c r="NRX1222" s="61"/>
      <c r="NRY1222" s="61"/>
      <c r="NRZ1222" s="61"/>
      <c r="NSA1222" s="61"/>
      <c r="NSB1222" s="61"/>
      <c r="NSC1222" s="61"/>
      <c r="NSD1222" s="61"/>
      <c r="NSE1222" s="61"/>
      <c r="NSF1222" s="61"/>
      <c r="NSG1222" s="61"/>
      <c r="NSH1222" s="61"/>
      <c r="NSI1222" s="61"/>
      <c r="NSJ1222" s="61"/>
      <c r="NSK1222" s="61"/>
      <c r="NSL1222" s="61"/>
      <c r="NSM1222" s="61"/>
      <c r="NSN1222" s="61"/>
      <c r="NSO1222" s="61"/>
      <c r="NSP1222" s="61"/>
      <c r="NSQ1222" s="61"/>
      <c r="NSR1222" s="61"/>
      <c r="NSS1222" s="61"/>
      <c r="NST1222" s="61"/>
      <c r="NSU1222" s="61"/>
      <c r="NSV1222" s="61"/>
      <c r="NSW1222" s="61"/>
      <c r="NSX1222" s="61"/>
      <c r="NSY1222" s="61"/>
      <c r="NSZ1222" s="61"/>
      <c r="NTA1222" s="61"/>
      <c r="NTB1222" s="61"/>
      <c r="NTC1222" s="61"/>
      <c r="NTD1222" s="61"/>
      <c r="NTE1222" s="61"/>
      <c r="NTF1222" s="61"/>
      <c r="NTG1222" s="61"/>
      <c r="NTH1222" s="61"/>
      <c r="NTI1222" s="61"/>
      <c r="NTJ1222" s="61"/>
      <c r="NTK1222" s="61"/>
      <c r="NTL1222" s="61"/>
      <c r="NTM1222" s="61"/>
      <c r="NTN1222" s="61"/>
      <c r="NTO1222" s="61"/>
      <c r="NTP1222" s="61"/>
      <c r="NTQ1222" s="61"/>
      <c r="NTR1222" s="61"/>
      <c r="NTS1222" s="61"/>
      <c r="NTT1222" s="61"/>
      <c r="NTU1222" s="61"/>
      <c r="NTV1222" s="61"/>
      <c r="NTW1222" s="61"/>
      <c r="NTX1222" s="61"/>
      <c r="NTY1222" s="61"/>
      <c r="NTZ1222" s="61"/>
      <c r="NUA1222" s="61"/>
      <c r="NUB1222" s="61"/>
      <c r="NUC1222" s="61"/>
      <c r="NUD1222" s="61"/>
      <c r="NUE1222" s="61"/>
      <c r="NUF1222" s="61"/>
      <c r="NUG1222" s="61"/>
      <c r="NUH1222" s="61"/>
      <c r="NUI1222" s="61"/>
      <c r="NUJ1222" s="61"/>
      <c r="NUK1222" s="61"/>
      <c r="NUL1222" s="61"/>
      <c r="NUM1222" s="61"/>
      <c r="NUN1222" s="61"/>
      <c r="NUO1222" s="61"/>
      <c r="NUP1222" s="61"/>
      <c r="NUQ1222" s="61"/>
      <c r="NUR1222" s="61"/>
      <c r="NUS1222" s="61"/>
      <c r="NUT1222" s="61"/>
      <c r="NUU1222" s="61"/>
      <c r="NUV1222" s="61"/>
      <c r="NUW1222" s="61"/>
      <c r="NUX1222" s="61"/>
      <c r="NUY1222" s="61"/>
      <c r="NUZ1222" s="61"/>
      <c r="NVA1222" s="61"/>
      <c r="NVB1222" s="61"/>
      <c r="NVC1222" s="61"/>
      <c r="NVD1222" s="61"/>
      <c r="NVE1222" s="61"/>
      <c r="NVF1222" s="61"/>
      <c r="NVG1222" s="61"/>
      <c r="NVH1222" s="61"/>
      <c r="NVI1222" s="61"/>
      <c r="NVJ1222" s="61"/>
      <c r="NVK1222" s="61"/>
      <c r="NVL1222" s="61"/>
      <c r="NVM1222" s="61"/>
      <c r="NVN1222" s="61"/>
      <c r="NVO1222" s="61"/>
      <c r="NVP1222" s="61"/>
      <c r="NVQ1222" s="61"/>
      <c r="NVR1222" s="61"/>
      <c r="NVS1222" s="61"/>
      <c r="NVT1222" s="61"/>
      <c r="NVU1222" s="61"/>
      <c r="NVV1222" s="61"/>
      <c r="NVW1222" s="61"/>
      <c r="NVX1222" s="61"/>
      <c r="NVY1222" s="61"/>
      <c r="NVZ1222" s="61"/>
      <c r="NWA1222" s="61"/>
      <c r="NWB1222" s="61"/>
      <c r="NWC1222" s="61"/>
      <c r="NWD1222" s="61"/>
      <c r="NWE1222" s="61"/>
      <c r="NWF1222" s="61"/>
      <c r="NWG1222" s="61"/>
      <c r="NWH1222" s="61"/>
      <c r="NWI1222" s="61"/>
      <c r="NWJ1222" s="61"/>
      <c r="NWK1222" s="61"/>
      <c r="NWL1222" s="61"/>
      <c r="NWM1222" s="61"/>
      <c r="NWN1222" s="61"/>
      <c r="NWO1222" s="61"/>
      <c r="NWP1222" s="61"/>
      <c r="NWQ1222" s="61"/>
      <c r="NWR1222" s="61"/>
      <c r="NWS1222" s="61"/>
      <c r="NWT1222" s="61"/>
      <c r="NWU1222" s="61"/>
      <c r="NWV1222" s="61"/>
      <c r="NWW1222" s="61"/>
      <c r="NWX1222" s="61"/>
      <c r="NWY1222" s="61"/>
      <c r="NWZ1222" s="61"/>
      <c r="NXA1222" s="61"/>
      <c r="NXB1222" s="61"/>
      <c r="NXC1222" s="61"/>
      <c r="NXD1222" s="61"/>
      <c r="NXE1222" s="61"/>
      <c r="NXF1222" s="61"/>
      <c r="NXG1222" s="61"/>
      <c r="NXH1222" s="61"/>
      <c r="NXI1222" s="61"/>
      <c r="NXJ1222" s="61"/>
      <c r="NXK1222" s="61"/>
      <c r="NXL1222" s="61"/>
      <c r="NXM1222" s="61"/>
      <c r="NXN1222" s="61"/>
      <c r="NXO1222" s="61"/>
      <c r="NXP1222" s="61"/>
      <c r="NXQ1222" s="61"/>
      <c r="NXR1222" s="61"/>
      <c r="NXS1222" s="61"/>
      <c r="NXT1222" s="61"/>
      <c r="NXU1222" s="61"/>
      <c r="NXV1222" s="61"/>
      <c r="NXW1222" s="61"/>
      <c r="NXX1222" s="61"/>
      <c r="NXY1222" s="61"/>
      <c r="NXZ1222" s="61"/>
      <c r="NYA1222" s="61"/>
      <c r="NYB1222" s="61"/>
      <c r="NYC1222" s="61"/>
      <c r="NYD1222" s="61"/>
      <c r="NYE1222" s="61"/>
      <c r="NYF1222" s="61"/>
      <c r="NYG1222" s="61"/>
      <c r="NYH1222" s="61"/>
      <c r="NYI1222" s="61"/>
      <c r="NYJ1222" s="61"/>
      <c r="NYK1222" s="61"/>
      <c r="NYL1222" s="61"/>
      <c r="NYM1222" s="61"/>
      <c r="NYN1222" s="61"/>
      <c r="NYO1222" s="61"/>
      <c r="NYP1222" s="61"/>
      <c r="NYQ1222" s="61"/>
      <c r="NYR1222" s="61"/>
      <c r="NYS1222" s="61"/>
      <c r="NYT1222" s="61"/>
      <c r="NYU1222" s="61"/>
      <c r="NYV1222" s="61"/>
      <c r="NYW1222" s="61"/>
      <c r="NYX1222" s="61"/>
      <c r="NYY1222" s="61"/>
      <c r="NYZ1222" s="61"/>
      <c r="NZA1222" s="61"/>
      <c r="NZB1222" s="61"/>
      <c r="NZC1222" s="61"/>
      <c r="NZD1222" s="61"/>
      <c r="NZE1222" s="61"/>
      <c r="NZF1222" s="61"/>
      <c r="NZG1222" s="61"/>
      <c r="NZH1222" s="61"/>
      <c r="NZI1222" s="61"/>
      <c r="NZJ1222" s="61"/>
      <c r="NZK1222" s="61"/>
      <c r="NZL1222" s="61"/>
      <c r="NZM1222" s="61"/>
      <c r="NZN1222" s="61"/>
      <c r="NZO1222" s="61"/>
      <c r="NZP1222" s="61"/>
      <c r="NZQ1222" s="61"/>
      <c r="NZR1222" s="61"/>
      <c r="NZS1222" s="61"/>
      <c r="NZT1222" s="61"/>
      <c r="NZU1222" s="61"/>
      <c r="NZV1222" s="61"/>
      <c r="NZW1222" s="61"/>
      <c r="NZX1222" s="61"/>
      <c r="NZY1222" s="61"/>
      <c r="NZZ1222" s="61"/>
      <c r="OAA1222" s="61"/>
      <c r="OAB1222" s="61"/>
      <c r="OAC1222" s="61"/>
      <c r="OAD1222" s="61"/>
      <c r="OAE1222" s="61"/>
      <c r="OAF1222" s="61"/>
      <c r="OAG1222" s="61"/>
      <c r="OAH1222" s="61"/>
      <c r="OAI1222" s="61"/>
      <c r="OAJ1222" s="61"/>
      <c r="OAK1222" s="61"/>
      <c r="OAL1222" s="61"/>
      <c r="OAM1222" s="61"/>
      <c r="OAN1222" s="61"/>
      <c r="OAO1222" s="61"/>
      <c r="OAP1222" s="61"/>
      <c r="OAQ1222" s="61"/>
      <c r="OAR1222" s="61"/>
      <c r="OAS1222" s="61"/>
      <c r="OAT1222" s="61"/>
      <c r="OAU1222" s="61"/>
      <c r="OAV1222" s="61"/>
      <c r="OAW1222" s="61"/>
      <c r="OAX1222" s="61"/>
      <c r="OAY1222" s="61"/>
      <c r="OAZ1222" s="61"/>
      <c r="OBA1222" s="61"/>
      <c r="OBB1222" s="61"/>
      <c r="OBC1222" s="61"/>
      <c r="OBD1222" s="61"/>
      <c r="OBE1222" s="61"/>
      <c r="OBF1222" s="61"/>
      <c r="OBG1222" s="61"/>
      <c r="OBH1222" s="61"/>
      <c r="OBI1222" s="61"/>
      <c r="OBJ1222" s="61"/>
      <c r="OBK1222" s="61"/>
      <c r="OBL1222" s="61"/>
      <c r="OBM1222" s="61"/>
      <c r="OBN1222" s="61"/>
      <c r="OBO1222" s="61"/>
      <c r="OBP1222" s="61"/>
      <c r="OBQ1222" s="61"/>
      <c r="OBR1222" s="61"/>
      <c r="OBS1222" s="61"/>
      <c r="OBT1222" s="61"/>
      <c r="OBU1222" s="61"/>
      <c r="OBV1222" s="61"/>
      <c r="OBW1222" s="61"/>
      <c r="OBX1222" s="61"/>
      <c r="OBY1222" s="61"/>
      <c r="OBZ1222" s="61"/>
      <c r="OCA1222" s="61"/>
      <c r="OCB1222" s="61"/>
      <c r="OCC1222" s="61"/>
      <c r="OCD1222" s="61"/>
      <c r="OCE1222" s="61"/>
      <c r="OCF1222" s="61"/>
      <c r="OCG1222" s="61"/>
      <c r="OCH1222" s="61"/>
      <c r="OCI1222" s="61"/>
      <c r="OCJ1222" s="61"/>
      <c r="OCK1222" s="61"/>
      <c r="OCL1222" s="61"/>
      <c r="OCM1222" s="61"/>
      <c r="OCN1222" s="61"/>
      <c r="OCO1222" s="61"/>
      <c r="OCP1222" s="61"/>
      <c r="OCQ1222" s="61"/>
      <c r="OCR1222" s="61"/>
      <c r="OCS1222" s="61"/>
      <c r="OCT1222" s="61"/>
      <c r="OCU1222" s="61"/>
      <c r="OCV1222" s="61"/>
      <c r="OCW1222" s="61"/>
      <c r="OCX1222" s="61"/>
      <c r="OCY1222" s="61"/>
      <c r="OCZ1222" s="61"/>
      <c r="ODA1222" s="61"/>
      <c r="ODB1222" s="61"/>
      <c r="ODC1222" s="61"/>
      <c r="ODD1222" s="61"/>
      <c r="ODE1222" s="61"/>
      <c r="ODF1222" s="61"/>
      <c r="ODG1222" s="61"/>
      <c r="ODH1222" s="61"/>
      <c r="ODI1222" s="61"/>
      <c r="ODJ1222" s="61"/>
      <c r="ODK1222" s="61"/>
      <c r="ODL1222" s="61"/>
      <c r="ODM1222" s="61"/>
      <c r="ODN1222" s="61"/>
      <c r="ODO1222" s="61"/>
      <c r="ODP1222" s="61"/>
      <c r="ODQ1222" s="61"/>
      <c r="ODR1222" s="61"/>
      <c r="ODS1222" s="61"/>
      <c r="ODT1222" s="61"/>
      <c r="ODU1222" s="61"/>
      <c r="ODV1222" s="61"/>
      <c r="ODW1222" s="61"/>
      <c r="ODX1222" s="61"/>
      <c r="ODY1222" s="61"/>
      <c r="ODZ1222" s="61"/>
      <c r="OEA1222" s="61"/>
      <c r="OEB1222" s="61"/>
      <c r="OEC1222" s="61"/>
      <c r="OED1222" s="61"/>
      <c r="OEE1222" s="61"/>
      <c r="OEF1222" s="61"/>
      <c r="OEG1222" s="61"/>
      <c r="OEH1222" s="61"/>
      <c r="OEI1222" s="61"/>
      <c r="OEJ1222" s="61"/>
      <c r="OEK1222" s="61"/>
      <c r="OEL1222" s="61"/>
      <c r="OEM1222" s="61"/>
      <c r="OEN1222" s="61"/>
      <c r="OEO1222" s="61"/>
      <c r="OEP1222" s="61"/>
      <c r="OEQ1222" s="61"/>
      <c r="OER1222" s="61"/>
      <c r="OES1222" s="61"/>
      <c r="OET1222" s="61"/>
      <c r="OEU1222" s="61"/>
      <c r="OEV1222" s="61"/>
      <c r="OEW1222" s="61"/>
      <c r="OEX1222" s="61"/>
      <c r="OEY1222" s="61"/>
      <c r="OEZ1222" s="61"/>
      <c r="OFA1222" s="61"/>
      <c r="OFB1222" s="61"/>
      <c r="OFC1222" s="61"/>
      <c r="OFD1222" s="61"/>
      <c r="OFE1222" s="61"/>
      <c r="OFF1222" s="61"/>
      <c r="OFG1222" s="61"/>
      <c r="OFH1222" s="61"/>
      <c r="OFI1222" s="61"/>
      <c r="OFJ1222" s="61"/>
      <c r="OFK1222" s="61"/>
      <c r="OFL1222" s="61"/>
      <c r="OFM1222" s="61"/>
      <c r="OFN1222" s="61"/>
      <c r="OFO1222" s="61"/>
      <c r="OFP1222" s="61"/>
      <c r="OFQ1222" s="61"/>
      <c r="OFR1222" s="61"/>
      <c r="OFS1222" s="61"/>
      <c r="OFT1222" s="61"/>
      <c r="OFU1222" s="61"/>
      <c r="OFV1222" s="61"/>
      <c r="OFW1222" s="61"/>
      <c r="OFX1222" s="61"/>
      <c r="OFY1222" s="61"/>
      <c r="OFZ1222" s="61"/>
      <c r="OGA1222" s="61"/>
      <c r="OGB1222" s="61"/>
      <c r="OGC1222" s="61"/>
      <c r="OGD1222" s="61"/>
      <c r="OGE1222" s="61"/>
      <c r="OGF1222" s="61"/>
      <c r="OGG1222" s="61"/>
      <c r="OGH1222" s="61"/>
      <c r="OGI1222" s="61"/>
      <c r="OGJ1222" s="61"/>
      <c r="OGK1222" s="61"/>
      <c r="OGL1222" s="61"/>
      <c r="OGM1222" s="61"/>
      <c r="OGN1222" s="61"/>
      <c r="OGO1222" s="61"/>
      <c r="OGP1222" s="61"/>
      <c r="OGQ1222" s="61"/>
      <c r="OGR1222" s="61"/>
      <c r="OGS1222" s="61"/>
      <c r="OGT1222" s="61"/>
      <c r="OGU1222" s="61"/>
      <c r="OGV1222" s="61"/>
      <c r="OGW1222" s="61"/>
      <c r="OGX1222" s="61"/>
      <c r="OGY1222" s="61"/>
      <c r="OGZ1222" s="61"/>
      <c r="OHA1222" s="61"/>
      <c r="OHB1222" s="61"/>
      <c r="OHC1222" s="61"/>
      <c r="OHD1222" s="61"/>
      <c r="OHE1222" s="61"/>
      <c r="OHF1222" s="61"/>
      <c r="OHG1222" s="61"/>
      <c r="OHH1222" s="61"/>
      <c r="OHI1222" s="61"/>
      <c r="OHJ1222" s="61"/>
      <c r="OHK1222" s="61"/>
      <c r="OHL1222" s="61"/>
      <c r="OHM1222" s="61"/>
      <c r="OHN1222" s="61"/>
      <c r="OHO1222" s="61"/>
      <c r="OHP1222" s="61"/>
      <c r="OHQ1222" s="61"/>
      <c r="OHR1222" s="61"/>
      <c r="OHS1222" s="61"/>
      <c r="OHT1222" s="61"/>
      <c r="OHU1222" s="61"/>
      <c r="OHV1222" s="61"/>
      <c r="OHW1222" s="61"/>
      <c r="OHX1222" s="61"/>
      <c r="OHY1222" s="61"/>
      <c r="OHZ1222" s="61"/>
      <c r="OIA1222" s="61"/>
      <c r="OIB1222" s="61"/>
      <c r="OIC1222" s="61"/>
      <c r="OID1222" s="61"/>
      <c r="OIE1222" s="61"/>
      <c r="OIF1222" s="61"/>
      <c r="OIG1222" s="61"/>
      <c r="OIH1222" s="61"/>
      <c r="OII1222" s="61"/>
      <c r="OIJ1222" s="61"/>
      <c r="OIK1222" s="61"/>
      <c r="OIL1222" s="61"/>
      <c r="OIM1222" s="61"/>
      <c r="OIN1222" s="61"/>
      <c r="OIO1222" s="61"/>
      <c r="OIP1222" s="61"/>
      <c r="OIQ1222" s="61"/>
      <c r="OIR1222" s="61"/>
      <c r="OIS1222" s="61"/>
      <c r="OIT1222" s="61"/>
      <c r="OIU1222" s="61"/>
      <c r="OIV1222" s="61"/>
      <c r="OIW1222" s="61"/>
      <c r="OIX1222" s="61"/>
      <c r="OIY1222" s="61"/>
      <c r="OIZ1222" s="61"/>
      <c r="OJA1222" s="61"/>
      <c r="OJB1222" s="61"/>
      <c r="OJC1222" s="61"/>
      <c r="OJD1222" s="61"/>
      <c r="OJE1222" s="61"/>
      <c r="OJF1222" s="61"/>
      <c r="OJG1222" s="61"/>
      <c r="OJH1222" s="61"/>
      <c r="OJI1222" s="61"/>
      <c r="OJJ1222" s="61"/>
      <c r="OJK1222" s="61"/>
      <c r="OJL1222" s="61"/>
      <c r="OJM1222" s="61"/>
      <c r="OJN1222" s="61"/>
      <c r="OJO1222" s="61"/>
      <c r="OJP1222" s="61"/>
      <c r="OJQ1222" s="61"/>
      <c r="OJR1222" s="61"/>
      <c r="OJS1222" s="61"/>
      <c r="OJT1222" s="61"/>
      <c r="OJU1222" s="61"/>
      <c r="OJV1222" s="61"/>
      <c r="OJW1222" s="61"/>
      <c r="OJX1222" s="61"/>
      <c r="OJY1222" s="61"/>
      <c r="OJZ1222" s="61"/>
      <c r="OKA1222" s="61"/>
      <c r="OKB1222" s="61"/>
      <c r="OKC1222" s="61"/>
      <c r="OKD1222" s="61"/>
      <c r="OKE1222" s="61"/>
      <c r="OKF1222" s="61"/>
      <c r="OKG1222" s="61"/>
      <c r="OKH1222" s="61"/>
      <c r="OKI1222" s="61"/>
      <c r="OKJ1222" s="61"/>
      <c r="OKK1222" s="61"/>
      <c r="OKL1222" s="61"/>
      <c r="OKM1222" s="61"/>
      <c r="OKN1222" s="61"/>
      <c r="OKO1222" s="61"/>
      <c r="OKP1222" s="61"/>
      <c r="OKQ1222" s="61"/>
      <c r="OKR1222" s="61"/>
      <c r="OKS1222" s="61"/>
      <c r="OKT1222" s="61"/>
      <c r="OKU1222" s="61"/>
      <c r="OKV1222" s="61"/>
      <c r="OKW1222" s="61"/>
      <c r="OKX1222" s="61"/>
      <c r="OKY1222" s="61"/>
      <c r="OKZ1222" s="61"/>
      <c r="OLA1222" s="61"/>
      <c r="OLB1222" s="61"/>
      <c r="OLC1222" s="61"/>
      <c r="OLD1222" s="61"/>
      <c r="OLE1222" s="61"/>
      <c r="OLF1222" s="61"/>
      <c r="OLG1222" s="61"/>
      <c r="OLH1222" s="61"/>
      <c r="OLI1222" s="61"/>
      <c r="OLJ1222" s="61"/>
      <c r="OLK1222" s="61"/>
      <c r="OLL1222" s="61"/>
      <c r="OLM1222" s="61"/>
      <c r="OLN1222" s="61"/>
      <c r="OLO1222" s="61"/>
      <c r="OLP1222" s="61"/>
      <c r="OLQ1222" s="61"/>
      <c r="OLR1222" s="61"/>
      <c r="OLS1222" s="61"/>
      <c r="OLT1222" s="61"/>
      <c r="OLU1222" s="61"/>
      <c r="OLV1222" s="61"/>
      <c r="OLW1222" s="61"/>
      <c r="OLX1222" s="61"/>
      <c r="OLY1222" s="61"/>
      <c r="OLZ1222" s="61"/>
      <c r="OMA1222" s="61"/>
      <c r="OMB1222" s="61"/>
      <c r="OMC1222" s="61"/>
      <c r="OMD1222" s="61"/>
      <c r="OME1222" s="61"/>
      <c r="OMF1222" s="61"/>
      <c r="OMG1222" s="61"/>
      <c r="OMH1222" s="61"/>
      <c r="OMI1222" s="61"/>
      <c r="OMJ1222" s="61"/>
      <c r="OMK1222" s="61"/>
      <c r="OML1222" s="61"/>
      <c r="OMM1222" s="61"/>
      <c r="OMN1222" s="61"/>
      <c r="OMO1222" s="61"/>
      <c r="OMP1222" s="61"/>
      <c r="OMQ1222" s="61"/>
      <c r="OMR1222" s="61"/>
      <c r="OMS1222" s="61"/>
      <c r="OMT1222" s="61"/>
      <c r="OMU1222" s="61"/>
      <c r="OMV1222" s="61"/>
      <c r="OMW1222" s="61"/>
      <c r="OMX1222" s="61"/>
      <c r="OMY1222" s="61"/>
      <c r="OMZ1222" s="61"/>
      <c r="ONA1222" s="61"/>
      <c r="ONB1222" s="61"/>
      <c r="ONC1222" s="61"/>
      <c r="OND1222" s="61"/>
      <c r="ONE1222" s="61"/>
      <c r="ONF1222" s="61"/>
      <c r="ONG1222" s="61"/>
      <c r="ONH1222" s="61"/>
      <c r="ONI1222" s="61"/>
      <c r="ONJ1222" s="61"/>
      <c r="ONK1222" s="61"/>
      <c r="ONL1222" s="61"/>
      <c r="ONM1222" s="61"/>
      <c r="ONN1222" s="61"/>
      <c r="ONO1222" s="61"/>
      <c r="ONP1222" s="61"/>
      <c r="ONQ1222" s="61"/>
      <c r="ONR1222" s="61"/>
      <c r="ONS1222" s="61"/>
      <c r="ONT1222" s="61"/>
      <c r="ONU1222" s="61"/>
      <c r="ONV1222" s="61"/>
      <c r="ONW1222" s="61"/>
      <c r="ONX1222" s="61"/>
      <c r="ONY1222" s="61"/>
      <c r="ONZ1222" s="61"/>
      <c r="OOA1222" s="61"/>
      <c r="OOB1222" s="61"/>
      <c r="OOC1222" s="61"/>
      <c r="OOD1222" s="61"/>
      <c r="OOE1222" s="61"/>
      <c r="OOF1222" s="61"/>
      <c r="OOG1222" s="61"/>
      <c r="OOH1222" s="61"/>
      <c r="OOI1222" s="61"/>
      <c r="OOJ1222" s="61"/>
      <c r="OOK1222" s="61"/>
      <c r="OOL1222" s="61"/>
      <c r="OOM1222" s="61"/>
      <c r="OON1222" s="61"/>
      <c r="OOO1222" s="61"/>
      <c r="OOP1222" s="61"/>
      <c r="OOQ1222" s="61"/>
      <c r="OOR1222" s="61"/>
      <c r="OOS1222" s="61"/>
      <c r="OOT1222" s="61"/>
      <c r="OOU1222" s="61"/>
      <c r="OOV1222" s="61"/>
      <c r="OOW1222" s="61"/>
      <c r="OOX1222" s="61"/>
      <c r="OOY1222" s="61"/>
      <c r="OOZ1222" s="61"/>
      <c r="OPA1222" s="61"/>
      <c r="OPB1222" s="61"/>
      <c r="OPC1222" s="61"/>
      <c r="OPD1222" s="61"/>
      <c r="OPE1222" s="61"/>
      <c r="OPF1222" s="61"/>
      <c r="OPG1222" s="61"/>
      <c r="OPH1222" s="61"/>
      <c r="OPI1222" s="61"/>
      <c r="OPJ1222" s="61"/>
      <c r="OPK1222" s="61"/>
      <c r="OPL1222" s="61"/>
      <c r="OPM1222" s="61"/>
      <c r="OPN1222" s="61"/>
      <c r="OPO1222" s="61"/>
      <c r="OPP1222" s="61"/>
      <c r="OPQ1222" s="61"/>
      <c r="OPR1222" s="61"/>
      <c r="OPS1222" s="61"/>
      <c r="OPT1222" s="61"/>
      <c r="OPU1222" s="61"/>
      <c r="OPV1222" s="61"/>
      <c r="OPW1222" s="61"/>
      <c r="OPX1222" s="61"/>
      <c r="OPY1222" s="61"/>
      <c r="OPZ1222" s="61"/>
      <c r="OQA1222" s="61"/>
      <c r="OQB1222" s="61"/>
      <c r="OQC1222" s="61"/>
      <c r="OQD1222" s="61"/>
      <c r="OQE1222" s="61"/>
      <c r="OQF1222" s="61"/>
      <c r="OQG1222" s="61"/>
      <c r="OQH1222" s="61"/>
      <c r="OQI1222" s="61"/>
      <c r="OQJ1222" s="61"/>
      <c r="OQK1222" s="61"/>
      <c r="OQL1222" s="61"/>
      <c r="OQM1222" s="61"/>
      <c r="OQN1222" s="61"/>
      <c r="OQO1222" s="61"/>
      <c r="OQP1222" s="61"/>
      <c r="OQQ1222" s="61"/>
      <c r="OQR1222" s="61"/>
      <c r="OQS1222" s="61"/>
      <c r="OQT1222" s="61"/>
      <c r="OQU1222" s="61"/>
      <c r="OQV1222" s="61"/>
      <c r="OQW1222" s="61"/>
      <c r="OQX1222" s="61"/>
      <c r="OQY1222" s="61"/>
      <c r="OQZ1222" s="61"/>
      <c r="ORA1222" s="61"/>
      <c r="ORB1222" s="61"/>
      <c r="ORC1222" s="61"/>
      <c r="ORD1222" s="61"/>
      <c r="ORE1222" s="61"/>
      <c r="ORF1222" s="61"/>
      <c r="ORG1222" s="61"/>
      <c r="ORH1222" s="61"/>
      <c r="ORI1222" s="61"/>
      <c r="ORJ1222" s="61"/>
      <c r="ORK1222" s="61"/>
      <c r="ORL1222" s="61"/>
      <c r="ORM1222" s="61"/>
      <c r="ORN1222" s="61"/>
      <c r="ORO1222" s="61"/>
      <c r="ORP1222" s="61"/>
      <c r="ORQ1222" s="61"/>
      <c r="ORR1222" s="61"/>
      <c r="ORS1222" s="61"/>
      <c r="ORT1222" s="61"/>
      <c r="ORU1222" s="61"/>
      <c r="ORV1222" s="61"/>
      <c r="ORW1222" s="61"/>
      <c r="ORX1222" s="61"/>
      <c r="ORY1222" s="61"/>
      <c r="ORZ1222" s="61"/>
      <c r="OSA1222" s="61"/>
      <c r="OSB1222" s="61"/>
      <c r="OSC1222" s="61"/>
      <c r="OSD1222" s="61"/>
      <c r="OSE1222" s="61"/>
      <c r="OSF1222" s="61"/>
      <c r="OSG1222" s="61"/>
      <c r="OSH1222" s="61"/>
      <c r="OSI1222" s="61"/>
      <c r="OSJ1222" s="61"/>
      <c r="OSK1222" s="61"/>
      <c r="OSL1222" s="61"/>
      <c r="OSM1222" s="61"/>
      <c r="OSN1222" s="61"/>
      <c r="OSO1222" s="61"/>
      <c r="OSP1222" s="61"/>
      <c r="OSQ1222" s="61"/>
      <c r="OSR1222" s="61"/>
      <c r="OSS1222" s="61"/>
      <c r="OST1222" s="61"/>
      <c r="OSU1222" s="61"/>
      <c r="OSV1222" s="61"/>
      <c r="OSW1222" s="61"/>
      <c r="OSX1222" s="61"/>
      <c r="OSY1222" s="61"/>
      <c r="OSZ1222" s="61"/>
      <c r="OTA1222" s="61"/>
      <c r="OTB1222" s="61"/>
      <c r="OTC1222" s="61"/>
      <c r="OTD1222" s="61"/>
      <c r="OTE1222" s="61"/>
      <c r="OTF1222" s="61"/>
      <c r="OTG1222" s="61"/>
      <c r="OTH1222" s="61"/>
      <c r="OTI1222" s="61"/>
      <c r="OTJ1222" s="61"/>
      <c r="OTK1222" s="61"/>
      <c r="OTL1222" s="61"/>
      <c r="OTM1222" s="61"/>
      <c r="OTN1222" s="61"/>
      <c r="OTO1222" s="61"/>
      <c r="OTP1222" s="61"/>
      <c r="OTQ1222" s="61"/>
      <c r="OTR1222" s="61"/>
      <c r="OTS1222" s="61"/>
      <c r="OTT1222" s="61"/>
      <c r="OTU1222" s="61"/>
      <c r="OTV1222" s="61"/>
      <c r="OTW1222" s="61"/>
      <c r="OTX1222" s="61"/>
      <c r="OTY1222" s="61"/>
      <c r="OTZ1222" s="61"/>
      <c r="OUA1222" s="61"/>
      <c r="OUB1222" s="61"/>
      <c r="OUC1222" s="61"/>
      <c r="OUD1222" s="61"/>
      <c r="OUE1222" s="61"/>
      <c r="OUF1222" s="61"/>
      <c r="OUG1222" s="61"/>
      <c r="OUH1222" s="61"/>
      <c r="OUI1222" s="61"/>
      <c r="OUJ1222" s="61"/>
      <c r="OUK1222" s="61"/>
      <c r="OUL1222" s="61"/>
      <c r="OUM1222" s="61"/>
      <c r="OUN1222" s="61"/>
      <c r="OUO1222" s="61"/>
      <c r="OUP1222" s="61"/>
      <c r="OUQ1222" s="61"/>
      <c r="OUR1222" s="61"/>
      <c r="OUS1222" s="61"/>
      <c r="OUT1222" s="61"/>
      <c r="OUU1222" s="61"/>
      <c r="OUV1222" s="61"/>
      <c r="OUW1222" s="61"/>
      <c r="OUX1222" s="61"/>
      <c r="OUY1222" s="61"/>
      <c r="OUZ1222" s="61"/>
      <c r="OVA1222" s="61"/>
      <c r="OVB1222" s="61"/>
      <c r="OVC1222" s="61"/>
      <c r="OVD1222" s="61"/>
      <c r="OVE1222" s="61"/>
      <c r="OVF1222" s="61"/>
      <c r="OVG1222" s="61"/>
      <c r="OVH1222" s="61"/>
      <c r="OVI1222" s="61"/>
      <c r="OVJ1222" s="61"/>
      <c r="OVK1222" s="61"/>
      <c r="OVL1222" s="61"/>
      <c r="OVM1222" s="61"/>
      <c r="OVN1222" s="61"/>
      <c r="OVO1222" s="61"/>
      <c r="OVP1222" s="61"/>
      <c r="OVQ1222" s="61"/>
      <c r="OVR1222" s="61"/>
      <c r="OVS1222" s="61"/>
      <c r="OVT1222" s="61"/>
      <c r="OVU1222" s="61"/>
      <c r="OVV1222" s="61"/>
      <c r="OVW1222" s="61"/>
      <c r="OVX1222" s="61"/>
      <c r="OVY1222" s="61"/>
      <c r="OVZ1222" s="61"/>
      <c r="OWA1222" s="61"/>
      <c r="OWB1222" s="61"/>
      <c r="OWC1222" s="61"/>
      <c r="OWD1222" s="61"/>
      <c r="OWE1222" s="61"/>
      <c r="OWF1222" s="61"/>
      <c r="OWG1222" s="61"/>
      <c r="OWH1222" s="61"/>
      <c r="OWI1222" s="61"/>
      <c r="OWJ1222" s="61"/>
      <c r="OWK1222" s="61"/>
      <c r="OWL1222" s="61"/>
      <c r="OWM1222" s="61"/>
      <c r="OWN1222" s="61"/>
      <c r="OWO1222" s="61"/>
      <c r="OWP1222" s="61"/>
      <c r="OWQ1222" s="61"/>
      <c r="OWR1222" s="61"/>
      <c r="OWS1222" s="61"/>
      <c r="OWT1222" s="61"/>
      <c r="OWU1222" s="61"/>
      <c r="OWV1222" s="61"/>
      <c r="OWW1222" s="61"/>
      <c r="OWX1222" s="61"/>
      <c r="OWY1222" s="61"/>
      <c r="OWZ1222" s="61"/>
      <c r="OXA1222" s="61"/>
      <c r="OXB1222" s="61"/>
      <c r="OXC1222" s="61"/>
      <c r="OXD1222" s="61"/>
      <c r="OXE1222" s="61"/>
      <c r="OXF1222" s="61"/>
      <c r="OXG1222" s="61"/>
      <c r="OXH1222" s="61"/>
      <c r="OXI1222" s="61"/>
      <c r="OXJ1222" s="61"/>
      <c r="OXK1222" s="61"/>
      <c r="OXL1222" s="61"/>
      <c r="OXM1222" s="61"/>
      <c r="OXN1222" s="61"/>
      <c r="OXO1222" s="61"/>
      <c r="OXP1222" s="61"/>
      <c r="OXQ1222" s="61"/>
      <c r="OXR1222" s="61"/>
      <c r="OXS1222" s="61"/>
      <c r="OXT1222" s="61"/>
      <c r="OXU1222" s="61"/>
      <c r="OXV1222" s="61"/>
      <c r="OXW1222" s="61"/>
      <c r="OXX1222" s="61"/>
      <c r="OXY1222" s="61"/>
      <c r="OXZ1222" s="61"/>
      <c r="OYA1222" s="61"/>
      <c r="OYB1222" s="61"/>
      <c r="OYC1222" s="61"/>
      <c r="OYD1222" s="61"/>
      <c r="OYE1222" s="61"/>
      <c r="OYF1222" s="61"/>
      <c r="OYG1222" s="61"/>
      <c r="OYH1222" s="61"/>
      <c r="OYI1222" s="61"/>
      <c r="OYJ1222" s="61"/>
      <c r="OYK1222" s="61"/>
      <c r="OYL1222" s="61"/>
      <c r="OYM1222" s="61"/>
      <c r="OYN1222" s="61"/>
      <c r="OYO1222" s="61"/>
      <c r="OYP1222" s="61"/>
      <c r="OYQ1222" s="61"/>
      <c r="OYR1222" s="61"/>
      <c r="OYS1222" s="61"/>
      <c r="OYT1222" s="61"/>
      <c r="OYU1222" s="61"/>
      <c r="OYV1222" s="61"/>
      <c r="OYW1222" s="61"/>
      <c r="OYX1222" s="61"/>
      <c r="OYY1222" s="61"/>
      <c r="OYZ1222" s="61"/>
      <c r="OZA1222" s="61"/>
      <c r="OZB1222" s="61"/>
      <c r="OZC1222" s="61"/>
      <c r="OZD1222" s="61"/>
      <c r="OZE1222" s="61"/>
      <c r="OZF1222" s="61"/>
      <c r="OZG1222" s="61"/>
      <c r="OZH1222" s="61"/>
      <c r="OZI1222" s="61"/>
      <c r="OZJ1222" s="61"/>
      <c r="OZK1222" s="61"/>
      <c r="OZL1222" s="61"/>
      <c r="OZM1222" s="61"/>
      <c r="OZN1222" s="61"/>
      <c r="OZO1222" s="61"/>
      <c r="OZP1222" s="61"/>
      <c r="OZQ1222" s="61"/>
      <c r="OZR1222" s="61"/>
      <c r="OZS1222" s="61"/>
      <c r="OZT1222" s="61"/>
      <c r="OZU1222" s="61"/>
      <c r="OZV1222" s="61"/>
      <c r="OZW1222" s="61"/>
      <c r="OZX1222" s="61"/>
      <c r="OZY1222" s="61"/>
      <c r="OZZ1222" s="61"/>
      <c r="PAA1222" s="61"/>
      <c r="PAB1222" s="61"/>
      <c r="PAC1222" s="61"/>
      <c r="PAD1222" s="61"/>
      <c r="PAE1222" s="61"/>
      <c r="PAF1222" s="61"/>
      <c r="PAG1222" s="61"/>
      <c r="PAH1222" s="61"/>
      <c r="PAI1222" s="61"/>
      <c r="PAJ1222" s="61"/>
      <c r="PAK1222" s="61"/>
      <c r="PAL1222" s="61"/>
      <c r="PAM1222" s="61"/>
      <c r="PAN1222" s="61"/>
      <c r="PAO1222" s="61"/>
      <c r="PAP1222" s="61"/>
      <c r="PAQ1222" s="61"/>
      <c r="PAR1222" s="61"/>
      <c r="PAS1222" s="61"/>
      <c r="PAT1222" s="61"/>
      <c r="PAU1222" s="61"/>
      <c r="PAV1222" s="61"/>
      <c r="PAW1222" s="61"/>
      <c r="PAX1222" s="61"/>
      <c r="PAY1222" s="61"/>
      <c r="PAZ1222" s="61"/>
      <c r="PBA1222" s="61"/>
      <c r="PBB1222" s="61"/>
      <c r="PBC1222" s="61"/>
      <c r="PBD1222" s="61"/>
      <c r="PBE1222" s="61"/>
      <c r="PBF1222" s="61"/>
      <c r="PBG1222" s="61"/>
      <c r="PBH1222" s="61"/>
      <c r="PBI1222" s="61"/>
      <c r="PBJ1222" s="61"/>
      <c r="PBK1222" s="61"/>
      <c r="PBL1222" s="61"/>
      <c r="PBM1222" s="61"/>
      <c r="PBN1222" s="61"/>
      <c r="PBO1222" s="61"/>
      <c r="PBP1222" s="61"/>
      <c r="PBQ1222" s="61"/>
      <c r="PBR1222" s="61"/>
      <c r="PBS1222" s="61"/>
      <c r="PBT1222" s="61"/>
      <c r="PBU1222" s="61"/>
      <c r="PBV1222" s="61"/>
      <c r="PBW1222" s="61"/>
      <c r="PBX1222" s="61"/>
      <c r="PBY1222" s="61"/>
      <c r="PBZ1222" s="61"/>
      <c r="PCA1222" s="61"/>
      <c r="PCB1222" s="61"/>
      <c r="PCC1222" s="61"/>
      <c r="PCD1222" s="61"/>
      <c r="PCE1222" s="61"/>
      <c r="PCF1222" s="61"/>
      <c r="PCG1222" s="61"/>
      <c r="PCH1222" s="61"/>
      <c r="PCI1222" s="61"/>
      <c r="PCJ1222" s="61"/>
      <c r="PCK1222" s="61"/>
      <c r="PCL1222" s="61"/>
      <c r="PCM1222" s="61"/>
      <c r="PCN1222" s="61"/>
      <c r="PCO1222" s="61"/>
      <c r="PCP1222" s="61"/>
      <c r="PCQ1222" s="61"/>
      <c r="PCR1222" s="61"/>
      <c r="PCS1222" s="61"/>
      <c r="PCT1222" s="61"/>
      <c r="PCU1222" s="61"/>
      <c r="PCV1222" s="61"/>
      <c r="PCW1222" s="61"/>
      <c r="PCX1222" s="61"/>
      <c r="PCY1222" s="61"/>
      <c r="PCZ1222" s="61"/>
      <c r="PDA1222" s="61"/>
      <c r="PDB1222" s="61"/>
      <c r="PDC1222" s="61"/>
      <c r="PDD1222" s="61"/>
      <c r="PDE1222" s="61"/>
      <c r="PDF1222" s="61"/>
      <c r="PDG1222" s="61"/>
      <c r="PDH1222" s="61"/>
      <c r="PDI1222" s="61"/>
      <c r="PDJ1222" s="61"/>
      <c r="PDK1222" s="61"/>
      <c r="PDL1222" s="61"/>
      <c r="PDM1222" s="61"/>
      <c r="PDN1222" s="61"/>
      <c r="PDO1222" s="61"/>
      <c r="PDP1222" s="61"/>
      <c r="PDQ1222" s="61"/>
      <c r="PDR1222" s="61"/>
      <c r="PDS1222" s="61"/>
      <c r="PDT1222" s="61"/>
      <c r="PDU1222" s="61"/>
      <c r="PDV1222" s="61"/>
      <c r="PDW1222" s="61"/>
      <c r="PDX1222" s="61"/>
      <c r="PDY1222" s="61"/>
      <c r="PDZ1222" s="61"/>
      <c r="PEA1222" s="61"/>
      <c r="PEB1222" s="61"/>
      <c r="PEC1222" s="61"/>
      <c r="PED1222" s="61"/>
      <c r="PEE1222" s="61"/>
      <c r="PEF1222" s="61"/>
      <c r="PEG1222" s="61"/>
      <c r="PEH1222" s="61"/>
      <c r="PEI1222" s="61"/>
      <c r="PEJ1222" s="61"/>
      <c r="PEK1222" s="61"/>
      <c r="PEL1222" s="61"/>
      <c r="PEM1222" s="61"/>
      <c r="PEN1222" s="61"/>
      <c r="PEO1222" s="61"/>
      <c r="PEP1222" s="61"/>
      <c r="PEQ1222" s="61"/>
      <c r="PER1222" s="61"/>
      <c r="PES1222" s="61"/>
      <c r="PET1222" s="61"/>
      <c r="PEU1222" s="61"/>
      <c r="PEV1222" s="61"/>
      <c r="PEW1222" s="61"/>
      <c r="PEX1222" s="61"/>
      <c r="PEY1222" s="61"/>
      <c r="PEZ1222" s="61"/>
      <c r="PFA1222" s="61"/>
      <c r="PFB1222" s="61"/>
      <c r="PFC1222" s="61"/>
      <c r="PFD1222" s="61"/>
      <c r="PFE1222" s="61"/>
      <c r="PFF1222" s="61"/>
      <c r="PFG1222" s="61"/>
      <c r="PFH1222" s="61"/>
      <c r="PFI1222" s="61"/>
      <c r="PFJ1222" s="61"/>
      <c r="PFK1222" s="61"/>
      <c r="PFL1222" s="61"/>
      <c r="PFM1222" s="61"/>
      <c r="PFN1222" s="61"/>
      <c r="PFO1222" s="61"/>
      <c r="PFP1222" s="61"/>
      <c r="PFQ1222" s="61"/>
      <c r="PFR1222" s="61"/>
      <c r="PFS1222" s="61"/>
      <c r="PFT1222" s="61"/>
      <c r="PFU1222" s="61"/>
      <c r="PFV1222" s="61"/>
      <c r="PFW1222" s="61"/>
      <c r="PFX1222" s="61"/>
      <c r="PFY1222" s="61"/>
      <c r="PFZ1222" s="61"/>
      <c r="PGA1222" s="61"/>
      <c r="PGB1222" s="61"/>
      <c r="PGC1222" s="61"/>
      <c r="PGD1222" s="61"/>
      <c r="PGE1222" s="61"/>
      <c r="PGF1222" s="61"/>
      <c r="PGG1222" s="61"/>
      <c r="PGH1222" s="61"/>
      <c r="PGI1222" s="61"/>
      <c r="PGJ1222" s="61"/>
      <c r="PGK1222" s="61"/>
      <c r="PGL1222" s="61"/>
      <c r="PGM1222" s="61"/>
      <c r="PGN1222" s="61"/>
      <c r="PGO1222" s="61"/>
      <c r="PGP1222" s="61"/>
      <c r="PGQ1222" s="61"/>
      <c r="PGR1222" s="61"/>
      <c r="PGS1222" s="61"/>
      <c r="PGT1222" s="61"/>
      <c r="PGU1222" s="61"/>
      <c r="PGV1222" s="61"/>
      <c r="PGW1222" s="61"/>
      <c r="PGX1222" s="61"/>
      <c r="PGY1222" s="61"/>
      <c r="PGZ1222" s="61"/>
      <c r="PHA1222" s="61"/>
      <c r="PHB1222" s="61"/>
      <c r="PHC1222" s="61"/>
      <c r="PHD1222" s="61"/>
      <c r="PHE1222" s="61"/>
      <c r="PHF1222" s="61"/>
      <c r="PHG1222" s="61"/>
      <c r="PHH1222" s="61"/>
      <c r="PHI1222" s="61"/>
      <c r="PHJ1222" s="61"/>
      <c r="PHK1222" s="61"/>
      <c r="PHL1222" s="61"/>
      <c r="PHM1222" s="61"/>
      <c r="PHN1222" s="61"/>
      <c r="PHO1222" s="61"/>
      <c r="PHP1222" s="61"/>
      <c r="PHQ1222" s="61"/>
      <c r="PHR1222" s="61"/>
      <c r="PHS1222" s="61"/>
      <c r="PHT1222" s="61"/>
      <c r="PHU1222" s="61"/>
      <c r="PHV1222" s="61"/>
      <c r="PHW1222" s="61"/>
      <c r="PHX1222" s="61"/>
      <c r="PHY1222" s="61"/>
      <c r="PHZ1222" s="61"/>
      <c r="PIA1222" s="61"/>
      <c r="PIB1222" s="61"/>
      <c r="PIC1222" s="61"/>
      <c r="PID1222" s="61"/>
      <c r="PIE1222" s="61"/>
      <c r="PIF1222" s="61"/>
      <c r="PIG1222" s="61"/>
      <c r="PIH1222" s="61"/>
      <c r="PII1222" s="61"/>
      <c r="PIJ1222" s="61"/>
      <c r="PIK1222" s="61"/>
      <c r="PIL1222" s="61"/>
      <c r="PIM1222" s="61"/>
      <c r="PIN1222" s="61"/>
      <c r="PIO1222" s="61"/>
      <c r="PIP1222" s="61"/>
      <c r="PIQ1222" s="61"/>
      <c r="PIR1222" s="61"/>
      <c r="PIS1222" s="61"/>
      <c r="PIT1222" s="61"/>
      <c r="PIU1222" s="61"/>
      <c r="PIV1222" s="61"/>
      <c r="PIW1222" s="61"/>
      <c r="PIX1222" s="61"/>
      <c r="PIY1222" s="61"/>
      <c r="PIZ1222" s="61"/>
      <c r="PJA1222" s="61"/>
      <c r="PJB1222" s="61"/>
      <c r="PJC1222" s="61"/>
      <c r="PJD1222" s="61"/>
      <c r="PJE1222" s="61"/>
      <c r="PJF1222" s="61"/>
      <c r="PJG1222" s="61"/>
      <c r="PJH1222" s="61"/>
      <c r="PJI1222" s="61"/>
      <c r="PJJ1222" s="61"/>
      <c r="PJK1222" s="61"/>
      <c r="PJL1222" s="61"/>
      <c r="PJM1222" s="61"/>
      <c r="PJN1222" s="61"/>
      <c r="PJO1222" s="61"/>
      <c r="PJP1222" s="61"/>
      <c r="PJQ1222" s="61"/>
      <c r="PJR1222" s="61"/>
      <c r="PJS1222" s="61"/>
      <c r="PJT1222" s="61"/>
      <c r="PJU1222" s="61"/>
      <c r="PJV1222" s="61"/>
      <c r="PJW1222" s="61"/>
      <c r="PJX1222" s="61"/>
      <c r="PJY1222" s="61"/>
      <c r="PJZ1222" s="61"/>
      <c r="PKA1222" s="61"/>
      <c r="PKB1222" s="61"/>
      <c r="PKC1222" s="61"/>
      <c r="PKD1222" s="61"/>
      <c r="PKE1222" s="61"/>
      <c r="PKF1222" s="61"/>
      <c r="PKG1222" s="61"/>
      <c r="PKH1222" s="61"/>
      <c r="PKI1222" s="61"/>
      <c r="PKJ1222" s="61"/>
      <c r="PKK1222" s="61"/>
      <c r="PKL1222" s="61"/>
      <c r="PKM1222" s="61"/>
      <c r="PKN1222" s="61"/>
      <c r="PKO1222" s="61"/>
      <c r="PKP1222" s="61"/>
      <c r="PKQ1222" s="61"/>
      <c r="PKR1222" s="61"/>
      <c r="PKS1222" s="61"/>
      <c r="PKT1222" s="61"/>
      <c r="PKU1222" s="61"/>
      <c r="PKV1222" s="61"/>
      <c r="PKW1222" s="61"/>
      <c r="PKX1222" s="61"/>
      <c r="PKY1222" s="61"/>
      <c r="PKZ1222" s="61"/>
      <c r="PLA1222" s="61"/>
      <c r="PLB1222" s="61"/>
      <c r="PLC1222" s="61"/>
      <c r="PLD1222" s="61"/>
      <c r="PLE1222" s="61"/>
      <c r="PLF1222" s="61"/>
      <c r="PLG1222" s="61"/>
      <c r="PLH1222" s="61"/>
      <c r="PLI1222" s="61"/>
      <c r="PLJ1222" s="61"/>
      <c r="PLK1222" s="61"/>
      <c r="PLL1222" s="61"/>
      <c r="PLM1222" s="61"/>
      <c r="PLN1222" s="61"/>
      <c r="PLO1222" s="61"/>
      <c r="PLP1222" s="61"/>
      <c r="PLQ1222" s="61"/>
      <c r="PLR1222" s="61"/>
      <c r="PLS1222" s="61"/>
      <c r="PLT1222" s="61"/>
      <c r="PLU1222" s="61"/>
      <c r="PLV1222" s="61"/>
      <c r="PLW1222" s="61"/>
      <c r="PLX1222" s="61"/>
      <c r="PLY1222" s="61"/>
      <c r="PLZ1222" s="61"/>
      <c r="PMA1222" s="61"/>
      <c r="PMB1222" s="61"/>
      <c r="PMC1222" s="61"/>
      <c r="PMD1222" s="61"/>
      <c r="PME1222" s="61"/>
      <c r="PMF1222" s="61"/>
      <c r="PMG1222" s="61"/>
      <c r="PMH1222" s="61"/>
      <c r="PMI1222" s="61"/>
      <c r="PMJ1222" s="61"/>
      <c r="PMK1222" s="61"/>
      <c r="PML1222" s="61"/>
      <c r="PMM1222" s="61"/>
      <c r="PMN1222" s="61"/>
      <c r="PMO1222" s="61"/>
      <c r="PMP1222" s="61"/>
      <c r="PMQ1222" s="61"/>
      <c r="PMR1222" s="61"/>
      <c r="PMS1222" s="61"/>
      <c r="PMT1222" s="61"/>
      <c r="PMU1222" s="61"/>
      <c r="PMV1222" s="61"/>
      <c r="PMW1222" s="61"/>
      <c r="PMX1222" s="61"/>
      <c r="PMY1222" s="61"/>
      <c r="PMZ1222" s="61"/>
      <c r="PNA1222" s="61"/>
      <c r="PNB1222" s="61"/>
      <c r="PNC1222" s="61"/>
      <c r="PND1222" s="61"/>
      <c r="PNE1222" s="61"/>
      <c r="PNF1222" s="61"/>
      <c r="PNG1222" s="61"/>
      <c r="PNH1222" s="61"/>
      <c r="PNI1222" s="61"/>
      <c r="PNJ1222" s="61"/>
      <c r="PNK1222" s="61"/>
      <c r="PNL1222" s="61"/>
      <c r="PNM1222" s="61"/>
      <c r="PNN1222" s="61"/>
      <c r="PNO1222" s="61"/>
      <c r="PNP1222" s="61"/>
      <c r="PNQ1222" s="61"/>
      <c r="PNR1222" s="61"/>
      <c r="PNS1222" s="61"/>
      <c r="PNT1222" s="61"/>
      <c r="PNU1222" s="61"/>
      <c r="PNV1222" s="61"/>
      <c r="PNW1222" s="61"/>
      <c r="PNX1222" s="61"/>
      <c r="PNY1222" s="61"/>
      <c r="PNZ1222" s="61"/>
      <c r="POA1222" s="61"/>
      <c r="POB1222" s="61"/>
      <c r="POC1222" s="61"/>
      <c r="POD1222" s="61"/>
      <c r="POE1222" s="61"/>
      <c r="POF1222" s="61"/>
      <c r="POG1222" s="61"/>
      <c r="POH1222" s="61"/>
      <c r="POI1222" s="61"/>
      <c r="POJ1222" s="61"/>
      <c r="POK1222" s="61"/>
      <c r="POL1222" s="61"/>
      <c r="POM1222" s="61"/>
      <c r="PON1222" s="61"/>
      <c r="POO1222" s="61"/>
      <c r="POP1222" s="61"/>
      <c r="POQ1222" s="61"/>
      <c r="POR1222" s="61"/>
      <c r="POS1222" s="61"/>
      <c r="POT1222" s="61"/>
      <c r="POU1222" s="61"/>
      <c r="POV1222" s="61"/>
      <c r="POW1222" s="61"/>
      <c r="POX1222" s="61"/>
      <c r="POY1222" s="61"/>
      <c r="POZ1222" s="61"/>
      <c r="PPA1222" s="61"/>
      <c r="PPB1222" s="61"/>
      <c r="PPC1222" s="61"/>
      <c r="PPD1222" s="61"/>
      <c r="PPE1222" s="61"/>
      <c r="PPF1222" s="61"/>
      <c r="PPG1222" s="61"/>
      <c r="PPH1222" s="61"/>
      <c r="PPI1222" s="61"/>
      <c r="PPJ1222" s="61"/>
      <c r="PPK1222" s="61"/>
      <c r="PPL1222" s="61"/>
      <c r="PPM1222" s="61"/>
      <c r="PPN1222" s="61"/>
      <c r="PPO1222" s="61"/>
      <c r="PPP1222" s="61"/>
      <c r="PPQ1222" s="61"/>
      <c r="PPR1222" s="61"/>
      <c r="PPS1222" s="61"/>
      <c r="PPT1222" s="61"/>
      <c r="PPU1222" s="61"/>
      <c r="PPV1222" s="61"/>
      <c r="PPW1222" s="61"/>
      <c r="PPX1222" s="61"/>
      <c r="PPY1222" s="61"/>
      <c r="PPZ1222" s="61"/>
      <c r="PQA1222" s="61"/>
      <c r="PQB1222" s="61"/>
      <c r="PQC1222" s="61"/>
      <c r="PQD1222" s="61"/>
      <c r="PQE1222" s="61"/>
      <c r="PQF1222" s="61"/>
      <c r="PQG1222" s="61"/>
      <c r="PQH1222" s="61"/>
      <c r="PQI1222" s="61"/>
      <c r="PQJ1222" s="61"/>
      <c r="PQK1222" s="61"/>
      <c r="PQL1222" s="61"/>
      <c r="PQM1222" s="61"/>
      <c r="PQN1222" s="61"/>
      <c r="PQO1222" s="61"/>
      <c r="PQP1222" s="61"/>
      <c r="PQQ1222" s="61"/>
      <c r="PQR1222" s="61"/>
      <c r="PQS1222" s="61"/>
      <c r="PQT1222" s="61"/>
      <c r="PQU1222" s="61"/>
      <c r="PQV1222" s="61"/>
      <c r="PQW1222" s="61"/>
      <c r="PQX1222" s="61"/>
      <c r="PQY1222" s="61"/>
      <c r="PQZ1222" s="61"/>
      <c r="PRA1222" s="61"/>
      <c r="PRB1222" s="61"/>
      <c r="PRC1222" s="61"/>
      <c r="PRD1222" s="61"/>
      <c r="PRE1222" s="61"/>
      <c r="PRF1222" s="61"/>
      <c r="PRG1222" s="61"/>
      <c r="PRH1222" s="61"/>
      <c r="PRI1222" s="61"/>
      <c r="PRJ1222" s="61"/>
      <c r="PRK1222" s="61"/>
      <c r="PRL1222" s="61"/>
      <c r="PRM1222" s="61"/>
      <c r="PRN1222" s="61"/>
      <c r="PRO1222" s="61"/>
      <c r="PRP1222" s="61"/>
      <c r="PRQ1222" s="61"/>
      <c r="PRR1222" s="61"/>
      <c r="PRS1222" s="61"/>
      <c r="PRT1222" s="61"/>
      <c r="PRU1222" s="61"/>
      <c r="PRV1222" s="61"/>
      <c r="PRW1222" s="61"/>
      <c r="PRX1222" s="61"/>
      <c r="PRY1222" s="61"/>
      <c r="PRZ1222" s="61"/>
      <c r="PSA1222" s="61"/>
      <c r="PSB1222" s="61"/>
      <c r="PSC1222" s="61"/>
      <c r="PSD1222" s="61"/>
      <c r="PSE1222" s="61"/>
      <c r="PSF1222" s="61"/>
      <c r="PSG1222" s="61"/>
      <c r="PSH1222" s="61"/>
      <c r="PSI1222" s="61"/>
      <c r="PSJ1222" s="61"/>
      <c r="PSK1222" s="61"/>
      <c r="PSL1222" s="61"/>
      <c r="PSM1222" s="61"/>
      <c r="PSN1222" s="61"/>
      <c r="PSO1222" s="61"/>
      <c r="PSP1222" s="61"/>
      <c r="PSQ1222" s="61"/>
      <c r="PSR1222" s="61"/>
      <c r="PSS1222" s="61"/>
      <c r="PST1222" s="61"/>
      <c r="PSU1222" s="61"/>
      <c r="PSV1222" s="61"/>
      <c r="PSW1222" s="61"/>
      <c r="PSX1222" s="61"/>
      <c r="PSY1222" s="61"/>
      <c r="PSZ1222" s="61"/>
      <c r="PTA1222" s="61"/>
      <c r="PTB1222" s="61"/>
      <c r="PTC1222" s="61"/>
      <c r="PTD1222" s="61"/>
      <c r="PTE1222" s="61"/>
      <c r="PTF1222" s="61"/>
      <c r="PTG1222" s="61"/>
      <c r="PTH1222" s="61"/>
      <c r="PTI1222" s="61"/>
      <c r="PTJ1222" s="61"/>
      <c r="PTK1222" s="61"/>
      <c r="PTL1222" s="61"/>
      <c r="PTM1222" s="61"/>
      <c r="PTN1222" s="61"/>
      <c r="PTO1222" s="61"/>
      <c r="PTP1222" s="61"/>
      <c r="PTQ1222" s="61"/>
      <c r="PTR1222" s="61"/>
      <c r="PTS1222" s="61"/>
      <c r="PTT1222" s="61"/>
      <c r="PTU1222" s="61"/>
      <c r="PTV1222" s="61"/>
      <c r="PTW1222" s="61"/>
      <c r="PTX1222" s="61"/>
      <c r="PTY1222" s="61"/>
      <c r="PTZ1222" s="61"/>
      <c r="PUA1222" s="61"/>
      <c r="PUB1222" s="61"/>
      <c r="PUC1222" s="61"/>
      <c r="PUD1222" s="61"/>
      <c r="PUE1222" s="61"/>
      <c r="PUF1222" s="61"/>
      <c r="PUG1222" s="61"/>
      <c r="PUH1222" s="61"/>
      <c r="PUI1222" s="61"/>
      <c r="PUJ1222" s="61"/>
      <c r="PUK1222" s="61"/>
      <c r="PUL1222" s="61"/>
      <c r="PUM1222" s="61"/>
      <c r="PUN1222" s="61"/>
      <c r="PUO1222" s="61"/>
      <c r="PUP1222" s="61"/>
      <c r="PUQ1222" s="61"/>
      <c r="PUR1222" s="61"/>
      <c r="PUS1222" s="61"/>
      <c r="PUT1222" s="61"/>
      <c r="PUU1222" s="61"/>
      <c r="PUV1222" s="61"/>
      <c r="PUW1222" s="61"/>
      <c r="PUX1222" s="61"/>
      <c r="PUY1222" s="61"/>
      <c r="PUZ1222" s="61"/>
      <c r="PVA1222" s="61"/>
      <c r="PVB1222" s="61"/>
      <c r="PVC1222" s="61"/>
      <c r="PVD1222" s="61"/>
      <c r="PVE1222" s="61"/>
      <c r="PVF1222" s="61"/>
      <c r="PVG1222" s="61"/>
      <c r="PVH1222" s="61"/>
      <c r="PVI1222" s="61"/>
      <c r="PVJ1222" s="61"/>
      <c r="PVK1222" s="61"/>
      <c r="PVL1222" s="61"/>
      <c r="PVM1222" s="61"/>
      <c r="PVN1222" s="61"/>
      <c r="PVO1222" s="61"/>
      <c r="PVP1222" s="61"/>
      <c r="PVQ1222" s="61"/>
      <c r="PVR1222" s="61"/>
      <c r="PVS1222" s="61"/>
      <c r="PVT1222" s="61"/>
      <c r="PVU1222" s="61"/>
      <c r="PVV1222" s="61"/>
      <c r="PVW1222" s="61"/>
      <c r="PVX1222" s="61"/>
      <c r="PVY1222" s="61"/>
      <c r="PVZ1222" s="61"/>
      <c r="PWA1222" s="61"/>
      <c r="PWB1222" s="61"/>
      <c r="PWC1222" s="61"/>
      <c r="PWD1222" s="61"/>
      <c r="PWE1222" s="61"/>
      <c r="PWF1222" s="61"/>
      <c r="PWG1222" s="61"/>
      <c r="PWH1222" s="61"/>
      <c r="PWI1222" s="61"/>
      <c r="PWJ1222" s="61"/>
      <c r="PWK1222" s="61"/>
      <c r="PWL1222" s="61"/>
      <c r="PWM1222" s="61"/>
      <c r="PWN1222" s="61"/>
      <c r="PWO1222" s="61"/>
      <c r="PWP1222" s="61"/>
      <c r="PWQ1222" s="61"/>
      <c r="PWR1222" s="61"/>
      <c r="PWS1222" s="61"/>
      <c r="PWT1222" s="61"/>
      <c r="PWU1222" s="61"/>
      <c r="PWV1222" s="61"/>
      <c r="PWW1222" s="61"/>
      <c r="PWX1222" s="61"/>
      <c r="PWY1222" s="61"/>
      <c r="PWZ1222" s="61"/>
      <c r="PXA1222" s="61"/>
      <c r="PXB1222" s="61"/>
      <c r="PXC1222" s="61"/>
      <c r="PXD1222" s="61"/>
      <c r="PXE1222" s="61"/>
      <c r="PXF1222" s="61"/>
      <c r="PXG1222" s="61"/>
      <c r="PXH1222" s="61"/>
      <c r="PXI1222" s="61"/>
      <c r="PXJ1222" s="61"/>
      <c r="PXK1222" s="61"/>
      <c r="PXL1222" s="61"/>
      <c r="PXM1222" s="61"/>
      <c r="PXN1222" s="61"/>
      <c r="PXO1222" s="61"/>
      <c r="PXP1222" s="61"/>
      <c r="PXQ1222" s="61"/>
      <c r="PXR1222" s="61"/>
      <c r="PXS1222" s="61"/>
      <c r="PXT1222" s="61"/>
      <c r="PXU1222" s="61"/>
      <c r="PXV1222" s="61"/>
      <c r="PXW1222" s="61"/>
      <c r="PXX1222" s="61"/>
      <c r="PXY1222" s="61"/>
      <c r="PXZ1222" s="61"/>
      <c r="PYA1222" s="61"/>
      <c r="PYB1222" s="61"/>
      <c r="PYC1222" s="61"/>
      <c r="PYD1222" s="61"/>
      <c r="PYE1222" s="61"/>
      <c r="PYF1222" s="61"/>
      <c r="PYG1222" s="61"/>
      <c r="PYH1222" s="61"/>
      <c r="PYI1222" s="61"/>
      <c r="PYJ1222" s="61"/>
      <c r="PYK1222" s="61"/>
      <c r="PYL1222" s="61"/>
      <c r="PYM1222" s="61"/>
      <c r="PYN1222" s="61"/>
      <c r="PYO1222" s="61"/>
      <c r="PYP1222" s="61"/>
      <c r="PYQ1222" s="61"/>
      <c r="PYR1222" s="61"/>
      <c r="PYS1222" s="61"/>
      <c r="PYT1222" s="61"/>
      <c r="PYU1222" s="61"/>
      <c r="PYV1222" s="61"/>
      <c r="PYW1222" s="61"/>
      <c r="PYX1222" s="61"/>
      <c r="PYY1222" s="61"/>
      <c r="PYZ1222" s="61"/>
      <c r="PZA1222" s="61"/>
      <c r="PZB1222" s="61"/>
      <c r="PZC1222" s="61"/>
      <c r="PZD1222" s="61"/>
      <c r="PZE1222" s="61"/>
      <c r="PZF1222" s="61"/>
      <c r="PZG1222" s="61"/>
      <c r="PZH1222" s="61"/>
      <c r="PZI1222" s="61"/>
      <c r="PZJ1222" s="61"/>
      <c r="PZK1222" s="61"/>
      <c r="PZL1222" s="61"/>
      <c r="PZM1222" s="61"/>
      <c r="PZN1222" s="61"/>
      <c r="PZO1222" s="61"/>
      <c r="PZP1222" s="61"/>
      <c r="PZQ1222" s="61"/>
      <c r="PZR1222" s="61"/>
      <c r="PZS1222" s="61"/>
      <c r="PZT1222" s="61"/>
      <c r="PZU1222" s="61"/>
      <c r="PZV1222" s="61"/>
      <c r="PZW1222" s="61"/>
      <c r="PZX1222" s="61"/>
      <c r="PZY1222" s="61"/>
      <c r="PZZ1222" s="61"/>
      <c r="QAA1222" s="61"/>
      <c r="QAB1222" s="61"/>
      <c r="QAC1222" s="61"/>
      <c r="QAD1222" s="61"/>
      <c r="QAE1222" s="61"/>
      <c r="QAF1222" s="61"/>
      <c r="QAG1222" s="61"/>
      <c r="QAH1222" s="61"/>
      <c r="QAI1222" s="61"/>
      <c r="QAJ1222" s="61"/>
      <c r="QAK1222" s="61"/>
      <c r="QAL1222" s="61"/>
      <c r="QAM1222" s="61"/>
      <c r="QAN1222" s="61"/>
      <c r="QAO1222" s="61"/>
      <c r="QAP1222" s="61"/>
      <c r="QAQ1222" s="61"/>
      <c r="QAR1222" s="61"/>
      <c r="QAS1222" s="61"/>
      <c r="QAT1222" s="61"/>
      <c r="QAU1222" s="61"/>
      <c r="QAV1222" s="61"/>
      <c r="QAW1222" s="61"/>
      <c r="QAX1222" s="61"/>
      <c r="QAY1222" s="61"/>
      <c r="QAZ1222" s="61"/>
      <c r="QBA1222" s="61"/>
      <c r="QBB1222" s="61"/>
      <c r="QBC1222" s="61"/>
      <c r="QBD1222" s="61"/>
      <c r="QBE1222" s="61"/>
      <c r="QBF1222" s="61"/>
      <c r="QBG1222" s="61"/>
      <c r="QBH1222" s="61"/>
      <c r="QBI1222" s="61"/>
      <c r="QBJ1222" s="61"/>
      <c r="QBK1222" s="61"/>
      <c r="QBL1222" s="61"/>
      <c r="QBM1222" s="61"/>
      <c r="QBN1222" s="61"/>
      <c r="QBO1222" s="61"/>
      <c r="QBP1222" s="61"/>
      <c r="QBQ1222" s="61"/>
      <c r="QBR1222" s="61"/>
      <c r="QBS1222" s="61"/>
      <c r="QBT1222" s="61"/>
      <c r="QBU1222" s="61"/>
      <c r="QBV1222" s="61"/>
      <c r="QBW1222" s="61"/>
      <c r="QBX1222" s="61"/>
      <c r="QBY1222" s="61"/>
      <c r="QBZ1222" s="61"/>
      <c r="QCA1222" s="61"/>
      <c r="QCB1222" s="61"/>
      <c r="QCC1222" s="61"/>
      <c r="QCD1222" s="61"/>
      <c r="QCE1222" s="61"/>
      <c r="QCF1222" s="61"/>
      <c r="QCG1222" s="61"/>
      <c r="QCH1222" s="61"/>
      <c r="QCI1222" s="61"/>
      <c r="QCJ1222" s="61"/>
      <c r="QCK1222" s="61"/>
      <c r="QCL1222" s="61"/>
      <c r="QCM1222" s="61"/>
      <c r="QCN1222" s="61"/>
      <c r="QCO1222" s="61"/>
      <c r="QCP1222" s="61"/>
      <c r="QCQ1222" s="61"/>
      <c r="QCR1222" s="61"/>
      <c r="QCS1222" s="61"/>
      <c r="QCT1222" s="61"/>
      <c r="QCU1222" s="61"/>
      <c r="QCV1222" s="61"/>
      <c r="QCW1222" s="61"/>
      <c r="QCX1222" s="61"/>
      <c r="QCY1222" s="61"/>
      <c r="QCZ1222" s="61"/>
      <c r="QDA1222" s="61"/>
      <c r="QDB1222" s="61"/>
      <c r="QDC1222" s="61"/>
      <c r="QDD1222" s="61"/>
      <c r="QDE1222" s="61"/>
      <c r="QDF1222" s="61"/>
      <c r="QDG1222" s="61"/>
      <c r="QDH1222" s="61"/>
      <c r="QDI1222" s="61"/>
      <c r="QDJ1222" s="61"/>
      <c r="QDK1222" s="61"/>
      <c r="QDL1222" s="61"/>
      <c r="QDM1222" s="61"/>
      <c r="QDN1222" s="61"/>
      <c r="QDO1222" s="61"/>
      <c r="QDP1222" s="61"/>
      <c r="QDQ1222" s="61"/>
      <c r="QDR1222" s="61"/>
      <c r="QDS1222" s="61"/>
      <c r="QDT1222" s="61"/>
      <c r="QDU1222" s="61"/>
      <c r="QDV1222" s="61"/>
      <c r="QDW1222" s="61"/>
      <c r="QDX1222" s="61"/>
      <c r="QDY1222" s="61"/>
      <c r="QDZ1222" s="61"/>
      <c r="QEA1222" s="61"/>
      <c r="QEB1222" s="61"/>
      <c r="QEC1222" s="61"/>
      <c r="QED1222" s="61"/>
      <c r="QEE1222" s="61"/>
      <c r="QEF1222" s="61"/>
      <c r="QEG1222" s="61"/>
      <c r="QEH1222" s="61"/>
      <c r="QEI1222" s="61"/>
      <c r="QEJ1222" s="61"/>
      <c r="QEK1222" s="61"/>
      <c r="QEL1222" s="61"/>
      <c r="QEM1222" s="61"/>
      <c r="QEN1222" s="61"/>
      <c r="QEO1222" s="61"/>
      <c r="QEP1222" s="61"/>
      <c r="QEQ1222" s="61"/>
      <c r="QER1222" s="61"/>
      <c r="QES1222" s="61"/>
      <c r="QET1222" s="61"/>
      <c r="QEU1222" s="61"/>
      <c r="QEV1222" s="61"/>
      <c r="QEW1222" s="61"/>
      <c r="QEX1222" s="61"/>
      <c r="QEY1222" s="61"/>
      <c r="QEZ1222" s="61"/>
      <c r="QFA1222" s="61"/>
      <c r="QFB1222" s="61"/>
      <c r="QFC1222" s="61"/>
      <c r="QFD1222" s="61"/>
      <c r="QFE1222" s="61"/>
      <c r="QFF1222" s="61"/>
      <c r="QFG1222" s="61"/>
      <c r="QFH1222" s="61"/>
      <c r="QFI1222" s="61"/>
      <c r="QFJ1222" s="61"/>
      <c r="QFK1222" s="61"/>
      <c r="QFL1222" s="61"/>
      <c r="QFM1222" s="61"/>
      <c r="QFN1222" s="61"/>
      <c r="QFO1222" s="61"/>
      <c r="QFP1222" s="61"/>
      <c r="QFQ1222" s="61"/>
      <c r="QFR1222" s="61"/>
      <c r="QFS1222" s="61"/>
      <c r="QFT1222" s="61"/>
      <c r="QFU1222" s="61"/>
      <c r="QFV1222" s="61"/>
      <c r="QFW1222" s="61"/>
      <c r="QFX1222" s="61"/>
      <c r="QFY1222" s="61"/>
      <c r="QFZ1222" s="61"/>
      <c r="QGA1222" s="61"/>
      <c r="QGB1222" s="61"/>
      <c r="QGC1222" s="61"/>
      <c r="QGD1222" s="61"/>
      <c r="QGE1222" s="61"/>
      <c r="QGF1222" s="61"/>
      <c r="QGG1222" s="61"/>
      <c r="QGH1222" s="61"/>
      <c r="QGI1222" s="61"/>
      <c r="QGJ1222" s="61"/>
      <c r="QGK1222" s="61"/>
      <c r="QGL1222" s="61"/>
      <c r="QGM1222" s="61"/>
      <c r="QGN1222" s="61"/>
      <c r="QGO1222" s="61"/>
      <c r="QGP1222" s="61"/>
      <c r="QGQ1222" s="61"/>
      <c r="QGR1222" s="61"/>
      <c r="QGS1222" s="61"/>
      <c r="QGT1222" s="61"/>
      <c r="QGU1222" s="61"/>
      <c r="QGV1222" s="61"/>
      <c r="QGW1222" s="61"/>
      <c r="QGX1222" s="61"/>
      <c r="QGY1222" s="61"/>
      <c r="QGZ1222" s="61"/>
      <c r="QHA1222" s="61"/>
      <c r="QHB1222" s="61"/>
      <c r="QHC1222" s="61"/>
      <c r="QHD1222" s="61"/>
      <c r="QHE1222" s="61"/>
      <c r="QHF1222" s="61"/>
      <c r="QHG1222" s="61"/>
      <c r="QHH1222" s="61"/>
      <c r="QHI1222" s="61"/>
      <c r="QHJ1222" s="61"/>
      <c r="QHK1222" s="61"/>
      <c r="QHL1222" s="61"/>
      <c r="QHM1222" s="61"/>
      <c r="QHN1222" s="61"/>
      <c r="QHO1222" s="61"/>
      <c r="QHP1222" s="61"/>
      <c r="QHQ1222" s="61"/>
      <c r="QHR1222" s="61"/>
      <c r="QHS1222" s="61"/>
      <c r="QHT1222" s="61"/>
      <c r="QHU1222" s="61"/>
      <c r="QHV1222" s="61"/>
      <c r="QHW1222" s="61"/>
      <c r="QHX1222" s="61"/>
      <c r="QHY1222" s="61"/>
      <c r="QHZ1222" s="61"/>
      <c r="QIA1222" s="61"/>
      <c r="QIB1222" s="61"/>
      <c r="QIC1222" s="61"/>
      <c r="QID1222" s="61"/>
      <c r="QIE1222" s="61"/>
      <c r="QIF1222" s="61"/>
      <c r="QIG1222" s="61"/>
      <c r="QIH1222" s="61"/>
      <c r="QII1222" s="61"/>
      <c r="QIJ1222" s="61"/>
      <c r="QIK1222" s="61"/>
      <c r="QIL1222" s="61"/>
      <c r="QIM1222" s="61"/>
      <c r="QIN1222" s="61"/>
      <c r="QIO1222" s="61"/>
      <c r="QIP1222" s="61"/>
      <c r="QIQ1222" s="61"/>
      <c r="QIR1222" s="61"/>
      <c r="QIS1222" s="61"/>
      <c r="QIT1222" s="61"/>
      <c r="QIU1222" s="61"/>
      <c r="QIV1222" s="61"/>
      <c r="QIW1222" s="61"/>
      <c r="QIX1222" s="61"/>
      <c r="QIY1222" s="61"/>
      <c r="QIZ1222" s="61"/>
      <c r="QJA1222" s="61"/>
      <c r="QJB1222" s="61"/>
      <c r="QJC1222" s="61"/>
      <c r="QJD1222" s="61"/>
      <c r="QJE1222" s="61"/>
      <c r="QJF1222" s="61"/>
      <c r="QJG1222" s="61"/>
      <c r="QJH1222" s="61"/>
      <c r="QJI1222" s="61"/>
      <c r="QJJ1222" s="61"/>
      <c r="QJK1222" s="61"/>
      <c r="QJL1222" s="61"/>
      <c r="QJM1222" s="61"/>
      <c r="QJN1222" s="61"/>
      <c r="QJO1222" s="61"/>
      <c r="QJP1222" s="61"/>
      <c r="QJQ1222" s="61"/>
      <c r="QJR1222" s="61"/>
      <c r="QJS1222" s="61"/>
      <c r="QJT1222" s="61"/>
      <c r="QJU1222" s="61"/>
      <c r="QJV1222" s="61"/>
      <c r="QJW1222" s="61"/>
      <c r="QJX1222" s="61"/>
      <c r="QJY1222" s="61"/>
      <c r="QJZ1222" s="61"/>
      <c r="QKA1222" s="61"/>
      <c r="QKB1222" s="61"/>
      <c r="QKC1222" s="61"/>
      <c r="QKD1222" s="61"/>
      <c r="QKE1222" s="61"/>
      <c r="QKF1222" s="61"/>
      <c r="QKG1222" s="61"/>
      <c r="QKH1222" s="61"/>
      <c r="QKI1222" s="61"/>
      <c r="QKJ1222" s="61"/>
      <c r="QKK1222" s="61"/>
      <c r="QKL1222" s="61"/>
      <c r="QKM1222" s="61"/>
      <c r="QKN1222" s="61"/>
      <c r="QKO1222" s="61"/>
      <c r="QKP1222" s="61"/>
      <c r="QKQ1222" s="61"/>
      <c r="QKR1222" s="61"/>
      <c r="QKS1222" s="61"/>
      <c r="QKT1222" s="61"/>
      <c r="QKU1222" s="61"/>
      <c r="QKV1222" s="61"/>
      <c r="QKW1222" s="61"/>
      <c r="QKX1222" s="61"/>
      <c r="QKY1222" s="61"/>
      <c r="QKZ1222" s="61"/>
      <c r="QLA1222" s="61"/>
      <c r="QLB1222" s="61"/>
      <c r="QLC1222" s="61"/>
      <c r="QLD1222" s="61"/>
      <c r="QLE1222" s="61"/>
      <c r="QLF1222" s="61"/>
      <c r="QLG1222" s="61"/>
      <c r="QLH1222" s="61"/>
      <c r="QLI1222" s="61"/>
      <c r="QLJ1222" s="61"/>
      <c r="QLK1222" s="61"/>
      <c r="QLL1222" s="61"/>
      <c r="QLM1222" s="61"/>
      <c r="QLN1222" s="61"/>
      <c r="QLO1222" s="61"/>
      <c r="QLP1222" s="61"/>
      <c r="QLQ1222" s="61"/>
      <c r="QLR1222" s="61"/>
      <c r="QLS1222" s="61"/>
      <c r="QLT1222" s="61"/>
      <c r="QLU1222" s="61"/>
      <c r="QLV1222" s="61"/>
      <c r="QLW1222" s="61"/>
      <c r="QLX1222" s="61"/>
      <c r="QLY1222" s="61"/>
      <c r="QLZ1222" s="61"/>
      <c r="QMA1222" s="61"/>
      <c r="QMB1222" s="61"/>
      <c r="QMC1222" s="61"/>
      <c r="QMD1222" s="61"/>
      <c r="QME1222" s="61"/>
      <c r="QMF1222" s="61"/>
      <c r="QMG1222" s="61"/>
      <c r="QMH1222" s="61"/>
      <c r="QMI1222" s="61"/>
      <c r="QMJ1222" s="61"/>
      <c r="QMK1222" s="61"/>
      <c r="QML1222" s="61"/>
      <c r="QMM1222" s="61"/>
      <c r="QMN1222" s="61"/>
      <c r="QMO1222" s="61"/>
      <c r="QMP1222" s="61"/>
      <c r="QMQ1222" s="61"/>
      <c r="QMR1222" s="61"/>
      <c r="QMS1222" s="61"/>
      <c r="QMT1222" s="61"/>
      <c r="QMU1222" s="61"/>
      <c r="QMV1222" s="61"/>
      <c r="QMW1222" s="61"/>
      <c r="QMX1222" s="61"/>
      <c r="QMY1222" s="61"/>
      <c r="QMZ1222" s="61"/>
      <c r="QNA1222" s="61"/>
      <c r="QNB1222" s="61"/>
      <c r="QNC1222" s="61"/>
      <c r="QND1222" s="61"/>
      <c r="QNE1222" s="61"/>
      <c r="QNF1222" s="61"/>
      <c r="QNG1222" s="61"/>
      <c r="QNH1222" s="61"/>
      <c r="QNI1222" s="61"/>
      <c r="QNJ1222" s="61"/>
      <c r="QNK1222" s="61"/>
      <c r="QNL1222" s="61"/>
      <c r="QNM1222" s="61"/>
      <c r="QNN1222" s="61"/>
      <c r="QNO1222" s="61"/>
      <c r="QNP1222" s="61"/>
      <c r="QNQ1222" s="61"/>
      <c r="QNR1222" s="61"/>
      <c r="QNS1222" s="61"/>
      <c r="QNT1222" s="61"/>
      <c r="QNU1222" s="61"/>
      <c r="QNV1222" s="61"/>
      <c r="QNW1222" s="61"/>
      <c r="QNX1222" s="61"/>
      <c r="QNY1222" s="61"/>
      <c r="QNZ1222" s="61"/>
      <c r="QOA1222" s="61"/>
      <c r="QOB1222" s="61"/>
      <c r="QOC1222" s="61"/>
      <c r="QOD1222" s="61"/>
      <c r="QOE1222" s="61"/>
      <c r="QOF1222" s="61"/>
      <c r="QOG1222" s="61"/>
      <c r="QOH1222" s="61"/>
      <c r="QOI1222" s="61"/>
      <c r="QOJ1222" s="61"/>
      <c r="QOK1222" s="61"/>
      <c r="QOL1222" s="61"/>
      <c r="QOM1222" s="61"/>
      <c r="QON1222" s="61"/>
      <c r="QOO1222" s="61"/>
      <c r="QOP1222" s="61"/>
      <c r="QOQ1222" s="61"/>
      <c r="QOR1222" s="61"/>
      <c r="QOS1222" s="61"/>
      <c r="QOT1222" s="61"/>
      <c r="QOU1222" s="61"/>
      <c r="QOV1222" s="61"/>
      <c r="QOW1222" s="61"/>
      <c r="QOX1222" s="61"/>
      <c r="QOY1222" s="61"/>
      <c r="QOZ1222" s="61"/>
      <c r="QPA1222" s="61"/>
      <c r="QPB1222" s="61"/>
      <c r="QPC1222" s="61"/>
      <c r="QPD1222" s="61"/>
      <c r="QPE1222" s="61"/>
      <c r="QPF1222" s="61"/>
      <c r="QPG1222" s="61"/>
      <c r="QPH1222" s="61"/>
      <c r="QPI1222" s="61"/>
      <c r="QPJ1222" s="61"/>
      <c r="QPK1222" s="61"/>
      <c r="QPL1222" s="61"/>
      <c r="QPM1222" s="61"/>
      <c r="QPN1222" s="61"/>
      <c r="QPO1222" s="61"/>
      <c r="QPP1222" s="61"/>
      <c r="QPQ1222" s="61"/>
      <c r="QPR1222" s="61"/>
      <c r="QPS1222" s="61"/>
      <c r="QPT1222" s="61"/>
      <c r="QPU1222" s="61"/>
      <c r="QPV1222" s="61"/>
      <c r="QPW1222" s="61"/>
      <c r="QPX1222" s="61"/>
      <c r="QPY1222" s="61"/>
      <c r="QPZ1222" s="61"/>
      <c r="QQA1222" s="61"/>
      <c r="QQB1222" s="61"/>
      <c r="QQC1222" s="61"/>
      <c r="QQD1222" s="61"/>
      <c r="QQE1222" s="61"/>
      <c r="QQF1222" s="61"/>
      <c r="QQG1222" s="61"/>
      <c r="QQH1222" s="61"/>
      <c r="QQI1222" s="61"/>
      <c r="QQJ1222" s="61"/>
      <c r="QQK1222" s="61"/>
      <c r="QQL1222" s="61"/>
      <c r="QQM1222" s="61"/>
      <c r="QQN1222" s="61"/>
      <c r="QQO1222" s="61"/>
      <c r="QQP1222" s="61"/>
      <c r="QQQ1222" s="61"/>
      <c r="QQR1222" s="61"/>
      <c r="QQS1222" s="61"/>
      <c r="QQT1222" s="61"/>
      <c r="QQU1222" s="61"/>
      <c r="QQV1222" s="61"/>
      <c r="QQW1222" s="61"/>
      <c r="QQX1222" s="61"/>
      <c r="QQY1222" s="61"/>
      <c r="QQZ1222" s="61"/>
      <c r="QRA1222" s="61"/>
      <c r="QRB1222" s="61"/>
      <c r="QRC1222" s="61"/>
      <c r="QRD1222" s="61"/>
      <c r="QRE1222" s="61"/>
      <c r="QRF1222" s="61"/>
      <c r="QRG1222" s="61"/>
      <c r="QRH1222" s="61"/>
      <c r="QRI1222" s="61"/>
      <c r="QRJ1222" s="61"/>
      <c r="QRK1222" s="61"/>
      <c r="QRL1222" s="61"/>
      <c r="QRM1222" s="61"/>
      <c r="QRN1222" s="61"/>
      <c r="QRO1222" s="61"/>
      <c r="QRP1222" s="61"/>
      <c r="QRQ1222" s="61"/>
      <c r="QRR1222" s="61"/>
      <c r="QRS1222" s="61"/>
      <c r="QRT1222" s="61"/>
      <c r="QRU1222" s="61"/>
      <c r="QRV1222" s="61"/>
      <c r="QRW1222" s="61"/>
      <c r="QRX1222" s="61"/>
      <c r="QRY1222" s="61"/>
      <c r="QRZ1222" s="61"/>
      <c r="QSA1222" s="61"/>
      <c r="QSB1222" s="61"/>
      <c r="QSC1222" s="61"/>
      <c r="QSD1222" s="61"/>
      <c r="QSE1222" s="61"/>
      <c r="QSF1222" s="61"/>
      <c r="QSG1222" s="61"/>
      <c r="QSH1222" s="61"/>
      <c r="QSI1222" s="61"/>
      <c r="QSJ1222" s="61"/>
      <c r="QSK1222" s="61"/>
      <c r="QSL1222" s="61"/>
      <c r="QSM1222" s="61"/>
      <c r="QSN1222" s="61"/>
      <c r="QSO1222" s="61"/>
      <c r="QSP1222" s="61"/>
      <c r="QSQ1222" s="61"/>
      <c r="QSR1222" s="61"/>
      <c r="QSS1222" s="61"/>
      <c r="QST1222" s="61"/>
      <c r="QSU1222" s="61"/>
      <c r="QSV1222" s="61"/>
      <c r="QSW1222" s="61"/>
      <c r="QSX1222" s="61"/>
      <c r="QSY1222" s="61"/>
      <c r="QSZ1222" s="61"/>
      <c r="QTA1222" s="61"/>
      <c r="QTB1222" s="61"/>
      <c r="QTC1222" s="61"/>
      <c r="QTD1222" s="61"/>
      <c r="QTE1222" s="61"/>
      <c r="QTF1222" s="61"/>
      <c r="QTG1222" s="61"/>
      <c r="QTH1222" s="61"/>
      <c r="QTI1222" s="61"/>
      <c r="QTJ1222" s="61"/>
      <c r="QTK1222" s="61"/>
      <c r="QTL1222" s="61"/>
      <c r="QTM1222" s="61"/>
      <c r="QTN1222" s="61"/>
      <c r="QTO1222" s="61"/>
      <c r="QTP1222" s="61"/>
      <c r="QTQ1222" s="61"/>
      <c r="QTR1222" s="61"/>
      <c r="QTS1222" s="61"/>
      <c r="QTT1222" s="61"/>
      <c r="QTU1222" s="61"/>
      <c r="QTV1222" s="61"/>
      <c r="QTW1222" s="61"/>
      <c r="QTX1222" s="61"/>
      <c r="QTY1222" s="61"/>
      <c r="QTZ1222" s="61"/>
      <c r="QUA1222" s="61"/>
      <c r="QUB1222" s="61"/>
      <c r="QUC1222" s="61"/>
      <c r="QUD1222" s="61"/>
      <c r="QUE1222" s="61"/>
      <c r="QUF1222" s="61"/>
      <c r="QUG1222" s="61"/>
      <c r="QUH1222" s="61"/>
      <c r="QUI1222" s="61"/>
      <c r="QUJ1222" s="61"/>
      <c r="QUK1222" s="61"/>
      <c r="QUL1222" s="61"/>
      <c r="QUM1222" s="61"/>
      <c r="QUN1222" s="61"/>
      <c r="QUO1222" s="61"/>
      <c r="QUP1222" s="61"/>
      <c r="QUQ1222" s="61"/>
      <c r="QUR1222" s="61"/>
      <c r="QUS1222" s="61"/>
      <c r="QUT1222" s="61"/>
      <c r="QUU1222" s="61"/>
      <c r="QUV1222" s="61"/>
      <c r="QUW1222" s="61"/>
      <c r="QUX1222" s="61"/>
      <c r="QUY1222" s="61"/>
      <c r="QUZ1222" s="61"/>
      <c r="QVA1222" s="61"/>
      <c r="QVB1222" s="61"/>
      <c r="QVC1222" s="61"/>
      <c r="QVD1222" s="61"/>
      <c r="QVE1222" s="61"/>
      <c r="QVF1222" s="61"/>
      <c r="QVG1222" s="61"/>
      <c r="QVH1222" s="61"/>
      <c r="QVI1222" s="61"/>
      <c r="QVJ1222" s="61"/>
      <c r="QVK1222" s="61"/>
      <c r="QVL1222" s="61"/>
      <c r="QVM1222" s="61"/>
      <c r="QVN1222" s="61"/>
      <c r="QVO1222" s="61"/>
      <c r="QVP1222" s="61"/>
      <c r="QVQ1222" s="61"/>
      <c r="QVR1222" s="61"/>
      <c r="QVS1222" s="61"/>
      <c r="QVT1222" s="61"/>
      <c r="QVU1222" s="61"/>
      <c r="QVV1222" s="61"/>
      <c r="QVW1222" s="61"/>
      <c r="QVX1222" s="61"/>
      <c r="QVY1222" s="61"/>
      <c r="QVZ1222" s="61"/>
      <c r="QWA1222" s="61"/>
      <c r="QWB1222" s="61"/>
      <c r="QWC1222" s="61"/>
      <c r="QWD1222" s="61"/>
      <c r="QWE1222" s="61"/>
      <c r="QWF1222" s="61"/>
      <c r="QWG1222" s="61"/>
      <c r="QWH1222" s="61"/>
      <c r="QWI1222" s="61"/>
      <c r="QWJ1222" s="61"/>
      <c r="QWK1222" s="61"/>
      <c r="QWL1222" s="61"/>
      <c r="QWM1222" s="61"/>
      <c r="QWN1222" s="61"/>
      <c r="QWO1222" s="61"/>
      <c r="QWP1222" s="61"/>
      <c r="QWQ1222" s="61"/>
      <c r="QWR1222" s="61"/>
      <c r="QWS1222" s="61"/>
      <c r="QWT1222" s="61"/>
      <c r="QWU1222" s="61"/>
      <c r="QWV1222" s="61"/>
      <c r="QWW1222" s="61"/>
      <c r="QWX1222" s="61"/>
      <c r="QWY1222" s="61"/>
      <c r="QWZ1222" s="61"/>
      <c r="QXA1222" s="61"/>
      <c r="QXB1222" s="61"/>
      <c r="QXC1222" s="61"/>
      <c r="QXD1222" s="61"/>
      <c r="QXE1222" s="61"/>
      <c r="QXF1222" s="61"/>
      <c r="QXG1222" s="61"/>
      <c r="QXH1222" s="61"/>
      <c r="QXI1222" s="61"/>
      <c r="QXJ1222" s="61"/>
      <c r="QXK1222" s="61"/>
      <c r="QXL1222" s="61"/>
      <c r="QXM1222" s="61"/>
      <c r="QXN1222" s="61"/>
      <c r="QXO1222" s="61"/>
      <c r="QXP1222" s="61"/>
      <c r="QXQ1222" s="61"/>
      <c r="QXR1222" s="61"/>
      <c r="QXS1222" s="61"/>
      <c r="QXT1222" s="61"/>
      <c r="QXU1222" s="61"/>
      <c r="QXV1222" s="61"/>
      <c r="QXW1222" s="61"/>
      <c r="QXX1222" s="61"/>
      <c r="QXY1222" s="61"/>
      <c r="QXZ1222" s="61"/>
      <c r="QYA1222" s="61"/>
      <c r="QYB1222" s="61"/>
      <c r="QYC1222" s="61"/>
      <c r="QYD1222" s="61"/>
      <c r="QYE1222" s="61"/>
      <c r="QYF1222" s="61"/>
      <c r="QYG1222" s="61"/>
      <c r="QYH1222" s="61"/>
      <c r="QYI1222" s="61"/>
      <c r="QYJ1222" s="61"/>
      <c r="QYK1222" s="61"/>
      <c r="QYL1222" s="61"/>
      <c r="QYM1222" s="61"/>
      <c r="QYN1222" s="61"/>
      <c r="QYO1222" s="61"/>
      <c r="QYP1222" s="61"/>
      <c r="QYQ1222" s="61"/>
      <c r="QYR1222" s="61"/>
      <c r="QYS1222" s="61"/>
      <c r="QYT1222" s="61"/>
      <c r="QYU1222" s="61"/>
      <c r="QYV1222" s="61"/>
      <c r="QYW1222" s="61"/>
      <c r="QYX1222" s="61"/>
      <c r="QYY1222" s="61"/>
      <c r="QYZ1222" s="61"/>
      <c r="QZA1222" s="61"/>
      <c r="QZB1222" s="61"/>
      <c r="QZC1222" s="61"/>
      <c r="QZD1222" s="61"/>
      <c r="QZE1222" s="61"/>
      <c r="QZF1222" s="61"/>
      <c r="QZG1222" s="61"/>
      <c r="QZH1222" s="61"/>
      <c r="QZI1222" s="61"/>
      <c r="QZJ1222" s="61"/>
      <c r="QZK1222" s="61"/>
      <c r="QZL1222" s="61"/>
      <c r="QZM1222" s="61"/>
      <c r="QZN1222" s="61"/>
      <c r="QZO1222" s="61"/>
      <c r="QZP1222" s="61"/>
      <c r="QZQ1222" s="61"/>
      <c r="QZR1222" s="61"/>
      <c r="QZS1222" s="61"/>
      <c r="QZT1222" s="61"/>
      <c r="QZU1222" s="61"/>
      <c r="QZV1222" s="61"/>
      <c r="QZW1222" s="61"/>
      <c r="QZX1222" s="61"/>
      <c r="QZY1222" s="61"/>
      <c r="QZZ1222" s="61"/>
      <c r="RAA1222" s="61"/>
      <c r="RAB1222" s="61"/>
      <c r="RAC1222" s="61"/>
      <c r="RAD1222" s="61"/>
      <c r="RAE1222" s="61"/>
      <c r="RAF1222" s="61"/>
      <c r="RAG1222" s="61"/>
      <c r="RAH1222" s="61"/>
      <c r="RAI1222" s="61"/>
      <c r="RAJ1222" s="61"/>
      <c r="RAK1222" s="61"/>
      <c r="RAL1222" s="61"/>
      <c r="RAM1222" s="61"/>
      <c r="RAN1222" s="61"/>
      <c r="RAO1222" s="61"/>
      <c r="RAP1222" s="61"/>
      <c r="RAQ1222" s="61"/>
      <c r="RAR1222" s="61"/>
      <c r="RAS1222" s="61"/>
      <c r="RAT1222" s="61"/>
      <c r="RAU1222" s="61"/>
      <c r="RAV1222" s="61"/>
      <c r="RAW1222" s="61"/>
      <c r="RAX1222" s="61"/>
      <c r="RAY1222" s="61"/>
      <c r="RAZ1222" s="61"/>
      <c r="RBA1222" s="61"/>
      <c r="RBB1222" s="61"/>
      <c r="RBC1222" s="61"/>
      <c r="RBD1222" s="61"/>
      <c r="RBE1222" s="61"/>
      <c r="RBF1222" s="61"/>
      <c r="RBG1222" s="61"/>
      <c r="RBH1222" s="61"/>
      <c r="RBI1222" s="61"/>
      <c r="RBJ1222" s="61"/>
      <c r="RBK1222" s="61"/>
      <c r="RBL1222" s="61"/>
      <c r="RBM1222" s="61"/>
      <c r="RBN1222" s="61"/>
      <c r="RBO1222" s="61"/>
      <c r="RBP1222" s="61"/>
      <c r="RBQ1222" s="61"/>
      <c r="RBR1222" s="61"/>
      <c r="RBS1222" s="61"/>
      <c r="RBT1222" s="61"/>
      <c r="RBU1222" s="61"/>
      <c r="RBV1222" s="61"/>
      <c r="RBW1222" s="61"/>
      <c r="RBX1222" s="61"/>
      <c r="RBY1222" s="61"/>
      <c r="RBZ1222" s="61"/>
      <c r="RCA1222" s="61"/>
      <c r="RCB1222" s="61"/>
      <c r="RCC1222" s="61"/>
      <c r="RCD1222" s="61"/>
      <c r="RCE1222" s="61"/>
      <c r="RCF1222" s="61"/>
      <c r="RCG1222" s="61"/>
      <c r="RCH1222" s="61"/>
      <c r="RCI1222" s="61"/>
      <c r="RCJ1222" s="61"/>
      <c r="RCK1222" s="61"/>
      <c r="RCL1222" s="61"/>
      <c r="RCM1222" s="61"/>
      <c r="RCN1222" s="61"/>
      <c r="RCO1222" s="61"/>
      <c r="RCP1222" s="61"/>
      <c r="RCQ1222" s="61"/>
      <c r="RCR1222" s="61"/>
      <c r="RCS1222" s="61"/>
      <c r="RCT1222" s="61"/>
      <c r="RCU1222" s="61"/>
      <c r="RCV1222" s="61"/>
      <c r="RCW1222" s="61"/>
      <c r="RCX1222" s="61"/>
      <c r="RCY1222" s="61"/>
      <c r="RCZ1222" s="61"/>
      <c r="RDA1222" s="61"/>
      <c r="RDB1222" s="61"/>
      <c r="RDC1222" s="61"/>
      <c r="RDD1222" s="61"/>
      <c r="RDE1222" s="61"/>
      <c r="RDF1222" s="61"/>
      <c r="RDG1222" s="61"/>
      <c r="RDH1222" s="61"/>
      <c r="RDI1222" s="61"/>
      <c r="RDJ1222" s="61"/>
      <c r="RDK1222" s="61"/>
      <c r="RDL1222" s="61"/>
      <c r="RDM1222" s="61"/>
      <c r="RDN1222" s="61"/>
      <c r="RDO1222" s="61"/>
      <c r="RDP1222" s="61"/>
      <c r="RDQ1222" s="61"/>
      <c r="RDR1222" s="61"/>
      <c r="RDS1222" s="61"/>
      <c r="RDT1222" s="61"/>
      <c r="RDU1222" s="61"/>
      <c r="RDV1222" s="61"/>
      <c r="RDW1222" s="61"/>
      <c r="RDX1222" s="61"/>
      <c r="RDY1222" s="61"/>
      <c r="RDZ1222" s="61"/>
      <c r="REA1222" s="61"/>
      <c r="REB1222" s="61"/>
      <c r="REC1222" s="61"/>
      <c r="RED1222" s="61"/>
      <c r="REE1222" s="61"/>
      <c r="REF1222" s="61"/>
      <c r="REG1222" s="61"/>
      <c r="REH1222" s="61"/>
      <c r="REI1222" s="61"/>
      <c r="REJ1222" s="61"/>
      <c r="REK1222" s="61"/>
      <c r="REL1222" s="61"/>
      <c r="REM1222" s="61"/>
      <c r="REN1222" s="61"/>
      <c r="REO1222" s="61"/>
      <c r="REP1222" s="61"/>
      <c r="REQ1222" s="61"/>
      <c r="RER1222" s="61"/>
      <c r="RES1222" s="61"/>
      <c r="RET1222" s="61"/>
      <c r="REU1222" s="61"/>
      <c r="REV1222" s="61"/>
      <c r="REW1222" s="61"/>
      <c r="REX1222" s="61"/>
      <c r="REY1222" s="61"/>
      <c r="REZ1222" s="61"/>
      <c r="RFA1222" s="61"/>
      <c r="RFB1222" s="61"/>
      <c r="RFC1222" s="61"/>
      <c r="RFD1222" s="61"/>
      <c r="RFE1222" s="61"/>
      <c r="RFF1222" s="61"/>
      <c r="RFG1222" s="61"/>
      <c r="RFH1222" s="61"/>
      <c r="RFI1222" s="61"/>
      <c r="RFJ1222" s="61"/>
      <c r="RFK1222" s="61"/>
      <c r="RFL1222" s="61"/>
      <c r="RFM1222" s="61"/>
      <c r="RFN1222" s="61"/>
      <c r="RFO1222" s="61"/>
      <c r="RFP1222" s="61"/>
      <c r="RFQ1222" s="61"/>
      <c r="RFR1222" s="61"/>
      <c r="RFS1222" s="61"/>
      <c r="RFT1222" s="61"/>
      <c r="RFU1222" s="61"/>
      <c r="RFV1222" s="61"/>
      <c r="RFW1222" s="61"/>
      <c r="RFX1222" s="61"/>
      <c r="RFY1222" s="61"/>
      <c r="RFZ1222" s="61"/>
      <c r="RGA1222" s="61"/>
      <c r="RGB1222" s="61"/>
      <c r="RGC1222" s="61"/>
      <c r="RGD1222" s="61"/>
      <c r="RGE1222" s="61"/>
      <c r="RGF1222" s="61"/>
      <c r="RGG1222" s="61"/>
      <c r="RGH1222" s="61"/>
      <c r="RGI1222" s="61"/>
      <c r="RGJ1222" s="61"/>
      <c r="RGK1222" s="61"/>
      <c r="RGL1222" s="61"/>
      <c r="RGM1222" s="61"/>
      <c r="RGN1222" s="61"/>
      <c r="RGO1222" s="61"/>
      <c r="RGP1222" s="61"/>
      <c r="RGQ1222" s="61"/>
      <c r="RGR1222" s="61"/>
      <c r="RGS1222" s="61"/>
      <c r="RGT1222" s="61"/>
      <c r="RGU1222" s="61"/>
      <c r="RGV1222" s="61"/>
      <c r="RGW1222" s="61"/>
      <c r="RGX1222" s="61"/>
      <c r="RGY1222" s="61"/>
      <c r="RGZ1222" s="61"/>
      <c r="RHA1222" s="61"/>
      <c r="RHB1222" s="61"/>
      <c r="RHC1222" s="61"/>
      <c r="RHD1222" s="61"/>
      <c r="RHE1222" s="61"/>
      <c r="RHF1222" s="61"/>
      <c r="RHG1222" s="61"/>
      <c r="RHH1222" s="61"/>
      <c r="RHI1222" s="61"/>
      <c r="RHJ1222" s="61"/>
      <c r="RHK1222" s="61"/>
      <c r="RHL1222" s="61"/>
      <c r="RHM1222" s="61"/>
      <c r="RHN1222" s="61"/>
      <c r="RHO1222" s="61"/>
      <c r="RHP1222" s="61"/>
      <c r="RHQ1222" s="61"/>
      <c r="RHR1222" s="61"/>
      <c r="RHS1222" s="61"/>
      <c r="RHT1222" s="61"/>
      <c r="RHU1222" s="61"/>
      <c r="RHV1222" s="61"/>
      <c r="RHW1222" s="61"/>
      <c r="RHX1222" s="61"/>
      <c r="RHY1222" s="61"/>
      <c r="RHZ1222" s="61"/>
      <c r="RIA1222" s="61"/>
      <c r="RIB1222" s="61"/>
      <c r="RIC1222" s="61"/>
      <c r="RID1222" s="61"/>
      <c r="RIE1222" s="61"/>
      <c r="RIF1222" s="61"/>
      <c r="RIG1222" s="61"/>
      <c r="RIH1222" s="61"/>
      <c r="RII1222" s="61"/>
      <c r="RIJ1222" s="61"/>
      <c r="RIK1222" s="61"/>
      <c r="RIL1222" s="61"/>
      <c r="RIM1222" s="61"/>
      <c r="RIN1222" s="61"/>
      <c r="RIO1222" s="61"/>
      <c r="RIP1222" s="61"/>
      <c r="RIQ1222" s="61"/>
      <c r="RIR1222" s="61"/>
      <c r="RIS1222" s="61"/>
      <c r="RIT1222" s="61"/>
      <c r="RIU1222" s="61"/>
      <c r="RIV1222" s="61"/>
      <c r="RIW1222" s="61"/>
      <c r="RIX1222" s="61"/>
      <c r="RIY1222" s="61"/>
      <c r="RIZ1222" s="61"/>
      <c r="RJA1222" s="61"/>
      <c r="RJB1222" s="61"/>
      <c r="RJC1222" s="61"/>
      <c r="RJD1222" s="61"/>
      <c r="RJE1222" s="61"/>
      <c r="RJF1222" s="61"/>
      <c r="RJG1222" s="61"/>
      <c r="RJH1222" s="61"/>
      <c r="RJI1222" s="61"/>
      <c r="RJJ1222" s="61"/>
      <c r="RJK1222" s="61"/>
      <c r="RJL1222" s="61"/>
      <c r="RJM1222" s="61"/>
      <c r="RJN1222" s="61"/>
      <c r="RJO1222" s="61"/>
      <c r="RJP1222" s="61"/>
      <c r="RJQ1222" s="61"/>
      <c r="RJR1222" s="61"/>
      <c r="RJS1222" s="61"/>
      <c r="RJT1222" s="61"/>
      <c r="RJU1222" s="61"/>
      <c r="RJV1222" s="61"/>
      <c r="RJW1222" s="61"/>
      <c r="RJX1222" s="61"/>
      <c r="RJY1222" s="61"/>
      <c r="RJZ1222" s="61"/>
      <c r="RKA1222" s="61"/>
      <c r="RKB1222" s="61"/>
      <c r="RKC1222" s="61"/>
      <c r="RKD1222" s="61"/>
      <c r="RKE1222" s="61"/>
      <c r="RKF1222" s="61"/>
      <c r="RKG1222" s="61"/>
      <c r="RKH1222" s="61"/>
      <c r="RKI1222" s="61"/>
      <c r="RKJ1222" s="61"/>
      <c r="RKK1222" s="61"/>
      <c r="RKL1222" s="61"/>
      <c r="RKM1222" s="61"/>
      <c r="RKN1222" s="61"/>
      <c r="RKO1222" s="61"/>
      <c r="RKP1222" s="61"/>
      <c r="RKQ1222" s="61"/>
      <c r="RKR1222" s="61"/>
      <c r="RKS1222" s="61"/>
      <c r="RKT1222" s="61"/>
      <c r="RKU1222" s="61"/>
      <c r="RKV1222" s="61"/>
      <c r="RKW1222" s="61"/>
      <c r="RKX1222" s="61"/>
      <c r="RKY1222" s="61"/>
      <c r="RKZ1222" s="61"/>
      <c r="RLA1222" s="61"/>
      <c r="RLB1222" s="61"/>
      <c r="RLC1222" s="61"/>
      <c r="RLD1222" s="61"/>
      <c r="RLE1222" s="61"/>
      <c r="RLF1222" s="61"/>
      <c r="RLG1222" s="61"/>
      <c r="RLH1222" s="61"/>
      <c r="RLI1222" s="61"/>
      <c r="RLJ1222" s="61"/>
      <c r="RLK1222" s="61"/>
      <c r="RLL1222" s="61"/>
      <c r="RLM1222" s="61"/>
      <c r="RLN1222" s="61"/>
      <c r="RLO1222" s="61"/>
      <c r="RLP1222" s="61"/>
      <c r="RLQ1222" s="61"/>
      <c r="RLR1222" s="61"/>
      <c r="RLS1222" s="61"/>
      <c r="RLT1222" s="61"/>
      <c r="RLU1222" s="61"/>
      <c r="RLV1222" s="61"/>
      <c r="RLW1222" s="61"/>
      <c r="RLX1222" s="61"/>
      <c r="RLY1222" s="61"/>
      <c r="RLZ1222" s="61"/>
      <c r="RMA1222" s="61"/>
      <c r="RMB1222" s="61"/>
      <c r="RMC1222" s="61"/>
      <c r="RMD1222" s="61"/>
      <c r="RME1222" s="61"/>
      <c r="RMF1222" s="61"/>
      <c r="RMG1222" s="61"/>
      <c r="RMH1222" s="61"/>
      <c r="RMI1222" s="61"/>
      <c r="RMJ1222" s="61"/>
      <c r="RMK1222" s="61"/>
      <c r="RML1222" s="61"/>
      <c r="RMM1222" s="61"/>
      <c r="RMN1222" s="61"/>
      <c r="RMO1222" s="61"/>
      <c r="RMP1222" s="61"/>
      <c r="RMQ1222" s="61"/>
      <c r="RMR1222" s="61"/>
      <c r="RMS1222" s="61"/>
      <c r="RMT1222" s="61"/>
      <c r="RMU1222" s="61"/>
      <c r="RMV1222" s="61"/>
      <c r="RMW1222" s="61"/>
      <c r="RMX1222" s="61"/>
      <c r="RMY1222" s="61"/>
      <c r="RMZ1222" s="61"/>
      <c r="RNA1222" s="61"/>
      <c r="RNB1222" s="61"/>
      <c r="RNC1222" s="61"/>
      <c r="RND1222" s="61"/>
      <c r="RNE1222" s="61"/>
      <c r="RNF1222" s="61"/>
      <c r="RNG1222" s="61"/>
      <c r="RNH1222" s="61"/>
      <c r="RNI1222" s="61"/>
      <c r="RNJ1222" s="61"/>
      <c r="RNK1222" s="61"/>
      <c r="RNL1222" s="61"/>
      <c r="RNM1222" s="61"/>
      <c r="RNN1222" s="61"/>
      <c r="RNO1222" s="61"/>
      <c r="RNP1222" s="61"/>
      <c r="RNQ1222" s="61"/>
      <c r="RNR1222" s="61"/>
      <c r="RNS1222" s="61"/>
      <c r="RNT1222" s="61"/>
      <c r="RNU1222" s="61"/>
      <c r="RNV1222" s="61"/>
      <c r="RNW1222" s="61"/>
      <c r="RNX1222" s="61"/>
      <c r="RNY1222" s="61"/>
      <c r="RNZ1222" s="61"/>
      <c r="ROA1222" s="61"/>
      <c r="ROB1222" s="61"/>
      <c r="ROC1222" s="61"/>
      <c r="ROD1222" s="61"/>
      <c r="ROE1222" s="61"/>
      <c r="ROF1222" s="61"/>
      <c r="ROG1222" s="61"/>
      <c r="ROH1222" s="61"/>
      <c r="ROI1222" s="61"/>
      <c r="ROJ1222" s="61"/>
      <c r="ROK1222" s="61"/>
      <c r="ROL1222" s="61"/>
      <c r="ROM1222" s="61"/>
      <c r="RON1222" s="61"/>
      <c r="ROO1222" s="61"/>
      <c r="ROP1222" s="61"/>
      <c r="ROQ1222" s="61"/>
      <c r="ROR1222" s="61"/>
      <c r="ROS1222" s="61"/>
      <c r="ROT1222" s="61"/>
      <c r="ROU1222" s="61"/>
      <c r="ROV1222" s="61"/>
      <c r="ROW1222" s="61"/>
      <c r="ROX1222" s="61"/>
      <c r="ROY1222" s="61"/>
      <c r="ROZ1222" s="61"/>
      <c r="RPA1222" s="61"/>
      <c r="RPB1222" s="61"/>
      <c r="RPC1222" s="61"/>
      <c r="RPD1222" s="61"/>
      <c r="RPE1222" s="61"/>
      <c r="RPF1222" s="61"/>
      <c r="RPG1222" s="61"/>
      <c r="RPH1222" s="61"/>
      <c r="RPI1222" s="61"/>
      <c r="RPJ1222" s="61"/>
      <c r="RPK1222" s="61"/>
      <c r="RPL1222" s="61"/>
      <c r="RPM1222" s="61"/>
      <c r="RPN1222" s="61"/>
      <c r="RPO1222" s="61"/>
      <c r="RPP1222" s="61"/>
      <c r="RPQ1222" s="61"/>
      <c r="RPR1222" s="61"/>
      <c r="RPS1222" s="61"/>
      <c r="RPT1222" s="61"/>
      <c r="RPU1222" s="61"/>
      <c r="RPV1222" s="61"/>
      <c r="RPW1222" s="61"/>
      <c r="RPX1222" s="61"/>
      <c r="RPY1222" s="61"/>
      <c r="RPZ1222" s="61"/>
      <c r="RQA1222" s="61"/>
      <c r="RQB1222" s="61"/>
      <c r="RQC1222" s="61"/>
      <c r="RQD1222" s="61"/>
      <c r="RQE1222" s="61"/>
      <c r="RQF1222" s="61"/>
      <c r="RQG1222" s="61"/>
      <c r="RQH1222" s="61"/>
      <c r="RQI1222" s="61"/>
      <c r="RQJ1222" s="61"/>
      <c r="RQK1222" s="61"/>
      <c r="RQL1222" s="61"/>
      <c r="RQM1222" s="61"/>
      <c r="RQN1222" s="61"/>
      <c r="RQO1222" s="61"/>
      <c r="RQP1222" s="61"/>
      <c r="RQQ1222" s="61"/>
      <c r="RQR1222" s="61"/>
      <c r="RQS1222" s="61"/>
      <c r="RQT1222" s="61"/>
      <c r="RQU1222" s="61"/>
      <c r="RQV1222" s="61"/>
      <c r="RQW1222" s="61"/>
      <c r="RQX1222" s="61"/>
      <c r="RQY1222" s="61"/>
      <c r="RQZ1222" s="61"/>
      <c r="RRA1222" s="61"/>
      <c r="RRB1222" s="61"/>
      <c r="RRC1222" s="61"/>
      <c r="RRD1222" s="61"/>
      <c r="RRE1222" s="61"/>
      <c r="RRF1222" s="61"/>
      <c r="RRG1222" s="61"/>
      <c r="RRH1222" s="61"/>
      <c r="RRI1222" s="61"/>
      <c r="RRJ1222" s="61"/>
      <c r="RRK1222" s="61"/>
      <c r="RRL1222" s="61"/>
      <c r="RRM1222" s="61"/>
      <c r="RRN1222" s="61"/>
      <c r="RRO1222" s="61"/>
      <c r="RRP1222" s="61"/>
      <c r="RRQ1222" s="61"/>
      <c r="RRR1222" s="61"/>
      <c r="RRS1222" s="61"/>
      <c r="RRT1222" s="61"/>
      <c r="RRU1222" s="61"/>
      <c r="RRV1222" s="61"/>
      <c r="RRW1222" s="61"/>
      <c r="RRX1222" s="61"/>
      <c r="RRY1222" s="61"/>
      <c r="RRZ1222" s="61"/>
      <c r="RSA1222" s="61"/>
      <c r="RSB1222" s="61"/>
      <c r="RSC1222" s="61"/>
      <c r="RSD1222" s="61"/>
      <c r="RSE1222" s="61"/>
      <c r="RSF1222" s="61"/>
      <c r="RSG1222" s="61"/>
      <c r="RSH1222" s="61"/>
      <c r="RSI1222" s="61"/>
      <c r="RSJ1222" s="61"/>
      <c r="RSK1222" s="61"/>
      <c r="RSL1222" s="61"/>
      <c r="RSM1222" s="61"/>
      <c r="RSN1222" s="61"/>
      <c r="RSO1222" s="61"/>
      <c r="RSP1222" s="61"/>
      <c r="RSQ1222" s="61"/>
      <c r="RSR1222" s="61"/>
      <c r="RSS1222" s="61"/>
      <c r="RST1222" s="61"/>
      <c r="RSU1222" s="61"/>
      <c r="RSV1222" s="61"/>
      <c r="RSW1222" s="61"/>
      <c r="RSX1222" s="61"/>
      <c r="RSY1222" s="61"/>
      <c r="RSZ1222" s="61"/>
      <c r="RTA1222" s="61"/>
      <c r="RTB1222" s="61"/>
      <c r="RTC1222" s="61"/>
      <c r="RTD1222" s="61"/>
      <c r="RTE1222" s="61"/>
      <c r="RTF1222" s="61"/>
      <c r="RTG1222" s="61"/>
      <c r="RTH1222" s="61"/>
      <c r="RTI1222" s="61"/>
      <c r="RTJ1222" s="61"/>
      <c r="RTK1222" s="61"/>
      <c r="RTL1222" s="61"/>
      <c r="RTM1222" s="61"/>
      <c r="RTN1222" s="61"/>
      <c r="RTO1222" s="61"/>
      <c r="RTP1222" s="61"/>
      <c r="RTQ1222" s="61"/>
      <c r="RTR1222" s="61"/>
      <c r="RTS1222" s="61"/>
      <c r="RTT1222" s="61"/>
      <c r="RTU1222" s="61"/>
      <c r="RTV1222" s="61"/>
      <c r="RTW1222" s="61"/>
      <c r="RTX1222" s="61"/>
      <c r="RTY1222" s="61"/>
      <c r="RTZ1222" s="61"/>
      <c r="RUA1222" s="61"/>
      <c r="RUB1222" s="61"/>
      <c r="RUC1222" s="61"/>
      <c r="RUD1222" s="61"/>
      <c r="RUE1222" s="61"/>
      <c r="RUF1222" s="61"/>
      <c r="RUG1222" s="61"/>
      <c r="RUH1222" s="61"/>
      <c r="RUI1222" s="61"/>
      <c r="RUJ1222" s="61"/>
      <c r="RUK1222" s="61"/>
      <c r="RUL1222" s="61"/>
      <c r="RUM1222" s="61"/>
      <c r="RUN1222" s="61"/>
      <c r="RUO1222" s="61"/>
      <c r="RUP1222" s="61"/>
      <c r="RUQ1222" s="61"/>
      <c r="RUR1222" s="61"/>
      <c r="RUS1222" s="61"/>
      <c r="RUT1222" s="61"/>
      <c r="RUU1222" s="61"/>
      <c r="RUV1222" s="61"/>
      <c r="RUW1222" s="61"/>
      <c r="RUX1222" s="61"/>
      <c r="RUY1222" s="61"/>
      <c r="RUZ1222" s="61"/>
      <c r="RVA1222" s="61"/>
      <c r="RVB1222" s="61"/>
      <c r="RVC1222" s="61"/>
      <c r="RVD1222" s="61"/>
      <c r="RVE1222" s="61"/>
      <c r="RVF1222" s="61"/>
      <c r="RVG1222" s="61"/>
      <c r="RVH1222" s="61"/>
      <c r="RVI1222" s="61"/>
      <c r="RVJ1222" s="61"/>
      <c r="RVK1222" s="61"/>
      <c r="RVL1222" s="61"/>
      <c r="RVM1222" s="61"/>
      <c r="RVN1222" s="61"/>
      <c r="RVO1222" s="61"/>
      <c r="RVP1222" s="61"/>
      <c r="RVQ1222" s="61"/>
      <c r="RVR1222" s="61"/>
      <c r="RVS1222" s="61"/>
      <c r="RVT1222" s="61"/>
      <c r="RVU1222" s="61"/>
      <c r="RVV1222" s="61"/>
      <c r="RVW1222" s="61"/>
      <c r="RVX1222" s="61"/>
      <c r="RVY1222" s="61"/>
      <c r="RVZ1222" s="61"/>
      <c r="RWA1222" s="61"/>
      <c r="RWB1222" s="61"/>
      <c r="RWC1222" s="61"/>
      <c r="RWD1222" s="61"/>
      <c r="RWE1222" s="61"/>
      <c r="RWF1222" s="61"/>
      <c r="RWG1222" s="61"/>
      <c r="RWH1222" s="61"/>
      <c r="RWI1222" s="61"/>
      <c r="RWJ1222" s="61"/>
      <c r="RWK1222" s="61"/>
      <c r="RWL1222" s="61"/>
      <c r="RWM1222" s="61"/>
      <c r="RWN1222" s="61"/>
      <c r="RWO1222" s="61"/>
      <c r="RWP1222" s="61"/>
      <c r="RWQ1222" s="61"/>
      <c r="RWR1222" s="61"/>
      <c r="RWS1222" s="61"/>
      <c r="RWT1222" s="61"/>
      <c r="RWU1222" s="61"/>
      <c r="RWV1222" s="61"/>
      <c r="RWW1222" s="61"/>
      <c r="RWX1222" s="61"/>
      <c r="RWY1222" s="61"/>
      <c r="RWZ1222" s="61"/>
      <c r="RXA1222" s="61"/>
      <c r="RXB1222" s="61"/>
      <c r="RXC1222" s="61"/>
      <c r="RXD1222" s="61"/>
      <c r="RXE1222" s="61"/>
      <c r="RXF1222" s="61"/>
      <c r="RXG1222" s="61"/>
      <c r="RXH1222" s="61"/>
      <c r="RXI1222" s="61"/>
      <c r="RXJ1222" s="61"/>
      <c r="RXK1222" s="61"/>
      <c r="RXL1222" s="61"/>
      <c r="RXM1222" s="61"/>
      <c r="RXN1222" s="61"/>
      <c r="RXO1222" s="61"/>
      <c r="RXP1222" s="61"/>
      <c r="RXQ1222" s="61"/>
      <c r="RXR1222" s="61"/>
      <c r="RXS1222" s="61"/>
      <c r="RXT1222" s="61"/>
      <c r="RXU1222" s="61"/>
      <c r="RXV1222" s="61"/>
      <c r="RXW1222" s="61"/>
      <c r="RXX1222" s="61"/>
      <c r="RXY1222" s="61"/>
      <c r="RXZ1222" s="61"/>
      <c r="RYA1222" s="61"/>
      <c r="RYB1222" s="61"/>
      <c r="RYC1222" s="61"/>
      <c r="RYD1222" s="61"/>
      <c r="RYE1222" s="61"/>
      <c r="RYF1222" s="61"/>
      <c r="RYG1222" s="61"/>
      <c r="RYH1222" s="61"/>
      <c r="RYI1222" s="61"/>
      <c r="RYJ1222" s="61"/>
      <c r="RYK1222" s="61"/>
      <c r="RYL1222" s="61"/>
      <c r="RYM1222" s="61"/>
      <c r="RYN1222" s="61"/>
      <c r="RYO1222" s="61"/>
      <c r="RYP1222" s="61"/>
      <c r="RYQ1222" s="61"/>
      <c r="RYR1222" s="61"/>
      <c r="RYS1222" s="61"/>
      <c r="RYT1222" s="61"/>
      <c r="RYU1222" s="61"/>
      <c r="RYV1222" s="61"/>
      <c r="RYW1222" s="61"/>
      <c r="RYX1222" s="61"/>
      <c r="RYY1222" s="61"/>
      <c r="RYZ1222" s="61"/>
      <c r="RZA1222" s="61"/>
      <c r="RZB1222" s="61"/>
      <c r="RZC1222" s="61"/>
      <c r="RZD1222" s="61"/>
      <c r="RZE1222" s="61"/>
      <c r="RZF1222" s="61"/>
      <c r="RZG1222" s="61"/>
      <c r="RZH1222" s="61"/>
      <c r="RZI1222" s="61"/>
      <c r="RZJ1222" s="61"/>
      <c r="RZK1222" s="61"/>
      <c r="RZL1222" s="61"/>
      <c r="RZM1222" s="61"/>
      <c r="RZN1222" s="61"/>
      <c r="RZO1222" s="61"/>
      <c r="RZP1222" s="61"/>
      <c r="RZQ1222" s="61"/>
      <c r="RZR1222" s="61"/>
      <c r="RZS1222" s="61"/>
      <c r="RZT1222" s="61"/>
      <c r="RZU1222" s="61"/>
      <c r="RZV1222" s="61"/>
      <c r="RZW1222" s="61"/>
      <c r="RZX1222" s="61"/>
      <c r="RZY1222" s="61"/>
      <c r="RZZ1222" s="61"/>
      <c r="SAA1222" s="61"/>
      <c r="SAB1222" s="61"/>
      <c r="SAC1222" s="61"/>
      <c r="SAD1222" s="61"/>
      <c r="SAE1222" s="61"/>
      <c r="SAF1222" s="61"/>
      <c r="SAG1222" s="61"/>
      <c r="SAH1222" s="61"/>
      <c r="SAI1222" s="61"/>
      <c r="SAJ1222" s="61"/>
      <c r="SAK1222" s="61"/>
      <c r="SAL1222" s="61"/>
      <c r="SAM1222" s="61"/>
      <c r="SAN1222" s="61"/>
      <c r="SAO1222" s="61"/>
      <c r="SAP1222" s="61"/>
      <c r="SAQ1222" s="61"/>
      <c r="SAR1222" s="61"/>
      <c r="SAS1222" s="61"/>
      <c r="SAT1222" s="61"/>
      <c r="SAU1222" s="61"/>
      <c r="SAV1222" s="61"/>
      <c r="SAW1222" s="61"/>
      <c r="SAX1222" s="61"/>
      <c r="SAY1222" s="61"/>
      <c r="SAZ1222" s="61"/>
      <c r="SBA1222" s="61"/>
      <c r="SBB1222" s="61"/>
      <c r="SBC1222" s="61"/>
      <c r="SBD1222" s="61"/>
      <c r="SBE1222" s="61"/>
      <c r="SBF1222" s="61"/>
      <c r="SBG1222" s="61"/>
      <c r="SBH1222" s="61"/>
      <c r="SBI1222" s="61"/>
      <c r="SBJ1222" s="61"/>
      <c r="SBK1222" s="61"/>
      <c r="SBL1222" s="61"/>
      <c r="SBM1222" s="61"/>
      <c r="SBN1222" s="61"/>
      <c r="SBO1222" s="61"/>
      <c r="SBP1222" s="61"/>
      <c r="SBQ1222" s="61"/>
      <c r="SBR1222" s="61"/>
      <c r="SBS1222" s="61"/>
      <c r="SBT1222" s="61"/>
      <c r="SBU1222" s="61"/>
      <c r="SBV1222" s="61"/>
      <c r="SBW1222" s="61"/>
      <c r="SBX1222" s="61"/>
      <c r="SBY1222" s="61"/>
      <c r="SBZ1222" s="61"/>
      <c r="SCA1222" s="61"/>
      <c r="SCB1222" s="61"/>
      <c r="SCC1222" s="61"/>
      <c r="SCD1222" s="61"/>
      <c r="SCE1222" s="61"/>
      <c r="SCF1222" s="61"/>
      <c r="SCG1222" s="61"/>
      <c r="SCH1222" s="61"/>
      <c r="SCI1222" s="61"/>
      <c r="SCJ1222" s="61"/>
      <c r="SCK1222" s="61"/>
      <c r="SCL1222" s="61"/>
      <c r="SCM1222" s="61"/>
      <c r="SCN1222" s="61"/>
      <c r="SCO1222" s="61"/>
      <c r="SCP1222" s="61"/>
      <c r="SCQ1222" s="61"/>
      <c r="SCR1222" s="61"/>
      <c r="SCS1222" s="61"/>
      <c r="SCT1222" s="61"/>
      <c r="SCU1222" s="61"/>
      <c r="SCV1222" s="61"/>
      <c r="SCW1222" s="61"/>
      <c r="SCX1222" s="61"/>
      <c r="SCY1222" s="61"/>
      <c r="SCZ1222" s="61"/>
      <c r="SDA1222" s="61"/>
      <c r="SDB1222" s="61"/>
      <c r="SDC1222" s="61"/>
      <c r="SDD1222" s="61"/>
      <c r="SDE1222" s="61"/>
      <c r="SDF1222" s="61"/>
      <c r="SDG1222" s="61"/>
      <c r="SDH1222" s="61"/>
      <c r="SDI1222" s="61"/>
      <c r="SDJ1222" s="61"/>
      <c r="SDK1222" s="61"/>
      <c r="SDL1222" s="61"/>
      <c r="SDM1222" s="61"/>
      <c r="SDN1222" s="61"/>
      <c r="SDO1222" s="61"/>
      <c r="SDP1222" s="61"/>
      <c r="SDQ1222" s="61"/>
      <c r="SDR1222" s="61"/>
      <c r="SDS1222" s="61"/>
      <c r="SDT1222" s="61"/>
      <c r="SDU1222" s="61"/>
      <c r="SDV1222" s="61"/>
      <c r="SDW1222" s="61"/>
      <c r="SDX1222" s="61"/>
      <c r="SDY1222" s="61"/>
      <c r="SDZ1222" s="61"/>
      <c r="SEA1222" s="61"/>
      <c r="SEB1222" s="61"/>
      <c r="SEC1222" s="61"/>
      <c r="SED1222" s="61"/>
      <c r="SEE1222" s="61"/>
      <c r="SEF1222" s="61"/>
      <c r="SEG1222" s="61"/>
      <c r="SEH1222" s="61"/>
      <c r="SEI1222" s="61"/>
      <c r="SEJ1222" s="61"/>
      <c r="SEK1222" s="61"/>
      <c r="SEL1222" s="61"/>
      <c r="SEM1222" s="61"/>
      <c r="SEN1222" s="61"/>
      <c r="SEO1222" s="61"/>
      <c r="SEP1222" s="61"/>
      <c r="SEQ1222" s="61"/>
      <c r="SER1222" s="61"/>
      <c r="SES1222" s="61"/>
      <c r="SET1222" s="61"/>
      <c r="SEU1222" s="61"/>
      <c r="SEV1222" s="61"/>
      <c r="SEW1222" s="61"/>
      <c r="SEX1222" s="61"/>
      <c r="SEY1222" s="61"/>
      <c r="SEZ1222" s="61"/>
      <c r="SFA1222" s="61"/>
      <c r="SFB1222" s="61"/>
      <c r="SFC1222" s="61"/>
      <c r="SFD1222" s="61"/>
      <c r="SFE1222" s="61"/>
      <c r="SFF1222" s="61"/>
      <c r="SFG1222" s="61"/>
      <c r="SFH1222" s="61"/>
      <c r="SFI1222" s="61"/>
      <c r="SFJ1222" s="61"/>
      <c r="SFK1222" s="61"/>
      <c r="SFL1222" s="61"/>
      <c r="SFM1222" s="61"/>
      <c r="SFN1222" s="61"/>
      <c r="SFO1222" s="61"/>
      <c r="SFP1222" s="61"/>
      <c r="SFQ1222" s="61"/>
      <c r="SFR1222" s="61"/>
      <c r="SFS1222" s="61"/>
      <c r="SFT1222" s="61"/>
      <c r="SFU1222" s="61"/>
      <c r="SFV1222" s="61"/>
      <c r="SFW1222" s="61"/>
      <c r="SFX1222" s="61"/>
      <c r="SFY1222" s="61"/>
      <c r="SFZ1222" s="61"/>
      <c r="SGA1222" s="61"/>
      <c r="SGB1222" s="61"/>
      <c r="SGC1222" s="61"/>
      <c r="SGD1222" s="61"/>
      <c r="SGE1222" s="61"/>
      <c r="SGF1222" s="61"/>
      <c r="SGG1222" s="61"/>
      <c r="SGH1222" s="61"/>
      <c r="SGI1222" s="61"/>
      <c r="SGJ1222" s="61"/>
      <c r="SGK1222" s="61"/>
      <c r="SGL1222" s="61"/>
      <c r="SGM1222" s="61"/>
      <c r="SGN1222" s="61"/>
      <c r="SGO1222" s="61"/>
      <c r="SGP1222" s="61"/>
      <c r="SGQ1222" s="61"/>
      <c r="SGR1222" s="61"/>
      <c r="SGS1222" s="61"/>
      <c r="SGT1222" s="61"/>
      <c r="SGU1222" s="61"/>
      <c r="SGV1222" s="61"/>
      <c r="SGW1222" s="61"/>
      <c r="SGX1222" s="61"/>
      <c r="SGY1222" s="61"/>
      <c r="SGZ1222" s="61"/>
      <c r="SHA1222" s="61"/>
      <c r="SHB1222" s="61"/>
      <c r="SHC1222" s="61"/>
      <c r="SHD1222" s="61"/>
      <c r="SHE1222" s="61"/>
      <c r="SHF1222" s="61"/>
      <c r="SHG1222" s="61"/>
      <c r="SHH1222" s="61"/>
      <c r="SHI1222" s="61"/>
      <c r="SHJ1222" s="61"/>
      <c r="SHK1222" s="61"/>
      <c r="SHL1222" s="61"/>
      <c r="SHM1222" s="61"/>
      <c r="SHN1222" s="61"/>
      <c r="SHO1222" s="61"/>
      <c r="SHP1222" s="61"/>
      <c r="SHQ1222" s="61"/>
      <c r="SHR1222" s="61"/>
      <c r="SHS1222" s="61"/>
      <c r="SHT1222" s="61"/>
      <c r="SHU1222" s="61"/>
      <c r="SHV1222" s="61"/>
      <c r="SHW1222" s="61"/>
      <c r="SHX1222" s="61"/>
      <c r="SHY1222" s="61"/>
      <c r="SHZ1222" s="61"/>
      <c r="SIA1222" s="61"/>
      <c r="SIB1222" s="61"/>
      <c r="SIC1222" s="61"/>
      <c r="SID1222" s="61"/>
      <c r="SIE1222" s="61"/>
      <c r="SIF1222" s="61"/>
      <c r="SIG1222" s="61"/>
      <c r="SIH1222" s="61"/>
      <c r="SII1222" s="61"/>
      <c r="SIJ1222" s="61"/>
      <c r="SIK1222" s="61"/>
      <c r="SIL1222" s="61"/>
      <c r="SIM1222" s="61"/>
      <c r="SIN1222" s="61"/>
      <c r="SIO1222" s="61"/>
      <c r="SIP1222" s="61"/>
      <c r="SIQ1222" s="61"/>
      <c r="SIR1222" s="61"/>
      <c r="SIS1222" s="61"/>
      <c r="SIT1222" s="61"/>
      <c r="SIU1222" s="61"/>
      <c r="SIV1222" s="61"/>
      <c r="SIW1222" s="61"/>
      <c r="SIX1222" s="61"/>
      <c r="SIY1222" s="61"/>
      <c r="SIZ1222" s="61"/>
      <c r="SJA1222" s="61"/>
      <c r="SJB1222" s="61"/>
      <c r="SJC1222" s="61"/>
      <c r="SJD1222" s="61"/>
      <c r="SJE1222" s="61"/>
      <c r="SJF1222" s="61"/>
      <c r="SJG1222" s="61"/>
      <c r="SJH1222" s="61"/>
      <c r="SJI1222" s="61"/>
      <c r="SJJ1222" s="61"/>
      <c r="SJK1222" s="61"/>
      <c r="SJL1222" s="61"/>
      <c r="SJM1222" s="61"/>
      <c r="SJN1222" s="61"/>
      <c r="SJO1222" s="61"/>
      <c r="SJP1222" s="61"/>
      <c r="SJQ1222" s="61"/>
      <c r="SJR1222" s="61"/>
      <c r="SJS1222" s="61"/>
      <c r="SJT1222" s="61"/>
      <c r="SJU1222" s="61"/>
      <c r="SJV1222" s="61"/>
      <c r="SJW1222" s="61"/>
      <c r="SJX1222" s="61"/>
      <c r="SJY1222" s="61"/>
      <c r="SJZ1222" s="61"/>
      <c r="SKA1222" s="61"/>
      <c r="SKB1222" s="61"/>
      <c r="SKC1222" s="61"/>
      <c r="SKD1222" s="61"/>
      <c r="SKE1222" s="61"/>
      <c r="SKF1222" s="61"/>
      <c r="SKG1222" s="61"/>
      <c r="SKH1222" s="61"/>
      <c r="SKI1222" s="61"/>
      <c r="SKJ1222" s="61"/>
      <c r="SKK1222" s="61"/>
      <c r="SKL1222" s="61"/>
      <c r="SKM1222" s="61"/>
      <c r="SKN1222" s="61"/>
      <c r="SKO1222" s="61"/>
      <c r="SKP1222" s="61"/>
      <c r="SKQ1222" s="61"/>
      <c r="SKR1222" s="61"/>
      <c r="SKS1222" s="61"/>
      <c r="SKT1222" s="61"/>
      <c r="SKU1222" s="61"/>
      <c r="SKV1222" s="61"/>
      <c r="SKW1222" s="61"/>
      <c r="SKX1222" s="61"/>
      <c r="SKY1222" s="61"/>
      <c r="SKZ1222" s="61"/>
      <c r="SLA1222" s="61"/>
      <c r="SLB1222" s="61"/>
      <c r="SLC1222" s="61"/>
      <c r="SLD1222" s="61"/>
      <c r="SLE1222" s="61"/>
      <c r="SLF1222" s="61"/>
      <c r="SLG1222" s="61"/>
      <c r="SLH1222" s="61"/>
      <c r="SLI1222" s="61"/>
      <c r="SLJ1222" s="61"/>
      <c r="SLK1222" s="61"/>
      <c r="SLL1222" s="61"/>
      <c r="SLM1222" s="61"/>
      <c r="SLN1222" s="61"/>
      <c r="SLO1222" s="61"/>
      <c r="SLP1222" s="61"/>
      <c r="SLQ1222" s="61"/>
      <c r="SLR1222" s="61"/>
      <c r="SLS1222" s="61"/>
      <c r="SLT1222" s="61"/>
      <c r="SLU1222" s="61"/>
      <c r="SLV1222" s="61"/>
      <c r="SLW1222" s="61"/>
      <c r="SLX1222" s="61"/>
      <c r="SLY1222" s="61"/>
      <c r="SLZ1222" s="61"/>
      <c r="SMA1222" s="61"/>
      <c r="SMB1222" s="61"/>
      <c r="SMC1222" s="61"/>
      <c r="SMD1222" s="61"/>
      <c r="SME1222" s="61"/>
      <c r="SMF1222" s="61"/>
      <c r="SMG1222" s="61"/>
      <c r="SMH1222" s="61"/>
      <c r="SMI1222" s="61"/>
      <c r="SMJ1222" s="61"/>
      <c r="SMK1222" s="61"/>
      <c r="SML1222" s="61"/>
      <c r="SMM1222" s="61"/>
      <c r="SMN1222" s="61"/>
      <c r="SMO1222" s="61"/>
      <c r="SMP1222" s="61"/>
      <c r="SMQ1222" s="61"/>
      <c r="SMR1222" s="61"/>
      <c r="SMS1222" s="61"/>
      <c r="SMT1222" s="61"/>
      <c r="SMU1222" s="61"/>
      <c r="SMV1222" s="61"/>
      <c r="SMW1222" s="61"/>
      <c r="SMX1222" s="61"/>
      <c r="SMY1222" s="61"/>
      <c r="SMZ1222" s="61"/>
      <c r="SNA1222" s="61"/>
      <c r="SNB1222" s="61"/>
      <c r="SNC1222" s="61"/>
      <c r="SND1222" s="61"/>
      <c r="SNE1222" s="61"/>
      <c r="SNF1222" s="61"/>
      <c r="SNG1222" s="61"/>
      <c r="SNH1222" s="61"/>
      <c r="SNI1222" s="61"/>
      <c r="SNJ1222" s="61"/>
      <c r="SNK1222" s="61"/>
      <c r="SNL1222" s="61"/>
      <c r="SNM1222" s="61"/>
      <c r="SNN1222" s="61"/>
      <c r="SNO1222" s="61"/>
      <c r="SNP1222" s="61"/>
      <c r="SNQ1222" s="61"/>
      <c r="SNR1222" s="61"/>
      <c r="SNS1222" s="61"/>
      <c r="SNT1222" s="61"/>
      <c r="SNU1222" s="61"/>
      <c r="SNV1222" s="61"/>
      <c r="SNW1222" s="61"/>
      <c r="SNX1222" s="61"/>
      <c r="SNY1222" s="61"/>
      <c r="SNZ1222" s="61"/>
      <c r="SOA1222" s="61"/>
      <c r="SOB1222" s="61"/>
      <c r="SOC1222" s="61"/>
      <c r="SOD1222" s="61"/>
      <c r="SOE1222" s="61"/>
      <c r="SOF1222" s="61"/>
      <c r="SOG1222" s="61"/>
      <c r="SOH1222" s="61"/>
      <c r="SOI1222" s="61"/>
      <c r="SOJ1222" s="61"/>
      <c r="SOK1222" s="61"/>
      <c r="SOL1222" s="61"/>
      <c r="SOM1222" s="61"/>
      <c r="SON1222" s="61"/>
      <c r="SOO1222" s="61"/>
      <c r="SOP1222" s="61"/>
      <c r="SOQ1222" s="61"/>
      <c r="SOR1222" s="61"/>
      <c r="SOS1222" s="61"/>
      <c r="SOT1222" s="61"/>
      <c r="SOU1222" s="61"/>
      <c r="SOV1222" s="61"/>
      <c r="SOW1222" s="61"/>
      <c r="SOX1222" s="61"/>
      <c r="SOY1222" s="61"/>
      <c r="SOZ1222" s="61"/>
      <c r="SPA1222" s="61"/>
      <c r="SPB1222" s="61"/>
      <c r="SPC1222" s="61"/>
      <c r="SPD1222" s="61"/>
      <c r="SPE1222" s="61"/>
      <c r="SPF1222" s="61"/>
      <c r="SPG1222" s="61"/>
      <c r="SPH1222" s="61"/>
      <c r="SPI1222" s="61"/>
      <c r="SPJ1222" s="61"/>
      <c r="SPK1222" s="61"/>
      <c r="SPL1222" s="61"/>
      <c r="SPM1222" s="61"/>
      <c r="SPN1222" s="61"/>
      <c r="SPO1222" s="61"/>
      <c r="SPP1222" s="61"/>
      <c r="SPQ1222" s="61"/>
      <c r="SPR1222" s="61"/>
      <c r="SPS1222" s="61"/>
      <c r="SPT1222" s="61"/>
      <c r="SPU1222" s="61"/>
      <c r="SPV1222" s="61"/>
      <c r="SPW1222" s="61"/>
      <c r="SPX1222" s="61"/>
      <c r="SPY1222" s="61"/>
      <c r="SPZ1222" s="61"/>
      <c r="SQA1222" s="61"/>
      <c r="SQB1222" s="61"/>
      <c r="SQC1222" s="61"/>
      <c r="SQD1222" s="61"/>
      <c r="SQE1222" s="61"/>
      <c r="SQF1222" s="61"/>
      <c r="SQG1222" s="61"/>
      <c r="SQH1222" s="61"/>
      <c r="SQI1222" s="61"/>
      <c r="SQJ1222" s="61"/>
      <c r="SQK1222" s="61"/>
      <c r="SQL1222" s="61"/>
      <c r="SQM1222" s="61"/>
      <c r="SQN1222" s="61"/>
      <c r="SQO1222" s="61"/>
      <c r="SQP1222" s="61"/>
      <c r="SQQ1222" s="61"/>
      <c r="SQR1222" s="61"/>
      <c r="SQS1222" s="61"/>
      <c r="SQT1222" s="61"/>
      <c r="SQU1222" s="61"/>
      <c r="SQV1222" s="61"/>
      <c r="SQW1222" s="61"/>
      <c r="SQX1222" s="61"/>
      <c r="SQY1222" s="61"/>
      <c r="SQZ1222" s="61"/>
      <c r="SRA1222" s="61"/>
      <c r="SRB1222" s="61"/>
      <c r="SRC1222" s="61"/>
      <c r="SRD1222" s="61"/>
      <c r="SRE1222" s="61"/>
      <c r="SRF1222" s="61"/>
      <c r="SRG1222" s="61"/>
      <c r="SRH1222" s="61"/>
      <c r="SRI1222" s="61"/>
      <c r="SRJ1222" s="61"/>
      <c r="SRK1222" s="61"/>
      <c r="SRL1222" s="61"/>
      <c r="SRM1222" s="61"/>
      <c r="SRN1222" s="61"/>
      <c r="SRO1222" s="61"/>
      <c r="SRP1222" s="61"/>
      <c r="SRQ1222" s="61"/>
      <c r="SRR1222" s="61"/>
      <c r="SRS1222" s="61"/>
      <c r="SRT1222" s="61"/>
      <c r="SRU1222" s="61"/>
      <c r="SRV1222" s="61"/>
      <c r="SRW1222" s="61"/>
      <c r="SRX1222" s="61"/>
      <c r="SRY1222" s="61"/>
      <c r="SRZ1222" s="61"/>
      <c r="SSA1222" s="61"/>
      <c r="SSB1222" s="61"/>
      <c r="SSC1222" s="61"/>
      <c r="SSD1222" s="61"/>
      <c r="SSE1222" s="61"/>
      <c r="SSF1222" s="61"/>
      <c r="SSG1222" s="61"/>
      <c r="SSH1222" s="61"/>
      <c r="SSI1222" s="61"/>
      <c r="SSJ1222" s="61"/>
      <c r="SSK1222" s="61"/>
      <c r="SSL1222" s="61"/>
      <c r="SSM1222" s="61"/>
      <c r="SSN1222" s="61"/>
      <c r="SSO1222" s="61"/>
      <c r="SSP1222" s="61"/>
      <c r="SSQ1222" s="61"/>
      <c r="SSR1222" s="61"/>
      <c r="SSS1222" s="61"/>
      <c r="SST1222" s="61"/>
      <c r="SSU1222" s="61"/>
      <c r="SSV1222" s="61"/>
      <c r="SSW1222" s="61"/>
      <c r="SSX1222" s="61"/>
      <c r="SSY1222" s="61"/>
      <c r="SSZ1222" s="61"/>
      <c r="STA1222" s="61"/>
      <c r="STB1222" s="61"/>
      <c r="STC1222" s="61"/>
      <c r="STD1222" s="61"/>
      <c r="STE1222" s="61"/>
      <c r="STF1222" s="61"/>
      <c r="STG1222" s="61"/>
      <c r="STH1222" s="61"/>
      <c r="STI1222" s="61"/>
      <c r="STJ1222" s="61"/>
      <c r="STK1222" s="61"/>
      <c r="STL1222" s="61"/>
      <c r="STM1222" s="61"/>
      <c r="STN1222" s="61"/>
      <c r="STO1222" s="61"/>
      <c r="STP1222" s="61"/>
      <c r="STQ1222" s="61"/>
      <c r="STR1222" s="61"/>
      <c r="STS1222" s="61"/>
      <c r="STT1222" s="61"/>
      <c r="STU1222" s="61"/>
      <c r="STV1222" s="61"/>
      <c r="STW1222" s="61"/>
      <c r="STX1222" s="61"/>
      <c r="STY1222" s="61"/>
      <c r="STZ1222" s="61"/>
      <c r="SUA1222" s="61"/>
      <c r="SUB1222" s="61"/>
      <c r="SUC1222" s="61"/>
      <c r="SUD1222" s="61"/>
      <c r="SUE1222" s="61"/>
      <c r="SUF1222" s="61"/>
      <c r="SUG1222" s="61"/>
      <c r="SUH1222" s="61"/>
      <c r="SUI1222" s="61"/>
      <c r="SUJ1222" s="61"/>
      <c r="SUK1222" s="61"/>
      <c r="SUL1222" s="61"/>
      <c r="SUM1222" s="61"/>
      <c r="SUN1222" s="61"/>
      <c r="SUO1222" s="61"/>
      <c r="SUP1222" s="61"/>
      <c r="SUQ1222" s="61"/>
      <c r="SUR1222" s="61"/>
      <c r="SUS1222" s="61"/>
      <c r="SUT1222" s="61"/>
      <c r="SUU1222" s="61"/>
      <c r="SUV1222" s="61"/>
      <c r="SUW1222" s="61"/>
      <c r="SUX1222" s="61"/>
      <c r="SUY1222" s="61"/>
      <c r="SUZ1222" s="61"/>
      <c r="SVA1222" s="61"/>
      <c r="SVB1222" s="61"/>
      <c r="SVC1222" s="61"/>
      <c r="SVD1222" s="61"/>
      <c r="SVE1222" s="61"/>
      <c r="SVF1222" s="61"/>
      <c r="SVG1222" s="61"/>
      <c r="SVH1222" s="61"/>
      <c r="SVI1222" s="61"/>
      <c r="SVJ1222" s="61"/>
      <c r="SVK1222" s="61"/>
      <c r="SVL1222" s="61"/>
      <c r="SVM1222" s="61"/>
      <c r="SVN1222" s="61"/>
      <c r="SVO1222" s="61"/>
      <c r="SVP1222" s="61"/>
      <c r="SVQ1222" s="61"/>
      <c r="SVR1222" s="61"/>
      <c r="SVS1222" s="61"/>
      <c r="SVT1222" s="61"/>
      <c r="SVU1222" s="61"/>
      <c r="SVV1222" s="61"/>
      <c r="SVW1222" s="61"/>
      <c r="SVX1222" s="61"/>
      <c r="SVY1222" s="61"/>
      <c r="SVZ1222" s="61"/>
      <c r="SWA1222" s="61"/>
      <c r="SWB1222" s="61"/>
      <c r="SWC1222" s="61"/>
      <c r="SWD1222" s="61"/>
      <c r="SWE1222" s="61"/>
      <c r="SWF1222" s="61"/>
      <c r="SWG1222" s="61"/>
      <c r="SWH1222" s="61"/>
      <c r="SWI1222" s="61"/>
      <c r="SWJ1222" s="61"/>
      <c r="SWK1222" s="61"/>
      <c r="SWL1222" s="61"/>
      <c r="SWM1222" s="61"/>
      <c r="SWN1222" s="61"/>
      <c r="SWO1222" s="61"/>
      <c r="SWP1222" s="61"/>
      <c r="SWQ1222" s="61"/>
      <c r="SWR1222" s="61"/>
      <c r="SWS1222" s="61"/>
      <c r="SWT1222" s="61"/>
      <c r="SWU1222" s="61"/>
      <c r="SWV1222" s="61"/>
      <c r="SWW1222" s="61"/>
      <c r="SWX1222" s="61"/>
      <c r="SWY1222" s="61"/>
      <c r="SWZ1222" s="61"/>
      <c r="SXA1222" s="61"/>
      <c r="SXB1222" s="61"/>
      <c r="SXC1222" s="61"/>
      <c r="SXD1222" s="61"/>
      <c r="SXE1222" s="61"/>
      <c r="SXF1222" s="61"/>
      <c r="SXG1222" s="61"/>
      <c r="SXH1222" s="61"/>
      <c r="SXI1222" s="61"/>
      <c r="SXJ1222" s="61"/>
      <c r="SXK1222" s="61"/>
      <c r="SXL1222" s="61"/>
      <c r="SXM1222" s="61"/>
      <c r="SXN1222" s="61"/>
      <c r="SXO1222" s="61"/>
      <c r="SXP1222" s="61"/>
      <c r="SXQ1222" s="61"/>
      <c r="SXR1222" s="61"/>
      <c r="SXS1222" s="61"/>
      <c r="SXT1222" s="61"/>
      <c r="SXU1222" s="61"/>
      <c r="SXV1222" s="61"/>
      <c r="SXW1222" s="61"/>
      <c r="SXX1222" s="61"/>
      <c r="SXY1222" s="61"/>
      <c r="SXZ1222" s="61"/>
      <c r="SYA1222" s="61"/>
      <c r="SYB1222" s="61"/>
      <c r="SYC1222" s="61"/>
      <c r="SYD1222" s="61"/>
      <c r="SYE1222" s="61"/>
      <c r="SYF1222" s="61"/>
      <c r="SYG1222" s="61"/>
      <c r="SYH1222" s="61"/>
      <c r="SYI1222" s="61"/>
      <c r="SYJ1222" s="61"/>
      <c r="SYK1222" s="61"/>
      <c r="SYL1222" s="61"/>
      <c r="SYM1222" s="61"/>
      <c r="SYN1222" s="61"/>
      <c r="SYO1222" s="61"/>
      <c r="SYP1222" s="61"/>
      <c r="SYQ1222" s="61"/>
      <c r="SYR1222" s="61"/>
      <c r="SYS1222" s="61"/>
      <c r="SYT1222" s="61"/>
      <c r="SYU1222" s="61"/>
      <c r="SYV1222" s="61"/>
      <c r="SYW1222" s="61"/>
      <c r="SYX1222" s="61"/>
      <c r="SYY1222" s="61"/>
      <c r="SYZ1222" s="61"/>
      <c r="SZA1222" s="61"/>
      <c r="SZB1222" s="61"/>
      <c r="SZC1222" s="61"/>
      <c r="SZD1222" s="61"/>
      <c r="SZE1222" s="61"/>
      <c r="SZF1222" s="61"/>
      <c r="SZG1222" s="61"/>
      <c r="SZH1222" s="61"/>
      <c r="SZI1222" s="61"/>
      <c r="SZJ1222" s="61"/>
      <c r="SZK1222" s="61"/>
      <c r="SZL1222" s="61"/>
      <c r="SZM1222" s="61"/>
      <c r="SZN1222" s="61"/>
      <c r="SZO1222" s="61"/>
      <c r="SZP1222" s="61"/>
      <c r="SZQ1222" s="61"/>
      <c r="SZR1222" s="61"/>
      <c r="SZS1222" s="61"/>
      <c r="SZT1222" s="61"/>
      <c r="SZU1222" s="61"/>
      <c r="SZV1222" s="61"/>
      <c r="SZW1222" s="61"/>
      <c r="SZX1222" s="61"/>
      <c r="SZY1222" s="61"/>
      <c r="SZZ1222" s="61"/>
      <c r="TAA1222" s="61"/>
      <c r="TAB1222" s="61"/>
      <c r="TAC1222" s="61"/>
      <c r="TAD1222" s="61"/>
      <c r="TAE1222" s="61"/>
      <c r="TAF1222" s="61"/>
      <c r="TAG1222" s="61"/>
      <c r="TAH1222" s="61"/>
      <c r="TAI1222" s="61"/>
      <c r="TAJ1222" s="61"/>
      <c r="TAK1222" s="61"/>
      <c r="TAL1222" s="61"/>
      <c r="TAM1222" s="61"/>
      <c r="TAN1222" s="61"/>
      <c r="TAO1222" s="61"/>
      <c r="TAP1222" s="61"/>
      <c r="TAQ1222" s="61"/>
      <c r="TAR1222" s="61"/>
      <c r="TAS1222" s="61"/>
      <c r="TAT1222" s="61"/>
      <c r="TAU1222" s="61"/>
      <c r="TAV1222" s="61"/>
      <c r="TAW1222" s="61"/>
      <c r="TAX1222" s="61"/>
      <c r="TAY1222" s="61"/>
      <c r="TAZ1222" s="61"/>
      <c r="TBA1222" s="61"/>
      <c r="TBB1222" s="61"/>
      <c r="TBC1222" s="61"/>
      <c r="TBD1222" s="61"/>
      <c r="TBE1222" s="61"/>
      <c r="TBF1222" s="61"/>
      <c r="TBG1222" s="61"/>
      <c r="TBH1222" s="61"/>
      <c r="TBI1222" s="61"/>
      <c r="TBJ1222" s="61"/>
      <c r="TBK1222" s="61"/>
      <c r="TBL1222" s="61"/>
      <c r="TBM1222" s="61"/>
      <c r="TBN1222" s="61"/>
      <c r="TBO1222" s="61"/>
      <c r="TBP1222" s="61"/>
      <c r="TBQ1222" s="61"/>
      <c r="TBR1222" s="61"/>
      <c r="TBS1222" s="61"/>
      <c r="TBT1222" s="61"/>
      <c r="TBU1222" s="61"/>
      <c r="TBV1222" s="61"/>
      <c r="TBW1222" s="61"/>
      <c r="TBX1222" s="61"/>
      <c r="TBY1222" s="61"/>
      <c r="TBZ1222" s="61"/>
      <c r="TCA1222" s="61"/>
      <c r="TCB1222" s="61"/>
      <c r="TCC1222" s="61"/>
      <c r="TCD1222" s="61"/>
      <c r="TCE1222" s="61"/>
      <c r="TCF1222" s="61"/>
      <c r="TCG1222" s="61"/>
      <c r="TCH1222" s="61"/>
      <c r="TCI1222" s="61"/>
      <c r="TCJ1222" s="61"/>
      <c r="TCK1222" s="61"/>
      <c r="TCL1222" s="61"/>
      <c r="TCM1222" s="61"/>
      <c r="TCN1222" s="61"/>
      <c r="TCO1222" s="61"/>
      <c r="TCP1222" s="61"/>
      <c r="TCQ1222" s="61"/>
      <c r="TCR1222" s="61"/>
      <c r="TCS1222" s="61"/>
      <c r="TCT1222" s="61"/>
      <c r="TCU1222" s="61"/>
      <c r="TCV1222" s="61"/>
      <c r="TCW1222" s="61"/>
      <c r="TCX1222" s="61"/>
      <c r="TCY1222" s="61"/>
      <c r="TCZ1222" s="61"/>
      <c r="TDA1222" s="61"/>
      <c r="TDB1222" s="61"/>
      <c r="TDC1222" s="61"/>
      <c r="TDD1222" s="61"/>
      <c r="TDE1222" s="61"/>
      <c r="TDF1222" s="61"/>
      <c r="TDG1222" s="61"/>
      <c r="TDH1222" s="61"/>
      <c r="TDI1222" s="61"/>
      <c r="TDJ1222" s="61"/>
      <c r="TDK1222" s="61"/>
      <c r="TDL1222" s="61"/>
      <c r="TDM1222" s="61"/>
      <c r="TDN1222" s="61"/>
      <c r="TDO1222" s="61"/>
      <c r="TDP1222" s="61"/>
      <c r="TDQ1222" s="61"/>
      <c r="TDR1222" s="61"/>
      <c r="TDS1222" s="61"/>
      <c r="TDT1222" s="61"/>
      <c r="TDU1222" s="61"/>
      <c r="TDV1222" s="61"/>
      <c r="TDW1222" s="61"/>
      <c r="TDX1222" s="61"/>
      <c r="TDY1222" s="61"/>
      <c r="TDZ1222" s="61"/>
      <c r="TEA1222" s="61"/>
      <c r="TEB1222" s="61"/>
      <c r="TEC1222" s="61"/>
      <c r="TED1222" s="61"/>
      <c r="TEE1222" s="61"/>
      <c r="TEF1222" s="61"/>
      <c r="TEG1222" s="61"/>
      <c r="TEH1222" s="61"/>
      <c r="TEI1222" s="61"/>
      <c r="TEJ1222" s="61"/>
      <c r="TEK1222" s="61"/>
      <c r="TEL1222" s="61"/>
      <c r="TEM1222" s="61"/>
      <c r="TEN1222" s="61"/>
      <c r="TEO1222" s="61"/>
      <c r="TEP1222" s="61"/>
      <c r="TEQ1222" s="61"/>
      <c r="TER1222" s="61"/>
      <c r="TES1222" s="61"/>
      <c r="TET1222" s="61"/>
      <c r="TEU1222" s="61"/>
      <c r="TEV1222" s="61"/>
      <c r="TEW1222" s="61"/>
      <c r="TEX1222" s="61"/>
      <c r="TEY1222" s="61"/>
      <c r="TEZ1222" s="61"/>
      <c r="TFA1222" s="61"/>
      <c r="TFB1222" s="61"/>
      <c r="TFC1222" s="61"/>
      <c r="TFD1222" s="61"/>
      <c r="TFE1222" s="61"/>
      <c r="TFF1222" s="61"/>
      <c r="TFG1222" s="61"/>
      <c r="TFH1222" s="61"/>
      <c r="TFI1222" s="61"/>
      <c r="TFJ1222" s="61"/>
      <c r="TFK1222" s="61"/>
      <c r="TFL1222" s="61"/>
      <c r="TFM1222" s="61"/>
      <c r="TFN1222" s="61"/>
      <c r="TFO1222" s="61"/>
      <c r="TFP1222" s="61"/>
      <c r="TFQ1222" s="61"/>
      <c r="TFR1222" s="61"/>
      <c r="TFS1222" s="61"/>
      <c r="TFT1222" s="61"/>
      <c r="TFU1222" s="61"/>
      <c r="TFV1222" s="61"/>
      <c r="TFW1222" s="61"/>
      <c r="TFX1222" s="61"/>
      <c r="TFY1222" s="61"/>
      <c r="TFZ1222" s="61"/>
      <c r="TGA1222" s="61"/>
      <c r="TGB1222" s="61"/>
      <c r="TGC1222" s="61"/>
      <c r="TGD1222" s="61"/>
      <c r="TGE1222" s="61"/>
      <c r="TGF1222" s="61"/>
      <c r="TGG1222" s="61"/>
      <c r="TGH1222" s="61"/>
      <c r="TGI1222" s="61"/>
      <c r="TGJ1222" s="61"/>
      <c r="TGK1222" s="61"/>
      <c r="TGL1222" s="61"/>
      <c r="TGM1222" s="61"/>
      <c r="TGN1222" s="61"/>
      <c r="TGO1222" s="61"/>
      <c r="TGP1222" s="61"/>
      <c r="TGQ1222" s="61"/>
      <c r="TGR1222" s="61"/>
      <c r="TGS1222" s="61"/>
      <c r="TGT1222" s="61"/>
      <c r="TGU1222" s="61"/>
      <c r="TGV1222" s="61"/>
      <c r="TGW1222" s="61"/>
      <c r="TGX1222" s="61"/>
      <c r="TGY1222" s="61"/>
      <c r="TGZ1222" s="61"/>
      <c r="THA1222" s="61"/>
      <c r="THB1222" s="61"/>
      <c r="THC1222" s="61"/>
      <c r="THD1222" s="61"/>
      <c r="THE1222" s="61"/>
      <c r="THF1222" s="61"/>
      <c r="THG1222" s="61"/>
      <c r="THH1222" s="61"/>
      <c r="THI1222" s="61"/>
      <c r="THJ1222" s="61"/>
      <c r="THK1222" s="61"/>
      <c r="THL1222" s="61"/>
      <c r="THM1222" s="61"/>
      <c r="THN1222" s="61"/>
      <c r="THO1222" s="61"/>
      <c r="THP1222" s="61"/>
      <c r="THQ1222" s="61"/>
      <c r="THR1222" s="61"/>
      <c r="THS1222" s="61"/>
      <c r="THT1222" s="61"/>
      <c r="THU1222" s="61"/>
      <c r="THV1222" s="61"/>
      <c r="THW1222" s="61"/>
      <c r="THX1222" s="61"/>
      <c r="THY1222" s="61"/>
      <c r="THZ1222" s="61"/>
      <c r="TIA1222" s="61"/>
      <c r="TIB1222" s="61"/>
      <c r="TIC1222" s="61"/>
      <c r="TID1222" s="61"/>
      <c r="TIE1222" s="61"/>
      <c r="TIF1222" s="61"/>
      <c r="TIG1222" s="61"/>
      <c r="TIH1222" s="61"/>
      <c r="TII1222" s="61"/>
      <c r="TIJ1222" s="61"/>
      <c r="TIK1222" s="61"/>
      <c r="TIL1222" s="61"/>
      <c r="TIM1222" s="61"/>
      <c r="TIN1222" s="61"/>
      <c r="TIO1222" s="61"/>
      <c r="TIP1222" s="61"/>
      <c r="TIQ1222" s="61"/>
      <c r="TIR1222" s="61"/>
      <c r="TIS1222" s="61"/>
      <c r="TIT1222" s="61"/>
      <c r="TIU1222" s="61"/>
      <c r="TIV1222" s="61"/>
      <c r="TIW1222" s="61"/>
      <c r="TIX1222" s="61"/>
      <c r="TIY1222" s="61"/>
      <c r="TIZ1222" s="61"/>
      <c r="TJA1222" s="61"/>
      <c r="TJB1222" s="61"/>
      <c r="TJC1222" s="61"/>
      <c r="TJD1222" s="61"/>
      <c r="TJE1222" s="61"/>
      <c r="TJF1222" s="61"/>
      <c r="TJG1222" s="61"/>
      <c r="TJH1222" s="61"/>
      <c r="TJI1222" s="61"/>
      <c r="TJJ1222" s="61"/>
      <c r="TJK1222" s="61"/>
      <c r="TJL1222" s="61"/>
      <c r="TJM1222" s="61"/>
      <c r="TJN1222" s="61"/>
      <c r="TJO1222" s="61"/>
      <c r="TJP1222" s="61"/>
      <c r="TJQ1222" s="61"/>
      <c r="TJR1222" s="61"/>
      <c r="TJS1222" s="61"/>
      <c r="TJT1222" s="61"/>
      <c r="TJU1222" s="61"/>
      <c r="TJV1222" s="61"/>
      <c r="TJW1222" s="61"/>
      <c r="TJX1222" s="61"/>
      <c r="TJY1222" s="61"/>
      <c r="TJZ1222" s="61"/>
      <c r="TKA1222" s="61"/>
      <c r="TKB1222" s="61"/>
      <c r="TKC1222" s="61"/>
      <c r="TKD1222" s="61"/>
      <c r="TKE1222" s="61"/>
      <c r="TKF1222" s="61"/>
      <c r="TKG1222" s="61"/>
      <c r="TKH1222" s="61"/>
      <c r="TKI1222" s="61"/>
      <c r="TKJ1222" s="61"/>
      <c r="TKK1222" s="61"/>
      <c r="TKL1222" s="61"/>
      <c r="TKM1222" s="61"/>
      <c r="TKN1222" s="61"/>
      <c r="TKO1222" s="61"/>
      <c r="TKP1222" s="61"/>
      <c r="TKQ1222" s="61"/>
      <c r="TKR1222" s="61"/>
      <c r="TKS1222" s="61"/>
      <c r="TKT1222" s="61"/>
      <c r="TKU1222" s="61"/>
      <c r="TKV1222" s="61"/>
      <c r="TKW1222" s="61"/>
      <c r="TKX1222" s="61"/>
      <c r="TKY1222" s="61"/>
      <c r="TKZ1222" s="61"/>
      <c r="TLA1222" s="61"/>
      <c r="TLB1222" s="61"/>
      <c r="TLC1222" s="61"/>
      <c r="TLD1222" s="61"/>
      <c r="TLE1222" s="61"/>
      <c r="TLF1222" s="61"/>
      <c r="TLG1222" s="61"/>
      <c r="TLH1222" s="61"/>
      <c r="TLI1222" s="61"/>
      <c r="TLJ1222" s="61"/>
      <c r="TLK1222" s="61"/>
      <c r="TLL1222" s="61"/>
      <c r="TLM1222" s="61"/>
      <c r="TLN1222" s="61"/>
      <c r="TLO1222" s="61"/>
      <c r="TLP1222" s="61"/>
      <c r="TLQ1222" s="61"/>
      <c r="TLR1222" s="61"/>
      <c r="TLS1222" s="61"/>
      <c r="TLT1222" s="61"/>
      <c r="TLU1222" s="61"/>
      <c r="TLV1222" s="61"/>
      <c r="TLW1222" s="61"/>
      <c r="TLX1222" s="61"/>
      <c r="TLY1222" s="61"/>
      <c r="TLZ1222" s="61"/>
      <c r="TMA1222" s="61"/>
      <c r="TMB1222" s="61"/>
      <c r="TMC1222" s="61"/>
      <c r="TMD1222" s="61"/>
      <c r="TME1222" s="61"/>
      <c r="TMF1222" s="61"/>
      <c r="TMG1222" s="61"/>
      <c r="TMH1222" s="61"/>
      <c r="TMI1222" s="61"/>
      <c r="TMJ1222" s="61"/>
      <c r="TMK1222" s="61"/>
      <c r="TML1222" s="61"/>
      <c r="TMM1222" s="61"/>
      <c r="TMN1222" s="61"/>
      <c r="TMO1222" s="61"/>
      <c r="TMP1222" s="61"/>
      <c r="TMQ1222" s="61"/>
      <c r="TMR1222" s="61"/>
      <c r="TMS1222" s="61"/>
      <c r="TMT1222" s="61"/>
      <c r="TMU1222" s="61"/>
      <c r="TMV1222" s="61"/>
      <c r="TMW1222" s="61"/>
      <c r="TMX1222" s="61"/>
      <c r="TMY1222" s="61"/>
      <c r="TMZ1222" s="61"/>
      <c r="TNA1222" s="61"/>
      <c r="TNB1222" s="61"/>
      <c r="TNC1222" s="61"/>
      <c r="TND1222" s="61"/>
      <c r="TNE1222" s="61"/>
      <c r="TNF1222" s="61"/>
      <c r="TNG1222" s="61"/>
      <c r="TNH1222" s="61"/>
      <c r="TNI1222" s="61"/>
      <c r="TNJ1222" s="61"/>
      <c r="TNK1222" s="61"/>
      <c r="TNL1222" s="61"/>
      <c r="TNM1222" s="61"/>
      <c r="TNN1222" s="61"/>
      <c r="TNO1222" s="61"/>
      <c r="TNP1222" s="61"/>
      <c r="TNQ1222" s="61"/>
      <c r="TNR1222" s="61"/>
      <c r="TNS1222" s="61"/>
      <c r="TNT1222" s="61"/>
      <c r="TNU1222" s="61"/>
      <c r="TNV1222" s="61"/>
      <c r="TNW1222" s="61"/>
      <c r="TNX1222" s="61"/>
      <c r="TNY1222" s="61"/>
      <c r="TNZ1222" s="61"/>
      <c r="TOA1222" s="61"/>
      <c r="TOB1222" s="61"/>
      <c r="TOC1222" s="61"/>
      <c r="TOD1222" s="61"/>
      <c r="TOE1222" s="61"/>
      <c r="TOF1222" s="61"/>
      <c r="TOG1222" s="61"/>
      <c r="TOH1222" s="61"/>
      <c r="TOI1222" s="61"/>
      <c r="TOJ1222" s="61"/>
      <c r="TOK1222" s="61"/>
      <c r="TOL1222" s="61"/>
      <c r="TOM1222" s="61"/>
      <c r="TON1222" s="61"/>
      <c r="TOO1222" s="61"/>
      <c r="TOP1222" s="61"/>
      <c r="TOQ1222" s="61"/>
      <c r="TOR1222" s="61"/>
      <c r="TOS1222" s="61"/>
      <c r="TOT1222" s="61"/>
      <c r="TOU1222" s="61"/>
      <c r="TOV1222" s="61"/>
      <c r="TOW1222" s="61"/>
      <c r="TOX1222" s="61"/>
      <c r="TOY1222" s="61"/>
      <c r="TOZ1222" s="61"/>
      <c r="TPA1222" s="61"/>
      <c r="TPB1222" s="61"/>
      <c r="TPC1222" s="61"/>
      <c r="TPD1222" s="61"/>
      <c r="TPE1222" s="61"/>
      <c r="TPF1222" s="61"/>
      <c r="TPG1222" s="61"/>
      <c r="TPH1222" s="61"/>
      <c r="TPI1222" s="61"/>
      <c r="TPJ1222" s="61"/>
      <c r="TPK1222" s="61"/>
      <c r="TPL1222" s="61"/>
      <c r="TPM1222" s="61"/>
      <c r="TPN1222" s="61"/>
      <c r="TPO1222" s="61"/>
      <c r="TPP1222" s="61"/>
      <c r="TPQ1222" s="61"/>
      <c r="TPR1222" s="61"/>
      <c r="TPS1222" s="61"/>
      <c r="TPT1222" s="61"/>
      <c r="TPU1222" s="61"/>
      <c r="TPV1222" s="61"/>
      <c r="TPW1222" s="61"/>
      <c r="TPX1222" s="61"/>
      <c r="TPY1222" s="61"/>
      <c r="TPZ1222" s="61"/>
      <c r="TQA1222" s="61"/>
      <c r="TQB1222" s="61"/>
      <c r="TQC1222" s="61"/>
      <c r="TQD1222" s="61"/>
      <c r="TQE1222" s="61"/>
      <c r="TQF1222" s="61"/>
      <c r="TQG1222" s="61"/>
      <c r="TQH1222" s="61"/>
      <c r="TQI1222" s="61"/>
      <c r="TQJ1222" s="61"/>
      <c r="TQK1222" s="61"/>
      <c r="TQL1222" s="61"/>
      <c r="TQM1222" s="61"/>
      <c r="TQN1222" s="61"/>
      <c r="TQO1222" s="61"/>
      <c r="TQP1222" s="61"/>
      <c r="TQQ1222" s="61"/>
      <c r="TQR1222" s="61"/>
      <c r="TQS1222" s="61"/>
      <c r="TQT1222" s="61"/>
      <c r="TQU1222" s="61"/>
      <c r="TQV1222" s="61"/>
      <c r="TQW1222" s="61"/>
      <c r="TQX1222" s="61"/>
      <c r="TQY1222" s="61"/>
      <c r="TQZ1222" s="61"/>
      <c r="TRA1222" s="61"/>
      <c r="TRB1222" s="61"/>
      <c r="TRC1222" s="61"/>
      <c r="TRD1222" s="61"/>
      <c r="TRE1222" s="61"/>
      <c r="TRF1222" s="61"/>
      <c r="TRG1222" s="61"/>
      <c r="TRH1222" s="61"/>
      <c r="TRI1222" s="61"/>
      <c r="TRJ1222" s="61"/>
      <c r="TRK1222" s="61"/>
      <c r="TRL1222" s="61"/>
      <c r="TRM1222" s="61"/>
      <c r="TRN1222" s="61"/>
      <c r="TRO1222" s="61"/>
      <c r="TRP1222" s="61"/>
      <c r="TRQ1222" s="61"/>
      <c r="TRR1222" s="61"/>
      <c r="TRS1222" s="61"/>
      <c r="TRT1222" s="61"/>
      <c r="TRU1222" s="61"/>
      <c r="TRV1222" s="61"/>
      <c r="TRW1222" s="61"/>
      <c r="TRX1222" s="61"/>
      <c r="TRY1222" s="61"/>
      <c r="TRZ1222" s="61"/>
      <c r="TSA1222" s="61"/>
      <c r="TSB1222" s="61"/>
      <c r="TSC1222" s="61"/>
      <c r="TSD1222" s="61"/>
      <c r="TSE1222" s="61"/>
      <c r="TSF1222" s="61"/>
      <c r="TSG1222" s="61"/>
      <c r="TSH1222" s="61"/>
      <c r="TSI1222" s="61"/>
      <c r="TSJ1222" s="61"/>
      <c r="TSK1222" s="61"/>
      <c r="TSL1222" s="61"/>
      <c r="TSM1222" s="61"/>
      <c r="TSN1222" s="61"/>
      <c r="TSO1222" s="61"/>
      <c r="TSP1222" s="61"/>
      <c r="TSQ1222" s="61"/>
      <c r="TSR1222" s="61"/>
      <c r="TSS1222" s="61"/>
      <c r="TST1222" s="61"/>
      <c r="TSU1222" s="61"/>
      <c r="TSV1222" s="61"/>
      <c r="TSW1222" s="61"/>
      <c r="TSX1222" s="61"/>
      <c r="TSY1222" s="61"/>
      <c r="TSZ1222" s="61"/>
      <c r="TTA1222" s="61"/>
      <c r="TTB1222" s="61"/>
      <c r="TTC1222" s="61"/>
      <c r="TTD1222" s="61"/>
      <c r="TTE1222" s="61"/>
      <c r="TTF1222" s="61"/>
      <c r="TTG1222" s="61"/>
      <c r="TTH1222" s="61"/>
      <c r="TTI1222" s="61"/>
      <c r="TTJ1222" s="61"/>
      <c r="TTK1222" s="61"/>
      <c r="TTL1222" s="61"/>
      <c r="TTM1222" s="61"/>
      <c r="TTN1222" s="61"/>
      <c r="TTO1222" s="61"/>
      <c r="TTP1222" s="61"/>
      <c r="TTQ1222" s="61"/>
      <c r="TTR1222" s="61"/>
      <c r="TTS1222" s="61"/>
      <c r="TTT1222" s="61"/>
      <c r="TTU1222" s="61"/>
      <c r="TTV1222" s="61"/>
      <c r="TTW1222" s="61"/>
      <c r="TTX1222" s="61"/>
      <c r="TTY1222" s="61"/>
      <c r="TTZ1222" s="61"/>
      <c r="TUA1222" s="61"/>
      <c r="TUB1222" s="61"/>
      <c r="TUC1222" s="61"/>
      <c r="TUD1222" s="61"/>
      <c r="TUE1222" s="61"/>
      <c r="TUF1222" s="61"/>
      <c r="TUG1222" s="61"/>
      <c r="TUH1222" s="61"/>
      <c r="TUI1222" s="61"/>
      <c r="TUJ1222" s="61"/>
      <c r="TUK1222" s="61"/>
      <c r="TUL1222" s="61"/>
      <c r="TUM1222" s="61"/>
      <c r="TUN1222" s="61"/>
      <c r="TUO1222" s="61"/>
      <c r="TUP1222" s="61"/>
      <c r="TUQ1222" s="61"/>
      <c r="TUR1222" s="61"/>
      <c r="TUS1222" s="61"/>
      <c r="TUT1222" s="61"/>
      <c r="TUU1222" s="61"/>
      <c r="TUV1222" s="61"/>
      <c r="TUW1222" s="61"/>
      <c r="TUX1222" s="61"/>
      <c r="TUY1222" s="61"/>
      <c r="TUZ1222" s="61"/>
      <c r="TVA1222" s="61"/>
      <c r="TVB1222" s="61"/>
      <c r="TVC1222" s="61"/>
      <c r="TVD1222" s="61"/>
      <c r="TVE1222" s="61"/>
      <c r="TVF1222" s="61"/>
      <c r="TVG1222" s="61"/>
      <c r="TVH1222" s="61"/>
      <c r="TVI1222" s="61"/>
      <c r="TVJ1222" s="61"/>
      <c r="TVK1222" s="61"/>
      <c r="TVL1222" s="61"/>
      <c r="TVM1222" s="61"/>
      <c r="TVN1222" s="61"/>
      <c r="TVO1222" s="61"/>
      <c r="TVP1222" s="61"/>
      <c r="TVQ1222" s="61"/>
      <c r="TVR1222" s="61"/>
      <c r="TVS1222" s="61"/>
      <c r="TVT1222" s="61"/>
      <c r="TVU1222" s="61"/>
      <c r="TVV1222" s="61"/>
      <c r="TVW1222" s="61"/>
      <c r="TVX1222" s="61"/>
      <c r="TVY1222" s="61"/>
      <c r="TVZ1222" s="61"/>
      <c r="TWA1222" s="61"/>
      <c r="TWB1222" s="61"/>
      <c r="TWC1222" s="61"/>
      <c r="TWD1222" s="61"/>
      <c r="TWE1222" s="61"/>
      <c r="TWF1222" s="61"/>
      <c r="TWG1222" s="61"/>
      <c r="TWH1222" s="61"/>
      <c r="TWI1222" s="61"/>
      <c r="TWJ1222" s="61"/>
      <c r="TWK1222" s="61"/>
      <c r="TWL1222" s="61"/>
      <c r="TWM1222" s="61"/>
      <c r="TWN1222" s="61"/>
      <c r="TWO1222" s="61"/>
      <c r="TWP1222" s="61"/>
      <c r="TWQ1222" s="61"/>
      <c r="TWR1222" s="61"/>
      <c r="TWS1222" s="61"/>
      <c r="TWT1222" s="61"/>
      <c r="TWU1222" s="61"/>
      <c r="TWV1222" s="61"/>
      <c r="TWW1222" s="61"/>
      <c r="TWX1222" s="61"/>
      <c r="TWY1222" s="61"/>
      <c r="TWZ1222" s="61"/>
      <c r="TXA1222" s="61"/>
      <c r="TXB1222" s="61"/>
      <c r="TXC1222" s="61"/>
      <c r="TXD1222" s="61"/>
      <c r="TXE1222" s="61"/>
      <c r="TXF1222" s="61"/>
      <c r="TXG1222" s="61"/>
      <c r="TXH1222" s="61"/>
      <c r="TXI1222" s="61"/>
      <c r="TXJ1222" s="61"/>
      <c r="TXK1222" s="61"/>
      <c r="TXL1222" s="61"/>
      <c r="TXM1222" s="61"/>
      <c r="TXN1222" s="61"/>
      <c r="TXO1222" s="61"/>
      <c r="TXP1222" s="61"/>
      <c r="TXQ1222" s="61"/>
      <c r="TXR1222" s="61"/>
      <c r="TXS1222" s="61"/>
      <c r="TXT1222" s="61"/>
      <c r="TXU1222" s="61"/>
      <c r="TXV1222" s="61"/>
      <c r="TXW1222" s="61"/>
      <c r="TXX1222" s="61"/>
      <c r="TXY1222" s="61"/>
      <c r="TXZ1222" s="61"/>
      <c r="TYA1222" s="61"/>
      <c r="TYB1222" s="61"/>
      <c r="TYC1222" s="61"/>
      <c r="TYD1222" s="61"/>
      <c r="TYE1222" s="61"/>
      <c r="TYF1222" s="61"/>
      <c r="TYG1222" s="61"/>
      <c r="TYH1222" s="61"/>
      <c r="TYI1222" s="61"/>
      <c r="TYJ1222" s="61"/>
      <c r="TYK1222" s="61"/>
      <c r="TYL1222" s="61"/>
      <c r="TYM1222" s="61"/>
      <c r="TYN1222" s="61"/>
      <c r="TYO1222" s="61"/>
      <c r="TYP1222" s="61"/>
      <c r="TYQ1222" s="61"/>
      <c r="TYR1222" s="61"/>
      <c r="TYS1222" s="61"/>
      <c r="TYT1222" s="61"/>
      <c r="TYU1222" s="61"/>
      <c r="TYV1222" s="61"/>
      <c r="TYW1222" s="61"/>
      <c r="TYX1222" s="61"/>
      <c r="TYY1222" s="61"/>
      <c r="TYZ1222" s="61"/>
      <c r="TZA1222" s="61"/>
      <c r="TZB1222" s="61"/>
      <c r="TZC1222" s="61"/>
      <c r="TZD1222" s="61"/>
      <c r="TZE1222" s="61"/>
      <c r="TZF1222" s="61"/>
      <c r="TZG1222" s="61"/>
      <c r="TZH1222" s="61"/>
      <c r="TZI1222" s="61"/>
      <c r="TZJ1222" s="61"/>
      <c r="TZK1222" s="61"/>
      <c r="TZL1222" s="61"/>
      <c r="TZM1222" s="61"/>
      <c r="TZN1222" s="61"/>
      <c r="TZO1222" s="61"/>
      <c r="TZP1222" s="61"/>
      <c r="TZQ1222" s="61"/>
      <c r="TZR1222" s="61"/>
      <c r="TZS1222" s="61"/>
      <c r="TZT1222" s="61"/>
      <c r="TZU1222" s="61"/>
      <c r="TZV1222" s="61"/>
      <c r="TZW1222" s="61"/>
      <c r="TZX1222" s="61"/>
      <c r="TZY1222" s="61"/>
      <c r="TZZ1222" s="61"/>
      <c r="UAA1222" s="61"/>
      <c r="UAB1222" s="61"/>
      <c r="UAC1222" s="61"/>
      <c r="UAD1222" s="61"/>
      <c r="UAE1222" s="61"/>
      <c r="UAF1222" s="61"/>
      <c r="UAG1222" s="61"/>
      <c r="UAH1222" s="61"/>
      <c r="UAI1222" s="61"/>
      <c r="UAJ1222" s="61"/>
      <c r="UAK1222" s="61"/>
      <c r="UAL1222" s="61"/>
      <c r="UAM1222" s="61"/>
      <c r="UAN1222" s="61"/>
      <c r="UAO1222" s="61"/>
      <c r="UAP1222" s="61"/>
      <c r="UAQ1222" s="61"/>
      <c r="UAR1222" s="61"/>
      <c r="UAS1222" s="61"/>
      <c r="UAT1222" s="61"/>
      <c r="UAU1222" s="61"/>
      <c r="UAV1222" s="61"/>
      <c r="UAW1222" s="61"/>
      <c r="UAX1222" s="61"/>
      <c r="UAY1222" s="61"/>
      <c r="UAZ1222" s="61"/>
      <c r="UBA1222" s="61"/>
      <c r="UBB1222" s="61"/>
      <c r="UBC1222" s="61"/>
      <c r="UBD1222" s="61"/>
      <c r="UBE1222" s="61"/>
      <c r="UBF1222" s="61"/>
      <c r="UBG1222" s="61"/>
      <c r="UBH1222" s="61"/>
      <c r="UBI1222" s="61"/>
      <c r="UBJ1222" s="61"/>
      <c r="UBK1222" s="61"/>
      <c r="UBL1222" s="61"/>
      <c r="UBM1222" s="61"/>
      <c r="UBN1222" s="61"/>
      <c r="UBO1222" s="61"/>
      <c r="UBP1222" s="61"/>
      <c r="UBQ1222" s="61"/>
      <c r="UBR1222" s="61"/>
      <c r="UBS1222" s="61"/>
      <c r="UBT1222" s="61"/>
      <c r="UBU1222" s="61"/>
      <c r="UBV1222" s="61"/>
      <c r="UBW1222" s="61"/>
      <c r="UBX1222" s="61"/>
      <c r="UBY1222" s="61"/>
      <c r="UBZ1222" s="61"/>
      <c r="UCA1222" s="61"/>
      <c r="UCB1222" s="61"/>
      <c r="UCC1222" s="61"/>
      <c r="UCD1222" s="61"/>
      <c r="UCE1222" s="61"/>
      <c r="UCF1222" s="61"/>
      <c r="UCG1222" s="61"/>
      <c r="UCH1222" s="61"/>
      <c r="UCI1222" s="61"/>
      <c r="UCJ1222" s="61"/>
      <c r="UCK1222" s="61"/>
      <c r="UCL1222" s="61"/>
      <c r="UCM1222" s="61"/>
      <c r="UCN1222" s="61"/>
      <c r="UCO1222" s="61"/>
      <c r="UCP1222" s="61"/>
      <c r="UCQ1222" s="61"/>
      <c r="UCR1222" s="61"/>
      <c r="UCS1222" s="61"/>
      <c r="UCT1222" s="61"/>
      <c r="UCU1222" s="61"/>
      <c r="UCV1222" s="61"/>
      <c r="UCW1222" s="61"/>
      <c r="UCX1222" s="61"/>
      <c r="UCY1222" s="61"/>
      <c r="UCZ1222" s="61"/>
      <c r="UDA1222" s="61"/>
      <c r="UDB1222" s="61"/>
      <c r="UDC1222" s="61"/>
      <c r="UDD1222" s="61"/>
      <c r="UDE1222" s="61"/>
      <c r="UDF1222" s="61"/>
      <c r="UDG1222" s="61"/>
      <c r="UDH1222" s="61"/>
      <c r="UDI1222" s="61"/>
      <c r="UDJ1222" s="61"/>
      <c r="UDK1222" s="61"/>
      <c r="UDL1222" s="61"/>
      <c r="UDM1222" s="61"/>
      <c r="UDN1222" s="61"/>
      <c r="UDO1222" s="61"/>
      <c r="UDP1222" s="61"/>
      <c r="UDQ1222" s="61"/>
      <c r="UDR1222" s="61"/>
      <c r="UDS1222" s="61"/>
      <c r="UDT1222" s="61"/>
      <c r="UDU1222" s="61"/>
      <c r="UDV1222" s="61"/>
      <c r="UDW1222" s="61"/>
      <c r="UDX1222" s="61"/>
      <c r="UDY1222" s="61"/>
      <c r="UDZ1222" s="61"/>
      <c r="UEA1222" s="61"/>
      <c r="UEB1222" s="61"/>
      <c r="UEC1222" s="61"/>
      <c r="UED1222" s="61"/>
      <c r="UEE1222" s="61"/>
      <c r="UEF1222" s="61"/>
      <c r="UEG1222" s="61"/>
      <c r="UEH1222" s="61"/>
      <c r="UEI1222" s="61"/>
      <c r="UEJ1222" s="61"/>
      <c r="UEK1222" s="61"/>
      <c r="UEL1222" s="61"/>
      <c r="UEM1222" s="61"/>
      <c r="UEN1222" s="61"/>
      <c r="UEO1222" s="61"/>
      <c r="UEP1222" s="61"/>
      <c r="UEQ1222" s="61"/>
      <c r="UER1222" s="61"/>
      <c r="UES1222" s="61"/>
      <c r="UET1222" s="61"/>
      <c r="UEU1222" s="61"/>
      <c r="UEV1222" s="61"/>
      <c r="UEW1222" s="61"/>
      <c r="UEX1222" s="61"/>
      <c r="UEY1222" s="61"/>
      <c r="UEZ1222" s="61"/>
      <c r="UFA1222" s="61"/>
      <c r="UFB1222" s="61"/>
      <c r="UFC1222" s="61"/>
      <c r="UFD1222" s="61"/>
      <c r="UFE1222" s="61"/>
      <c r="UFF1222" s="61"/>
      <c r="UFG1222" s="61"/>
      <c r="UFH1222" s="61"/>
      <c r="UFI1222" s="61"/>
      <c r="UFJ1222" s="61"/>
      <c r="UFK1222" s="61"/>
      <c r="UFL1222" s="61"/>
      <c r="UFM1222" s="61"/>
      <c r="UFN1222" s="61"/>
      <c r="UFO1222" s="61"/>
      <c r="UFP1222" s="61"/>
      <c r="UFQ1222" s="61"/>
      <c r="UFR1222" s="61"/>
      <c r="UFS1222" s="61"/>
      <c r="UFT1222" s="61"/>
      <c r="UFU1222" s="61"/>
      <c r="UFV1222" s="61"/>
      <c r="UFW1222" s="61"/>
      <c r="UFX1222" s="61"/>
      <c r="UFY1222" s="61"/>
      <c r="UFZ1222" s="61"/>
      <c r="UGA1222" s="61"/>
      <c r="UGB1222" s="61"/>
      <c r="UGC1222" s="61"/>
      <c r="UGD1222" s="61"/>
      <c r="UGE1222" s="61"/>
      <c r="UGF1222" s="61"/>
      <c r="UGG1222" s="61"/>
      <c r="UGH1222" s="61"/>
      <c r="UGI1222" s="61"/>
      <c r="UGJ1222" s="61"/>
      <c r="UGK1222" s="61"/>
      <c r="UGL1222" s="61"/>
      <c r="UGM1222" s="61"/>
      <c r="UGN1222" s="61"/>
      <c r="UGO1222" s="61"/>
      <c r="UGP1222" s="61"/>
      <c r="UGQ1222" s="61"/>
      <c r="UGR1222" s="61"/>
      <c r="UGS1222" s="61"/>
      <c r="UGT1222" s="61"/>
      <c r="UGU1222" s="61"/>
      <c r="UGV1222" s="61"/>
      <c r="UGW1222" s="61"/>
      <c r="UGX1222" s="61"/>
      <c r="UGY1222" s="61"/>
      <c r="UGZ1222" s="61"/>
      <c r="UHA1222" s="61"/>
      <c r="UHB1222" s="61"/>
      <c r="UHC1222" s="61"/>
      <c r="UHD1222" s="61"/>
      <c r="UHE1222" s="61"/>
      <c r="UHF1222" s="61"/>
      <c r="UHG1222" s="61"/>
      <c r="UHH1222" s="61"/>
      <c r="UHI1222" s="61"/>
      <c r="UHJ1222" s="61"/>
      <c r="UHK1222" s="61"/>
      <c r="UHL1222" s="61"/>
      <c r="UHM1222" s="61"/>
      <c r="UHN1222" s="61"/>
      <c r="UHO1222" s="61"/>
      <c r="UHP1222" s="61"/>
      <c r="UHQ1222" s="61"/>
      <c r="UHR1222" s="61"/>
      <c r="UHS1222" s="61"/>
      <c r="UHT1222" s="61"/>
      <c r="UHU1222" s="61"/>
      <c r="UHV1222" s="61"/>
      <c r="UHW1222" s="61"/>
      <c r="UHX1222" s="61"/>
      <c r="UHY1222" s="61"/>
      <c r="UHZ1222" s="61"/>
      <c r="UIA1222" s="61"/>
      <c r="UIB1222" s="61"/>
      <c r="UIC1222" s="61"/>
      <c r="UID1222" s="61"/>
      <c r="UIE1222" s="61"/>
      <c r="UIF1222" s="61"/>
      <c r="UIG1222" s="61"/>
      <c r="UIH1222" s="61"/>
      <c r="UII1222" s="61"/>
      <c r="UIJ1222" s="61"/>
      <c r="UIK1222" s="61"/>
      <c r="UIL1222" s="61"/>
      <c r="UIM1222" s="61"/>
      <c r="UIN1222" s="61"/>
      <c r="UIO1222" s="61"/>
      <c r="UIP1222" s="61"/>
      <c r="UIQ1222" s="61"/>
      <c r="UIR1222" s="61"/>
      <c r="UIS1222" s="61"/>
      <c r="UIT1222" s="61"/>
      <c r="UIU1222" s="61"/>
      <c r="UIV1222" s="61"/>
      <c r="UIW1222" s="61"/>
      <c r="UIX1222" s="61"/>
      <c r="UIY1222" s="61"/>
      <c r="UIZ1222" s="61"/>
      <c r="UJA1222" s="61"/>
      <c r="UJB1222" s="61"/>
      <c r="UJC1222" s="61"/>
      <c r="UJD1222" s="61"/>
      <c r="UJE1222" s="61"/>
      <c r="UJF1222" s="61"/>
      <c r="UJG1222" s="61"/>
      <c r="UJH1222" s="61"/>
      <c r="UJI1222" s="61"/>
      <c r="UJJ1222" s="61"/>
      <c r="UJK1222" s="61"/>
      <c r="UJL1222" s="61"/>
      <c r="UJM1222" s="61"/>
      <c r="UJN1222" s="61"/>
      <c r="UJO1222" s="61"/>
      <c r="UJP1222" s="61"/>
      <c r="UJQ1222" s="61"/>
      <c r="UJR1222" s="61"/>
      <c r="UJS1222" s="61"/>
      <c r="UJT1222" s="61"/>
      <c r="UJU1222" s="61"/>
      <c r="UJV1222" s="61"/>
      <c r="UJW1222" s="61"/>
      <c r="UJX1222" s="61"/>
      <c r="UJY1222" s="61"/>
      <c r="UJZ1222" s="61"/>
      <c r="UKA1222" s="61"/>
      <c r="UKB1222" s="61"/>
      <c r="UKC1222" s="61"/>
      <c r="UKD1222" s="61"/>
      <c r="UKE1222" s="61"/>
      <c r="UKF1222" s="61"/>
      <c r="UKG1222" s="61"/>
      <c r="UKH1222" s="61"/>
      <c r="UKI1222" s="61"/>
      <c r="UKJ1222" s="61"/>
      <c r="UKK1222" s="61"/>
      <c r="UKL1222" s="61"/>
      <c r="UKM1222" s="61"/>
      <c r="UKN1222" s="61"/>
      <c r="UKO1222" s="61"/>
      <c r="UKP1222" s="61"/>
      <c r="UKQ1222" s="61"/>
      <c r="UKR1222" s="61"/>
      <c r="UKS1222" s="61"/>
      <c r="UKT1222" s="61"/>
      <c r="UKU1222" s="61"/>
      <c r="UKV1222" s="61"/>
      <c r="UKW1222" s="61"/>
      <c r="UKX1222" s="61"/>
      <c r="UKY1222" s="61"/>
      <c r="UKZ1222" s="61"/>
      <c r="ULA1222" s="61"/>
      <c r="ULB1222" s="61"/>
      <c r="ULC1222" s="61"/>
      <c r="ULD1222" s="61"/>
      <c r="ULE1222" s="61"/>
      <c r="ULF1222" s="61"/>
      <c r="ULG1222" s="61"/>
      <c r="ULH1222" s="61"/>
      <c r="ULI1222" s="61"/>
      <c r="ULJ1222" s="61"/>
      <c r="ULK1222" s="61"/>
      <c r="ULL1222" s="61"/>
      <c r="ULM1222" s="61"/>
      <c r="ULN1222" s="61"/>
      <c r="ULO1222" s="61"/>
      <c r="ULP1222" s="61"/>
      <c r="ULQ1222" s="61"/>
      <c r="ULR1222" s="61"/>
      <c r="ULS1222" s="61"/>
      <c r="ULT1222" s="61"/>
      <c r="ULU1222" s="61"/>
      <c r="ULV1222" s="61"/>
      <c r="ULW1222" s="61"/>
      <c r="ULX1222" s="61"/>
      <c r="ULY1222" s="61"/>
      <c r="ULZ1222" s="61"/>
      <c r="UMA1222" s="61"/>
      <c r="UMB1222" s="61"/>
      <c r="UMC1222" s="61"/>
      <c r="UMD1222" s="61"/>
      <c r="UME1222" s="61"/>
      <c r="UMF1222" s="61"/>
      <c r="UMG1222" s="61"/>
      <c r="UMH1222" s="61"/>
      <c r="UMI1222" s="61"/>
      <c r="UMJ1222" s="61"/>
      <c r="UMK1222" s="61"/>
      <c r="UML1222" s="61"/>
      <c r="UMM1222" s="61"/>
      <c r="UMN1222" s="61"/>
      <c r="UMO1222" s="61"/>
      <c r="UMP1222" s="61"/>
      <c r="UMQ1222" s="61"/>
      <c r="UMR1222" s="61"/>
      <c r="UMS1222" s="61"/>
      <c r="UMT1222" s="61"/>
      <c r="UMU1222" s="61"/>
      <c r="UMV1222" s="61"/>
      <c r="UMW1222" s="61"/>
      <c r="UMX1222" s="61"/>
      <c r="UMY1222" s="61"/>
      <c r="UMZ1222" s="61"/>
      <c r="UNA1222" s="61"/>
      <c r="UNB1222" s="61"/>
      <c r="UNC1222" s="61"/>
      <c r="UND1222" s="61"/>
      <c r="UNE1222" s="61"/>
      <c r="UNF1222" s="61"/>
      <c r="UNG1222" s="61"/>
      <c r="UNH1222" s="61"/>
      <c r="UNI1222" s="61"/>
      <c r="UNJ1222" s="61"/>
      <c r="UNK1222" s="61"/>
      <c r="UNL1222" s="61"/>
      <c r="UNM1222" s="61"/>
      <c r="UNN1222" s="61"/>
      <c r="UNO1222" s="61"/>
      <c r="UNP1222" s="61"/>
      <c r="UNQ1222" s="61"/>
      <c r="UNR1222" s="61"/>
      <c r="UNS1222" s="61"/>
      <c r="UNT1222" s="61"/>
      <c r="UNU1222" s="61"/>
      <c r="UNV1222" s="61"/>
      <c r="UNW1222" s="61"/>
      <c r="UNX1222" s="61"/>
      <c r="UNY1222" s="61"/>
      <c r="UNZ1222" s="61"/>
      <c r="UOA1222" s="61"/>
      <c r="UOB1222" s="61"/>
      <c r="UOC1222" s="61"/>
      <c r="UOD1222" s="61"/>
      <c r="UOE1222" s="61"/>
      <c r="UOF1222" s="61"/>
      <c r="UOG1222" s="61"/>
      <c r="UOH1222" s="61"/>
      <c r="UOI1222" s="61"/>
      <c r="UOJ1222" s="61"/>
      <c r="UOK1222" s="61"/>
      <c r="UOL1222" s="61"/>
      <c r="UOM1222" s="61"/>
      <c r="UON1222" s="61"/>
      <c r="UOO1222" s="61"/>
      <c r="UOP1222" s="61"/>
      <c r="UOQ1222" s="61"/>
      <c r="UOR1222" s="61"/>
      <c r="UOS1222" s="61"/>
      <c r="UOT1222" s="61"/>
      <c r="UOU1222" s="61"/>
      <c r="UOV1222" s="61"/>
      <c r="UOW1222" s="61"/>
      <c r="UOX1222" s="61"/>
      <c r="UOY1222" s="61"/>
      <c r="UOZ1222" s="61"/>
      <c r="UPA1222" s="61"/>
      <c r="UPB1222" s="61"/>
      <c r="UPC1222" s="61"/>
      <c r="UPD1222" s="61"/>
      <c r="UPE1222" s="61"/>
      <c r="UPF1222" s="61"/>
      <c r="UPG1222" s="61"/>
      <c r="UPH1222" s="61"/>
      <c r="UPI1222" s="61"/>
      <c r="UPJ1222" s="61"/>
      <c r="UPK1222" s="61"/>
      <c r="UPL1222" s="61"/>
      <c r="UPM1222" s="61"/>
      <c r="UPN1222" s="61"/>
      <c r="UPO1222" s="61"/>
      <c r="UPP1222" s="61"/>
      <c r="UPQ1222" s="61"/>
      <c r="UPR1222" s="61"/>
      <c r="UPS1222" s="61"/>
      <c r="UPT1222" s="61"/>
      <c r="UPU1222" s="61"/>
      <c r="UPV1222" s="61"/>
      <c r="UPW1222" s="61"/>
      <c r="UPX1222" s="61"/>
      <c r="UPY1222" s="61"/>
      <c r="UPZ1222" s="61"/>
      <c r="UQA1222" s="61"/>
      <c r="UQB1222" s="61"/>
      <c r="UQC1222" s="61"/>
      <c r="UQD1222" s="61"/>
      <c r="UQE1222" s="61"/>
      <c r="UQF1222" s="61"/>
      <c r="UQG1222" s="61"/>
      <c r="UQH1222" s="61"/>
      <c r="UQI1222" s="61"/>
      <c r="UQJ1222" s="61"/>
      <c r="UQK1222" s="61"/>
      <c r="UQL1222" s="61"/>
      <c r="UQM1222" s="61"/>
      <c r="UQN1222" s="61"/>
      <c r="UQO1222" s="61"/>
      <c r="UQP1222" s="61"/>
      <c r="UQQ1222" s="61"/>
      <c r="UQR1222" s="61"/>
      <c r="UQS1222" s="61"/>
      <c r="UQT1222" s="61"/>
      <c r="UQU1222" s="61"/>
      <c r="UQV1222" s="61"/>
      <c r="UQW1222" s="61"/>
      <c r="UQX1222" s="61"/>
      <c r="UQY1222" s="61"/>
      <c r="UQZ1222" s="61"/>
      <c r="URA1222" s="61"/>
      <c r="URB1222" s="61"/>
      <c r="URC1222" s="61"/>
      <c r="URD1222" s="61"/>
      <c r="URE1222" s="61"/>
      <c r="URF1222" s="61"/>
      <c r="URG1222" s="61"/>
      <c r="URH1222" s="61"/>
      <c r="URI1222" s="61"/>
      <c r="URJ1222" s="61"/>
      <c r="URK1222" s="61"/>
      <c r="URL1222" s="61"/>
      <c r="URM1222" s="61"/>
      <c r="URN1222" s="61"/>
      <c r="URO1222" s="61"/>
      <c r="URP1222" s="61"/>
      <c r="URQ1222" s="61"/>
      <c r="URR1222" s="61"/>
      <c r="URS1222" s="61"/>
      <c r="URT1222" s="61"/>
      <c r="URU1222" s="61"/>
      <c r="URV1222" s="61"/>
      <c r="URW1222" s="61"/>
      <c r="URX1222" s="61"/>
      <c r="URY1222" s="61"/>
      <c r="URZ1222" s="61"/>
      <c r="USA1222" s="61"/>
      <c r="USB1222" s="61"/>
      <c r="USC1222" s="61"/>
      <c r="USD1222" s="61"/>
      <c r="USE1222" s="61"/>
      <c r="USF1222" s="61"/>
      <c r="USG1222" s="61"/>
      <c r="USH1222" s="61"/>
      <c r="USI1222" s="61"/>
      <c r="USJ1222" s="61"/>
      <c r="USK1222" s="61"/>
      <c r="USL1222" s="61"/>
      <c r="USM1222" s="61"/>
      <c r="USN1222" s="61"/>
      <c r="USO1222" s="61"/>
      <c r="USP1222" s="61"/>
      <c r="USQ1222" s="61"/>
      <c r="USR1222" s="61"/>
      <c r="USS1222" s="61"/>
      <c r="UST1222" s="61"/>
      <c r="USU1222" s="61"/>
      <c r="USV1222" s="61"/>
      <c r="USW1222" s="61"/>
      <c r="USX1222" s="61"/>
      <c r="USY1222" s="61"/>
      <c r="USZ1222" s="61"/>
      <c r="UTA1222" s="61"/>
      <c r="UTB1222" s="61"/>
      <c r="UTC1222" s="61"/>
      <c r="UTD1222" s="61"/>
      <c r="UTE1222" s="61"/>
      <c r="UTF1222" s="61"/>
      <c r="UTG1222" s="61"/>
      <c r="UTH1222" s="61"/>
      <c r="UTI1222" s="61"/>
      <c r="UTJ1222" s="61"/>
      <c r="UTK1222" s="61"/>
      <c r="UTL1222" s="61"/>
      <c r="UTM1222" s="61"/>
      <c r="UTN1222" s="61"/>
      <c r="UTO1222" s="61"/>
      <c r="UTP1222" s="61"/>
      <c r="UTQ1222" s="61"/>
      <c r="UTR1222" s="61"/>
      <c r="UTS1222" s="61"/>
      <c r="UTT1222" s="61"/>
      <c r="UTU1222" s="61"/>
      <c r="UTV1222" s="61"/>
      <c r="UTW1222" s="61"/>
      <c r="UTX1222" s="61"/>
      <c r="UTY1222" s="61"/>
      <c r="UTZ1222" s="61"/>
      <c r="UUA1222" s="61"/>
      <c r="UUB1222" s="61"/>
      <c r="UUC1222" s="61"/>
      <c r="UUD1222" s="61"/>
      <c r="UUE1222" s="61"/>
      <c r="UUF1222" s="61"/>
      <c r="UUG1222" s="61"/>
      <c r="UUH1222" s="61"/>
      <c r="UUI1222" s="61"/>
      <c r="UUJ1222" s="61"/>
      <c r="UUK1222" s="61"/>
      <c r="UUL1222" s="61"/>
      <c r="UUM1222" s="61"/>
      <c r="UUN1222" s="61"/>
      <c r="UUO1222" s="61"/>
      <c r="UUP1222" s="61"/>
      <c r="UUQ1222" s="61"/>
      <c r="UUR1222" s="61"/>
      <c r="UUS1222" s="61"/>
      <c r="UUT1222" s="61"/>
      <c r="UUU1222" s="61"/>
      <c r="UUV1222" s="61"/>
      <c r="UUW1222" s="61"/>
      <c r="UUX1222" s="61"/>
      <c r="UUY1222" s="61"/>
      <c r="UUZ1222" s="61"/>
      <c r="UVA1222" s="61"/>
      <c r="UVB1222" s="61"/>
      <c r="UVC1222" s="61"/>
      <c r="UVD1222" s="61"/>
      <c r="UVE1222" s="61"/>
      <c r="UVF1222" s="61"/>
      <c r="UVG1222" s="61"/>
      <c r="UVH1222" s="61"/>
      <c r="UVI1222" s="61"/>
      <c r="UVJ1222" s="61"/>
      <c r="UVK1222" s="61"/>
      <c r="UVL1222" s="61"/>
      <c r="UVM1222" s="61"/>
      <c r="UVN1222" s="61"/>
      <c r="UVO1222" s="61"/>
      <c r="UVP1222" s="61"/>
      <c r="UVQ1222" s="61"/>
      <c r="UVR1222" s="61"/>
      <c r="UVS1222" s="61"/>
      <c r="UVT1222" s="61"/>
      <c r="UVU1222" s="61"/>
      <c r="UVV1222" s="61"/>
      <c r="UVW1222" s="61"/>
      <c r="UVX1222" s="61"/>
      <c r="UVY1222" s="61"/>
      <c r="UVZ1222" s="61"/>
      <c r="UWA1222" s="61"/>
      <c r="UWB1222" s="61"/>
      <c r="UWC1222" s="61"/>
      <c r="UWD1222" s="61"/>
      <c r="UWE1222" s="61"/>
      <c r="UWF1222" s="61"/>
      <c r="UWG1222" s="61"/>
      <c r="UWH1222" s="61"/>
      <c r="UWI1222" s="61"/>
      <c r="UWJ1222" s="61"/>
      <c r="UWK1222" s="61"/>
      <c r="UWL1222" s="61"/>
      <c r="UWM1222" s="61"/>
      <c r="UWN1222" s="61"/>
      <c r="UWO1222" s="61"/>
      <c r="UWP1222" s="61"/>
      <c r="UWQ1222" s="61"/>
      <c r="UWR1222" s="61"/>
      <c r="UWS1222" s="61"/>
      <c r="UWT1222" s="61"/>
      <c r="UWU1222" s="61"/>
      <c r="UWV1222" s="61"/>
      <c r="UWW1222" s="61"/>
      <c r="UWX1222" s="61"/>
      <c r="UWY1222" s="61"/>
      <c r="UWZ1222" s="61"/>
      <c r="UXA1222" s="61"/>
      <c r="UXB1222" s="61"/>
      <c r="UXC1222" s="61"/>
      <c r="UXD1222" s="61"/>
      <c r="UXE1222" s="61"/>
      <c r="UXF1222" s="61"/>
      <c r="UXG1222" s="61"/>
      <c r="UXH1222" s="61"/>
      <c r="UXI1222" s="61"/>
      <c r="UXJ1222" s="61"/>
      <c r="UXK1222" s="61"/>
      <c r="UXL1222" s="61"/>
      <c r="UXM1222" s="61"/>
      <c r="UXN1222" s="61"/>
      <c r="UXO1222" s="61"/>
      <c r="UXP1222" s="61"/>
      <c r="UXQ1222" s="61"/>
      <c r="UXR1222" s="61"/>
      <c r="UXS1222" s="61"/>
      <c r="UXT1222" s="61"/>
      <c r="UXU1222" s="61"/>
      <c r="UXV1222" s="61"/>
      <c r="UXW1222" s="61"/>
      <c r="UXX1222" s="61"/>
      <c r="UXY1222" s="61"/>
      <c r="UXZ1222" s="61"/>
      <c r="UYA1222" s="61"/>
      <c r="UYB1222" s="61"/>
      <c r="UYC1222" s="61"/>
      <c r="UYD1222" s="61"/>
      <c r="UYE1222" s="61"/>
      <c r="UYF1222" s="61"/>
      <c r="UYG1222" s="61"/>
      <c r="UYH1222" s="61"/>
      <c r="UYI1222" s="61"/>
      <c r="UYJ1222" s="61"/>
      <c r="UYK1222" s="61"/>
      <c r="UYL1222" s="61"/>
      <c r="UYM1222" s="61"/>
      <c r="UYN1222" s="61"/>
      <c r="UYO1222" s="61"/>
      <c r="UYP1222" s="61"/>
      <c r="UYQ1222" s="61"/>
      <c r="UYR1222" s="61"/>
      <c r="UYS1222" s="61"/>
      <c r="UYT1222" s="61"/>
      <c r="UYU1222" s="61"/>
      <c r="UYV1222" s="61"/>
      <c r="UYW1222" s="61"/>
      <c r="UYX1222" s="61"/>
      <c r="UYY1222" s="61"/>
      <c r="UYZ1222" s="61"/>
      <c r="UZA1222" s="61"/>
      <c r="UZB1222" s="61"/>
      <c r="UZC1222" s="61"/>
      <c r="UZD1222" s="61"/>
      <c r="UZE1222" s="61"/>
      <c r="UZF1222" s="61"/>
      <c r="UZG1222" s="61"/>
      <c r="UZH1222" s="61"/>
      <c r="UZI1222" s="61"/>
      <c r="UZJ1222" s="61"/>
      <c r="UZK1222" s="61"/>
      <c r="UZL1222" s="61"/>
      <c r="UZM1222" s="61"/>
      <c r="UZN1222" s="61"/>
      <c r="UZO1222" s="61"/>
      <c r="UZP1222" s="61"/>
      <c r="UZQ1222" s="61"/>
      <c r="UZR1222" s="61"/>
      <c r="UZS1222" s="61"/>
      <c r="UZT1222" s="61"/>
      <c r="UZU1222" s="61"/>
      <c r="UZV1222" s="61"/>
      <c r="UZW1222" s="61"/>
      <c r="UZX1222" s="61"/>
      <c r="UZY1222" s="61"/>
      <c r="UZZ1222" s="61"/>
      <c r="VAA1222" s="61"/>
      <c r="VAB1222" s="61"/>
      <c r="VAC1222" s="61"/>
      <c r="VAD1222" s="61"/>
      <c r="VAE1222" s="61"/>
      <c r="VAF1222" s="61"/>
      <c r="VAG1222" s="61"/>
      <c r="VAH1222" s="61"/>
      <c r="VAI1222" s="61"/>
      <c r="VAJ1222" s="61"/>
      <c r="VAK1222" s="61"/>
      <c r="VAL1222" s="61"/>
      <c r="VAM1222" s="61"/>
      <c r="VAN1222" s="61"/>
      <c r="VAO1222" s="61"/>
      <c r="VAP1222" s="61"/>
      <c r="VAQ1222" s="61"/>
      <c r="VAR1222" s="61"/>
      <c r="VAS1222" s="61"/>
      <c r="VAT1222" s="61"/>
      <c r="VAU1222" s="61"/>
      <c r="VAV1222" s="61"/>
      <c r="VAW1222" s="61"/>
      <c r="VAX1222" s="61"/>
      <c r="VAY1222" s="61"/>
      <c r="VAZ1222" s="61"/>
      <c r="VBA1222" s="61"/>
      <c r="VBB1222" s="61"/>
      <c r="VBC1222" s="61"/>
      <c r="VBD1222" s="61"/>
      <c r="VBE1222" s="61"/>
      <c r="VBF1222" s="61"/>
      <c r="VBG1222" s="61"/>
      <c r="VBH1222" s="61"/>
      <c r="VBI1222" s="61"/>
      <c r="VBJ1222" s="61"/>
      <c r="VBK1222" s="61"/>
      <c r="VBL1222" s="61"/>
      <c r="VBM1222" s="61"/>
      <c r="VBN1222" s="61"/>
      <c r="VBO1222" s="61"/>
      <c r="VBP1222" s="61"/>
      <c r="VBQ1222" s="61"/>
      <c r="VBR1222" s="61"/>
      <c r="VBS1222" s="61"/>
      <c r="VBT1222" s="61"/>
      <c r="VBU1222" s="61"/>
      <c r="VBV1222" s="61"/>
      <c r="VBW1222" s="61"/>
      <c r="VBX1222" s="61"/>
      <c r="VBY1222" s="61"/>
      <c r="VBZ1222" s="61"/>
      <c r="VCA1222" s="61"/>
      <c r="VCB1222" s="61"/>
      <c r="VCC1222" s="61"/>
      <c r="VCD1222" s="61"/>
      <c r="VCE1222" s="61"/>
      <c r="VCF1222" s="61"/>
      <c r="VCG1222" s="61"/>
      <c r="VCH1222" s="61"/>
      <c r="VCI1222" s="61"/>
      <c r="VCJ1222" s="61"/>
      <c r="VCK1222" s="61"/>
      <c r="VCL1222" s="61"/>
      <c r="VCM1222" s="61"/>
      <c r="VCN1222" s="61"/>
      <c r="VCO1222" s="61"/>
      <c r="VCP1222" s="61"/>
      <c r="VCQ1222" s="61"/>
      <c r="VCR1222" s="61"/>
      <c r="VCS1222" s="61"/>
      <c r="VCT1222" s="61"/>
      <c r="VCU1222" s="61"/>
      <c r="VCV1222" s="61"/>
      <c r="VCW1222" s="61"/>
      <c r="VCX1222" s="61"/>
      <c r="VCY1222" s="61"/>
      <c r="VCZ1222" s="61"/>
      <c r="VDA1222" s="61"/>
      <c r="VDB1222" s="61"/>
      <c r="VDC1222" s="61"/>
      <c r="VDD1222" s="61"/>
      <c r="VDE1222" s="61"/>
      <c r="VDF1222" s="61"/>
      <c r="VDG1222" s="61"/>
      <c r="VDH1222" s="61"/>
      <c r="VDI1222" s="61"/>
      <c r="VDJ1222" s="61"/>
      <c r="VDK1222" s="61"/>
      <c r="VDL1222" s="61"/>
      <c r="VDM1222" s="61"/>
      <c r="VDN1222" s="61"/>
      <c r="VDO1222" s="61"/>
      <c r="VDP1222" s="61"/>
      <c r="VDQ1222" s="61"/>
      <c r="VDR1222" s="61"/>
      <c r="VDS1222" s="61"/>
      <c r="VDT1222" s="61"/>
      <c r="VDU1222" s="61"/>
      <c r="VDV1222" s="61"/>
      <c r="VDW1222" s="61"/>
      <c r="VDX1222" s="61"/>
      <c r="VDY1222" s="61"/>
      <c r="VDZ1222" s="61"/>
      <c r="VEA1222" s="61"/>
      <c r="VEB1222" s="61"/>
      <c r="VEC1222" s="61"/>
      <c r="VED1222" s="61"/>
      <c r="VEE1222" s="61"/>
      <c r="VEF1222" s="61"/>
      <c r="VEG1222" s="61"/>
      <c r="VEH1222" s="61"/>
      <c r="VEI1222" s="61"/>
      <c r="VEJ1222" s="61"/>
      <c r="VEK1222" s="61"/>
      <c r="VEL1222" s="61"/>
      <c r="VEM1222" s="61"/>
      <c r="VEN1222" s="61"/>
      <c r="VEO1222" s="61"/>
      <c r="VEP1222" s="61"/>
      <c r="VEQ1222" s="61"/>
      <c r="VER1222" s="61"/>
      <c r="VES1222" s="61"/>
      <c r="VET1222" s="61"/>
      <c r="VEU1222" s="61"/>
      <c r="VEV1222" s="61"/>
      <c r="VEW1222" s="61"/>
      <c r="VEX1222" s="61"/>
      <c r="VEY1222" s="61"/>
      <c r="VEZ1222" s="61"/>
      <c r="VFA1222" s="61"/>
      <c r="VFB1222" s="61"/>
      <c r="VFC1222" s="61"/>
      <c r="VFD1222" s="61"/>
      <c r="VFE1222" s="61"/>
      <c r="VFF1222" s="61"/>
      <c r="VFG1222" s="61"/>
      <c r="VFH1222" s="61"/>
      <c r="VFI1222" s="61"/>
      <c r="VFJ1222" s="61"/>
      <c r="VFK1222" s="61"/>
      <c r="VFL1222" s="61"/>
      <c r="VFM1222" s="61"/>
      <c r="VFN1222" s="61"/>
      <c r="VFO1222" s="61"/>
      <c r="VFP1222" s="61"/>
      <c r="VFQ1222" s="61"/>
      <c r="VFR1222" s="61"/>
      <c r="VFS1222" s="61"/>
      <c r="VFT1222" s="61"/>
      <c r="VFU1222" s="61"/>
      <c r="VFV1222" s="61"/>
      <c r="VFW1222" s="61"/>
      <c r="VFX1222" s="61"/>
      <c r="VFY1222" s="61"/>
      <c r="VFZ1222" s="61"/>
      <c r="VGA1222" s="61"/>
      <c r="VGB1222" s="61"/>
      <c r="VGC1222" s="61"/>
      <c r="VGD1222" s="61"/>
      <c r="VGE1222" s="61"/>
      <c r="VGF1222" s="61"/>
      <c r="VGG1222" s="61"/>
      <c r="VGH1222" s="61"/>
      <c r="VGI1222" s="61"/>
      <c r="VGJ1222" s="61"/>
      <c r="VGK1222" s="61"/>
      <c r="VGL1222" s="61"/>
      <c r="VGM1222" s="61"/>
      <c r="VGN1222" s="61"/>
      <c r="VGO1222" s="61"/>
      <c r="VGP1222" s="61"/>
      <c r="VGQ1222" s="61"/>
      <c r="VGR1222" s="61"/>
      <c r="VGS1222" s="61"/>
      <c r="VGT1222" s="61"/>
      <c r="VGU1222" s="61"/>
      <c r="VGV1222" s="61"/>
      <c r="VGW1222" s="61"/>
      <c r="VGX1222" s="61"/>
      <c r="VGY1222" s="61"/>
      <c r="VGZ1222" s="61"/>
      <c r="VHA1222" s="61"/>
      <c r="VHB1222" s="61"/>
      <c r="VHC1222" s="61"/>
      <c r="VHD1222" s="61"/>
      <c r="VHE1222" s="61"/>
      <c r="VHF1222" s="61"/>
      <c r="VHG1222" s="61"/>
      <c r="VHH1222" s="61"/>
      <c r="VHI1222" s="61"/>
      <c r="VHJ1222" s="61"/>
      <c r="VHK1222" s="61"/>
      <c r="VHL1222" s="61"/>
      <c r="VHM1222" s="61"/>
      <c r="VHN1222" s="61"/>
      <c r="VHO1222" s="61"/>
      <c r="VHP1222" s="61"/>
      <c r="VHQ1222" s="61"/>
      <c r="VHR1222" s="61"/>
      <c r="VHS1222" s="61"/>
      <c r="VHT1222" s="61"/>
      <c r="VHU1222" s="61"/>
      <c r="VHV1222" s="61"/>
      <c r="VHW1222" s="61"/>
      <c r="VHX1222" s="61"/>
      <c r="VHY1222" s="61"/>
      <c r="VHZ1222" s="61"/>
      <c r="VIA1222" s="61"/>
      <c r="VIB1222" s="61"/>
      <c r="VIC1222" s="61"/>
      <c r="VID1222" s="61"/>
      <c r="VIE1222" s="61"/>
      <c r="VIF1222" s="61"/>
      <c r="VIG1222" s="61"/>
      <c r="VIH1222" s="61"/>
      <c r="VII1222" s="61"/>
      <c r="VIJ1222" s="61"/>
      <c r="VIK1222" s="61"/>
      <c r="VIL1222" s="61"/>
      <c r="VIM1222" s="61"/>
      <c r="VIN1222" s="61"/>
      <c r="VIO1222" s="61"/>
      <c r="VIP1222" s="61"/>
      <c r="VIQ1222" s="61"/>
      <c r="VIR1222" s="61"/>
      <c r="VIS1222" s="61"/>
      <c r="VIT1222" s="61"/>
      <c r="VIU1222" s="61"/>
      <c r="VIV1222" s="61"/>
      <c r="VIW1222" s="61"/>
      <c r="VIX1222" s="61"/>
      <c r="VIY1222" s="61"/>
      <c r="VIZ1222" s="61"/>
      <c r="VJA1222" s="61"/>
      <c r="VJB1222" s="61"/>
      <c r="VJC1222" s="61"/>
      <c r="VJD1222" s="61"/>
      <c r="VJE1222" s="61"/>
      <c r="VJF1222" s="61"/>
      <c r="VJG1222" s="61"/>
      <c r="VJH1222" s="61"/>
      <c r="VJI1222" s="61"/>
      <c r="VJJ1222" s="61"/>
      <c r="VJK1222" s="61"/>
      <c r="VJL1222" s="61"/>
      <c r="VJM1222" s="61"/>
      <c r="VJN1222" s="61"/>
      <c r="VJO1222" s="61"/>
      <c r="VJP1222" s="61"/>
      <c r="VJQ1222" s="61"/>
      <c r="VJR1222" s="61"/>
      <c r="VJS1222" s="61"/>
      <c r="VJT1222" s="61"/>
      <c r="VJU1222" s="61"/>
      <c r="VJV1222" s="61"/>
      <c r="VJW1222" s="61"/>
      <c r="VJX1222" s="61"/>
      <c r="VJY1222" s="61"/>
      <c r="VJZ1222" s="61"/>
      <c r="VKA1222" s="61"/>
      <c r="VKB1222" s="61"/>
      <c r="VKC1222" s="61"/>
      <c r="VKD1222" s="61"/>
      <c r="VKE1222" s="61"/>
      <c r="VKF1222" s="61"/>
      <c r="VKG1222" s="61"/>
      <c r="VKH1222" s="61"/>
      <c r="VKI1222" s="61"/>
      <c r="VKJ1222" s="61"/>
      <c r="VKK1222" s="61"/>
      <c r="VKL1222" s="61"/>
      <c r="VKM1222" s="61"/>
      <c r="VKN1222" s="61"/>
      <c r="VKO1222" s="61"/>
      <c r="VKP1222" s="61"/>
      <c r="VKQ1222" s="61"/>
      <c r="VKR1222" s="61"/>
      <c r="VKS1222" s="61"/>
      <c r="VKT1222" s="61"/>
      <c r="VKU1222" s="61"/>
      <c r="VKV1222" s="61"/>
      <c r="VKW1222" s="61"/>
      <c r="VKX1222" s="61"/>
      <c r="VKY1222" s="61"/>
      <c r="VKZ1222" s="61"/>
      <c r="VLA1222" s="61"/>
      <c r="VLB1222" s="61"/>
      <c r="VLC1222" s="61"/>
      <c r="VLD1222" s="61"/>
      <c r="VLE1222" s="61"/>
      <c r="VLF1222" s="61"/>
      <c r="VLG1222" s="61"/>
      <c r="VLH1222" s="61"/>
      <c r="VLI1222" s="61"/>
      <c r="VLJ1222" s="61"/>
      <c r="VLK1222" s="61"/>
      <c r="VLL1222" s="61"/>
      <c r="VLM1222" s="61"/>
      <c r="VLN1222" s="61"/>
      <c r="VLO1222" s="61"/>
      <c r="VLP1222" s="61"/>
      <c r="VLQ1222" s="61"/>
      <c r="VLR1222" s="61"/>
      <c r="VLS1222" s="61"/>
      <c r="VLT1222" s="61"/>
      <c r="VLU1222" s="61"/>
      <c r="VLV1222" s="61"/>
      <c r="VLW1222" s="61"/>
      <c r="VLX1222" s="61"/>
      <c r="VLY1222" s="61"/>
      <c r="VLZ1222" s="61"/>
      <c r="VMA1222" s="61"/>
      <c r="VMB1222" s="61"/>
      <c r="VMC1222" s="61"/>
      <c r="VMD1222" s="61"/>
      <c r="VME1222" s="61"/>
      <c r="VMF1222" s="61"/>
      <c r="VMG1222" s="61"/>
      <c r="VMH1222" s="61"/>
      <c r="VMI1222" s="61"/>
      <c r="VMJ1222" s="61"/>
      <c r="VMK1222" s="61"/>
      <c r="VML1222" s="61"/>
      <c r="VMM1222" s="61"/>
      <c r="VMN1222" s="61"/>
      <c r="VMO1222" s="61"/>
      <c r="VMP1222" s="61"/>
      <c r="VMQ1222" s="61"/>
      <c r="VMR1222" s="61"/>
      <c r="VMS1222" s="61"/>
      <c r="VMT1222" s="61"/>
      <c r="VMU1222" s="61"/>
      <c r="VMV1222" s="61"/>
      <c r="VMW1222" s="61"/>
      <c r="VMX1222" s="61"/>
      <c r="VMY1222" s="61"/>
      <c r="VMZ1222" s="61"/>
      <c r="VNA1222" s="61"/>
      <c r="VNB1222" s="61"/>
      <c r="VNC1222" s="61"/>
      <c r="VND1222" s="61"/>
      <c r="VNE1222" s="61"/>
      <c r="VNF1222" s="61"/>
      <c r="VNG1222" s="61"/>
      <c r="VNH1222" s="61"/>
      <c r="VNI1222" s="61"/>
      <c r="VNJ1222" s="61"/>
      <c r="VNK1222" s="61"/>
      <c r="VNL1222" s="61"/>
      <c r="VNM1222" s="61"/>
      <c r="VNN1222" s="61"/>
      <c r="VNO1222" s="61"/>
      <c r="VNP1222" s="61"/>
      <c r="VNQ1222" s="61"/>
      <c r="VNR1222" s="61"/>
      <c r="VNS1222" s="61"/>
      <c r="VNT1222" s="61"/>
      <c r="VNU1222" s="61"/>
      <c r="VNV1222" s="61"/>
      <c r="VNW1222" s="61"/>
      <c r="VNX1222" s="61"/>
      <c r="VNY1222" s="61"/>
      <c r="VNZ1222" s="61"/>
      <c r="VOA1222" s="61"/>
      <c r="VOB1222" s="61"/>
      <c r="VOC1222" s="61"/>
      <c r="VOD1222" s="61"/>
      <c r="VOE1222" s="61"/>
      <c r="VOF1222" s="61"/>
      <c r="VOG1222" s="61"/>
      <c r="VOH1222" s="61"/>
      <c r="VOI1222" s="61"/>
      <c r="VOJ1222" s="61"/>
      <c r="VOK1222" s="61"/>
      <c r="VOL1222" s="61"/>
      <c r="VOM1222" s="61"/>
      <c r="VON1222" s="61"/>
      <c r="VOO1222" s="61"/>
      <c r="VOP1222" s="61"/>
      <c r="VOQ1222" s="61"/>
      <c r="VOR1222" s="61"/>
      <c r="VOS1222" s="61"/>
      <c r="VOT1222" s="61"/>
      <c r="VOU1222" s="61"/>
      <c r="VOV1222" s="61"/>
      <c r="VOW1222" s="61"/>
      <c r="VOX1222" s="61"/>
      <c r="VOY1222" s="61"/>
      <c r="VOZ1222" s="61"/>
      <c r="VPA1222" s="61"/>
      <c r="VPB1222" s="61"/>
      <c r="VPC1222" s="61"/>
      <c r="VPD1222" s="61"/>
      <c r="VPE1222" s="61"/>
      <c r="VPF1222" s="61"/>
      <c r="VPG1222" s="61"/>
      <c r="VPH1222" s="61"/>
      <c r="VPI1222" s="61"/>
      <c r="VPJ1222" s="61"/>
      <c r="VPK1222" s="61"/>
      <c r="VPL1222" s="61"/>
      <c r="VPM1222" s="61"/>
      <c r="VPN1222" s="61"/>
      <c r="VPO1222" s="61"/>
      <c r="VPP1222" s="61"/>
      <c r="VPQ1222" s="61"/>
      <c r="VPR1222" s="61"/>
      <c r="VPS1222" s="61"/>
      <c r="VPT1222" s="61"/>
      <c r="VPU1222" s="61"/>
      <c r="VPV1222" s="61"/>
      <c r="VPW1222" s="61"/>
      <c r="VPX1222" s="61"/>
      <c r="VPY1222" s="61"/>
      <c r="VPZ1222" s="61"/>
      <c r="VQA1222" s="61"/>
      <c r="VQB1222" s="61"/>
      <c r="VQC1222" s="61"/>
      <c r="VQD1222" s="61"/>
      <c r="VQE1222" s="61"/>
      <c r="VQF1222" s="61"/>
      <c r="VQG1222" s="61"/>
      <c r="VQH1222" s="61"/>
      <c r="VQI1222" s="61"/>
      <c r="VQJ1222" s="61"/>
      <c r="VQK1222" s="61"/>
      <c r="VQL1222" s="61"/>
      <c r="VQM1222" s="61"/>
      <c r="VQN1222" s="61"/>
      <c r="VQO1222" s="61"/>
      <c r="VQP1222" s="61"/>
      <c r="VQQ1222" s="61"/>
      <c r="VQR1222" s="61"/>
      <c r="VQS1222" s="61"/>
      <c r="VQT1222" s="61"/>
      <c r="VQU1222" s="61"/>
      <c r="VQV1222" s="61"/>
      <c r="VQW1222" s="61"/>
      <c r="VQX1222" s="61"/>
      <c r="VQY1222" s="61"/>
      <c r="VQZ1222" s="61"/>
      <c r="VRA1222" s="61"/>
      <c r="VRB1222" s="61"/>
      <c r="VRC1222" s="61"/>
      <c r="VRD1222" s="61"/>
      <c r="VRE1222" s="61"/>
      <c r="VRF1222" s="61"/>
      <c r="VRG1222" s="61"/>
      <c r="VRH1222" s="61"/>
      <c r="VRI1222" s="61"/>
      <c r="VRJ1222" s="61"/>
      <c r="VRK1222" s="61"/>
      <c r="VRL1222" s="61"/>
      <c r="VRM1222" s="61"/>
      <c r="VRN1222" s="61"/>
      <c r="VRO1222" s="61"/>
      <c r="VRP1222" s="61"/>
      <c r="VRQ1222" s="61"/>
      <c r="VRR1222" s="61"/>
      <c r="VRS1222" s="61"/>
      <c r="VRT1222" s="61"/>
      <c r="VRU1222" s="61"/>
      <c r="VRV1222" s="61"/>
      <c r="VRW1222" s="61"/>
      <c r="VRX1222" s="61"/>
      <c r="VRY1222" s="61"/>
      <c r="VRZ1222" s="61"/>
      <c r="VSA1222" s="61"/>
      <c r="VSB1222" s="61"/>
      <c r="VSC1222" s="61"/>
      <c r="VSD1222" s="61"/>
      <c r="VSE1222" s="61"/>
      <c r="VSF1222" s="61"/>
      <c r="VSG1222" s="61"/>
      <c r="VSH1222" s="61"/>
      <c r="VSI1222" s="61"/>
      <c r="VSJ1222" s="61"/>
      <c r="VSK1222" s="61"/>
      <c r="VSL1222" s="61"/>
      <c r="VSM1222" s="61"/>
      <c r="VSN1222" s="61"/>
      <c r="VSO1222" s="61"/>
      <c r="VSP1222" s="61"/>
      <c r="VSQ1222" s="61"/>
      <c r="VSR1222" s="61"/>
      <c r="VSS1222" s="61"/>
      <c r="VST1222" s="61"/>
      <c r="VSU1222" s="61"/>
      <c r="VSV1222" s="61"/>
      <c r="VSW1222" s="61"/>
      <c r="VSX1222" s="61"/>
      <c r="VSY1222" s="61"/>
      <c r="VSZ1222" s="61"/>
      <c r="VTA1222" s="61"/>
      <c r="VTB1222" s="61"/>
      <c r="VTC1222" s="61"/>
      <c r="VTD1222" s="61"/>
      <c r="VTE1222" s="61"/>
      <c r="VTF1222" s="61"/>
      <c r="VTG1222" s="61"/>
      <c r="VTH1222" s="61"/>
      <c r="VTI1222" s="61"/>
      <c r="VTJ1222" s="61"/>
      <c r="VTK1222" s="61"/>
      <c r="VTL1222" s="61"/>
      <c r="VTM1222" s="61"/>
      <c r="VTN1222" s="61"/>
      <c r="VTO1222" s="61"/>
      <c r="VTP1222" s="61"/>
      <c r="VTQ1222" s="61"/>
      <c r="VTR1222" s="61"/>
      <c r="VTS1222" s="61"/>
      <c r="VTT1222" s="61"/>
      <c r="VTU1222" s="61"/>
      <c r="VTV1222" s="61"/>
      <c r="VTW1222" s="61"/>
      <c r="VTX1222" s="61"/>
      <c r="VTY1222" s="61"/>
      <c r="VTZ1222" s="61"/>
      <c r="VUA1222" s="61"/>
      <c r="VUB1222" s="61"/>
      <c r="VUC1222" s="61"/>
      <c r="VUD1222" s="61"/>
      <c r="VUE1222" s="61"/>
      <c r="VUF1222" s="61"/>
      <c r="VUG1222" s="61"/>
      <c r="VUH1222" s="61"/>
      <c r="VUI1222" s="61"/>
      <c r="VUJ1222" s="61"/>
      <c r="VUK1222" s="61"/>
      <c r="VUL1222" s="61"/>
      <c r="VUM1222" s="61"/>
      <c r="VUN1222" s="61"/>
      <c r="VUO1222" s="61"/>
      <c r="VUP1222" s="61"/>
      <c r="VUQ1222" s="61"/>
      <c r="VUR1222" s="61"/>
      <c r="VUS1222" s="61"/>
      <c r="VUT1222" s="61"/>
      <c r="VUU1222" s="61"/>
      <c r="VUV1222" s="61"/>
      <c r="VUW1222" s="61"/>
      <c r="VUX1222" s="61"/>
      <c r="VUY1222" s="61"/>
      <c r="VUZ1222" s="61"/>
      <c r="VVA1222" s="61"/>
      <c r="VVB1222" s="61"/>
      <c r="VVC1222" s="61"/>
      <c r="VVD1222" s="61"/>
      <c r="VVE1222" s="61"/>
      <c r="VVF1222" s="61"/>
      <c r="VVG1222" s="61"/>
      <c r="VVH1222" s="61"/>
      <c r="VVI1222" s="61"/>
      <c r="VVJ1222" s="61"/>
      <c r="VVK1222" s="61"/>
      <c r="VVL1222" s="61"/>
      <c r="VVM1222" s="61"/>
      <c r="VVN1222" s="61"/>
      <c r="VVO1222" s="61"/>
      <c r="VVP1222" s="61"/>
      <c r="VVQ1222" s="61"/>
      <c r="VVR1222" s="61"/>
      <c r="VVS1222" s="61"/>
      <c r="VVT1222" s="61"/>
      <c r="VVU1222" s="61"/>
      <c r="VVV1222" s="61"/>
      <c r="VVW1222" s="61"/>
      <c r="VVX1222" s="61"/>
      <c r="VVY1222" s="61"/>
      <c r="VVZ1222" s="61"/>
      <c r="VWA1222" s="61"/>
      <c r="VWB1222" s="61"/>
      <c r="VWC1222" s="61"/>
      <c r="VWD1222" s="61"/>
      <c r="VWE1222" s="61"/>
      <c r="VWF1222" s="61"/>
      <c r="VWG1222" s="61"/>
      <c r="VWH1222" s="61"/>
      <c r="VWI1222" s="61"/>
      <c r="VWJ1222" s="61"/>
      <c r="VWK1222" s="61"/>
      <c r="VWL1222" s="61"/>
      <c r="VWM1222" s="61"/>
      <c r="VWN1222" s="61"/>
      <c r="VWO1222" s="61"/>
      <c r="VWP1222" s="61"/>
      <c r="VWQ1222" s="61"/>
      <c r="VWR1222" s="61"/>
      <c r="VWS1222" s="61"/>
      <c r="VWT1222" s="61"/>
      <c r="VWU1222" s="61"/>
      <c r="VWV1222" s="61"/>
      <c r="VWW1222" s="61"/>
      <c r="VWX1222" s="61"/>
      <c r="VWY1222" s="61"/>
      <c r="VWZ1222" s="61"/>
      <c r="VXA1222" s="61"/>
      <c r="VXB1222" s="61"/>
      <c r="VXC1222" s="61"/>
      <c r="VXD1222" s="61"/>
      <c r="VXE1222" s="61"/>
      <c r="VXF1222" s="61"/>
      <c r="VXG1222" s="61"/>
      <c r="VXH1222" s="61"/>
      <c r="VXI1222" s="61"/>
      <c r="VXJ1222" s="61"/>
      <c r="VXK1222" s="61"/>
      <c r="VXL1222" s="61"/>
      <c r="VXM1222" s="61"/>
      <c r="VXN1222" s="61"/>
      <c r="VXO1222" s="61"/>
      <c r="VXP1222" s="61"/>
      <c r="VXQ1222" s="61"/>
      <c r="VXR1222" s="61"/>
      <c r="VXS1222" s="61"/>
      <c r="VXT1222" s="61"/>
      <c r="VXU1222" s="61"/>
      <c r="VXV1222" s="61"/>
      <c r="VXW1222" s="61"/>
      <c r="VXX1222" s="61"/>
      <c r="VXY1222" s="61"/>
      <c r="VXZ1222" s="61"/>
      <c r="VYA1222" s="61"/>
      <c r="VYB1222" s="61"/>
      <c r="VYC1222" s="61"/>
      <c r="VYD1222" s="61"/>
      <c r="VYE1222" s="61"/>
      <c r="VYF1222" s="61"/>
      <c r="VYG1222" s="61"/>
      <c r="VYH1222" s="61"/>
      <c r="VYI1222" s="61"/>
      <c r="VYJ1222" s="61"/>
      <c r="VYK1222" s="61"/>
      <c r="VYL1222" s="61"/>
      <c r="VYM1222" s="61"/>
      <c r="VYN1222" s="61"/>
      <c r="VYO1222" s="61"/>
      <c r="VYP1222" s="61"/>
      <c r="VYQ1222" s="61"/>
      <c r="VYR1222" s="61"/>
      <c r="VYS1222" s="61"/>
      <c r="VYT1222" s="61"/>
      <c r="VYU1222" s="61"/>
      <c r="VYV1222" s="61"/>
      <c r="VYW1222" s="61"/>
      <c r="VYX1222" s="61"/>
      <c r="VYY1222" s="61"/>
      <c r="VYZ1222" s="61"/>
      <c r="VZA1222" s="61"/>
      <c r="VZB1222" s="61"/>
      <c r="VZC1222" s="61"/>
      <c r="VZD1222" s="61"/>
      <c r="VZE1222" s="61"/>
      <c r="VZF1222" s="61"/>
      <c r="VZG1222" s="61"/>
      <c r="VZH1222" s="61"/>
      <c r="VZI1222" s="61"/>
      <c r="VZJ1222" s="61"/>
      <c r="VZK1222" s="61"/>
      <c r="VZL1222" s="61"/>
      <c r="VZM1222" s="61"/>
      <c r="VZN1222" s="61"/>
      <c r="VZO1222" s="61"/>
      <c r="VZP1222" s="61"/>
      <c r="VZQ1222" s="61"/>
      <c r="VZR1222" s="61"/>
      <c r="VZS1222" s="61"/>
      <c r="VZT1222" s="61"/>
      <c r="VZU1222" s="61"/>
      <c r="VZV1222" s="61"/>
      <c r="VZW1222" s="61"/>
      <c r="VZX1222" s="61"/>
      <c r="VZY1222" s="61"/>
      <c r="VZZ1222" s="61"/>
      <c r="WAA1222" s="61"/>
      <c r="WAB1222" s="61"/>
      <c r="WAC1222" s="61"/>
      <c r="WAD1222" s="61"/>
      <c r="WAE1222" s="61"/>
      <c r="WAF1222" s="61"/>
      <c r="WAG1222" s="61"/>
      <c r="WAH1222" s="61"/>
      <c r="WAI1222" s="61"/>
      <c r="WAJ1222" s="61"/>
      <c r="WAK1222" s="61"/>
      <c r="WAL1222" s="61"/>
      <c r="WAM1222" s="61"/>
      <c r="WAN1222" s="61"/>
      <c r="WAO1222" s="61"/>
      <c r="WAP1222" s="61"/>
      <c r="WAQ1222" s="61"/>
      <c r="WAR1222" s="61"/>
      <c r="WAS1222" s="61"/>
      <c r="WAT1222" s="61"/>
      <c r="WAU1222" s="61"/>
      <c r="WAV1222" s="61"/>
      <c r="WAW1222" s="61"/>
      <c r="WAX1222" s="61"/>
      <c r="WAY1222" s="61"/>
      <c r="WAZ1222" s="61"/>
      <c r="WBA1222" s="61"/>
      <c r="WBB1222" s="61"/>
      <c r="WBC1222" s="61"/>
      <c r="WBD1222" s="61"/>
      <c r="WBE1222" s="61"/>
      <c r="WBF1222" s="61"/>
      <c r="WBG1222" s="61"/>
      <c r="WBH1222" s="61"/>
      <c r="WBI1222" s="61"/>
      <c r="WBJ1222" s="61"/>
      <c r="WBK1222" s="61"/>
      <c r="WBL1222" s="61"/>
      <c r="WBM1222" s="61"/>
      <c r="WBN1222" s="61"/>
      <c r="WBO1222" s="61"/>
      <c r="WBP1222" s="61"/>
      <c r="WBQ1222" s="61"/>
      <c r="WBR1222" s="61"/>
      <c r="WBS1222" s="61"/>
      <c r="WBT1222" s="61"/>
      <c r="WBU1222" s="61"/>
      <c r="WBV1222" s="61"/>
      <c r="WBW1222" s="61"/>
      <c r="WBX1222" s="61"/>
      <c r="WBY1222" s="61"/>
      <c r="WBZ1222" s="61"/>
      <c r="WCA1222" s="61"/>
      <c r="WCB1222" s="61"/>
      <c r="WCC1222" s="61"/>
      <c r="WCD1222" s="61"/>
      <c r="WCE1222" s="61"/>
      <c r="WCF1222" s="61"/>
      <c r="WCG1222" s="61"/>
      <c r="WCH1222" s="61"/>
      <c r="WCI1222" s="61"/>
      <c r="WCJ1222" s="61"/>
      <c r="WCK1222" s="61"/>
      <c r="WCL1222" s="61"/>
      <c r="WCM1222" s="61"/>
      <c r="WCN1222" s="61"/>
      <c r="WCO1222" s="61"/>
      <c r="WCP1222" s="61"/>
      <c r="WCQ1222" s="61"/>
      <c r="WCR1222" s="61"/>
      <c r="WCS1222" s="61"/>
      <c r="WCT1222" s="61"/>
      <c r="WCU1222" s="61"/>
      <c r="WCV1222" s="61"/>
      <c r="WCW1222" s="61"/>
      <c r="WCX1222" s="61"/>
      <c r="WCY1222" s="61"/>
      <c r="WCZ1222" s="61"/>
      <c r="WDA1222" s="61"/>
      <c r="WDB1222" s="61"/>
      <c r="WDC1222" s="61"/>
      <c r="WDD1222" s="61"/>
      <c r="WDE1222" s="61"/>
      <c r="WDF1222" s="61"/>
      <c r="WDG1222" s="61"/>
      <c r="WDH1222" s="61"/>
      <c r="WDI1222" s="61"/>
      <c r="WDJ1222" s="61"/>
      <c r="WDK1222" s="61"/>
      <c r="WDL1222" s="61"/>
      <c r="WDM1222" s="61"/>
      <c r="WDN1222" s="61"/>
      <c r="WDO1222" s="61"/>
      <c r="WDP1222" s="61"/>
      <c r="WDQ1222" s="61"/>
      <c r="WDR1222" s="61"/>
      <c r="WDS1222" s="61"/>
      <c r="WDT1222" s="61"/>
      <c r="WDU1222" s="61"/>
      <c r="WDV1222" s="61"/>
      <c r="WDW1222" s="61"/>
      <c r="WDX1222" s="61"/>
      <c r="WDY1222" s="61"/>
      <c r="WDZ1222" s="61"/>
      <c r="WEA1222" s="61"/>
      <c r="WEB1222" s="61"/>
      <c r="WEC1222" s="61"/>
      <c r="WED1222" s="61"/>
      <c r="WEE1222" s="61"/>
      <c r="WEF1222" s="61"/>
      <c r="WEG1222" s="61"/>
      <c r="WEH1222" s="61"/>
      <c r="WEI1222" s="61"/>
      <c r="WEJ1222" s="61"/>
      <c r="WEK1222" s="61"/>
      <c r="WEL1222" s="61"/>
      <c r="WEM1222" s="61"/>
      <c r="WEN1222" s="61"/>
      <c r="WEO1222" s="61"/>
      <c r="WEP1222" s="61"/>
      <c r="WEQ1222" s="61"/>
      <c r="WER1222" s="61"/>
      <c r="WES1222" s="61"/>
      <c r="WET1222" s="61"/>
      <c r="WEU1222" s="61"/>
      <c r="WEV1222" s="61"/>
      <c r="WEW1222" s="61"/>
      <c r="WEX1222" s="61"/>
      <c r="WEY1222" s="61"/>
      <c r="WEZ1222" s="61"/>
      <c r="WFA1222" s="61"/>
      <c r="WFB1222" s="61"/>
      <c r="WFC1222" s="61"/>
      <c r="WFD1222" s="61"/>
      <c r="WFE1222" s="61"/>
      <c r="WFF1222" s="61"/>
      <c r="WFG1222" s="61"/>
      <c r="WFH1222" s="61"/>
      <c r="WFI1222" s="61"/>
      <c r="WFJ1222" s="61"/>
      <c r="WFK1222" s="61"/>
      <c r="WFL1222" s="61"/>
      <c r="WFM1222" s="61"/>
      <c r="WFN1222" s="61"/>
      <c r="WFO1222" s="61"/>
      <c r="WFP1222" s="61"/>
      <c r="WFQ1222" s="61"/>
      <c r="WFR1222" s="61"/>
      <c r="WFS1222" s="61"/>
      <c r="WFT1222" s="61"/>
      <c r="WFU1222" s="61"/>
      <c r="WFV1222" s="61"/>
      <c r="WFW1222" s="61"/>
      <c r="WFX1222" s="61"/>
      <c r="WFY1222" s="61"/>
      <c r="WFZ1222" s="61"/>
      <c r="WGA1222" s="61"/>
      <c r="WGB1222" s="61"/>
      <c r="WGC1222" s="61"/>
      <c r="WGD1222" s="61"/>
      <c r="WGE1222" s="61"/>
      <c r="WGF1222" s="61"/>
      <c r="WGG1222" s="61"/>
      <c r="WGH1222" s="61"/>
      <c r="WGI1222" s="61"/>
      <c r="WGJ1222" s="61"/>
      <c r="WGK1222" s="61"/>
      <c r="WGL1222" s="61"/>
      <c r="WGM1222" s="61"/>
      <c r="WGN1222" s="61"/>
      <c r="WGO1222" s="61"/>
      <c r="WGP1222" s="61"/>
      <c r="WGQ1222" s="61"/>
      <c r="WGR1222" s="61"/>
      <c r="WGS1222" s="61"/>
      <c r="WGT1222" s="61"/>
      <c r="WGU1222" s="61"/>
      <c r="WGV1222" s="61"/>
      <c r="WGW1222" s="61"/>
      <c r="WGX1222" s="61"/>
      <c r="WGY1222" s="61"/>
      <c r="WGZ1222" s="61"/>
      <c r="WHA1222" s="61"/>
      <c r="WHB1222" s="61"/>
      <c r="WHC1222" s="61"/>
      <c r="WHD1222" s="61"/>
      <c r="WHE1222" s="61"/>
      <c r="WHF1222" s="61"/>
      <c r="WHG1222" s="61"/>
      <c r="WHH1222" s="61"/>
      <c r="WHI1222" s="61"/>
      <c r="WHJ1222" s="61"/>
      <c r="WHK1222" s="61"/>
      <c r="WHL1222" s="61"/>
      <c r="WHM1222" s="61"/>
      <c r="WHN1222" s="61"/>
      <c r="WHO1222" s="61"/>
      <c r="WHP1222" s="61"/>
      <c r="WHQ1222" s="61"/>
      <c r="WHR1222" s="61"/>
      <c r="WHS1222" s="61"/>
      <c r="WHT1222" s="61"/>
      <c r="WHU1222" s="61"/>
      <c r="WHV1222" s="61"/>
      <c r="WHW1222" s="61"/>
      <c r="WHX1222" s="61"/>
      <c r="WHY1222" s="61"/>
      <c r="WHZ1222" s="61"/>
      <c r="WIA1222" s="61"/>
      <c r="WIB1222" s="61"/>
      <c r="WIC1222" s="61"/>
      <c r="WID1222" s="61"/>
      <c r="WIE1222" s="61"/>
      <c r="WIF1222" s="61"/>
      <c r="WIG1222" s="61"/>
      <c r="WIH1222" s="61"/>
      <c r="WII1222" s="61"/>
      <c r="WIJ1222" s="61"/>
      <c r="WIK1222" s="61"/>
      <c r="WIL1222" s="61"/>
      <c r="WIM1222" s="61"/>
      <c r="WIN1222" s="61"/>
      <c r="WIO1222" s="61"/>
      <c r="WIP1222" s="61"/>
      <c r="WIQ1222" s="61"/>
      <c r="WIR1222" s="61"/>
      <c r="WIS1222" s="61"/>
      <c r="WIT1222" s="61"/>
      <c r="WIU1222" s="61"/>
      <c r="WIV1222" s="61"/>
      <c r="WIW1222" s="61"/>
      <c r="WIX1222" s="61"/>
      <c r="WIY1222" s="61"/>
      <c r="WIZ1222" s="61"/>
      <c r="WJA1222" s="61"/>
      <c r="WJB1222" s="61"/>
      <c r="WJC1222" s="61"/>
      <c r="WJD1222" s="61"/>
      <c r="WJE1222" s="61"/>
      <c r="WJF1222" s="61"/>
      <c r="WJG1222" s="61"/>
      <c r="WJH1222" s="61"/>
      <c r="WJI1222" s="61"/>
      <c r="WJJ1222" s="61"/>
      <c r="WJK1222" s="61"/>
      <c r="WJL1222" s="61"/>
      <c r="WJM1222" s="61"/>
      <c r="WJN1222" s="61"/>
      <c r="WJO1222" s="61"/>
      <c r="WJP1222" s="61"/>
      <c r="WJQ1222" s="61"/>
      <c r="WJR1222" s="61"/>
      <c r="WJS1222" s="61"/>
      <c r="WJT1222" s="61"/>
      <c r="WJU1222" s="61"/>
      <c r="WJV1222" s="61"/>
      <c r="WJW1222" s="61"/>
      <c r="WJX1222" s="61"/>
      <c r="WJY1222" s="61"/>
      <c r="WJZ1222" s="61"/>
      <c r="WKA1222" s="61"/>
      <c r="WKB1222" s="61"/>
      <c r="WKC1222" s="61"/>
      <c r="WKD1222" s="61"/>
      <c r="WKE1222" s="61"/>
      <c r="WKF1222" s="61"/>
      <c r="WKG1222" s="61"/>
      <c r="WKH1222" s="61"/>
      <c r="WKI1222" s="61"/>
      <c r="WKJ1222" s="61"/>
      <c r="WKK1222" s="61"/>
      <c r="WKL1222" s="61"/>
      <c r="WKM1222" s="61"/>
      <c r="WKN1222" s="61"/>
      <c r="WKO1222" s="61"/>
      <c r="WKP1222" s="61"/>
      <c r="WKQ1222" s="61"/>
      <c r="WKR1222" s="61"/>
      <c r="WKS1222" s="61"/>
      <c r="WKT1222" s="61"/>
      <c r="WKU1222" s="61"/>
      <c r="WKV1222" s="61"/>
      <c r="WKW1222" s="61"/>
      <c r="WKX1222" s="61"/>
      <c r="WKY1222" s="61"/>
      <c r="WKZ1222" s="61"/>
      <c r="WLA1222" s="61"/>
      <c r="WLB1222" s="61"/>
      <c r="WLC1222" s="61"/>
      <c r="WLD1222" s="61"/>
      <c r="WLE1222" s="61"/>
      <c r="WLF1222" s="61"/>
      <c r="WLG1222" s="61"/>
      <c r="WLH1222" s="61"/>
      <c r="WLI1222" s="61"/>
      <c r="WLJ1222" s="61"/>
      <c r="WLK1222" s="61"/>
      <c r="WLL1222" s="61"/>
      <c r="WLM1222" s="61"/>
      <c r="WLN1222" s="61"/>
      <c r="WLO1222" s="61"/>
      <c r="WLP1222" s="61"/>
      <c r="WLQ1222" s="61"/>
      <c r="WLR1222" s="61"/>
      <c r="WLS1222" s="61"/>
      <c r="WLT1222" s="61"/>
      <c r="WLU1222" s="61"/>
      <c r="WLV1222" s="61"/>
      <c r="WLW1222" s="61"/>
      <c r="WLX1222" s="61"/>
      <c r="WLY1222" s="61"/>
      <c r="WLZ1222" s="61"/>
      <c r="WMA1222" s="61"/>
      <c r="WMB1222" s="61"/>
      <c r="WMC1222" s="61"/>
      <c r="WMD1222" s="61"/>
      <c r="WME1222" s="61"/>
      <c r="WMF1222" s="61"/>
      <c r="WMG1222" s="61"/>
      <c r="WMH1222" s="61"/>
      <c r="WMI1222" s="61"/>
      <c r="WMJ1222" s="61"/>
      <c r="WMK1222" s="61"/>
      <c r="WML1222" s="61"/>
      <c r="WMM1222" s="61"/>
      <c r="WMN1222" s="61"/>
      <c r="WMO1222" s="61"/>
      <c r="WMP1222" s="61"/>
      <c r="WMQ1222" s="61"/>
      <c r="WMR1222" s="61"/>
      <c r="WMS1222" s="61"/>
      <c r="WMT1222" s="61"/>
      <c r="WMU1222" s="61"/>
      <c r="WMV1222" s="61"/>
      <c r="WMW1222" s="61"/>
      <c r="WMX1222" s="61"/>
      <c r="WMY1222" s="61"/>
      <c r="WMZ1222" s="61"/>
      <c r="WNA1222" s="61"/>
      <c r="WNB1222" s="61"/>
      <c r="WNC1222" s="61"/>
      <c r="WND1222" s="61"/>
      <c r="WNE1222" s="61"/>
      <c r="WNF1222" s="61"/>
      <c r="WNG1222" s="61"/>
      <c r="WNH1222" s="61"/>
      <c r="WNI1222" s="61"/>
      <c r="WNJ1222" s="61"/>
      <c r="WNK1222" s="61"/>
      <c r="WNL1222" s="61"/>
      <c r="WNM1222" s="61"/>
      <c r="WNN1222" s="61"/>
      <c r="WNO1222" s="61"/>
      <c r="WNP1222" s="61"/>
      <c r="WNQ1222" s="61"/>
      <c r="WNR1222" s="61"/>
      <c r="WNS1222" s="61"/>
      <c r="WNT1222" s="61"/>
      <c r="WNU1222" s="61"/>
      <c r="WNV1222" s="61"/>
      <c r="WNW1222" s="61"/>
      <c r="WNX1222" s="61"/>
      <c r="WNY1222" s="61"/>
      <c r="WNZ1222" s="61"/>
      <c r="WOA1222" s="61"/>
      <c r="WOB1222" s="61"/>
      <c r="WOC1222" s="61"/>
      <c r="WOD1222" s="61"/>
      <c r="WOE1222" s="61"/>
      <c r="WOF1222" s="61"/>
      <c r="WOG1222" s="61"/>
      <c r="WOH1222" s="61"/>
      <c r="WOI1222" s="61"/>
      <c r="WOJ1222" s="61"/>
      <c r="WOK1222" s="61"/>
      <c r="WOL1222" s="61"/>
      <c r="WOM1222" s="61"/>
      <c r="WON1222" s="61"/>
      <c r="WOO1222" s="61"/>
      <c r="WOP1222" s="61"/>
      <c r="WOQ1222" s="61"/>
      <c r="WOR1222" s="61"/>
      <c r="WOS1222" s="61"/>
      <c r="WOT1222" s="61"/>
      <c r="WOU1222" s="61"/>
      <c r="WOV1222" s="61"/>
      <c r="WOW1222" s="61"/>
      <c r="WOX1222" s="61"/>
      <c r="WOY1222" s="61"/>
      <c r="WOZ1222" s="61"/>
      <c r="WPA1222" s="61"/>
      <c r="WPB1222" s="61"/>
      <c r="WPC1222" s="61"/>
      <c r="WPD1222" s="61"/>
      <c r="WPE1222" s="61"/>
      <c r="WPF1222" s="61"/>
      <c r="WPG1222" s="61"/>
      <c r="WPH1222" s="61"/>
      <c r="WPI1222" s="61"/>
      <c r="WPJ1222" s="61"/>
      <c r="WPK1222" s="61"/>
      <c r="WPL1222" s="61"/>
      <c r="WPM1222" s="61"/>
      <c r="WPN1222" s="61"/>
      <c r="WPO1222" s="61"/>
      <c r="WPP1222" s="61"/>
      <c r="WPQ1222" s="61"/>
      <c r="WPR1222" s="61"/>
      <c r="WPS1222" s="61"/>
      <c r="WPT1222" s="61"/>
      <c r="WPU1222" s="61"/>
      <c r="WPV1222" s="61"/>
      <c r="WPW1222" s="61"/>
      <c r="WPX1222" s="61"/>
      <c r="WPY1222" s="61"/>
      <c r="WPZ1222" s="61"/>
      <c r="WQA1222" s="61"/>
      <c r="WQB1222" s="61"/>
      <c r="WQC1222" s="61"/>
      <c r="WQD1222" s="61"/>
      <c r="WQE1222" s="61"/>
      <c r="WQF1222" s="61"/>
      <c r="WQG1222" s="61"/>
      <c r="WQH1222" s="61"/>
      <c r="WQI1222" s="61"/>
      <c r="WQJ1222" s="61"/>
      <c r="WQK1222" s="61"/>
      <c r="WQL1222" s="61"/>
      <c r="WQM1222" s="61"/>
      <c r="WQN1222" s="61"/>
      <c r="WQO1222" s="61"/>
      <c r="WQP1222" s="61"/>
      <c r="WQQ1222" s="61"/>
      <c r="WQR1222" s="61"/>
      <c r="WQS1222" s="61"/>
      <c r="WQT1222" s="61"/>
      <c r="WQU1222" s="61"/>
      <c r="WQV1222" s="61"/>
      <c r="WQW1222" s="61"/>
      <c r="WQX1222" s="61"/>
      <c r="WQY1222" s="61"/>
      <c r="WQZ1222" s="61"/>
      <c r="WRA1222" s="61"/>
      <c r="WRB1222" s="61"/>
      <c r="WRC1222" s="61"/>
      <c r="WRD1222" s="61"/>
      <c r="WRE1222" s="61"/>
      <c r="WRF1222" s="61"/>
      <c r="WRG1222" s="61"/>
      <c r="WRH1222" s="61"/>
      <c r="WRI1222" s="61"/>
      <c r="WRJ1222" s="61"/>
      <c r="WRK1222" s="61"/>
      <c r="WRL1222" s="61"/>
      <c r="WRM1222" s="61"/>
      <c r="WRN1222" s="61"/>
      <c r="WRO1222" s="61"/>
      <c r="WRP1222" s="61"/>
      <c r="WRQ1222" s="61"/>
      <c r="WRR1222" s="61"/>
      <c r="WRS1222" s="61"/>
      <c r="WRT1222" s="61"/>
      <c r="WRU1222" s="61"/>
      <c r="WRV1222" s="61"/>
      <c r="WRW1222" s="61"/>
      <c r="WRX1222" s="61"/>
      <c r="WRY1222" s="61"/>
      <c r="WRZ1222" s="61"/>
      <c r="WSA1222" s="61"/>
      <c r="WSB1222" s="61"/>
      <c r="WSC1222" s="61"/>
      <c r="WSD1222" s="61"/>
      <c r="WSE1222" s="61"/>
      <c r="WSF1222" s="61"/>
      <c r="WSG1222" s="61"/>
      <c r="WSH1222" s="61"/>
      <c r="WSI1222" s="61"/>
      <c r="WSJ1222" s="61"/>
      <c r="WSK1222" s="61"/>
      <c r="WSL1222" s="61"/>
      <c r="WSM1222" s="61"/>
      <c r="WSN1222" s="61"/>
      <c r="WSO1222" s="61"/>
      <c r="WSP1222" s="61"/>
      <c r="WSQ1222" s="61"/>
      <c r="WSR1222" s="61"/>
      <c r="WSS1222" s="61"/>
      <c r="WST1222" s="61"/>
      <c r="WSU1222" s="61"/>
      <c r="WSV1222" s="61"/>
      <c r="WSW1222" s="61"/>
      <c r="WSX1222" s="61"/>
      <c r="WSY1222" s="61"/>
      <c r="WSZ1222" s="61"/>
      <c r="WTA1222" s="61"/>
      <c r="WTB1222" s="61"/>
      <c r="WTC1222" s="61"/>
      <c r="WTD1222" s="61"/>
      <c r="WTE1222" s="61"/>
      <c r="WTF1222" s="61"/>
      <c r="WTG1222" s="61"/>
      <c r="WTH1222" s="61"/>
      <c r="WTI1222" s="61"/>
      <c r="WTJ1222" s="61"/>
      <c r="WTK1222" s="61"/>
      <c r="WTL1222" s="61"/>
      <c r="WTM1222" s="61"/>
      <c r="WTN1222" s="61"/>
      <c r="WTO1222" s="61"/>
      <c r="WTP1222" s="61"/>
      <c r="WTQ1222" s="61"/>
      <c r="WTR1222" s="61"/>
      <c r="WTS1222" s="61"/>
      <c r="WTT1222" s="61"/>
      <c r="WTU1222" s="61"/>
      <c r="WTV1222" s="61"/>
      <c r="WTW1222" s="61"/>
      <c r="WTX1222" s="61"/>
      <c r="WTY1222" s="61"/>
      <c r="WTZ1222" s="61"/>
      <c r="WUA1222" s="61"/>
      <c r="WUB1222" s="61"/>
      <c r="WUC1222" s="61"/>
      <c r="WUD1222" s="61"/>
      <c r="WUE1222" s="61"/>
      <c r="WUF1222" s="61"/>
      <c r="WUG1222" s="61"/>
      <c r="WUH1222" s="61"/>
      <c r="WUI1222" s="61"/>
      <c r="WUJ1222" s="61"/>
      <c r="WUK1222" s="61"/>
      <c r="WUL1222" s="61"/>
      <c r="WUM1222" s="61"/>
      <c r="WUN1222" s="61"/>
      <c r="WUO1222" s="61"/>
      <c r="WUP1222" s="61"/>
      <c r="WUQ1222" s="61"/>
      <c r="WUR1222" s="61"/>
      <c r="WUS1222" s="61"/>
      <c r="WUT1222" s="61"/>
      <c r="WUU1222" s="61"/>
      <c r="WUV1222" s="61"/>
      <c r="WUW1222" s="61"/>
      <c r="WUX1222" s="61"/>
      <c r="WUY1222" s="61"/>
      <c r="WUZ1222" s="61"/>
      <c r="WVA1222" s="61"/>
      <c r="WVB1222" s="61"/>
      <c r="WVC1222" s="61"/>
      <c r="WVD1222" s="61"/>
      <c r="WVE1222" s="61"/>
      <c r="WVF1222" s="61"/>
      <c r="WVG1222" s="61"/>
      <c r="WVH1222" s="61"/>
      <c r="WVI1222" s="61"/>
      <c r="WVJ1222" s="61"/>
      <c r="WVK1222" s="61"/>
      <c r="WVL1222" s="61"/>
      <c r="WVM1222" s="61"/>
      <c r="WVN1222" s="61"/>
      <c r="WVO1222" s="61"/>
      <c r="WVP1222" s="61"/>
      <c r="WVQ1222" s="61"/>
      <c r="WVR1222" s="61"/>
      <c r="WVS1222" s="61"/>
      <c r="WVT1222" s="61"/>
      <c r="WVU1222" s="61"/>
      <c r="WVV1222" s="61"/>
      <c r="WVW1222" s="61"/>
      <c r="WVX1222" s="61"/>
      <c r="WVY1222" s="61"/>
      <c r="WVZ1222" s="61"/>
      <c r="WWA1222" s="61"/>
      <c r="WWB1222" s="61"/>
      <c r="WWC1222" s="61"/>
      <c r="WWD1222" s="61"/>
      <c r="WWE1222" s="61"/>
      <c r="WWF1222" s="61"/>
      <c r="WWG1222" s="61"/>
      <c r="WWH1222" s="61"/>
      <c r="WWI1222" s="61"/>
      <c r="WWJ1222" s="61"/>
      <c r="WWK1222" s="61"/>
      <c r="WWL1222" s="61"/>
      <c r="WWM1222" s="61"/>
      <c r="WWN1222" s="61"/>
      <c r="WWO1222" s="61"/>
      <c r="WWP1222" s="61"/>
      <c r="WWQ1222" s="61"/>
      <c r="WWR1222" s="61"/>
      <c r="WWS1222" s="61"/>
      <c r="WWT1222" s="61"/>
      <c r="WWU1222" s="61"/>
      <c r="WWV1222" s="61"/>
      <c r="WWW1222" s="61"/>
      <c r="WWX1222" s="61"/>
      <c r="WWY1222" s="61"/>
      <c r="WWZ1222" s="61"/>
      <c r="WXA1222" s="61"/>
      <c r="WXB1222" s="61"/>
      <c r="WXC1222" s="61"/>
      <c r="WXD1222" s="61"/>
      <c r="WXE1222" s="61"/>
      <c r="WXF1222" s="61"/>
      <c r="WXG1222" s="61"/>
      <c r="WXH1222" s="61"/>
      <c r="WXI1222" s="61"/>
      <c r="WXJ1222" s="61"/>
      <c r="WXK1222" s="61"/>
      <c r="WXL1222" s="61"/>
      <c r="WXM1222" s="61"/>
      <c r="WXN1222" s="61"/>
      <c r="WXO1222" s="61"/>
      <c r="WXP1222" s="61"/>
      <c r="WXQ1222" s="61"/>
      <c r="WXR1222" s="61"/>
      <c r="WXS1222" s="61"/>
      <c r="WXT1222" s="61"/>
      <c r="WXU1222" s="61"/>
      <c r="WXV1222" s="61"/>
      <c r="WXW1222" s="61"/>
      <c r="WXX1222" s="61"/>
      <c r="WXY1222" s="61"/>
      <c r="WXZ1222" s="61"/>
      <c r="WYA1222" s="61"/>
      <c r="WYB1222" s="61"/>
      <c r="WYC1222" s="61"/>
      <c r="WYD1222" s="61"/>
      <c r="WYE1222" s="61"/>
      <c r="WYF1222" s="61"/>
      <c r="WYG1222" s="61"/>
      <c r="WYH1222" s="61"/>
      <c r="WYI1222" s="61"/>
      <c r="WYJ1222" s="61"/>
      <c r="WYK1222" s="61"/>
      <c r="WYL1222" s="61"/>
      <c r="WYM1222" s="61"/>
      <c r="WYN1222" s="61"/>
      <c r="WYO1222" s="61"/>
      <c r="WYP1222" s="61"/>
      <c r="WYQ1222" s="61"/>
      <c r="WYR1222" s="61"/>
      <c r="WYS1222" s="61"/>
      <c r="WYT1222" s="61"/>
      <c r="WYU1222" s="61"/>
      <c r="WYV1222" s="61"/>
      <c r="WYW1222" s="61"/>
      <c r="WYX1222" s="61"/>
      <c r="WYY1222" s="61"/>
      <c r="WYZ1222" s="61"/>
      <c r="WZA1222" s="61"/>
      <c r="WZB1222" s="61"/>
      <c r="WZC1222" s="61"/>
      <c r="WZD1222" s="61"/>
      <c r="WZE1222" s="61"/>
      <c r="WZF1222" s="61"/>
      <c r="WZG1222" s="61"/>
      <c r="WZH1222" s="61"/>
      <c r="WZI1222" s="61"/>
      <c r="WZJ1222" s="61"/>
      <c r="WZK1222" s="61"/>
      <c r="WZL1222" s="61"/>
      <c r="WZM1222" s="61"/>
      <c r="WZN1222" s="61"/>
      <c r="WZO1222" s="61"/>
      <c r="WZP1222" s="61"/>
      <c r="WZQ1222" s="61"/>
      <c r="WZR1222" s="61"/>
      <c r="WZS1222" s="61"/>
      <c r="WZT1222" s="61"/>
      <c r="WZU1222" s="61"/>
      <c r="WZV1222" s="61"/>
      <c r="WZW1222" s="61"/>
      <c r="WZX1222" s="61"/>
      <c r="WZY1222" s="61"/>
      <c r="WZZ1222" s="61"/>
      <c r="XAA1222" s="61"/>
      <c r="XAB1222" s="61"/>
      <c r="XAC1222" s="61"/>
      <c r="XAD1222" s="61"/>
      <c r="XAE1222" s="61"/>
      <c r="XAF1222" s="61"/>
      <c r="XAG1222" s="61"/>
      <c r="XAH1222" s="61"/>
      <c r="XAI1222" s="61"/>
      <c r="XAJ1222" s="61"/>
      <c r="XAK1222" s="61"/>
      <c r="XAL1222" s="61"/>
      <c r="XAM1222" s="61"/>
      <c r="XAN1222" s="61"/>
      <c r="XAO1222" s="61"/>
      <c r="XAP1222" s="61"/>
      <c r="XAQ1222" s="61"/>
      <c r="XAR1222" s="61"/>
      <c r="XAS1222" s="61"/>
      <c r="XAT1222" s="61"/>
      <c r="XAU1222" s="61"/>
      <c r="XAV1222" s="61"/>
      <c r="XAW1222" s="61"/>
      <c r="XAX1222" s="61"/>
      <c r="XAY1222" s="61"/>
      <c r="XAZ1222" s="61"/>
      <c r="XBA1222" s="61"/>
      <c r="XBB1222" s="61"/>
      <c r="XBC1222" s="61"/>
      <c r="XBD1222" s="61"/>
      <c r="XBE1222" s="61"/>
      <c r="XBF1222" s="61"/>
      <c r="XBG1222" s="61"/>
      <c r="XBH1222" s="61"/>
      <c r="XBI1222" s="61"/>
      <c r="XBJ1222" s="61"/>
      <c r="XBK1222" s="61"/>
      <c r="XBL1222" s="61"/>
      <c r="XBM1222" s="61"/>
      <c r="XBN1222" s="61"/>
      <c r="XBO1222" s="61"/>
      <c r="XBP1222" s="61"/>
      <c r="XBQ1222" s="61"/>
      <c r="XBR1222" s="61"/>
      <c r="XBS1222" s="61"/>
      <c r="XBT1222" s="61"/>
      <c r="XBU1222" s="61"/>
      <c r="XBV1222" s="61"/>
      <c r="XBW1222" s="61"/>
      <c r="XBX1222" s="61"/>
      <c r="XBY1222" s="61"/>
      <c r="XBZ1222" s="61"/>
      <c r="XCA1222" s="61"/>
      <c r="XCB1222" s="61"/>
      <c r="XCC1222" s="61"/>
      <c r="XCD1222" s="61"/>
      <c r="XCE1222" s="61"/>
      <c r="XCF1222" s="61"/>
      <c r="XCG1222" s="61"/>
      <c r="XCH1222" s="61"/>
      <c r="XCI1222" s="61"/>
      <c r="XCJ1222" s="61"/>
      <c r="XCK1222" s="61"/>
      <c r="XCL1222" s="61"/>
      <c r="XCM1222" s="61"/>
      <c r="XCN1222" s="61"/>
      <c r="XCO1222" s="61"/>
      <c r="XCP1222" s="61"/>
      <c r="XCQ1222" s="61"/>
      <c r="XCR1222" s="61"/>
      <c r="XCS1222" s="61"/>
      <c r="XCT1222" s="61"/>
      <c r="XCU1222" s="61"/>
      <c r="XCV1222" s="61"/>
      <c r="XCW1222" s="61"/>
      <c r="XCX1222" s="61"/>
      <c r="XCY1222" s="61"/>
      <c r="XCZ1222" s="61"/>
      <c r="XDA1222" s="61"/>
      <c r="XDB1222" s="61"/>
      <c r="XDC1222" s="61"/>
      <c r="XDD1222" s="61"/>
      <c r="XDE1222" s="61"/>
      <c r="XDF1222" s="61"/>
      <c r="XDG1222" s="61"/>
      <c r="XDH1222" s="61"/>
      <c r="XDI1222" s="61"/>
      <c r="XDJ1222" s="61"/>
      <c r="XDK1222" s="61"/>
      <c r="XDL1222" s="61"/>
      <c r="XDM1222" s="61"/>
      <c r="XDN1222" s="61"/>
      <c r="XDO1222" s="61"/>
      <c r="XDP1222" s="61"/>
      <c r="XDQ1222" s="61"/>
      <c r="XDR1222" s="61"/>
      <c r="XDS1222" s="61"/>
      <c r="XDT1222" s="61"/>
      <c r="XDU1222" s="61"/>
      <c r="XDV1222" s="61"/>
      <c r="XDW1222" s="61"/>
      <c r="XDX1222" s="61"/>
      <c r="XDY1222" s="61"/>
      <c r="XDZ1222" s="61"/>
      <c r="XEA1222" s="61"/>
      <c r="XEB1222" s="61"/>
      <c r="XEC1222" s="61"/>
      <c r="XED1222" s="61"/>
      <c r="XEE1222" s="61"/>
      <c r="XEF1222" s="61"/>
      <c r="XEG1222" s="61"/>
      <c r="XEH1222" s="61"/>
      <c r="XEI1222" s="61"/>
      <c r="XEJ1222" s="61"/>
      <c r="XEK1222" s="61"/>
      <c r="XEL1222" s="61"/>
      <c r="XEM1222" s="61"/>
      <c r="XEN1222" s="61"/>
      <c r="XEO1222" s="61"/>
      <c r="XEP1222" s="61"/>
      <c r="XEQ1222" s="61"/>
      <c r="XER1222" s="61"/>
      <c r="XES1222" s="61"/>
      <c r="XET1222" s="61"/>
      <c r="XEU1222" s="61"/>
      <c r="XEV1222" s="61"/>
      <c r="XEW1222" s="61"/>
      <c r="XEX1222" s="61"/>
      <c r="XEY1222" s="61"/>
      <c r="XEZ1222" s="61"/>
      <c r="XFA1222" s="61"/>
      <c r="XFB1222" s="61"/>
      <c r="XFC1222" s="61"/>
      <c r="XFD1222" s="61"/>
    </row>
    <row r="1223" s="1" customFormat="1" ht="64.2" customHeight="1" spans="1:37">
      <c r="A1223" s="1">
        <v>1220</v>
      </c>
      <c r="B1223" s="1" t="s">
        <v>1097</v>
      </c>
      <c r="C1223" s="1" t="s">
        <v>191</v>
      </c>
      <c r="D1223" s="1" t="s">
        <v>251</v>
      </c>
      <c r="E1223" s="1" t="s">
        <v>2091</v>
      </c>
      <c r="F1223" s="1">
        <v>7.965</v>
      </c>
      <c r="I1223" s="1">
        <v>7.23</v>
      </c>
      <c r="J1223" s="1">
        <v>6.9175</v>
      </c>
      <c r="K1223" s="1">
        <v>7.475</v>
      </c>
      <c r="L1223" s="1">
        <v>7.29</v>
      </c>
      <c r="N1223" s="1">
        <v>7.2</v>
      </c>
      <c r="O1223" s="1">
        <v>7.00333333333333</v>
      </c>
      <c r="Q1223" s="1">
        <v>6.85</v>
      </c>
      <c r="T1223" s="1">
        <v>7.70416666666667</v>
      </c>
      <c r="U1223" s="1">
        <v>7.56833333333333</v>
      </c>
      <c r="V1223" s="1">
        <v>7.10833333333333</v>
      </c>
      <c r="W1223" s="1">
        <v>6.85</v>
      </c>
      <c r="Y1223" s="1">
        <v>7.88166666666667</v>
      </c>
      <c r="Z1223" s="1">
        <v>7.2</v>
      </c>
      <c r="AA1223" s="1">
        <v>7.6675</v>
      </c>
      <c r="AD1223" s="1">
        <v>7.2</v>
      </c>
      <c r="AE1223" s="1">
        <v>7.5</v>
      </c>
      <c r="AF1223" s="1">
        <v>7.2</v>
      </c>
      <c r="AI1223" s="1">
        <v>6.85</v>
      </c>
      <c r="AJ1223" s="1">
        <v>6.85</v>
      </c>
      <c r="AK1223" s="1">
        <f>AVERAGE(G1223:AJ1223)</f>
        <v>7.23925438596491</v>
      </c>
    </row>
    <row r="1224" s="1" customFormat="1" ht="40.5" spans="1:37">
      <c r="A1224" s="1">
        <v>1221</v>
      </c>
      <c r="B1224" s="1" t="s">
        <v>2092</v>
      </c>
      <c r="C1224" s="1" t="s">
        <v>2093</v>
      </c>
      <c r="D1224" s="1" t="s">
        <v>81</v>
      </c>
      <c r="E1224" s="1" t="s">
        <v>2094</v>
      </c>
      <c r="F1224" s="1">
        <v>3.1696</v>
      </c>
      <c r="G1224" s="1">
        <v>3.4583</v>
      </c>
      <c r="I1224" s="1">
        <v>3.09</v>
      </c>
      <c r="J1224" s="1">
        <v>3.0933</v>
      </c>
      <c r="O1224" s="1">
        <v>3.09</v>
      </c>
      <c r="R1224" s="1">
        <v>3.09</v>
      </c>
      <c r="V1224" s="1">
        <v>3.1</v>
      </c>
      <c r="AA1224" s="1">
        <v>3.09</v>
      </c>
      <c r="AC1224" s="1">
        <v>3.5022</v>
      </c>
      <c r="AD1224" s="1">
        <v>3.09</v>
      </c>
      <c r="AI1224" s="1">
        <v>3.09</v>
      </c>
      <c r="AJ1224" s="1">
        <v>3.09</v>
      </c>
      <c r="AK1224" s="1">
        <v>3.1621</v>
      </c>
    </row>
    <row r="1225" s="1" customFormat="1" ht="54" spans="1:37">
      <c r="A1225" s="1">
        <v>1222</v>
      </c>
      <c r="B1225" s="1" t="s">
        <v>2095</v>
      </c>
      <c r="C1225" s="1" t="s">
        <v>2096</v>
      </c>
      <c r="D1225" s="1" t="s">
        <v>212</v>
      </c>
      <c r="E1225" s="1" t="s">
        <v>2097</v>
      </c>
      <c r="F1225" s="1">
        <v>32.27</v>
      </c>
      <c r="G1225" s="1">
        <v>31.68</v>
      </c>
      <c r="L1225" s="1">
        <v>31.1673</v>
      </c>
      <c r="O1225" s="1">
        <v>31</v>
      </c>
      <c r="Q1225" s="1">
        <v>31</v>
      </c>
      <c r="U1225" s="1">
        <v>31</v>
      </c>
      <c r="V1225" s="1">
        <v>31.1</v>
      </c>
      <c r="W1225" s="1">
        <v>31</v>
      </c>
      <c r="X1225" s="1">
        <v>32</v>
      </c>
      <c r="AD1225" s="1">
        <v>31.27</v>
      </c>
      <c r="AI1225" s="1">
        <v>31</v>
      </c>
      <c r="AJ1225" s="1">
        <v>31</v>
      </c>
      <c r="AK1225" s="1">
        <v>31.2906083333333</v>
      </c>
    </row>
    <row r="1226" s="1" customFormat="1" ht="54" spans="1:37">
      <c r="A1226" s="1">
        <v>1223</v>
      </c>
      <c r="B1226" s="1" t="s">
        <v>2098</v>
      </c>
      <c r="C1226" s="1" t="s">
        <v>1762</v>
      </c>
      <c r="D1226" s="1" t="s">
        <v>256</v>
      </c>
      <c r="E1226" s="1" t="s">
        <v>2097</v>
      </c>
      <c r="F1226" s="1">
        <v>20.32</v>
      </c>
      <c r="I1226" s="1">
        <v>8.755</v>
      </c>
      <c r="J1226" s="1">
        <v>8.795</v>
      </c>
      <c r="O1226" s="1">
        <v>8.825</v>
      </c>
      <c r="U1226" s="1">
        <v>8.74</v>
      </c>
      <c r="V1226" s="1">
        <v>8.9</v>
      </c>
      <c r="W1226" s="1">
        <v>8.74</v>
      </c>
      <c r="AA1226" s="1">
        <v>8.7717</v>
      </c>
      <c r="AI1226" s="1">
        <v>8.74</v>
      </c>
      <c r="AJ1226" s="1">
        <v>8.74</v>
      </c>
      <c r="AK1226" s="1">
        <v>17.83334</v>
      </c>
    </row>
    <row r="1227" s="1" customFormat="1" ht="54" spans="1:37">
      <c r="A1227" s="1">
        <v>1224</v>
      </c>
      <c r="B1227" s="1" t="s">
        <v>2098</v>
      </c>
      <c r="C1227" s="1" t="s">
        <v>573</v>
      </c>
      <c r="D1227" s="1" t="s">
        <v>212</v>
      </c>
      <c r="E1227" s="1" t="s">
        <v>2097</v>
      </c>
      <c r="F1227" s="1">
        <v>18.4025</v>
      </c>
      <c r="I1227" s="1">
        <v>18.38</v>
      </c>
      <c r="O1227" s="1">
        <v>16.63</v>
      </c>
      <c r="V1227" s="1">
        <v>17.04</v>
      </c>
      <c r="AA1227" s="1">
        <v>16.6333</v>
      </c>
      <c r="AD1227" s="1">
        <v>16.43</v>
      </c>
      <c r="AI1227" s="1">
        <v>16.43</v>
      </c>
      <c r="AK1227" s="1">
        <v>17.1351142857143</v>
      </c>
    </row>
    <row r="1228" s="1" customFormat="1" ht="54" spans="1:37">
      <c r="A1228" s="1">
        <v>1225</v>
      </c>
      <c r="B1228" s="1" t="s">
        <v>2099</v>
      </c>
      <c r="C1228" s="1" t="s">
        <v>392</v>
      </c>
      <c r="D1228" s="1" t="s">
        <v>363</v>
      </c>
      <c r="E1228" s="1" t="s">
        <v>2097</v>
      </c>
      <c r="F1228" s="1">
        <v>17.9</v>
      </c>
      <c r="I1228" s="1">
        <v>17.31</v>
      </c>
      <c r="L1228" s="1">
        <v>17.552</v>
      </c>
      <c r="Q1228" s="1">
        <v>17.5</v>
      </c>
      <c r="U1228" s="1">
        <v>17.86</v>
      </c>
      <c r="V1228" s="1">
        <v>17.58</v>
      </c>
      <c r="W1228" s="1">
        <v>17.5</v>
      </c>
      <c r="Y1228" s="1">
        <v>17.77</v>
      </c>
      <c r="AA1228" s="1">
        <v>17.1755</v>
      </c>
      <c r="AB1228" s="1">
        <v>17.17</v>
      </c>
      <c r="AD1228" s="1">
        <v>17.5</v>
      </c>
      <c r="AI1228" s="1">
        <v>17.5</v>
      </c>
      <c r="AJ1228" s="1">
        <v>17.5</v>
      </c>
      <c r="AK1228" s="1">
        <v>17.5244230769231</v>
      </c>
    </row>
    <row r="1229" s="1" customFormat="1" ht="54" spans="1:37">
      <c r="A1229" s="1">
        <v>1226</v>
      </c>
      <c r="B1229" s="1" t="s">
        <v>2100</v>
      </c>
      <c r="C1229" s="1" t="s">
        <v>2101</v>
      </c>
      <c r="D1229" s="1" t="s">
        <v>363</v>
      </c>
      <c r="E1229" s="1" t="s">
        <v>2097</v>
      </c>
      <c r="F1229" s="1">
        <v>2.0375</v>
      </c>
      <c r="I1229" s="1">
        <v>1.41</v>
      </c>
      <c r="J1229" s="1">
        <v>1.41</v>
      </c>
      <c r="K1229" s="1">
        <v>1.74</v>
      </c>
      <c r="O1229" s="1">
        <v>1.43</v>
      </c>
      <c r="Q1229" s="1">
        <v>1.41</v>
      </c>
      <c r="U1229" s="1">
        <v>1.41</v>
      </c>
      <c r="V1229" s="1">
        <v>2</v>
      </c>
      <c r="W1229" s="1">
        <v>1.41</v>
      </c>
      <c r="AA1229" s="1">
        <v>1.41</v>
      </c>
      <c r="AB1229" s="1">
        <v>1.4133</v>
      </c>
      <c r="AC1229" s="1">
        <v>1.98</v>
      </c>
      <c r="AD1229" s="1">
        <v>1.41</v>
      </c>
      <c r="AI1229" s="1">
        <v>1.41</v>
      </c>
      <c r="AJ1229" s="1">
        <v>1.41</v>
      </c>
      <c r="AK1229" s="1">
        <v>1.55272</v>
      </c>
    </row>
    <row r="1230" s="1" customFormat="1" ht="54" spans="1:37">
      <c r="A1230" s="1">
        <v>1227</v>
      </c>
      <c r="B1230" s="1" t="s">
        <v>633</v>
      </c>
      <c r="C1230" s="1" t="s">
        <v>2102</v>
      </c>
      <c r="D1230" s="1" t="s">
        <v>363</v>
      </c>
      <c r="E1230" s="1" t="s">
        <v>2097</v>
      </c>
      <c r="F1230" s="1">
        <v>1.36</v>
      </c>
      <c r="G1230" s="1">
        <v>1.04</v>
      </c>
      <c r="I1230" s="1">
        <v>1.04</v>
      </c>
      <c r="J1230" s="1">
        <v>1.04</v>
      </c>
      <c r="L1230" s="1">
        <v>1.1228</v>
      </c>
      <c r="O1230" s="1">
        <v>1.04</v>
      </c>
      <c r="U1230" s="1">
        <v>1.04</v>
      </c>
      <c r="V1230" s="1">
        <v>1.09</v>
      </c>
      <c r="Y1230" s="1">
        <v>1.36</v>
      </c>
      <c r="AA1230" s="1">
        <v>1.0383</v>
      </c>
      <c r="AD1230" s="1">
        <v>1.04</v>
      </c>
      <c r="AI1230" s="1">
        <v>1.04</v>
      </c>
      <c r="AJ1230" s="1">
        <v>1.04</v>
      </c>
      <c r="AK1230" s="1">
        <v>1.09931538461538</v>
      </c>
    </row>
    <row r="1231" s="1" customFormat="1" ht="54" spans="1:37">
      <c r="A1231" s="1">
        <v>1228</v>
      </c>
      <c r="B1231" s="1" t="s">
        <v>2103</v>
      </c>
      <c r="C1231" s="1" t="s">
        <v>2104</v>
      </c>
      <c r="D1231" s="1" t="s">
        <v>212</v>
      </c>
      <c r="E1231" s="1" t="s">
        <v>2097</v>
      </c>
      <c r="F1231" s="1">
        <v>23.29</v>
      </c>
      <c r="I1231" s="1">
        <v>21.3</v>
      </c>
      <c r="J1231" s="1">
        <v>20.3</v>
      </c>
      <c r="K1231" s="1">
        <v>19.04</v>
      </c>
      <c r="O1231" s="1">
        <v>20</v>
      </c>
      <c r="V1231" s="1">
        <v>20.89</v>
      </c>
      <c r="X1231" s="1">
        <v>22.5</v>
      </c>
      <c r="AA1231" s="1">
        <v>19.0367</v>
      </c>
      <c r="AB1231" s="1">
        <v>19.03</v>
      </c>
      <c r="AD1231" s="1">
        <v>21.83</v>
      </c>
      <c r="AI1231" s="1">
        <v>19.04</v>
      </c>
      <c r="AJ1231" s="1">
        <v>20</v>
      </c>
      <c r="AK1231" s="1">
        <v>20.5213916666667</v>
      </c>
    </row>
    <row r="1232" s="1" customFormat="1" ht="54" spans="1:37">
      <c r="A1232" s="1">
        <v>1229</v>
      </c>
      <c r="B1232" s="1" t="s">
        <v>2103</v>
      </c>
      <c r="C1232" s="1" t="s">
        <v>1054</v>
      </c>
      <c r="D1232" s="1" t="s">
        <v>212</v>
      </c>
      <c r="E1232" s="1" t="s">
        <v>2097</v>
      </c>
      <c r="F1232" s="1">
        <v>43.54</v>
      </c>
      <c r="G1232" s="1">
        <v>43.5</v>
      </c>
      <c r="I1232" s="1">
        <v>36.21</v>
      </c>
      <c r="J1232" s="1">
        <v>41.06</v>
      </c>
      <c r="U1232" s="1">
        <v>40.53</v>
      </c>
      <c r="V1232" s="1">
        <v>42</v>
      </c>
      <c r="W1232" s="1">
        <v>36.08</v>
      </c>
      <c r="X1232" s="1">
        <v>43.37</v>
      </c>
      <c r="AC1232" s="1">
        <v>43.49</v>
      </c>
      <c r="AD1232" s="1">
        <v>38.25</v>
      </c>
      <c r="AJ1232" s="1">
        <v>36.08</v>
      </c>
      <c r="AK1232" s="1">
        <v>40.3736363636364</v>
      </c>
    </row>
    <row r="1233" s="1" customFormat="1" ht="54" spans="1:37">
      <c r="A1233" s="1">
        <v>1230</v>
      </c>
      <c r="B1233" s="1" t="s">
        <v>2105</v>
      </c>
      <c r="C1233" s="1" t="s">
        <v>2104</v>
      </c>
      <c r="D1233" s="1" t="s">
        <v>212</v>
      </c>
      <c r="E1233" s="1" t="s">
        <v>2097</v>
      </c>
      <c r="F1233" s="1">
        <v>15.95</v>
      </c>
      <c r="G1233" s="1">
        <v>11.52</v>
      </c>
      <c r="I1233" s="1">
        <v>13.11</v>
      </c>
      <c r="J1233" s="1">
        <v>13.81</v>
      </c>
      <c r="O1233" s="1">
        <v>14</v>
      </c>
      <c r="U1233" s="1">
        <v>11.52</v>
      </c>
      <c r="Y1233" s="1">
        <v>11.52</v>
      </c>
      <c r="AK1233" s="1">
        <v>13.0614285714286</v>
      </c>
    </row>
    <row r="1234" s="1" customFormat="1" ht="54" spans="1:37">
      <c r="A1234" s="1">
        <v>1231</v>
      </c>
      <c r="B1234" s="1" t="s">
        <v>2105</v>
      </c>
      <c r="C1234" s="1" t="s">
        <v>1054</v>
      </c>
      <c r="D1234" s="1" t="s">
        <v>212</v>
      </c>
      <c r="E1234" s="1" t="s">
        <v>2097</v>
      </c>
      <c r="F1234" s="1">
        <v>16.665</v>
      </c>
      <c r="G1234" s="1">
        <v>14.82</v>
      </c>
      <c r="I1234" s="1">
        <v>15.41</v>
      </c>
      <c r="J1234" s="1">
        <v>15.03</v>
      </c>
      <c r="L1234" s="1">
        <v>15.6674</v>
      </c>
      <c r="V1234" s="1">
        <v>15.45</v>
      </c>
      <c r="AC1234" s="1">
        <v>16.6</v>
      </c>
      <c r="AD1234" s="1">
        <v>14.82</v>
      </c>
      <c r="AJ1234" s="1">
        <v>14.82</v>
      </c>
      <c r="AK1234" s="1">
        <v>15.4758222222222</v>
      </c>
    </row>
    <row r="1235" s="1" customFormat="1" ht="54" spans="1:37">
      <c r="A1235" s="1">
        <v>1232</v>
      </c>
      <c r="B1235" s="1" t="s">
        <v>2106</v>
      </c>
      <c r="C1235" s="1" t="s">
        <v>2107</v>
      </c>
      <c r="D1235" s="1" t="s">
        <v>212</v>
      </c>
      <c r="E1235" s="1" t="s">
        <v>2097</v>
      </c>
      <c r="F1235" s="1">
        <v>14.8</v>
      </c>
      <c r="G1235" s="1">
        <v>14.04</v>
      </c>
      <c r="J1235" s="1">
        <v>14.04</v>
      </c>
      <c r="K1235" s="1">
        <v>14.47</v>
      </c>
      <c r="L1235" s="1">
        <v>14.6547</v>
      </c>
      <c r="Q1235" s="1">
        <v>14.04</v>
      </c>
      <c r="U1235" s="1">
        <v>14.04</v>
      </c>
      <c r="V1235" s="1">
        <v>14.78</v>
      </c>
      <c r="W1235" s="1">
        <v>14.04</v>
      </c>
      <c r="Y1235" s="1">
        <v>14.04</v>
      </c>
      <c r="AA1235" s="1">
        <v>14.0367</v>
      </c>
      <c r="AB1235" s="1">
        <v>14.03</v>
      </c>
      <c r="AD1235" s="1">
        <v>14.04</v>
      </c>
      <c r="AI1235" s="1">
        <v>14.04</v>
      </c>
      <c r="AJ1235" s="1">
        <v>14.04</v>
      </c>
      <c r="AK1235" s="1">
        <v>14.20876</v>
      </c>
    </row>
    <row r="1236" s="1" customFormat="1" ht="40.5" spans="1:37">
      <c r="A1236" s="1">
        <v>1233</v>
      </c>
      <c r="B1236" s="63" t="s">
        <v>2108</v>
      </c>
      <c r="C1236" s="63" t="s">
        <v>2109</v>
      </c>
      <c r="D1236" s="63" t="s">
        <v>1336</v>
      </c>
      <c r="E1236" s="1" t="s">
        <v>2110</v>
      </c>
      <c r="F1236" s="20">
        <v>10.0415</v>
      </c>
      <c r="G1236" s="20">
        <v>10.0414285714286</v>
      </c>
      <c r="H1236" s="20">
        <v>10.0414285714286</v>
      </c>
      <c r="I1236" s="20"/>
      <c r="J1236" s="20">
        <v>10.0414285714286</v>
      </c>
      <c r="K1236" s="20"/>
      <c r="L1236" s="20"/>
      <c r="M1236" s="20">
        <v>10.0414285714286</v>
      </c>
      <c r="N1236" s="20">
        <v>10.0414285714286</v>
      </c>
      <c r="O1236" s="20"/>
      <c r="P1236" s="20"/>
      <c r="Q1236" s="20">
        <v>10.0414285714286</v>
      </c>
      <c r="R1236" s="20"/>
      <c r="S1236" s="20"/>
      <c r="T1236" s="20"/>
      <c r="U1236" s="20">
        <v>10.0414285714286</v>
      </c>
      <c r="V1236" s="20">
        <v>10.0414285714286</v>
      </c>
      <c r="W1236" s="20">
        <v>10.0414285714286</v>
      </c>
      <c r="X1236" s="20"/>
      <c r="Y1236" s="20"/>
      <c r="Z1236" s="20">
        <v>10.0414285714286</v>
      </c>
      <c r="AA1236" s="20"/>
      <c r="AB1236" s="20"/>
      <c r="AC1236" s="20"/>
      <c r="AD1236" s="20">
        <v>10.0414285714286</v>
      </c>
      <c r="AE1236" s="20"/>
      <c r="AF1236" s="20"/>
      <c r="AG1236" s="20"/>
      <c r="AH1236" s="20">
        <v>10.0414285714286</v>
      </c>
      <c r="AI1236" s="20">
        <v>10.0414285714286</v>
      </c>
      <c r="AJ1236" s="20">
        <v>10.0414285714286</v>
      </c>
      <c r="AK1236" s="20">
        <f>AVERAGE(G1236:AJ1236)</f>
        <v>10.0414285714286</v>
      </c>
    </row>
    <row r="1237" s="1" customFormat="1" ht="40.5" spans="1:37">
      <c r="A1237" s="1">
        <v>1234</v>
      </c>
      <c r="B1237" s="63" t="s">
        <v>2108</v>
      </c>
      <c r="C1237" s="63" t="s">
        <v>2111</v>
      </c>
      <c r="D1237" s="63" t="s">
        <v>1336</v>
      </c>
      <c r="E1237" s="1" t="s">
        <v>2110</v>
      </c>
      <c r="F1237" s="20">
        <v>7.3793</v>
      </c>
      <c r="G1237" s="20">
        <v>7.37928571428571</v>
      </c>
      <c r="H1237" s="20">
        <v>7.165</v>
      </c>
      <c r="I1237" s="20"/>
      <c r="J1237" s="20">
        <v>7.37928571428571</v>
      </c>
      <c r="K1237" s="20"/>
      <c r="L1237" s="20">
        <v>7.37928571428571</v>
      </c>
      <c r="M1237" s="20">
        <v>7.37928571428571</v>
      </c>
      <c r="N1237" s="20">
        <v>7.37928571428571</v>
      </c>
      <c r="O1237" s="20">
        <v>7.37928571428571</v>
      </c>
      <c r="P1237" s="20"/>
      <c r="Q1237" s="20">
        <v>7.37928571428571</v>
      </c>
      <c r="R1237" s="20">
        <v>7.37928571428571</v>
      </c>
      <c r="S1237" s="20"/>
      <c r="T1237" s="20">
        <v>7.17142857142857</v>
      </c>
      <c r="U1237" s="20">
        <v>7.37928571428571</v>
      </c>
      <c r="V1237" s="20"/>
      <c r="W1237" s="20">
        <v>7.37928571428571</v>
      </c>
      <c r="X1237" s="20"/>
      <c r="Y1237" s="20"/>
      <c r="Z1237" s="20">
        <v>7.37928571428571</v>
      </c>
      <c r="AA1237" s="20"/>
      <c r="AB1237" s="20"/>
      <c r="AC1237" s="20"/>
      <c r="AD1237" s="20">
        <v>7.37928571428571</v>
      </c>
      <c r="AE1237" s="20"/>
      <c r="AF1237" s="20"/>
      <c r="AG1237" s="20"/>
      <c r="AH1237" s="20">
        <v>7.37928571428571</v>
      </c>
      <c r="AI1237" s="20">
        <v>7.27285714285714</v>
      </c>
      <c r="AJ1237" s="20">
        <v>7.37928571428571</v>
      </c>
      <c r="AK1237" s="20">
        <f>AVERAGE(G1237:AJ1237)</f>
        <v>7.34819327731092</v>
      </c>
    </row>
    <row r="1238" s="1" customFormat="1" ht="54" spans="1:37">
      <c r="A1238" s="1">
        <v>1235</v>
      </c>
      <c r="B1238" s="1" t="s">
        <v>2112</v>
      </c>
      <c r="C1238" s="1" t="s">
        <v>2113</v>
      </c>
      <c r="D1238" s="1" t="s">
        <v>804</v>
      </c>
      <c r="E1238" s="1" t="s">
        <v>2114</v>
      </c>
      <c r="F1238" s="1">
        <v>1.4559</v>
      </c>
      <c r="I1238" s="1">
        <v>1.1272</v>
      </c>
      <c r="J1238" s="1">
        <v>1.0711</v>
      </c>
      <c r="O1238" s="1">
        <v>1.0711</v>
      </c>
      <c r="Q1238" s="1">
        <v>1.0578</v>
      </c>
      <c r="U1238" s="1">
        <v>1.1394</v>
      </c>
      <c r="W1238" s="1">
        <v>1.1161</v>
      </c>
      <c r="Y1238" s="1">
        <v>1.2522</v>
      </c>
      <c r="AA1238" s="1">
        <v>1.0433</v>
      </c>
      <c r="AF1238" s="1">
        <v>1.17</v>
      </c>
      <c r="AH1238" s="1">
        <v>1.2172</v>
      </c>
      <c r="AK1238" s="1">
        <v>1.1265</v>
      </c>
    </row>
    <row r="1239" s="1" customFormat="1" ht="54" spans="1:37">
      <c r="A1239" s="1">
        <v>1236</v>
      </c>
      <c r="B1239" s="1" t="s">
        <v>2112</v>
      </c>
      <c r="C1239" s="1" t="s">
        <v>2113</v>
      </c>
      <c r="D1239" s="1" t="s">
        <v>93</v>
      </c>
      <c r="E1239" s="1" t="s">
        <v>2114</v>
      </c>
      <c r="F1239" s="1">
        <v>1.4407</v>
      </c>
      <c r="I1239" s="1">
        <v>1.1154</v>
      </c>
      <c r="J1239" s="1">
        <v>1.0713</v>
      </c>
      <c r="L1239" s="1">
        <v>1.1358</v>
      </c>
      <c r="N1239" s="1">
        <v>1.0467</v>
      </c>
      <c r="O1239" s="1">
        <v>1.0713</v>
      </c>
      <c r="Q1239" s="1">
        <v>1.0467</v>
      </c>
      <c r="U1239" s="1">
        <v>1.1</v>
      </c>
      <c r="W1239" s="1">
        <v>1.0763</v>
      </c>
      <c r="Y1239" s="1">
        <v>1.18</v>
      </c>
      <c r="AA1239" s="1">
        <v>1.0433</v>
      </c>
      <c r="AD1239" s="1">
        <v>1.1483</v>
      </c>
      <c r="AE1239" s="1">
        <v>1.15</v>
      </c>
      <c r="AH1239" s="1">
        <v>1.15</v>
      </c>
      <c r="AK1239" s="1">
        <v>1.1027</v>
      </c>
    </row>
    <row r="1240" s="1" customFormat="1" ht="54" spans="1:37">
      <c r="A1240" s="1">
        <v>1237</v>
      </c>
      <c r="B1240" s="1" t="s">
        <v>2112</v>
      </c>
      <c r="C1240" s="1" t="s">
        <v>2113</v>
      </c>
      <c r="D1240" s="1" t="s">
        <v>179</v>
      </c>
      <c r="E1240" s="1" t="s">
        <v>2114</v>
      </c>
      <c r="F1240" s="1">
        <v>1.4195</v>
      </c>
      <c r="Q1240" s="1">
        <v>1.0311</v>
      </c>
      <c r="Y1240" s="1">
        <v>1.2353</v>
      </c>
      <c r="AA1240" s="1">
        <v>1.0433</v>
      </c>
      <c r="AI1240" s="1">
        <v>1.0311</v>
      </c>
      <c r="AJ1240" s="1">
        <v>1.0311</v>
      </c>
      <c r="AK1240" s="1">
        <v>1.0744</v>
      </c>
    </row>
    <row r="1241" s="1" customFormat="1" ht="54" spans="1:37">
      <c r="A1241" s="1">
        <v>1238</v>
      </c>
      <c r="B1241" s="1" t="s">
        <v>2112</v>
      </c>
      <c r="C1241" s="1" t="s">
        <v>2115</v>
      </c>
      <c r="D1241" s="1" t="s">
        <v>2116</v>
      </c>
      <c r="E1241" s="1" t="s">
        <v>2114</v>
      </c>
      <c r="F1241" s="1">
        <v>2.7897</v>
      </c>
      <c r="O1241" s="1">
        <v>2.6944</v>
      </c>
      <c r="V1241" s="1">
        <v>2.7822</v>
      </c>
      <c r="Y1241" s="1">
        <v>2.7889</v>
      </c>
      <c r="AK1241" s="1">
        <v>2.7552</v>
      </c>
    </row>
    <row r="1242" s="1" customFormat="1" ht="54" spans="1:37">
      <c r="A1242" s="1">
        <v>1239</v>
      </c>
      <c r="B1242" s="1" t="s">
        <v>2112</v>
      </c>
      <c r="C1242" s="1" t="s">
        <v>2115</v>
      </c>
      <c r="D1242" s="1" t="s">
        <v>88</v>
      </c>
      <c r="E1242" s="1" t="s">
        <v>2114</v>
      </c>
      <c r="F1242" s="1">
        <v>2.7606</v>
      </c>
      <c r="G1242" s="1">
        <v>2.76</v>
      </c>
      <c r="H1242" s="1">
        <v>2.76</v>
      </c>
      <c r="L1242" s="1">
        <v>2.7258</v>
      </c>
      <c r="M1242" s="1">
        <v>2.76</v>
      </c>
      <c r="O1242" s="1">
        <v>2.6942</v>
      </c>
      <c r="V1242" s="1">
        <v>2.6442</v>
      </c>
      <c r="Y1242" s="1">
        <v>2.73</v>
      </c>
      <c r="AK1242" s="1">
        <v>2.7249</v>
      </c>
    </row>
    <row r="1243" s="1" customFormat="1" ht="54" spans="1:37">
      <c r="A1243" s="1">
        <v>1240</v>
      </c>
      <c r="B1243" s="1" t="s">
        <v>2112</v>
      </c>
      <c r="C1243" s="1" t="s">
        <v>2115</v>
      </c>
      <c r="D1243" s="1" t="s">
        <v>804</v>
      </c>
      <c r="E1243" s="1" t="s">
        <v>2114</v>
      </c>
      <c r="F1243" s="1">
        <v>2.72</v>
      </c>
      <c r="O1243" s="1">
        <v>2.6944</v>
      </c>
      <c r="AD1243" s="1">
        <v>2.7194</v>
      </c>
      <c r="AK1243" s="1">
        <v>2.7069</v>
      </c>
    </row>
    <row r="1244" s="1" customFormat="1" ht="40.5" spans="1:37">
      <c r="A1244" s="1">
        <v>1241</v>
      </c>
      <c r="B1244" s="1" t="s">
        <v>2117</v>
      </c>
      <c r="C1244" s="1" t="s">
        <v>1073</v>
      </c>
      <c r="D1244" s="1" t="s">
        <v>64</v>
      </c>
      <c r="E1244" s="1" t="s">
        <v>2114</v>
      </c>
      <c r="F1244" s="1">
        <v>6.1592</v>
      </c>
      <c r="L1244" s="1">
        <v>5.2492</v>
      </c>
      <c r="U1244" s="1">
        <v>5.9775</v>
      </c>
      <c r="AK1244" s="1">
        <v>5.6134</v>
      </c>
    </row>
    <row r="1245" s="1" customFormat="1" ht="40.5" spans="1:37">
      <c r="A1245" s="1">
        <v>1242</v>
      </c>
      <c r="B1245" s="1" t="s">
        <v>2117</v>
      </c>
      <c r="C1245" s="1" t="s">
        <v>1073</v>
      </c>
      <c r="D1245" s="1" t="s">
        <v>514</v>
      </c>
      <c r="E1245" s="1" t="s">
        <v>2114</v>
      </c>
      <c r="F1245" s="1">
        <v>6.1592</v>
      </c>
      <c r="G1245" s="1">
        <v>6.043</v>
      </c>
      <c r="H1245" s="1">
        <v>6.043</v>
      </c>
      <c r="M1245" s="1">
        <v>6.043</v>
      </c>
      <c r="U1245" s="1">
        <v>6.043</v>
      </c>
      <c r="AD1245" s="1">
        <v>6.043</v>
      </c>
      <c r="AK1245" s="1">
        <v>6.043</v>
      </c>
    </row>
    <row r="1246" s="1" customFormat="1" ht="40.5" spans="1:37">
      <c r="A1246" s="1">
        <v>1243</v>
      </c>
      <c r="B1246" s="1" t="s">
        <v>2118</v>
      </c>
      <c r="C1246" s="1" t="s">
        <v>2119</v>
      </c>
      <c r="D1246" s="1" t="s">
        <v>2120</v>
      </c>
      <c r="E1246" s="1" t="s">
        <v>2114</v>
      </c>
      <c r="F1246" s="1">
        <v>9.0325</v>
      </c>
      <c r="J1246" s="1">
        <v>7.5833</v>
      </c>
      <c r="V1246" s="1">
        <v>7.71</v>
      </c>
      <c r="AA1246" s="1">
        <v>7.5877</v>
      </c>
      <c r="AK1246" s="1">
        <v>7.627</v>
      </c>
    </row>
    <row r="1247" s="1" customFormat="1" ht="40.5" spans="1:37">
      <c r="A1247" s="1">
        <v>1244</v>
      </c>
      <c r="B1247" s="1" t="s">
        <v>2118</v>
      </c>
      <c r="C1247" s="1" t="s">
        <v>2119</v>
      </c>
      <c r="D1247" s="1" t="s">
        <v>993</v>
      </c>
      <c r="E1247" s="1" t="s">
        <v>2114</v>
      </c>
      <c r="F1247" s="1">
        <v>8.8067</v>
      </c>
      <c r="J1247" s="1">
        <v>7.5833</v>
      </c>
      <c r="K1247" s="1">
        <v>8.1133</v>
      </c>
      <c r="L1247" s="1">
        <v>7.6</v>
      </c>
      <c r="O1247" s="1">
        <v>7.5833</v>
      </c>
      <c r="V1247" s="1">
        <v>7.5067</v>
      </c>
      <c r="Y1247" s="1">
        <v>8.6767</v>
      </c>
      <c r="AA1247" s="1">
        <v>7.5877</v>
      </c>
      <c r="AD1247" s="1">
        <v>7.645</v>
      </c>
      <c r="AK1247" s="1">
        <v>7.787</v>
      </c>
    </row>
    <row r="1248" s="1" customFormat="1" ht="40.5" spans="1:37">
      <c r="A1248" s="1">
        <v>1245</v>
      </c>
      <c r="B1248" s="1" t="s">
        <v>2118</v>
      </c>
      <c r="C1248" s="1" t="s">
        <v>2119</v>
      </c>
      <c r="D1248" s="1" t="s">
        <v>240</v>
      </c>
      <c r="E1248" s="1" t="s">
        <v>2114</v>
      </c>
      <c r="F1248" s="1">
        <v>8.6439</v>
      </c>
      <c r="Y1248" s="1">
        <v>8.516</v>
      </c>
      <c r="AI1248" s="1">
        <v>8.516</v>
      </c>
      <c r="AK1248" s="1">
        <v>8.516</v>
      </c>
    </row>
    <row r="1249" s="1" customFormat="1" ht="40.5" spans="1:37">
      <c r="A1249" s="1">
        <v>1246</v>
      </c>
      <c r="B1249" s="1" t="s">
        <v>2121</v>
      </c>
      <c r="C1249" s="1" t="s">
        <v>186</v>
      </c>
      <c r="D1249" s="1" t="s">
        <v>993</v>
      </c>
      <c r="E1249" s="1" t="s">
        <v>2114</v>
      </c>
      <c r="F1249" s="1">
        <v>4.0879</v>
      </c>
      <c r="O1249" s="1">
        <v>3.1217</v>
      </c>
      <c r="Q1249" s="1">
        <v>3.225</v>
      </c>
      <c r="AK1249" s="1">
        <v>3.1734</v>
      </c>
    </row>
    <row r="1250" s="1" customFormat="1" ht="40.5" spans="1:37">
      <c r="A1250" s="1">
        <v>1247</v>
      </c>
      <c r="B1250" s="1" t="s">
        <v>2121</v>
      </c>
      <c r="C1250" s="1" t="s">
        <v>186</v>
      </c>
      <c r="D1250" s="1" t="s">
        <v>233</v>
      </c>
      <c r="E1250" s="1" t="s">
        <v>2114</v>
      </c>
      <c r="F1250" s="1">
        <v>4.0649</v>
      </c>
      <c r="O1250" s="1">
        <v>3.1214</v>
      </c>
      <c r="Q1250" s="1">
        <v>3.2257</v>
      </c>
      <c r="AK1250" s="1">
        <v>3.1736</v>
      </c>
    </row>
    <row r="1251" s="1" customFormat="1" ht="40.5" spans="1:37">
      <c r="A1251" s="1">
        <v>1248</v>
      </c>
      <c r="B1251" s="1" t="s">
        <v>2121</v>
      </c>
      <c r="C1251" s="1" t="s">
        <v>186</v>
      </c>
      <c r="D1251" s="1" t="s">
        <v>240</v>
      </c>
      <c r="E1251" s="1" t="s">
        <v>2114</v>
      </c>
      <c r="F1251" s="1">
        <v>4.0123</v>
      </c>
      <c r="K1251" s="1">
        <v>2.987</v>
      </c>
      <c r="O1251" s="1">
        <v>3.122</v>
      </c>
      <c r="Q1251" s="1">
        <v>2.987</v>
      </c>
      <c r="T1251" s="1">
        <v>3.676</v>
      </c>
      <c r="U1251" s="1">
        <v>3.033</v>
      </c>
      <c r="W1251" s="1">
        <v>2.814</v>
      </c>
      <c r="AA1251" s="1">
        <v>1.85</v>
      </c>
      <c r="AC1251" s="1">
        <v>3.843</v>
      </c>
      <c r="AD1251" s="1">
        <v>3.111</v>
      </c>
      <c r="AJ1251" s="1">
        <v>2.421</v>
      </c>
      <c r="AK1251" s="1">
        <v>2.9844</v>
      </c>
    </row>
    <row r="1252" s="1" customFormat="1" ht="40.5" spans="1:37">
      <c r="A1252" s="1">
        <v>1249</v>
      </c>
      <c r="B1252" s="1" t="s">
        <v>2122</v>
      </c>
      <c r="C1252" s="1" t="s">
        <v>1111</v>
      </c>
      <c r="D1252" s="1" t="s">
        <v>993</v>
      </c>
      <c r="E1252" s="1" t="s">
        <v>2114</v>
      </c>
      <c r="F1252" s="1">
        <v>3.2883</v>
      </c>
      <c r="J1252" s="1">
        <v>3.2</v>
      </c>
      <c r="M1252" s="1">
        <v>3.2</v>
      </c>
      <c r="U1252" s="1">
        <v>3.2183</v>
      </c>
      <c r="V1252" s="1">
        <v>3.2</v>
      </c>
      <c r="AG1252" s="1">
        <v>3.2</v>
      </c>
      <c r="AK1252" s="1">
        <v>3.2037</v>
      </c>
    </row>
    <row r="1253" s="1" customFormat="1" ht="40.5" spans="1:37">
      <c r="A1253" s="1">
        <v>1250</v>
      </c>
      <c r="B1253" s="1" t="s">
        <v>2122</v>
      </c>
      <c r="C1253" s="1" t="s">
        <v>1111</v>
      </c>
      <c r="D1253" s="1" t="s">
        <v>1288</v>
      </c>
      <c r="E1253" s="1" t="s">
        <v>2114</v>
      </c>
      <c r="F1253" s="1">
        <v>3.2539</v>
      </c>
      <c r="J1253" s="1">
        <v>3.2</v>
      </c>
      <c r="AK1253" s="1">
        <v>3.2</v>
      </c>
    </row>
    <row r="1254" s="1" customFormat="1" ht="40.5" spans="1:37">
      <c r="A1254" s="1">
        <v>1251</v>
      </c>
      <c r="B1254" s="1" t="s">
        <v>2122</v>
      </c>
      <c r="C1254" s="1" t="s">
        <v>1111</v>
      </c>
      <c r="D1254" s="1" t="s">
        <v>240</v>
      </c>
      <c r="E1254" s="1" t="s">
        <v>2114</v>
      </c>
      <c r="F1254" s="1">
        <v>3.2275</v>
      </c>
      <c r="J1254" s="1">
        <v>3.2</v>
      </c>
      <c r="M1254" s="1">
        <v>3.2</v>
      </c>
      <c r="U1254" s="1">
        <v>3.184</v>
      </c>
      <c r="V1254" s="1">
        <v>3.141</v>
      </c>
      <c r="AD1254" s="1">
        <v>3.1803</v>
      </c>
      <c r="AG1254" s="1">
        <v>3.2</v>
      </c>
      <c r="AK1254" s="1">
        <v>3.1842</v>
      </c>
    </row>
    <row r="1255" s="1" customFormat="1" ht="40.5" spans="1:37">
      <c r="A1255" s="1">
        <v>1252</v>
      </c>
      <c r="B1255" s="1" t="s">
        <v>2122</v>
      </c>
      <c r="C1255" s="1" t="s">
        <v>1111</v>
      </c>
      <c r="D1255" s="1" t="s">
        <v>251</v>
      </c>
      <c r="E1255" s="1" t="s">
        <v>2114</v>
      </c>
      <c r="F1255" s="1">
        <v>3.2061</v>
      </c>
      <c r="U1255" s="1">
        <v>3.12</v>
      </c>
      <c r="V1255" s="1">
        <v>3.12</v>
      </c>
      <c r="AK1255" s="1">
        <v>3.12</v>
      </c>
    </row>
    <row r="1256" s="1" customFormat="1" ht="40.5" spans="1:37">
      <c r="A1256" s="1">
        <v>1253</v>
      </c>
      <c r="B1256" s="1" t="s">
        <v>2122</v>
      </c>
      <c r="C1256" s="1" t="s">
        <v>1111</v>
      </c>
      <c r="D1256" s="1" t="s">
        <v>237</v>
      </c>
      <c r="E1256" s="1" t="s">
        <v>2114</v>
      </c>
      <c r="F1256" s="1">
        <v>3.1881</v>
      </c>
      <c r="U1256" s="1">
        <v>3.1879</v>
      </c>
      <c r="AK1256" s="1">
        <v>3.1879</v>
      </c>
    </row>
    <row r="1257" s="1" customFormat="1" ht="40.5" spans="1:37">
      <c r="A1257" s="1">
        <v>1254</v>
      </c>
      <c r="B1257" s="1" t="s">
        <v>2122</v>
      </c>
      <c r="C1257" s="1" t="s">
        <v>1111</v>
      </c>
      <c r="D1257" s="1" t="s">
        <v>184</v>
      </c>
      <c r="E1257" s="1" t="s">
        <v>2114</v>
      </c>
      <c r="F1257" s="1">
        <v>3.1726</v>
      </c>
      <c r="U1257" s="1">
        <v>3.0875</v>
      </c>
      <c r="V1257" s="1">
        <v>3.0875</v>
      </c>
      <c r="AK1257" s="1">
        <v>3.0875</v>
      </c>
    </row>
    <row r="1258" s="1" customFormat="1" ht="40.5" spans="1:37">
      <c r="A1258" s="1">
        <v>1255</v>
      </c>
      <c r="B1258" s="1" t="s">
        <v>1562</v>
      </c>
      <c r="C1258" s="1" t="s">
        <v>76</v>
      </c>
      <c r="D1258" s="1" t="s">
        <v>993</v>
      </c>
      <c r="E1258" s="1" t="s">
        <v>2114</v>
      </c>
      <c r="F1258" s="1">
        <v>3.5289</v>
      </c>
      <c r="O1258" s="1">
        <v>3.5167</v>
      </c>
      <c r="Q1258" s="1">
        <v>3.3833</v>
      </c>
      <c r="U1258" s="1">
        <v>3.4983</v>
      </c>
      <c r="AA1258" s="1">
        <v>2.98</v>
      </c>
      <c r="AK1258" s="1">
        <v>3.3446</v>
      </c>
    </row>
    <row r="1259" s="1" customFormat="1" ht="40.5" spans="1:37">
      <c r="A1259" s="1">
        <v>1256</v>
      </c>
      <c r="B1259" s="1" t="s">
        <v>1562</v>
      </c>
      <c r="C1259" s="1" t="s">
        <v>76</v>
      </c>
      <c r="D1259" s="1" t="s">
        <v>251</v>
      </c>
      <c r="E1259" s="1" t="s">
        <v>2114</v>
      </c>
      <c r="F1259" s="1">
        <v>3.4406</v>
      </c>
      <c r="AA1259" s="1">
        <v>2.98</v>
      </c>
      <c r="AK1259" s="1">
        <v>2.98</v>
      </c>
    </row>
    <row r="1260" s="1" customFormat="1" ht="40.5" spans="1:37">
      <c r="A1260" s="1">
        <v>1257</v>
      </c>
      <c r="B1260" s="1" t="s">
        <v>2123</v>
      </c>
      <c r="C1260" s="1" t="s">
        <v>90</v>
      </c>
      <c r="D1260" s="1" t="s">
        <v>88</v>
      </c>
      <c r="E1260" s="1" t="s">
        <v>2114</v>
      </c>
      <c r="F1260" s="1">
        <v>0.3263</v>
      </c>
      <c r="Q1260" s="1">
        <v>0.1833</v>
      </c>
      <c r="V1260" s="1">
        <v>0.2525</v>
      </c>
      <c r="AD1260" s="1">
        <v>0.1833</v>
      </c>
      <c r="AK1260" s="1">
        <v>0.2064</v>
      </c>
    </row>
    <row r="1261" s="1" customFormat="1" ht="40.5" spans="1:37">
      <c r="A1261" s="1">
        <v>1258</v>
      </c>
      <c r="B1261" s="1" t="s">
        <v>2068</v>
      </c>
      <c r="C1261" s="1" t="s">
        <v>186</v>
      </c>
      <c r="D1261" s="1" t="s">
        <v>247</v>
      </c>
      <c r="E1261" s="1" t="s">
        <v>2124</v>
      </c>
      <c r="F1261" s="1">
        <v>5.1282</v>
      </c>
      <c r="L1261" s="1">
        <v>4.0417</v>
      </c>
      <c r="O1261" s="1">
        <v>3.8233</v>
      </c>
      <c r="S1261" s="1">
        <v>4.03</v>
      </c>
      <c r="T1261" s="1">
        <v>3.8917</v>
      </c>
      <c r="W1261" s="1">
        <v>4.0133</v>
      </c>
      <c r="X1261" s="1">
        <v>4.03</v>
      </c>
      <c r="AA1261" s="1">
        <v>3.6684</v>
      </c>
      <c r="AK1261" s="1">
        <v>3.9283</v>
      </c>
    </row>
    <row r="1262" s="1" customFormat="1" ht="40.5" spans="1:37">
      <c r="A1262" s="1">
        <v>1259</v>
      </c>
      <c r="B1262" s="1" t="s">
        <v>2068</v>
      </c>
      <c r="C1262" s="1" t="s">
        <v>186</v>
      </c>
      <c r="D1262" s="1" t="s">
        <v>175</v>
      </c>
      <c r="E1262" s="1" t="s">
        <v>2124</v>
      </c>
      <c r="F1262" s="1">
        <v>5.0334</v>
      </c>
      <c r="O1262" s="1">
        <v>3.823</v>
      </c>
      <c r="AK1262" s="1">
        <v>3.823</v>
      </c>
    </row>
    <row r="1263" s="1" customFormat="1" ht="40.5" spans="1:37">
      <c r="A1263" s="1">
        <v>1260</v>
      </c>
      <c r="B1263" s="1" t="s">
        <v>2068</v>
      </c>
      <c r="C1263" s="1" t="s">
        <v>186</v>
      </c>
      <c r="D1263" s="1" t="s">
        <v>88</v>
      </c>
      <c r="E1263" s="1" t="s">
        <v>2124</v>
      </c>
      <c r="F1263" s="1">
        <v>5</v>
      </c>
      <c r="O1263" s="1">
        <v>3.8233</v>
      </c>
      <c r="S1263" s="1">
        <v>3.2467</v>
      </c>
      <c r="T1263" s="1">
        <v>3.8708</v>
      </c>
      <c r="U1263" s="1">
        <v>4.1</v>
      </c>
      <c r="W1263" s="1">
        <v>3.35</v>
      </c>
      <c r="X1263" s="1">
        <v>3.93</v>
      </c>
      <c r="AA1263" s="1">
        <v>3.6684</v>
      </c>
      <c r="AE1263" s="1">
        <v>3.5567</v>
      </c>
      <c r="AJ1263" s="1">
        <v>3.2467</v>
      </c>
      <c r="AK1263" s="1">
        <v>3.6436</v>
      </c>
    </row>
    <row r="1264" s="1" customFormat="1" ht="40.5" spans="1:37">
      <c r="A1264" s="1">
        <v>1261</v>
      </c>
      <c r="B1264" s="1" t="s">
        <v>2125</v>
      </c>
      <c r="C1264" s="1" t="s">
        <v>307</v>
      </c>
      <c r="D1264" s="1" t="s">
        <v>993</v>
      </c>
      <c r="E1264" s="1" t="s">
        <v>2124</v>
      </c>
      <c r="F1264" s="1">
        <v>1.8256</v>
      </c>
      <c r="J1264" s="1">
        <v>1.7617</v>
      </c>
      <c r="W1264" s="1">
        <v>1.78</v>
      </c>
      <c r="AK1264" s="1">
        <v>1.7709</v>
      </c>
    </row>
    <row r="1265" s="1" customFormat="1" ht="40.5" spans="1:37">
      <c r="A1265" s="1">
        <v>1262</v>
      </c>
      <c r="B1265" s="1" t="s">
        <v>2125</v>
      </c>
      <c r="C1265" s="1" t="s">
        <v>307</v>
      </c>
      <c r="D1265" s="1" t="s">
        <v>1288</v>
      </c>
      <c r="E1265" s="1" t="s">
        <v>2124</v>
      </c>
      <c r="F1265" s="1">
        <v>1.8065</v>
      </c>
      <c r="G1265" s="1">
        <v>1.8063</v>
      </c>
      <c r="O1265" s="1">
        <v>1.7613</v>
      </c>
      <c r="V1265" s="1">
        <v>1.8063</v>
      </c>
      <c r="AK1265" s="1">
        <v>1.7913</v>
      </c>
    </row>
    <row r="1266" s="1" customFormat="1" ht="40.5" spans="1:37">
      <c r="A1266" s="1">
        <v>1263</v>
      </c>
      <c r="B1266" s="1" t="s">
        <v>2125</v>
      </c>
      <c r="C1266" s="1" t="s">
        <v>307</v>
      </c>
      <c r="D1266" s="1" t="s">
        <v>251</v>
      </c>
      <c r="E1266" s="1" t="s">
        <v>2124</v>
      </c>
      <c r="F1266" s="1">
        <v>1.7799</v>
      </c>
      <c r="O1266" s="1">
        <v>1.7617</v>
      </c>
      <c r="AK1266" s="1">
        <v>1.7617</v>
      </c>
    </row>
    <row r="1267" s="1" customFormat="1" ht="40.5" spans="1:37">
      <c r="A1267" s="1">
        <v>1264</v>
      </c>
      <c r="B1267" s="1" t="s">
        <v>1562</v>
      </c>
      <c r="C1267" s="1" t="s">
        <v>186</v>
      </c>
      <c r="D1267" s="1" t="s">
        <v>993</v>
      </c>
      <c r="E1267" s="1" t="s">
        <v>2124</v>
      </c>
      <c r="F1267" s="1">
        <v>1.1073</v>
      </c>
      <c r="J1267" s="1">
        <v>0.76</v>
      </c>
      <c r="S1267" s="1">
        <v>0.78</v>
      </c>
      <c r="AD1267" s="1">
        <v>0.7795</v>
      </c>
      <c r="AK1267" s="1">
        <v>0.7732</v>
      </c>
    </row>
    <row r="1268" s="1" customFormat="1" ht="40.5" spans="1:37">
      <c r="A1268" s="1">
        <v>1265</v>
      </c>
      <c r="B1268" s="1" t="s">
        <v>1562</v>
      </c>
      <c r="C1268" s="1" t="s">
        <v>186</v>
      </c>
      <c r="D1268" s="1" t="s">
        <v>251</v>
      </c>
      <c r="E1268" s="1" t="s">
        <v>2124</v>
      </c>
      <c r="F1268" s="1">
        <v>1.0796</v>
      </c>
      <c r="J1268" s="1">
        <v>0.76</v>
      </c>
      <c r="L1268" s="1">
        <v>0.7875</v>
      </c>
      <c r="N1268" s="1">
        <v>0.76</v>
      </c>
      <c r="S1268" s="1">
        <v>0.7592</v>
      </c>
      <c r="U1268" s="1">
        <v>0.7592</v>
      </c>
      <c r="AD1268" s="1">
        <v>0.76</v>
      </c>
      <c r="AK1268" s="1">
        <v>0.7643</v>
      </c>
    </row>
    <row r="1269" s="1" customFormat="1" ht="40.5" spans="1:37">
      <c r="A1269" s="1">
        <v>1266</v>
      </c>
      <c r="B1269" s="1" t="s">
        <v>2126</v>
      </c>
      <c r="C1269" s="1" t="s">
        <v>282</v>
      </c>
      <c r="D1269" s="1" t="s">
        <v>929</v>
      </c>
      <c r="E1269" s="1" t="s">
        <v>2127</v>
      </c>
      <c r="F1269" s="1">
        <v>1.6195</v>
      </c>
      <c r="N1269" s="1">
        <v>1.5</v>
      </c>
      <c r="S1269" s="1">
        <v>1.5844</v>
      </c>
      <c r="U1269" s="1">
        <v>1.5067</v>
      </c>
      <c r="V1269" s="1">
        <v>1.425</v>
      </c>
      <c r="Y1269" s="1">
        <v>1.61</v>
      </c>
      <c r="AK1269" s="1">
        <v>1.5252</v>
      </c>
    </row>
    <row r="1270" s="1" customFormat="1" ht="39" customHeight="1" spans="1:37">
      <c r="A1270" s="1">
        <v>1267</v>
      </c>
      <c r="B1270" s="1" t="s">
        <v>2128</v>
      </c>
      <c r="C1270" s="1" t="s">
        <v>90</v>
      </c>
      <c r="D1270" s="1" t="s">
        <v>192</v>
      </c>
      <c r="E1270" s="1" t="s">
        <v>2127</v>
      </c>
      <c r="F1270" s="1">
        <v>0.4374</v>
      </c>
      <c r="K1270" s="1">
        <v>0.4297</v>
      </c>
      <c r="L1270" s="1">
        <v>0.4257</v>
      </c>
      <c r="O1270" s="1">
        <v>0.4182</v>
      </c>
      <c r="AK1270" s="1">
        <v>0.4245</v>
      </c>
    </row>
    <row r="1271" s="1" customFormat="1" ht="40.5" spans="1:37">
      <c r="A1271" s="1">
        <v>1268</v>
      </c>
      <c r="B1271" s="1" t="s">
        <v>2129</v>
      </c>
      <c r="C1271" s="1" t="s">
        <v>2130</v>
      </c>
      <c r="D1271" s="1" t="s">
        <v>64</v>
      </c>
      <c r="E1271" s="1" t="s">
        <v>2127</v>
      </c>
      <c r="F1271" s="1">
        <v>5.6467</v>
      </c>
      <c r="K1271" s="1">
        <v>5.5316</v>
      </c>
      <c r="P1271" s="1">
        <v>5.5692</v>
      </c>
      <c r="AK1271" s="1">
        <v>5.5504</v>
      </c>
    </row>
    <row r="1272" s="1" customFormat="1" ht="40.5" spans="1:37">
      <c r="A1272" s="1">
        <v>1269</v>
      </c>
      <c r="B1272" s="1" t="s">
        <v>2131</v>
      </c>
      <c r="C1272" s="1" t="s">
        <v>246</v>
      </c>
      <c r="D1272" s="1" t="s">
        <v>136</v>
      </c>
      <c r="E1272" s="1" t="s">
        <v>2127</v>
      </c>
      <c r="F1272" s="1">
        <v>1.3178</v>
      </c>
      <c r="J1272" s="1">
        <v>1.2083</v>
      </c>
      <c r="O1272" s="1">
        <v>1.2083</v>
      </c>
      <c r="V1272" s="1">
        <v>1.2617</v>
      </c>
      <c r="W1272" s="1">
        <v>1.197</v>
      </c>
      <c r="AF1272" s="1">
        <v>1.24</v>
      </c>
      <c r="AI1272" s="1">
        <v>1.1875</v>
      </c>
      <c r="AJ1272" s="1">
        <v>1.1875</v>
      </c>
      <c r="AK1272" s="1">
        <v>1.2129</v>
      </c>
    </row>
    <row r="1273" s="1" customFormat="1" ht="40.5" spans="1:37">
      <c r="A1273" s="1">
        <v>1270</v>
      </c>
      <c r="B1273" s="1" t="s">
        <v>2132</v>
      </c>
      <c r="C1273" s="1" t="s">
        <v>141</v>
      </c>
      <c r="D1273" s="1" t="s">
        <v>940</v>
      </c>
      <c r="E1273" s="1" t="s">
        <v>2127</v>
      </c>
      <c r="F1273" s="1">
        <v>1.61</v>
      </c>
      <c r="I1273" s="1">
        <v>1.6044</v>
      </c>
      <c r="R1273" s="1">
        <v>1.61</v>
      </c>
      <c r="Z1273" s="1">
        <v>1.61</v>
      </c>
      <c r="AC1273" s="1">
        <v>1.59</v>
      </c>
      <c r="AK1273" s="1">
        <v>1.6036</v>
      </c>
    </row>
    <row r="1274" s="1" customFormat="1" ht="40.5" spans="1:37">
      <c r="A1274" s="1">
        <v>1271</v>
      </c>
      <c r="B1274" s="1" t="s">
        <v>2132</v>
      </c>
      <c r="C1274" s="1" t="s">
        <v>141</v>
      </c>
      <c r="D1274" s="1" t="s">
        <v>64</v>
      </c>
      <c r="E1274" s="1" t="s">
        <v>2127</v>
      </c>
      <c r="F1274" s="1">
        <v>1.61</v>
      </c>
      <c r="I1274" s="1">
        <v>1.54</v>
      </c>
      <c r="K1274" s="1">
        <v>1.5833</v>
      </c>
      <c r="O1274" s="1">
        <v>1.4442</v>
      </c>
      <c r="R1274" s="1">
        <v>1.5933</v>
      </c>
      <c r="S1274" s="1">
        <v>1.61</v>
      </c>
      <c r="U1274" s="1">
        <v>1.5433</v>
      </c>
      <c r="W1274" s="1">
        <v>1.4783</v>
      </c>
      <c r="Z1274" s="1">
        <v>1.61</v>
      </c>
      <c r="AC1274" s="1">
        <v>1.5733</v>
      </c>
      <c r="AJ1274" s="1">
        <v>1.4217</v>
      </c>
      <c r="AK1274" s="1">
        <v>1.5397</v>
      </c>
    </row>
    <row r="1275" s="1" customFormat="1" ht="40.5" spans="1:37">
      <c r="A1275" s="1">
        <v>1272</v>
      </c>
      <c r="B1275" s="1" t="s">
        <v>252</v>
      </c>
      <c r="C1275" s="1" t="s">
        <v>2133</v>
      </c>
      <c r="D1275" s="1" t="s">
        <v>514</v>
      </c>
      <c r="E1275" s="1" t="s">
        <v>2127</v>
      </c>
      <c r="F1275" s="1">
        <v>1.1073</v>
      </c>
      <c r="J1275" s="1">
        <v>1.1</v>
      </c>
      <c r="O1275" s="1">
        <v>1.1</v>
      </c>
      <c r="W1275" s="1">
        <v>1.107</v>
      </c>
      <c r="AB1275" s="1">
        <v>1.05</v>
      </c>
      <c r="AK1275" s="1">
        <v>1.0893</v>
      </c>
    </row>
    <row r="1276" s="1" customFormat="1" ht="40.5" spans="1:37">
      <c r="A1276" s="1">
        <v>1273</v>
      </c>
      <c r="B1276" s="1" t="s">
        <v>2134</v>
      </c>
      <c r="C1276" s="1" t="s">
        <v>40</v>
      </c>
      <c r="D1276" s="1" t="s">
        <v>114</v>
      </c>
      <c r="E1276" s="1" t="s">
        <v>2127</v>
      </c>
      <c r="F1276" s="1">
        <v>0.6094</v>
      </c>
      <c r="I1276" s="1">
        <v>0.5903</v>
      </c>
      <c r="N1276" s="1">
        <v>0.5586</v>
      </c>
      <c r="O1276" s="1">
        <v>0.5586</v>
      </c>
      <c r="T1276" s="1">
        <v>0.5731</v>
      </c>
      <c r="U1276" s="1">
        <v>0.5586</v>
      </c>
      <c r="Y1276" s="1">
        <v>0.6083</v>
      </c>
      <c r="AH1276" s="1">
        <v>0.5678</v>
      </c>
      <c r="AK1276" s="1">
        <v>0.5736</v>
      </c>
    </row>
    <row r="1277" s="1" customFormat="1" ht="40.5" spans="1:37">
      <c r="A1277" s="1">
        <v>1274</v>
      </c>
      <c r="B1277" s="1" t="s">
        <v>2134</v>
      </c>
      <c r="C1277" s="1" t="s">
        <v>40</v>
      </c>
      <c r="D1277" s="1" t="s">
        <v>116</v>
      </c>
      <c r="E1277" s="1" t="s">
        <v>2127</v>
      </c>
      <c r="F1277" s="1">
        <v>0.603</v>
      </c>
      <c r="J1277" s="1">
        <v>0.5608</v>
      </c>
      <c r="Q1277" s="1">
        <v>0.5619</v>
      </c>
      <c r="T1277" s="1">
        <v>0.5671</v>
      </c>
      <c r="AD1277" s="1">
        <v>0.5633</v>
      </c>
      <c r="AH1277" s="1">
        <v>0.5619</v>
      </c>
      <c r="AJ1277" s="1">
        <v>0.5633</v>
      </c>
      <c r="AK1277" s="1">
        <v>0.5631</v>
      </c>
    </row>
    <row r="1278" s="1" customFormat="1" ht="40.5" spans="1:37">
      <c r="A1278" s="1">
        <v>1275</v>
      </c>
      <c r="B1278" s="1" t="s">
        <v>2135</v>
      </c>
      <c r="C1278" s="1" t="s">
        <v>445</v>
      </c>
      <c r="D1278" s="1" t="s">
        <v>940</v>
      </c>
      <c r="E1278" s="1" t="s">
        <v>2127</v>
      </c>
      <c r="F1278" s="1">
        <v>2.5325</v>
      </c>
      <c r="U1278" s="1">
        <v>2.5033</v>
      </c>
      <c r="W1278" s="1">
        <v>2.5044</v>
      </c>
      <c r="AA1278" s="1">
        <v>2.5033</v>
      </c>
      <c r="AF1278" s="1">
        <v>2.5033</v>
      </c>
      <c r="AK1278" s="1">
        <v>2.5036</v>
      </c>
    </row>
    <row r="1279" s="1" customFormat="1" ht="40.5" spans="1:37">
      <c r="A1279" s="1">
        <v>1276</v>
      </c>
      <c r="B1279" s="1" t="s">
        <v>2135</v>
      </c>
      <c r="C1279" s="1" t="s">
        <v>445</v>
      </c>
      <c r="D1279" s="1" t="s">
        <v>64</v>
      </c>
      <c r="E1279" s="1" t="s">
        <v>2127</v>
      </c>
      <c r="F1279" s="1">
        <v>2.5325</v>
      </c>
      <c r="O1279" s="1">
        <v>2.5033</v>
      </c>
      <c r="U1279" s="1">
        <v>2.5033</v>
      </c>
      <c r="W1279" s="1">
        <v>2.5033</v>
      </c>
      <c r="Z1279" s="1">
        <v>2.5033</v>
      </c>
      <c r="AA1279" s="1">
        <v>2.5033</v>
      </c>
      <c r="AD1279" s="1">
        <v>2.5033</v>
      </c>
      <c r="AF1279" s="1">
        <v>2.5033</v>
      </c>
      <c r="AJ1279" s="1">
        <v>2.5033</v>
      </c>
      <c r="AK1279" s="1">
        <v>2.5033</v>
      </c>
    </row>
    <row r="1280" s="1" customFormat="1" ht="20.1" customHeight="1" spans="1:37">
      <c r="A1280" s="1">
        <v>1277</v>
      </c>
      <c r="B1280" s="1" t="s">
        <v>1151</v>
      </c>
      <c r="C1280" s="1" t="s">
        <v>183</v>
      </c>
      <c r="D1280" s="1" t="s">
        <v>798</v>
      </c>
      <c r="E1280" s="1" t="s">
        <v>2136</v>
      </c>
      <c r="F1280" s="1">
        <v>3</v>
      </c>
      <c r="I1280" s="1">
        <v>2.44</v>
      </c>
      <c r="L1280" s="1">
        <v>2.516</v>
      </c>
      <c r="M1280" s="1">
        <v>2.72</v>
      </c>
      <c r="O1280" s="1">
        <v>2.42</v>
      </c>
      <c r="R1280" s="1">
        <v>2.4</v>
      </c>
      <c r="S1280" s="1">
        <v>3.2</v>
      </c>
      <c r="U1280" s="1">
        <v>2.6</v>
      </c>
      <c r="V1280" s="1">
        <v>2.59</v>
      </c>
      <c r="W1280" s="1">
        <v>2.4</v>
      </c>
      <c r="Y1280" s="1">
        <v>2.4</v>
      </c>
      <c r="AE1280" s="1">
        <v>2.52</v>
      </c>
      <c r="AF1280" s="1">
        <v>2.5</v>
      </c>
      <c r="AH1280" s="1">
        <v>2.4</v>
      </c>
      <c r="AJ1280" s="1">
        <v>2.4</v>
      </c>
      <c r="AK1280" s="1">
        <v>2.5361</v>
      </c>
    </row>
    <row r="1281" s="1" customFormat="1" ht="20.1" customHeight="1" spans="1:37">
      <c r="A1281" s="1">
        <v>1278</v>
      </c>
      <c r="B1281" s="1" t="s">
        <v>1151</v>
      </c>
      <c r="C1281" s="1" t="s">
        <v>191</v>
      </c>
      <c r="D1281" s="1" t="s">
        <v>798</v>
      </c>
      <c r="E1281" s="1" t="s">
        <v>2136</v>
      </c>
      <c r="F1281" s="1">
        <v>4.905</v>
      </c>
      <c r="I1281" s="1">
        <v>4.14</v>
      </c>
      <c r="K1281" s="1">
        <v>3.98</v>
      </c>
      <c r="L1281" s="1">
        <v>4.092</v>
      </c>
      <c r="O1281" s="1">
        <v>3.95</v>
      </c>
      <c r="Q1281" s="1">
        <v>3.95</v>
      </c>
      <c r="R1281" s="1">
        <v>3.95</v>
      </c>
      <c r="S1281" s="1">
        <v>4.09</v>
      </c>
      <c r="U1281" s="1">
        <v>4.04</v>
      </c>
      <c r="V1281" s="1">
        <v>3.95</v>
      </c>
      <c r="W1281" s="1">
        <v>3.95</v>
      </c>
      <c r="Y1281" s="1">
        <v>4.1</v>
      </c>
      <c r="AD1281" s="1">
        <v>4.28</v>
      </c>
      <c r="AE1281" s="1">
        <v>4.15</v>
      </c>
      <c r="AH1281" s="1">
        <v>3.95</v>
      </c>
      <c r="AI1281" s="1">
        <v>3.95</v>
      </c>
      <c r="AJ1281" s="1">
        <v>3.95</v>
      </c>
      <c r="AK1281" s="1">
        <v>4.0295</v>
      </c>
    </row>
    <row r="1282" s="1" customFormat="1" ht="20.1" customHeight="1" spans="1:37">
      <c r="A1282" s="1">
        <v>1279</v>
      </c>
      <c r="B1282" s="1" t="s">
        <v>2137</v>
      </c>
      <c r="C1282" s="1" t="s">
        <v>90</v>
      </c>
      <c r="D1282" s="1" t="s">
        <v>798</v>
      </c>
      <c r="E1282" s="1" t="s">
        <v>2136</v>
      </c>
      <c r="F1282" s="1">
        <v>1.3575</v>
      </c>
      <c r="I1282" s="1">
        <v>1.14</v>
      </c>
      <c r="J1282" s="1">
        <v>1.01</v>
      </c>
      <c r="K1282" s="1">
        <v>1.08</v>
      </c>
      <c r="L1282" s="1">
        <v>1.05</v>
      </c>
      <c r="M1282" s="1">
        <v>1.4</v>
      </c>
      <c r="O1282" s="1">
        <v>1.1</v>
      </c>
      <c r="P1282" s="1">
        <v>1.25</v>
      </c>
      <c r="R1282" s="1">
        <v>1.01</v>
      </c>
      <c r="S1282" s="1">
        <v>1.2</v>
      </c>
      <c r="V1282" s="1">
        <v>1.03</v>
      </c>
      <c r="W1282" s="1">
        <v>1.02</v>
      </c>
      <c r="X1282" s="1">
        <v>1.25</v>
      </c>
      <c r="Y1282" s="1">
        <v>1.01</v>
      </c>
      <c r="AD1282" s="1">
        <v>1.01</v>
      </c>
      <c r="AG1282" s="1">
        <v>1.24</v>
      </c>
      <c r="AH1282" s="1">
        <v>1.25</v>
      </c>
      <c r="AI1282" s="1">
        <v>1.01</v>
      </c>
      <c r="AK1282" s="1">
        <v>1.1212</v>
      </c>
    </row>
    <row r="1283" s="1" customFormat="1" ht="20.1" customHeight="1" spans="1:37">
      <c r="A1283" s="1">
        <v>1280</v>
      </c>
      <c r="B1283" s="1" t="s">
        <v>955</v>
      </c>
      <c r="C1283" s="1" t="s">
        <v>90</v>
      </c>
      <c r="D1283" s="1" t="s">
        <v>798</v>
      </c>
      <c r="E1283" s="1" t="s">
        <v>2136</v>
      </c>
      <c r="F1283" s="1">
        <v>4.0867</v>
      </c>
      <c r="H1283" s="1">
        <v>2.7</v>
      </c>
      <c r="I1283" s="1">
        <v>2.17</v>
      </c>
      <c r="J1283" s="1">
        <v>2.37</v>
      </c>
      <c r="K1283" s="1">
        <v>2.7</v>
      </c>
      <c r="L1283" s="1">
        <v>2.68</v>
      </c>
      <c r="M1283" s="1">
        <v>2.7</v>
      </c>
      <c r="O1283" s="1">
        <v>2.19</v>
      </c>
      <c r="V1283" s="1">
        <v>2.24</v>
      </c>
      <c r="AF1283" s="1">
        <v>2.8</v>
      </c>
      <c r="AK1283" s="1">
        <v>2.5056</v>
      </c>
    </row>
    <row r="1284" s="1" customFormat="1" ht="20.1" customHeight="1" spans="1:37">
      <c r="A1284" s="1">
        <v>1281</v>
      </c>
      <c r="B1284" s="1" t="s">
        <v>1273</v>
      </c>
      <c r="C1284" s="1" t="s">
        <v>186</v>
      </c>
      <c r="D1284" s="1" t="s">
        <v>798</v>
      </c>
      <c r="E1284" s="1" t="s">
        <v>2136</v>
      </c>
      <c r="F1284" s="1">
        <v>6.9433</v>
      </c>
      <c r="H1284" s="1">
        <v>5.8</v>
      </c>
      <c r="I1284" s="1">
        <v>6.28</v>
      </c>
      <c r="J1284" s="1">
        <v>6.1</v>
      </c>
      <c r="L1284" s="1">
        <v>6.1273</v>
      </c>
      <c r="O1284" s="1">
        <v>5.8</v>
      </c>
      <c r="R1284" s="1">
        <v>5.8</v>
      </c>
      <c r="V1284" s="1">
        <v>6.35</v>
      </c>
      <c r="AD1284" s="1">
        <v>5.81</v>
      </c>
      <c r="AF1284" s="1">
        <v>6</v>
      </c>
      <c r="AJ1284" s="1">
        <v>5.8</v>
      </c>
      <c r="AK1284" s="1">
        <v>5.9867</v>
      </c>
    </row>
    <row r="1285" s="1" customFormat="1" ht="20.1" customHeight="1" spans="1:37">
      <c r="A1285" s="1">
        <v>1282</v>
      </c>
      <c r="B1285" s="1" t="s">
        <v>1985</v>
      </c>
      <c r="C1285" s="1" t="s">
        <v>90</v>
      </c>
      <c r="D1285" s="1" t="s">
        <v>798</v>
      </c>
      <c r="E1285" s="1" t="s">
        <v>2136</v>
      </c>
      <c r="F1285" s="1">
        <v>18.87</v>
      </c>
      <c r="J1285" s="1">
        <v>18.28</v>
      </c>
      <c r="K1285" s="1">
        <v>18.43</v>
      </c>
      <c r="L1285" s="1">
        <v>18.73</v>
      </c>
      <c r="M1285" s="1">
        <v>18.28</v>
      </c>
      <c r="Q1285" s="1">
        <v>18.28</v>
      </c>
      <c r="R1285" s="1">
        <v>18.28</v>
      </c>
      <c r="V1285" s="1">
        <v>18.65</v>
      </c>
      <c r="Y1285" s="1">
        <v>18.28</v>
      </c>
      <c r="Z1285" s="1">
        <v>18.28</v>
      </c>
      <c r="AD1285" s="1">
        <v>18.28</v>
      </c>
      <c r="AF1285" s="1">
        <v>18.87</v>
      </c>
      <c r="AH1285" s="1">
        <v>18.28</v>
      </c>
      <c r="AI1285" s="1">
        <v>18.28</v>
      </c>
      <c r="AJ1285" s="1">
        <v>18.28</v>
      </c>
      <c r="AK1285" s="1">
        <v>18.3914</v>
      </c>
    </row>
    <row r="1286" s="1" customFormat="1" ht="40.5" spans="1:37">
      <c r="A1286" s="1">
        <v>1283</v>
      </c>
      <c r="B1286" s="1" t="s">
        <v>2138</v>
      </c>
      <c r="C1286" s="1" t="s">
        <v>246</v>
      </c>
      <c r="D1286" s="1" t="s">
        <v>2139</v>
      </c>
      <c r="E1286" s="1" t="s">
        <v>2140</v>
      </c>
      <c r="F1286" s="1">
        <v>0.5819</v>
      </c>
      <c r="J1286" s="1">
        <v>0.4942</v>
      </c>
      <c r="L1286" s="1">
        <v>0.4908</v>
      </c>
      <c r="O1286" s="1">
        <v>0.5028</v>
      </c>
      <c r="S1286" s="1">
        <v>0.5389</v>
      </c>
      <c r="AD1286" s="1">
        <v>0.4922</v>
      </c>
      <c r="AE1286" s="1">
        <v>0.5256</v>
      </c>
      <c r="AJ1286" s="1">
        <v>0.4997</v>
      </c>
      <c r="AK1286" s="1">
        <v>0.5063</v>
      </c>
    </row>
    <row r="1287" s="1" customFormat="1" ht="36.75" customHeight="1" spans="1:37">
      <c r="A1287" s="1">
        <v>1284</v>
      </c>
      <c r="B1287" s="73" t="s">
        <v>2141</v>
      </c>
      <c r="C1287" s="1" t="s">
        <v>2142</v>
      </c>
      <c r="D1287" s="1" t="s">
        <v>81</v>
      </c>
      <c r="E1287" s="74" t="s">
        <v>2143</v>
      </c>
      <c r="F1287" s="75">
        <v>0.8334</v>
      </c>
      <c r="O1287" s="1">
        <v>0.8333</v>
      </c>
      <c r="AK1287" s="1">
        <f t="shared" ref="AK1287:AK1289" si="33">AVERAGE(G1287:AJ1287)</f>
        <v>0.8333</v>
      </c>
    </row>
    <row r="1288" s="1" customFormat="1" ht="36.75" customHeight="1" spans="1:37">
      <c r="A1288" s="1">
        <v>1285</v>
      </c>
      <c r="B1288" s="76" t="s">
        <v>578</v>
      </c>
      <c r="C1288" s="77" t="s">
        <v>2144</v>
      </c>
      <c r="D1288" s="1" t="s">
        <v>81</v>
      </c>
      <c r="E1288" s="78" t="s">
        <v>2143</v>
      </c>
      <c r="F1288" s="75">
        <v>0.57</v>
      </c>
      <c r="J1288" s="1">
        <v>0.5</v>
      </c>
      <c r="L1288" s="1">
        <v>0.5</v>
      </c>
      <c r="AG1288" s="1">
        <v>0.5</v>
      </c>
      <c r="AK1288" s="1">
        <f t="shared" si="33"/>
        <v>0.5</v>
      </c>
    </row>
    <row r="1289" s="1" customFormat="1" ht="36.75" customHeight="1" spans="1:37">
      <c r="A1289" s="1">
        <v>1286</v>
      </c>
      <c r="B1289" s="79" t="s">
        <v>2145</v>
      </c>
      <c r="C1289" s="80" t="s">
        <v>2146</v>
      </c>
      <c r="D1289" s="1" t="s">
        <v>81</v>
      </c>
      <c r="E1289" s="81" t="s">
        <v>2143</v>
      </c>
      <c r="F1289" s="75">
        <v>0.5556</v>
      </c>
      <c r="O1289" s="1">
        <v>0.45</v>
      </c>
      <c r="U1289" s="1">
        <v>0.45</v>
      </c>
      <c r="AG1289" s="1">
        <v>0.45</v>
      </c>
      <c r="AK1289" s="1">
        <f t="shared" si="33"/>
        <v>0.45</v>
      </c>
    </row>
    <row r="1290" s="1" customFormat="1" ht="40.5" spans="1:37">
      <c r="A1290" s="1">
        <v>1287</v>
      </c>
      <c r="B1290" s="4" t="s">
        <v>2147</v>
      </c>
      <c r="C1290" s="1" t="s">
        <v>2148</v>
      </c>
      <c r="D1290" s="1" t="s">
        <v>64</v>
      </c>
      <c r="E1290" s="4" t="s">
        <v>2149</v>
      </c>
      <c r="F1290" s="1">
        <v>0.8329</v>
      </c>
      <c r="G1290" s="1">
        <v>0.7767</v>
      </c>
      <c r="K1290" s="1">
        <v>0.8242</v>
      </c>
      <c r="L1290" s="1">
        <v>0.8192</v>
      </c>
      <c r="O1290" s="1">
        <v>0.8033</v>
      </c>
      <c r="T1290" s="1">
        <v>0.8267</v>
      </c>
      <c r="U1290" s="1">
        <v>0.7767</v>
      </c>
      <c r="AA1290" s="1">
        <v>0.7892</v>
      </c>
      <c r="AD1290" s="1">
        <v>0.8142</v>
      </c>
      <c r="AI1290" s="1">
        <v>0.7767</v>
      </c>
      <c r="AJ1290" s="1">
        <v>0.7767</v>
      </c>
      <c r="AK1290" s="6">
        <f t="shared" ref="AK1290:AK1295" si="34">AVERAGE(F1290:AJ1290)</f>
        <v>0.8015</v>
      </c>
    </row>
    <row r="1291" s="1" customFormat="1" ht="54" spans="1:37">
      <c r="A1291" s="1">
        <v>1288</v>
      </c>
      <c r="B1291" s="4" t="s">
        <v>2150</v>
      </c>
      <c r="C1291" s="1" t="s">
        <v>2151</v>
      </c>
      <c r="D1291" s="1" t="s">
        <v>2152</v>
      </c>
      <c r="E1291" s="4" t="s">
        <v>2149</v>
      </c>
      <c r="F1291" s="1">
        <v>1.3581</v>
      </c>
      <c r="I1291" s="1">
        <v>1.3119</v>
      </c>
      <c r="K1291" s="1">
        <v>1.3181</v>
      </c>
      <c r="L1291" s="1">
        <v>1.2719</v>
      </c>
      <c r="N1291" s="1">
        <v>1.29</v>
      </c>
      <c r="Q1291" s="1">
        <v>1.2719</v>
      </c>
      <c r="R1291" s="1">
        <v>1.29</v>
      </c>
      <c r="U1291" s="1">
        <v>1.29</v>
      </c>
      <c r="V1291" s="1">
        <v>1.29</v>
      </c>
      <c r="AA1291" s="1">
        <v>1.2781</v>
      </c>
      <c r="AD1291" s="1">
        <v>1.29</v>
      </c>
      <c r="AI1291" s="1">
        <v>1.2719</v>
      </c>
      <c r="AK1291" s="6">
        <f t="shared" si="34"/>
        <v>1.294325</v>
      </c>
    </row>
    <row r="1292" s="1" customFormat="1" ht="40.5" spans="1:37">
      <c r="A1292" s="1">
        <v>1289</v>
      </c>
      <c r="B1292" s="4" t="s">
        <v>2153</v>
      </c>
      <c r="C1292" s="1" t="s">
        <v>2154</v>
      </c>
      <c r="D1292" s="1" t="s">
        <v>237</v>
      </c>
      <c r="E1292" s="4" t="s">
        <v>2149</v>
      </c>
      <c r="F1292" s="1">
        <v>2.254</v>
      </c>
      <c r="G1292" s="1">
        <v>2.2457</v>
      </c>
      <c r="O1292" s="1">
        <v>2.2457</v>
      </c>
      <c r="Q1292" s="1">
        <v>2.2457</v>
      </c>
      <c r="Y1292" s="1">
        <v>2.2464</v>
      </c>
      <c r="AI1292" s="1">
        <v>2.2457</v>
      </c>
      <c r="AJ1292" s="1">
        <v>2.2457</v>
      </c>
      <c r="AK1292" s="6">
        <f t="shared" si="34"/>
        <v>2.24698571428571</v>
      </c>
    </row>
    <row r="1293" s="1" customFormat="1" ht="40.5" spans="1:37">
      <c r="A1293" s="1">
        <v>1290</v>
      </c>
      <c r="B1293" s="4" t="s">
        <v>2155</v>
      </c>
      <c r="C1293" s="1" t="s">
        <v>186</v>
      </c>
      <c r="D1293" s="1" t="s">
        <v>64</v>
      </c>
      <c r="E1293" s="4" t="s">
        <v>2149</v>
      </c>
      <c r="F1293" s="1">
        <v>1.6371</v>
      </c>
      <c r="J1293" s="1">
        <v>1.6242</v>
      </c>
      <c r="L1293" s="1">
        <v>1.6333</v>
      </c>
      <c r="O1293" s="1">
        <v>1.6167</v>
      </c>
      <c r="U1293" s="1">
        <v>1.6167</v>
      </c>
      <c r="V1293" s="1">
        <v>1.6292</v>
      </c>
      <c r="W1293" s="1">
        <v>1.6167</v>
      </c>
      <c r="Y1293" s="1">
        <v>1.6225</v>
      </c>
      <c r="AD1293" s="1">
        <v>1.6167</v>
      </c>
      <c r="AI1293" s="1">
        <v>1.6167</v>
      </c>
      <c r="AJ1293" s="1">
        <v>1.6167</v>
      </c>
      <c r="AK1293" s="6">
        <f t="shared" si="34"/>
        <v>1.62240909090909</v>
      </c>
    </row>
    <row r="1294" s="1" customFormat="1" ht="40.5" spans="1:37">
      <c r="A1294" s="1">
        <v>1291</v>
      </c>
      <c r="B1294" s="4" t="s">
        <v>2156</v>
      </c>
      <c r="C1294" s="1" t="s">
        <v>40</v>
      </c>
      <c r="D1294" s="1" t="s">
        <v>47</v>
      </c>
      <c r="E1294" s="4" t="s">
        <v>2149</v>
      </c>
      <c r="F1294" s="1">
        <v>57.988</v>
      </c>
      <c r="G1294" s="1">
        <v>51.29</v>
      </c>
      <c r="J1294" s="1">
        <v>49.85</v>
      </c>
      <c r="T1294" s="1">
        <v>52.59</v>
      </c>
      <c r="V1294" s="1">
        <v>46.98</v>
      </c>
      <c r="AD1294" s="1">
        <v>46.98</v>
      </c>
      <c r="AK1294" s="6">
        <f t="shared" si="34"/>
        <v>50.9463333333333</v>
      </c>
    </row>
    <row r="1295" s="1" customFormat="1" ht="40.5" spans="1:37">
      <c r="A1295" s="1">
        <v>1292</v>
      </c>
      <c r="B1295" s="4" t="s">
        <v>2157</v>
      </c>
      <c r="C1295" s="1" t="s">
        <v>2158</v>
      </c>
      <c r="D1295" s="1" t="s">
        <v>363</v>
      </c>
      <c r="E1295" s="4" t="s">
        <v>2149</v>
      </c>
      <c r="F1295" s="1">
        <v>26.4175</v>
      </c>
      <c r="H1295" s="1">
        <v>25.49</v>
      </c>
      <c r="L1295" s="1">
        <v>21.6</v>
      </c>
      <c r="M1295" s="1">
        <v>25.49</v>
      </c>
      <c r="W1295" s="1">
        <v>25.21</v>
      </c>
      <c r="AD1295" s="1">
        <v>19.22</v>
      </c>
      <c r="AJ1295" s="1">
        <v>19.8</v>
      </c>
      <c r="AK1295" s="6">
        <f t="shared" si="34"/>
        <v>23.3182142857143</v>
      </c>
    </row>
    <row r="1296" s="1" customFormat="1" ht="40.5" spans="1:37">
      <c r="A1296" s="1">
        <v>1293</v>
      </c>
      <c r="B1296" s="1" t="s">
        <v>2159</v>
      </c>
      <c r="C1296" s="1" t="s">
        <v>1858</v>
      </c>
      <c r="D1296" s="1" t="s">
        <v>187</v>
      </c>
      <c r="E1296" s="1" t="s">
        <v>2160</v>
      </c>
      <c r="F1296" s="1">
        <v>1.49</v>
      </c>
      <c r="K1296" s="1">
        <v>1.4</v>
      </c>
      <c r="L1296" s="1">
        <v>1.461</v>
      </c>
      <c r="U1296" s="1">
        <v>1.49</v>
      </c>
      <c r="X1296" s="1">
        <v>1.486</v>
      </c>
      <c r="AK1296" s="6">
        <v>1.45925</v>
      </c>
    </row>
    <row r="1297" s="1" customFormat="1" ht="40.5" spans="1:37">
      <c r="A1297" s="1">
        <v>1294</v>
      </c>
      <c r="B1297" s="1" t="s">
        <v>2161</v>
      </c>
      <c r="C1297" s="1" t="s">
        <v>315</v>
      </c>
      <c r="D1297" s="1" t="s">
        <v>187</v>
      </c>
      <c r="E1297" s="1" t="s">
        <v>2160</v>
      </c>
      <c r="F1297" s="1">
        <v>0.8598</v>
      </c>
      <c r="L1297" s="1">
        <v>0.8455</v>
      </c>
      <c r="U1297" s="1">
        <v>0.821</v>
      </c>
      <c r="V1297" s="1">
        <v>0.821</v>
      </c>
      <c r="AI1297" s="1">
        <v>0.821</v>
      </c>
      <c r="AK1297" s="6">
        <v>0.827125</v>
      </c>
    </row>
    <row r="1298" s="1" customFormat="1" ht="40.5" spans="1:37">
      <c r="A1298" s="1">
        <v>1295</v>
      </c>
      <c r="B1298" s="1" t="s">
        <v>2162</v>
      </c>
      <c r="C1298" s="1" t="s">
        <v>90</v>
      </c>
      <c r="D1298" s="1" t="s">
        <v>131</v>
      </c>
      <c r="E1298" s="1" t="s">
        <v>2160</v>
      </c>
      <c r="F1298" s="1">
        <v>0.3667</v>
      </c>
      <c r="U1298" s="1">
        <v>0.1663</v>
      </c>
      <c r="X1298" s="1">
        <v>0.2355</v>
      </c>
      <c r="AK1298" s="6">
        <v>0.2009</v>
      </c>
    </row>
    <row r="1299" s="1" customFormat="1" ht="40.5" spans="1:37">
      <c r="A1299" s="1">
        <v>1296</v>
      </c>
      <c r="B1299" s="1" t="s">
        <v>1453</v>
      </c>
      <c r="C1299" s="1" t="s">
        <v>708</v>
      </c>
      <c r="D1299" s="1" t="s">
        <v>187</v>
      </c>
      <c r="E1299" s="1" t="s">
        <v>2160</v>
      </c>
      <c r="F1299" s="1">
        <v>1.46</v>
      </c>
      <c r="U1299" s="1">
        <v>1.394</v>
      </c>
      <c r="AI1299" s="1">
        <v>1.394</v>
      </c>
      <c r="AK1299" s="6">
        <v>1.394</v>
      </c>
    </row>
    <row r="1300" s="1" customFormat="1" ht="40.5" spans="1:37">
      <c r="A1300" s="1">
        <v>1297</v>
      </c>
      <c r="B1300" s="1" t="s">
        <v>2163</v>
      </c>
      <c r="C1300" s="1" t="s">
        <v>2164</v>
      </c>
      <c r="D1300" s="1" t="s">
        <v>187</v>
      </c>
      <c r="E1300" s="1" t="s">
        <v>2160</v>
      </c>
      <c r="F1300" s="1">
        <v>1.0535</v>
      </c>
      <c r="J1300" s="1">
        <v>0.9668</v>
      </c>
      <c r="Q1300" s="1">
        <v>0.9475</v>
      </c>
      <c r="AC1300" s="1">
        <v>0.9475</v>
      </c>
      <c r="AD1300" s="1">
        <v>1.0055</v>
      </c>
      <c r="AK1300" s="6">
        <v>0.966825</v>
      </c>
    </row>
    <row r="1301" s="1" customFormat="1" ht="54" spans="1:37">
      <c r="A1301" s="1">
        <v>1298</v>
      </c>
      <c r="B1301" s="1" t="s">
        <v>2163</v>
      </c>
      <c r="C1301" s="1" t="s">
        <v>2165</v>
      </c>
      <c r="D1301" s="1" t="s">
        <v>187</v>
      </c>
      <c r="E1301" s="1" t="s">
        <v>2160</v>
      </c>
      <c r="F1301" s="1">
        <v>1.0263</v>
      </c>
      <c r="Q1301" s="1">
        <v>1.0015</v>
      </c>
      <c r="AC1301" s="1">
        <v>1.0015</v>
      </c>
      <c r="AD1301" s="1">
        <v>1.0015</v>
      </c>
      <c r="AK1301" s="6">
        <v>1.0015</v>
      </c>
    </row>
    <row r="1302" s="1" customFormat="1" ht="54" spans="1:37">
      <c r="A1302" s="1">
        <v>1299</v>
      </c>
      <c r="B1302" s="1" t="s">
        <v>2166</v>
      </c>
      <c r="C1302" s="1" t="s">
        <v>2167</v>
      </c>
      <c r="D1302" s="1" t="s">
        <v>175</v>
      </c>
      <c r="E1302" s="1" t="s">
        <v>2160</v>
      </c>
      <c r="F1302" s="1">
        <v>3.56</v>
      </c>
      <c r="J1302" s="1">
        <v>2.9123</v>
      </c>
      <c r="L1302" s="1">
        <v>3.195</v>
      </c>
      <c r="O1302" s="1">
        <v>2.789</v>
      </c>
      <c r="U1302" s="1">
        <v>2.748</v>
      </c>
      <c r="AC1302" s="1">
        <v>2.748</v>
      </c>
      <c r="AD1302" s="1">
        <v>3.118</v>
      </c>
      <c r="AH1302" s="1">
        <v>2.789</v>
      </c>
      <c r="AK1302" s="6">
        <v>2.8999</v>
      </c>
    </row>
    <row r="1303" s="1" customFormat="1" ht="40.5" spans="1:37">
      <c r="A1303" s="1">
        <v>1300</v>
      </c>
      <c r="B1303" s="1" t="s">
        <v>2168</v>
      </c>
      <c r="C1303" s="1" t="s">
        <v>191</v>
      </c>
      <c r="D1303" s="1" t="s">
        <v>240</v>
      </c>
      <c r="E1303" s="1" t="s">
        <v>2160</v>
      </c>
      <c r="F1303" s="1">
        <v>2.386</v>
      </c>
      <c r="AK1303" s="6"/>
    </row>
    <row r="1304" s="1" customFormat="1" ht="40.5" spans="1:37">
      <c r="A1304" s="1">
        <v>1301</v>
      </c>
      <c r="B1304" s="1" t="s">
        <v>2169</v>
      </c>
      <c r="C1304" s="1" t="s">
        <v>278</v>
      </c>
      <c r="D1304" s="1" t="s">
        <v>187</v>
      </c>
      <c r="E1304" s="1" t="s">
        <v>2160</v>
      </c>
      <c r="F1304" s="1">
        <v>1.0788</v>
      </c>
      <c r="Q1304" s="1">
        <v>0.93</v>
      </c>
      <c r="V1304" s="1">
        <v>1</v>
      </c>
      <c r="AD1304" s="1">
        <v>0.9845</v>
      </c>
      <c r="AK1304" s="6">
        <v>0.9715</v>
      </c>
    </row>
    <row r="1305" s="1" customFormat="1" ht="40.5" spans="1:37">
      <c r="A1305" s="1">
        <v>1302</v>
      </c>
      <c r="B1305" s="1" t="s">
        <v>2170</v>
      </c>
      <c r="C1305" s="1" t="s">
        <v>2171</v>
      </c>
      <c r="D1305" s="1" t="s">
        <v>187</v>
      </c>
      <c r="E1305" s="1" t="s">
        <v>2160</v>
      </c>
      <c r="F1305" s="1">
        <v>2.1833</v>
      </c>
      <c r="L1305" s="1">
        <v>2.167</v>
      </c>
      <c r="W1305" s="1">
        <v>2.167</v>
      </c>
      <c r="AD1305" s="1">
        <v>2.167</v>
      </c>
      <c r="AH1305" s="1">
        <v>2.167</v>
      </c>
      <c r="AI1305" s="1">
        <v>2.167</v>
      </c>
      <c r="AK1305" s="6">
        <v>2.167</v>
      </c>
    </row>
    <row r="1306" s="1" customFormat="1" ht="40.5" spans="1:37">
      <c r="A1306" s="1">
        <v>1303</v>
      </c>
      <c r="B1306" s="1" t="s">
        <v>1278</v>
      </c>
      <c r="C1306" s="1" t="s">
        <v>996</v>
      </c>
      <c r="D1306" s="1" t="s">
        <v>136</v>
      </c>
      <c r="E1306" s="1" t="s">
        <v>2160</v>
      </c>
      <c r="F1306" s="1">
        <v>0.6208</v>
      </c>
      <c r="K1306" s="1">
        <v>0.6092</v>
      </c>
      <c r="N1306" s="1">
        <v>0.5525</v>
      </c>
      <c r="O1306" s="1">
        <v>0.6129</v>
      </c>
      <c r="T1306" s="1">
        <v>0.5767</v>
      </c>
      <c r="Y1306" s="1">
        <v>0.6092</v>
      </c>
      <c r="AK1306" s="6">
        <v>0.5921</v>
      </c>
    </row>
    <row r="1307" s="1" customFormat="1" ht="40.5" spans="1:37">
      <c r="A1307" s="1">
        <v>1304</v>
      </c>
      <c r="B1307" s="1" t="s">
        <v>1278</v>
      </c>
      <c r="C1307" s="1" t="s">
        <v>466</v>
      </c>
      <c r="D1307" s="1" t="s">
        <v>136</v>
      </c>
      <c r="E1307" s="1" t="s">
        <v>2160</v>
      </c>
      <c r="F1307" s="1">
        <v>0.8208</v>
      </c>
      <c r="AK1307" s="6"/>
    </row>
    <row r="1308" s="1" customFormat="1" ht="40.5" spans="1:37">
      <c r="A1308" s="1">
        <v>1305</v>
      </c>
      <c r="B1308" s="1" t="s">
        <v>2172</v>
      </c>
      <c r="C1308" s="1" t="s">
        <v>2173</v>
      </c>
      <c r="D1308" s="1" t="s">
        <v>175</v>
      </c>
      <c r="E1308" s="1" t="s">
        <v>2160</v>
      </c>
      <c r="F1308" s="1">
        <v>2.625</v>
      </c>
      <c r="J1308" s="1">
        <v>2.41</v>
      </c>
      <c r="Q1308" s="1">
        <v>2.41</v>
      </c>
      <c r="U1308" s="1">
        <v>2.41</v>
      </c>
      <c r="Y1308" s="1">
        <v>2.41</v>
      </c>
      <c r="AC1308" s="1">
        <v>2.41</v>
      </c>
      <c r="AD1308" s="1">
        <v>2.429</v>
      </c>
      <c r="AH1308" s="1">
        <v>2.41</v>
      </c>
      <c r="AK1308" s="6">
        <v>2.41271428571429</v>
      </c>
    </row>
    <row r="1309" s="1" customFormat="1" ht="54" spans="1:37">
      <c r="A1309" s="1">
        <v>1306</v>
      </c>
      <c r="B1309" s="1" t="s">
        <v>2174</v>
      </c>
      <c r="C1309" s="1" t="s">
        <v>2175</v>
      </c>
      <c r="D1309" s="1" t="s">
        <v>2176</v>
      </c>
      <c r="E1309" s="1" t="s">
        <v>2177</v>
      </c>
      <c r="F1309" s="1" t="s">
        <v>2178</v>
      </c>
      <c r="G1309" s="1" t="s">
        <v>817</v>
      </c>
      <c r="M1309" s="1" t="s">
        <v>2179</v>
      </c>
      <c r="V1309" s="1" t="s">
        <v>2180</v>
      </c>
      <c r="AK1309" s="1" t="s">
        <v>2181</v>
      </c>
    </row>
    <row r="1310" s="1" customFormat="1" ht="54" spans="1:37">
      <c r="A1310" s="1">
        <v>1307</v>
      </c>
      <c r="B1310" s="1" t="s">
        <v>2182</v>
      </c>
      <c r="C1310" s="1" t="s">
        <v>2183</v>
      </c>
      <c r="D1310" s="1" t="s">
        <v>2176</v>
      </c>
      <c r="E1310" s="1" t="s">
        <v>2177</v>
      </c>
      <c r="F1310" s="1" t="s">
        <v>2184</v>
      </c>
      <c r="G1310" s="1" t="s">
        <v>2185</v>
      </c>
      <c r="M1310" s="1" t="s">
        <v>2186</v>
      </c>
      <c r="Z1310" s="1" t="s">
        <v>2187</v>
      </c>
      <c r="AF1310" s="1" t="s">
        <v>2188</v>
      </c>
      <c r="AK1310" s="1" t="s">
        <v>2189</v>
      </c>
    </row>
    <row r="1311" s="1" customFormat="1" ht="54" spans="1:37">
      <c r="A1311" s="1">
        <v>1308</v>
      </c>
      <c r="B1311" s="1" t="s">
        <v>2190</v>
      </c>
      <c r="C1311" s="1" t="s">
        <v>2191</v>
      </c>
      <c r="D1311" s="1" t="s">
        <v>2192</v>
      </c>
      <c r="E1311" s="1" t="s">
        <v>2177</v>
      </c>
      <c r="F1311" s="1" t="s">
        <v>2193</v>
      </c>
      <c r="G1311" s="1" t="s">
        <v>2194</v>
      </c>
      <c r="V1311" s="1" t="s">
        <v>2195</v>
      </c>
      <c r="AK1311" s="1" t="s">
        <v>2196</v>
      </c>
    </row>
    <row r="1312" s="1" customFormat="1" ht="54" spans="1:37">
      <c r="A1312" s="1">
        <v>1309</v>
      </c>
      <c r="B1312" s="1" t="s">
        <v>2197</v>
      </c>
      <c r="C1312" s="1" t="s">
        <v>2198</v>
      </c>
      <c r="D1312" s="1" t="s">
        <v>2176</v>
      </c>
      <c r="E1312" s="1" t="s">
        <v>2177</v>
      </c>
      <c r="F1312" s="1" t="s">
        <v>2199</v>
      </c>
      <c r="M1312" s="1" t="s">
        <v>2200</v>
      </c>
      <c r="S1312" s="1" t="s">
        <v>2201</v>
      </c>
      <c r="Y1312" s="1" t="s">
        <v>2202</v>
      </c>
      <c r="AK1312" s="1" t="s">
        <v>2203</v>
      </c>
    </row>
    <row r="1313" s="1" customFormat="1" ht="54" spans="1:37">
      <c r="A1313" s="1">
        <v>1310</v>
      </c>
      <c r="B1313" s="1" t="s">
        <v>2204</v>
      </c>
      <c r="C1313" s="1" t="s">
        <v>2205</v>
      </c>
      <c r="D1313" s="1" t="s">
        <v>2192</v>
      </c>
      <c r="E1313" s="1" t="s">
        <v>2177</v>
      </c>
      <c r="F1313" s="1" t="s">
        <v>2206</v>
      </c>
      <c r="G1313" s="1" t="s">
        <v>2207</v>
      </c>
      <c r="O1313" s="1" t="s">
        <v>2208</v>
      </c>
      <c r="V1313" s="1" t="s">
        <v>2209</v>
      </c>
      <c r="AI1313" s="1" t="s">
        <v>2210</v>
      </c>
      <c r="AK1313" s="1" t="s">
        <v>2211</v>
      </c>
    </row>
    <row r="1314" s="1" customFormat="1" ht="54" spans="1:37">
      <c r="A1314" s="1">
        <v>1311</v>
      </c>
      <c r="B1314" s="1" t="s">
        <v>2212</v>
      </c>
      <c r="C1314" s="1" t="s">
        <v>2213</v>
      </c>
      <c r="D1314" s="1" t="s">
        <v>2214</v>
      </c>
      <c r="E1314" s="1" t="s">
        <v>2177</v>
      </c>
      <c r="F1314" s="1" t="s">
        <v>2215</v>
      </c>
      <c r="H1314" s="1" t="s">
        <v>2216</v>
      </c>
      <c r="M1314" s="1" t="s">
        <v>2217</v>
      </c>
      <c r="N1314" s="1" t="s">
        <v>2218</v>
      </c>
      <c r="AK1314" s="1" t="s">
        <v>2215</v>
      </c>
    </row>
    <row r="1315" s="1" customFormat="1" ht="41" customHeight="1" spans="1:37">
      <c r="A1315" s="1">
        <v>1312</v>
      </c>
      <c r="B1315" s="1" t="s">
        <v>2219</v>
      </c>
      <c r="C1315" s="1" t="s">
        <v>2220</v>
      </c>
      <c r="D1315" s="1" t="s">
        <v>2176</v>
      </c>
      <c r="E1315" s="1" t="s">
        <v>2177</v>
      </c>
      <c r="F1315" s="1" t="s">
        <v>2221</v>
      </c>
      <c r="G1315" s="1" t="s">
        <v>2222</v>
      </c>
      <c r="V1315" s="1" t="s">
        <v>2223</v>
      </c>
      <c r="Y1315" s="1" t="s">
        <v>2224</v>
      </c>
      <c r="AB1315" s="1" t="s">
        <v>2225</v>
      </c>
      <c r="AK1315" s="1" t="s">
        <v>2226</v>
      </c>
    </row>
    <row r="1316" s="1" customFormat="1" ht="54" spans="1:37">
      <c r="A1316" s="1">
        <v>1313</v>
      </c>
      <c r="B1316" s="1" t="s">
        <v>2227</v>
      </c>
      <c r="C1316" s="1" t="s">
        <v>2228</v>
      </c>
      <c r="D1316" s="1" t="s">
        <v>2192</v>
      </c>
      <c r="E1316" s="1" t="s">
        <v>2177</v>
      </c>
      <c r="F1316" s="1" t="s">
        <v>2229</v>
      </c>
      <c r="G1316" s="1" t="s">
        <v>2193</v>
      </c>
      <c r="V1316" s="1" t="s">
        <v>2230</v>
      </c>
      <c r="AK1316" s="1" t="s">
        <v>2229</v>
      </c>
    </row>
    <row r="1317" s="1" customFormat="1" ht="54" spans="1:37">
      <c r="A1317" s="1">
        <v>1314</v>
      </c>
      <c r="B1317" s="1" t="s">
        <v>2231</v>
      </c>
      <c r="C1317" s="1" t="s">
        <v>2232</v>
      </c>
      <c r="D1317" s="1" t="s">
        <v>2176</v>
      </c>
      <c r="E1317" s="1" t="s">
        <v>2177</v>
      </c>
      <c r="F1317" s="1" t="s">
        <v>2233</v>
      </c>
      <c r="G1317" s="1" t="s">
        <v>2234</v>
      </c>
      <c r="P1317" s="1" t="s">
        <v>2235</v>
      </c>
      <c r="V1317" s="1" t="s">
        <v>2236</v>
      </c>
      <c r="AK1317" s="1" t="s">
        <v>2237</v>
      </c>
    </row>
    <row r="1318" s="1" customFormat="1" ht="54" spans="1:37">
      <c r="A1318" s="1">
        <v>1315</v>
      </c>
      <c r="B1318" s="1" t="s">
        <v>2231</v>
      </c>
      <c r="C1318" s="1" t="s">
        <v>2238</v>
      </c>
      <c r="D1318" s="1" t="s">
        <v>2192</v>
      </c>
      <c r="E1318" s="1" t="s">
        <v>2177</v>
      </c>
      <c r="F1318" s="1" t="s">
        <v>2239</v>
      </c>
      <c r="G1318" s="1" t="s">
        <v>2240</v>
      </c>
      <c r="V1318" s="1" t="s">
        <v>2241</v>
      </c>
      <c r="AF1318" s="1" t="s">
        <v>2242</v>
      </c>
      <c r="AK1318" s="1" t="s">
        <v>2243</v>
      </c>
    </row>
    <row r="1319" s="1" customFormat="1" ht="27" customHeight="1" spans="1:37">
      <c r="A1319" s="1">
        <v>1316</v>
      </c>
      <c r="B1319" s="1" t="s">
        <v>1162</v>
      </c>
      <c r="C1319" s="1" t="s">
        <v>2244</v>
      </c>
      <c r="D1319" s="1" t="s">
        <v>2245</v>
      </c>
      <c r="E1319" s="1" t="s">
        <v>2246</v>
      </c>
      <c r="F1319" s="6">
        <v>8.5</v>
      </c>
      <c r="H1319" s="80">
        <v>7.5</v>
      </c>
      <c r="M1319" s="84">
        <v>7.5</v>
      </c>
      <c r="U1319" s="1">
        <v>8.5</v>
      </c>
      <c r="AI1319" s="87">
        <v>5.78</v>
      </c>
      <c r="AK1319" s="6">
        <f t="shared" ref="AK1319:AK1365" si="35">AVERAGE(G1319:AJ1319)</f>
        <v>7.32</v>
      </c>
    </row>
    <row r="1320" s="1" customFormat="1" ht="27" customHeight="1" spans="1:37">
      <c r="A1320" s="1">
        <v>1317</v>
      </c>
      <c r="B1320" s="1" t="s">
        <v>880</v>
      </c>
      <c r="C1320" s="1" t="s">
        <v>2247</v>
      </c>
      <c r="D1320" s="1" t="s">
        <v>2245</v>
      </c>
      <c r="E1320" s="1" t="s">
        <v>2246</v>
      </c>
      <c r="F1320" s="6">
        <v>9.5</v>
      </c>
      <c r="H1320" s="80">
        <v>8.5</v>
      </c>
      <c r="M1320" s="84">
        <v>8.5</v>
      </c>
      <c r="U1320" s="1">
        <v>9.5</v>
      </c>
      <c r="AI1320" s="87">
        <v>6.54</v>
      </c>
      <c r="AK1320" s="6">
        <f t="shared" si="35"/>
        <v>8.26</v>
      </c>
    </row>
    <row r="1321" s="1" customFormat="1" ht="27" customHeight="1" spans="1:37">
      <c r="A1321" s="1">
        <v>1318</v>
      </c>
      <c r="B1321" s="1" t="s">
        <v>1162</v>
      </c>
      <c r="C1321" s="1" t="s">
        <v>2248</v>
      </c>
      <c r="D1321" s="1" t="s">
        <v>2249</v>
      </c>
      <c r="E1321" s="1" t="s">
        <v>2246</v>
      </c>
      <c r="F1321" s="6">
        <v>3.93</v>
      </c>
      <c r="H1321" s="82">
        <v>4</v>
      </c>
      <c r="I1321" s="85">
        <v>2.97</v>
      </c>
      <c r="J1321" s="82">
        <v>3.23</v>
      </c>
      <c r="R1321" s="85">
        <v>5.35</v>
      </c>
      <c r="V1321" s="25">
        <v>3.93</v>
      </c>
      <c r="Y1321" s="86">
        <v>3.38</v>
      </c>
      <c r="AD1321" s="82">
        <v>3.48</v>
      </c>
      <c r="AE1321" s="82">
        <v>3.1</v>
      </c>
      <c r="AK1321" s="6">
        <f t="shared" si="35"/>
        <v>3.68</v>
      </c>
    </row>
    <row r="1322" s="1" customFormat="1" ht="27" customHeight="1" spans="1:37">
      <c r="A1322" s="1">
        <v>1319</v>
      </c>
      <c r="B1322" s="1" t="s">
        <v>1162</v>
      </c>
      <c r="C1322" s="1" t="s">
        <v>2250</v>
      </c>
      <c r="D1322" s="1" t="s">
        <v>2249</v>
      </c>
      <c r="E1322" s="1" t="s">
        <v>2246</v>
      </c>
      <c r="F1322" s="6">
        <v>4.3</v>
      </c>
      <c r="H1322" s="82">
        <v>4.5</v>
      </c>
      <c r="I1322" s="85">
        <v>3.44</v>
      </c>
      <c r="J1322" s="82">
        <v>3.67</v>
      </c>
      <c r="R1322" s="85">
        <v>5.65</v>
      </c>
      <c r="V1322" s="25">
        <v>4.3</v>
      </c>
      <c r="Y1322" s="86">
        <v>3.67</v>
      </c>
      <c r="AD1322" s="82">
        <v>3.95</v>
      </c>
      <c r="AE1322" s="82">
        <v>3.8</v>
      </c>
      <c r="AK1322" s="6">
        <f t="shared" si="35"/>
        <v>4.1225</v>
      </c>
    </row>
    <row r="1323" s="1" customFormat="1" ht="27" customHeight="1" spans="1:37">
      <c r="A1323" s="1">
        <v>1320</v>
      </c>
      <c r="B1323" s="1" t="s">
        <v>1162</v>
      </c>
      <c r="C1323" s="1" t="s">
        <v>2251</v>
      </c>
      <c r="D1323" s="1" t="s">
        <v>2249</v>
      </c>
      <c r="E1323" s="1" t="s">
        <v>2246</v>
      </c>
      <c r="F1323" s="6">
        <v>4.8</v>
      </c>
      <c r="H1323" s="82">
        <v>5</v>
      </c>
      <c r="I1323" s="85">
        <v>4.21</v>
      </c>
      <c r="J1323" s="82">
        <v>4.4</v>
      </c>
      <c r="R1323" s="85">
        <v>5.95</v>
      </c>
      <c r="V1323" s="25">
        <v>4.8</v>
      </c>
      <c r="Y1323" s="86">
        <v>4.4</v>
      </c>
      <c r="AD1323" s="82">
        <v>4.82</v>
      </c>
      <c r="AE1323" s="82">
        <v>5.1</v>
      </c>
      <c r="AK1323" s="6">
        <f t="shared" si="35"/>
        <v>4.835</v>
      </c>
    </row>
    <row r="1324" s="1" customFormat="1" ht="27" customHeight="1" spans="1:37">
      <c r="A1324" s="1">
        <v>1321</v>
      </c>
      <c r="B1324" s="1" t="s">
        <v>1162</v>
      </c>
      <c r="C1324" s="1" t="s">
        <v>2248</v>
      </c>
      <c r="D1324" s="1" t="s">
        <v>2245</v>
      </c>
      <c r="E1324" s="1" t="s">
        <v>2246</v>
      </c>
      <c r="F1324" s="6">
        <v>7.832</v>
      </c>
      <c r="G1324" s="83">
        <v>10.4</v>
      </c>
      <c r="H1324" s="25">
        <v>6.5</v>
      </c>
      <c r="M1324" s="84">
        <v>9.39</v>
      </c>
      <c r="R1324" s="85">
        <v>6.12</v>
      </c>
      <c r="S1324" s="85">
        <v>6.12</v>
      </c>
      <c r="T1324" s="85">
        <v>8.8</v>
      </c>
      <c r="U1324" s="84">
        <v>10.4</v>
      </c>
      <c r="V1324" s="25">
        <v>6.12</v>
      </c>
      <c r="X1324" s="85">
        <v>6.88</v>
      </c>
      <c r="AC1324" s="84">
        <v>6.12</v>
      </c>
      <c r="AD1324" s="25">
        <v>6.12</v>
      </c>
      <c r="AI1324" s="25">
        <v>6.12</v>
      </c>
      <c r="AK1324" s="6">
        <f t="shared" si="35"/>
        <v>7.42416666666667</v>
      </c>
    </row>
    <row r="1325" s="1" customFormat="1" ht="27" customHeight="1" spans="1:37">
      <c r="A1325" s="1">
        <v>1322</v>
      </c>
      <c r="B1325" s="1" t="s">
        <v>1162</v>
      </c>
      <c r="C1325" s="1" t="s">
        <v>2250</v>
      </c>
      <c r="D1325" s="1" t="s">
        <v>2245</v>
      </c>
      <c r="E1325" s="1" t="s">
        <v>2246</v>
      </c>
      <c r="F1325" s="6">
        <v>8.262</v>
      </c>
      <c r="G1325" s="84">
        <v>10.8</v>
      </c>
      <c r="H1325" s="25">
        <v>7</v>
      </c>
      <c r="M1325" s="84">
        <v>9.59</v>
      </c>
      <c r="R1325" s="85">
        <v>6.57</v>
      </c>
      <c r="S1325" s="85">
        <v>6.57</v>
      </c>
      <c r="T1325" s="85">
        <v>9.5</v>
      </c>
      <c r="U1325" s="84">
        <v>10.8</v>
      </c>
      <c r="V1325" s="25">
        <v>6.57</v>
      </c>
      <c r="X1325" s="85">
        <v>7.88</v>
      </c>
      <c r="AC1325" s="84">
        <v>6.57</v>
      </c>
      <c r="AD1325" s="25">
        <v>6.57</v>
      </c>
      <c r="AI1325" s="25">
        <v>6.57</v>
      </c>
      <c r="AK1325" s="6">
        <f t="shared" si="35"/>
        <v>7.91583333333333</v>
      </c>
    </row>
    <row r="1326" s="1" customFormat="1" ht="27" customHeight="1" spans="1:37">
      <c r="A1326" s="1">
        <v>1323</v>
      </c>
      <c r="B1326" s="1" t="s">
        <v>1162</v>
      </c>
      <c r="C1326" s="1" t="s">
        <v>2251</v>
      </c>
      <c r="D1326" s="1" t="s">
        <v>2245</v>
      </c>
      <c r="E1326" s="1" t="s">
        <v>2246</v>
      </c>
      <c r="F1326" s="6">
        <v>9.22</v>
      </c>
      <c r="G1326" s="84">
        <v>11.8</v>
      </c>
      <c r="H1326" s="25">
        <v>7.9</v>
      </c>
      <c r="M1326" s="84">
        <v>9.89</v>
      </c>
      <c r="R1326" s="85">
        <v>7.5</v>
      </c>
      <c r="S1326" s="85">
        <v>7.5</v>
      </c>
      <c r="T1326" s="85">
        <v>10.8</v>
      </c>
      <c r="U1326" s="84">
        <v>11.8</v>
      </c>
      <c r="V1326" s="25">
        <v>7.5</v>
      </c>
      <c r="X1326" s="85">
        <v>8.88</v>
      </c>
      <c r="AC1326" s="84">
        <v>7.5</v>
      </c>
      <c r="AD1326" s="25">
        <v>7.5</v>
      </c>
      <c r="AI1326" s="25">
        <v>7.5</v>
      </c>
      <c r="AK1326" s="6">
        <f t="shared" si="35"/>
        <v>8.83916666666667</v>
      </c>
    </row>
    <row r="1327" s="1" customFormat="1" ht="27" customHeight="1" spans="1:37">
      <c r="A1327" s="1">
        <v>1324</v>
      </c>
      <c r="B1327" s="1" t="s">
        <v>1162</v>
      </c>
      <c r="C1327" s="1" t="s">
        <v>2248</v>
      </c>
      <c r="D1327" s="1" t="s">
        <v>2252</v>
      </c>
      <c r="E1327" s="1" t="s">
        <v>2246</v>
      </c>
      <c r="F1327" s="6">
        <v>4.2037</v>
      </c>
      <c r="H1327" s="25">
        <v>5.5</v>
      </c>
      <c r="I1327" s="85">
        <v>4.3</v>
      </c>
      <c r="Y1327" s="86">
        <v>3.97</v>
      </c>
      <c r="AA1327" s="82">
        <v>3.2484</v>
      </c>
      <c r="AD1327" s="82">
        <v>4</v>
      </c>
      <c r="AK1327" s="6">
        <f t="shared" si="35"/>
        <v>4.20368</v>
      </c>
    </row>
    <row r="1328" s="1" customFormat="1" ht="27" customHeight="1" spans="1:37">
      <c r="A1328" s="1">
        <v>1325</v>
      </c>
      <c r="B1328" s="1" t="s">
        <v>1162</v>
      </c>
      <c r="C1328" s="1" t="s">
        <v>2250</v>
      </c>
      <c r="D1328" s="1" t="s">
        <v>2252</v>
      </c>
      <c r="E1328" s="1" t="s">
        <v>2246</v>
      </c>
      <c r="F1328" s="6">
        <v>4.7378</v>
      </c>
      <c r="H1328" s="25">
        <v>6</v>
      </c>
      <c r="I1328" s="85">
        <v>4.46</v>
      </c>
      <c r="Y1328" s="86">
        <v>4.72</v>
      </c>
      <c r="AA1328" s="82">
        <v>3.5591</v>
      </c>
      <c r="AD1328" s="82">
        <v>4.95</v>
      </c>
      <c r="AK1328" s="6">
        <f t="shared" si="35"/>
        <v>4.73782</v>
      </c>
    </row>
    <row r="1329" s="1" customFormat="1" ht="27" customHeight="1" spans="1:37">
      <c r="A1329" s="1">
        <v>1326</v>
      </c>
      <c r="B1329" s="1" t="s">
        <v>1162</v>
      </c>
      <c r="C1329" s="1" t="s">
        <v>2251</v>
      </c>
      <c r="D1329" s="1" t="s">
        <v>2252</v>
      </c>
      <c r="E1329" s="1" t="s">
        <v>2246</v>
      </c>
      <c r="F1329" s="6">
        <v>5.4377</v>
      </c>
      <c r="H1329" s="25">
        <v>6.5</v>
      </c>
      <c r="I1329" s="85">
        <v>5.25</v>
      </c>
      <c r="Y1329" s="86">
        <v>5.4</v>
      </c>
      <c r="AA1329" s="82">
        <v>4.1987</v>
      </c>
      <c r="AD1329" s="82">
        <v>5.84</v>
      </c>
      <c r="AK1329" s="6">
        <f t="shared" si="35"/>
        <v>5.43774</v>
      </c>
    </row>
    <row r="1330" s="1" customFormat="1" ht="27" customHeight="1" spans="1:37">
      <c r="A1330" s="1">
        <v>1327</v>
      </c>
      <c r="B1330" s="1" t="s">
        <v>880</v>
      </c>
      <c r="C1330" s="1" t="s">
        <v>888</v>
      </c>
      <c r="D1330" s="1" t="s">
        <v>2249</v>
      </c>
      <c r="E1330" s="1" t="s">
        <v>2246</v>
      </c>
      <c r="F1330" s="6">
        <v>3.93</v>
      </c>
      <c r="H1330" s="82">
        <v>4</v>
      </c>
      <c r="I1330" s="85">
        <v>2.97</v>
      </c>
      <c r="J1330" s="82">
        <v>3.29</v>
      </c>
      <c r="R1330" s="85">
        <v>5.35</v>
      </c>
      <c r="V1330" s="25">
        <v>3.93</v>
      </c>
      <c r="Y1330" s="86">
        <v>3.4</v>
      </c>
      <c r="AD1330" s="82">
        <v>3.61</v>
      </c>
      <c r="AE1330" s="82">
        <v>3.58</v>
      </c>
      <c r="AK1330" s="6">
        <f t="shared" si="35"/>
        <v>3.76625</v>
      </c>
    </row>
    <row r="1331" s="1" customFormat="1" ht="27" customHeight="1" spans="1:37">
      <c r="A1331" s="1">
        <v>1328</v>
      </c>
      <c r="B1331" s="1" t="s">
        <v>880</v>
      </c>
      <c r="C1331" s="1" t="s">
        <v>890</v>
      </c>
      <c r="D1331" s="1" t="s">
        <v>2249</v>
      </c>
      <c r="E1331" s="1" t="s">
        <v>2246</v>
      </c>
      <c r="F1331" s="6">
        <v>4.3</v>
      </c>
      <c r="H1331" s="82">
        <v>4.5</v>
      </c>
      <c r="I1331" s="85">
        <v>3.34</v>
      </c>
      <c r="J1331" s="82">
        <v>3.82</v>
      </c>
      <c r="R1331" s="85">
        <v>5.65</v>
      </c>
      <c r="V1331" s="25">
        <v>4.3</v>
      </c>
      <c r="Y1331" s="86">
        <v>3.82</v>
      </c>
      <c r="AD1331" s="82">
        <v>4.08</v>
      </c>
      <c r="AE1331" s="82">
        <v>4.28</v>
      </c>
      <c r="AK1331" s="6">
        <f t="shared" si="35"/>
        <v>4.22375</v>
      </c>
    </row>
    <row r="1332" s="1" customFormat="1" ht="27" customHeight="1" spans="1:37">
      <c r="A1332" s="1">
        <v>1329</v>
      </c>
      <c r="B1332" s="1" t="s">
        <v>880</v>
      </c>
      <c r="C1332" s="1" t="s">
        <v>892</v>
      </c>
      <c r="D1332" s="1" t="s">
        <v>2249</v>
      </c>
      <c r="E1332" s="1" t="s">
        <v>2246</v>
      </c>
      <c r="F1332" s="6">
        <v>4.8</v>
      </c>
      <c r="H1332" s="82">
        <v>5</v>
      </c>
      <c r="I1332" s="85">
        <v>4.05</v>
      </c>
      <c r="J1332" s="82">
        <v>4.12</v>
      </c>
      <c r="R1332" s="85">
        <v>5.95</v>
      </c>
      <c r="V1332" s="25">
        <v>4.8</v>
      </c>
      <c r="Y1332" s="86">
        <v>4.12</v>
      </c>
      <c r="AD1332" s="82">
        <v>4.95</v>
      </c>
      <c r="AE1332" s="82">
        <v>5.58</v>
      </c>
      <c r="AK1332" s="6">
        <f t="shared" si="35"/>
        <v>4.82125</v>
      </c>
    </row>
    <row r="1333" s="1" customFormat="1" ht="27" customHeight="1" spans="1:37">
      <c r="A1333" s="1">
        <v>1330</v>
      </c>
      <c r="B1333" s="1" t="s">
        <v>880</v>
      </c>
      <c r="C1333" s="1" t="s">
        <v>888</v>
      </c>
      <c r="D1333" s="1" t="s">
        <v>2245</v>
      </c>
      <c r="E1333" s="1" t="s">
        <v>2246</v>
      </c>
      <c r="F1333" s="6">
        <v>8</v>
      </c>
      <c r="G1333" s="84">
        <v>10.4</v>
      </c>
      <c r="H1333" s="25">
        <v>6.5</v>
      </c>
      <c r="M1333" s="84">
        <v>9.39</v>
      </c>
      <c r="R1333" s="85">
        <v>6.4</v>
      </c>
      <c r="S1333" s="85">
        <v>6.4</v>
      </c>
      <c r="T1333" s="85">
        <v>9.2</v>
      </c>
      <c r="U1333" s="84">
        <v>10.4</v>
      </c>
      <c r="V1333" s="25">
        <v>6.4</v>
      </c>
      <c r="X1333" s="85">
        <v>6.88</v>
      </c>
      <c r="AC1333" s="84">
        <v>6.4</v>
      </c>
      <c r="AD1333" s="25">
        <v>6.4</v>
      </c>
      <c r="AI1333" s="25">
        <v>6.4</v>
      </c>
      <c r="AK1333" s="6">
        <f t="shared" si="35"/>
        <v>7.5975</v>
      </c>
    </row>
    <row r="1334" s="1" customFormat="1" ht="27" customHeight="1" spans="1:37">
      <c r="A1334" s="1">
        <v>1331</v>
      </c>
      <c r="B1334" s="1" t="s">
        <v>880</v>
      </c>
      <c r="C1334" s="1" t="s">
        <v>890</v>
      </c>
      <c r="D1334" s="1" t="s">
        <v>2245</v>
      </c>
      <c r="E1334" s="1" t="s">
        <v>2246</v>
      </c>
      <c r="F1334" s="6">
        <v>8.46</v>
      </c>
      <c r="G1334" s="84">
        <v>10.8</v>
      </c>
      <c r="H1334" s="25">
        <v>7</v>
      </c>
      <c r="M1334" s="84">
        <v>9.59</v>
      </c>
      <c r="R1334" s="85">
        <v>6.9</v>
      </c>
      <c r="S1334" s="85">
        <v>6.9</v>
      </c>
      <c r="T1334" s="85">
        <v>9.9</v>
      </c>
      <c r="U1334" s="84">
        <v>10.8</v>
      </c>
      <c r="V1334" s="25">
        <v>6.9</v>
      </c>
      <c r="X1334" s="85">
        <v>7.88</v>
      </c>
      <c r="AC1334" s="84">
        <v>6.9</v>
      </c>
      <c r="AD1334" s="25">
        <v>6.9</v>
      </c>
      <c r="AI1334" s="25">
        <v>6.9</v>
      </c>
      <c r="AK1334" s="6">
        <f t="shared" si="35"/>
        <v>8.11416666666667</v>
      </c>
    </row>
    <row r="1335" s="1" customFormat="1" ht="27" customHeight="1" spans="1:37">
      <c r="A1335" s="1">
        <v>1332</v>
      </c>
      <c r="B1335" s="1" t="s">
        <v>880</v>
      </c>
      <c r="C1335" s="1" t="s">
        <v>892</v>
      </c>
      <c r="D1335" s="1" t="s">
        <v>2245</v>
      </c>
      <c r="E1335" s="1" t="s">
        <v>2246</v>
      </c>
      <c r="F1335" s="6">
        <v>9.37</v>
      </c>
      <c r="G1335" s="84">
        <v>11.8</v>
      </c>
      <c r="H1335" s="25">
        <v>7.9</v>
      </c>
      <c r="M1335" s="84">
        <v>9.89</v>
      </c>
      <c r="R1335" s="85">
        <v>7.8</v>
      </c>
      <c r="S1335" s="85">
        <v>7.8</v>
      </c>
      <c r="T1335" s="85">
        <v>11.2</v>
      </c>
      <c r="U1335" s="84">
        <v>11.8</v>
      </c>
      <c r="V1335" s="25">
        <v>7.65</v>
      </c>
      <c r="X1335" s="85">
        <v>8.88</v>
      </c>
      <c r="AC1335" s="84">
        <v>7.8</v>
      </c>
      <c r="AD1335" s="25">
        <v>7.8</v>
      </c>
      <c r="AI1335" s="25">
        <v>7.8</v>
      </c>
      <c r="AK1335" s="6">
        <f t="shared" si="35"/>
        <v>9.01</v>
      </c>
    </row>
    <row r="1336" s="1" customFormat="1" ht="27" customHeight="1" spans="1:37">
      <c r="A1336" s="1">
        <v>1333</v>
      </c>
      <c r="B1336" s="1" t="s">
        <v>880</v>
      </c>
      <c r="C1336" s="1" t="s">
        <v>888</v>
      </c>
      <c r="D1336" s="1" t="s">
        <v>2252</v>
      </c>
      <c r="E1336" s="1" t="s">
        <v>2246</v>
      </c>
      <c r="F1336" s="6">
        <v>4.2111</v>
      </c>
      <c r="H1336" s="25">
        <v>5.5</v>
      </c>
      <c r="I1336" s="85">
        <v>4.3</v>
      </c>
      <c r="Y1336" s="86">
        <v>4.04</v>
      </c>
      <c r="AA1336" s="82">
        <v>3.2454</v>
      </c>
      <c r="AD1336" s="82">
        <v>3.97</v>
      </c>
      <c r="AK1336" s="6">
        <f t="shared" si="35"/>
        <v>4.21108</v>
      </c>
    </row>
    <row r="1337" s="1" customFormat="1" ht="27" customHeight="1" spans="1:37">
      <c r="A1337" s="1">
        <v>1334</v>
      </c>
      <c r="B1337" s="1" t="s">
        <v>880</v>
      </c>
      <c r="C1337" s="1" t="s">
        <v>890</v>
      </c>
      <c r="D1337" s="1" t="s">
        <v>2252</v>
      </c>
      <c r="E1337" s="1" t="s">
        <v>2246</v>
      </c>
      <c r="F1337" s="6">
        <v>4.7534</v>
      </c>
      <c r="H1337" s="25">
        <v>6</v>
      </c>
      <c r="I1337" s="85">
        <v>4.46</v>
      </c>
      <c r="Y1337" s="86">
        <v>4.79</v>
      </c>
      <c r="AA1337" s="82">
        <v>3.6069</v>
      </c>
      <c r="AD1337" s="82">
        <v>4.91</v>
      </c>
      <c r="AK1337" s="6">
        <f t="shared" si="35"/>
        <v>4.75338</v>
      </c>
    </row>
    <row r="1338" s="1" customFormat="1" ht="27.75" customHeight="1" spans="1:37">
      <c r="A1338" s="1">
        <v>1335</v>
      </c>
      <c r="B1338" s="1" t="s">
        <v>880</v>
      </c>
      <c r="C1338" s="1" t="s">
        <v>892</v>
      </c>
      <c r="D1338" s="1" t="s">
        <v>2252</v>
      </c>
      <c r="E1338" s="1" t="s">
        <v>2246</v>
      </c>
      <c r="F1338" s="6">
        <v>5.4682</v>
      </c>
      <c r="H1338" s="25">
        <v>6.5</v>
      </c>
      <c r="I1338" s="85">
        <v>5.28</v>
      </c>
      <c r="Y1338" s="86">
        <v>5.57</v>
      </c>
      <c r="AA1338" s="82">
        <v>4.2112</v>
      </c>
      <c r="AD1338" s="82">
        <v>5.78</v>
      </c>
      <c r="AK1338" s="6">
        <f t="shared" si="35"/>
        <v>5.46824</v>
      </c>
    </row>
    <row r="1339" s="1" customFormat="1" ht="27" customHeight="1" spans="1:37">
      <c r="A1339" s="1">
        <v>1336</v>
      </c>
      <c r="B1339" s="1" t="s">
        <v>880</v>
      </c>
      <c r="C1339" s="1" t="s">
        <v>887</v>
      </c>
      <c r="D1339" s="1" t="s">
        <v>2249</v>
      </c>
      <c r="E1339" s="1" t="s">
        <v>2246</v>
      </c>
      <c r="F1339" s="6">
        <v>3.93</v>
      </c>
      <c r="H1339" s="82">
        <v>4</v>
      </c>
      <c r="I1339" s="85">
        <v>2.97</v>
      </c>
      <c r="J1339" s="82">
        <v>3.29</v>
      </c>
      <c r="R1339" s="85">
        <v>5.35</v>
      </c>
      <c r="V1339" s="25">
        <v>3.93</v>
      </c>
      <c r="Y1339" s="86">
        <v>3.38</v>
      </c>
      <c r="AD1339" s="82">
        <v>3.61</v>
      </c>
      <c r="AE1339" s="82">
        <v>3.58</v>
      </c>
      <c r="AK1339" s="6">
        <f t="shared" si="35"/>
        <v>3.76375</v>
      </c>
    </row>
    <row r="1340" s="1" customFormat="1" ht="27" customHeight="1" spans="1:37">
      <c r="A1340" s="1">
        <v>1337</v>
      </c>
      <c r="B1340" s="1" t="s">
        <v>880</v>
      </c>
      <c r="C1340" s="1" t="s">
        <v>889</v>
      </c>
      <c r="D1340" s="1" t="s">
        <v>2249</v>
      </c>
      <c r="E1340" s="1" t="s">
        <v>2246</v>
      </c>
      <c r="F1340" s="6">
        <v>4.3</v>
      </c>
      <c r="H1340" s="82">
        <v>4.5</v>
      </c>
      <c r="I1340" s="85">
        <v>3.34</v>
      </c>
      <c r="J1340" s="82">
        <v>3.82</v>
      </c>
      <c r="R1340" s="85">
        <v>5.65</v>
      </c>
      <c r="V1340" s="25">
        <v>4.3</v>
      </c>
      <c r="Y1340" s="86">
        <v>3.82</v>
      </c>
      <c r="AD1340" s="82">
        <v>4.08</v>
      </c>
      <c r="AE1340" s="82">
        <v>4.28</v>
      </c>
      <c r="AK1340" s="6">
        <f t="shared" si="35"/>
        <v>4.22375</v>
      </c>
    </row>
    <row r="1341" s="1" customFormat="1" ht="27" customHeight="1" spans="1:37">
      <c r="A1341" s="1">
        <v>1338</v>
      </c>
      <c r="B1341" s="1" t="s">
        <v>880</v>
      </c>
      <c r="C1341" s="1" t="s">
        <v>891</v>
      </c>
      <c r="D1341" s="1" t="s">
        <v>2249</v>
      </c>
      <c r="E1341" s="1" t="s">
        <v>2246</v>
      </c>
      <c r="F1341" s="6">
        <v>4.8</v>
      </c>
      <c r="H1341" s="82">
        <v>5</v>
      </c>
      <c r="I1341" s="85">
        <v>4.05</v>
      </c>
      <c r="J1341" s="82">
        <v>4.38</v>
      </c>
      <c r="R1341" s="85">
        <v>5.95</v>
      </c>
      <c r="V1341" s="25">
        <v>4.8</v>
      </c>
      <c r="Y1341" s="86">
        <v>4.38</v>
      </c>
      <c r="AD1341" s="82">
        <v>4.95</v>
      </c>
      <c r="AE1341" s="82">
        <v>5.58</v>
      </c>
      <c r="AK1341" s="6">
        <f t="shared" si="35"/>
        <v>4.88625</v>
      </c>
    </row>
    <row r="1342" s="1" customFormat="1" ht="27" customHeight="1" spans="1:37">
      <c r="A1342" s="1">
        <v>1339</v>
      </c>
      <c r="B1342" s="1" t="s">
        <v>880</v>
      </c>
      <c r="C1342" s="1" t="s">
        <v>887</v>
      </c>
      <c r="D1342" s="1" t="s">
        <v>2245</v>
      </c>
      <c r="E1342" s="1" t="s">
        <v>2246</v>
      </c>
      <c r="F1342" s="6">
        <v>8</v>
      </c>
      <c r="G1342" s="84">
        <v>10.4</v>
      </c>
      <c r="H1342" s="25">
        <v>6.5</v>
      </c>
      <c r="M1342" s="84">
        <v>9.39</v>
      </c>
      <c r="R1342" s="85">
        <v>6.4</v>
      </c>
      <c r="S1342" s="85">
        <v>6.4</v>
      </c>
      <c r="T1342" s="85">
        <v>9.2</v>
      </c>
      <c r="U1342" s="84">
        <v>10.4</v>
      </c>
      <c r="V1342" s="25">
        <v>6.4</v>
      </c>
      <c r="X1342" s="85">
        <v>6.88</v>
      </c>
      <c r="AC1342" s="84">
        <v>6.4</v>
      </c>
      <c r="AD1342" s="25">
        <v>6.4</v>
      </c>
      <c r="AI1342" s="25">
        <v>6.4</v>
      </c>
      <c r="AK1342" s="6">
        <f t="shared" si="35"/>
        <v>7.5975</v>
      </c>
    </row>
    <row r="1343" s="1" customFormat="1" ht="27" customHeight="1" spans="1:37">
      <c r="A1343" s="1">
        <v>1340</v>
      </c>
      <c r="B1343" s="1" t="s">
        <v>880</v>
      </c>
      <c r="C1343" s="1" t="s">
        <v>889</v>
      </c>
      <c r="D1343" s="1" t="s">
        <v>2245</v>
      </c>
      <c r="E1343" s="1" t="s">
        <v>2246</v>
      </c>
      <c r="F1343" s="6">
        <v>8.46</v>
      </c>
      <c r="G1343" s="84">
        <v>10.8</v>
      </c>
      <c r="H1343" s="25">
        <v>7</v>
      </c>
      <c r="M1343" s="84">
        <v>9.59</v>
      </c>
      <c r="R1343" s="85">
        <v>6.9</v>
      </c>
      <c r="S1343" s="84">
        <v>6.9</v>
      </c>
      <c r="T1343" s="85">
        <v>9.9</v>
      </c>
      <c r="U1343" s="84">
        <v>10.8</v>
      </c>
      <c r="V1343" s="25">
        <v>6.9</v>
      </c>
      <c r="X1343" s="85">
        <v>7.88</v>
      </c>
      <c r="AC1343" s="84">
        <v>6.9</v>
      </c>
      <c r="AD1343" s="25">
        <v>6.9</v>
      </c>
      <c r="AI1343" s="25">
        <v>6.9</v>
      </c>
      <c r="AK1343" s="6">
        <f t="shared" si="35"/>
        <v>8.11416666666667</v>
      </c>
    </row>
    <row r="1344" s="1" customFormat="1" ht="27" customHeight="1" spans="1:37">
      <c r="A1344" s="1">
        <v>1341</v>
      </c>
      <c r="B1344" s="1" t="s">
        <v>880</v>
      </c>
      <c r="C1344" s="1" t="s">
        <v>891</v>
      </c>
      <c r="D1344" s="1" t="s">
        <v>2245</v>
      </c>
      <c r="E1344" s="1" t="s">
        <v>2246</v>
      </c>
      <c r="F1344" s="6">
        <v>9.37</v>
      </c>
      <c r="G1344" s="84">
        <v>11.8</v>
      </c>
      <c r="H1344" s="25">
        <v>7.9</v>
      </c>
      <c r="M1344" s="84">
        <v>9.89</v>
      </c>
      <c r="R1344" s="85">
        <v>7.8</v>
      </c>
      <c r="S1344" s="84">
        <v>7.8</v>
      </c>
      <c r="T1344" s="85">
        <v>11.2</v>
      </c>
      <c r="U1344" s="84">
        <v>11.8</v>
      </c>
      <c r="V1344" s="25">
        <v>7.65</v>
      </c>
      <c r="X1344" s="85">
        <v>8.88</v>
      </c>
      <c r="AC1344" s="84">
        <v>7.8</v>
      </c>
      <c r="AD1344" s="25">
        <v>7.8</v>
      </c>
      <c r="AI1344" s="25">
        <v>7.8</v>
      </c>
      <c r="AK1344" s="6">
        <f t="shared" si="35"/>
        <v>9.01</v>
      </c>
    </row>
    <row r="1345" s="1" customFormat="1" ht="27" customHeight="1" spans="1:37">
      <c r="A1345" s="1">
        <v>1342</v>
      </c>
      <c r="B1345" s="1" t="s">
        <v>880</v>
      </c>
      <c r="C1345" s="1" t="s">
        <v>887</v>
      </c>
      <c r="D1345" s="1" t="s">
        <v>2252</v>
      </c>
      <c r="E1345" s="1" t="s">
        <v>2246</v>
      </c>
      <c r="F1345" s="6">
        <v>4.1809</v>
      </c>
      <c r="H1345" s="25">
        <v>5.5</v>
      </c>
      <c r="I1345" s="85">
        <v>4.3</v>
      </c>
      <c r="Y1345" s="86">
        <v>4.04</v>
      </c>
      <c r="AA1345" s="82">
        <v>3.1243</v>
      </c>
      <c r="AD1345" s="82">
        <v>3.94</v>
      </c>
      <c r="AK1345" s="6">
        <f t="shared" si="35"/>
        <v>4.18086</v>
      </c>
    </row>
    <row r="1346" s="1" customFormat="1" ht="27" customHeight="1" spans="1:37">
      <c r="A1346" s="1">
        <v>1343</v>
      </c>
      <c r="B1346" s="1" t="s">
        <v>880</v>
      </c>
      <c r="C1346" s="1" t="s">
        <v>889</v>
      </c>
      <c r="D1346" s="1" t="s">
        <v>2252</v>
      </c>
      <c r="E1346" s="1" t="s">
        <v>2246</v>
      </c>
      <c r="F1346" s="6">
        <v>4.7534</v>
      </c>
      <c r="H1346" s="25">
        <v>6</v>
      </c>
      <c r="I1346" s="85">
        <v>4.46</v>
      </c>
      <c r="Y1346" s="86">
        <v>4.79</v>
      </c>
      <c r="AA1346" s="82">
        <v>3.6069</v>
      </c>
      <c r="AD1346" s="82">
        <v>4.91</v>
      </c>
      <c r="AK1346" s="6">
        <f t="shared" si="35"/>
        <v>4.75338</v>
      </c>
    </row>
    <row r="1347" s="1" customFormat="1" ht="27" customHeight="1" spans="1:37">
      <c r="A1347" s="1">
        <v>1344</v>
      </c>
      <c r="B1347" s="1" t="s">
        <v>880</v>
      </c>
      <c r="C1347" s="1" t="s">
        <v>891</v>
      </c>
      <c r="D1347" s="1" t="s">
        <v>2252</v>
      </c>
      <c r="E1347" s="1" t="s">
        <v>2246</v>
      </c>
      <c r="F1347" s="6">
        <v>5.4792</v>
      </c>
      <c r="H1347" s="25">
        <v>6.5</v>
      </c>
      <c r="I1347" s="85">
        <v>5.28</v>
      </c>
      <c r="Y1347" s="86">
        <v>5.57</v>
      </c>
      <c r="AA1347" s="82">
        <v>4.2162</v>
      </c>
      <c r="AD1347" s="82">
        <v>5.83</v>
      </c>
      <c r="AK1347" s="6">
        <f t="shared" si="35"/>
        <v>5.47924</v>
      </c>
    </row>
    <row r="1348" s="1" customFormat="1" ht="27" customHeight="1" spans="1:37">
      <c r="A1348" s="1">
        <v>1345</v>
      </c>
      <c r="B1348" s="1" t="s">
        <v>893</v>
      </c>
      <c r="C1348" s="1" t="s">
        <v>2253</v>
      </c>
      <c r="D1348" s="1" t="s">
        <v>2249</v>
      </c>
      <c r="E1348" s="1" t="s">
        <v>2246</v>
      </c>
      <c r="F1348" s="6">
        <v>3.93</v>
      </c>
      <c r="H1348" s="82">
        <v>4</v>
      </c>
      <c r="I1348" s="85">
        <v>2.94</v>
      </c>
      <c r="J1348" s="82">
        <v>3.31</v>
      </c>
      <c r="R1348" s="85">
        <v>5.35</v>
      </c>
      <c r="V1348" s="25">
        <v>3.93</v>
      </c>
      <c r="Y1348" s="86">
        <v>3.41</v>
      </c>
      <c r="AD1348" s="82">
        <v>3.68</v>
      </c>
      <c r="AE1348" s="82">
        <v>3.47</v>
      </c>
      <c r="AK1348" s="6">
        <f t="shared" si="35"/>
        <v>3.76125</v>
      </c>
    </row>
    <row r="1349" s="1" customFormat="1" ht="27" customHeight="1" spans="1:37">
      <c r="A1349" s="1">
        <v>1346</v>
      </c>
      <c r="B1349" s="1" t="s">
        <v>893</v>
      </c>
      <c r="C1349" s="1" t="s">
        <v>2254</v>
      </c>
      <c r="D1349" s="1" t="s">
        <v>2249</v>
      </c>
      <c r="E1349" s="1" t="s">
        <v>2246</v>
      </c>
      <c r="F1349" s="6">
        <v>4.25</v>
      </c>
      <c r="H1349" s="25">
        <v>4.5</v>
      </c>
      <c r="I1349" s="85">
        <v>3.25</v>
      </c>
      <c r="J1349" s="82">
        <v>3.9</v>
      </c>
      <c r="R1349" s="85">
        <v>5.65</v>
      </c>
      <c r="V1349" s="25">
        <v>4.25</v>
      </c>
      <c r="Y1349" s="86">
        <v>4.04</v>
      </c>
      <c r="AD1349" s="82">
        <v>4.15</v>
      </c>
      <c r="AE1349" s="82">
        <v>4.17</v>
      </c>
      <c r="AK1349" s="6">
        <f t="shared" si="35"/>
        <v>4.23875</v>
      </c>
    </row>
    <row r="1350" s="1" customFormat="1" ht="27" customHeight="1" spans="1:37">
      <c r="A1350" s="1">
        <v>1347</v>
      </c>
      <c r="B1350" s="1" t="s">
        <v>893</v>
      </c>
      <c r="C1350" s="1" t="s">
        <v>2255</v>
      </c>
      <c r="D1350" s="1" t="s">
        <v>2249</v>
      </c>
      <c r="E1350" s="1" t="s">
        <v>2246</v>
      </c>
      <c r="F1350" s="6">
        <v>4.75</v>
      </c>
      <c r="H1350" s="82">
        <v>5</v>
      </c>
      <c r="I1350" s="85">
        <v>3.92</v>
      </c>
      <c r="J1350" s="82">
        <v>4.26</v>
      </c>
      <c r="R1350" s="85">
        <v>5.95</v>
      </c>
      <c r="V1350" s="25">
        <v>4.75</v>
      </c>
      <c r="Y1350" s="86">
        <v>4.26</v>
      </c>
      <c r="AD1350" s="82">
        <v>5.02</v>
      </c>
      <c r="AE1350" s="82">
        <v>5.47</v>
      </c>
      <c r="AK1350" s="6">
        <f t="shared" si="35"/>
        <v>4.82875</v>
      </c>
    </row>
    <row r="1351" s="1" customFormat="1" ht="27" customHeight="1" spans="1:37">
      <c r="A1351" s="1">
        <v>1348</v>
      </c>
      <c r="B1351" s="1" t="s">
        <v>893</v>
      </c>
      <c r="C1351" s="1" t="s">
        <v>2253</v>
      </c>
      <c r="D1351" s="1" t="s">
        <v>2245</v>
      </c>
      <c r="E1351" s="1" t="s">
        <v>2246</v>
      </c>
      <c r="F1351" s="6">
        <v>7.934</v>
      </c>
      <c r="G1351" s="84">
        <v>10.4</v>
      </c>
      <c r="H1351" s="25">
        <v>6.5</v>
      </c>
      <c r="M1351" s="84">
        <v>9.39</v>
      </c>
      <c r="R1351" s="85">
        <v>6.29</v>
      </c>
      <c r="S1351" s="85">
        <v>6.29</v>
      </c>
      <c r="T1351" s="85">
        <v>9</v>
      </c>
      <c r="U1351" s="84">
        <v>10.4</v>
      </c>
      <c r="V1351" s="25">
        <v>6.29</v>
      </c>
      <c r="X1351" s="85">
        <v>6.88</v>
      </c>
      <c r="AC1351" s="84">
        <v>6.29</v>
      </c>
      <c r="AD1351" s="25">
        <v>6.29</v>
      </c>
      <c r="AI1351" s="25">
        <v>6.29</v>
      </c>
      <c r="AK1351" s="6">
        <f t="shared" si="35"/>
        <v>7.52583333333333</v>
      </c>
    </row>
    <row r="1352" s="1" customFormat="1" ht="27" customHeight="1" spans="1:37">
      <c r="A1352" s="1">
        <v>1349</v>
      </c>
      <c r="B1352" s="1" t="s">
        <v>893</v>
      </c>
      <c r="C1352" s="1" t="s">
        <v>2254</v>
      </c>
      <c r="D1352" s="1" t="s">
        <v>2245</v>
      </c>
      <c r="E1352" s="1" t="s">
        <v>2246</v>
      </c>
      <c r="F1352" s="6">
        <v>8.382</v>
      </c>
      <c r="G1352" s="84">
        <v>10.8</v>
      </c>
      <c r="H1352" s="25">
        <v>7</v>
      </c>
      <c r="M1352" s="84">
        <v>9.59</v>
      </c>
      <c r="R1352" s="85">
        <v>6.77</v>
      </c>
      <c r="S1352" s="85">
        <v>6.77</v>
      </c>
      <c r="T1352" s="85">
        <v>9.7</v>
      </c>
      <c r="U1352" s="84">
        <v>10.8</v>
      </c>
      <c r="V1352" s="25">
        <v>6.77</v>
      </c>
      <c r="X1352" s="85">
        <v>7.88</v>
      </c>
      <c r="AC1352" s="84">
        <v>6.77</v>
      </c>
      <c r="AD1352" s="25">
        <v>6.77</v>
      </c>
      <c r="AI1352" s="25">
        <v>6.77</v>
      </c>
      <c r="AK1352" s="6">
        <f t="shared" si="35"/>
        <v>8.0325</v>
      </c>
    </row>
    <row r="1353" s="1" customFormat="1" ht="27" customHeight="1" spans="1:37">
      <c r="A1353" s="1">
        <v>1350</v>
      </c>
      <c r="B1353" s="1" t="s">
        <v>893</v>
      </c>
      <c r="C1353" s="1" t="s">
        <v>2255</v>
      </c>
      <c r="D1353" s="1" t="s">
        <v>2245</v>
      </c>
      <c r="E1353" s="1" t="s">
        <v>2246</v>
      </c>
      <c r="F1353" s="6">
        <v>9.314</v>
      </c>
      <c r="G1353" s="84">
        <v>11.8</v>
      </c>
      <c r="H1353" s="25">
        <v>7.9</v>
      </c>
      <c r="M1353" s="84">
        <v>9.89</v>
      </c>
      <c r="R1353" s="85">
        <v>7.66</v>
      </c>
      <c r="S1353" s="85">
        <v>7.66</v>
      </c>
      <c r="T1353" s="85">
        <v>11</v>
      </c>
      <c r="U1353" s="84">
        <v>11.8</v>
      </c>
      <c r="V1353" s="25">
        <v>7.65</v>
      </c>
      <c r="X1353" s="85">
        <v>8.88</v>
      </c>
      <c r="AC1353" s="84">
        <v>7.66</v>
      </c>
      <c r="AD1353" s="25">
        <v>7.66</v>
      </c>
      <c r="AI1353" s="25">
        <v>7.66</v>
      </c>
      <c r="AK1353" s="6">
        <f t="shared" si="35"/>
        <v>8.935</v>
      </c>
    </row>
    <row r="1354" s="1" customFormat="1" ht="47.4" customHeight="1" spans="1:37">
      <c r="A1354" s="1">
        <v>1351</v>
      </c>
      <c r="B1354" s="1" t="s">
        <v>703</v>
      </c>
      <c r="C1354" s="1" t="s">
        <v>704</v>
      </c>
      <c r="D1354" s="1" t="s">
        <v>240</v>
      </c>
      <c r="E1354" s="1" t="s">
        <v>2256</v>
      </c>
      <c r="F1354" s="1">
        <v>4.654</v>
      </c>
      <c r="G1354" s="1">
        <v>4.593</v>
      </c>
      <c r="J1354" s="1">
        <v>4.593</v>
      </c>
      <c r="L1354" s="1">
        <v>4.602</v>
      </c>
      <c r="O1354" s="1">
        <v>4.593</v>
      </c>
      <c r="Q1354" s="1">
        <v>4.593</v>
      </c>
      <c r="R1354" s="1">
        <v>4.593</v>
      </c>
      <c r="U1354" s="1">
        <v>4.593</v>
      </c>
      <c r="V1354" s="1">
        <v>4.593</v>
      </c>
      <c r="Z1354" s="1">
        <v>4.6</v>
      </c>
      <c r="AD1354" s="1">
        <v>4.64</v>
      </c>
      <c r="AI1354" s="1">
        <v>4.593</v>
      </c>
      <c r="AJ1354" s="1">
        <v>4.593</v>
      </c>
      <c r="AK1354" s="1">
        <f t="shared" si="35"/>
        <v>4.59825</v>
      </c>
    </row>
    <row r="1355" s="1" customFormat="1" ht="47.4" customHeight="1" spans="1:37">
      <c r="A1355" s="1">
        <v>1352</v>
      </c>
      <c r="B1355" s="1" t="s">
        <v>703</v>
      </c>
      <c r="C1355" s="1" t="s">
        <v>704</v>
      </c>
      <c r="D1355" s="1" t="s">
        <v>189</v>
      </c>
      <c r="E1355" s="1" t="s">
        <v>2256</v>
      </c>
      <c r="F1355" s="1">
        <v>4.63</v>
      </c>
      <c r="J1355" s="1">
        <v>4.593</v>
      </c>
      <c r="L1355" s="1">
        <v>4.602</v>
      </c>
      <c r="O1355" s="1">
        <v>4.593</v>
      </c>
      <c r="Z1355" s="1">
        <v>4.6</v>
      </c>
      <c r="AI1355" s="1">
        <v>4.593</v>
      </c>
      <c r="AK1355" s="1">
        <f t="shared" si="35"/>
        <v>4.5962</v>
      </c>
    </row>
    <row r="1356" s="1" customFormat="1" ht="40.5" spans="1:37">
      <c r="A1356" s="1">
        <v>1353</v>
      </c>
      <c r="B1356" s="1" t="s">
        <v>2257</v>
      </c>
      <c r="C1356" s="1" t="s">
        <v>121</v>
      </c>
      <c r="D1356" s="1" t="s">
        <v>81</v>
      </c>
      <c r="E1356" s="1" t="s">
        <v>2258</v>
      </c>
      <c r="F1356" s="1">
        <v>0.292</v>
      </c>
      <c r="H1356" s="1">
        <v>0.2713</v>
      </c>
      <c r="Z1356" s="1">
        <v>0.2713</v>
      </c>
      <c r="AI1356" s="1">
        <v>0.2713</v>
      </c>
      <c r="AK1356" s="6">
        <f t="shared" si="35"/>
        <v>0.2713</v>
      </c>
    </row>
    <row r="1357" s="1" customFormat="1" ht="40.5" spans="1:37">
      <c r="A1357" s="1">
        <v>1354</v>
      </c>
      <c r="B1357" s="1" t="s">
        <v>2259</v>
      </c>
      <c r="C1357" s="1" t="s">
        <v>2260</v>
      </c>
      <c r="D1357" s="1" t="s">
        <v>81</v>
      </c>
      <c r="E1357" s="1" t="s">
        <v>2258</v>
      </c>
      <c r="F1357" s="1">
        <v>1.2364</v>
      </c>
      <c r="T1357" s="1">
        <v>1.2084</v>
      </c>
      <c r="AD1357" s="1">
        <v>1.2324</v>
      </c>
      <c r="AK1357" s="6">
        <f t="shared" si="35"/>
        <v>1.2204</v>
      </c>
    </row>
    <row r="1358" s="1" customFormat="1" ht="40.5" spans="1:37">
      <c r="A1358" s="1">
        <v>1355</v>
      </c>
      <c r="B1358" s="1" t="s">
        <v>2261</v>
      </c>
      <c r="C1358" s="1" t="s">
        <v>1305</v>
      </c>
      <c r="D1358" s="1" t="s">
        <v>798</v>
      </c>
      <c r="E1358" s="1" t="s">
        <v>2258</v>
      </c>
      <c r="F1358" s="1">
        <v>13.74</v>
      </c>
      <c r="X1358" s="1">
        <v>13.59</v>
      </c>
      <c r="AK1358" s="6">
        <f t="shared" si="35"/>
        <v>13.59</v>
      </c>
    </row>
    <row r="1359" s="1" customFormat="1" ht="40.5" spans="1:37">
      <c r="A1359" s="1">
        <v>1356</v>
      </c>
      <c r="B1359" s="1" t="s">
        <v>2262</v>
      </c>
      <c r="C1359" s="1" t="s">
        <v>40</v>
      </c>
      <c r="D1359" s="1" t="s">
        <v>81</v>
      </c>
      <c r="E1359" s="1" t="s">
        <v>2258</v>
      </c>
      <c r="F1359" s="1">
        <v>0.7359</v>
      </c>
      <c r="H1359" s="1">
        <v>0.6817</v>
      </c>
      <c r="J1359" s="1">
        <v>0.7096</v>
      </c>
      <c r="V1359" s="1">
        <v>0.7017</v>
      </c>
      <c r="AH1359" s="1">
        <v>0.6767</v>
      </c>
      <c r="AI1359" s="1">
        <v>0.63</v>
      </c>
      <c r="AJ1359" s="1">
        <v>0.63</v>
      </c>
      <c r="AK1359" s="6">
        <f t="shared" si="35"/>
        <v>0.671616666666667</v>
      </c>
    </row>
    <row r="1360" s="1" customFormat="1" ht="40.5" spans="1:37">
      <c r="A1360" s="1">
        <v>1357</v>
      </c>
      <c r="B1360" s="1" t="s">
        <v>2263</v>
      </c>
      <c r="C1360" s="1" t="s">
        <v>2264</v>
      </c>
      <c r="D1360" s="1" t="s">
        <v>81</v>
      </c>
      <c r="E1360" s="1" t="s">
        <v>2258</v>
      </c>
      <c r="F1360" s="1">
        <v>0.9141</v>
      </c>
      <c r="J1360" s="1">
        <v>0.8747</v>
      </c>
      <c r="K1360" s="1">
        <v>0.9008</v>
      </c>
      <c r="L1360" s="1">
        <v>0.8875</v>
      </c>
      <c r="O1360" s="1">
        <v>0.8681</v>
      </c>
      <c r="R1360" s="1">
        <v>0.8681</v>
      </c>
      <c r="V1360" s="1">
        <v>0.8972</v>
      </c>
      <c r="Z1360" s="1">
        <v>0.8681</v>
      </c>
      <c r="AD1360" s="1">
        <v>0.8681</v>
      </c>
      <c r="AF1360" s="1">
        <v>0.8681</v>
      </c>
      <c r="AI1360" s="1">
        <v>0.8681</v>
      </c>
      <c r="AK1360" s="6">
        <f t="shared" si="35"/>
        <v>0.87688</v>
      </c>
    </row>
    <row r="1361" s="1" customFormat="1" ht="40.5" spans="1:37">
      <c r="A1361" s="1">
        <v>1358</v>
      </c>
      <c r="B1361" s="1" t="s">
        <v>2265</v>
      </c>
      <c r="C1361" s="1" t="s">
        <v>126</v>
      </c>
      <c r="D1361" s="1" t="s">
        <v>81</v>
      </c>
      <c r="E1361" s="1" t="s">
        <v>2258</v>
      </c>
      <c r="F1361" s="1">
        <v>1.2196</v>
      </c>
      <c r="O1361" s="1">
        <v>1.1733</v>
      </c>
      <c r="Z1361" s="1">
        <v>1.1633</v>
      </c>
      <c r="AD1361" s="1">
        <v>1.1278</v>
      </c>
      <c r="AJ1361" s="1">
        <v>1.1633</v>
      </c>
      <c r="AK1361" s="6">
        <f t="shared" si="35"/>
        <v>1.156925</v>
      </c>
    </row>
    <row r="1362" s="1" customFormat="1" ht="40.5" spans="1:37">
      <c r="A1362" s="1">
        <v>1359</v>
      </c>
      <c r="B1362" s="1" t="s">
        <v>2266</v>
      </c>
      <c r="C1362" s="1" t="s">
        <v>138</v>
      </c>
      <c r="D1362" s="1" t="s">
        <v>81</v>
      </c>
      <c r="E1362" s="1" t="s">
        <v>2258</v>
      </c>
      <c r="F1362" s="1">
        <v>5.1339</v>
      </c>
      <c r="H1362" s="1">
        <v>5.0522</v>
      </c>
      <c r="J1362" s="1">
        <v>4.7778</v>
      </c>
      <c r="K1362" s="1">
        <v>4.8522</v>
      </c>
      <c r="L1362" s="1">
        <v>4.8433</v>
      </c>
      <c r="M1362" s="1">
        <v>4.7778</v>
      </c>
      <c r="O1362" s="1">
        <v>4.7778</v>
      </c>
      <c r="Q1362" s="1">
        <v>4.7778</v>
      </c>
      <c r="R1362" s="1">
        <v>4.7778</v>
      </c>
      <c r="U1362" s="1">
        <v>4.7778</v>
      </c>
      <c r="V1362" s="1">
        <v>4.86</v>
      </c>
      <c r="W1362" s="1">
        <v>4.7778</v>
      </c>
      <c r="Z1362" s="1">
        <v>4.7778</v>
      </c>
      <c r="AD1362" s="1">
        <v>4.7778</v>
      </c>
      <c r="AH1362" s="1">
        <v>4.7778</v>
      </c>
      <c r="AI1362" s="1">
        <v>4.7778</v>
      </c>
      <c r="AJ1362" s="1">
        <v>4.7778</v>
      </c>
      <c r="AK1362" s="6">
        <f t="shared" si="35"/>
        <v>4.80883125</v>
      </c>
    </row>
    <row r="1363" s="1" customFormat="1" ht="40.5" spans="1:37">
      <c r="A1363" s="1">
        <v>1360</v>
      </c>
      <c r="B1363" s="1" t="s">
        <v>2267</v>
      </c>
      <c r="C1363" s="1" t="s">
        <v>1358</v>
      </c>
      <c r="D1363" s="1" t="s">
        <v>81</v>
      </c>
      <c r="E1363" s="1" t="s">
        <v>2258</v>
      </c>
      <c r="F1363" s="1">
        <v>2.25</v>
      </c>
      <c r="H1363" s="1">
        <v>2.217</v>
      </c>
      <c r="J1363" s="1">
        <v>2.149</v>
      </c>
      <c r="K1363" s="1">
        <v>2.21</v>
      </c>
      <c r="L1363" s="1">
        <v>2.148</v>
      </c>
      <c r="M1363" s="1">
        <v>2.284</v>
      </c>
      <c r="O1363" s="1">
        <v>2.123</v>
      </c>
      <c r="R1363" s="1">
        <v>2.11</v>
      </c>
      <c r="W1363" s="1">
        <v>2.172</v>
      </c>
      <c r="Z1363" s="1">
        <v>2.11</v>
      </c>
      <c r="AD1363" s="1">
        <v>2.19</v>
      </c>
      <c r="AH1363" s="1">
        <v>2.11</v>
      </c>
      <c r="AI1363" s="1">
        <v>2.11</v>
      </c>
      <c r="AK1363" s="6">
        <f t="shared" si="35"/>
        <v>2.16108333333333</v>
      </c>
    </row>
    <row r="1364" s="1" customFormat="1" ht="40.5" spans="1:37">
      <c r="A1364" s="1">
        <v>1361</v>
      </c>
      <c r="B1364" s="1" t="s">
        <v>2268</v>
      </c>
      <c r="C1364" s="1" t="s">
        <v>141</v>
      </c>
      <c r="D1364" s="1" t="s">
        <v>885</v>
      </c>
      <c r="E1364" s="1" t="s">
        <v>2258</v>
      </c>
      <c r="F1364" s="1">
        <v>1.035</v>
      </c>
      <c r="M1364" s="1">
        <v>0.5825</v>
      </c>
      <c r="P1364" s="1">
        <v>0.919</v>
      </c>
      <c r="V1364" s="1">
        <v>0.489</v>
      </c>
      <c r="W1364" s="1">
        <v>0.687</v>
      </c>
      <c r="AD1364" s="1">
        <v>0.687</v>
      </c>
      <c r="AK1364" s="6">
        <f t="shared" si="35"/>
        <v>0.6729</v>
      </c>
    </row>
    <row r="1365" s="1" customFormat="1" ht="40.5" spans="1:37">
      <c r="A1365" s="1">
        <v>1362</v>
      </c>
      <c r="B1365" s="1" t="s">
        <v>2269</v>
      </c>
      <c r="E1365" s="1" t="s">
        <v>2258</v>
      </c>
      <c r="F1365" s="1">
        <v>0.8405</v>
      </c>
      <c r="Q1365" s="1">
        <v>0.702</v>
      </c>
      <c r="V1365" s="1">
        <v>0.6375</v>
      </c>
      <c r="AF1365" s="1">
        <v>0.69</v>
      </c>
      <c r="AK1365" s="6">
        <f t="shared" si="35"/>
        <v>0.6765</v>
      </c>
    </row>
    <row r="1366" s="1" customFormat="1" ht="54" spans="1:37">
      <c r="A1366" s="1">
        <v>1363</v>
      </c>
      <c r="B1366" s="1" t="s">
        <v>1583</v>
      </c>
      <c r="C1366" s="1" t="s">
        <v>90</v>
      </c>
      <c r="D1366" s="1" t="s">
        <v>175</v>
      </c>
      <c r="E1366" s="1" t="s">
        <v>1584</v>
      </c>
      <c r="F1366" s="1">
        <v>1.6427</v>
      </c>
      <c r="G1366" s="1">
        <v>1.563</v>
      </c>
      <c r="V1366" s="1">
        <v>1.563</v>
      </c>
      <c r="W1366" s="1">
        <v>1.588</v>
      </c>
      <c r="Y1366" s="1">
        <v>1.623</v>
      </c>
      <c r="AF1366" s="1">
        <v>1.563</v>
      </c>
      <c r="AK1366" s="1" t="s">
        <v>1585</v>
      </c>
    </row>
    <row r="1367" s="1" customFormat="1" ht="54" spans="1:37">
      <c r="A1367" s="1">
        <v>1364</v>
      </c>
      <c r="B1367" s="1" t="s">
        <v>1583</v>
      </c>
      <c r="C1367" s="1" t="s">
        <v>1073</v>
      </c>
      <c r="D1367" s="1" t="s">
        <v>88</v>
      </c>
      <c r="E1367" s="1" t="s">
        <v>1584</v>
      </c>
      <c r="F1367" s="1">
        <v>1.0161</v>
      </c>
      <c r="G1367" s="1">
        <v>0.95</v>
      </c>
      <c r="U1367" s="1">
        <v>0.9508</v>
      </c>
      <c r="V1367" s="1">
        <v>0.95</v>
      </c>
      <c r="AD1367" s="1">
        <v>0.9508</v>
      </c>
      <c r="AF1367" s="1">
        <v>0.95</v>
      </c>
      <c r="AK1367" s="1" t="s">
        <v>1586</v>
      </c>
    </row>
    <row r="1368" s="1" customFormat="1" ht="54" spans="1:37">
      <c r="A1368" s="1">
        <v>1365</v>
      </c>
      <c r="B1368" s="1" t="s">
        <v>1587</v>
      </c>
      <c r="C1368" s="1" t="s">
        <v>40</v>
      </c>
      <c r="D1368" s="1" t="s">
        <v>187</v>
      </c>
      <c r="E1368" s="1" t="s">
        <v>1584</v>
      </c>
      <c r="F1368" s="1">
        <v>2.3491</v>
      </c>
      <c r="I1368" s="1">
        <v>1.549</v>
      </c>
      <c r="J1368" s="1">
        <v>1.526</v>
      </c>
      <c r="L1368" s="1">
        <v>1.6475</v>
      </c>
      <c r="Q1368" s="1">
        <v>1.526</v>
      </c>
      <c r="U1368" s="1">
        <v>1.587</v>
      </c>
      <c r="V1368" s="1">
        <v>1.709</v>
      </c>
      <c r="AA1368" s="1">
        <v>1.5032</v>
      </c>
      <c r="AC1368" s="1">
        <v>2.267</v>
      </c>
      <c r="AD1368" s="1">
        <v>1.526</v>
      </c>
      <c r="AJ1368" s="1">
        <v>1.526</v>
      </c>
      <c r="AK1368" s="1" t="s">
        <v>1588</v>
      </c>
    </row>
    <row r="1369" s="1" customFormat="1" ht="54" spans="1:37">
      <c r="A1369" s="1">
        <v>1366</v>
      </c>
      <c r="B1369" s="1" t="s">
        <v>1589</v>
      </c>
      <c r="C1369" s="1" t="s">
        <v>56</v>
      </c>
      <c r="D1369" s="1" t="s">
        <v>251</v>
      </c>
      <c r="E1369" s="1" t="s">
        <v>1584</v>
      </c>
      <c r="F1369" s="1">
        <v>5.2856</v>
      </c>
      <c r="G1369" s="1">
        <v>5.005</v>
      </c>
      <c r="I1369" s="1">
        <v>5.06</v>
      </c>
      <c r="Q1369" s="1">
        <v>4.73</v>
      </c>
      <c r="R1369" s="1">
        <v>5.005</v>
      </c>
      <c r="T1369" s="1">
        <v>4.8942</v>
      </c>
      <c r="U1369" s="1">
        <v>5.005</v>
      </c>
      <c r="W1369" s="1">
        <v>4.9217</v>
      </c>
      <c r="Y1369" s="1">
        <v>4.9758</v>
      </c>
      <c r="AA1369" s="1">
        <v>4.8525</v>
      </c>
      <c r="AD1369" s="1">
        <v>5.05</v>
      </c>
      <c r="AF1369" s="1">
        <v>5.005</v>
      </c>
      <c r="AI1369" s="1">
        <v>4.8942</v>
      </c>
      <c r="AJ1369" s="1">
        <v>5.005</v>
      </c>
      <c r="AK1369" s="1" t="s">
        <v>1590</v>
      </c>
    </row>
    <row r="1370" s="1" customFormat="1" ht="54" spans="1:37">
      <c r="A1370" s="1">
        <v>1367</v>
      </c>
      <c r="B1370" s="1" t="s">
        <v>1591</v>
      </c>
      <c r="C1370" s="1" t="s">
        <v>183</v>
      </c>
      <c r="D1370" s="1" t="s">
        <v>993</v>
      </c>
      <c r="E1370" s="1" t="s">
        <v>1584</v>
      </c>
      <c r="F1370" s="1">
        <v>2.0539</v>
      </c>
      <c r="I1370" s="1">
        <v>2.0333</v>
      </c>
      <c r="O1370" s="1">
        <v>1.855</v>
      </c>
      <c r="Q1370" s="1">
        <v>1.795</v>
      </c>
      <c r="U1370" s="1">
        <v>1.795</v>
      </c>
      <c r="AI1370" s="1">
        <v>1.795</v>
      </c>
      <c r="AK1370" s="1" t="s">
        <v>1592</v>
      </c>
    </row>
    <row r="1371" s="1" customFormat="1" ht="126" customHeight="1" spans="1:37">
      <c r="A1371" s="1">
        <v>1368</v>
      </c>
      <c r="B1371" s="1" t="s">
        <v>2270</v>
      </c>
      <c r="C1371" s="1" t="s">
        <v>2271</v>
      </c>
      <c r="D1371" s="1" t="s">
        <v>798</v>
      </c>
      <c r="E1371" s="1" t="s">
        <v>2272</v>
      </c>
      <c r="F1371" s="1">
        <v>564.47</v>
      </c>
      <c r="J1371" s="1">
        <v>514.91</v>
      </c>
      <c r="R1371" s="1">
        <v>512.87</v>
      </c>
      <c r="S1371" s="1">
        <v>512.87</v>
      </c>
      <c r="Y1371" s="1">
        <v>516.46</v>
      </c>
      <c r="AD1371" s="1">
        <v>520</v>
      </c>
      <c r="AE1371" s="1">
        <v>519</v>
      </c>
      <c r="AI1371" s="1">
        <v>512.87</v>
      </c>
      <c r="AK1371" s="1">
        <f>AVERAGE(F1371:AJ1371)</f>
        <v>521.68125</v>
      </c>
    </row>
    <row r="1372" s="1" customFormat="1" ht="40.5" spans="1:37">
      <c r="A1372" s="1">
        <v>1369</v>
      </c>
      <c r="B1372" s="8" t="s">
        <v>2273</v>
      </c>
      <c r="C1372" s="8" t="s">
        <v>2274</v>
      </c>
      <c r="D1372" s="8" t="s">
        <v>47</v>
      </c>
      <c r="E1372" s="8" t="s">
        <v>2275</v>
      </c>
      <c r="F1372" s="65">
        <v>5.8</v>
      </c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8"/>
      <c r="U1372" s="8"/>
      <c r="V1372" s="65">
        <v>4.57</v>
      </c>
      <c r="W1372" s="8"/>
      <c r="X1372" s="8"/>
      <c r="Y1372" s="8"/>
      <c r="Z1372" s="8"/>
      <c r="AA1372" s="8"/>
      <c r="AB1372" s="8"/>
      <c r="AC1372" s="8"/>
      <c r="AD1372" s="8"/>
      <c r="AE1372" s="65">
        <v>4.96</v>
      </c>
      <c r="AF1372" s="8"/>
      <c r="AG1372" s="8"/>
      <c r="AH1372" s="8"/>
      <c r="AI1372" s="65">
        <v>4.3</v>
      </c>
      <c r="AJ1372" s="65">
        <v>4.49</v>
      </c>
      <c r="AK1372" s="65">
        <v>4.58</v>
      </c>
    </row>
    <row r="1373" s="1" customFormat="1" ht="40.5" spans="1:37">
      <c r="A1373" s="1">
        <v>1370</v>
      </c>
      <c r="B1373" s="8" t="s">
        <v>2276</v>
      </c>
      <c r="C1373" s="8" t="s">
        <v>2277</v>
      </c>
      <c r="D1373" s="8" t="s">
        <v>88</v>
      </c>
      <c r="E1373" s="8" t="s">
        <v>2275</v>
      </c>
      <c r="F1373" s="8">
        <v>1.5667</v>
      </c>
      <c r="G1373" s="8"/>
      <c r="H1373" s="8"/>
      <c r="I1373" s="8"/>
      <c r="J1373" s="8"/>
      <c r="K1373" s="8"/>
      <c r="L1373" s="8"/>
      <c r="M1373" s="8"/>
      <c r="N1373" s="8"/>
      <c r="O1373" s="8"/>
      <c r="P1373" s="8"/>
      <c r="Q1373" s="8"/>
      <c r="R1373" s="65">
        <v>1.5</v>
      </c>
      <c r="S1373" s="8"/>
      <c r="T1373" s="8"/>
      <c r="U1373" s="8"/>
      <c r="V1373" s="8"/>
      <c r="W1373" s="8"/>
      <c r="X1373" s="8"/>
      <c r="Y1373" s="8"/>
      <c r="Z1373" s="8"/>
      <c r="AA1373" s="65">
        <v>1.5</v>
      </c>
      <c r="AB1373" s="8"/>
      <c r="AC1373" s="8"/>
      <c r="AD1373" s="8"/>
      <c r="AE1373" s="8"/>
      <c r="AF1373" s="8"/>
      <c r="AG1373" s="8"/>
      <c r="AH1373" s="8"/>
      <c r="AI1373" s="8"/>
      <c r="AJ1373" s="8"/>
      <c r="AK1373" s="65">
        <v>1.5</v>
      </c>
    </row>
    <row r="1374" s="1" customFormat="1" ht="40.5" spans="1:37">
      <c r="A1374" s="1">
        <v>1371</v>
      </c>
      <c r="B1374" s="8" t="s">
        <v>1037</v>
      </c>
      <c r="C1374" s="8" t="s">
        <v>90</v>
      </c>
      <c r="D1374" s="8" t="s">
        <v>192</v>
      </c>
      <c r="E1374" s="8" t="s">
        <v>2275</v>
      </c>
      <c r="F1374" s="65">
        <v>477.765</v>
      </c>
      <c r="G1374" s="8"/>
      <c r="H1374" s="8"/>
      <c r="I1374" s="65">
        <v>327.63</v>
      </c>
      <c r="J1374" s="8"/>
      <c r="K1374" s="8"/>
      <c r="L1374" s="65">
        <v>332.4</v>
      </c>
      <c r="M1374" s="8"/>
      <c r="N1374" s="8"/>
      <c r="O1374" s="8"/>
      <c r="P1374" s="8"/>
      <c r="Q1374" s="8"/>
      <c r="R1374" s="8"/>
      <c r="S1374" s="8"/>
      <c r="T1374" s="65">
        <v>338</v>
      </c>
      <c r="U1374" s="8"/>
      <c r="V1374" s="65">
        <v>357.53</v>
      </c>
      <c r="W1374" s="8"/>
      <c r="X1374" s="65">
        <v>414</v>
      </c>
      <c r="Y1374" s="8"/>
      <c r="Z1374" s="8"/>
      <c r="AA1374" s="8"/>
      <c r="AB1374" s="8"/>
      <c r="AC1374" s="8"/>
      <c r="AD1374" s="8"/>
      <c r="AE1374" s="8"/>
      <c r="AF1374" s="8"/>
      <c r="AG1374" s="8"/>
      <c r="AH1374" s="8"/>
      <c r="AI1374" s="8"/>
      <c r="AJ1374" s="8"/>
      <c r="AK1374" s="65">
        <v>353.912</v>
      </c>
    </row>
    <row r="1375" s="1" customFormat="1" ht="40.5" spans="1:37">
      <c r="A1375" s="1">
        <v>1372</v>
      </c>
      <c r="B1375" s="8" t="s">
        <v>1197</v>
      </c>
      <c r="C1375" s="8" t="s">
        <v>2278</v>
      </c>
      <c r="D1375" s="8" t="s">
        <v>47</v>
      </c>
      <c r="E1375" s="8" t="s">
        <v>2275</v>
      </c>
      <c r="F1375" s="65">
        <v>4.63</v>
      </c>
      <c r="G1375" s="65"/>
      <c r="H1375" s="65"/>
      <c r="I1375" s="65"/>
      <c r="J1375" s="65"/>
      <c r="K1375" s="65"/>
      <c r="L1375" s="65">
        <v>3.27</v>
      </c>
      <c r="M1375" s="65"/>
      <c r="N1375" s="65"/>
      <c r="O1375" s="65"/>
      <c r="P1375" s="65"/>
      <c r="Q1375" s="65"/>
      <c r="R1375" s="65"/>
      <c r="S1375" s="65"/>
      <c r="T1375" s="65"/>
      <c r="U1375" s="65"/>
      <c r="V1375" s="65"/>
      <c r="W1375" s="65">
        <v>3.45</v>
      </c>
      <c r="X1375" s="65"/>
      <c r="Y1375" s="65"/>
      <c r="Z1375" s="65"/>
      <c r="AA1375" s="65"/>
      <c r="AB1375" s="65"/>
      <c r="AC1375" s="65"/>
      <c r="AD1375" s="65"/>
      <c r="AE1375" s="65"/>
      <c r="AF1375" s="65"/>
      <c r="AG1375" s="65"/>
      <c r="AH1375" s="65"/>
      <c r="AI1375" s="65"/>
      <c r="AJ1375" s="65"/>
      <c r="AK1375" s="65">
        <v>3.36</v>
      </c>
    </row>
    <row r="1376" s="1" customFormat="1" ht="40.5" spans="1:37">
      <c r="A1376" s="1">
        <v>1373</v>
      </c>
      <c r="B1376" s="8" t="s">
        <v>1197</v>
      </c>
      <c r="C1376" s="8" t="s">
        <v>2279</v>
      </c>
      <c r="D1376" s="8" t="s">
        <v>715</v>
      </c>
      <c r="E1376" s="8" t="s">
        <v>2275</v>
      </c>
      <c r="F1376" s="8">
        <v>7.8025</v>
      </c>
      <c r="G1376" s="65"/>
      <c r="H1376" s="65"/>
      <c r="I1376" s="65"/>
      <c r="J1376" s="65"/>
      <c r="K1376" s="65">
        <v>7.05</v>
      </c>
      <c r="L1376" s="65">
        <v>4.72</v>
      </c>
      <c r="M1376" s="65"/>
      <c r="N1376" s="65"/>
      <c r="O1376" s="65"/>
      <c r="P1376" s="65"/>
      <c r="Q1376" s="65"/>
      <c r="R1376" s="65"/>
      <c r="S1376" s="65"/>
      <c r="T1376" s="65">
        <v>5.03</v>
      </c>
      <c r="U1376" s="65"/>
      <c r="V1376" s="65"/>
      <c r="W1376" s="65"/>
      <c r="X1376" s="65"/>
      <c r="Y1376" s="65"/>
      <c r="Z1376" s="65"/>
      <c r="AA1376" s="65"/>
      <c r="AB1376" s="65"/>
      <c r="AC1376" s="65"/>
      <c r="AD1376" s="65"/>
      <c r="AE1376" s="65"/>
      <c r="AF1376" s="65"/>
      <c r="AG1376" s="65"/>
      <c r="AH1376" s="65"/>
      <c r="AI1376" s="65"/>
      <c r="AJ1376" s="65">
        <v>6.5</v>
      </c>
      <c r="AK1376" s="65">
        <v>5.825</v>
      </c>
    </row>
    <row r="1377" s="1" customFormat="1" ht="40.5" spans="1:37">
      <c r="A1377" s="1">
        <v>1374</v>
      </c>
      <c r="B1377" s="8" t="s">
        <v>1197</v>
      </c>
      <c r="C1377" s="8" t="s">
        <v>2280</v>
      </c>
      <c r="D1377" s="8" t="s">
        <v>715</v>
      </c>
      <c r="E1377" s="8" t="s">
        <v>2275</v>
      </c>
      <c r="F1377" s="65">
        <v>9.09</v>
      </c>
      <c r="G1377" s="65"/>
      <c r="H1377" s="65"/>
      <c r="I1377" s="65"/>
      <c r="J1377" s="65"/>
      <c r="K1377" s="65"/>
      <c r="L1377" s="65"/>
      <c r="M1377" s="65"/>
      <c r="N1377" s="65"/>
      <c r="O1377" s="65"/>
      <c r="P1377" s="65"/>
      <c r="Q1377" s="65"/>
      <c r="R1377" s="65"/>
      <c r="S1377" s="65"/>
      <c r="T1377" s="65"/>
      <c r="U1377" s="65"/>
      <c r="V1377" s="65">
        <v>6.5</v>
      </c>
      <c r="W1377" s="65"/>
      <c r="X1377" s="65"/>
      <c r="Y1377" s="65"/>
      <c r="Z1377" s="65"/>
      <c r="AA1377" s="65"/>
      <c r="AB1377" s="65"/>
      <c r="AC1377" s="65"/>
      <c r="AD1377" s="65"/>
      <c r="AE1377" s="65"/>
      <c r="AF1377" s="65"/>
      <c r="AG1377" s="65"/>
      <c r="AH1377" s="65"/>
      <c r="AI1377" s="65"/>
      <c r="AJ1377" s="65">
        <v>7</v>
      </c>
      <c r="AK1377" s="65">
        <v>6.75</v>
      </c>
    </row>
    <row r="1378" s="1" customFormat="1" ht="40.5" spans="1:37">
      <c r="A1378" s="1">
        <v>1375</v>
      </c>
      <c r="B1378" s="8" t="s">
        <v>1162</v>
      </c>
      <c r="C1378" s="8" t="s">
        <v>2281</v>
      </c>
      <c r="D1378" s="8" t="s">
        <v>47</v>
      </c>
      <c r="E1378" s="8" t="s">
        <v>2275</v>
      </c>
      <c r="F1378" s="65">
        <v>1.63</v>
      </c>
      <c r="G1378" s="65"/>
      <c r="H1378" s="65"/>
      <c r="I1378" s="65"/>
      <c r="J1378" s="65"/>
      <c r="K1378" s="65"/>
      <c r="L1378" s="65">
        <v>1.2</v>
      </c>
      <c r="M1378" s="65"/>
      <c r="N1378" s="65"/>
      <c r="O1378" s="65"/>
      <c r="P1378" s="65"/>
      <c r="Q1378" s="65"/>
      <c r="R1378" s="65">
        <v>0.74</v>
      </c>
      <c r="S1378" s="65"/>
      <c r="T1378" s="65"/>
      <c r="U1378" s="65"/>
      <c r="V1378" s="65"/>
      <c r="W1378" s="65"/>
      <c r="X1378" s="65"/>
      <c r="Y1378" s="65"/>
      <c r="Z1378" s="65"/>
      <c r="AA1378" s="65"/>
      <c r="AB1378" s="65"/>
      <c r="AC1378" s="65"/>
      <c r="AD1378" s="65"/>
      <c r="AE1378" s="65"/>
      <c r="AF1378" s="65"/>
      <c r="AG1378" s="65"/>
      <c r="AH1378" s="65"/>
      <c r="AI1378" s="65"/>
      <c r="AJ1378" s="65"/>
      <c r="AK1378" s="65">
        <v>0.97</v>
      </c>
    </row>
    <row r="1379" s="1" customFormat="1" ht="40.5" spans="1:37">
      <c r="A1379" s="1">
        <v>1376</v>
      </c>
      <c r="B1379" s="8" t="s">
        <v>1162</v>
      </c>
      <c r="C1379" s="8" t="s">
        <v>2282</v>
      </c>
      <c r="D1379" s="8" t="s">
        <v>47</v>
      </c>
      <c r="E1379" s="8" t="s">
        <v>2275</v>
      </c>
      <c r="F1379" s="65">
        <v>1.98</v>
      </c>
      <c r="G1379" s="65"/>
      <c r="H1379" s="65"/>
      <c r="I1379" s="65">
        <v>1.82</v>
      </c>
      <c r="J1379" s="65"/>
      <c r="K1379" s="65"/>
      <c r="L1379" s="65">
        <v>1.21</v>
      </c>
      <c r="M1379" s="65"/>
      <c r="N1379" s="65"/>
      <c r="O1379" s="65"/>
      <c r="P1379" s="65"/>
      <c r="Q1379" s="65"/>
      <c r="R1379" s="65">
        <v>1.01</v>
      </c>
      <c r="S1379" s="65"/>
      <c r="T1379" s="65">
        <v>1.86</v>
      </c>
      <c r="U1379" s="65"/>
      <c r="V1379" s="65"/>
      <c r="W1379" s="65"/>
      <c r="X1379" s="65"/>
      <c r="Y1379" s="65"/>
      <c r="Z1379" s="65"/>
      <c r="AA1379" s="65"/>
      <c r="AB1379" s="65"/>
      <c r="AC1379" s="65"/>
      <c r="AD1379" s="65"/>
      <c r="AE1379" s="65"/>
      <c r="AF1379" s="65"/>
      <c r="AG1379" s="65"/>
      <c r="AH1379" s="65"/>
      <c r="AI1379" s="65"/>
      <c r="AJ1379" s="65"/>
      <c r="AK1379" s="65">
        <v>1.475</v>
      </c>
    </row>
    <row r="1380" s="1" customFormat="1" ht="40.5" spans="1:37">
      <c r="A1380" s="1">
        <v>1377</v>
      </c>
      <c r="B1380" s="8" t="s">
        <v>1162</v>
      </c>
      <c r="C1380" s="8" t="s">
        <v>2283</v>
      </c>
      <c r="D1380" s="8" t="s">
        <v>47</v>
      </c>
      <c r="E1380" s="8" t="s">
        <v>2275</v>
      </c>
      <c r="F1380" s="65">
        <v>2.3</v>
      </c>
      <c r="G1380" s="65"/>
      <c r="H1380" s="65"/>
      <c r="I1380" s="65"/>
      <c r="J1380" s="65"/>
      <c r="K1380" s="65"/>
      <c r="L1380" s="65"/>
      <c r="M1380" s="65"/>
      <c r="N1380" s="65"/>
      <c r="O1380" s="65"/>
      <c r="P1380" s="65"/>
      <c r="Q1380" s="65"/>
      <c r="R1380" s="65">
        <v>1.15</v>
      </c>
      <c r="S1380" s="65"/>
      <c r="T1380" s="65">
        <v>2.01</v>
      </c>
      <c r="U1380" s="65"/>
      <c r="V1380" s="65"/>
      <c r="W1380" s="65"/>
      <c r="X1380" s="65"/>
      <c r="Y1380" s="65"/>
      <c r="Z1380" s="65"/>
      <c r="AA1380" s="65"/>
      <c r="AB1380" s="65"/>
      <c r="AC1380" s="65"/>
      <c r="AD1380" s="65"/>
      <c r="AE1380" s="65"/>
      <c r="AF1380" s="65"/>
      <c r="AG1380" s="65"/>
      <c r="AH1380" s="65"/>
      <c r="AI1380" s="65"/>
      <c r="AJ1380" s="65"/>
      <c r="AK1380" s="65">
        <v>1.58</v>
      </c>
    </row>
    <row r="1381" s="1" customFormat="1" ht="40.5" spans="1:37">
      <c r="A1381" s="1">
        <v>1378</v>
      </c>
      <c r="B1381" s="8" t="s">
        <v>1162</v>
      </c>
      <c r="C1381" s="8" t="s">
        <v>2284</v>
      </c>
      <c r="D1381" s="8" t="s">
        <v>47</v>
      </c>
      <c r="E1381" s="8" t="s">
        <v>2275</v>
      </c>
      <c r="F1381" s="65">
        <v>2.68</v>
      </c>
      <c r="G1381" s="65"/>
      <c r="H1381" s="65"/>
      <c r="I1381" s="65">
        <v>2.63</v>
      </c>
      <c r="J1381" s="65"/>
      <c r="K1381" s="65"/>
      <c r="L1381" s="65"/>
      <c r="M1381" s="65"/>
      <c r="N1381" s="65"/>
      <c r="O1381" s="65"/>
      <c r="P1381" s="65"/>
      <c r="Q1381" s="65"/>
      <c r="R1381" s="65">
        <v>1.47</v>
      </c>
      <c r="S1381" s="65">
        <v>2.13</v>
      </c>
      <c r="T1381" s="65">
        <v>2.28</v>
      </c>
      <c r="U1381" s="65"/>
      <c r="V1381" s="65"/>
      <c r="W1381" s="65"/>
      <c r="X1381" s="65">
        <v>2.7</v>
      </c>
      <c r="Y1381" s="65"/>
      <c r="Z1381" s="65"/>
      <c r="AA1381" s="65"/>
      <c r="AB1381" s="65"/>
      <c r="AC1381" s="65"/>
      <c r="AD1381" s="65"/>
      <c r="AE1381" s="65"/>
      <c r="AF1381" s="65"/>
      <c r="AG1381" s="65"/>
      <c r="AH1381" s="65"/>
      <c r="AI1381" s="65"/>
      <c r="AJ1381" s="65"/>
      <c r="AK1381" s="65">
        <v>2.242</v>
      </c>
    </row>
    <row r="1382" s="1" customFormat="1" ht="40.5" spans="1:37">
      <c r="A1382" s="1">
        <v>1379</v>
      </c>
      <c r="B1382" s="8" t="s">
        <v>1162</v>
      </c>
      <c r="C1382" s="8" t="s">
        <v>2285</v>
      </c>
      <c r="D1382" s="8" t="s">
        <v>715</v>
      </c>
      <c r="E1382" s="8" t="s">
        <v>2275</v>
      </c>
      <c r="F1382" s="65">
        <v>4.39</v>
      </c>
      <c r="G1382" s="65"/>
      <c r="H1382" s="65"/>
      <c r="I1382" s="65"/>
      <c r="J1382" s="65"/>
      <c r="K1382" s="65"/>
      <c r="L1382" s="65"/>
      <c r="M1382" s="65"/>
      <c r="N1382" s="65"/>
      <c r="O1382" s="65"/>
      <c r="P1382" s="65"/>
      <c r="Q1382" s="65"/>
      <c r="R1382" s="65"/>
      <c r="S1382" s="65"/>
      <c r="T1382" s="65"/>
      <c r="U1382" s="65"/>
      <c r="V1382" s="65"/>
      <c r="W1382" s="65"/>
      <c r="X1382" s="65"/>
      <c r="Y1382" s="65" t="s">
        <v>2286</v>
      </c>
      <c r="Z1382" s="65"/>
      <c r="AA1382" s="65"/>
      <c r="AB1382" s="65"/>
      <c r="AC1382" s="65"/>
      <c r="AD1382" s="65"/>
      <c r="AE1382" s="65"/>
      <c r="AF1382" s="65">
        <v>3.203</v>
      </c>
      <c r="AG1382" s="65"/>
      <c r="AH1382" s="65"/>
      <c r="AI1382" s="65"/>
      <c r="AJ1382" s="65"/>
      <c r="AK1382" s="65">
        <v>3.2465</v>
      </c>
    </row>
    <row r="1383" s="1" customFormat="1" ht="40.5" spans="1:37">
      <c r="A1383" s="1">
        <v>1380</v>
      </c>
      <c r="B1383" s="8" t="s">
        <v>1162</v>
      </c>
      <c r="C1383" s="8" t="s">
        <v>2287</v>
      </c>
      <c r="D1383" s="8" t="s">
        <v>715</v>
      </c>
      <c r="E1383" s="8" t="s">
        <v>2275</v>
      </c>
      <c r="F1383" s="65">
        <v>4.87</v>
      </c>
      <c r="G1383" s="65"/>
      <c r="H1383" s="65"/>
      <c r="I1383" s="65">
        <v>3.44</v>
      </c>
      <c r="J1383" s="65"/>
      <c r="K1383" s="65"/>
      <c r="L1383" s="65"/>
      <c r="M1383" s="65"/>
      <c r="N1383" s="65"/>
      <c r="O1383" s="65"/>
      <c r="P1383" s="65"/>
      <c r="Q1383" s="65"/>
      <c r="R1383" s="65"/>
      <c r="S1383" s="65"/>
      <c r="T1383" s="65"/>
      <c r="U1383" s="65"/>
      <c r="V1383" s="65"/>
      <c r="W1383" s="65"/>
      <c r="X1383" s="65"/>
      <c r="Y1383" s="65" t="s">
        <v>2288</v>
      </c>
      <c r="Z1383" s="65"/>
      <c r="AA1383" s="65"/>
      <c r="AB1383" s="65"/>
      <c r="AC1383" s="65"/>
      <c r="AD1383" s="65"/>
      <c r="AE1383" s="65"/>
      <c r="AF1383" s="65">
        <v>3.688</v>
      </c>
      <c r="AG1383" s="65"/>
      <c r="AH1383" s="65"/>
      <c r="AI1383" s="65"/>
      <c r="AJ1383" s="65"/>
      <c r="AK1383" s="65">
        <v>3.5993</v>
      </c>
    </row>
    <row r="1384" s="1" customFormat="1" ht="40.5" spans="1:37">
      <c r="A1384" s="1">
        <v>1381</v>
      </c>
      <c r="B1384" s="8" t="s">
        <v>1162</v>
      </c>
      <c r="C1384" s="8" t="s">
        <v>2289</v>
      </c>
      <c r="D1384" s="8" t="s">
        <v>715</v>
      </c>
      <c r="E1384" s="8" t="s">
        <v>2275</v>
      </c>
      <c r="F1384" s="65">
        <v>4.64</v>
      </c>
      <c r="G1384" s="65"/>
      <c r="H1384" s="65"/>
      <c r="I1384" s="65"/>
      <c r="J1384" s="65"/>
      <c r="K1384" s="65"/>
      <c r="L1384" s="65"/>
      <c r="M1384" s="65"/>
      <c r="N1384" s="65"/>
      <c r="O1384" s="65"/>
      <c r="P1384" s="65"/>
      <c r="Q1384" s="65"/>
      <c r="R1384" s="65"/>
      <c r="S1384" s="65"/>
      <c r="T1384" s="65"/>
      <c r="U1384" s="65"/>
      <c r="V1384" s="65"/>
      <c r="W1384" s="65"/>
      <c r="X1384" s="65"/>
      <c r="Y1384" s="65">
        <v>3.83</v>
      </c>
      <c r="Z1384" s="65"/>
      <c r="AA1384" s="65"/>
      <c r="AB1384" s="65"/>
      <c r="AC1384" s="65"/>
      <c r="AD1384" s="65"/>
      <c r="AE1384" s="65"/>
      <c r="AF1384" s="65">
        <v>4.1969</v>
      </c>
      <c r="AG1384" s="65"/>
      <c r="AH1384" s="65"/>
      <c r="AI1384" s="65"/>
      <c r="AJ1384" s="65"/>
      <c r="AK1384" s="65">
        <v>4.0135</v>
      </c>
    </row>
    <row r="1385" s="1" customFormat="1" ht="40.5" spans="1:37">
      <c r="A1385" s="1">
        <v>1382</v>
      </c>
      <c r="B1385" s="8" t="s">
        <v>1162</v>
      </c>
      <c r="C1385" s="8" t="s">
        <v>2290</v>
      </c>
      <c r="D1385" s="8" t="s">
        <v>715</v>
      </c>
      <c r="E1385" s="8" t="s">
        <v>2275</v>
      </c>
      <c r="F1385" s="65">
        <v>5.74</v>
      </c>
      <c r="G1385" s="65"/>
      <c r="H1385" s="65"/>
      <c r="I1385" s="65">
        <v>4.3</v>
      </c>
      <c r="J1385" s="65"/>
      <c r="K1385" s="65"/>
      <c r="L1385" s="65"/>
      <c r="M1385" s="65"/>
      <c r="N1385" s="65"/>
      <c r="O1385" s="65"/>
      <c r="P1385" s="65"/>
      <c r="Q1385" s="65"/>
      <c r="R1385" s="65"/>
      <c r="S1385" s="65"/>
      <c r="T1385" s="65"/>
      <c r="U1385" s="65"/>
      <c r="V1385" s="65"/>
      <c r="W1385" s="65"/>
      <c r="X1385" s="65"/>
      <c r="Y1385" s="65">
        <v>3.97</v>
      </c>
      <c r="Z1385" s="65"/>
      <c r="AA1385" s="65"/>
      <c r="AB1385" s="65"/>
      <c r="AC1385" s="65"/>
      <c r="AD1385" s="65"/>
      <c r="AE1385" s="65"/>
      <c r="AF1385" s="65"/>
      <c r="AG1385" s="65"/>
      <c r="AH1385" s="65"/>
      <c r="AI1385" s="65"/>
      <c r="AJ1385" s="65"/>
      <c r="AK1385" s="65">
        <v>4.135</v>
      </c>
    </row>
    <row r="1386" s="1" customFormat="1" ht="40.5" spans="1:37">
      <c r="A1386" s="1">
        <v>1383</v>
      </c>
      <c r="B1386" s="8" t="s">
        <v>1162</v>
      </c>
      <c r="C1386" s="8" t="s">
        <v>2291</v>
      </c>
      <c r="D1386" s="8" t="s">
        <v>715</v>
      </c>
      <c r="E1386" s="8" t="s">
        <v>2275</v>
      </c>
      <c r="F1386" s="65">
        <v>5.05</v>
      </c>
      <c r="G1386" s="65"/>
      <c r="H1386" s="65"/>
      <c r="I1386" s="65">
        <v>4.46</v>
      </c>
      <c r="J1386" s="65"/>
      <c r="K1386" s="65"/>
      <c r="L1386" s="65"/>
      <c r="M1386" s="65"/>
      <c r="N1386" s="65"/>
      <c r="O1386" s="65"/>
      <c r="P1386" s="65"/>
      <c r="Q1386" s="65"/>
      <c r="R1386" s="65"/>
      <c r="S1386" s="65"/>
      <c r="T1386" s="65"/>
      <c r="U1386" s="65"/>
      <c r="V1386" s="65"/>
      <c r="W1386" s="65"/>
      <c r="X1386" s="65"/>
      <c r="Y1386" s="65">
        <v>4.72</v>
      </c>
      <c r="Z1386" s="65"/>
      <c r="AA1386" s="65"/>
      <c r="AB1386" s="65"/>
      <c r="AC1386" s="65"/>
      <c r="AD1386" s="65"/>
      <c r="AE1386" s="65"/>
      <c r="AF1386" s="65"/>
      <c r="AG1386" s="65"/>
      <c r="AH1386" s="65"/>
      <c r="AI1386" s="65"/>
      <c r="AJ1386" s="65"/>
      <c r="AK1386" s="65">
        <v>4.59</v>
      </c>
    </row>
    <row r="1387" s="1" customFormat="1" ht="40.5" spans="1:37">
      <c r="A1387" s="1">
        <v>1384</v>
      </c>
      <c r="B1387" s="8" t="s">
        <v>1162</v>
      </c>
      <c r="C1387" s="8" t="s">
        <v>2292</v>
      </c>
      <c r="D1387" s="8" t="s">
        <v>715</v>
      </c>
      <c r="E1387" s="8" t="s">
        <v>2275</v>
      </c>
      <c r="F1387" s="65">
        <v>5.3</v>
      </c>
      <c r="G1387" s="65"/>
      <c r="H1387" s="65"/>
      <c r="I1387" s="65">
        <v>5.25</v>
      </c>
      <c r="J1387" s="65"/>
      <c r="K1387" s="65"/>
      <c r="L1387" s="65"/>
      <c r="M1387" s="65"/>
      <c r="N1387" s="65"/>
      <c r="O1387" s="65"/>
      <c r="P1387" s="65"/>
      <c r="Q1387" s="65"/>
      <c r="R1387" s="65"/>
      <c r="S1387" s="65"/>
      <c r="T1387" s="65"/>
      <c r="U1387" s="65"/>
      <c r="V1387" s="65"/>
      <c r="W1387" s="65"/>
      <c r="X1387" s="65"/>
      <c r="Y1387" s="65"/>
      <c r="Z1387" s="65"/>
      <c r="AA1387" s="65"/>
      <c r="AB1387" s="65"/>
      <c r="AC1387" s="65"/>
      <c r="AD1387" s="65"/>
      <c r="AE1387" s="65"/>
      <c r="AF1387" s="65"/>
      <c r="AG1387" s="65"/>
      <c r="AH1387" s="65"/>
      <c r="AI1387" s="65"/>
      <c r="AJ1387" s="65"/>
      <c r="AK1387" s="65">
        <v>5.25</v>
      </c>
    </row>
    <row r="1388" s="1" customFormat="1" ht="40.5" spans="1:37">
      <c r="A1388" s="1">
        <v>1385</v>
      </c>
      <c r="B1388" s="8" t="s">
        <v>1162</v>
      </c>
      <c r="C1388" s="8" t="s">
        <v>2293</v>
      </c>
      <c r="D1388" s="8" t="s">
        <v>47</v>
      </c>
      <c r="E1388" s="8" t="s">
        <v>2275</v>
      </c>
      <c r="F1388" s="65">
        <v>2.91</v>
      </c>
      <c r="G1388" s="65"/>
      <c r="H1388" s="65"/>
      <c r="I1388" s="65"/>
      <c r="J1388" s="65"/>
      <c r="K1388" s="65"/>
      <c r="L1388" s="65"/>
      <c r="M1388" s="65"/>
      <c r="N1388" s="65"/>
      <c r="O1388" s="65"/>
      <c r="P1388" s="65"/>
      <c r="Q1388" s="65">
        <v>1.88</v>
      </c>
      <c r="R1388" s="65"/>
      <c r="S1388" s="65"/>
      <c r="T1388" s="65"/>
      <c r="U1388" s="65"/>
      <c r="V1388" s="65"/>
      <c r="W1388" s="65"/>
      <c r="X1388" s="65"/>
      <c r="Y1388" s="65"/>
      <c r="Z1388" s="65"/>
      <c r="AA1388" s="65"/>
      <c r="AB1388" s="65"/>
      <c r="AC1388" s="65"/>
      <c r="AD1388" s="65"/>
      <c r="AE1388" s="65"/>
      <c r="AF1388" s="65"/>
      <c r="AG1388" s="65"/>
      <c r="AH1388" s="65"/>
      <c r="AI1388" s="65"/>
      <c r="AJ1388" s="65"/>
      <c r="AK1388" s="65">
        <v>1.88</v>
      </c>
    </row>
    <row r="1389" s="1" customFormat="1" ht="40.5" spans="1:37">
      <c r="A1389" s="1">
        <v>1386</v>
      </c>
      <c r="B1389" s="8" t="s">
        <v>1162</v>
      </c>
      <c r="C1389" s="8" t="s">
        <v>2294</v>
      </c>
      <c r="D1389" s="8" t="s">
        <v>715</v>
      </c>
      <c r="E1389" s="8" t="s">
        <v>2275</v>
      </c>
      <c r="F1389" s="65">
        <v>6.315</v>
      </c>
      <c r="G1389" s="65"/>
      <c r="H1389" s="65"/>
      <c r="I1389" s="65"/>
      <c r="J1389" s="65"/>
      <c r="K1389" s="65"/>
      <c r="L1389" s="65"/>
      <c r="M1389" s="65"/>
      <c r="N1389" s="65"/>
      <c r="O1389" s="65"/>
      <c r="P1389" s="65"/>
      <c r="Q1389" s="65">
        <v>3.41</v>
      </c>
      <c r="R1389" s="65"/>
      <c r="S1389" s="65"/>
      <c r="T1389" s="65"/>
      <c r="U1389" s="65"/>
      <c r="V1389" s="65"/>
      <c r="W1389" s="65"/>
      <c r="X1389" s="65"/>
      <c r="Y1389" s="65"/>
      <c r="Z1389" s="65"/>
      <c r="AA1389" s="65">
        <v>5.257</v>
      </c>
      <c r="AB1389" s="65"/>
      <c r="AC1389" s="65"/>
      <c r="AD1389" s="65"/>
      <c r="AE1389" s="65"/>
      <c r="AF1389" s="65"/>
      <c r="AG1389" s="65"/>
      <c r="AH1389" s="65"/>
      <c r="AI1389" s="65"/>
      <c r="AJ1389" s="65"/>
      <c r="AK1389" s="65">
        <v>4.3335</v>
      </c>
    </row>
    <row r="1390" s="1" customFormat="1" ht="40.5" spans="1:37">
      <c r="A1390" s="1">
        <v>1387</v>
      </c>
      <c r="B1390" s="8" t="s">
        <v>1162</v>
      </c>
      <c r="C1390" s="8" t="s">
        <v>2295</v>
      </c>
      <c r="D1390" s="8" t="s">
        <v>715</v>
      </c>
      <c r="E1390" s="8" t="s">
        <v>2275</v>
      </c>
      <c r="F1390" s="65">
        <v>6.92</v>
      </c>
      <c r="G1390" s="65"/>
      <c r="H1390" s="65"/>
      <c r="I1390" s="65"/>
      <c r="J1390" s="65"/>
      <c r="K1390" s="65"/>
      <c r="L1390" s="65"/>
      <c r="M1390" s="65"/>
      <c r="N1390" s="65"/>
      <c r="O1390" s="65"/>
      <c r="P1390" s="65"/>
      <c r="Q1390" s="65">
        <v>3.59</v>
      </c>
      <c r="R1390" s="65"/>
      <c r="S1390" s="65"/>
      <c r="T1390" s="65"/>
      <c r="U1390" s="65"/>
      <c r="V1390" s="65"/>
      <c r="W1390" s="65"/>
      <c r="X1390" s="65"/>
      <c r="Y1390" s="65"/>
      <c r="Z1390" s="65"/>
      <c r="AA1390" s="65"/>
      <c r="AB1390" s="65"/>
      <c r="AC1390" s="65"/>
      <c r="AD1390" s="65"/>
      <c r="AE1390" s="65"/>
      <c r="AF1390" s="65"/>
      <c r="AG1390" s="65"/>
      <c r="AH1390" s="65"/>
      <c r="AI1390" s="65"/>
      <c r="AJ1390" s="65"/>
      <c r="AK1390" s="65">
        <v>3.59</v>
      </c>
    </row>
    <row r="1391" s="1" customFormat="1" ht="40.5" spans="1:37">
      <c r="A1391" s="1">
        <v>1388</v>
      </c>
      <c r="B1391" s="8" t="s">
        <v>1162</v>
      </c>
      <c r="C1391" s="8" t="s">
        <v>2296</v>
      </c>
      <c r="D1391" s="8" t="s">
        <v>715</v>
      </c>
      <c r="E1391" s="8" t="s">
        <v>2275</v>
      </c>
      <c r="F1391" s="65">
        <v>6.99</v>
      </c>
      <c r="G1391" s="65"/>
      <c r="H1391" s="65"/>
      <c r="I1391" s="65"/>
      <c r="J1391" s="65"/>
      <c r="K1391" s="65"/>
      <c r="L1391" s="65"/>
      <c r="M1391" s="65"/>
      <c r="N1391" s="65"/>
      <c r="O1391" s="65"/>
      <c r="P1391" s="65"/>
      <c r="Q1391" s="65"/>
      <c r="R1391" s="65"/>
      <c r="S1391" s="65"/>
      <c r="T1391" s="65"/>
      <c r="U1391" s="65"/>
      <c r="V1391" s="65">
        <v>5.57</v>
      </c>
      <c r="W1391" s="65"/>
      <c r="X1391" s="65"/>
      <c r="Y1391" s="65"/>
      <c r="Z1391" s="65"/>
      <c r="AA1391" s="65"/>
      <c r="AB1391" s="65"/>
      <c r="AC1391" s="65"/>
      <c r="AD1391" s="65"/>
      <c r="AE1391" s="65"/>
      <c r="AF1391" s="65"/>
      <c r="AG1391" s="65"/>
      <c r="AH1391" s="65"/>
      <c r="AI1391" s="65"/>
      <c r="AJ1391" s="65"/>
      <c r="AK1391" s="65">
        <v>5.57</v>
      </c>
    </row>
    <row r="1392" s="1" customFormat="1" ht="40.5" spans="1:37">
      <c r="A1392" s="1">
        <v>1389</v>
      </c>
      <c r="B1392" s="8" t="s">
        <v>1162</v>
      </c>
      <c r="C1392" s="8" t="s">
        <v>2297</v>
      </c>
      <c r="D1392" s="8" t="s">
        <v>715</v>
      </c>
      <c r="E1392" s="8" t="s">
        <v>2275</v>
      </c>
      <c r="F1392" s="65">
        <v>7.61</v>
      </c>
      <c r="G1392" s="65"/>
      <c r="H1392" s="65"/>
      <c r="I1392" s="65"/>
      <c r="J1392" s="65"/>
      <c r="K1392" s="65"/>
      <c r="L1392" s="65"/>
      <c r="M1392" s="65"/>
      <c r="N1392" s="65"/>
      <c r="O1392" s="65"/>
      <c r="P1392" s="65"/>
      <c r="Q1392" s="65"/>
      <c r="R1392" s="65"/>
      <c r="S1392" s="65"/>
      <c r="T1392" s="65"/>
      <c r="U1392" s="65"/>
      <c r="V1392" s="65">
        <v>5.87</v>
      </c>
      <c r="W1392" s="65"/>
      <c r="X1392" s="65"/>
      <c r="Y1392" s="65"/>
      <c r="Z1392" s="65"/>
      <c r="AA1392" s="65"/>
      <c r="AB1392" s="65"/>
      <c r="AC1392" s="65"/>
      <c r="AD1392" s="65"/>
      <c r="AE1392" s="65"/>
      <c r="AF1392" s="65"/>
      <c r="AG1392" s="65"/>
      <c r="AH1392" s="65"/>
      <c r="AI1392" s="65"/>
      <c r="AJ1392" s="65"/>
      <c r="AK1392" s="65">
        <v>5.87</v>
      </c>
    </row>
    <row r="1393" s="1" customFormat="1" ht="40.5" spans="1:37">
      <c r="A1393" s="1">
        <v>1390</v>
      </c>
      <c r="B1393" s="8" t="s">
        <v>880</v>
      </c>
      <c r="C1393" s="8" t="s">
        <v>2298</v>
      </c>
      <c r="D1393" s="8" t="s">
        <v>47</v>
      </c>
      <c r="E1393" s="8" t="s">
        <v>2275</v>
      </c>
      <c r="F1393" s="65">
        <v>3.23</v>
      </c>
      <c r="G1393" s="65"/>
      <c r="H1393" s="65"/>
      <c r="I1393" s="65"/>
      <c r="J1393" s="65"/>
      <c r="K1393" s="65"/>
      <c r="L1393" s="65">
        <v>1.2</v>
      </c>
      <c r="M1393" s="65"/>
      <c r="N1393" s="65"/>
      <c r="O1393" s="65"/>
      <c r="P1393" s="65"/>
      <c r="Q1393" s="65"/>
      <c r="R1393" s="65"/>
      <c r="S1393" s="65"/>
      <c r="T1393" s="65"/>
      <c r="U1393" s="65"/>
      <c r="V1393" s="65"/>
      <c r="W1393" s="65"/>
      <c r="X1393" s="65">
        <v>2</v>
      </c>
      <c r="Y1393" s="65"/>
      <c r="Z1393" s="65"/>
      <c r="AA1393" s="65"/>
      <c r="AB1393" s="65"/>
      <c r="AC1393" s="65"/>
      <c r="AD1393" s="65"/>
      <c r="AE1393" s="65"/>
      <c r="AF1393" s="65"/>
      <c r="AG1393" s="65"/>
      <c r="AH1393" s="65"/>
      <c r="AI1393" s="65"/>
      <c r="AJ1393" s="65"/>
      <c r="AK1393" s="65">
        <v>1.6</v>
      </c>
    </row>
    <row r="1394" s="1" customFormat="1" ht="40.5" spans="1:37">
      <c r="A1394" s="1">
        <v>1391</v>
      </c>
      <c r="B1394" s="8" t="s">
        <v>880</v>
      </c>
      <c r="C1394" s="8" t="s">
        <v>2299</v>
      </c>
      <c r="D1394" s="8" t="s">
        <v>47</v>
      </c>
      <c r="E1394" s="8" t="s">
        <v>2275</v>
      </c>
      <c r="F1394" s="65">
        <v>2.01</v>
      </c>
      <c r="G1394" s="65"/>
      <c r="H1394" s="65"/>
      <c r="I1394" s="65"/>
      <c r="J1394" s="65"/>
      <c r="K1394" s="65"/>
      <c r="L1394" s="65">
        <v>1.2</v>
      </c>
      <c r="M1394" s="65"/>
      <c r="N1394" s="65"/>
      <c r="O1394" s="65"/>
      <c r="P1394" s="65"/>
      <c r="Q1394" s="65"/>
      <c r="R1394" s="65">
        <v>1.02</v>
      </c>
      <c r="S1394" s="65"/>
      <c r="T1394" s="65">
        <v>1.86</v>
      </c>
      <c r="U1394" s="65"/>
      <c r="V1394" s="65"/>
      <c r="W1394" s="65"/>
      <c r="X1394" s="65"/>
      <c r="Y1394" s="65"/>
      <c r="Z1394" s="65"/>
      <c r="AA1394" s="65"/>
      <c r="AB1394" s="65"/>
      <c r="AC1394" s="65"/>
      <c r="AD1394" s="65"/>
      <c r="AE1394" s="65"/>
      <c r="AF1394" s="65">
        <v>2.1885</v>
      </c>
      <c r="AG1394" s="65"/>
      <c r="AH1394" s="65"/>
      <c r="AI1394" s="65"/>
      <c r="AJ1394" s="65"/>
      <c r="AK1394" s="65">
        <v>1.5671</v>
      </c>
    </row>
    <row r="1395" s="1" customFormat="1" ht="40.5" spans="1:37">
      <c r="A1395" s="1">
        <v>1392</v>
      </c>
      <c r="B1395" s="8" t="s">
        <v>880</v>
      </c>
      <c r="C1395" s="8" t="s">
        <v>2300</v>
      </c>
      <c r="D1395" s="8" t="s">
        <v>47</v>
      </c>
      <c r="E1395" s="8" t="s">
        <v>2275</v>
      </c>
      <c r="F1395" s="65">
        <v>2.34</v>
      </c>
      <c r="G1395" s="65"/>
      <c r="H1395" s="65"/>
      <c r="I1395" s="65"/>
      <c r="J1395" s="65"/>
      <c r="K1395" s="65"/>
      <c r="L1395" s="65"/>
      <c r="M1395" s="65"/>
      <c r="N1395" s="65"/>
      <c r="O1395" s="65"/>
      <c r="P1395" s="65"/>
      <c r="Q1395" s="65"/>
      <c r="R1395" s="65">
        <v>1.15</v>
      </c>
      <c r="S1395" s="65"/>
      <c r="T1395" s="65">
        <v>2.01</v>
      </c>
      <c r="U1395" s="65"/>
      <c r="V1395" s="65"/>
      <c r="W1395" s="65"/>
      <c r="X1395" s="65"/>
      <c r="Y1395" s="65"/>
      <c r="Z1395" s="65"/>
      <c r="AA1395" s="65"/>
      <c r="AB1395" s="65"/>
      <c r="AC1395" s="65"/>
      <c r="AD1395" s="65"/>
      <c r="AE1395" s="65"/>
      <c r="AF1395" s="65"/>
      <c r="AG1395" s="65"/>
      <c r="AH1395" s="65"/>
      <c r="AI1395" s="65"/>
      <c r="AJ1395" s="65"/>
      <c r="AK1395" s="65">
        <v>1.58</v>
      </c>
    </row>
    <row r="1396" s="1" customFormat="1" ht="40.5" spans="1:37">
      <c r="A1396" s="1">
        <v>1393</v>
      </c>
      <c r="B1396" s="8" t="s">
        <v>880</v>
      </c>
      <c r="C1396" s="8" t="s">
        <v>2301</v>
      </c>
      <c r="D1396" s="8" t="s">
        <v>47</v>
      </c>
      <c r="E1396" s="8" t="s">
        <v>2275</v>
      </c>
      <c r="F1396" s="65">
        <v>2.74</v>
      </c>
      <c r="G1396" s="65"/>
      <c r="H1396" s="65"/>
      <c r="I1396" s="65">
        <v>2.63</v>
      </c>
      <c r="J1396" s="65"/>
      <c r="K1396" s="65"/>
      <c r="L1396" s="65"/>
      <c r="M1396" s="65"/>
      <c r="N1396" s="65"/>
      <c r="O1396" s="65"/>
      <c r="P1396" s="65"/>
      <c r="Q1396" s="65"/>
      <c r="R1396" s="65">
        <v>1.65</v>
      </c>
      <c r="S1396" s="65"/>
      <c r="T1396" s="65">
        <v>2.28</v>
      </c>
      <c r="U1396" s="65"/>
      <c r="V1396" s="65"/>
      <c r="W1396" s="65"/>
      <c r="X1396" s="65">
        <v>2.7</v>
      </c>
      <c r="Y1396" s="65"/>
      <c r="Z1396" s="65"/>
      <c r="AA1396" s="65"/>
      <c r="AB1396" s="65"/>
      <c r="AC1396" s="65"/>
      <c r="AD1396" s="65"/>
      <c r="AE1396" s="65"/>
      <c r="AF1396" s="65"/>
      <c r="AG1396" s="65"/>
      <c r="AH1396" s="65"/>
      <c r="AI1396" s="65"/>
      <c r="AJ1396" s="65"/>
      <c r="AK1396" s="65">
        <v>2.315</v>
      </c>
    </row>
    <row r="1397" s="1" customFormat="1" ht="40.5" spans="1:37">
      <c r="A1397" s="1">
        <v>1394</v>
      </c>
      <c r="B1397" s="8" t="s">
        <v>880</v>
      </c>
      <c r="C1397" s="8" t="s">
        <v>2302</v>
      </c>
      <c r="D1397" s="8" t="s">
        <v>715</v>
      </c>
      <c r="E1397" s="8" t="s">
        <v>2275</v>
      </c>
      <c r="F1397" s="65" t="s">
        <v>2303</v>
      </c>
      <c r="G1397" s="65"/>
      <c r="H1397" s="65"/>
      <c r="I1397" s="65">
        <v>2.72</v>
      </c>
      <c r="J1397" s="65"/>
      <c r="K1397" s="65"/>
      <c r="L1397" s="65"/>
      <c r="M1397" s="65"/>
      <c r="N1397" s="65"/>
      <c r="O1397" s="65"/>
      <c r="P1397" s="65"/>
      <c r="Q1397" s="65"/>
      <c r="R1397" s="65"/>
      <c r="S1397" s="65"/>
      <c r="T1397" s="65"/>
      <c r="U1397" s="65"/>
      <c r="V1397" s="65"/>
      <c r="W1397" s="65"/>
      <c r="X1397" s="65"/>
      <c r="Y1397" s="65"/>
      <c r="Z1397" s="65"/>
      <c r="AA1397" s="65"/>
      <c r="AB1397" s="65"/>
      <c r="AC1397" s="65"/>
      <c r="AD1397" s="65"/>
      <c r="AE1397" s="65"/>
      <c r="AF1397" s="65"/>
      <c r="AG1397" s="65"/>
      <c r="AH1397" s="65"/>
      <c r="AI1397" s="65"/>
      <c r="AJ1397" s="65"/>
      <c r="AK1397" s="65">
        <v>2.72</v>
      </c>
    </row>
    <row r="1398" s="1" customFormat="1" ht="40.5" spans="1:37">
      <c r="A1398" s="1">
        <v>1395</v>
      </c>
      <c r="B1398" s="8" t="s">
        <v>880</v>
      </c>
      <c r="C1398" s="8" t="s">
        <v>2304</v>
      </c>
      <c r="D1398" s="8" t="s">
        <v>715</v>
      </c>
      <c r="E1398" s="8" t="s">
        <v>2275</v>
      </c>
      <c r="F1398" s="65">
        <v>4.42</v>
      </c>
      <c r="G1398" s="65"/>
      <c r="H1398" s="65"/>
      <c r="I1398" s="65">
        <v>2.97</v>
      </c>
      <c r="J1398" s="65"/>
      <c r="K1398" s="65"/>
      <c r="L1398" s="65"/>
      <c r="M1398" s="65"/>
      <c r="N1398" s="65"/>
      <c r="O1398" s="65"/>
      <c r="P1398" s="65"/>
      <c r="Q1398" s="65"/>
      <c r="R1398" s="65"/>
      <c r="S1398" s="65"/>
      <c r="T1398" s="65"/>
      <c r="U1398" s="65"/>
      <c r="V1398" s="65"/>
      <c r="W1398" s="65"/>
      <c r="X1398" s="65"/>
      <c r="Y1398" s="65">
        <v>3.4</v>
      </c>
      <c r="Z1398" s="65"/>
      <c r="AA1398" s="65"/>
      <c r="AB1398" s="65"/>
      <c r="AC1398" s="65"/>
      <c r="AD1398" s="65"/>
      <c r="AE1398" s="65"/>
      <c r="AF1398" s="65">
        <v>3.3035</v>
      </c>
      <c r="AG1398" s="65"/>
      <c r="AH1398" s="65"/>
      <c r="AI1398" s="65"/>
      <c r="AJ1398" s="65"/>
      <c r="AK1398" s="65">
        <v>3.2245</v>
      </c>
    </row>
    <row r="1399" s="1" customFormat="1" ht="40.5" spans="1:37">
      <c r="A1399" s="1">
        <v>1396</v>
      </c>
      <c r="B1399" s="8" t="s">
        <v>880</v>
      </c>
      <c r="C1399" s="8" t="s">
        <v>2305</v>
      </c>
      <c r="D1399" s="8" t="s">
        <v>715</v>
      </c>
      <c r="E1399" s="8" t="s">
        <v>2275</v>
      </c>
      <c r="F1399" s="65">
        <v>4.82</v>
      </c>
      <c r="G1399" s="65"/>
      <c r="H1399" s="65"/>
      <c r="I1399" s="65">
        <v>3.34</v>
      </c>
      <c r="J1399" s="65"/>
      <c r="K1399" s="65"/>
      <c r="L1399" s="65"/>
      <c r="M1399" s="65"/>
      <c r="N1399" s="65"/>
      <c r="O1399" s="65"/>
      <c r="P1399" s="65"/>
      <c r="Q1399" s="65"/>
      <c r="R1399" s="65"/>
      <c r="S1399" s="65"/>
      <c r="T1399" s="65">
        <v>3.79</v>
      </c>
      <c r="U1399" s="65"/>
      <c r="V1399" s="65"/>
      <c r="W1399" s="65"/>
      <c r="X1399" s="65"/>
      <c r="Y1399" s="65">
        <v>3.48</v>
      </c>
      <c r="Z1399" s="65"/>
      <c r="AA1399" s="65"/>
      <c r="AB1399" s="65"/>
      <c r="AC1399" s="65"/>
      <c r="AD1399" s="65"/>
      <c r="AE1399" s="65"/>
      <c r="AF1399" s="65">
        <v>3.6736</v>
      </c>
      <c r="AG1399" s="65"/>
      <c r="AH1399" s="65"/>
      <c r="AI1399" s="65"/>
      <c r="AJ1399" s="65"/>
      <c r="AK1399" s="65">
        <v>3.5709</v>
      </c>
    </row>
    <row r="1400" s="1" customFormat="1" ht="40.5" spans="1:37">
      <c r="A1400" s="1">
        <v>1397</v>
      </c>
      <c r="B1400" s="8" t="s">
        <v>880</v>
      </c>
      <c r="C1400" s="8" t="s">
        <v>2306</v>
      </c>
      <c r="D1400" s="8" t="s">
        <v>715</v>
      </c>
      <c r="E1400" s="8" t="s">
        <v>2275</v>
      </c>
      <c r="F1400" s="65">
        <v>5.01</v>
      </c>
      <c r="G1400" s="65"/>
      <c r="H1400" s="65"/>
      <c r="I1400" s="65"/>
      <c r="J1400" s="65"/>
      <c r="K1400" s="65"/>
      <c r="L1400" s="65"/>
      <c r="M1400" s="65"/>
      <c r="N1400" s="65"/>
      <c r="O1400" s="65"/>
      <c r="P1400" s="65"/>
      <c r="Q1400" s="65"/>
      <c r="R1400" s="65"/>
      <c r="S1400" s="65"/>
      <c r="T1400" s="65"/>
      <c r="U1400" s="65"/>
      <c r="V1400" s="65"/>
      <c r="W1400" s="65"/>
      <c r="X1400" s="65"/>
      <c r="Y1400" s="65">
        <v>4.47</v>
      </c>
      <c r="Z1400" s="65"/>
      <c r="AA1400" s="65"/>
      <c r="AB1400" s="65"/>
      <c r="AC1400" s="65"/>
      <c r="AD1400" s="65"/>
      <c r="AE1400" s="65"/>
      <c r="AF1400" s="65">
        <v>4.248</v>
      </c>
      <c r="AG1400" s="65"/>
      <c r="AH1400" s="65"/>
      <c r="AI1400" s="65"/>
      <c r="AJ1400" s="65"/>
      <c r="AK1400" s="65">
        <v>4.359</v>
      </c>
    </row>
    <row r="1401" s="1" customFormat="1" ht="40.5" spans="1:37">
      <c r="A1401" s="1">
        <v>1398</v>
      </c>
      <c r="B1401" s="8" t="s">
        <v>880</v>
      </c>
      <c r="C1401" s="8" t="s">
        <v>2307</v>
      </c>
      <c r="D1401" s="8" t="s">
        <v>715</v>
      </c>
      <c r="E1401" s="8" t="s">
        <v>2275</v>
      </c>
      <c r="F1401" s="65">
        <v>5.74</v>
      </c>
      <c r="G1401" s="65"/>
      <c r="H1401" s="65"/>
      <c r="I1401" s="65">
        <v>4.3</v>
      </c>
      <c r="J1401" s="65"/>
      <c r="K1401" s="65"/>
      <c r="L1401" s="65"/>
      <c r="M1401" s="65"/>
      <c r="N1401" s="65"/>
      <c r="O1401" s="65"/>
      <c r="P1401" s="65"/>
      <c r="Q1401" s="65"/>
      <c r="R1401" s="65"/>
      <c r="S1401" s="65"/>
      <c r="T1401" s="65"/>
      <c r="U1401" s="65"/>
      <c r="V1401" s="65"/>
      <c r="W1401" s="65"/>
      <c r="X1401" s="65"/>
      <c r="Y1401" s="65">
        <v>4.04</v>
      </c>
      <c r="Z1401" s="65"/>
      <c r="AA1401" s="65"/>
      <c r="AB1401" s="65"/>
      <c r="AC1401" s="65"/>
      <c r="AD1401" s="65"/>
      <c r="AE1401" s="65"/>
      <c r="AF1401" s="65"/>
      <c r="AG1401" s="65"/>
      <c r="AH1401" s="65"/>
      <c r="AI1401" s="65"/>
      <c r="AJ1401" s="65"/>
      <c r="AK1401" s="65">
        <v>4.17</v>
      </c>
    </row>
    <row r="1402" s="1" customFormat="1" ht="40.5" spans="1:37">
      <c r="A1402" s="1">
        <v>1399</v>
      </c>
      <c r="B1402" s="8" t="s">
        <v>880</v>
      </c>
      <c r="C1402" s="8" t="s">
        <v>2308</v>
      </c>
      <c r="D1402" s="8" t="s">
        <v>715</v>
      </c>
      <c r="E1402" s="8" t="s">
        <v>2275</v>
      </c>
      <c r="F1402" s="65">
        <v>5.05</v>
      </c>
      <c r="G1402" s="65"/>
      <c r="H1402" s="65"/>
      <c r="I1402" s="65">
        <v>4.46</v>
      </c>
      <c r="J1402" s="65"/>
      <c r="K1402" s="65"/>
      <c r="L1402" s="65"/>
      <c r="M1402" s="65"/>
      <c r="N1402" s="65"/>
      <c r="O1402" s="65"/>
      <c r="P1402" s="65"/>
      <c r="Q1402" s="65"/>
      <c r="R1402" s="65"/>
      <c r="S1402" s="65"/>
      <c r="T1402" s="65"/>
      <c r="U1402" s="65"/>
      <c r="V1402" s="65"/>
      <c r="W1402" s="65"/>
      <c r="X1402" s="65"/>
      <c r="Y1402" s="65">
        <v>4.79</v>
      </c>
      <c r="Z1402" s="65"/>
      <c r="AA1402" s="65"/>
      <c r="AB1402" s="65"/>
      <c r="AC1402" s="65"/>
      <c r="AD1402" s="65"/>
      <c r="AE1402" s="65"/>
      <c r="AF1402" s="65"/>
      <c r="AG1402" s="65"/>
      <c r="AH1402" s="65"/>
      <c r="AI1402" s="65"/>
      <c r="AJ1402" s="65"/>
      <c r="AK1402" s="65">
        <v>4.625</v>
      </c>
    </row>
    <row r="1403" s="1" customFormat="1" ht="40.5" spans="1:37">
      <c r="A1403" s="1">
        <v>1400</v>
      </c>
      <c r="B1403" s="8" t="s">
        <v>880</v>
      </c>
      <c r="C1403" s="8" t="s">
        <v>2309</v>
      </c>
      <c r="D1403" s="8" t="s">
        <v>715</v>
      </c>
      <c r="E1403" s="8" t="s">
        <v>2275</v>
      </c>
      <c r="F1403" s="65">
        <v>5.3775</v>
      </c>
      <c r="G1403" s="65"/>
      <c r="H1403" s="65"/>
      <c r="I1403" s="65">
        <v>5.28</v>
      </c>
      <c r="J1403" s="65"/>
      <c r="K1403" s="65"/>
      <c r="L1403" s="65"/>
      <c r="M1403" s="65"/>
      <c r="N1403" s="65"/>
      <c r="O1403" s="65"/>
      <c r="P1403" s="65"/>
      <c r="Q1403" s="65"/>
      <c r="R1403" s="65"/>
      <c r="S1403" s="65"/>
      <c r="T1403" s="65"/>
      <c r="U1403" s="65"/>
      <c r="V1403" s="65"/>
      <c r="W1403" s="65"/>
      <c r="X1403" s="65"/>
      <c r="Y1403" s="65"/>
      <c r="Z1403" s="65"/>
      <c r="AA1403" s="65"/>
      <c r="AB1403" s="65"/>
      <c r="AC1403" s="65"/>
      <c r="AD1403" s="65"/>
      <c r="AE1403" s="65"/>
      <c r="AF1403" s="65"/>
      <c r="AG1403" s="65"/>
      <c r="AH1403" s="65"/>
      <c r="AI1403" s="65"/>
      <c r="AJ1403" s="65"/>
      <c r="AK1403" s="65">
        <v>5.28</v>
      </c>
    </row>
    <row r="1404" s="1" customFormat="1" ht="40.5" spans="1:37">
      <c r="A1404" s="1">
        <v>1401</v>
      </c>
      <c r="B1404" s="8" t="s">
        <v>880</v>
      </c>
      <c r="C1404" s="8" t="s">
        <v>2310</v>
      </c>
      <c r="D1404" s="8" t="s">
        <v>47</v>
      </c>
      <c r="E1404" s="8" t="s">
        <v>2275</v>
      </c>
      <c r="F1404" s="65">
        <v>4.02</v>
      </c>
      <c r="G1404" s="65"/>
      <c r="H1404" s="65"/>
      <c r="I1404" s="65"/>
      <c r="J1404" s="65"/>
      <c r="K1404" s="65"/>
      <c r="L1404" s="65"/>
      <c r="M1404" s="65"/>
      <c r="N1404" s="65"/>
      <c r="O1404" s="65"/>
      <c r="P1404" s="65"/>
      <c r="Q1404" s="65">
        <v>1.88</v>
      </c>
      <c r="R1404" s="65"/>
      <c r="S1404" s="65"/>
      <c r="T1404" s="65"/>
      <c r="U1404" s="65"/>
      <c r="V1404" s="65"/>
      <c r="W1404" s="65"/>
      <c r="X1404" s="65"/>
      <c r="Y1404" s="65"/>
      <c r="Z1404" s="65"/>
      <c r="AA1404" s="65"/>
      <c r="AB1404" s="65"/>
      <c r="AC1404" s="65"/>
      <c r="AD1404" s="65"/>
      <c r="AE1404" s="65"/>
      <c r="AF1404" s="65"/>
      <c r="AG1404" s="65"/>
      <c r="AH1404" s="65"/>
      <c r="AI1404" s="65"/>
      <c r="AJ1404" s="65"/>
      <c r="AK1404" s="65">
        <v>1.88</v>
      </c>
    </row>
    <row r="1405" s="1" customFormat="1" ht="40.5" spans="1:37">
      <c r="A1405" s="1">
        <v>1402</v>
      </c>
      <c r="B1405" s="8" t="s">
        <v>880</v>
      </c>
      <c r="C1405" s="8" t="s">
        <v>2311</v>
      </c>
      <c r="D1405" s="8" t="s">
        <v>715</v>
      </c>
      <c r="E1405" s="8" t="s">
        <v>2275</v>
      </c>
      <c r="F1405" s="65">
        <v>6.65</v>
      </c>
      <c r="G1405" s="65"/>
      <c r="H1405" s="65"/>
      <c r="I1405" s="65"/>
      <c r="J1405" s="65"/>
      <c r="K1405" s="65"/>
      <c r="L1405" s="65"/>
      <c r="M1405" s="65"/>
      <c r="N1405" s="65"/>
      <c r="O1405" s="65"/>
      <c r="P1405" s="65"/>
      <c r="Q1405" s="65">
        <v>3.41</v>
      </c>
      <c r="R1405" s="65"/>
      <c r="S1405" s="65"/>
      <c r="T1405" s="65"/>
      <c r="U1405" s="65"/>
      <c r="V1405" s="65"/>
      <c r="W1405" s="65"/>
      <c r="X1405" s="65"/>
      <c r="Y1405" s="65"/>
      <c r="Z1405" s="65"/>
      <c r="AA1405" s="65">
        <v>4.73</v>
      </c>
      <c r="AB1405" s="65"/>
      <c r="AC1405" s="65"/>
      <c r="AD1405" s="65"/>
      <c r="AE1405" s="65"/>
      <c r="AF1405" s="65"/>
      <c r="AG1405" s="65"/>
      <c r="AH1405" s="65"/>
      <c r="AI1405" s="65"/>
      <c r="AJ1405" s="65"/>
      <c r="AK1405" s="65">
        <v>4.07</v>
      </c>
    </row>
    <row r="1406" s="1" customFormat="1" ht="40.5" spans="1:37">
      <c r="A1406" s="1">
        <v>1403</v>
      </c>
      <c r="B1406" s="8" t="s">
        <v>880</v>
      </c>
      <c r="C1406" s="8" t="s">
        <v>2312</v>
      </c>
      <c r="D1406" s="8" t="s">
        <v>715</v>
      </c>
      <c r="E1406" s="8" t="s">
        <v>2275</v>
      </c>
      <c r="F1406" s="65">
        <v>6.995</v>
      </c>
      <c r="G1406" s="65"/>
      <c r="H1406" s="65"/>
      <c r="I1406" s="65"/>
      <c r="J1406" s="65"/>
      <c r="K1406" s="65"/>
      <c r="L1406" s="65"/>
      <c r="M1406" s="65"/>
      <c r="N1406" s="65"/>
      <c r="O1406" s="65"/>
      <c r="P1406" s="65"/>
      <c r="Q1406" s="65">
        <v>3.59</v>
      </c>
      <c r="R1406" s="65"/>
      <c r="S1406" s="65"/>
      <c r="T1406" s="65"/>
      <c r="U1406" s="65"/>
      <c r="V1406" s="65"/>
      <c r="W1406" s="65"/>
      <c r="X1406" s="65"/>
      <c r="Y1406" s="65"/>
      <c r="Z1406" s="65"/>
      <c r="AA1406" s="65"/>
      <c r="AB1406" s="65"/>
      <c r="AC1406" s="65"/>
      <c r="AD1406" s="65"/>
      <c r="AE1406" s="65"/>
      <c r="AF1406" s="65"/>
      <c r="AG1406" s="65"/>
      <c r="AH1406" s="65"/>
      <c r="AI1406" s="65"/>
      <c r="AJ1406" s="65"/>
      <c r="AK1406" s="65">
        <v>3.59</v>
      </c>
    </row>
    <row r="1407" s="1" customFormat="1" ht="40.5" spans="1:37">
      <c r="A1407" s="1">
        <v>1404</v>
      </c>
      <c r="B1407" s="8" t="s">
        <v>880</v>
      </c>
      <c r="C1407" s="8" t="s">
        <v>2313</v>
      </c>
      <c r="D1407" s="8" t="s">
        <v>715</v>
      </c>
      <c r="E1407" s="8" t="s">
        <v>2275</v>
      </c>
      <c r="F1407" s="8">
        <v>6.9167</v>
      </c>
      <c r="G1407" s="65"/>
      <c r="H1407" s="65"/>
      <c r="I1407" s="65"/>
      <c r="J1407" s="65"/>
      <c r="K1407" s="65"/>
      <c r="L1407" s="65"/>
      <c r="M1407" s="65"/>
      <c r="N1407" s="65"/>
      <c r="O1407" s="65"/>
      <c r="P1407" s="65"/>
      <c r="Q1407" s="65"/>
      <c r="R1407" s="65"/>
      <c r="S1407" s="65"/>
      <c r="T1407" s="65"/>
      <c r="U1407" s="65"/>
      <c r="V1407" s="65">
        <v>5.57</v>
      </c>
      <c r="W1407" s="65"/>
      <c r="X1407" s="65"/>
      <c r="Y1407" s="65"/>
      <c r="Z1407" s="65"/>
      <c r="AA1407" s="65"/>
      <c r="AB1407" s="65"/>
      <c r="AC1407" s="65"/>
      <c r="AD1407" s="65"/>
      <c r="AE1407" s="65"/>
      <c r="AF1407" s="65"/>
      <c r="AG1407" s="65"/>
      <c r="AH1407" s="65"/>
      <c r="AI1407" s="65"/>
      <c r="AJ1407" s="65"/>
      <c r="AK1407" s="65">
        <v>5.57</v>
      </c>
    </row>
    <row r="1408" s="1" customFormat="1" ht="40.5" spans="1:37">
      <c r="A1408" s="1">
        <v>1405</v>
      </c>
      <c r="B1408" s="8" t="s">
        <v>880</v>
      </c>
      <c r="C1408" s="8" t="s">
        <v>2314</v>
      </c>
      <c r="D1408" s="8" t="s">
        <v>715</v>
      </c>
      <c r="E1408" s="8" t="s">
        <v>2275</v>
      </c>
      <c r="F1408" s="65">
        <v>7.395</v>
      </c>
      <c r="G1408" s="65"/>
      <c r="H1408" s="65"/>
      <c r="I1408" s="65"/>
      <c r="J1408" s="65"/>
      <c r="K1408" s="65"/>
      <c r="L1408" s="65"/>
      <c r="M1408" s="65"/>
      <c r="N1408" s="65"/>
      <c r="O1408" s="65"/>
      <c r="P1408" s="65"/>
      <c r="Q1408" s="65"/>
      <c r="R1408" s="65"/>
      <c r="S1408" s="65"/>
      <c r="T1408" s="65"/>
      <c r="U1408" s="65"/>
      <c r="V1408" s="65">
        <v>5.87</v>
      </c>
      <c r="W1408" s="65"/>
      <c r="X1408" s="65"/>
      <c r="Y1408" s="65"/>
      <c r="Z1408" s="65"/>
      <c r="AA1408" s="65"/>
      <c r="AB1408" s="65"/>
      <c r="AC1408" s="65"/>
      <c r="AD1408" s="65"/>
      <c r="AE1408" s="65"/>
      <c r="AF1408" s="65"/>
      <c r="AG1408" s="65"/>
      <c r="AH1408" s="65"/>
      <c r="AI1408" s="65"/>
      <c r="AJ1408" s="65"/>
      <c r="AK1408" s="65">
        <v>5.87</v>
      </c>
    </row>
    <row r="1409" s="1" customFormat="1" ht="40.5" spans="1:37">
      <c r="A1409" s="1">
        <v>1406</v>
      </c>
      <c r="B1409" s="8" t="s">
        <v>880</v>
      </c>
      <c r="C1409" s="8" t="s">
        <v>2315</v>
      </c>
      <c r="D1409" s="8" t="s">
        <v>47</v>
      </c>
      <c r="E1409" s="8" t="s">
        <v>2275</v>
      </c>
      <c r="F1409" s="65">
        <v>1.98</v>
      </c>
      <c r="G1409" s="65"/>
      <c r="H1409" s="65"/>
      <c r="I1409" s="65"/>
      <c r="J1409" s="65"/>
      <c r="K1409" s="65"/>
      <c r="L1409" s="65">
        <v>1.21</v>
      </c>
      <c r="M1409" s="65"/>
      <c r="N1409" s="65"/>
      <c r="O1409" s="65"/>
      <c r="P1409" s="65"/>
      <c r="Q1409" s="65"/>
      <c r="R1409" s="65">
        <v>1.16</v>
      </c>
      <c r="S1409" s="65"/>
      <c r="T1409" s="65">
        <v>1.61</v>
      </c>
      <c r="U1409" s="65"/>
      <c r="V1409" s="65"/>
      <c r="W1409" s="65"/>
      <c r="X1409" s="65"/>
      <c r="Y1409" s="65"/>
      <c r="Z1409" s="65"/>
      <c r="AA1409" s="65"/>
      <c r="AB1409" s="65"/>
      <c r="AC1409" s="65"/>
      <c r="AD1409" s="65"/>
      <c r="AE1409" s="65"/>
      <c r="AF1409" s="65"/>
      <c r="AG1409" s="65"/>
      <c r="AH1409" s="65"/>
      <c r="AI1409" s="65"/>
      <c r="AJ1409" s="65"/>
      <c r="AK1409" s="65">
        <v>1.3267</v>
      </c>
    </row>
    <row r="1410" s="1" customFormat="1" ht="40.5" spans="1:37">
      <c r="A1410" s="1">
        <v>1407</v>
      </c>
      <c r="B1410" s="8" t="s">
        <v>880</v>
      </c>
      <c r="C1410" s="8" t="s">
        <v>2316</v>
      </c>
      <c r="D1410" s="8" t="s">
        <v>47</v>
      </c>
      <c r="E1410" s="8" t="s">
        <v>2275</v>
      </c>
      <c r="F1410" s="65">
        <v>2.34</v>
      </c>
      <c r="G1410" s="65"/>
      <c r="H1410" s="65"/>
      <c r="I1410" s="65"/>
      <c r="J1410" s="65"/>
      <c r="K1410" s="65"/>
      <c r="L1410" s="65"/>
      <c r="M1410" s="65"/>
      <c r="N1410" s="65"/>
      <c r="O1410" s="65"/>
      <c r="P1410" s="65"/>
      <c r="Q1410" s="65"/>
      <c r="R1410" s="65">
        <v>1.29</v>
      </c>
      <c r="S1410" s="65"/>
      <c r="T1410" s="65">
        <v>2.02</v>
      </c>
      <c r="U1410" s="65"/>
      <c r="V1410" s="65"/>
      <c r="W1410" s="65"/>
      <c r="X1410" s="65"/>
      <c r="Y1410" s="65"/>
      <c r="Z1410" s="65"/>
      <c r="AA1410" s="65"/>
      <c r="AB1410" s="65"/>
      <c r="AC1410" s="65"/>
      <c r="AD1410" s="65"/>
      <c r="AE1410" s="65"/>
      <c r="AF1410" s="65"/>
      <c r="AG1410" s="65"/>
      <c r="AH1410" s="65"/>
      <c r="AI1410" s="65"/>
      <c r="AJ1410" s="65"/>
      <c r="AK1410" s="65">
        <v>1.655</v>
      </c>
    </row>
    <row r="1411" s="1" customFormat="1" ht="40.5" spans="1:37">
      <c r="A1411" s="1">
        <v>1408</v>
      </c>
      <c r="B1411" s="8" t="s">
        <v>880</v>
      </c>
      <c r="C1411" s="8" t="s">
        <v>2317</v>
      </c>
      <c r="D1411" s="8" t="s">
        <v>47</v>
      </c>
      <c r="E1411" s="8" t="s">
        <v>2275</v>
      </c>
      <c r="F1411" s="65">
        <v>2.8</v>
      </c>
      <c r="G1411" s="65"/>
      <c r="H1411" s="65"/>
      <c r="I1411" s="65">
        <v>2.63</v>
      </c>
      <c r="J1411" s="65"/>
      <c r="K1411" s="65"/>
      <c r="L1411" s="65"/>
      <c r="M1411" s="65"/>
      <c r="N1411" s="65"/>
      <c r="O1411" s="65"/>
      <c r="P1411" s="65"/>
      <c r="Q1411" s="65"/>
      <c r="R1411" s="65">
        <v>1.61</v>
      </c>
      <c r="S1411" s="65"/>
      <c r="T1411" s="65">
        <v>2.29</v>
      </c>
      <c r="U1411" s="65"/>
      <c r="V1411" s="65"/>
      <c r="W1411" s="65"/>
      <c r="X1411" s="65">
        <v>2.7</v>
      </c>
      <c r="Y1411" s="65"/>
      <c r="Z1411" s="65"/>
      <c r="AA1411" s="65"/>
      <c r="AB1411" s="65"/>
      <c r="AC1411" s="65"/>
      <c r="AD1411" s="65"/>
      <c r="AE1411" s="65"/>
      <c r="AF1411" s="65"/>
      <c r="AG1411" s="65"/>
      <c r="AH1411" s="65"/>
      <c r="AI1411" s="65"/>
      <c r="AJ1411" s="65"/>
      <c r="AK1411" s="65">
        <v>2.3075</v>
      </c>
    </row>
    <row r="1412" s="1" customFormat="1" ht="40.5" spans="1:37">
      <c r="A1412" s="1">
        <v>1409</v>
      </c>
      <c r="B1412" s="8" t="s">
        <v>880</v>
      </c>
      <c r="C1412" s="8" t="s">
        <v>2318</v>
      </c>
      <c r="D1412" s="8" t="s">
        <v>715</v>
      </c>
      <c r="E1412" s="8" t="s">
        <v>2275</v>
      </c>
      <c r="F1412" s="65">
        <v>4.83</v>
      </c>
      <c r="G1412" s="65"/>
      <c r="H1412" s="65"/>
      <c r="I1412" s="65"/>
      <c r="J1412" s="65"/>
      <c r="K1412" s="65"/>
      <c r="L1412" s="65"/>
      <c r="M1412" s="65"/>
      <c r="N1412" s="65"/>
      <c r="O1412" s="65"/>
      <c r="P1412" s="65"/>
      <c r="Q1412" s="65"/>
      <c r="R1412" s="65"/>
      <c r="S1412" s="65"/>
      <c r="T1412" s="65"/>
      <c r="U1412" s="65"/>
      <c r="V1412" s="65"/>
      <c r="W1412" s="65"/>
      <c r="X1412" s="65"/>
      <c r="Y1412" s="65">
        <v>3.19</v>
      </c>
      <c r="Z1412" s="65"/>
      <c r="AA1412" s="65"/>
      <c r="AB1412" s="65"/>
      <c r="AC1412" s="65"/>
      <c r="AD1412" s="65"/>
      <c r="AE1412" s="65"/>
      <c r="AF1412" s="65">
        <v>3.3242</v>
      </c>
      <c r="AG1412" s="65"/>
      <c r="AH1412" s="65"/>
      <c r="AI1412" s="65"/>
      <c r="AJ1412" s="65"/>
      <c r="AK1412" s="65">
        <v>3.2571</v>
      </c>
    </row>
    <row r="1413" s="1" customFormat="1" ht="40.5" spans="1:37">
      <c r="A1413" s="1">
        <v>1410</v>
      </c>
      <c r="B1413" s="8" t="s">
        <v>880</v>
      </c>
      <c r="C1413" s="8" t="s">
        <v>2319</v>
      </c>
      <c r="D1413" s="8" t="s">
        <v>715</v>
      </c>
      <c r="E1413" s="8" t="s">
        <v>2275</v>
      </c>
      <c r="F1413" s="65">
        <v>4.82</v>
      </c>
      <c r="G1413" s="65"/>
      <c r="H1413" s="65"/>
      <c r="I1413" s="65">
        <v>3.34</v>
      </c>
      <c r="J1413" s="65"/>
      <c r="K1413" s="65"/>
      <c r="L1413" s="65"/>
      <c r="M1413" s="65"/>
      <c r="N1413" s="65"/>
      <c r="O1413" s="65"/>
      <c r="P1413" s="65"/>
      <c r="Q1413" s="65"/>
      <c r="R1413" s="65"/>
      <c r="S1413" s="65"/>
      <c r="T1413" s="65"/>
      <c r="U1413" s="65"/>
      <c r="V1413" s="65"/>
      <c r="W1413" s="65"/>
      <c r="X1413" s="65"/>
      <c r="Y1413" s="65">
        <v>3.55</v>
      </c>
      <c r="Z1413" s="65"/>
      <c r="AA1413" s="65"/>
      <c r="AB1413" s="65"/>
      <c r="AC1413" s="65"/>
      <c r="AD1413" s="65"/>
      <c r="AE1413" s="65"/>
      <c r="AF1413" s="65">
        <v>3.7138</v>
      </c>
      <c r="AG1413" s="65"/>
      <c r="AH1413" s="65"/>
      <c r="AI1413" s="65"/>
      <c r="AJ1413" s="65"/>
      <c r="AK1413" s="65">
        <v>3.5346</v>
      </c>
    </row>
    <row r="1414" s="1" customFormat="1" ht="40.5" spans="1:37">
      <c r="A1414" s="1">
        <v>1411</v>
      </c>
      <c r="B1414" s="8" t="s">
        <v>880</v>
      </c>
      <c r="C1414" s="8" t="s">
        <v>2320</v>
      </c>
      <c r="D1414" s="8" t="s">
        <v>715</v>
      </c>
      <c r="E1414" s="8" t="s">
        <v>2275</v>
      </c>
      <c r="F1414" s="65">
        <v>5.3133</v>
      </c>
      <c r="G1414" s="65"/>
      <c r="H1414" s="65"/>
      <c r="I1414" s="65">
        <v>4.05</v>
      </c>
      <c r="J1414" s="65"/>
      <c r="K1414" s="65"/>
      <c r="L1414" s="65"/>
      <c r="M1414" s="65"/>
      <c r="N1414" s="65"/>
      <c r="O1414" s="65"/>
      <c r="P1414" s="65"/>
      <c r="Q1414" s="65"/>
      <c r="R1414" s="65"/>
      <c r="S1414" s="65"/>
      <c r="T1414" s="65"/>
      <c r="U1414" s="65"/>
      <c r="V1414" s="65"/>
      <c r="W1414" s="65"/>
      <c r="X1414" s="65"/>
      <c r="Y1414" s="65">
        <v>4.47</v>
      </c>
      <c r="Z1414" s="65"/>
      <c r="AA1414" s="65"/>
      <c r="AB1414" s="65"/>
      <c r="AC1414" s="65"/>
      <c r="AD1414" s="65"/>
      <c r="AE1414" s="65"/>
      <c r="AF1414" s="65">
        <v>4.2652</v>
      </c>
      <c r="AG1414" s="65"/>
      <c r="AH1414" s="65"/>
      <c r="AI1414" s="65"/>
      <c r="AJ1414" s="65"/>
      <c r="AK1414" s="65">
        <v>4.2617</v>
      </c>
    </row>
    <row r="1415" s="1" customFormat="1" ht="40.5" spans="1:37">
      <c r="A1415" s="1">
        <v>1412</v>
      </c>
      <c r="B1415" s="8" t="s">
        <v>880</v>
      </c>
      <c r="C1415" s="8" t="s">
        <v>2321</v>
      </c>
      <c r="D1415" s="8" t="s">
        <v>715</v>
      </c>
      <c r="E1415" s="8" t="s">
        <v>2275</v>
      </c>
      <c r="F1415" s="65">
        <v>4.83</v>
      </c>
      <c r="G1415" s="65"/>
      <c r="H1415" s="65"/>
      <c r="I1415" s="65">
        <v>4.3</v>
      </c>
      <c r="J1415" s="65"/>
      <c r="K1415" s="65"/>
      <c r="L1415" s="65"/>
      <c r="M1415" s="65"/>
      <c r="N1415" s="65"/>
      <c r="O1415" s="65"/>
      <c r="P1415" s="65"/>
      <c r="Q1415" s="65"/>
      <c r="R1415" s="65"/>
      <c r="S1415" s="65"/>
      <c r="T1415" s="65"/>
      <c r="U1415" s="65"/>
      <c r="V1415" s="65"/>
      <c r="W1415" s="65"/>
      <c r="X1415" s="65"/>
      <c r="Y1415" s="65">
        <v>4.04</v>
      </c>
      <c r="Z1415" s="65"/>
      <c r="AA1415" s="65"/>
      <c r="AB1415" s="65"/>
      <c r="AC1415" s="65"/>
      <c r="AD1415" s="65"/>
      <c r="AE1415" s="65"/>
      <c r="AF1415" s="65"/>
      <c r="AG1415" s="65"/>
      <c r="AH1415" s="65"/>
      <c r="AI1415" s="65"/>
      <c r="AJ1415" s="65"/>
      <c r="AK1415" s="65">
        <v>4.17</v>
      </c>
    </row>
    <row r="1416" s="1" customFormat="1" ht="40.5" spans="1:37">
      <c r="A1416" s="1">
        <v>1413</v>
      </c>
      <c r="B1416" s="8" t="s">
        <v>880</v>
      </c>
      <c r="C1416" s="8" t="s">
        <v>2322</v>
      </c>
      <c r="D1416" s="8" t="s">
        <v>715</v>
      </c>
      <c r="E1416" s="8" t="s">
        <v>2275</v>
      </c>
      <c r="F1416" s="65">
        <v>4.72</v>
      </c>
      <c r="G1416" s="65"/>
      <c r="H1416" s="65"/>
      <c r="I1416" s="65">
        <v>4.46</v>
      </c>
      <c r="J1416" s="65"/>
      <c r="K1416" s="65"/>
      <c r="L1416" s="65"/>
      <c r="M1416" s="65"/>
      <c r="N1416" s="65"/>
      <c r="O1416" s="65"/>
      <c r="P1416" s="65"/>
      <c r="Q1416" s="65"/>
      <c r="R1416" s="65"/>
      <c r="S1416" s="65"/>
      <c r="T1416" s="65"/>
      <c r="U1416" s="65"/>
      <c r="V1416" s="65"/>
      <c r="W1416" s="65"/>
      <c r="X1416" s="65"/>
      <c r="Y1416" s="65"/>
      <c r="Z1416" s="65"/>
      <c r="AA1416" s="65"/>
      <c r="AB1416" s="65"/>
      <c r="AC1416" s="65"/>
      <c r="AD1416" s="65"/>
      <c r="AE1416" s="65"/>
      <c r="AF1416" s="65"/>
      <c r="AG1416" s="65"/>
      <c r="AH1416" s="65"/>
      <c r="AI1416" s="65"/>
      <c r="AJ1416" s="65"/>
      <c r="AK1416" s="65">
        <v>4.46</v>
      </c>
    </row>
    <row r="1417" s="1" customFormat="1" ht="40.5" spans="1:37">
      <c r="A1417" s="1">
        <v>1414</v>
      </c>
      <c r="B1417" s="8" t="s">
        <v>880</v>
      </c>
      <c r="C1417" s="8" t="s">
        <v>2323</v>
      </c>
      <c r="D1417" s="8" t="s">
        <v>715</v>
      </c>
      <c r="E1417" s="8" t="s">
        <v>2275</v>
      </c>
      <c r="F1417" s="65">
        <v>5.3875</v>
      </c>
      <c r="G1417" s="65"/>
      <c r="H1417" s="65"/>
      <c r="I1417" s="65">
        <v>5.28</v>
      </c>
      <c r="J1417" s="65"/>
      <c r="K1417" s="65"/>
      <c r="L1417" s="65"/>
      <c r="M1417" s="65"/>
      <c r="N1417" s="65"/>
      <c r="O1417" s="65"/>
      <c r="P1417" s="65"/>
      <c r="Q1417" s="65"/>
      <c r="R1417" s="65"/>
      <c r="S1417" s="65"/>
      <c r="T1417" s="65"/>
      <c r="U1417" s="65"/>
      <c r="V1417" s="65"/>
      <c r="W1417" s="65"/>
      <c r="X1417" s="65"/>
      <c r="Y1417" s="65"/>
      <c r="Z1417" s="65"/>
      <c r="AA1417" s="65"/>
      <c r="AB1417" s="65"/>
      <c r="AC1417" s="65"/>
      <c r="AD1417" s="65"/>
      <c r="AE1417" s="65"/>
      <c r="AF1417" s="65"/>
      <c r="AG1417" s="65"/>
      <c r="AH1417" s="65"/>
      <c r="AI1417" s="65"/>
      <c r="AJ1417" s="65"/>
      <c r="AK1417" s="65">
        <v>5.28</v>
      </c>
    </row>
    <row r="1418" s="1" customFormat="1" ht="40.5" spans="1:37">
      <c r="A1418" s="1">
        <v>1415</v>
      </c>
      <c r="B1418" s="8" t="s">
        <v>880</v>
      </c>
      <c r="C1418" s="8" t="s">
        <v>2324</v>
      </c>
      <c r="D1418" s="8" t="s">
        <v>47</v>
      </c>
      <c r="E1418" s="8" t="s">
        <v>2275</v>
      </c>
      <c r="F1418" s="65">
        <v>4.02</v>
      </c>
      <c r="G1418" s="65"/>
      <c r="H1418" s="65"/>
      <c r="I1418" s="65"/>
      <c r="J1418" s="65"/>
      <c r="K1418" s="65"/>
      <c r="L1418" s="65"/>
      <c r="M1418" s="65"/>
      <c r="N1418" s="65"/>
      <c r="O1418" s="65"/>
      <c r="P1418" s="65"/>
      <c r="Q1418" s="65">
        <v>1.88</v>
      </c>
      <c r="R1418" s="65"/>
      <c r="S1418" s="65"/>
      <c r="T1418" s="65"/>
      <c r="U1418" s="65"/>
      <c r="V1418" s="65"/>
      <c r="W1418" s="65"/>
      <c r="X1418" s="65"/>
      <c r="Y1418" s="65"/>
      <c r="Z1418" s="65"/>
      <c r="AA1418" s="65"/>
      <c r="AB1418" s="65"/>
      <c r="AC1418" s="65"/>
      <c r="AD1418" s="65"/>
      <c r="AE1418" s="65"/>
      <c r="AF1418" s="65"/>
      <c r="AG1418" s="65"/>
      <c r="AH1418" s="65"/>
      <c r="AI1418" s="65"/>
      <c r="AJ1418" s="65"/>
      <c r="AK1418" s="65">
        <v>1.88</v>
      </c>
    </row>
    <row r="1419" s="1" customFormat="1" ht="40.5" spans="1:37">
      <c r="A1419" s="1">
        <v>1416</v>
      </c>
      <c r="B1419" s="8" t="s">
        <v>880</v>
      </c>
      <c r="C1419" s="8" t="s">
        <v>2325</v>
      </c>
      <c r="D1419" s="8" t="s">
        <v>715</v>
      </c>
      <c r="E1419" s="8" t="s">
        <v>2275</v>
      </c>
      <c r="F1419" s="65">
        <v>6.64</v>
      </c>
      <c r="G1419" s="65"/>
      <c r="H1419" s="65"/>
      <c r="I1419" s="65"/>
      <c r="J1419" s="65"/>
      <c r="K1419" s="65"/>
      <c r="L1419" s="65"/>
      <c r="M1419" s="65"/>
      <c r="N1419" s="65"/>
      <c r="O1419" s="65"/>
      <c r="P1419" s="65"/>
      <c r="Q1419" s="65">
        <v>3.41</v>
      </c>
      <c r="R1419" s="65"/>
      <c r="S1419" s="65"/>
      <c r="T1419" s="65"/>
      <c r="U1419" s="65"/>
      <c r="V1419" s="65"/>
      <c r="W1419" s="65"/>
      <c r="X1419" s="65"/>
      <c r="Y1419" s="65"/>
      <c r="Z1419" s="65"/>
      <c r="AA1419" s="65">
        <v>4.86</v>
      </c>
      <c r="AB1419" s="65"/>
      <c r="AC1419" s="65"/>
      <c r="AD1419" s="65"/>
      <c r="AE1419" s="65"/>
      <c r="AF1419" s="65"/>
      <c r="AG1419" s="65"/>
      <c r="AH1419" s="65"/>
      <c r="AI1419" s="65"/>
      <c r="AJ1419" s="65"/>
      <c r="AK1419" s="65">
        <v>4.135</v>
      </c>
    </row>
    <row r="1420" s="1" customFormat="1" ht="40.5" spans="1:37">
      <c r="A1420" s="1">
        <v>1417</v>
      </c>
      <c r="B1420" s="8" t="s">
        <v>880</v>
      </c>
      <c r="C1420" s="8" t="s">
        <v>2326</v>
      </c>
      <c r="D1420" s="8" t="s">
        <v>715</v>
      </c>
      <c r="E1420" s="8" t="s">
        <v>2275</v>
      </c>
      <c r="F1420" s="65">
        <v>7.915</v>
      </c>
      <c r="G1420" s="65"/>
      <c r="H1420" s="65"/>
      <c r="I1420" s="65"/>
      <c r="J1420" s="65"/>
      <c r="K1420" s="65"/>
      <c r="L1420" s="65"/>
      <c r="M1420" s="65"/>
      <c r="N1420" s="65"/>
      <c r="O1420" s="65"/>
      <c r="P1420" s="65"/>
      <c r="Q1420" s="65">
        <v>3.59</v>
      </c>
      <c r="R1420" s="65"/>
      <c r="S1420" s="65"/>
      <c r="T1420" s="65"/>
      <c r="U1420" s="65"/>
      <c r="V1420" s="65"/>
      <c r="W1420" s="65"/>
      <c r="X1420" s="65"/>
      <c r="Y1420" s="65"/>
      <c r="Z1420" s="65"/>
      <c r="AA1420" s="65"/>
      <c r="AB1420" s="65"/>
      <c r="AC1420" s="65"/>
      <c r="AD1420" s="65"/>
      <c r="AE1420" s="65"/>
      <c r="AF1420" s="65"/>
      <c r="AG1420" s="65"/>
      <c r="AH1420" s="65"/>
      <c r="AI1420" s="65"/>
      <c r="AJ1420" s="65"/>
      <c r="AK1420" s="65">
        <v>3.59</v>
      </c>
    </row>
    <row r="1421" s="1" customFormat="1" ht="40.5" spans="1:37">
      <c r="A1421" s="1">
        <v>1418</v>
      </c>
      <c r="B1421" s="8" t="s">
        <v>880</v>
      </c>
      <c r="C1421" s="8" t="s">
        <v>2327</v>
      </c>
      <c r="D1421" s="8" t="s">
        <v>715</v>
      </c>
      <c r="E1421" s="8" t="s">
        <v>2275</v>
      </c>
      <c r="F1421" s="65">
        <v>7.44</v>
      </c>
      <c r="G1421" s="65"/>
      <c r="H1421" s="65"/>
      <c r="I1421" s="65"/>
      <c r="J1421" s="65"/>
      <c r="K1421" s="65"/>
      <c r="L1421" s="65"/>
      <c r="M1421" s="65"/>
      <c r="N1421" s="65"/>
      <c r="O1421" s="65"/>
      <c r="P1421" s="65"/>
      <c r="Q1421" s="65"/>
      <c r="R1421" s="65"/>
      <c r="S1421" s="65"/>
      <c r="T1421" s="65"/>
      <c r="U1421" s="65"/>
      <c r="V1421" s="65">
        <v>5.57</v>
      </c>
      <c r="W1421" s="65"/>
      <c r="X1421" s="65"/>
      <c r="Y1421" s="65"/>
      <c r="Z1421" s="65"/>
      <c r="AA1421" s="65"/>
      <c r="AB1421" s="65"/>
      <c r="AC1421" s="65"/>
      <c r="AD1421" s="65"/>
      <c r="AE1421" s="65"/>
      <c r="AF1421" s="65"/>
      <c r="AG1421" s="65"/>
      <c r="AH1421" s="65"/>
      <c r="AI1421" s="65"/>
      <c r="AJ1421" s="65"/>
      <c r="AK1421" s="65">
        <v>5.57</v>
      </c>
    </row>
    <row r="1422" s="1" customFormat="1" ht="40.5" spans="1:37">
      <c r="A1422" s="1">
        <v>1419</v>
      </c>
      <c r="B1422" s="8" t="s">
        <v>893</v>
      </c>
      <c r="C1422" s="8" t="s">
        <v>2328</v>
      </c>
      <c r="D1422" s="8" t="s">
        <v>47</v>
      </c>
      <c r="E1422" s="8" t="s">
        <v>2275</v>
      </c>
      <c r="F1422" s="65">
        <v>1.91</v>
      </c>
      <c r="G1422" s="65"/>
      <c r="H1422" s="65"/>
      <c r="I1422" s="65"/>
      <c r="J1422" s="65"/>
      <c r="K1422" s="65"/>
      <c r="L1422" s="65">
        <v>1.21</v>
      </c>
      <c r="M1422" s="65"/>
      <c r="N1422" s="65"/>
      <c r="O1422" s="65"/>
      <c r="P1422" s="65"/>
      <c r="Q1422" s="65"/>
      <c r="R1422" s="65">
        <v>1.03</v>
      </c>
      <c r="S1422" s="65"/>
      <c r="T1422" s="65">
        <v>1.88</v>
      </c>
      <c r="U1422" s="65"/>
      <c r="V1422" s="65"/>
      <c r="W1422" s="65"/>
      <c r="X1422" s="65"/>
      <c r="Y1422" s="65"/>
      <c r="Z1422" s="65"/>
      <c r="AA1422" s="65"/>
      <c r="AB1422" s="65"/>
      <c r="AC1422" s="65"/>
      <c r="AD1422" s="65"/>
      <c r="AE1422" s="65"/>
      <c r="AF1422" s="65"/>
      <c r="AG1422" s="65"/>
      <c r="AH1422" s="65"/>
      <c r="AI1422" s="65"/>
      <c r="AJ1422" s="65"/>
      <c r="AK1422" s="65">
        <v>1.3733</v>
      </c>
    </row>
    <row r="1423" s="1" customFormat="1" ht="40.5" spans="1:37">
      <c r="A1423" s="1">
        <v>1420</v>
      </c>
      <c r="B1423" s="8" t="s">
        <v>893</v>
      </c>
      <c r="C1423" s="8" t="s">
        <v>2329</v>
      </c>
      <c r="D1423" s="8" t="s">
        <v>47</v>
      </c>
      <c r="E1423" s="8" t="s">
        <v>2275</v>
      </c>
      <c r="F1423" s="65">
        <v>2.35</v>
      </c>
      <c r="G1423" s="65"/>
      <c r="H1423" s="65"/>
      <c r="I1423" s="65"/>
      <c r="J1423" s="65"/>
      <c r="K1423" s="65"/>
      <c r="L1423" s="65"/>
      <c r="M1423" s="65"/>
      <c r="N1423" s="65"/>
      <c r="O1423" s="65"/>
      <c r="P1423" s="65"/>
      <c r="Q1423" s="65"/>
      <c r="R1423" s="65">
        <v>1.16</v>
      </c>
      <c r="S1423" s="65"/>
      <c r="T1423" s="65">
        <v>2.03</v>
      </c>
      <c r="U1423" s="65"/>
      <c r="V1423" s="65"/>
      <c r="W1423" s="65"/>
      <c r="X1423" s="65"/>
      <c r="Y1423" s="65"/>
      <c r="Z1423" s="65"/>
      <c r="AA1423" s="65"/>
      <c r="AB1423" s="65"/>
      <c r="AC1423" s="65"/>
      <c r="AD1423" s="65"/>
      <c r="AE1423" s="65"/>
      <c r="AF1423" s="65"/>
      <c r="AG1423" s="65"/>
      <c r="AH1423" s="65"/>
      <c r="AI1423" s="65"/>
      <c r="AJ1423" s="65"/>
      <c r="AK1423" s="65">
        <v>1.595</v>
      </c>
    </row>
    <row r="1424" s="1" customFormat="1" ht="40.5" spans="1:37">
      <c r="A1424" s="1">
        <v>1421</v>
      </c>
      <c r="B1424" s="8" t="s">
        <v>893</v>
      </c>
      <c r="C1424" s="8" t="s">
        <v>2330</v>
      </c>
      <c r="D1424" s="8" t="s">
        <v>47</v>
      </c>
      <c r="E1424" s="8" t="s">
        <v>2275</v>
      </c>
      <c r="F1424" s="65">
        <v>2.7</v>
      </c>
      <c r="G1424" s="65"/>
      <c r="H1424" s="65"/>
      <c r="I1424" s="65">
        <v>2.63</v>
      </c>
      <c r="J1424" s="65"/>
      <c r="K1424" s="65"/>
      <c r="L1424" s="65"/>
      <c r="M1424" s="65"/>
      <c r="N1424" s="65"/>
      <c r="O1424" s="65"/>
      <c r="P1424" s="65"/>
      <c r="Q1424" s="65"/>
      <c r="R1424" s="65">
        <v>1.5</v>
      </c>
      <c r="S1424" s="65"/>
      <c r="T1424" s="65">
        <v>2.26</v>
      </c>
      <c r="U1424" s="65"/>
      <c r="V1424" s="65"/>
      <c r="W1424" s="65"/>
      <c r="X1424" s="65"/>
      <c r="Y1424" s="65"/>
      <c r="Z1424" s="65"/>
      <c r="AA1424" s="65"/>
      <c r="AB1424" s="65"/>
      <c r="AC1424" s="65"/>
      <c r="AD1424" s="65"/>
      <c r="AE1424" s="65"/>
      <c r="AF1424" s="65"/>
      <c r="AG1424" s="65"/>
      <c r="AH1424" s="65"/>
      <c r="AI1424" s="65"/>
      <c r="AJ1424" s="65"/>
      <c r="AK1424" s="65">
        <v>2.13</v>
      </c>
    </row>
    <row r="1425" s="1" customFormat="1" ht="40.5" spans="1:37">
      <c r="A1425" s="1">
        <v>1422</v>
      </c>
      <c r="B1425" s="8" t="s">
        <v>893</v>
      </c>
      <c r="C1425" s="8" t="s">
        <v>2331</v>
      </c>
      <c r="D1425" s="8" t="s">
        <v>715</v>
      </c>
      <c r="E1425" s="8" t="s">
        <v>2275</v>
      </c>
      <c r="F1425" s="65">
        <v>4.31</v>
      </c>
      <c r="G1425" s="65"/>
      <c r="H1425" s="65"/>
      <c r="I1425" s="65">
        <v>2.94</v>
      </c>
      <c r="J1425" s="65"/>
      <c r="K1425" s="65"/>
      <c r="L1425" s="65"/>
      <c r="M1425" s="65"/>
      <c r="N1425" s="65"/>
      <c r="O1425" s="65"/>
      <c r="P1425" s="65"/>
      <c r="Q1425" s="65"/>
      <c r="R1425" s="65"/>
      <c r="S1425" s="65"/>
      <c r="T1425" s="65"/>
      <c r="U1425" s="65"/>
      <c r="V1425" s="65"/>
      <c r="W1425" s="65"/>
      <c r="X1425" s="65"/>
      <c r="Y1425" s="65"/>
      <c r="Z1425" s="65"/>
      <c r="AA1425" s="65"/>
      <c r="AB1425" s="65"/>
      <c r="AC1425" s="65"/>
      <c r="AD1425" s="65"/>
      <c r="AE1425" s="65"/>
      <c r="AF1425" s="65">
        <v>3.3331</v>
      </c>
      <c r="AG1425" s="65"/>
      <c r="AH1425" s="65"/>
      <c r="AI1425" s="65"/>
      <c r="AJ1425" s="65"/>
      <c r="AK1425" s="65">
        <v>3.1366</v>
      </c>
    </row>
    <row r="1426" s="1" customFormat="1" ht="40.5" spans="1:37">
      <c r="A1426" s="1">
        <v>1423</v>
      </c>
      <c r="B1426" s="8" t="s">
        <v>893</v>
      </c>
      <c r="C1426" s="8" t="s">
        <v>2332</v>
      </c>
      <c r="D1426" s="8" t="s">
        <v>715</v>
      </c>
      <c r="E1426" s="8" t="s">
        <v>2275</v>
      </c>
      <c r="F1426" s="65">
        <v>4.63</v>
      </c>
      <c r="G1426" s="65"/>
      <c r="H1426" s="65"/>
      <c r="I1426" s="65"/>
      <c r="J1426" s="65"/>
      <c r="K1426" s="65"/>
      <c r="L1426" s="65"/>
      <c r="M1426" s="65"/>
      <c r="N1426" s="65"/>
      <c r="O1426" s="65"/>
      <c r="P1426" s="65"/>
      <c r="Q1426" s="65"/>
      <c r="R1426" s="65"/>
      <c r="S1426" s="65"/>
      <c r="T1426" s="65"/>
      <c r="U1426" s="65"/>
      <c r="V1426" s="65"/>
      <c r="W1426" s="65"/>
      <c r="X1426" s="65"/>
      <c r="Y1426" s="65"/>
      <c r="Z1426" s="65"/>
      <c r="AA1426" s="65"/>
      <c r="AB1426" s="65"/>
      <c r="AC1426" s="65"/>
      <c r="AD1426" s="65"/>
      <c r="AE1426" s="65"/>
      <c r="AF1426" s="65">
        <v>3.6863</v>
      </c>
      <c r="AG1426" s="65"/>
      <c r="AH1426" s="65"/>
      <c r="AI1426" s="65"/>
      <c r="AJ1426" s="65"/>
      <c r="AK1426" s="65">
        <v>3.6863</v>
      </c>
    </row>
    <row r="1427" s="1" customFormat="1" ht="40.5" spans="1:37">
      <c r="A1427" s="1">
        <v>1424</v>
      </c>
      <c r="B1427" s="8" t="s">
        <v>893</v>
      </c>
      <c r="C1427" s="8" t="s">
        <v>2333</v>
      </c>
      <c r="D1427" s="8" t="s">
        <v>715</v>
      </c>
      <c r="E1427" s="8" t="s">
        <v>2275</v>
      </c>
      <c r="F1427" s="65">
        <v>5.3033</v>
      </c>
      <c r="G1427" s="65"/>
      <c r="H1427" s="65"/>
      <c r="I1427" s="65">
        <v>3.92</v>
      </c>
      <c r="J1427" s="65"/>
      <c r="K1427" s="65"/>
      <c r="L1427" s="65"/>
      <c r="M1427" s="65"/>
      <c r="N1427" s="65"/>
      <c r="O1427" s="65"/>
      <c r="P1427" s="65"/>
      <c r="Q1427" s="65"/>
      <c r="R1427" s="65"/>
      <c r="S1427" s="65"/>
      <c r="T1427" s="65"/>
      <c r="U1427" s="65"/>
      <c r="V1427" s="65"/>
      <c r="W1427" s="65"/>
      <c r="X1427" s="65"/>
      <c r="Y1427" s="65"/>
      <c r="Z1427" s="65"/>
      <c r="AA1427" s="65"/>
      <c r="AB1427" s="65"/>
      <c r="AC1427" s="65"/>
      <c r="AD1427" s="65"/>
      <c r="AE1427" s="65"/>
      <c r="AF1427" s="65">
        <v>4.255</v>
      </c>
      <c r="AG1427" s="65"/>
      <c r="AH1427" s="65"/>
      <c r="AI1427" s="65"/>
      <c r="AJ1427" s="65"/>
      <c r="AK1427" s="65">
        <v>4.0875</v>
      </c>
    </row>
    <row r="1428" s="1" customFormat="1" ht="40.5" spans="1:37">
      <c r="A1428" s="1">
        <v>1425</v>
      </c>
      <c r="B1428" s="8" t="s">
        <v>893</v>
      </c>
      <c r="C1428" s="8" t="s">
        <v>2334</v>
      </c>
      <c r="D1428" s="8" t="s">
        <v>715</v>
      </c>
      <c r="E1428" s="8" t="s">
        <v>2275</v>
      </c>
      <c r="F1428" s="65">
        <v>4.83</v>
      </c>
      <c r="G1428" s="65"/>
      <c r="H1428" s="65" t="s">
        <v>2335</v>
      </c>
      <c r="I1428" s="65">
        <v>4.39</v>
      </c>
      <c r="J1428" s="65"/>
      <c r="K1428" s="65"/>
      <c r="L1428" s="65"/>
      <c r="M1428" s="65"/>
      <c r="N1428" s="65"/>
      <c r="O1428" s="65"/>
      <c r="P1428" s="65"/>
      <c r="Q1428" s="65"/>
      <c r="R1428" s="65"/>
      <c r="S1428" s="65"/>
      <c r="T1428" s="65"/>
      <c r="U1428" s="65"/>
      <c r="V1428" s="65"/>
      <c r="W1428" s="65"/>
      <c r="X1428" s="65">
        <v>5.5</v>
      </c>
      <c r="Y1428" s="65">
        <v>4.04</v>
      </c>
      <c r="Z1428" s="65"/>
      <c r="AA1428" s="65"/>
      <c r="AB1428" s="65"/>
      <c r="AC1428" s="65"/>
      <c r="AD1428" s="65"/>
      <c r="AE1428" s="65"/>
      <c r="AF1428" s="65"/>
      <c r="AG1428" s="65"/>
      <c r="AH1428" s="65"/>
      <c r="AI1428" s="65"/>
      <c r="AJ1428" s="65"/>
      <c r="AK1428" s="65">
        <v>4.815</v>
      </c>
    </row>
    <row r="1429" s="1" customFormat="1" ht="40.5" spans="1:37">
      <c r="A1429" s="1">
        <v>1426</v>
      </c>
      <c r="B1429" s="8" t="s">
        <v>893</v>
      </c>
      <c r="C1429" s="8" t="s">
        <v>2336</v>
      </c>
      <c r="D1429" s="8" t="s">
        <v>715</v>
      </c>
      <c r="E1429" s="8" t="s">
        <v>2275</v>
      </c>
      <c r="F1429" s="65">
        <v>5.01</v>
      </c>
      <c r="G1429" s="65"/>
      <c r="H1429" s="65"/>
      <c r="I1429" s="65">
        <v>4.55</v>
      </c>
      <c r="J1429" s="65"/>
      <c r="K1429" s="65"/>
      <c r="L1429" s="65"/>
      <c r="M1429" s="65"/>
      <c r="N1429" s="65"/>
      <c r="O1429" s="65"/>
      <c r="P1429" s="65"/>
      <c r="Q1429" s="65"/>
      <c r="R1429" s="65"/>
      <c r="S1429" s="65"/>
      <c r="T1429" s="65"/>
      <c r="U1429" s="65"/>
      <c r="V1429" s="65"/>
      <c r="W1429" s="65"/>
      <c r="X1429" s="65"/>
      <c r="Y1429" s="65">
        <v>4.79</v>
      </c>
      <c r="Z1429" s="65"/>
      <c r="AA1429" s="65"/>
      <c r="AB1429" s="65"/>
      <c r="AC1429" s="65"/>
      <c r="AD1429" s="65"/>
      <c r="AE1429" s="65"/>
      <c r="AF1429" s="65"/>
      <c r="AG1429" s="65"/>
      <c r="AH1429" s="65"/>
      <c r="AI1429" s="65"/>
      <c r="AJ1429" s="65"/>
      <c r="AK1429" s="65">
        <v>4.67</v>
      </c>
    </row>
    <row r="1430" s="1" customFormat="1" ht="40.5" spans="1:37">
      <c r="A1430" s="1">
        <v>1427</v>
      </c>
      <c r="B1430" s="8" t="s">
        <v>893</v>
      </c>
      <c r="C1430" s="8" t="s">
        <v>2337</v>
      </c>
      <c r="D1430" s="8" t="s">
        <v>715</v>
      </c>
      <c r="E1430" s="8" t="s">
        <v>2275</v>
      </c>
      <c r="F1430" s="65">
        <v>5.3</v>
      </c>
      <c r="G1430" s="65"/>
      <c r="H1430" s="65"/>
      <c r="I1430" s="65">
        <v>5.25</v>
      </c>
      <c r="J1430" s="65"/>
      <c r="K1430" s="65"/>
      <c r="L1430" s="65"/>
      <c r="M1430" s="65"/>
      <c r="N1430" s="65"/>
      <c r="O1430" s="65"/>
      <c r="P1430" s="65"/>
      <c r="Q1430" s="65"/>
      <c r="R1430" s="65"/>
      <c r="S1430" s="65"/>
      <c r="T1430" s="65"/>
      <c r="U1430" s="65"/>
      <c r="V1430" s="65"/>
      <c r="W1430" s="65"/>
      <c r="X1430" s="65"/>
      <c r="Y1430" s="65"/>
      <c r="Z1430" s="65"/>
      <c r="AA1430" s="65"/>
      <c r="AB1430" s="65"/>
      <c r="AC1430" s="65"/>
      <c r="AD1430" s="65"/>
      <c r="AE1430" s="65"/>
      <c r="AF1430" s="65"/>
      <c r="AG1430" s="65"/>
      <c r="AH1430" s="65"/>
      <c r="AI1430" s="65"/>
      <c r="AJ1430" s="65"/>
      <c r="AK1430" s="65">
        <v>5.25</v>
      </c>
    </row>
    <row r="1431" s="1" customFormat="1" ht="40.5" spans="1:37">
      <c r="A1431" s="1">
        <v>1428</v>
      </c>
      <c r="B1431" s="8" t="s">
        <v>893</v>
      </c>
      <c r="C1431" s="8" t="s">
        <v>2338</v>
      </c>
      <c r="D1431" s="8" t="s">
        <v>47</v>
      </c>
      <c r="E1431" s="8" t="s">
        <v>2275</v>
      </c>
      <c r="F1431" s="65">
        <v>4.78</v>
      </c>
      <c r="G1431" s="65"/>
      <c r="H1431" s="65"/>
      <c r="I1431" s="65"/>
      <c r="J1431" s="65"/>
      <c r="K1431" s="65"/>
      <c r="L1431" s="65"/>
      <c r="M1431" s="65"/>
      <c r="N1431" s="65"/>
      <c r="O1431" s="65"/>
      <c r="P1431" s="65"/>
      <c r="Q1431" s="65">
        <v>1.88</v>
      </c>
      <c r="R1431" s="65"/>
      <c r="S1431" s="65"/>
      <c r="T1431" s="65"/>
      <c r="U1431" s="65"/>
      <c r="V1431" s="65"/>
      <c r="W1431" s="65"/>
      <c r="X1431" s="65"/>
      <c r="Y1431" s="65"/>
      <c r="Z1431" s="65"/>
      <c r="AA1431" s="65"/>
      <c r="AB1431" s="65"/>
      <c r="AC1431" s="65"/>
      <c r="AD1431" s="65"/>
      <c r="AE1431" s="65"/>
      <c r="AF1431" s="65"/>
      <c r="AG1431" s="65"/>
      <c r="AH1431" s="65"/>
      <c r="AI1431" s="65"/>
      <c r="AJ1431" s="65"/>
      <c r="AK1431" s="65">
        <v>1.88</v>
      </c>
    </row>
    <row r="1432" s="1" customFormat="1" ht="40.5" spans="1:37">
      <c r="A1432" s="1">
        <v>1429</v>
      </c>
      <c r="B1432" s="8" t="s">
        <v>893</v>
      </c>
      <c r="C1432" s="8" t="s">
        <v>2339</v>
      </c>
      <c r="D1432" s="8" t="s">
        <v>715</v>
      </c>
      <c r="E1432" s="8" t="s">
        <v>2275</v>
      </c>
      <c r="F1432" s="65">
        <v>7.03</v>
      </c>
      <c r="G1432" s="65"/>
      <c r="H1432" s="65"/>
      <c r="I1432" s="65"/>
      <c r="J1432" s="65"/>
      <c r="K1432" s="65"/>
      <c r="L1432" s="65"/>
      <c r="M1432" s="65"/>
      <c r="N1432" s="65"/>
      <c r="O1432" s="65"/>
      <c r="P1432" s="65"/>
      <c r="Q1432" s="65">
        <v>3.59</v>
      </c>
      <c r="R1432" s="65"/>
      <c r="S1432" s="65"/>
      <c r="T1432" s="65"/>
      <c r="U1432" s="65"/>
      <c r="V1432" s="65"/>
      <c r="W1432" s="65"/>
      <c r="X1432" s="65"/>
      <c r="Y1432" s="65"/>
      <c r="Z1432" s="65"/>
      <c r="AA1432" s="65"/>
      <c r="AB1432" s="65"/>
      <c r="AC1432" s="65"/>
      <c r="AD1432" s="65"/>
      <c r="AE1432" s="65"/>
      <c r="AF1432" s="65"/>
      <c r="AG1432" s="65"/>
      <c r="AH1432" s="65"/>
      <c r="AI1432" s="65"/>
      <c r="AJ1432" s="65"/>
      <c r="AK1432" s="65">
        <v>3.59</v>
      </c>
    </row>
    <row r="1433" s="1" customFormat="1" ht="40.5" spans="1:37">
      <c r="A1433" s="1">
        <v>1430</v>
      </c>
      <c r="B1433" s="8" t="s">
        <v>893</v>
      </c>
      <c r="C1433" s="8" t="s">
        <v>2340</v>
      </c>
      <c r="D1433" s="8" t="s">
        <v>715</v>
      </c>
      <c r="E1433" s="8" t="s">
        <v>2275</v>
      </c>
      <c r="F1433" s="65">
        <v>7.28</v>
      </c>
      <c r="G1433" s="65"/>
      <c r="H1433" s="65"/>
      <c r="I1433" s="65"/>
      <c r="J1433" s="65"/>
      <c r="K1433" s="65"/>
      <c r="L1433" s="65"/>
      <c r="M1433" s="65"/>
      <c r="N1433" s="65"/>
      <c r="O1433" s="65"/>
      <c r="P1433" s="65"/>
      <c r="Q1433" s="65"/>
      <c r="R1433" s="65"/>
      <c r="S1433" s="65"/>
      <c r="T1433" s="65"/>
      <c r="U1433" s="65"/>
      <c r="V1433" s="65">
        <v>5.87</v>
      </c>
      <c r="W1433" s="65"/>
      <c r="X1433" s="65"/>
      <c r="Y1433" s="65"/>
      <c r="Z1433" s="65"/>
      <c r="AA1433" s="65"/>
      <c r="AB1433" s="65"/>
      <c r="AC1433" s="65"/>
      <c r="AD1433" s="65"/>
      <c r="AE1433" s="65"/>
      <c r="AF1433" s="65"/>
      <c r="AG1433" s="65"/>
      <c r="AH1433" s="65"/>
      <c r="AI1433" s="65"/>
      <c r="AJ1433" s="65"/>
      <c r="AK1433" s="65">
        <v>5.87</v>
      </c>
    </row>
    <row r="1434" s="1" customFormat="1" ht="40.5" spans="1:37">
      <c r="A1434" s="1">
        <v>1431</v>
      </c>
      <c r="B1434" s="8" t="s">
        <v>2341</v>
      </c>
      <c r="C1434" s="8" t="s">
        <v>2342</v>
      </c>
      <c r="D1434" s="8" t="s">
        <v>363</v>
      </c>
      <c r="E1434" s="8" t="s">
        <v>2275</v>
      </c>
      <c r="F1434" s="65">
        <v>1.86</v>
      </c>
      <c r="G1434" s="65">
        <v>1.7</v>
      </c>
      <c r="H1434" s="65"/>
      <c r="I1434" s="65"/>
      <c r="J1434" s="65"/>
      <c r="K1434" s="65"/>
      <c r="L1434" s="65">
        <v>1.63</v>
      </c>
      <c r="M1434" s="65"/>
      <c r="N1434" s="65"/>
      <c r="O1434" s="65"/>
      <c r="P1434" s="65"/>
      <c r="Q1434" s="65"/>
      <c r="R1434" s="65"/>
      <c r="S1434" s="65"/>
      <c r="T1434" s="65"/>
      <c r="U1434" s="65">
        <v>1.85</v>
      </c>
      <c r="V1434" s="65"/>
      <c r="W1434" s="65"/>
      <c r="X1434" s="65"/>
      <c r="Y1434" s="65"/>
      <c r="Z1434" s="65"/>
      <c r="AA1434" s="65"/>
      <c r="AB1434" s="65"/>
      <c r="AC1434" s="65"/>
      <c r="AD1434" s="65"/>
      <c r="AE1434" s="65"/>
      <c r="AF1434" s="65"/>
      <c r="AG1434" s="65"/>
      <c r="AH1434" s="65"/>
      <c r="AI1434" s="65">
        <v>1.85</v>
      </c>
      <c r="AJ1434" s="65"/>
      <c r="AK1434" s="65">
        <v>1.7575</v>
      </c>
    </row>
    <row r="1435" s="1" customFormat="1" ht="40.5" spans="1:37">
      <c r="A1435" s="1">
        <v>1432</v>
      </c>
      <c r="B1435" s="8" t="s">
        <v>2343</v>
      </c>
      <c r="C1435" s="8" t="s">
        <v>2344</v>
      </c>
      <c r="D1435" s="8" t="s">
        <v>715</v>
      </c>
      <c r="E1435" s="8" t="s">
        <v>2275</v>
      </c>
      <c r="F1435" s="65">
        <v>10.08</v>
      </c>
      <c r="G1435" s="65"/>
      <c r="H1435" s="65"/>
      <c r="I1435" s="65"/>
      <c r="J1435" s="65"/>
      <c r="K1435" s="65"/>
      <c r="L1435" s="65"/>
      <c r="M1435" s="65">
        <v>9.57</v>
      </c>
      <c r="N1435" s="65"/>
      <c r="O1435" s="65"/>
      <c r="P1435" s="65"/>
      <c r="Q1435" s="65"/>
      <c r="R1435" s="65"/>
      <c r="S1435" s="65"/>
      <c r="T1435" s="65"/>
      <c r="U1435" s="65"/>
      <c r="V1435" s="65"/>
      <c r="W1435" s="65"/>
      <c r="X1435" s="65"/>
      <c r="Y1435" s="65"/>
      <c r="Z1435" s="65"/>
      <c r="AA1435" s="65"/>
      <c r="AB1435" s="65"/>
      <c r="AC1435" s="65"/>
      <c r="AD1435" s="65"/>
      <c r="AE1435" s="65"/>
      <c r="AF1435" s="65"/>
      <c r="AG1435" s="65"/>
      <c r="AH1435" s="65"/>
      <c r="AI1435" s="65"/>
      <c r="AJ1435" s="65"/>
      <c r="AK1435" s="65">
        <v>9.57</v>
      </c>
    </row>
    <row r="1436" s="1" customFormat="1" ht="40.5" spans="1:37">
      <c r="A1436" s="1">
        <v>1433</v>
      </c>
      <c r="B1436" s="1" t="s">
        <v>2341</v>
      </c>
      <c r="C1436" s="1" t="s">
        <v>2345</v>
      </c>
      <c r="D1436" s="8" t="s">
        <v>363</v>
      </c>
      <c r="E1436" s="1" t="s">
        <v>2275</v>
      </c>
      <c r="F1436" s="65">
        <v>1.9</v>
      </c>
      <c r="G1436" s="65"/>
      <c r="H1436" s="65"/>
      <c r="I1436" s="65">
        <v>1.34</v>
      </c>
      <c r="J1436" s="65"/>
      <c r="K1436" s="65"/>
      <c r="L1436" s="65"/>
      <c r="M1436" s="65"/>
      <c r="N1436" s="65"/>
      <c r="O1436" s="65"/>
      <c r="P1436" s="65"/>
      <c r="Q1436" s="65"/>
      <c r="R1436" s="65"/>
      <c r="S1436" s="65"/>
      <c r="T1436" s="65"/>
      <c r="U1436" s="65">
        <v>1.81</v>
      </c>
      <c r="V1436" s="65">
        <v>1.4</v>
      </c>
      <c r="W1436" s="65"/>
      <c r="X1436" s="65"/>
      <c r="Y1436" s="65"/>
      <c r="Z1436" s="65"/>
      <c r="AA1436" s="65"/>
      <c r="AB1436" s="65"/>
      <c r="AC1436" s="65"/>
      <c r="AD1436" s="65"/>
      <c r="AE1436" s="65"/>
      <c r="AF1436" s="65"/>
      <c r="AG1436" s="65"/>
      <c r="AH1436" s="65"/>
      <c r="AI1436" s="65"/>
      <c r="AJ1436" s="65"/>
      <c r="AK1436" s="65">
        <v>1.5167</v>
      </c>
    </row>
    <row r="1437" s="1" customFormat="1" ht="40.5" spans="1:37">
      <c r="A1437" s="1">
        <v>1434</v>
      </c>
      <c r="B1437" s="1" t="s">
        <v>1162</v>
      </c>
      <c r="C1437" s="1" t="s">
        <v>2346</v>
      </c>
      <c r="D1437" s="8" t="s">
        <v>363</v>
      </c>
      <c r="E1437" s="1" t="s">
        <v>2275</v>
      </c>
      <c r="F1437" s="65">
        <v>1.89</v>
      </c>
      <c r="G1437" s="65"/>
      <c r="H1437" s="65"/>
      <c r="I1437" s="65">
        <v>1.27</v>
      </c>
      <c r="J1437" s="65">
        <v>1.72</v>
      </c>
      <c r="K1437" s="65"/>
      <c r="L1437" s="65"/>
      <c r="M1437" s="65"/>
      <c r="N1437" s="65"/>
      <c r="O1437" s="65"/>
      <c r="P1437" s="65"/>
      <c r="Q1437" s="65"/>
      <c r="R1437" s="65"/>
      <c r="S1437" s="65"/>
      <c r="T1437" s="65"/>
      <c r="U1437" s="65">
        <v>1.31</v>
      </c>
      <c r="V1437" s="65">
        <v>1.4</v>
      </c>
      <c r="W1437" s="65"/>
      <c r="X1437" s="65"/>
      <c r="Y1437" s="65"/>
      <c r="Z1437" s="65"/>
      <c r="AA1437" s="65"/>
      <c r="AB1437" s="65"/>
      <c r="AC1437" s="65"/>
      <c r="AD1437" s="65"/>
      <c r="AE1437" s="65"/>
      <c r="AF1437" s="65"/>
      <c r="AG1437" s="65"/>
      <c r="AH1437" s="65"/>
      <c r="AI1437" s="65"/>
      <c r="AJ1437" s="65"/>
      <c r="AK1437" s="65">
        <v>1.425</v>
      </c>
    </row>
    <row r="1438" s="1" customFormat="1" ht="40.5" spans="1:37">
      <c r="A1438" s="1">
        <v>1435</v>
      </c>
      <c r="B1438" s="1" t="s">
        <v>1738</v>
      </c>
      <c r="C1438" s="1" t="s">
        <v>2347</v>
      </c>
      <c r="D1438" s="8" t="s">
        <v>363</v>
      </c>
      <c r="E1438" s="1" t="s">
        <v>2275</v>
      </c>
      <c r="F1438" s="65">
        <v>1.79</v>
      </c>
      <c r="G1438" s="65"/>
      <c r="H1438" s="65"/>
      <c r="I1438" s="65"/>
      <c r="J1438" s="65"/>
      <c r="K1438" s="65"/>
      <c r="L1438" s="65"/>
      <c r="M1438" s="65"/>
      <c r="N1438" s="65"/>
      <c r="O1438" s="65"/>
      <c r="P1438" s="65"/>
      <c r="Q1438" s="65"/>
      <c r="R1438" s="65"/>
      <c r="S1438" s="65"/>
      <c r="T1438" s="65"/>
      <c r="U1438" s="65">
        <v>1.5</v>
      </c>
      <c r="V1438" s="65"/>
      <c r="W1438" s="65"/>
      <c r="X1438" s="65">
        <v>1.5</v>
      </c>
      <c r="Y1438" s="65"/>
      <c r="Z1438" s="65"/>
      <c r="AA1438" s="65"/>
      <c r="AB1438" s="65"/>
      <c r="AC1438" s="65"/>
      <c r="AD1438" s="65"/>
      <c r="AE1438" s="65"/>
      <c r="AF1438" s="65"/>
      <c r="AG1438" s="65"/>
      <c r="AH1438" s="65"/>
      <c r="AI1438" s="65"/>
      <c r="AJ1438" s="65"/>
      <c r="AK1438" s="65">
        <v>1.5</v>
      </c>
    </row>
    <row r="1439" s="1" customFormat="1" ht="40.5" spans="1:37">
      <c r="A1439" s="1">
        <v>1436</v>
      </c>
      <c r="B1439" s="31" t="s">
        <v>880</v>
      </c>
      <c r="C1439" s="31" t="s">
        <v>2348</v>
      </c>
      <c r="D1439" s="8" t="s">
        <v>363</v>
      </c>
      <c r="E1439" s="31" t="s">
        <v>2275</v>
      </c>
      <c r="F1439" s="65">
        <v>3.58</v>
      </c>
      <c r="G1439" s="65">
        <v>2.45</v>
      </c>
      <c r="H1439" s="65"/>
      <c r="I1439" s="65"/>
      <c r="J1439" s="65"/>
      <c r="K1439" s="65"/>
      <c r="L1439" s="65"/>
      <c r="M1439" s="65"/>
      <c r="N1439" s="65"/>
      <c r="O1439" s="65"/>
      <c r="P1439" s="65"/>
      <c r="Q1439" s="65"/>
      <c r="R1439" s="65"/>
      <c r="S1439" s="65"/>
      <c r="T1439" s="65"/>
      <c r="U1439" s="65"/>
      <c r="V1439" s="65"/>
      <c r="W1439" s="65"/>
      <c r="X1439" s="65"/>
      <c r="Y1439" s="65"/>
      <c r="Z1439" s="65">
        <v>2.45</v>
      </c>
      <c r="AA1439" s="65"/>
      <c r="AB1439" s="65"/>
      <c r="AC1439" s="65"/>
      <c r="AD1439" s="65"/>
      <c r="AE1439" s="65"/>
      <c r="AF1439" s="65"/>
      <c r="AG1439" s="65"/>
      <c r="AH1439" s="65"/>
      <c r="AI1439" s="65"/>
      <c r="AJ1439" s="65"/>
      <c r="AK1439" s="65">
        <v>2.45</v>
      </c>
    </row>
    <row r="1440" s="1" customFormat="1" ht="40.5" spans="1:37">
      <c r="A1440" s="1">
        <v>1437</v>
      </c>
      <c r="B1440" s="31" t="s">
        <v>880</v>
      </c>
      <c r="C1440" s="31" t="s">
        <v>2349</v>
      </c>
      <c r="D1440" s="8" t="s">
        <v>363</v>
      </c>
      <c r="E1440" s="31" t="s">
        <v>2275</v>
      </c>
      <c r="F1440" s="65">
        <v>3.78</v>
      </c>
      <c r="G1440" s="65">
        <v>2.65</v>
      </c>
      <c r="H1440" s="65"/>
      <c r="I1440" s="65"/>
      <c r="J1440" s="65"/>
      <c r="K1440" s="65"/>
      <c r="L1440" s="65">
        <v>1.69</v>
      </c>
      <c r="M1440" s="65"/>
      <c r="N1440" s="65"/>
      <c r="O1440" s="65"/>
      <c r="P1440" s="65"/>
      <c r="Q1440" s="65"/>
      <c r="R1440" s="65"/>
      <c r="S1440" s="65"/>
      <c r="T1440" s="65"/>
      <c r="U1440" s="65"/>
      <c r="V1440" s="65"/>
      <c r="W1440" s="65"/>
      <c r="X1440" s="65"/>
      <c r="Y1440" s="65"/>
      <c r="Z1440" s="65">
        <v>2.6</v>
      </c>
      <c r="AA1440" s="65"/>
      <c r="AB1440" s="65"/>
      <c r="AC1440" s="65"/>
      <c r="AD1440" s="65"/>
      <c r="AE1440" s="65"/>
      <c r="AF1440" s="65"/>
      <c r="AG1440" s="65"/>
      <c r="AH1440" s="65">
        <v>1.95</v>
      </c>
      <c r="AI1440" s="65"/>
      <c r="AJ1440" s="65"/>
      <c r="AK1440" s="65">
        <v>2.2225</v>
      </c>
    </row>
    <row r="1441" s="1" customFormat="1" ht="54" spans="1:37">
      <c r="A1441" s="1">
        <v>1438</v>
      </c>
      <c r="B1441" s="1" t="s">
        <v>2350</v>
      </c>
      <c r="C1441" s="1" t="s">
        <v>2351</v>
      </c>
      <c r="D1441" s="1" t="s">
        <v>57</v>
      </c>
      <c r="E1441" s="1" t="s">
        <v>2352</v>
      </c>
      <c r="F1441" s="1">
        <v>3.7797</v>
      </c>
      <c r="G1441" s="1">
        <v>3.74</v>
      </c>
      <c r="I1441" s="1">
        <v>3.739</v>
      </c>
      <c r="O1441" s="1">
        <v>3.757</v>
      </c>
      <c r="V1441" s="1">
        <v>3.739</v>
      </c>
      <c r="W1441" s="1">
        <v>3.739</v>
      </c>
      <c r="AA1441" s="1">
        <v>3.738</v>
      </c>
      <c r="AB1441" s="1">
        <v>3.738</v>
      </c>
      <c r="AF1441" s="1">
        <v>3.738</v>
      </c>
      <c r="AI1441" s="1">
        <v>3.738</v>
      </c>
      <c r="AK1441" s="20">
        <v>3.74066666666667</v>
      </c>
    </row>
    <row r="1442" s="1" customFormat="1" ht="54" spans="1:37">
      <c r="A1442" s="1">
        <v>1439</v>
      </c>
      <c r="B1442" s="1" t="s">
        <v>2350</v>
      </c>
      <c r="C1442" s="1" t="s">
        <v>2353</v>
      </c>
      <c r="D1442" s="1" t="s">
        <v>57</v>
      </c>
      <c r="E1442" s="1" t="s">
        <v>2352</v>
      </c>
      <c r="F1442" s="1">
        <v>4.3695</v>
      </c>
      <c r="J1442" s="1">
        <v>4.369</v>
      </c>
      <c r="K1442" s="1">
        <v>4.369</v>
      </c>
      <c r="O1442" s="1">
        <v>4.369</v>
      </c>
      <c r="Q1442" s="1">
        <v>4.368</v>
      </c>
      <c r="V1442" s="1">
        <v>4.368</v>
      </c>
      <c r="W1442" s="1">
        <v>4.368</v>
      </c>
      <c r="AA1442" s="1">
        <v>4.368</v>
      </c>
      <c r="AB1442" s="1">
        <v>4.368</v>
      </c>
      <c r="AF1442" s="1">
        <v>4.368</v>
      </c>
      <c r="AI1442" s="1">
        <v>4.368</v>
      </c>
      <c r="AK1442" s="20">
        <v>4.3683</v>
      </c>
    </row>
    <row r="1443" s="1" customFormat="1" ht="94.5" spans="1:37">
      <c r="A1443" s="1">
        <v>1440</v>
      </c>
      <c r="B1443" s="1" t="s">
        <v>2354</v>
      </c>
      <c r="C1443" s="1" t="s">
        <v>2355</v>
      </c>
      <c r="D1443" s="1" t="s">
        <v>175</v>
      </c>
      <c r="E1443" s="1" t="s">
        <v>2356</v>
      </c>
      <c r="F1443" s="1">
        <v>12.6218</v>
      </c>
      <c r="G1443" s="1">
        <v>12.442</v>
      </c>
      <c r="J1443" s="1">
        <v>12.443</v>
      </c>
      <c r="O1443" s="1">
        <v>12.443</v>
      </c>
      <c r="Q1443" s="1">
        <v>12.442</v>
      </c>
      <c r="R1443" s="1">
        <v>12.443</v>
      </c>
      <c r="S1443" s="1">
        <v>12.443</v>
      </c>
      <c r="U1443" s="1">
        <v>12.443</v>
      </c>
      <c r="W1443" s="1">
        <v>12.442</v>
      </c>
      <c r="Z1443" s="1">
        <v>12.443</v>
      </c>
      <c r="AB1443" s="1">
        <v>12.442</v>
      </c>
      <c r="AD1443" s="1">
        <v>12.443</v>
      </c>
      <c r="AH1443" s="1">
        <v>12.442</v>
      </c>
      <c r="AI1443" s="1">
        <v>12.442</v>
      </c>
      <c r="AJ1443" s="1">
        <v>12.443</v>
      </c>
      <c r="AK1443" s="20">
        <v>12.4425714285714</v>
      </c>
    </row>
    <row r="1444" s="1" customFormat="1" ht="94.5" spans="1:37">
      <c r="A1444" s="1">
        <v>1441</v>
      </c>
      <c r="B1444" s="1" t="s">
        <v>2354</v>
      </c>
      <c r="C1444" s="1" t="s">
        <v>2355</v>
      </c>
      <c r="D1444" s="1" t="s">
        <v>2357</v>
      </c>
      <c r="E1444" s="1" t="s">
        <v>2356</v>
      </c>
      <c r="F1444" s="1">
        <v>13.9268</v>
      </c>
      <c r="G1444" s="1">
        <v>13.825</v>
      </c>
      <c r="I1444" s="1">
        <v>13.846</v>
      </c>
      <c r="J1444" s="1">
        <v>13.826</v>
      </c>
      <c r="K1444" s="1">
        <v>13.826</v>
      </c>
      <c r="O1444" s="1">
        <v>13.826</v>
      </c>
      <c r="Q1444" s="1">
        <v>13.825</v>
      </c>
      <c r="S1444" s="1">
        <v>13.826</v>
      </c>
      <c r="T1444" s="1">
        <v>13.854</v>
      </c>
      <c r="W1444" s="1">
        <v>13.825</v>
      </c>
      <c r="AB1444" s="1">
        <v>13.825</v>
      </c>
      <c r="AD1444" s="1">
        <v>13.826</v>
      </c>
      <c r="AF1444" s="1">
        <v>13.825</v>
      </c>
      <c r="AH1444" s="1">
        <v>13.825</v>
      </c>
      <c r="AI1444" s="1">
        <v>13.825</v>
      </c>
      <c r="AJ1444" s="1">
        <v>13.826</v>
      </c>
      <c r="AK1444" s="20">
        <v>13.8287333333333</v>
      </c>
    </row>
    <row r="1445" s="1" customFormat="1" ht="94.5" spans="1:37">
      <c r="A1445" s="1">
        <v>1442</v>
      </c>
      <c r="B1445" s="1" t="s">
        <v>2358</v>
      </c>
      <c r="C1445" s="1" t="s">
        <v>2359</v>
      </c>
      <c r="D1445" s="1" t="s">
        <v>189</v>
      </c>
      <c r="E1445" s="1" t="s">
        <v>2356</v>
      </c>
      <c r="F1445" s="1">
        <v>5.687</v>
      </c>
      <c r="K1445" s="1">
        <v>5.6353</v>
      </c>
      <c r="M1445" s="1">
        <v>5.4543</v>
      </c>
      <c r="Q1445" s="1">
        <v>5.4543</v>
      </c>
      <c r="AA1445" s="20">
        <f>170.6/30</f>
        <v>5.68666666666667</v>
      </c>
      <c r="AB1445" s="1">
        <v>5.4543</v>
      </c>
      <c r="AD1445" s="20">
        <f>163.64/30</f>
        <v>5.45466666666667</v>
      </c>
      <c r="AF1445" s="20">
        <f>170.6/30</f>
        <v>5.68666666666667</v>
      </c>
      <c r="AI1445" s="1">
        <v>5.4543</v>
      </c>
      <c r="AK1445" s="20">
        <v>5.5350625</v>
      </c>
    </row>
    <row r="1446" s="1" customFormat="1" ht="94.5" spans="1:37">
      <c r="A1446" s="1">
        <v>1443</v>
      </c>
      <c r="B1446" s="1" t="s">
        <v>2358</v>
      </c>
      <c r="C1446" s="1" t="s">
        <v>2360</v>
      </c>
      <c r="D1446" s="1" t="s">
        <v>189</v>
      </c>
      <c r="E1446" s="1" t="s">
        <v>2356</v>
      </c>
      <c r="F1446" s="1">
        <v>16.65</v>
      </c>
      <c r="M1446" s="1">
        <v>15.969</v>
      </c>
      <c r="Q1446" s="1">
        <v>15.969</v>
      </c>
      <c r="AA1446" s="20">
        <f>493.05/30</f>
        <v>16.435</v>
      </c>
      <c r="AB1446" s="1">
        <v>15.969</v>
      </c>
      <c r="AD1446" s="20">
        <f>479.09/30</f>
        <v>15.9696666666667</v>
      </c>
      <c r="AI1446" s="1">
        <v>15.969</v>
      </c>
      <c r="AK1446" s="20">
        <v>16.0467777777778</v>
      </c>
    </row>
    <row r="1447" s="1" customFormat="1" ht="67.5" spans="1:37">
      <c r="A1447" s="1">
        <v>1444</v>
      </c>
      <c r="B1447" s="88" t="s">
        <v>2361</v>
      </c>
      <c r="C1447" s="88" t="s">
        <v>345</v>
      </c>
      <c r="D1447" s="88" t="s">
        <v>2362</v>
      </c>
      <c r="E1447" s="88" t="s">
        <v>2363</v>
      </c>
      <c r="F1447" s="20">
        <v>1.814</v>
      </c>
      <c r="G1447" s="20">
        <v>1.6265</v>
      </c>
      <c r="H1447" s="20"/>
      <c r="I1447" s="20"/>
      <c r="J1447" s="20">
        <v>1.6265</v>
      </c>
      <c r="K1447" s="20">
        <v>1.6585</v>
      </c>
      <c r="L1447" s="20">
        <v>1.6513</v>
      </c>
      <c r="M1447" s="20"/>
      <c r="N1447" s="20">
        <v>1.6265</v>
      </c>
      <c r="O1447" s="20">
        <v>1.6265</v>
      </c>
      <c r="P1447" s="20"/>
      <c r="Q1447" s="20">
        <v>1.6265</v>
      </c>
      <c r="R1447" s="20">
        <v>1.6265</v>
      </c>
      <c r="S1447" s="20"/>
      <c r="T1447" s="20">
        <v>1.757</v>
      </c>
      <c r="U1447" s="20">
        <v>1.6265</v>
      </c>
      <c r="V1447" s="20">
        <v>1.6265</v>
      </c>
      <c r="W1447" s="20">
        <v>1.689</v>
      </c>
      <c r="X1447" s="20"/>
      <c r="Y1447" s="20">
        <v>1.6885</v>
      </c>
      <c r="Z1447" s="20">
        <v>1.6265</v>
      </c>
      <c r="AA1447" s="20"/>
      <c r="AB1447" s="20"/>
      <c r="AC1447" s="20"/>
      <c r="AD1447" s="20">
        <v>1.6729</v>
      </c>
      <c r="AE1447" s="20"/>
      <c r="AF1447" s="20"/>
      <c r="AG1447" s="20"/>
      <c r="AH1447" s="20">
        <v>1.782</v>
      </c>
      <c r="AI1447" s="20">
        <v>1.6265</v>
      </c>
      <c r="AJ1447" s="20">
        <v>1.6265</v>
      </c>
      <c r="AK1447" s="20">
        <v>1.6265</v>
      </c>
    </row>
    <row r="1448" s="1" customFormat="1" ht="67.5" spans="1:37">
      <c r="A1448" s="1">
        <v>1445</v>
      </c>
      <c r="B1448" s="88" t="s">
        <v>2364</v>
      </c>
      <c r="C1448" s="88" t="s">
        <v>307</v>
      </c>
      <c r="D1448" s="88" t="s">
        <v>1452</v>
      </c>
      <c r="E1448" s="88" t="s">
        <v>2365</v>
      </c>
      <c r="F1448" s="20">
        <v>1.836</v>
      </c>
      <c r="G1448" s="20">
        <v>1.74133333333333</v>
      </c>
      <c r="H1448" s="20"/>
      <c r="I1448" s="20"/>
      <c r="J1448" s="20">
        <v>1.74133333333333</v>
      </c>
      <c r="K1448" s="20"/>
      <c r="L1448" s="20">
        <v>1.78118</v>
      </c>
      <c r="M1448" s="20"/>
      <c r="N1448" s="20">
        <v>1.74133333333333</v>
      </c>
      <c r="O1448" s="20">
        <v>1.7413</v>
      </c>
      <c r="P1448" s="20"/>
      <c r="Q1448" s="20">
        <v>1.74133333333333</v>
      </c>
      <c r="R1448" s="20">
        <v>1.74133333333333</v>
      </c>
      <c r="S1448" s="20"/>
      <c r="T1448" s="20">
        <v>1.83133333333333</v>
      </c>
      <c r="U1448" s="20">
        <v>1.74133333333333</v>
      </c>
      <c r="V1448" s="20"/>
      <c r="W1448" s="20"/>
      <c r="X1448" s="20"/>
      <c r="Y1448" s="20"/>
      <c r="Z1448" s="20">
        <v>1.74133333333333</v>
      </c>
      <c r="AA1448" s="20"/>
      <c r="AB1448" s="20"/>
      <c r="AC1448" s="20"/>
      <c r="AD1448" s="20">
        <v>1.81448666666667</v>
      </c>
      <c r="AE1448" s="20"/>
      <c r="AF1448" s="20"/>
      <c r="AG1448" s="20"/>
      <c r="AH1448" s="20">
        <v>1.93</v>
      </c>
      <c r="AI1448" s="20">
        <v>1.74133333333333</v>
      </c>
      <c r="AJ1448" s="20">
        <v>1.7413</v>
      </c>
      <c r="AK1448" s="20">
        <v>1.78866666666667</v>
      </c>
    </row>
    <row r="1449" s="1" customFormat="1" ht="67.5" spans="1:37">
      <c r="A1449" s="1">
        <v>1446</v>
      </c>
      <c r="B1449" s="88" t="s">
        <v>2366</v>
      </c>
      <c r="C1449" s="88" t="s">
        <v>278</v>
      </c>
      <c r="D1449" s="88" t="s">
        <v>64</v>
      </c>
      <c r="E1449" s="88" t="s">
        <v>2367</v>
      </c>
      <c r="F1449" s="20">
        <v>8.93416666666667</v>
      </c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/>
      <c r="R1449" s="20"/>
      <c r="S1449" s="20"/>
      <c r="T1449" s="20"/>
      <c r="U1449" s="20"/>
      <c r="V1449" s="20">
        <v>8.81083333333333</v>
      </c>
      <c r="W1449" s="20"/>
      <c r="X1449" s="20"/>
      <c r="Y1449" s="20"/>
      <c r="Z1449" s="20"/>
      <c r="AA1449" s="20"/>
      <c r="AB1449" s="20"/>
      <c r="AC1449" s="20"/>
      <c r="AD1449" s="20"/>
      <c r="AE1449" s="20"/>
      <c r="AF1449" s="20"/>
      <c r="AG1449" s="20"/>
      <c r="AH1449" s="20"/>
      <c r="AI1449" s="20"/>
      <c r="AJ1449" s="20"/>
      <c r="AK1449" s="20">
        <v>8.93458333333333</v>
      </c>
    </row>
    <row r="1450" s="1" customFormat="1" ht="40.5" spans="1:37">
      <c r="A1450" s="1">
        <v>1447</v>
      </c>
      <c r="B1450" s="88" t="s">
        <v>2368</v>
      </c>
      <c r="C1450" s="88" t="s">
        <v>40</v>
      </c>
      <c r="D1450" s="88" t="s">
        <v>240</v>
      </c>
      <c r="E1450" s="88" t="s">
        <v>2369</v>
      </c>
      <c r="F1450" s="20">
        <v>17.333</v>
      </c>
      <c r="G1450" s="20">
        <v>17.277</v>
      </c>
      <c r="H1450" s="20"/>
      <c r="I1450" s="20"/>
      <c r="J1450" s="20">
        <v>17.277</v>
      </c>
      <c r="K1450" s="20">
        <v>17.32</v>
      </c>
      <c r="L1450" s="20">
        <v>17.3054</v>
      </c>
      <c r="M1450" s="20"/>
      <c r="N1450" s="20">
        <v>17.277</v>
      </c>
      <c r="O1450" s="20">
        <v>17.277</v>
      </c>
      <c r="P1450" s="20"/>
      <c r="Q1450" s="20">
        <v>17.277</v>
      </c>
      <c r="R1450" s="20">
        <v>17.277</v>
      </c>
      <c r="S1450" s="20"/>
      <c r="T1450" s="20">
        <v>17.277</v>
      </c>
      <c r="U1450" s="20">
        <v>17.277</v>
      </c>
      <c r="V1450" s="20"/>
      <c r="W1450" s="20">
        <v>17.277</v>
      </c>
      <c r="X1450" s="20"/>
      <c r="Y1450" s="20">
        <v>17.277</v>
      </c>
      <c r="Z1450" s="20">
        <v>17.277</v>
      </c>
      <c r="AA1450" s="20"/>
      <c r="AB1450" s="20"/>
      <c r="AC1450" s="20"/>
      <c r="AD1450" s="20"/>
      <c r="AE1450" s="20"/>
      <c r="AF1450" s="20"/>
      <c r="AG1450" s="20"/>
      <c r="AH1450" s="20">
        <v>17.277</v>
      </c>
      <c r="AI1450" s="20">
        <v>17.277</v>
      </c>
      <c r="AJ1450" s="20">
        <v>17.277</v>
      </c>
      <c r="AK1450" s="20">
        <v>17.333</v>
      </c>
    </row>
    <row r="1451" s="1" customFormat="1" ht="54" spans="1:37">
      <c r="A1451" s="1">
        <v>1448</v>
      </c>
      <c r="B1451" s="88" t="s">
        <v>2370</v>
      </c>
      <c r="C1451" s="88" t="s">
        <v>2371</v>
      </c>
      <c r="D1451" s="88" t="s">
        <v>47</v>
      </c>
      <c r="E1451" s="88" t="s">
        <v>2372</v>
      </c>
      <c r="F1451" s="69">
        <v>72.2</v>
      </c>
      <c r="G1451" s="1">
        <v>72.09</v>
      </c>
      <c r="R1451" s="1">
        <v>72.09</v>
      </c>
      <c r="U1451" s="1">
        <v>72.09</v>
      </c>
      <c r="AC1451" s="1">
        <v>72.09</v>
      </c>
      <c r="AE1451" s="1">
        <v>72.09</v>
      </c>
      <c r="AG1451" s="1">
        <v>72.09</v>
      </c>
      <c r="AI1451" s="1">
        <v>72.09</v>
      </c>
      <c r="AK1451" s="20">
        <v>72.2033333333333</v>
      </c>
    </row>
    <row r="1452" s="1" customFormat="1" ht="54" spans="1:37">
      <c r="A1452" s="1">
        <v>1449</v>
      </c>
      <c r="B1452" s="1" t="s">
        <v>2370</v>
      </c>
      <c r="C1452" s="1" t="s">
        <v>2373</v>
      </c>
      <c r="D1452" s="88" t="s">
        <v>925</v>
      </c>
      <c r="E1452" s="1" t="s">
        <v>2372</v>
      </c>
      <c r="F1452" s="20">
        <v>5.37666666666667</v>
      </c>
      <c r="G1452" s="20">
        <v>5.375</v>
      </c>
      <c r="H1452" s="20"/>
      <c r="I1452" s="20"/>
      <c r="J1452" s="20"/>
      <c r="K1452" s="20"/>
      <c r="L1452" s="20"/>
      <c r="M1452" s="20"/>
      <c r="N1452" s="20"/>
      <c r="O1452" s="20"/>
      <c r="P1452" s="20"/>
      <c r="Q1452" s="20">
        <v>5.375</v>
      </c>
      <c r="R1452" s="20">
        <v>5.375</v>
      </c>
      <c r="S1452" s="20"/>
      <c r="T1452" s="20"/>
      <c r="U1452" s="20">
        <v>5.375</v>
      </c>
      <c r="V1452" s="20">
        <v>5.375</v>
      </c>
      <c r="W1452" s="20"/>
      <c r="X1452" s="20"/>
      <c r="Y1452" s="20">
        <v>5.375</v>
      </c>
      <c r="Z1452" s="20"/>
      <c r="AA1452" s="20"/>
      <c r="AB1452" s="20"/>
      <c r="AC1452" s="20"/>
      <c r="AD1452" s="20"/>
      <c r="AE1452" s="20"/>
      <c r="AF1452" s="20"/>
      <c r="AG1452" s="20"/>
      <c r="AH1452" s="20"/>
      <c r="AI1452" s="20">
        <v>5.375</v>
      </c>
      <c r="AJ1452" s="20"/>
      <c r="AK1452" s="20">
        <v>5.37708333333333</v>
      </c>
    </row>
    <row r="1453" s="1" customFormat="1" ht="67.5" spans="1:37">
      <c r="A1453" s="1">
        <v>1450</v>
      </c>
      <c r="B1453" s="9" t="s">
        <v>2374</v>
      </c>
      <c r="C1453" s="9" t="s">
        <v>1327</v>
      </c>
      <c r="D1453" s="9" t="s">
        <v>240</v>
      </c>
      <c r="E1453" s="9" t="s">
        <v>2375</v>
      </c>
      <c r="F1453" s="20">
        <v>2.54</v>
      </c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/>
      <c r="R1453" s="20"/>
      <c r="S1453" s="20"/>
      <c r="T1453" s="20">
        <v>2.538</v>
      </c>
      <c r="U1453" s="20"/>
      <c r="V1453" s="20"/>
      <c r="W1453" s="20"/>
      <c r="X1453" s="20"/>
      <c r="Y1453" s="20"/>
      <c r="Z1453" s="20"/>
      <c r="AA1453" s="20"/>
      <c r="AB1453" s="20"/>
      <c r="AC1453" s="20"/>
      <c r="AD1453" s="20"/>
      <c r="AE1453" s="20"/>
      <c r="AF1453" s="20"/>
      <c r="AG1453" s="20"/>
      <c r="AH1453" s="20"/>
      <c r="AI1453" s="20">
        <v>2.538</v>
      </c>
      <c r="AJ1453" s="20"/>
      <c r="AK1453" s="20">
        <v>2.5395</v>
      </c>
    </row>
    <row r="1454" s="1" customFormat="1" ht="67.5" spans="1:37">
      <c r="A1454" s="1">
        <v>1451</v>
      </c>
      <c r="B1454" s="1" t="s">
        <v>2376</v>
      </c>
      <c r="C1454" s="1" t="s">
        <v>2377</v>
      </c>
      <c r="D1454" s="1" t="s">
        <v>189</v>
      </c>
      <c r="E1454" s="1" t="s">
        <v>2378</v>
      </c>
      <c r="F1454" s="6">
        <v>3.07533333333333</v>
      </c>
      <c r="G1454" s="6">
        <v>3.05233333333333</v>
      </c>
      <c r="H1454" s="6"/>
      <c r="I1454" s="6"/>
      <c r="J1454" s="6">
        <v>3.0611</v>
      </c>
      <c r="K1454" s="6"/>
      <c r="L1454" s="6"/>
      <c r="M1454" s="6"/>
      <c r="N1454" s="6"/>
      <c r="O1454" s="6">
        <v>3.0613</v>
      </c>
      <c r="P1454" s="6"/>
      <c r="Q1454" s="6"/>
      <c r="R1454" s="6"/>
      <c r="S1454" s="6"/>
      <c r="T1454" s="6"/>
      <c r="U1454" s="6">
        <v>3.06533333333333</v>
      </c>
      <c r="V1454" s="6">
        <v>3.05266666666667</v>
      </c>
      <c r="W1454" s="6">
        <v>3.05633333333333</v>
      </c>
      <c r="X1454" s="6"/>
      <c r="Y1454" s="6"/>
      <c r="Z1454" s="6"/>
      <c r="AA1454" s="6"/>
      <c r="AB1454" s="6"/>
      <c r="AC1454" s="6"/>
      <c r="AD1454" s="6">
        <v>3.066</v>
      </c>
      <c r="AE1454" s="6"/>
      <c r="AF1454" s="6"/>
      <c r="AG1454" s="6"/>
      <c r="AH1454" s="6"/>
      <c r="AI1454" s="6">
        <v>3.05233333333333</v>
      </c>
      <c r="AJ1454" s="6">
        <v>3.06533333333333</v>
      </c>
      <c r="AK1454" s="6">
        <v>3.0592</v>
      </c>
    </row>
    <row r="1455" s="1" customFormat="1" ht="67.5" spans="1:37">
      <c r="A1455" s="1">
        <v>1452</v>
      </c>
      <c r="B1455" s="1" t="s">
        <v>1935</v>
      </c>
      <c r="C1455" s="1" t="s">
        <v>2379</v>
      </c>
      <c r="D1455" s="1" t="s">
        <v>363</v>
      </c>
      <c r="E1455" s="1" t="s">
        <v>2378</v>
      </c>
      <c r="F1455" s="6">
        <v>7.18</v>
      </c>
      <c r="G1455" s="6">
        <v>7.08</v>
      </c>
      <c r="H1455" s="6"/>
      <c r="I1455" s="6"/>
      <c r="J1455" s="6">
        <v>7.08</v>
      </c>
      <c r="K1455" s="6"/>
      <c r="L1455" s="6">
        <v>7.0887</v>
      </c>
      <c r="M1455" s="6">
        <v>7.08</v>
      </c>
      <c r="N1455" s="6"/>
      <c r="O1455" s="6">
        <v>7.1</v>
      </c>
      <c r="P1455" s="6"/>
      <c r="Q1455" s="6"/>
      <c r="R1455" s="6"/>
      <c r="S1455" s="6"/>
      <c r="T1455" s="6">
        <v>7.15</v>
      </c>
      <c r="U1455" s="6">
        <v>7.08</v>
      </c>
      <c r="V1455" s="6">
        <v>7.08</v>
      </c>
      <c r="W1455" s="6"/>
      <c r="X1455" s="6"/>
      <c r="Y1455" s="6">
        <v>7.08</v>
      </c>
      <c r="Z1455" s="6"/>
      <c r="AA1455" s="6"/>
      <c r="AB1455" s="6"/>
      <c r="AC1455" s="6"/>
      <c r="AD1455" s="6">
        <v>7.1</v>
      </c>
      <c r="AE1455" s="6"/>
      <c r="AF1455" s="6"/>
      <c r="AG1455" s="6"/>
      <c r="AH1455" s="6"/>
      <c r="AI1455" s="6">
        <v>7.08</v>
      </c>
      <c r="AJ1455" s="6">
        <v>7.08</v>
      </c>
      <c r="AK1455" s="6">
        <v>7.0899</v>
      </c>
    </row>
    <row r="1456" s="1" customFormat="1" ht="67.5" spans="1:37">
      <c r="A1456" s="1">
        <v>1453</v>
      </c>
      <c r="B1456" s="1" t="s">
        <v>2380</v>
      </c>
      <c r="C1456" s="1" t="s">
        <v>2381</v>
      </c>
      <c r="D1456" s="1" t="s">
        <v>565</v>
      </c>
      <c r="E1456" s="1" t="s">
        <v>2378</v>
      </c>
      <c r="F1456" s="6">
        <f>28.54/50</f>
        <v>0.5708</v>
      </c>
      <c r="AK1456" s="6">
        <v>0.5708</v>
      </c>
    </row>
    <row r="1457" s="1" customFormat="1" ht="67.5" spans="1:37">
      <c r="A1457" s="1">
        <v>1454</v>
      </c>
      <c r="B1457" s="1" t="s">
        <v>2382</v>
      </c>
      <c r="C1457" s="1" t="s">
        <v>1500</v>
      </c>
      <c r="D1457" s="1" t="s">
        <v>2383</v>
      </c>
      <c r="E1457" s="1" t="s">
        <v>2378</v>
      </c>
      <c r="F1457" s="1">
        <v>21.2725</v>
      </c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>
        <v>21.14</v>
      </c>
      <c r="U1457" s="3"/>
      <c r="V1457" s="3">
        <v>20.83</v>
      </c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>
        <v>19.13</v>
      </c>
      <c r="AJ1457" s="3"/>
      <c r="AK1457" s="6">
        <v>20.3667</v>
      </c>
    </row>
    <row r="1458" s="1" customFormat="1" ht="67.5" spans="1:37">
      <c r="A1458" s="1">
        <v>1455</v>
      </c>
      <c r="B1458" s="63" t="s">
        <v>2384</v>
      </c>
      <c r="C1458" s="63" t="s">
        <v>2385</v>
      </c>
      <c r="D1458" s="63" t="s">
        <v>798</v>
      </c>
      <c r="E1458" s="63" t="s">
        <v>2386</v>
      </c>
      <c r="F1458" s="5">
        <v>71.25</v>
      </c>
      <c r="G1458" s="6">
        <v>68.9664285714286</v>
      </c>
      <c r="H1458" s="6">
        <v>68.9664285714286</v>
      </c>
      <c r="I1458" s="6"/>
      <c r="J1458" s="6"/>
      <c r="K1458" s="6">
        <v>68.5714285714286</v>
      </c>
      <c r="L1458" s="6">
        <v>66.2878571428571</v>
      </c>
      <c r="M1458" s="6">
        <v>68.5714</v>
      </c>
      <c r="N1458" s="6">
        <v>66.2878571428571</v>
      </c>
      <c r="O1458" s="6"/>
      <c r="P1458" s="6">
        <v>68.5710714285714</v>
      </c>
      <c r="Q1458" s="6"/>
      <c r="R1458" s="6"/>
      <c r="S1458" s="6">
        <v>68.9664285714286</v>
      </c>
      <c r="T1458" s="6">
        <v>66.2878571428571</v>
      </c>
      <c r="U1458" s="6">
        <v>66.2879</v>
      </c>
      <c r="V1458" s="6">
        <v>68.5714285714286</v>
      </c>
      <c r="W1458" s="6">
        <v>68.5714</v>
      </c>
      <c r="X1458" s="6">
        <v>68.7878571428571</v>
      </c>
      <c r="Y1458" s="6"/>
      <c r="Z1458" s="6">
        <v>68.9664285714286</v>
      </c>
      <c r="AA1458" s="6"/>
      <c r="AB1458" s="6"/>
      <c r="AC1458" s="6"/>
      <c r="AD1458" s="6">
        <v>68.5714285714286</v>
      </c>
      <c r="AE1458" s="6"/>
      <c r="AF1458" s="6"/>
      <c r="AG1458" s="6"/>
      <c r="AH1458" s="6">
        <v>68.5714285714286</v>
      </c>
      <c r="AI1458" s="6">
        <v>66.2878571428571</v>
      </c>
      <c r="AJ1458" s="6">
        <v>66.2878571428571</v>
      </c>
      <c r="AK1458" s="3">
        <f t="shared" ref="AK1458:AK1460" si="36">AVERAGE(F1458:AJ1458)</f>
        <v>68.085807518797</v>
      </c>
    </row>
    <row r="1459" s="1" customFormat="1" ht="54" spans="1:37">
      <c r="A1459" s="1">
        <v>1456</v>
      </c>
      <c r="B1459" s="63" t="s">
        <v>2387</v>
      </c>
      <c r="C1459" s="63" t="s">
        <v>2388</v>
      </c>
      <c r="D1459" s="63" t="s">
        <v>81</v>
      </c>
      <c r="E1459" s="63" t="s">
        <v>2389</v>
      </c>
      <c r="F1459" s="1">
        <v>660</v>
      </c>
      <c r="G1459" s="1">
        <v>630.83</v>
      </c>
      <c r="H1459" s="1">
        <v>660</v>
      </c>
      <c r="J1459" s="1">
        <v>630.83</v>
      </c>
      <c r="K1459" s="1">
        <v>660</v>
      </c>
      <c r="L1459" s="1">
        <v>660</v>
      </c>
      <c r="N1459" s="1">
        <v>630.83</v>
      </c>
      <c r="O1459" s="1">
        <v>660</v>
      </c>
      <c r="P1459" s="1">
        <v>660</v>
      </c>
      <c r="Q1459" s="1">
        <v>630.83</v>
      </c>
      <c r="R1459" s="1">
        <v>660</v>
      </c>
      <c r="S1459" s="1">
        <v>660</v>
      </c>
      <c r="T1459" s="1">
        <v>630.83</v>
      </c>
      <c r="U1459" s="1">
        <v>630.83</v>
      </c>
      <c r="V1459" s="1">
        <v>660</v>
      </c>
      <c r="W1459" s="1">
        <v>660</v>
      </c>
      <c r="X1459" s="1">
        <v>660</v>
      </c>
      <c r="Z1459" s="1">
        <v>630.83</v>
      </c>
      <c r="AC1459" s="1">
        <v>630.83</v>
      </c>
      <c r="AE1459" s="1">
        <v>660</v>
      </c>
      <c r="AF1459" s="1">
        <v>660</v>
      </c>
      <c r="AH1459" s="1">
        <v>630.83</v>
      </c>
      <c r="AI1459" s="1">
        <v>660</v>
      </c>
      <c r="AJ1459" s="1">
        <v>630.83</v>
      </c>
      <c r="AK1459" s="3">
        <f t="shared" si="36"/>
        <v>647.845833333333</v>
      </c>
    </row>
    <row r="1460" s="1" customFormat="1" ht="54" spans="1:37">
      <c r="A1460" s="1">
        <v>1457</v>
      </c>
      <c r="B1460" s="63" t="s">
        <v>2387</v>
      </c>
      <c r="C1460" s="63" t="s">
        <v>2390</v>
      </c>
      <c r="D1460" s="63" t="s">
        <v>81</v>
      </c>
      <c r="E1460" s="63" t="s">
        <v>2389</v>
      </c>
      <c r="F1460" s="1">
        <v>2730</v>
      </c>
      <c r="G1460" s="1">
        <v>2730</v>
      </c>
      <c r="H1460" s="1">
        <v>2730</v>
      </c>
      <c r="K1460" s="1">
        <v>2730</v>
      </c>
      <c r="L1460" s="1">
        <v>2730</v>
      </c>
      <c r="M1460" s="1">
        <v>2511.6</v>
      </c>
      <c r="N1460" s="1">
        <v>2730</v>
      </c>
      <c r="O1460" s="1">
        <v>2730</v>
      </c>
      <c r="P1460" s="1">
        <v>2730</v>
      </c>
      <c r="R1460" s="1">
        <v>2730</v>
      </c>
      <c r="S1460" s="1">
        <v>2730</v>
      </c>
      <c r="U1460" s="1">
        <v>2511.6</v>
      </c>
      <c r="V1460" s="1">
        <v>2730</v>
      </c>
      <c r="W1460" s="1">
        <v>2730</v>
      </c>
      <c r="X1460" s="1">
        <v>2730</v>
      </c>
      <c r="Y1460" s="1">
        <v>2511.6</v>
      </c>
      <c r="Z1460" s="1">
        <v>2730</v>
      </c>
      <c r="AC1460" s="1">
        <v>2511.6</v>
      </c>
      <c r="AE1460" s="1">
        <v>2730</v>
      </c>
      <c r="AF1460" s="1">
        <v>2730</v>
      </c>
      <c r="AI1460" s="1">
        <v>2730</v>
      </c>
      <c r="AJ1460" s="1">
        <v>2730</v>
      </c>
      <c r="AK1460" s="3">
        <f t="shared" si="36"/>
        <v>2690.29090909091</v>
      </c>
    </row>
    <row r="1461" s="1" customFormat="1" ht="54" spans="1:37">
      <c r="A1461" s="1">
        <v>1458</v>
      </c>
      <c r="B1461" s="1" t="s">
        <v>2391</v>
      </c>
      <c r="C1461" s="1" t="s">
        <v>2392</v>
      </c>
      <c r="D1461" s="1" t="s">
        <v>2393</v>
      </c>
      <c r="E1461" s="1" t="s">
        <v>1755</v>
      </c>
      <c r="F1461" s="89">
        <v>1.5645</v>
      </c>
      <c r="G1461" s="89">
        <f>44.76/30</f>
        <v>1.492</v>
      </c>
      <c r="U1461" s="89">
        <v>1.5</v>
      </c>
      <c r="V1461" s="89">
        <f>45.93/30</f>
        <v>1.531</v>
      </c>
      <c r="Z1461" s="89"/>
      <c r="AC1461" s="89">
        <f>49.73/30</f>
        <v>1.65766666666667</v>
      </c>
      <c r="AI1461" s="89">
        <f>44.76/30</f>
        <v>1.492</v>
      </c>
      <c r="AK1461" s="89">
        <f t="shared" ref="AK1461:AK1464" si="37">AVERAGE(G1461:AJ1461)</f>
        <v>1.53453333333333</v>
      </c>
    </row>
    <row r="1462" s="1" customFormat="1" ht="54" spans="1:37">
      <c r="A1462" s="1">
        <v>1459</v>
      </c>
      <c r="B1462" s="1" t="s">
        <v>2391</v>
      </c>
      <c r="C1462" s="1" t="s">
        <v>2394</v>
      </c>
      <c r="D1462" s="1" t="s">
        <v>2393</v>
      </c>
      <c r="E1462" s="1" t="s">
        <v>1755</v>
      </c>
      <c r="F1462" s="89">
        <v>1.6698</v>
      </c>
      <c r="G1462" s="89">
        <f>45.04/30</f>
        <v>1.50133333333333</v>
      </c>
      <c r="U1462" s="89">
        <f>47.4/30</f>
        <v>1.58</v>
      </c>
      <c r="V1462" s="89">
        <f>47.38/30</f>
        <v>1.57933333333333</v>
      </c>
      <c r="Z1462" s="89"/>
      <c r="AC1462" s="89"/>
      <c r="AI1462" s="89">
        <f>47.33/30</f>
        <v>1.57766666666667</v>
      </c>
      <c r="AK1462" s="89">
        <f t="shared" si="37"/>
        <v>1.55958333333333</v>
      </c>
    </row>
    <row r="1463" s="1" customFormat="1" ht="67.5" spans="1:37">
      <c r="A1463" s="1">
        <v>1460</v>
      </c>
      <c r="B1463" s="1" t="s">
        <v>2391</v>
      </c>
      <c r="C1463" s="1" t="s">
        <v>2395</v>
      </c>
      <c r="D1463" s="1" t="s">
        <v>85</v>
      </c>
      <c r="E1463" s="1" t="s">
        <v>1757</v>
      </c>
      <c r="F1463" s="89">
        <v>56.3491</v>
      </c>
      <c r="G1463" s="90">
        <v>56.52</v>
      </c>
      <c r="V1463" s="90">
        <v>56.29</v>
      </c>
      <c r="Z1463" s="90">
        <v>56.24</v>
      </c>
      <c r="AC1463" s="90">
        <v>56.24</v>
      </c>
      <c r="AI1463" s="90"/>
      <c r="AK1463" s="89">
        <f t="shared" si="37"/>
        <v>56.3225</v>
      </c>
    </row>
    <row r="1464" s="1" customFormat="1" ht="67.5" spans="1:37">
      <c r="A1464" s="1">
        <v>1461</v>
      </c>
      <c r="B1464" s="1" t="s">
        <v>2391</v>
      </c>
      <c r="C1464" s="1" t="s">
        <v>2396</v>
      </c>
      <c r="D1464" s="1" t="s">
        <v>2397</v>
      </c>
      <c r="E1464" s="1" t="s">
        <v>1757</v>
      </c>
      <c r="F1464" s="89">
        <v>60.6719</v>
      </c>
      <c r="G1464" s="90">
        <v>60.87</v>
      </c>
      <c r="V1464" s="90">
        <v>60.59</v>
      </c>
      <c r="Z1464" s="90">
        <v>60.56</v>
      </c>
      <c r="AC1464" s="90">
        <v>60.56</v>
      </c>
      <c r="AI1464" s="90"/>
      <c r="AK1464" s="89">
        <f t="shared" si="37"/>
        <v>60.645</v>
      </c>
    </row>
    <row r="1465" s="1" customFormat="1" ht="54" spans="1:37">
      <c r="A1465" s="1">
        <v>1462</v>
      </c>
      <c r="B1465" s="1" t="s">
        <v>2398</v>
      </c>
      <c r="C1465" s="18">
        <v>0.0006</v>
      </c>
      <c r="D1465" s="1" t="s">
        <v>2399</v>
      </c>
      <c r="E1465" s="1" t="s">
        <v>2400</v>
      </c>
      <c r="F1465" s="1">
        <v>114.42</v>
      </c>
      <c r="I1465" s="1">
        <v>113.91</v>
      </c>
      <c r="K1465" s="1">
        <v>113.91</v>
      </c>
      <c r="L1465" s="1">
        <v>113.91</v>
      </c>
      <c r="O1465" s="1">
        <v>113.91</v>
      </c>
      <c r="R1465" s="1">
        <v>113.91</v>
      </c>
      <c r="U1465" s="1">
        <v>113.91</v>
      </c>
      <c r="V1465" s="1">
        <v>114.21</v>
      </c>
      <c r="X1465" s="1">
        <v>113.91</v>
      </c>
      <c r="Y1465" s="1">
        <v>113.97</v>
      </c>
      <c r="Z1465" s="1">
        <v>113.91</v>
      </c>
      <c r="AA1465" s="1">
        <v>113.91</v>
      </c>
      <c r="AB1465" s="1">
        <v>113.91</v>
      </c>
      <c r="AD1465" s="1">
        <v>113.91</v>
      </c>
      <c r="AI1465" s="1">
        <v>113.91</v>
      </c>
      <c r="AJ1465" s="1">
        <v>113.91</v>
      </c>
      <c r="AK1465" s="1">
        <v>113.934</v>
      </c>
    </row>
    <row r="1466" s="1" customFormat="1" ht="40.5" spans="1:37">
      <c r="A1466" s="1">
        <v>1463</v>
      </c>
      <c r="B1466" s="1" t="s">
        <v>168</v>
      </c>
      <c r="C1466" s="1" t="s">
        <v>2401</v>
      </c>
      <c r="D1466" s="1" t="s">
        <v>85</v>
      </c>
      <c r="E1466" s="1" t="s">
        <v>2402</v>
      </c>
      <c r="F1466" s="1">
        <v>418.33</v>
      </c>
      <c r="G1466" s="1">
        <v>410</v>
      </c>
      <c r="Z1466" s="1">
        <v>415</v>
      </c>
      <c r="AC1466" s="1">
        <v>390</v>
      </c>
      <c r="AK1466" s="1">
        <v>405</v>
      </c>
    </row>
    <row r="1467" s="1" customFormat="1" ht="54" spans="1:37">
      <c r="A1467" s="1">
        <v>1464</v>
      </c>
      <c r="B1467" s="1" t="s">
        <v>168</v>
      </c>
      <c r="C1467" s="1" t="s">
        <v>2401</v>
      </c>
      <c r="D1467" s="1" t="s">
        <v>85</v>
      </c>
      <c r="E1467" s="1" t="s">
        <v>2403</v>
      </c>
      <c r="F1467" s="1">
        <v>418.33</v>
      </c>
      <c r="G1467" s="1">
        <v>410</v>
      </c>
      <c r="J1467" s="1">
        <v>392.67</v>
      </c>
      <c r="Z1467" s="1">
        <v>415</v>
      </c>
      <c r="AC1467" s="1">
        <v>390</v>
      </c>
      <c r="AK1467" s="1">
        <v>401.92</v>
      </c>
    </row>
    <row r="1468" s="1" customFormat="1" ht="67.5" spans="1:37">
      <c r="A1468" s="1">
        <v>1465</v>
      </c>
      <c r="B1468" s="1" t="s">
        <v>2404</v>
      </c>
      <c r="C1468" s="1" t="s">
        <v>191</v>
      </c>
      <c r="D1468" s="1" t="s">
        <v>189</v>
      </c>
      <c r="E1468" s="1" t="s">
        <v>2378</v>
      </c>
      <c r="F1468" s="1">
        <v>2.13</v>
      </c>
      <c r="G1468" s="1">
        <v>2.0867</v>
      </c>
      <c r="O1468" s="1">
        <v>2.0895</v>
      </c>
      <c r="V1468" s="1">
        <v>2.0867</v>
      </c>
      <c r="AI1468" s="1">
        <v>2.0867</v>
      </c>
      <c r="AJ1468" s="1">
        <v>2.095</v>
      </c>
      <c r="AK1468" s="1">
        <v>2.0889</v>
      </c>
    </row>
    <row r="1469" s="1" customFormat="1" ht="40.5" spans="1:37">
      <c r="A1469" s="1">
        <v>1466</v>
      </c>
      <c r="B1469" s="1" t="s">
        <v>2405</v>
      </c>
      <c r="C1469" s="1" t="s">
        <v>345</v>
      </c>
      <c r="D1469" s="1" t="s">
        <v>251</v>
      </c>
      <c r="E1469" s="1" t="s">
        <v>2406</v>
      </c>
      <c r="F1469" s="6">
        <v>7.4108</v>
      </c>
      <c r="G1469" s="6"/>
      <c r="H1469" s="6"/>
      <c r="I1469" s="6">
        <v>5.7708</v>
      </c>
      <c r="J1469" s="6">
        <v>5.4608</v>
      </c>
      <c r="K1469" s="6">
        <v>5.8983</v>
      </c>
      <c r="L1469" s="6"/>
      <c r="M1469" s="6"/>
      <c r="N1469" s="6"/>
      <c r="O1469" s="6">
        <v>5.4675</v>
      </c>
      <c r="P1469" s="6"/>
      <c r="Q1469" s="6">
        <v>5.455</v>
      </c>
      <c r="R1469" s="6">
        <v>5.4733</v>
      </c>
      <c r="S1469" s="6">
        <v>6.49</v>
      </c>
      <c r="T1469" s="6">
        <v>5.455</v>
      </c>
      <c r="U1469" s="6">
        <v>5.4733</v>
      </c>
      <c r="V1469" s="6">
        <v>5.455</v>
      </c>
      <c r="W1469" s="6"/>
      <c r="X1469" s="6">
        <v>5.455</v>
      </c>
      <c r="Y1469" s="6"/>
      <c r="Z1469" s="6"/>
      <c r="AA1469" s="6">
        <v>5.455</v>
      </c>
      <c r="AB1469" s="6"/>
      <c r="AC1469" s="6"/>
      <c r="AD1469" s="6">
        <v>5.7083</v>
      </c>
      <c r="AE1469" s="6">
        <v>6.55</v>
      </c>
      <c r="AF1469" s="6"/>
      <c r="AG1469" s="6"/>
      <c r="AH1469" s="6"/>
      <c r="AI1469" s="6">
        <v>5.455</v>
      </c>
      <c r="AJ1469" s="6">
        <v>5.4733</v>
      </c>
      <c r="AK1469" s="6">
        <f t="shared" ref="AK1469:AK1478" si="38">AVERAGE(G1469:AJ1469)</f>
        <v>5.655975</v>
      </c>
    </row>
    <row r="1470" s="1" customFormat="1" ht="40.5" spans="1:39">
      <c r="A1470" s="1">
        <v>1467</v>
      </c>
      <c r="B1470" s="1" t="s">
        <v>2407</v>
      </c>
      <c r="C1470" s="1" t="s">
        <v>1111</v>
      </c>
      <c r="D1470" s="1" t="s">
        <v>240</v>
      </c>
      <c r="E1470" s="1" t="s">
        <v>2406</v>
      </c>
      <c r="F1470" s="6">
        <v>5.1423</v>
      </c>
      <c r="G1470" s="6"/>
      <c r="H1470" s="6"/>
      <c r="I1470" s="6">
        <v>4.683</v>
      </c>
      <c r="J1470" s="6">
        <v>4.683</v>
      </c>
      <c r="K1470" s="6"/>
      <c r="L1470" s="6">
        <v>5.02</v>
      </c>
      <c r="M1470" s="6"/>
      <c r="N1470" s="6"/>
      <c r="O1470" s="6"/>
      <c r="P1470" s="6"/>
      <c r="Q1470" s="6"/>
      <c r="R1470" s="6">
        <v>4.683</v>
      </c>
      <c r="S1470" s="6"/>
      <c r="T1470" s="6"/>
      <c r="U1470" s="6"/>
      <c r="V1470" s="6">
        <v>4.694</v>
      </c>
      <c r="W1470" s="6"/>
      <c r="X1470" s="6"/>
      <c r="Y1470" s="6">
        <v>4.705</v>
      </c>
      <c r="Z1470" s="6"/>
      <c r="AA1470" s="6"/>
      <c r="AB1470" s="6"/>
      <c r="AC1470" s="6"/>
      <c r="AD1470" s="6">
        <v>4.684</v>
      </c>
      <c r="AE1470" s="6"/>
      <c r="AF1470" s="6"/>
      <c r="AG1470" s="6"/>
      <c r="AH1470" s="6"/>
      <c r="AI1470" s="6">
        <v>4.683</v>
      </c>
      <c r="AJ1470" s="6"/>
      <c r="AK1470" s="6">
        <f t="shared" si="38"/>
        <v>4.729375</v>
      </c>
      <c r="AM1470" s="6"/>
    </row>
    <row r="1471" s="1" customFormat="1" ht="40.5" spans="1:39">
      <c r="A1471" s="1">
        <v>1468</v>
      </c>
      <c r="B1471" s="1" t="s">
        <v>2407</v>
      </c>
      <c r="C1471" s="1" t="s">
        <v>466</v>
      </c>
      <c r="D1471" s="1" t="s">
        <v>842</v>
      </c>
      <c r="E1471" s="1" t="s">
        <v>2406</v>
      </c>
      <c r="F1471" s="6">
        <v>1.486</v>
      </c>
      <c r="G1471" s="6"/>
      <c r="H1471" s="6"/>
      <c r="I1471" s="6">
        <v>1.4263</v>
      </c>
      <c r="J1471" s="6">
        <v>1.4058</v>
      </c>
      <c r="K1471" s="6"/>
      <c r="L1471" s="6">
        <v>1.48</v>
      </c>
      <c r="M1471" s="6"/>
      <c r="N1471" s="6"/>
      <c r="O1471" s="6"/>
      <c r="P1471" s="6"/>
      <c r="Q1471" s="6"/>
      <c r="R1471" s="6"/>
      <c r="S1471" s="6"/>
      <c r="T1471" s="6"/>
      <c r="U1471" s="6">
        <v>1.3825</v>
      </c>
      <c r="V1471" s="6">
        <v>1.403</v>
      </c>
      <c r="W1471" s="6"/>
      <c r="X1471" s="6"/>
      <c r="Y1471" s="6">
        <v>1.432</v>
      </c>
      <c r="Z1471" s="6"/>
      <c r="AA1471" s="6">
        <v>1.3971</v>
      </c>
      <c r="AB1471" s="6"/>
      <c r="AC1471" s="6">
        <v>1.4813</v>
      </c>
      <c r="AD1471" s="6">
        <v>1.432</v>
      </c>
      <c r="AE1471" s="6"/>
      <c r="AF1471" s="6"/>
      <c r="AG1471" s="6"/>
      <c r="AH1471" s="6"/>
      <c r="AI1471" s="6">
        <v>1.3825</v>
      </c>
      <c r="AJ1471" s="6"/>
      <c r="AK1471" s="6">
        <f t="shared" si="38"/>
        <v>1.42225</v>
      </c>
      <c r="AM1471" s="6"/>
    </row>
    <row r="1472" s="1" customFormat="1" ht="40.5" spans="1:37">
      <c r="A1472" s="1">
        <v>1469</v>
      </c>
      <c r="B1472" s="1" t="s">
        <v>2407</v>
      </c>
      <c r="C1472" s="1" t="s">
        <v>466</v>
      </c>
      <c r="D1472" s="1" t="s">
        <v>2408</v>
      </c>
      <c r="E1472" s="1" t="s">
        <v>2406</v>
      </c>
      <c r="F1472" s="6">
        <v>1.4371</v>
      </c>
      <c r="G1472" s="6"/>
      <c r="H1472" s="6"/>
      <c r="I1472" s="6">
        <v>1.4353</v>
      </c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>
        <v>1.4353</v>
      </c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>
        <v>1.4353</v>
      </c>
      <c r="AJ1472" s="6"/>
      <c r="AK1472" s="6">
        <f t="shared" si="38"/>
        <v>1.4353</v>
      </c>
    </row>
    <row r="1473" s="1" customFormat="1" ht="40.5" spans="1:39">
      <c r="A1473" s="1">
        <v>1470</v>
      </c>
      <c r="B1473" s="1" t="s">
        <v>2407</v>
      </c>
      <c r="C1473" s="1" t="s">
        <v>307</v>
      </c>
      <c r="D1473" s="1" t="s">
        <v>251</v>
      </c>
      <c r="E1473" s="1" t="s">
        <v>2406</v>
      </c>
      <c r="F1473" s="6">
        <v>2.8199</v>
      </c>
      <c r="G1473" s="6"/>
      <c r="H1473" s="6"/>
      <c r="I1473" s="6">
        <v>2.5425</v>
      </c>
      <c r="J1473" s="6"/>
      <c r="K1473" s="6">
        <v>2.5375</v>
      </c>
      <c r="L1473" s="6"/>
      <c r="M1473" s="6"/>
      <c r="N1473" s="6"/>
      <c r="O1473" s="6">
        <v>2.3483</v>
      </c>
      <c r="P1473" s="6"/>
      <c r="Q1473" s="6">
        <v>2.3175</v>
      </c>
      <c r="R1473" s="6"/>
      <c r="S1473" s="6"/>
      <c r="T1473" s="6"/>
      <c r="U1473" s="6">
        <v>2.5075</v>
      </c>
      <c r="V1473" s="6"/>
      <c r="W1473" s="6"/>
      <c r="X1473" s="6"/>
      <c r="Y1473" s="6">
        <v>2.4517</v>
      </c>
      <c r="Z1473" s="6"/>
      <c r="AA1473" s="6"/>
      <c r="AB1473" s="6"/>
      <c r="AC1473" s="6"/>
      <c r="AD1473" s="6"/>
      <c r="AE1473" s="6">
        <v>2.6525</v>
      </c>
      <c r="AF1473" s="6"/>
      <c r="AG1473" s="6"/>
      <c r="AH1473" s="6">
        <v>2.6525</v>
      </c>
      <c r="AI1473" s="6"/>
      <c r="AJ1473" s="6"/>
      <c r="AK1473" s="6">
        <f t="shared" si="38"/>
        <v>2.50125</v>
      </c>
      <c r="AM1473" s="6"/>
    </row>
    <row r="1474" s="1" customFormat="1" ht="40.5" spans="1:39">
      <c r="A1474" s="1">
        <v>1471</v>
      </c>
      <c r="B1474" s="1" t="s">
        <v>2407</v>
      </c>
      <c r="C1474" s="1" t="s">
        <v>307</v>
      </c>
      <c r="D1474" s="1" t="s">
        <v>187</v>
      </c>
      <c r="E1474" s="1" t="s">
        <v>2406</v>
      </c>
      <c r="F1474" s="6">
        <v>2.7677</v>
      </c>
      <c r="G1474" s="6"/>
      <c r="H1474" s="6"/>
      <c r="I1474" s="6">
        <v>2.4865</v>
      </c>
      <c r="J1474" s="6">
        <v>2.3795</v>
      </c>
      <c r="K1474" s="6"/>
      <c r="L1474" s="6">
        <v>2.6</v>
      </c>
      <c r="M1474" s="6"/>
      <c r="N1474" s="6"/>
      <c r="O1474" s="6">
        <v>2.3485</v>
      </c>
      <c r="P1474" s="6"/>
      <c r="Q1474" s="6"/>
      <c r="R1474" s="6">
        <v>2.4105</v>
      </c>
      <c r="S1474" s="6">
        <v>2.725</v>
      </c>
      <c r="T1474" s="6">
        <v>2.317</v>
      </c>
      <c r="U1474" s="6">
        <v>2.4105</v>
      </c>
      <c r="V1474" s="6"/>
      <c r="W1474" s="6"/>
      <c r="X1474" s="6">
        <v>2.7355</v>
      </c>
      <c r="Y1474" s="6">
        <v>2.663</v>
      </c>
      <c r="Z1474" s="6">
        <v>2.4105</v>
      </c>
      <c r="AA1474" s="6">
        <v>2.3751</v>
      </c>
      <c r="AB1474" s="6"/>
      <c r="AC1474" s="6">
        <v>2.6715</v>
      </c>
      <c r="AD1474" s="6"/>
      <c r="AE1474" s="6">
        <v>2.603</v>
      </c>
      <c r="AF1474" s="6"/>
      <c r="AG1474" s="6">
        <v>2.664</v>
      </c>
      <c r="AH1474" s="6"/>
      <c r="AI1474" s="6">
        <v>2.317</v>
      </c>
      <c r="AJ1474" s="6">
        <v>2.4105</v>
      </c>
      <c r="AK1474" s="6">
        <f t="shared" si="38"/>
        <v>2.50162352941176</v>
      </c>
      <c r="AM1474" s="6"/>
    </row>
    <row r="1475" s="1" customFormat="1" ht="40.5" spans="1:39">
      <c r="A1475" s="1">
        <v>1472</v>
      </c>
      <c r="B1475" s="1" t="s">
        <v>2407</v>
      </c>
      <c r="C1475" s="1" t="s">
        <v>307</v>
      </c>
      <c r="D1475" s="1" t="s">
        <v>136</v>
      </c>
      <c r="E1475" s="1" t="s">
        <v>2406</v>
      </c>
      <c r="F1475" s="6">
        <v>2.7494</v>
      </c>
      <c r="G1475" s="6"/>
      <c r="H1475" s="6"/>
      <c r="I1475" s="6">
        <v>2.5846</v>
      </c>
      <c r="J1475" s="6">
        <v>2.6588</v>
      </c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>
        <v>2.65</v>
      </c>
      <c r="AA1475" s="6"/>
      <c r="AB1475" s="6"/>
      <c r="AC1475" s="6"/>
      <c r="AD1475" s="6">
        <v>2.6625</v>
      </c>
      <c r="AE1475" s="6">
        <v>2.6746</v>
      </c>
      <c r="AF1475" s="6"/>
      <c r="AG1475" s="6"/>
      <c r="AH1475" s="6">
        <v>2.6521</v>
      </c>
      <c r="AI1475" s="6"/>
      <c r="AJ1475" s="6"/>
      <c r="AK1475" s="6">
        <f t="shared" si="38"/>
        <v>2.6471</v>
      </c>
      <c r="AM1475" s="6"/>
    </row>
    <row r="1476" s="1" customFormat="1" ht="99" customHeight="1" spans="1:37">
      <c r="A1476" s="1">
        <v>1473</v>
      </c>
      <c r="B1476" s="1" t="s">
        <v>2409</v>
      </c>
      <c r="C1476" s="1" t="s">
        <v>577</v>
      </c>
      <c r="D1476" s="1" t="s">
        <v>212</v>
      </c>
      <c r="E1476" s="1" t="s">
        <v>2410</v>
      </c>
      <c r="F1476" s="1">
        <v>15.846</v>
      </c>
      <c r="K1476" s="1">
        <v>15.26</v>
      </c>
      <c r="L1476" s="1">
        <v>13.97</v>
      </c>
      <c r="O1476" s="1">
        <v>13.49</v>
      </c>
      <c r="Q1476" s="1">
        <v>10.79</v>
      </c>
      <c r="S1476" s="1">
        <v>14.7571</v>
      </c>
      <c r="U1476" s="1">
        <v>12</v>
      </c>
      <c r="V1476" s="1">
        <v>11.89</v>
      </c>
      <c r="W1476" s="1">
        <v>12.53</v>
      </c>
      <c r="Y1476" s="1">
        <v>14.71</v>
      </c>
      <c r="AC1476" s="1">
        <v>14.98</v>
      </c>
      <c r="AF1476" s="1">
        <v>15.8</v>
      </c>
      <c r="AJ1476" s="1">
        <v>13.8</v>
      </c>
      <c r="AK1476" s="6">
        <f t="shared" si="38"/>
        <v>13.6647583333333</v>
      </c>
    </row>
    <row r="1477" s="1" customFormat="1" ht="89.25" customHeight="1" spans="1:37">
      <c r="A1477" s="1">
        <v>1474</v>
      </c>
      <c r="B1477" s="1" t="s">
        <v>2409</v>
      </c>
      <c r="C1477" s="1" t="s">
        <v>417</v>
      </c>
      <c r="D1477" s="1" t="s">
        <v>212</v>
      </c>
      <c r="E1477" s="1" t="s">
        <v>2410</v>
      </c>
      <c r="F1477" s="1">
        <v>20.47</v>
      </c>
      <c r="G1477" s="1">
        <v>19.48</v>
      </c>
      <c r="H1477" s="1">
        <v>19.03</v>
      </c>
      <c r="K1477" s="1">
        <v>19.84</v>
      </c>
      <c r="L1477" s="1">
        <v>18.78</v>
      </c>
      <c r="M1477" s="1">
        <v>19.88</v>
      </c>
      <c r="O1477" s="1">
        <v>17.76</v>
      </c>
      <c r="Q1477" s="1">
        <v>15.47</v>
      </c>
      <c r="S1477" s="1">
        <v>19.0314</v>
      </c>
      <c r="V1477" s="1">
        <v>16.42</v>
      </c>
      <c r="W1477" s="1">
        <v>16.94</v>
      </c>
      <c r="Y1477" s="1">
        <v>19.04</v>
      </c>
      <c r="AD1477" s="1">
        <v>18.8</v>
      </c>
      <c r="AF1477" s="1">
        <v>19.98</v>
      </c>
      <c r="AH1477" s="1">
        <v>19.98</v>
      </c>
      <c r="AJ1477" s="1">
        <v>17.99</v>
      </c>
      <c r="AK1477" s="6">
        <f t="shared" si="38"/>
        <v>18.5614266666667</v>
      </c>
    </row>
    <row r="1478" s="1" customFormat="1" ht="86.25" customHeight="1" spans="1:37">
      <c r="A1478" s="1">
        <v>1475</v>
      </c>
      <c r="B1478" s="1" t="s">
        <v>2409</v>
      </c>
      <c r="C1478" s="1" t="s">
        <v>568</v>
      </c>
      <c r="D1478" s="1" t="s">
        <v>212</v>
      </c>
      <c r="E1478" s="1" t="s">
        <v>2410</v>
      </c>
      <c r="F1478" s="1">
        <v>24.7933</v>
      </c>
      <c r="V1478" s="1">
        <v>21.34</v>
      </c>
      <c r="W1478" s="1">
        <v>22.45</v>
      </c>
      <c r="AC1478" s="1">
        <v>23</v>
      </c>
      <c r="AD1478" s="1">
        <v>23</v>
      </c>
      <c r="AJ1478" s="1">
        <v>23</v>
      </c>
      <c r="AK1478" s="6">
        <f t="shared" si="38"/>
        <v>22.558</v>
      </c>
    </row>
    <row r="1479" s="1" customFormat="1" ht="73" customHeight="1" spans="1:37">
      <c r="A1479" s="1">
        <v>1476</v>
      </c>
      <c r="B1479" s="1" t="s">
        <v>2411</v>
      </c>
      <c r="C1479" s="1" t="s">
        <v>278</v>
      </c>
      <c r="D1479" s="1" t="s">
        <v>71</v>
      </c>
      <c r="E1479" s="1" t="s">
        <v>2412</v>
      </c>
      <c r="F1479" s="1">
        <v>2.1783</v>
      </c>
      <c r="H1479" s="1">
        <v>1.812</v>
      </c>
      <c r="J1479" s="1">
        <v>1.739</v>
      </c>
      <c r="O1479" s="1">
        <v>1.739</v>
      </c>
      <c r="P1479" s="1">
        <v>1.84</v>
      </c>
      <c r="U1479" s="1">
        <v>1.739</v>
      </c>
      <c r="V1479" s="1">
        <v>1.807</v>
      </c>
      <c r="Y1479" s="1">
        <v>1.739</v>
      </c>
      <c r="AD1479" s="1">
        <v>1.804</v>
      </c>
      <c r="AH1479" s="1">
        <v>1.834</v>
      </c>
      <c r="AI1479" s="1">
        <v>1.739</v>
      </c>
      <c r="AK1479" s="1">
        <v>1.7792</v>
      </c>
    </row>
    <row r="1480" s="1" customFormat="1" ht="78" customHeight="1" spans="1:37">
      <c r="A1480" s="1">
        <v>1477</v>
      </c>
      <c r="B1480" s="1" t="s">
        <v>2411</v>
      </c>
      <c r="C1480" s="1" t="s">
        <v>553</v>
      </c>
      <c r="D1480" s="1" t="s">
        <v>68</v>
      </c>
      <c r="E1480" s="1" t="s">
        <v>2412</v>
      </c>
      <c r="F1480" s="1">
        <v>1.6422</v>
      </c>
      <c r="G1480" s="1">
        <v>1.3208</v>
      </c>
      <c r="H1480" s="1">
        <v>1.3208</v>
      </c>
      <c r="L1480" s="1">
        <v>1.325</v>
      </c>
      <c r="O1480" s="1">
        <v>1.3208</v>
      </c>
      <c r="Q1480" s="1">
        <v>1.3208</v>
      </c>
      <c r="W1480" s="1">
        <v>1.4083</v>
      </c>
      <c r="AA1480" s="1">
        <v>1.3792</v>
      </c>
      <c r="AC1480" s="1">
        <v>1.5558</v>
      </c>
      <c r="AD1480" s="1">
        <v>1.3208</v>
      </c>
      <c r="AK1480" s="1">
        <v>1.3636</v>
      </c>
    </row>
    <row r="1481" s="1" customFormat="1" ht="69" customHeight="1" spans="1:37">
      <c r="A1481" s="1">
        <v>1478</v>
      </c>
      <c r="B1481" s="1" t="s">
        <v>2413</v>
      </c>
      <c r="C1481" s="1" t="s">
        <v>282</v>
      </c>
      <c r="D1481" s="1" t="s">
        <v>247</v>
      </c>
      <c r="E1481" s="1" t="s">
        <v>2414</v>
      </c>
      <c r="F1481" s="1">
        <v>5.18</v>
      </c>
      <c r="G1481" s="1">
        <v>5.125</v>
      </c>
      <c r="J1481" s="1">
        <v>5.0917</v>
      </c>
      <c r="L1481" s="1">
        <v>5.125</v>
      </c>
      <c r="Q1481" s="1">
        <v>5.0233</v>
      </c>
      <c r="T1481" s="1">
        <v>5.0233</v>
      </c>
      <c r="W1481" s="1">
        <v>5.0917</v>
      </c>
      <c r="Z1481" s="1">
        <v>5.17</v>
      </c>
      <c r="AA1481" s="1">
        <v>5.0833</v>
      </c>
      <c r="AI1481" s="1">
        <v>5.17</v>
      </c>
      <c r="AJ1481" s="1">
        <v>5.17</v>
      </c>
      <c r="AK1481" s="1">
        <v>5.1073</v>
      </c>
    </row>
    <row r="1482" s="1" customFormat="1" ht="40.5" spans="1:37">
      <c r="A1482" s="1">
        <v>1479</v>
      </c>
      <c r="B1482" s="1" t="s">
        <v>309</v>
      </c>
      <c r="C1482" s="1" t="s">
        <v>98</v>
      </c>
      <c r="D1482" s="1">
        <v>100</v>
      </c>
      <c r="E1482" s="1" t="s">
        <v>2415</v>
      </c>
      <c r="F1482" s="1">
        <v>0.257</v>
      </c>
      <c r="G1482" s="1">
        <v>0.18</v>
      </c>
      <c r="H1482" s="1">
        <v>0.19</v>
      </c>
      <c r="R1482" s="1">
        <v>0.2484</v>
      </c>
      <c r="Y1482" s="1">
        <v>0.18</v>
      </c>
      <c r="AI1482" s="1">
        <v>0.2484</v>
      </c>
      <c r="AK1482" s="1">
        <v>0.20936</v>
      </c>
    </row>
    <row r="1483" s="1" customFormat="1" ht="40.5" spans="1:37">
      <c r="A1483" s="1">
        <v>1480</v>
      </c>
      <c r="B1483" s="1" t="s">
        <v>2416</v>
      </c>
      <c r="C1483" s="1" t="s">
        <v>246</v>
      </c>
      <c r="D1483" s="1">
        <v>36</v>
      </c>
      <c r="E1483" s="1" t="s">
        <v>2415</v>
      </c>
      <c r="F1483" s="1">
        <v>2.6507</v>
      </c>
      <c r="G1483" s="1">
        <v>2.9306</v>
      </c>
      <c r="I1483" s="1">
        <v>2.3956</v>
      </c>
      <c r="AI1483" s="1">
        <v>2.3708</v>
      </c>
      <c r="AJ1483" s="1">
        <v>2.9306</v>
      </c>
      <c r="AK1483" s="1">
        <v>2.6569</v>
      </c>
    </row>
    <row r="1484" s="1" customFormat="1" ht="40.5" spans="1:37">
      <c r="A1484" s="1">
        <v>1481</v>
      </c>
      <c r="B1484" s="1" t="s">
        <v>2416</v>
      </c>
      <c r="C1484" s="1" t="s">
        <v>246</v>
      </c>
      <c r="D1484" s="1">
        <v>24</v>
      </c>
      <c r="E1484" s="1" t="s">
        <v>2415</v>
      </c>
      <c r="F1484" s="1">
        <v>2.8314</v>
      </c>
      <c r="G1484" s="1">
        <v>3.0208</v>
      </c>
      <c r="H1484" s="1">
        <v>4</v>
      </c>
      <c r="I1484" s="1">
        <v>2.4313</v>
      </c>
      <c r="L1484" s="1">
        <v>2.4142</v>
      </c>
      <c r="R1484" s="1">
        <v>2.355</v>
      </c>
      <c r="S1484" s="1">
        <v>2.9192</v>
      </c>
      <c r="T1484" s="1">
        <v>2.355</v>
      </c>
      <c r="U1484" s="1">
        <v>2.355</v>
      </c>
      <c r="V1484" s="1">
        <v>2.4079</v>
      </c>
      <c r="Y1484" s="1">
        <v>2.565</v>
      </c>
      <c r="AA1484" s="1">
        <v>2.392</v>
      </c>
      <c r="AC1484" s="1">
        <v>2.355</v>
      </c>
      <c r="AD1484" s="1">
        <v>2.4912</v>
      </c>
      <c r="AE1484" s="1">
        <v>2.5096</v>
      </c>
      <c r="AI1484" s="1">
        <v>2.355</v>
      </c>
      <c r="AK1484" s="1">
        <v>2.5951</v>
      </c>
    </row>
    <row r="1485" s="1" customFormat="1" ht="40.5" spans="1:37">
      <c r="A1485" s="1">
        <v>1482</v>
      </c>
      <c r="B1485" s="1" t="s">
        <v>2416</v>
      </c>
      <c r="C1485" s="1" t="s">
        <v>246</v>
      </c>
      <c r="D1485" s="1">
        <v>12</v>
      </c>
      <c r="E1485" s="1" t="s">
        <v>2415</v>
      </c>
      <c r="F1485" s="1">
        <v>3.2619</v>
      </c>
      <c r="G1485" s="1">
        <v>3.0983</v>
      </c>
      <c r="K1485" s="1">
        <v>2.6483</v>
      </c>
      <c r="P1485" s="1">
        <v>3</v>
      </c>
      <c r="R1485" s="1">
        <v>2.5833</v>
      </c>
      <c r="S1485" s="1">
        <v>2.9942</v>
      </c>
      <c r="U1485" s="1">
        <v>2.5833</v>
      </c>
      <c r="Y1485" s="1">
        <v>3.0983</v>
      </c>
      <c r="AE1485" s="1">
        <v>2.5783</v>
      </c>
      <c r="AI1485" s="1">
        <v>2.5783</v>
      </c>
      <c r="AK1485" s="1">
        <v>2.7958</v>
      </c>
    </row>
    <row r="1486" s="1" customFormat="1" ht="40.5" spans="1:37">
      <c r="A1486" s="1">
        <v>1483</v>
      </c>
      <c r="B1486" s="1" t="s">
        <v>2417</v>
      </c>
      <c r="C1486" s="1" t="s">
        <v>138</v>
      </c>
      <c r="D1486" s="1">
        <v>6</v>
      </c>
      <c r="E1486" s="1" t="s">
        <v>2415</v>
      </c>
      <c r="F1486" s="1">
        <v>7.1667</v>
      </c>
      <c r="G1486" s="1">
        <v>7.1667</v>
      </c>
      <c r="P1486" s="1">
        <v>4.12</v>
      </c>
      <c r="AK1486" s="1">
        <v>5.6434</v>
      </c>
    </row>
    <row r="1487" s="1" customFormat="1" ht="40.5" spans="1:37">
      <c r="A1487" s="1">
        <v>1484</v>
      </c>
      <c r="B1487" s="1" t="s">
        <v>2418</v>
      </c>
      <c r="C1487" s="1" t="s">
        <v>1668</v>
      </c>
      <c r="D1487" s="1">
        <v>40</v>
      </c>
      <c r="E1487" s="1" t="s">
        <v>2415</v>
      </c>
      <c r="F1487" s="1">
        <v>1.3375</v>
      </c>
      <c r="G1487" s="1">
        <v>1.725</v>
      </c>
      <c r="AE1487" s="1">
        <v>0.95</v>
      </c>
      <c r="AI1487" s="1">
        <v>0.95</v>
      </c>
      <c r="AK1487" s="1">
        <v>1.2083</v>
      </c>
    </row>
    <row r="1488" s="1" customFormat="1" ht="40.5" spans="1:37">
      <c r="A1488" s="1">
        <v>1485</v>
      </c>
      <c r="B1488" s="1" t="s">
        <v>2419</v>
      </c>
      <c r="C1488" s="1" t="s">
        <v>121</v>
      </c>
      <c r="D1488" s="1">
        <v>24</v>
      </c>
      <c r="E1488" s="1" t="s">
        <v>2415</v>
      </c>
      <c r="F1488" s="1">
        <v>0.9069</v>
      </c>
      <c r="G1488" s="1">
        <v>1.2083</v>
      </c>
      <c r="P1488" s="1">
        <v>0.605</v>
      </c>
      <c r="R1488" s="1">
        <v>0.6054</v>
      </c>
      <c r="AC1488" s="1">
        <v>0.605</v>
      </c>
      <c r="AE1488" s="1">
        <v>0.6054</v>
      </c>
      <c r="AI1488" s="1">
        <v>0.6054</v>
      </c>
      <c r="AK1488" s="1">
        <v>0.7058</v>
      </c>
    </row>
    <row r="1489" s="1" customFormat="1" ht="40.5" spans="1:37">
      <c r="A1489" s="1">
        <v>1486</v>
      </c>
      <c r="B1489" s="1" t="s">
        <v>2420</v>
      </c>
      <c r="C1489" s="1" t="s">
        <v>573</v>
      </c>
      <c r="D1489" s="1">
        <v>10</v>
      </c>
      <c r="E1489" s="1" t="s">
        <v>2415</v>
      </c>
      <c r="F1489" s="1">
        <v>29.888</v>
      </c>
      <c r="G1489" s="1">
        <v>29.888</v>
      </c>
      <c r="I1489" s="1">
        <v>23.163</v>
      </c>
      <c r="P1489" s="1">
        <v>29.888</v>
      </c>
      <c r="R1489" s="1">
        <v>29.888</v>
      </c>
      <c r="V1489" s="1">
        <v>29.888</v>
      </c>
      <c r="AA1489" s="1">
        <v>25.031</v>
      </c>
      <c r="AC1489" s="1">
        <v>16.6</v>
      </c>
      <c r="AD1489" s="1">
        <v>19.8</v>
      </c>
      <c r="AI1489" s="1">
        <v>29.888</v>
      </c>
      <c r="AK1489" s="1">
        <v>26.0338</v>
      </c>
    </row>
    <row r="1490" s="1" customFormat="1" ht="40.5" spans="1:37">
      <c r="A1490" s="1">
        <v>1487</v>
      </c>
      <c r="B1490" s="1" t="s">
        <v>2421</v>
      </c>
      <c r="C1490" s="1" t="s">
        <v>2422</v>
      </c>
      <c r="D1490" s="1">
        <v>1</v>
      </c>
      <c r="E1490" s="1" t="s">
        <v>2415</v>
      </c>
      <c r="F1490" s="1">
        <v>21.28</v>
      </c>
      <c r="G1490" s="1">
        <v>21.28</v>
      </c>
      <c r="P1490" s="1">
        <v>35</v>
      </c>
      <c r="AC1490" s="1">
        <v>21.28</v>
      </c>
      <c r="AD1490" s="1">
        <v>28</v>
      </c>
      <c r="AK1490" s="1">
        <v>26.39</v>
      </c>
    </row>
    <row r="1491" s="1" customFormat="1" ht="40.5" spans="1:37">
      <c r="A1491" s="1">
        <v>1488</v>
      </c>
      <c r="B1491" s="1" t="s">
        <v>2423</v>
      </c>
      <c r="C1491" s="1" t="s">
        <v>90</v>
      </c>
      <c r="D1491" s="1">
        <v>60</v>
      </c>
      <c r="E1491" s="1" t="s">
        <v>2415</v>
      </c>
      <c r="F1491" s="1">
        <v>0.3038</v>
      </c>
      <c r="G1491" s="1">
        <v>0.2917</v>
      </c>
      <c r="I1491" s="1">
        <v>0.3007</v>
      </c>
      <c r="J1491" s="1">
        <v>0.4155</v>
      </c>
      <c r="K1491" s="1">
        <v>0.2707</v>
      </c>
      <c r="M1491" s="1">
        <v>0.2838</v>
      </c>
      <c r="N1491" s="1">
        <v>0.2837</v>
      </c>
      <c r="O1491" s="1">
        <v>0.27</v>
      </c>
      <c r="P1491" s="1">
        <v>0.35</v>
      </c>
      <c r="Q1491" s="1">
        <v>0.27</v>
      </c>
      <c r="R1491" s="1">
        <v>0.27</v>
      </c>
      <c r="T1491" s="1">
        <v>0.27</v>
      </c>
      <c r="U1491" s="1">
        <v>0.27</v>
      </c>
      <c r="V1491" s="1">
        <v>0.27</v>
      </c>
      <c r="W1491" s="1">
        <v>0.27</v>
      </c>
      <c r="X1491" s="1">
        <v>0.2767</v>
      </c>
      <c r="Y1491" s="1">
        <v>0.2788</v>
      </c>
      <c r="AA1491" s="1">
        <v>0.27</v>
      </c>
      <c r="AC1491" s="1">
        <v>0.27</v>
      </c>
      <c r="AD1491" s="1">
        <v>0.2808</v>
      </c>
      <c r="AE1491" s="1">
        <v>0.3242</v>
      </c>
      <c r="AI1491" s="1">
        <v>0.27</v>
      </c>
      <c r="AJ1491" s="1">
        <v>0.27</v>
      </c>
      <c r="AK1491" s="1">
        <v>0.2876</v>
      </c>
    </row>
    <row r="1492" s="1" customFormat="1" ht="40.5" spans="1:37">
      <c r="A1492" s="1">
        <v>1489</v>
      </c>
      <c r="B1492" s="1" t="s">
        <v>2424</v>
      </c>
      <c r="C1492" s="1" t="s">
        <v>40</v>
      </c>
      <c r="D1492" s="1">
        <v>24</v>
      </c>
      <c r="E1492" s="1" t="s">
        <v>2415</v>
      </c>
      <c r="F1492" s="1">
        <v>1.4407</v>
      </c>
      <c r="G1492" s="1">
        <v>1.6667</v>
      </c>
      <c r="H1492" s="1">
        <v>2.0833</v>
      </c>
      <c r="I1492" s="1">
        <v>1.6742</v>
      </c>
      <c r="K1492" s="1">
        <v>1.7272</v>
      </c>
      <c r="L1492" s="1">
        <v>1.4563</v>
      </c>
      <c r="O1492" s="1">
        <v>1.1458</v>
      </c>
      <c r="P1492" s="1">
        <v>1.6808</v>
      </c>
      <c r="R1492" s="1">
        <v>1.1458</v>
      </c>
      <c r="V1492" s="1">
        <v>1.2692</v>
      </c>
      <c r="W1492" s="1">
        <v>1.1458</v>
      </c>
      <c r="X1492" s="1">
        <v>1.1458</v>
      </c>
      <c r="AA1492" s="1">
        <v>1.6143</v>
      </c>
      <c r="AC1492" s="1">
        <v>1.1454</v>
      </c>
      <c r="AD1492" s="1">
        <v>1.1675</v>
      </c>
      <c r="AI1492" s="1">
        <v>1.1458</v>
      </c>
      <c r="AK1492" s="1">
        <v>1.4143</v>
      </c>
    </row>
    <row r="1493" s="1" customFormat="1" ht="40.5" spans="1:37">
      <c r="A1493" s="1">
        <v>1490</v>
      </c>
      <c r="B1493" s="1" t="s">
        <v>2425</v>
      </c>
      <c r="C1493" s="1" t="s">
        <v>2426</v>
      </c>
      <c r="D1493" s="1">
        <v>20</v>
      </c>
      <c r="E1493" s="1" t="s">
        <v>2415</v>
      </c>
      <c r="F1493" s="1">
        <v>1.2</v>
      </c>
      <c r="G1493" s="1">
        <v>1.2</v>
      </c>
      <c r="P1493" s="1">
        <v>1.9</v>
      </c>
      <c r="AK1493" s="1">
        <v>1.55</v>
      </c>
    </row>
    <row r="1494" s="1" customFormat="1" ht="40.5" spans="1:37">
      <c r="A1494" s="1">
        <v>1491</v>
      </c>
      <c r="B1494" s="1" t="s">
        <v>2427</v>
      </c>
      <c r="C1494" s="1" t="s">
        <v>573</v>
      </c>
      <c r="D1494" s="1">
        <v>10</v>
      </c>
      <c r="E1494" s="1" t="s">
        <v>2415</v>
      </c>
      <c r="F1494" s="1">
        <v>19.8298</v>
      </c>
      <c r="G1494" s="1">
        <v>28.898</v>
      </c>
      <c r="I1494" s="1">
        <v>15.664</v>
      </c>
      <c r="K1494" s="1">
        <v>20.582</v>
      </c>
      <c r="O1494" s="1">
        <v>15.658</v>
      </c>
      <c r="P1494" s="1">
        <v>22.281</v>
      </c>
      <c r="R1494" s="1">
        <v>15.664</v>
      </c>
      <c r="U1494" s="1">
        <v>15.664</v>
      </c>
      <c r="V1494" s="1">
        <v>19.093</v>
      </c>
      <c r="W1494" s="1">
        <v>15.685</v>
      </c>
      <c r="AA1494" s="1">
        <v>15.658</v>
      </c>
      <c r="AC1494" s="1">
        <v>15.64</v>
      </c>
      <c r="AD1494" s="1">
        <v>15.646</v>
      </c>
      <c r="AI1494" s="1">
        <v>15.664</v>
      </c>
      <c r="AK1494" s="1">
        <v>17.8305</v>
      </c>
    </row>
    <row r="1495" s="1" customFormat="1" ht="40.5" spans="1:37">
      <c r="A1495" s="1">
        <v>1492</v>
      </c>
      <c r="B1495" s="1" t="s">
        <v>2428</v>
      </c>
      <c r="C1495" s="1" t="s">
        <v>573</v>
      </c>
      <c r="D1495" s="1">
        <v>10</v>
      </c>
      <c r="E1495" s="1" t="s">
        <v>2415</v>
      </c>
      <c r="F1495" s="1">
        <v>4.85</v>
      </c>
      <c r="H1495" s="1">
        <v>6.2</v>
      </c>
      <c r="P1495" s="1">
        <v>6.2</v>
      </c>
      <c r="AD1495" s="1">
        <v>6.2</v>
      </c>
      <c r="AK1495" s="1">
        <v>6.2</v>
      </c>
    </row>
    <row r="1496" s="1" customFormat="1" ht="40.5" spans="1:37">
      <c r="A1496" s="1">
        <v>1493</v>
      </c>
      <c r="B1496" s="1" t="s">
        <v>2429</v>
      </c>
      <c r="C1496" s="1" t="s">
        <v>477</v>
      </c>
      <c r="D1496" s="1">
        <v>10</v>
      </c>
      <c r="E1496" s="1" t="s">
        <v>2415</v>
      </c>
      <c r="F1496" s="1">
        <v>33</v>
      </c>
      <c r="G1496" s="1">
        <v>33</v>
      </c>
      <c r="L1496" s="1">
        <v>16.09</v>
      </c>
      <c r="R1496" s="1">
        <v>15.62</v>
      </c>
      <c r="Z1496" s="1">
        <v>13.48</v>
      </c>
      <c r="AE1496" s="1">
        <v>14.2</v>
      </c>
      <c r="AK1496" s="1">
        <v>18.478</v>
      </c>
    </row>
    <row r="1497" s="1" customFormat="1" ht="27" spans="1:37">
      <c r="A1497" s="1">
        <v>1494</v>
      </c>
      <c r="B1497" s="25" t="s">
        <v>2430</v>
      </c>
      <c r="C1497" s="85" t="s">
        <v>40</v>
      </c>
      <c r="D1497" s="85" t="s">
        <v>2431</v>
      </c>
      <c r="E1497" s="1" t="s">
        <v>2432</v>
      </c>
      <c r="F1497" s="1">
        <v>0.13</v>
      </c>
      <c r="V1497" s="1">
        <v>0.1</v>
      </c>
      <c r="AK1497" s="1">
        <v>0.115</v>
      </c>
    </row>
    <row r="1498" s="1" customFormat="1" ht="27" spans="1:37">
      <c r="A1498" s="1">
        <v>1495</v>
      </c>
      <c r="B1498" s="25" t="s">
        <v>2433</v>
      </c>
      <c r="C1498" s="85" t="s">
        <v>2434</v>
      </c>
      <c r="D1498" s="85" t="s">
        <v>2435</v>
      </c>
      <c r="E1498" s="1" t="s">
        <v>2432</v>
      </c>
      <c r="F1498" s="1">
        <v>3</v>
      </c>
      <c r="H1498" s="1">
        <v>2</v>
      </c>
      <c r="M1498" s="1">
        <v>0.8</v>
      </c>
      <c r="R1498" s="1">
        <v>2.6</v>
      </c>
      <c r="U1498" s="1">
        <v>1.71</v>
      </c>
      <c r="X1498" s="1">
        <v>2.71</v>
      </c>
      <c r="Y1498" s="1">
        <v>2.5</v>
      </c>
      <c r="AK1498" s="1">
        <v>2.1886</v>
      </c>
    </row>
    <row r="1499" s="1" customFormat="1" ht="27" spans="1:37">
      <c r="A1499" s="1">
        <v>1496</v>
      </c>
      <c r="B1499" s="25" t="s">
        <v>2219</v>
      </c>
      <c r="C1499" s="85" t="s">
        <v>183</v>
      </c>
      <c r="D1499" s="85" t="s">
        <v>2436</v>
      </c>
      <c r="E1499" s="1" t="s">
        <v>2432</v>
      </c>
      <c r="F1499" s="1">
        <v>0.114</v>
      </c>
      <c r="AK1499" s="1">
        <v>0.114</v>
      </c>
    </row>
    <row r="1500" s="1" customFormat="1" ht="40.5" spans="1:37">
      <c r="A1500" s="1">
        <v>1497</v>
      </c>
      <c r="B1500" s="25" t="s">
        <v>2437</v>
      </c>
      <c r="C1500" s="85" t="s">
        <v>2438</v>
      </c>
      <c r="D1500" s="85" t="s">
        <v>2439</v>
      </c>
      <c r="E1500" s="1" t="s">
        <v>2432</v>
      </c>
      <c r="F1500" s="1">
        <v>2</v>
      </c>
      <c r="M1500" s="1">
        <v>0.66</v>
      </c>
      <c r="AK1500" s="1">
        <v>1.33</v>
      </c>
    </row>
    <row r="1501" s="1" customFormat="1" ht="27" spans="1:37">
      <c r="A1501" s="1">
        <v>1498</v>
      </c>
      <c r="B1501" s="25" t="s">
        <v>2440</v>
      </c>
      <c r="C1501" s="85" t="s">
        <v>1073</v>
      </c>
      <c r="D1501" s="85" t="s">
        <v>2441</v>
      </c>
      <c r="E1501" s="1" t="s">
        <v>2432</v>
      </c>
      <c r="F1501" s="1">
        <v>0.074</v>
      </c>
      <c r="G1501" s="1">
        <v>0.048</v>
      </c>
      <c r="AK1501" s="1">
        <v>0.061</v>
      </c>
    </row>
    <row r="1502" s="1" customFormat="1" ht="27" spans="1:37">
      <c r="A1502" s="1">
        <v>1499</v>
      </c>
      <c r="B1502" s="25" t="s">
        <v>2440</v>
      </c>
      <c r="C1502" s="85" t="s">
        <v>90</v>
      </c>
      <c r="D1502" s="85" t="s">
        <v>2442</v>
      </c>
      <c r="E1502" s="1" t="s">
        <v>2432</v>
      </c>
      <c r="F1502" s="1">
        <v>0.124</v>
      </c>
      <c r="G1502" s="1">
        <v>0.098</v>
      </c>
      <c r="U1502" s="1">
        <v>0.098</v>
      </c>
      <c r="AK1502" s="1">
        <v>0.1067</v>
      </c>
    </row>
    <row r="1503" s="1" customFormat="1" ht="27" spans="1:37">
      <c r="A1503" s="1">
        <v>1500</v>
      </c>
      <c r="B1503" s="25" t="s">
        <v>2440</v>
      </c>
      <c r="C1503" s="85" t="s">
        <v>90</v>
      </c>
      <c r="D1503" s="85" t="s">
        <v>2443</v>
      </c>
      <c r="E1503" s="1" t="s">
        <v>2432</v>
      </c>
      <c r="F1503" s="1">
        <v>0.15</v>
      </c>
      <c r="AK1503" s="1">
        <v>0.15</v>
      </c>
    </row>
    <row r="1504" s="1" customFormat="1" ht="27" spans="1:37">
      <c r="A1504" s="1">
        <v>1501</v>
      </c>
      <c r="B1504" s="25" t="s">
        <v>2440</v>
      </c>
      <c r="C1504" s="85" t="s">
        <v>1073</v>
      </c>
      <c r="D1504" s="85" t="s">
        <v>2444</v>
      </c>
      <c r="E1504" s="1" t="s">
        <v>2432</v>
      </c>
      <c r="F1504" s="1">
        <v>0.1</v>
      </c>
      <c r="R1504" s="1">
        <v>0.08</v>
      </c>
      <c r="Y1504" s="1">
        <v>0.08</v>
      </c>
      <c r="AK1504" s="1">
        <v>0.0867</v>
      </c>
    </row>
    <row r="1505" s="1" customFormat="1" ht="27" spans="1:37">
      <c r="A1505" s="1">
        <v>1502</v>
      </c>
      <c r="B1505" s="25" t="s">
        <v>2445</v>
      </c>
      <c r="C1505" s="85" t="s">
        <v>76</v>
      </c>
      <c r="D1505" s="85" t="s">
        <v>2446</v>
      </c>
      <c r="E1505" s="1" t="s">
        <v>2432</v>
      </c>
      <c r="F1505" s="1">
        <v>0.18</v>
      </c>
      <c r="H1505" s="1">
        <v>0.16</v>
      </c>
      <c r="AK1505" s="1">
        <v>0.17</v>
      </c>
    </row>
    <row r="1506" s="1" customFormat="1" ht="27" spans="1:37">
      <c r="A1506" s="1">
        <v>1503</v>
      </c>
      <c r="B1506" s="25" t="s">
        <v>2447</v>
      </c>
      <c r="C1506" s="85" t="s">
        <v>186</v>
      </c>
      <c r="D1506" s="85" t="s">
        <v>2448</v>
      </c>
      <c r="E1506" s="1" t="s">
        <v>2432</v>
      </c>
      <c r="F1506" s="1">
        <v>0.3</v>
      </c>
      <c r="J1506" s="1">
        <v>0.25</v>
      </c>
      <c r="P1506" s="1">
        <v>0.2833</v>
      </c>
      <c r="R1506" s="1">
        <v>0.2</v>
      </c>
      <c r="U1506" s="1">
        <v>0.245</v>
      </c>
      <c r="X1506" s="1">
        <v>0.25</v>
      </c>
      <c r="AK1506" s="1">
        <v>0.2547</v>
      </c>
    </row>
    <row r="1507" s="1" customFormat="1" ht="27" spans="1:37">
      <c r="A1507" s="1">
        <v>1504</v>
      </c>
      <c r="B1507" s="25" t="s">
        <v>2449</v>
      </c>
      <c r="C1507" s="85" t="s">
        <v>2450</v>
      </c>
      <c r="D1507" s="85" t="s">
        <v>2451</v>
      </c>
      <c r="E1507" s="1" t="s">
        <v>2432</v>
      </c>
      <c r="F1507" s="1">
        <v>1</v>
      </c>
      <c r="M1507" s="1">
        <v>0.68</v>
      </c>
      <c r="R1507" s="1">
        <v>0.86</v>
      </c>
      <c r="AK1507" s="1">
        <v>0.8467</v>
      </c>
    </row>
    <row r="1508" s="1" customFormat="1" ht="27" spans="1:37">
      <c r="A1508" s="1">
        <v>1505</v>
      </c>
      <c r="B1508" s="25" t="s">
        <v>2452</v>
      </c>
      <c r="C1508" s="85" t="s">
        <v>241</v>
      </c>
      <c r="D1508" s="85" t="s">
        <v>2453</v>
      </c>
      <c r="E1508" s="1" t="s">
        <v>2432</v>
      </c>
      <c r="F1508" s="1">
        <v>0.17</v>
      </c>
      <c r="G1508" s="1">
        <v>0.16</v>
      </c>
      <c r="J1508" s="1">
        <v>0.16</v>
      </c>
      <c r="R1508" s="1">
        <v>0.124</v>
      </c>
      <c r="U1508" s="1">
        <v>0.16</v>
      </c>
      <c r="W1508" s="1">
        <v>0.12</v>
      </c>
      <c r="Y1508" s="1">
        <v>0.124</v>
      </c>
      <c r="AF1508" s="1">
        <v>0.128</v>
      </c>
      <c r="AK1508" s="1">
        <v>0.1429</v>
      </c>
    </row>
    <row r="1509" s="1" customFormat="1" ht="40.5" spans="1:37">
      <c r="A1509" s="1">
        <v>1506</v>
      </c>
      <c r="B1509" s="25" t="s">
        <v>2454</v>
      </c>
      <c r="C1509" s="85" t="s">
        <v>2455</v>
      </c>
      <c r="D1509" s="85" t="s">
        <v>2456</v>
      </c>
      <c r="E1509" s="1" t="s">
        <v>2432</v>
      </c>
      <c r="F1509" s="1">
        <v>12.5</v>
      </c>
      <c r="R1509" s="1">
        <v>9.16</v>
      </c>
      <c r="S1509" s="1">
        <v>9.78</v>
      </c>
      <c r="U1509" s="1">
        <v>7.93</v>
      </c>
      <c r="AC1509" s="1">
        <v>7.93</v>
      </c>
      <c r="AD1509" s="1">
        <v>8.5</v>
      </c>
      <c r="AG1509" s="1">
        <v>9.78</v>
      </c>
      <c r="AK1509" s="1">
        <v>9.3686</v>
      </c>
    </row>
    <row r="1510" s="1" customFormat="1" ht="27" spans="1:37">
      <c r="A1510" s="1">
        <v>1507</v>
      </c>
      <c r="B1510" s="25" t="s">
        <v>2457</v>
      </c>
      <c r="C1510" s="85" t="s">
        <v>118</v>
      </c>
      <c r="D1510" s="85" t="s">
        <v>2458</v>
      </c>
      <c r="E1510" s="1" t="s">
        <v>2432</v>
      </c>
      <c r="F1510" s="1">
        <v>1.2959</v>
      </c>
      <c r="R1510" s="1">
        <v>1.2908</v>
      </c>
      <c r="Z1510" s="1">
        <v>1.2917</v>
      </c>
      <c r="AH1510" s="1">
        <v>1.29</v>
      </c>
      <c r="AK1510" s="1">
        <v>1.2921</v>
      </c>
    </row>
    <row r="1511" s="1" customFormat="1" ht="27" spans="1:37">
      <c r="A1511" s="1">
        <v>1508</v>
      </c>
      <c r="B1511" s="25" t="s">
        <v>2361</v>
      </c>
      <c r="C1511" s="85" t="s">
        <v>345</v>
      </c>
      <c r="D1511" s="85" t="s">
        <v>2459</v>
      </c>
      <c r="E1511" s="1" t="s">
        <v>2432</v>
      </c>
      <c r="F1511" s="1">
        <v>0.7708</v>
      </c>
      <c r="G1511" s="1">
        <v>0.7188</v>
      </c>
      <c r="H1511" s="1">
        <v>0.6894</v>
      </c>
      <c r="I1511" s="1">
        <v>0.7021</v>
      </c>
      <c r="J1511" s="1">
        <v>0.6344</v>
      </c>
      <c r="M1511" s="1">
        <v>0.6448</v>
      </c>
      <c r="R1511" s="1">
        <v>0.7296</v>
      </c>
      <c r="S1511" s="1">
        <v>0.696</v>
      </c>
      <c r="AE1511" s="1">
        <v>0.7021</v>
      </c>
      <c r="AK1511" s="1">
        <v>0.6958</v>
      </c>
    </row>
    <row r="1512" s="1" customFormat="1" ht="40.5" spans="1:37">
      <c r="A1512" s="1">
        <v>1509</v>
      </c>
      <c r="B1512" s="25" t="s">
        <v>2460</v>
      </c>
      <c r="C1512" s="85" t="s">
        <v>98</v>
      </c>
      <c r="D1512" s="85" t="s">
        <v>2461</v>
      </c>
      <c r="E1512" s="1" t="s">
        <v>2432</v>
      </c>
      <c r="F1512" s="1">
        <v>1.2806</v>
      </c>
      <c r="H1512" s="1">
        <v>1.0889</v>
      </c>
      <c r="J1512" s="1">
        <v>1.0785</v>
      </c>
      <c r="M1512" s="1">
        <v>0.9944</v>
      </c>
      <c r="O1512" s="1">
        <v>1.0269</v>
      </c>
      <c r="P1512" s="1">
        <v>1.145</v>
      </c>
      <c r="R1512" s="1">
        <v>0.99</v>
      </c>
      <c r="U1512" s="1">
        <v>0.9969</v>
      </c>
      <c r="AD1512" s="1">
        <v>1</v>
      </c>
      <c r="AF1512" s="1">
        <v>1</v>
      </c>
      <c r="AJ1512" s="1">
        <v>1.0111</v>
      </c>
      <c r="AK1512" s="1">
        <v>1.0557</v>
      </c>
    </row>
    <row r="1513" s="7" customFormat="1" ht="45.75" customHeight="1" spans="1:37">
      <c r="A1513" s="1">
        <v>1510</v>
      </c>
      <c r="B1513" s="7" t="s">
        <v>551</v>
      </c>
      <c r="C1513" s="7" t="s">
        <v>477</v>
      </c>
      <c r="D1513" s="7" t="s">
        <v>478</v>
      </c>
      <c r="E1513" s="7" t="s">
        <v>2462</v>
      </c>
      <c r="F1513" s="7">
        <v>29.2</v>
      </c>
      <c r="O1513" s="7">
        <v>28.14</v>
      </c>
      <c r="AB1513" s="7">
        <v>27.18</v>
      </c>
      <c r="AH1513" s="7">
        <v>28.14</v>
      </c>
      <c r="AK1513" s="7">
        <v>27.82</v>
      </c>
    </row>
    <row r="1514" s="7" customFormat="1" ht="49.5" customHeight="1" spans="1:37">
      <c r="A1514" s="1">
        <v>1511</v>
      </c>
      <c r="B1514" s="7" t="s">
        <v>2463</v>
      </c>
      <c r="C1514" s="7" t="s">
        <v>2464</v>
      </c>
      <c r="D1514" s="7" t="s">
        <v>740</v>
      </c>
      <c r="E1514" s="7" t="s">
        <v>2462</v>
      </c>
      <c r="F1514" s="7">
        <v>27.24</v>
      </c>
      <c r="I1514" s="7">
        <v>27.24</v>
      </c>
      <c r="M1514" s="7">
        <v>27.2</v>
      </c>
      <c r="Q1514" s="7">
        <v>27.2</v>
      </c>
      <c r="Y1514" s="7">
        <v>27.24</v>
      </c>
      <c r="AF1514" s="7">
        <v>27.24</v>
      </c>
      <c r="AH1514" s="7">
        <v>27.2</v>
      </c>
      <c r="AK1514" s="7">
        <v>27.22</v>
      </c>
    </row>
    <row r="1515" s="1" customFormat="1" ht="81" spans="1:37">
      <c r="A1515" s="1">
        <v>1512</v>
      </c>
      <c r="B1515" s="1" t="s">
        <v>2465</v>
      </c>
      <c r="C1515" s="1" t="s">
        <v>2466</v>
      </c>
      <c r="D1515" s="1" t="s">
        <v>212</v>
      </c>
      <c r="E1515" s="1" t="s">
        <v>2467</v>
      </c>
      <c r="F1515" s="6">
        <v>1314.775</v>
      </c>
      <c r="G1515" s="6"/>
      <c r="H1515" s="6"/>
      <c r="I1515" s="6">
        <v>1233</v>
      </c>
      <c r="J1515" s="6">
        <v>1233</v>
      </c>
      <c r="K1515" s="6"/>
      <c r="L1515" s="6"/>
      <c r="M1515" s="6"/>
      <c r="N1515" s="6"/>
      <c r="O1515" s="6">
        <v>1233</v>
      </c>
      <c r="P1515" s="6"/>
      <c r="Q1515" s="6">
        <v>1233</v>
      </c>
      <c r="R1515" s="6"/>
      <c r="S1515" s="6"/>
      <c r="T1515" s="6"/>
      <c r="U1515" s="6">
        <v>1233</v>
      </c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>
        <v>1233</v>
      </c>
    </row>
    <row r="1516" s="1" customFormat="1" ht="81" spans="1:37">
      <c r="A1516" s="1">
        <v>1513</v>
      </c>
      <c r="B1516" s="1" t="s">
        <v>2465</v>
      </c>
      <c r="C1516" s="1" t="s">
        <v>2468</v>
      </c>
      <c r="D1516" s="1" t="s">
        <v>212</v>
      </c>
      <c r="E1516" s="1" t="s">
        <v>2467</v>
      </c>
      <c r="F1516" s="6">
        <v>1609.575</v>
      </c>
      <c r="G1516" s="6"/>
      <c r="H1516" s="6"/>
      <c r="I1516" s="6">
        <v>1597.02</v>
      </c>
      <c r="J1516" s="6">
        <v>1542.28</v>
      </c>
      <c r="K1516" s="6"/>
      <c r="L1516" s="6"/>
      <c r="M1516" s="6"/>
      <c r="N1516" s="6"/>
      <c r="O1516" s="6">
        <v>1542.28</v>
      </c>
      <c r="P1516" s="6"/>
      <c r="Q1516" s="6">
        <v>1542.28</v>
      </c>
      <c r="R1516" s="6"/>
      <c r="S1516" s="6"/>
      <c r="T1516" s="6"/>
      <c r="U1516" s="6">
        <v>1542.28</v>
      </c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>
        <v>1553.23</v>
      </c>
    </row>
    <row r="1517" s="1" customFormat="1" ht="40.5" spans="1:37">
      <c r="A1517" s="1">
        <v>1514</v>
      </c>
      <c r="B1517" s="1" t="s">
        <v>2469</v>
      </c>
      <c r="C1517" s="1" t="s">
        <v>1858</v>
      </c>
      <c r="D1517" s="1" t="s">
        <v>2470</v>
      </c>
      <c r="E1517" s="1" t="s">
        <v>2471</v>
      </c>
      <c r="F1517" s="6">
        <v>546</v>
      </c>
      <c r="G1517" s="6"/>
      <c r="H1517" s="6"/>
      <c r="I1517" s="6">
        <v>496.25</v>
      </c>
      <c r="J1517" s="6"/>
      <c r="K1517" s="6">
        <v>533.56</v>
      </c>
      <c r="L1517" s="6"/>
      <c r="M1517" s="6"/>
      <c r="N1517" s="6"/>
      <c r="O1517" s="6"/>
      <c r="P1517" s="6"/>
      <c r="Q1517" s="6"/>
      <c r="R1517" s="6"/>
      <c r="S1517" s="6"/>
      <c r="T1517" s="6"/>
      <c r="U1517" s="6">
        <v>543.5125</v>
      </c>
      <c r="V1517" s="6">
        <v>496.25</v>
      </c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>
        <v>517.3931</v>
      </c>
    </row>
    <row r="1518" s="1" customFormat="1" ht="40.5" spans="1:37">
      <c r="A1518" s="1">
        <v>1515</v>
      </c>
      <c r="B1518" s="1" t="s">
        <v>2472</v>
      </c>
      <c r="C1518" s="1" t="s">
        <v>76</v>
      </c>
      <c r="D1518" s="1" t="s">
        <v>599</v>
      </c>
      <c r="E1518" s="1" t="s">
        <v>2473</v>
      </c>
      <c r="F1518" s="6">
        <v>7.545</v>
      </c>
      <c r="G1518" s="6"/>
      <c r="H1518" s="6"/>
      <c r="I1518" s="6"/>
      <c r="J1518" s="6"/>
      <c r="K1518" s="6"/>
      <c r="L1518" s="6"/>
      <c r="M1518" s="6">
        <v>7.2197</v>
      </c>
      <c r="N1518" s="6"/>
      <c r="O1518" s="6"/>
      <c r="P1518" s="6"/>
      <c r="Q1518" s="6">
        <v>7.2197</v>
      </c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6">
        <v>7.2197</v>
      </c>
      <c r="AE1518" s="6"/>
      <c r="AF1518" s="6"/>
      <c r="AG1518" s="6"/>
      <c r="AH1518" s="6"/>
      <c r="AI1518" s="6">
        <v>7.2197</v>
      </c>
      <c r="AJ1518" s="6"/>
      <c r="AK1518" s="6">
        <v>7.2197</v>
      </c>
    </row>
    <row r="1519" s="1" customFormat="1" ht="81" spans="1:37">
      <c r="A1519" s="1">
        <v>1516</v>
      </c>
      <c r="B1519" s="1" t="s">
        <v>2474</v>
      </c>
      <c r="C1519" s="1" t="s">
        <v>2475</v>
      </c>
      <c r="D1519" s="1" t="s">
        <v>599</v>
      </c>
      <c r="E1519" s="1" t="s">
        <v>2473</v>
      </c>
      <c r="F1519" s="6">
        <v>8</v>
      </c>
      <c r="G1519" s="6"/>
      <c r="H1519" s="6"/>
      <c r="I1519" s="6">
        <v>7.9673</v>
      </c>
      <c r="J1519" s="6"/>
      <c r="K1519" s="6"/>
      <c r="L1519" s="6"/>
      <c r="M1519" s="6">
        <v>7.667</v>
      </c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>
        <v>7.696</v>
      </c>
      <c r="Y1519" s="6"/>
      <c r="Z1519" s="6"/>
      <c r="AA1519" s="6"/>
      <c r="AB1519" s="6"/>
      <c r="AC1519" s="6"/>
      <c r="AD1519" s="6">
        <v>7.667</v>
      </c>
      <c r="AE1519" s="6"/>
      <c r="AF1519" s="6"/>
      <c r="AG1519" s="6"/>
      <c r="AH1519" s="6"/>
      <c r="AI1519" s="6">
        <v>7.667</v>
      </c>
      <c r="AJ1519" s="6"/>
      <c r="AK1519" s="6">
        <v>7.7329</v>
      </c>
    </row>
    <row r="1520" s="1" customFormat="1" ht="40.5" spans="1:37">
      <c r="A1520" s="1">
        <v>1517</v>
      </c>
      <c r="B1520" s="1" t="s">
        <v>2476</v>
      </c>
      <c r="C1520" s="1" t="s">
        <v>183</v>
      </c>
      <c r="D1520" s="1" t="s">
        <v>122</v>
      </c>
      <c r="E1520" s="1" t="s">
        <v>2473</v>
      </c>
      <c r="F1520" s="6">
        <v>3.3539</v>
      </c>
      <c r="G1520" s="6"/>
      <c r="H1520" s="6"/>
      <c r="I1520" s="6"/>
      <c r="J1520" s="6"/>
      <c r="K1520" s="6"/>
      <c r="L1520" s="6"/>
      <c r="M1520" s="6">
        <v>3.2099</v>
      </c>
      <c r="N1520" s="6"/>
      <c r="O1520" s="6"/>
      <c r="P1520" s="6"/>
      <c r="Q1520" s="6">
        <v>3.2845</v>
      </c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6">
        <v>3.2845</v>
      </c>
      <c r="AE1520" s="6"/>
      <c r="AF1520" s="6"/>
      <c r="AG1520" s="6"/>
      <c r="AH1520" s="6"/>
      <c r="AI1520" s="6">
        <v>3.2845</v>
      </c>
      <c r="AJ1520" s="6"/>
      <c r="AK1520" s="6">
        <v>3.2659</v>
      </c>
    </row>
    <row r="1521" s="1" customFormat="1" ht="94.5" spans="1:37">
      <c r="A1521" s="1">
        <v>1518</v>
      </c>
      <c r="B1521" s="1" t="s">
        <v>2477</v>
      </c>
      <c r="C1521" s="1" t="s">
        <v>2478</v>
      </c>
      <c r="D1521" s="1" t="s">
        <v>2479</v>
      </c>
      <c r="E1521" s="1" t="s">
        <v>2480</v>
      </c>
      <c r="F1521" s="6">
        <v>6.104</v>
      </c>
      <c r="G1521" s="6"/>
      <c r="H1521" s="6"/>
      <c r="I1521" s="6"/>
      <c r="J1521" s="6"/>
      <c r="K1521" s="6"/>
      <c r="L1521" s="6">
        <v>6.034</v>
      </c>
      <c r="M1521" s="6"/>
      <c r="N1521" s="6"/>
      <c r="O1521" s="6"/>
      <c r="P1521" s="6"/>
      <c r="Q1521" s="6"/>
      <c r="R1521" s="6">
        <v>5.632</v>
      </c>
      <c r="S1521" s="6"/>
      <c r="T1521" s="6"/>
      <c r="U1521" s="6">
        <v>5.632</v>
      </c>
      <c r="V1521" s="6"/>
      <c r="W1521" s="6"/>
      <c r="X1521" s="6"/>
      <c r="Y1521" s="6"/>
      <c r="Z1521" s="6"/>
      <c r="AA1521" s="6"/>
      <c r="AB1521" s="6"/>
      <c r="AC1521" s="6"/>
      <c r="AD1521" s="6">
        <v>5.632</v>
      </c>
      <c r="AE1521" s="6"/>
      <c r="AF1521" s="6"/>
      <c r="AG1521" s="6"/>
      <c r="AH1521" s="6"/>
      <c r="AI1521" s="6"/>
      <c r="AJ1521" s="6"/>
      <c r="AK1521" s="6">
        <v>5.7325</v>
      </c>
    </row>
    <row r="1522" s="1" customFormat="1" ht="94.5" spans="1:37">
      <c r="A1522" s="1">
        <v>1519</v>
      </c>
      <c r="B1522" s="1" t="s">
        <v>2481</v>
      </c>
      <c r="C1522" s="1" t="s">
        <v>2478</v>
      </c>
      <c r="D1522" s="1" t="s">
        <v>2479</v>
      </c>
      <c r="E1522" s="1" t="s">
        <v>2480</v>
      </c>
      <c r="F1522" s="6">
        <v>6.276</v>
      </c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>
        <v>5.62</v>
      </c>
      <c r="S1522" s="6"/>
      <c r="T1522" s="6"/>
      <c r="U1522" s="6"/>
      <c r="V1522" s="6">
        <v>6.208</v>
      </c>
      <c r="W1522" s="6"/>
      <c r="X1522" s="6"/>
      <c r="Y1522" s="6"/>
      <c r="Z1522" s="6"/>
      <c r="AA1522" s="6"/>
      <c r="AB1522" s="6"/>
      <c r="AC1522" s="6"/>
      <c r="AD1522" s="6">
        <v>5.62</v>
      </c>
      <c r="AE1522" s="6"/>
      <c r="AF1522" s="6"/>
      <c r="AG1522" s="6"/>
      <c r="AH1522" s="6"/>
      <c r="AI1522" s="6"/>
      <c r="AJ1522" s="6"/>
      <c r="AK1522" s="6">
        <v>5.816</v>
      </c>
    </row>
    <row r="1523" s="1" customFormat="1" ht="121.5" spans="1:37">
      <c r="A1523" s="1">
        <v>1520</v>
      </c>
      <c r="B1523" s="1" t="s">
        <v>2482</v>
      </c>
      <c r="C1523" s="1" t="s">
        <v>998</v>
      </c>
      <c r="D1523" s="1" t="s">
        <v>2483</v>
      </c>
      <c r="E1523" s="1" t="s">
        <v>2484</v>
      </c>
      <c r="F1523" s="1">
        <v>959.7619</v>
      </c>
      <c r="G1523" s="1">
        <v>959.7619</v>
      </c>
      <c r="H1523" s="6"/>
      <c r="I1523" s="1">
        <v>959.7619</v>
      </c>
      <c r="J1523" s="6"/>
      <c r="K1523" s="6"/>
      <c r="L1523" s="6"/>
      <c r="M1523" s="1">
        <v>959.7619</v>
      </c>
      <c r="N1523" s="6"/>
      <c r="O1523" s="6"/>
      <c r="P1523" s="6"/>
      <c r="Q1523" s="6"/>
      <c r="R1523" s="6"/>
      <c r="S1523" s="6"/>
      <c r="T1523" s="1">
        <v>959.7619</v>
      </c>
      <c r="U1523" s="1">
        <v>959.7619</v>
      </c>
      <c r="X1523" s="1">
        <v>959.7619</v>
      </c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1">
        <v>959.7619</v>
      </c>
      <c r="AK1523" s="1">
        <v>959.7619</v>
      </c>
    </row>
    <row r="1524" s="1" customFormat="1" ht="121.5" spans="1:37">
      <c r="A1524" s="1">
        <v>1521</v>
      </c>
      <c r="B1524" s="1" t="s">
        <v>2482</v>
      </c>
      <c r="C1524" s="1" t="s">
        <v>1111</v>
      </c>
      <c r="D1524" s="1" t="s">
        <v>2483</v>
      </c>
      <c r="E1524" s="1" t="s">
        <v>2484</v>
      </c>
      <c r="F1524" s="1">
        <v>1196.2381</v>
      </c>
      <c r="G1524" s="1">
        <v>1196.2381</v>
      </c>
      <c r="H1524" s="6"/>
      <c r="I1524" s="1">
        <v>1196.2129</v>
      </c>
      <c r="J1524" s="6"/>
      <c r="K1524" s="6"/>
      <c r="L1524" s="6"/>
      <c r="M1524" s="1">
        <v>1196.2381</v>
      </c>
      <c r="N1524" s="6"/>
      <c r="O1524" s="6"/>
      <c r="P1524" s="6"/>
      <c r="Q1524" s="6"/>
      <c r="R1524" s="6"/>
      <c r="S1524" s="6"/>
      <c r="T1524" s="1">
        <v>1196.2381</v>
      </c>
      <c r="U1524" s="1">
        <v>1196.2129</v>
      </c>
      <c r="X1524" s="1">
        <v>1196.2381</v>
      </c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1">
        <v>1196.2381</v>
      </c>
      <c r="AK1524" s="1">
        <v>1196.2318</v>
      </c>
    </row>
    <row r="1525" s="1" customFormat="1" ht="121.5" spans="1:37">
      <c r="A1525" s="1">
        <v>1522</v>
      </c>
      <c r="B1525" s="1" t="s">
        <v>2482</v>
      </c>
      <c r="C1525" s="1" t="s">
        <v>1691</v>
      </c>
      <c r="D1525" s="1" t="s">
        <v>2483</v>
      </c>
      <c r="E1525" s="1" t="s">
        <v>2484</v>
      </c>
      <c r="F1525" s="1">
        <v>1419.0476</v>
      </c>
      <c r="G1525" s="1">
        <v>1419.0476</v>
      </c>
      <c r="H1525" s="6"/>
      <c r="I1525" s="1">
        <v>1419.0457</v>
      </c>
      <c r="J1525" s="6"/>
      <c r="K1525" s="6"/>
      <c r="L1525" s="6"/>
      <c r="M1525" s="1">
        <v>1419.0476</v>
      </c>
      <c r="N1525" s="6"/>
      <c r="O1525" s="6"/>
      <c r="P1525" s="6"/>
      <c r="Q1525" s="6"/>
      <c r="R1525" s="6"/>
      <c r="S1525" s="6"/>
      <c r="T1525" s="1">
        <v>1419.0476</v>
      </c>
      <c r="U1525" s="1">
        <v>1419.0457</v>
      </c>
      <c r="X1525" s="1">
        <v>1419.0476</v>
      </c>
      <c r="Y1525" s="6"/>
      <c r="Z1525" s="6"/>
      <c r="AA1525" s="1">
        <v>1419.0476</v>
      </c>
      <c r="AB1525" s="6"/>
      <c r="AC1525" s="6"/>
      <c r="AD1525" s="6"/>
      <c r="AE1525" s="6"/>
      <c r="AF1525" s="6"/>
      <c r="AG1525" s="6"/>
      <c r="AH1525" s="6"/>
      <c r="AI1525" s="1">
        <v>1419.0476</v>
      </c>
      <c r="AK1525" s="1">
        <v>1419.0472</v>
      </c>
    </row>
    <row r="1526" s="1" customFormat="1" ht="54" spans="1:37">
      <c r="A1526" s="1">
        <v>1523</v>
      </c>
      <c r="B1526" s="1" t="s">
        <v>2485</v>
      </c>
      <c r="C1526" s="1" t="s">
        <v>2486</v>
      </c>
      <c r="D1526" s="1" t="s">
        <v>47</v>
      </c>
      <c r="E1526" s="1" t="s">
        <v>2487</v>
      </c>
      <c r="F1526" s="6">
        <v>1039.3333</v>
      </c>
      <c r="G1526" s="6">
        <v>1009</v>
      </c>
      <c r="H1526" s="6"/>
      <c r="I1526" s="6"/>
      <c r="J1526" s="6"/>
      <c r="K1526" s="6">
        <v>1038.18</v>
      </c>
      <c r="L1526" s="6">
        <v>1033.45</v>
      </c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>
        <v>1014.55</v>
      </c>
      <c r="Y1526" s="6"/>
      <c r="Z1526" s="6"/>
      <c r="AA1526" s="6"/>
      <c r="AB1526" s="6"/>
      <c r="AC1526" s="6"/>
      <c r="AD1526" s="6">
        <v>1037.66</v>
      </c>
      <c r="AE1526" s="6"/>
      <c r="AF1526" s="6"/>
      <c r="AG1526" s="6"/>
      <c r="AH1526" s="6"/>
      <c r="AI1526" s="6"/>
      <c r="AJ1526" s="1">
        <v>1009</v>
      </c>
      <c r="AK1526" s="6">
        <v>1023.64</v>
      </c>
    </row>
    <row r="1527" s="1" customFormat="1" ht="40.5" spans="1:37">
      <c r="A1527" s="1">
        <v>1524</v>
      </c>
      <c r="B1527" s="1" t="s">
        <v>168</v>
      </c>
      <c r="C1527" s="1" t="s">
        <v>2488</v>
      </c>
      <c r="D1527" s="1" t="s">
        <v>2005</v>
      </c>
      <c r="E1527" s="1" t="s">
        <v>2489</v>
      </c>
      <c r="F1527" s="6">
        <v>422</v>
      </c>
      <c r="G1527" s="6">
        <v>420</v>
      </c>
      <c r="H1527" s="6"/>
      <c r="I1527" s="6"/>
      <c r="J1527" s="6">
        <v>416.53</v>
      </c>
      <c r="K1527" s="6"/>
      <c r="L1527" s="6"/>
      <c r="M1527" s="6"/>
      <c r="N1527" s="6"/>
      <c r="O1527" s="6"/>
      <c r="P1527" s="6"/>
      <c r="Q1527" s="6"/>
      <c r="R1527" s="6"/>
      <c r="S1527" s="6">
        <v>420</v>
      </c>
      <c r="T1527" s="6">
        <v>412</v>
      </c>
      <c r="U1527" s="6"/>
      <c r="V1527" s="6"/>
      <c r="W1527" s="6"/>
      <c r="X1527" s="6"/>
      <c r="Y1527" s="6"/>
      <c r="Z1527" s="6"/>
      <c r="AA1527" s="6"/>
      <c r="AB1527" s="6"/>
      <c r="AC1527" s="6">
        <v>420</v>
      </c>
      <c r="AD1527" s="6"/>
      <c r="AE1527" s="6">
        <v>417.6</v>
      </c>
      <c r="AF1527" s="6"/>
      <c r="AG1527" s="6"/>
      <c r="AH1527" s="6"/>
      <c r="AI1527" s="6"/>
      <c r="AJ1527" s="6">
        <v>420</v>
      </c>
      <c r="AK1527" s="6">
        <v>418.018571428571</v>
      </c>
    </row>
    <row r="1528" s="1" customFormat="1" ht="40.5" spans="1:37">
      <c r="A1528" s="1">
        <v>1525</v>
      </c>
      <c r="B1528" s="1" t="s">
        <v>168</v>
      </c>
      <c r="C1528" s="1" t="s">
        <v>2490</v>
      </c>
      <c r="D1528" s="1" t="s">
        <v>2005</v>
      </c>
      <c r="E1528" s="1" t="s">
        <v>2489</v>
      </c>
      <c r="F1528" s="6">
        <v>500.445</v>
      </c>
      <c r="G1528" s="6">
        <v>498</v>
      </c>
      <c r="H1528" s="6"/>
      <c r="I1528" s="6"/>
      <c r="J1528" s="6">
        <v>495.815</v>
      </c>
      <c r="K1528" s="6"/>
      <c r="L1528" s="6"/>
      <c r="M1528" s="6">
        <v>498</v>
      </c>
      <c r="N1528" s="6"/>
      <c r="O1528" s="6"/>
      <c r="P1528" s="6"/>
      <c r="Q1528" s="6"/>
      <c r="R1528" s="6"/>
      <c r="S1528" s="6"/>
      <c r="T1528" s="6">
        <v>489</v>
      </c>
      <c r="U1528" s="6"/>
      <c r="V1528" s="6"/>
      <c r="W1528" s="6"/>
      <c r="X1528" s="6"/>
      <c r="Y1528" s="6"/>
      <c r="Z1528" s="6"/>
      <c r="AA1528" s="6"/>
      <c r="AB1528" s="6"/>
      <c r="AC1528" s="6">
        <v>498</v>
      </c>
      <c r="AD1528" s="6"/>
      <c r="AE1528" s="6"/>
      <c r="AF1528" s="6"/>
      <c r="AG1528" s="6"/>
      <c r="AH1528" s="6"/>
      <c r="AI1528" s="6"/>
      <c r="AJ1528" s="6">
        <v>498</v>
      </c>
      <c r="AK1528" s="6">
        <v>496.135833333333</v>
      </c>
    </row>
    <row r="1529" s="1" customFormat="1" ht="67.5" spans="1:37">
      <c r="A1529" s="1">
        <v>1526</v>
      </c>
      <c r="B1529" s="1" t="s">
        <v>2491</v>
      </c>
      <c r="C1529" s="1" t="s">
        <v>2492</v>
      </c>
      <c r="D1529" s="1" t="s">
        <v>2493</v>
      </c>
      <c r="E1529" s="1" t="s">
        <v>2494</v>
      </c>
      <c r="F1529" s="6">
        <v>69.256</v>
      </c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>
        <v>69.1933</v>
      </c>
      <c r="AC1529" s="6"/>
      <c r="AD1529" s="6"/>
      <c r="AE1529" s="6"/>
      <c r="AF1529" s="6">
        <v>69.1933</v>
      </c>
      <c r="AG1529" s="6"/>
      <c r="AH1529" s="6"/>
      <c r="AI1529" s="6">
        <v>69.1933</v>
      </c>
      <c r="AJ1529" s="6"/>
      <c r="AK1529" s="6">
        <v>69.1933</v>
      </c>
    </row>
    <row r="1530" s="1" customFormat="1" ht="40.5" spans="1:37">
      <c r="A1530" s="1">
        <v>1527</v>
      </c>
      <c r="B1530" s="1" t="s">
        <v>2495</v>
      </c>
      <c r="C1530" s="1" t="s">
        <v>2496</v>
      </c>
      <c r="D1530" s="1" t="s">
        <v>85</v>
      </c>
      <c r="E1530" s="1" t="s">
        <v>2497</v>
      </c>
      <c r="F1530" s="6">
        <v>241.82</v>
      </c>
      <c r="G1530" s="6"/>
      <c r="H1530" s="6"/>
      <c r="I1530" s="6"/>
      <c r="J1530" s="6">
        <v>241.78</v>
      </c>
      <c r="K1530" s="6"/>
      <c r="L1530" s="6"/>
      <c r="M1530" s="6"/>
      <c r="N1530" s="6"/>
      <c r="O1530" s="6">
        <v>241.8</v>
      </c>
      <c r="P1530" s="6"/>
      <c r="Q1530" s="6">
        <v>241.77</v>
      </c>
      <c r="R1530" s="6"/>
      <c r="S1530" s="6"/>
      <c r="T1530" s="6"/>
      <c r="U1530" s="6"/>
      <c r="V1530" s="6">
        <v>241.77</v>
      </c>
      <c r="W1530" s="6">
        <v>241.8</v>
      </c>
      <c r="X1530" s="6"/>
      <c r="Y1530" s="6"/>
      <c r="Z1530" s="6"/>
      <c r="AA1530" s="6"/>
      <c r="AB1530" s="6">
        <v>241.77</v>
      </c>
      <c r="AC1530" s="6"/>
      <c r="AD1530" s="6"/>
      <c r="AE1530" s="6"/>
      <c r="AF1530" s="6"/>
      <c r="AG1530" s="6"/>
      <c r="AH1530" s="6"/>
      <c r="AI1530" s="6">
        <v>241.77</v>
      </c>
      <c r="AJ1530" s="6"/>
      <c r="AK1530" s="6">
        <v>241.78</v>
      </c>
    </row>
    <row r="1531" s="1" customFormat="1" ht="54" spans="1:37">
      <c r="A1531" s="1">
        <v>1528</v>
      </c>
      <c r="B1531" s="1" t="s">
        <v>2498</v>
      </c>
      <c r="C1531" s="1" t="s">
        <v>2360</v>
      </c>
      <c r="D1531" s="1" t="s">
        <v>240</v>
      </c>
      <c r="E1531" s="1" t="s">
        <v>2499</v>
      </c>
      <c r="F1531" s="6">
        <v>41.2435</v>
      </c>
      <c r="G1531" s="6"/>
      <c r="H1531" s="6"/>
      <c r="I1531" s="6"/>
      <c r="J1531" s="6">
        <v>40.668</v>
      </c>
      <c r="K1531" s="6">
        <v>40.886</v>
      </c>
      <c r="L1531" s="6">
        <v>40.727</v>
      </c>
      <c r="M1531" s="6">
        <v>40.047</v>
      </c>
      <c r="N1531" s="6"/>
      <c r="O1531" s="6">
        <v>40.693</v>
      </c>
      <c r="P1531" s="6"/>
      <c r="Q1531" s="6">
        <v>40.047</v>
      </c>
      <c r="R1531" s="6"/>
      <c r="S1531" s="6"/>
      <c r="T1531" s="6"/>
      <c r="U1531" s="6">
        <v>40.727</v>
      </c>
      <c r="V1531" s="6">
        <v>40.651</v>
      </c>
      <c r="W1531" s="6">
        <v>40.676</v>
      </c>
      <c r="X1531" s="6"/>
      <c r="Y1531" s="6"/>
      <c r="Z1531" s="6">
        <v>40.727</v>
      </c>
      <c r="AA1531" s="6">
        <v>40.651</v>
      </c>
      <c r="AB1531" s="6"/>
      <c r="AC1531" s="6"/>
      <c r="AD1531" s="6">
        <v>40.123</v>
      </c>
      <c r="AE1531" s="6"/>
      <c r="AF1531" s="6"/>
      <c r="AG1531" s="6"/>
      <c r="AH1531" s="6"/>
      <c r="AI1531" s="6">
        <v>40.047</v>
      </c>
      <c r="AJ1531" s="6">
        <v>40.727</v>
      </c>
      <c r="AK1531" s="6">
        <v>40.5284</v>
      </c>
    </row>
    <row r="1532" s="1" customFormat="1" ht="121.5" spans="1:37">
      <c r="A1532" s="1">
        <v>1529</v>
      </c>
      <c r="B1532" s="1" t="s">
        <v>2500</v>
      </c>
      <c r="C1532" s="1" t="s">
        <v>1500</v>
      </c>
      <c r="D1532" s="1" t="s">
        <v>189</v>
      </c>
      <c r="E1532" s="1" t="s">
        <v>2501</v>
      </c>
      <c r="F1532" s="6">
        <v>0.9623</v>
      </c>
      <c r="G1532" s="6"/>
      <c r="H1532" s="6"/>
      <c r="I1532" s="6">
        <v>0.9593</v>
      </c>
      <c r="J1532" s="6">
        <v>0.933</v>
      </c>
      <c r="K1532" s="6">
        <v>0.9543</v>
      </c>
      <c r="L1532" s="6">
        <v>0.9493</v>
      </c>
      <c r="M1532" s="6">
        <v>0.8777</v>
      </c>
      <c r="N1532" s="6"/>
      <c r="O1532" s="6"/>
      <c r="P1532" s="6"/>
      <c r="Q1532" s="6">
        <v>0.8777</v>
      </c>
      <c r="R1532" s="6"/>
      <c r="S1532" s="6"/>
      <c r="T1532" s="6">
        <v>0.9493</v>
      </c>
      <c r="U1532" s="6"/>
      <c r="V1532" s="6">
        <v>0.892</v>
      </c>
      <c r="W1532" s="6">
        <v>0.9057</v>
      </c>
      <c r="X1532" s="6"/>
      <c r="Y1532" s="6"/>
      <c r="Z1532" s="6"/>
      <c r="AA1532" s="6"/>
      <c r="AB1532" s="6"/>
      <c r="AC1532" s="6"/>
      <c r="AD1532" s="6">
        <v>0.9553</v>
      </c>
      <c r="AE1532" s="6"/>
      <c r="AF1532" s="6"/>
      <c r="AG1532" s="6"/>
      <c r="AH1532" s="6"/>
      <c r="AI1532" s="6"/>
      <c r="AJ1532" s="6">
        <v>0.892</v>
      </c>
      <c r="AK1532" s="6">
        <v>0.9223</v>
      </c>
    </row>
    <row r="1533" s="1" customFormat="1" ht="72.75" customHeight="1" spans="1:37">
      <c r="A1533" s="1">
        <v>1530</v>
      </c>
      <c r="B1533" s="1" t="s">
        <v>2485</v>
      </c>
      <c r="C1533" s="1" t="s">
        <v>2502</v>
      </c>
      <c r="D1533" s="1" t="s">
        <v>85</v>
      </c>
      <c r="E1533" s="1" t="s">
        <v>2487</v>
      </c>
      <c r="F1533" s="1">
        <v>1832</v>
      </c>
      <c r="G1533" s="1">
        <v>1832</v>
      </c>
      <c r="J1533" s="1">
        <v>1830</v>
      </c>
      <c r="K1533" s="1">
        <v>1824.98</v>
      </c>
      <c r="L1533" s="1">
        <v>1831.6</v>
      </c>
      <c r="U1533" s="1">
        <v>1832</v>
      </c>
      <c r="X1533" s="1">
        <v>1775.22</v>
      </c>
      <c r="AD1533" s="1">
        <v>1832</v>
      </c>
      <c r="AJ1533" s="1">
        <v>1830</v>
      </c>
      <c r="AK1533" s="1">
        <v>1823.48</v>
      </c>
    </row>
    <row r="1534" s="1" customFormat="1" ht="56.25" customHeight="1" spans="1:37">
      <c r="A1534" s="1">
        <v>1531</v>
      </c>
      <c r="B1534" s="1" t="s">
        <v>168</v>
      </c>
      <c r="C1534" s="1" t="s">
        <v>2503</v>
      </c>
      <c r="D1534" s="1" t="s">
        <v>85</v>
      </c>
      <c r="E1534" s="1" t="s">
        <v>2504</v>
      </c>
      <c r="F1534" s="1">
        <v>416</v>
      </c>
      <c r="G1534" s="1">
        <v>412</v>
      </c>
      <c r="S1534" s="1">
        <v>406</v>
      </c>
      <c r="T1534" s="1">
        <v>412</v>
      </c>
      <c r="V1534" s="1">
        <v>390</v>
      </c>
      <c r="AC1534" s="1">
        <v>390</v>
      </c>
      <c r="AE1534" s="1">
        <v>415.42</v>
      </c>
      <c r="AK1534" s="1">
        <v>404.24</v>
      </c>
    </row>
    <row r="1535" s="1" customFormat="1" ht="54" spans="1:37">
      <c r="A1535" s="1">
        <v>1532</v>
      </c>
      <c r="B1535" s="1" t="s">
        <v>1147</v>
      </c>
      <c r="C1535" s="1" t="s">
        <v>98</v>
      </c>
      <c r="D1535" s="1" t="s">
        <v>91</v>
      </c>
      <c r="E1535" s="1" t="s">
        <v>2505</v>
      </c>
      <c r="F1535" s="1">
        <v>1.9053</v>
      </c>
      <c r="K1535" s="6"/>
      <c r="M1535" s="6">
        <v>1.9</v>
      </c>
      <c r="V1535" s="6">
        <v>1.875</v>
      </c>
      <c r="Y1535" s="1">
        <v>1.8255</v>
      </c>
      <c r="AH1535" s="6">
        <v>1.869</v>
      </c>
      <c r="AI1535" s="6">
        <v>1.706</v>
      </c>
      <c r="AK1535" s="1">
        <v>1.8351</v>
      </c>
    </row>
    <row r="1536" s="1" customFormat="1" ht="33" customHeight="1" spans="1:37">
      <c r="A1536" s="1">
        <v>1533</v>
      </c>
      <c r="B1536" s="1" t="s">
        <v>2506</v>
      </c>
      <c r="C1536" s="1" t="s">
        <v>2507</v>
      </c>
      <c r="D1536" s="1">
        <v>1</v>
      </c>
      <c r="E1536" s="1" t="s">
        <v>2508</v>
      </c>
      <c r="F1536" s="1">
        <v>54.9</v>
      </c>
      <c r="G1536" s="3">
        <v>53.28</v>
      </c>
      <c r="H1536" s="3"/>
      <c r="I1536" s="3">
        <v>60</v>
      </c>
      <c r="J1536" s="3">
        <v>56</v>
      </c>
      <c r="K1536" s="3"/>
      <c r="L1536" s="3">
        <v>56</v>
      </c>
      <c r="M1536" s="3">
        <v>60</v>
      </c>
      <c r="N1536" s="3"/>
      <c r="O1536" s="3"/>
      <c r="P1536" s="3"/>
      <c r="Q1536" s="3">
        <v>60.32</v>
      </c>
      <c r="R1536" s="3"/>
      <c r="S1536" s="3"/>
      <c r="T1536" s="3"/>
      <c r="U1536" s="3">
        <v>53.28</v>
      </c>
      <c r="V1536" s="91">
        <v>54.25</v>
      </c>
      <c r="W1536" s="3"/>
      <c r="X1536" s="3">
        <v>62.5</v>
      </c>
      <c r="Y1536" s="3">
        <v>56</v>
      </c>
      <c r="Z1536" s="3"/>
      <c r="AA1536" s="3"/>
      <c r="AB1536" s="3"/>
      <c r="AC1536" s="3"/>
      <c r="AD1536" s="3"/>
      <c r="AE1536" s="3"/>
      <c r="AF1536" s="3">
        <v>56</v>
      </c>
      <c r="AG1536" s="3">
        <v>60.887</v>
      </c>
      <c r="AH1536" s="3"/>
      <c r="AI1536" s="3"/>
      <c r="AJ1536" s="3"/>
      <c r="AK1536" s="3">
        <v>57.3764166666667</v>
      </c>
    </row>
    <row r="1537" s="1" customFormat="1" ht="40.5" spans="1:37">
      <c r="A1537" s="1">
        <v>1534</v>
      </c>
      <c r="B1537" s="1" t="s">
        <v>2509</v>
      </c>
      <c r="C1537" s="1" t="s">
        <v>191</v>
      </c>
      <c r="D1537" s="1">
        <v>20</v>
      </c>
      <c r="E1537" s="1" t="s">
        <v>2510</v>
      </c>
      <c r="F1537" s="1">
        <v>1.7066</v>
      </c>
      <c r="G1537" s="3">
        <v>1.638</v>
      </c>
      <c r="H1537" s="3"/>
      <c r="I1537" s="3">
        <v>1.757</v>
      </c>
      <c r="J1537" s="3">
        <v>1.638</v>
      </c>
      <c r="K1537" s="3"/>
      <c r="L1537" s="3">
        <v>1.73</v>
      </c>
      <c r="M1537" s="3">
        <v>1.975</v>
      </c>
      <c r="N1537" s="3"/>
      <c r="O1537" s="3">
        <v>1.638</v>
      </c>
      <c r="P1537" s="3"/>
      <c r="Q1537" s="3">
        <v>1.638</v>
      </c>
      <c r="R1537" s="3"/>
      <c r="S1537" s="3"/>
      <c r="T1537" s="3"/>
      <c r="U1537" s="3"/>
      <c r="V1537" s="91">
        <v>1.6855</v>
      </c>
      <c r="W1537" s="3"/>
      <c r="X1537" s="3">
        <v>1.965</v>
      </c>
      <c r="Y1537" s="3">
        <v>1.781</v>
      </c>
      <c r="Z1537" s="3"/>
      <c r="AA1537" s="3"/>
      <c r="AB1537" s="3"/>
      <c r="AC1537" s="3">
        <v>1.88</v>
      </c>
      <c r="AD1537" s="3">
        <v>1.721</v>
      </c>
      <c r="AE1537" s="3">
        <v>1.82</v>
      </c>
      <c r="AF1537" s="3">
        <v>1.844</v>
      </c>
      <c r="AG1537" s="3">
        <v>1.8741</v>
      </c>
      <c r="AH1537" s="3"/>
      <c r="AI1537" s="3">
        <v>1.638</v>
      </c>
      <c r="AJ1537" s="3">
        <v>1.638</v>
      </c>
      <c r="AK1537" s="3">
        <v>1.75650588235294</v>
      </c>
    </row>
    <row r="1538" s="1" customFormat="1" ht="54" spans="1:37">
      <c r="A1538" s="1">
        <v>1535</v>
      </c>
      <c r="B1538" s="1" t="s">
        <v>2407</v>
      </c>
      <c r="C1538" s="1" t="s">
        <v>307</v>
      </c>
      <c r="D1538" s="1">
        <v>20</v>
      </c>
      <c r="E1538" s="1" t="s">
        <v>2511</v>
      </c>
      <c r="F1538" s="1">
        <v>2.6182</v>
      </c>
      <c r="G1538" s="3">
        <v>2.6065</v>
      </c>
      <c r="H1538" s="3"/>
      <c r="I1538" s="3">
        <v>2.7435</v>
      </c>
      <c r="J1538" s="3">
        <v>2.6065</v>
      </c>
      <c r="K1538" s="3">
        <v>2.755</v>
      </c>
      <c r="L1538" s="3">
        <v>2.66</v>
      </c>
      <c r="M1538" s="3">
        <v>2.913</v>
      </c>
      <c r="N1538" s="3"/>
      <c r="O1538" s="3">
        <v>2.6065</v>
      </c>
      <c r="P1538" s="3"/>
      <c r="Q1538" s="3">
        <v>2.6065</v>
      </c>
      <c r="R1538" s="3"/>
      <c r="S1538" s="3"/>
      <c r="T1538" s="3"/>
      <c r="U1538" s="3">
        <v>2.6065</v>
      </c>
      <c r="V1538" s="91">
        <v>2.6535</v>
      </c>
      <c r="W1538" s="3">
        <v>2.6065</v>
      </c>
      <c r="X1538" s="3">
        <v>2.905</v>
      </c>
      <c r="Y1538" s="3">
        <v>2.74</v>
      </c>
      <c r="Z1538" s="3"/>
      <c r="AA1538" s="3"/>
      <c r="AB1538" s="3"/>
      <c r="AC1538" s="3">
        <v>2.88</v>
      </c>
      <c r="AD1538" s="3">
        <v>2.74</v>
      </c>
      <c r="AE1538" s="3">
        <v>2.919</v>
      </c>
      <c r="AF1538" s="3">
        <v>2.89</v>
      </c>
      <c r="AG1538" s="3">
        <v>2.9401</v>
      </c>
      <c r="AH1538" s="3"/>
      <c r="AI1538" s="3">
        <v>2.6065</v>
      </c>
      <c r="AJ1538" s="3">
        <v>2.6065</v>
      </c>
      <c r="AK1538" s="3">
        <v>2.7296</v>
      </c>
    </row>
    <row r="1539" s="1" customFormat="1" ht="41.25" customHeight="1" spans="1:37">
      <c r="A1539" s="1">
        <v>1536</v>
      </c>
      <c r="B1539" s="1" t="s">
        <v>2512</v>
      </c>
      <c r="C1539" s="1" t="s">
        <v>307</v>
      </c>
      <c r="D1539" s="1">
        <v>100</v>
      </c>
      <c r="E1539" s="35" t="s">
        <v>2513</v>
      </c>
      <c r="F1539" s="1">
        <v>1.676</v>
      </c>
      <c r="G1539" s="3">
        <v>1.714</v>
      </c>
      <c r="H1539" s="3"/>
      <c r="I1539" s="3"/>
      <c r="J1539" s="3">
        <v>1.48</v>
      </c>
      <c r="K1539" s="3">
        <v>1.48</v>
      </c>
      <c r="L1539" s="3">
        <v>1.552</v>
      </c>
      <c r="M1539" s="3">
        <v>1.714</v>
      </c>
      <c r="N1539" s="3"/>
      <c r="O1539" s="3"/>
      <c r="P1539" s="3"/>
      <c r="Q1539" s="3"/>
      <c r="R1539" s="3"/>
      <c r="S1539" s="3"/>
      <c r="T1539" s="3"/>
      <c r="U1539" s="3">
        <v>1.71</v>
      </c>
      <c r="V1539" s="91">
        <v>1.6</v>
      </c>
      <c r="W1539" s="3"/>
      <c r="X1539" s="3">
        <v>1.71</v>
      </c>
      <c r="Y1539" s="3">
        <v>1.714</v>
      </c>
      <c r="Z1539" s="3"/>
      <c r="AA1539" s="3"/>
      <c r="AB1539" s="3"/>
      <c r="AC1539" s="3"/>
      <c r="AD1539" s="3"/>
      <c r="AE1539" s="3"/>
      <c r="AF1539" s="3"/>
      <c r="AG1539" s="3"/>
      <c r="AH1539" s="3"/>
      <c r="AI1539" s="3">
        <v>1.714</v>
      </c>
      <c r="AJ1539" s="3"/>
      <c r="AK1539" s="3">
        <v>1.6388</v>
      </c>
    </row>
    <row r="1540" s="1" customFormat="1" ht="40.5" spans="1:37">
      <c r="A1540" s="1">
        <v>1537</v>
      </c>
      <c r="B1540" s="63" t="s">
        <v>2514</v>
      </c>
      <c r="C1540" s="63" t="s">
        <v>2515</v>
      </c>
      <c r="D1540" s="63" t="s">
        <v>81</v>
      </c>
      <c r="E1540" s="63" t="s">
        <v>2516</v>
      </c>
      <c r="F1540" s="6">
        <v>38.6666666666667</v>
      </c>
      <c r="G1540" s="6">
        <v>38.6666666666667</v>
      </c>
      <c r="H1540" s="6">
        <v>38.6666666666667</v>
      </c>
      <c r="I1540" s="6"/>
      <c r="J1540" s="6">
        <v>38.6666666666667</v>
      </c>
      <c r="K1540" s="6">
        <v>38.6666666666667</v>
      </c>
      <c r="L1540" s="6">
        <v>38.6666666666667</v>
      </c>
      <c r="M1540" s="6">
        <v>36.3466666666667</v>
      </c>
      <c r="N1540" s="6">
        <v>38.6666666666667</v>
      </c>
      <c r="O1540" s="6">
        <v>38.6666666666667</v>
      </c>
      <c r="P1540" s="6">
        <v>38.6666666666667</v>
      </c>
      <c r="Q1540" s="6">
        <v>36.3466666666667</v>
      </c>
      <c r="R1540" s="6">
        <v>38.6666666666667</v>
      </c>
      <c r="S1540" s="6">
        <v>38.6666666666667</v>
      </c>
      <c r="T1540" s="6">
        <v>35.827</v>
      </c>
      <c r="U1540" s="6">
        <v>36.3466666666667</v>
      </c>
      <c r="V1540" s="6">
        <v>38.6666666666667</v>
      </c>
      <c r="W1540" s="6"/>
      <c r="X1540" s="6">
        <v>38.6666666666667</v>
      </c>
      <c r="Y1540" s="6">
        <v>36.35</v>
      </c>
      <c r="Z1540" s="6">
        <v>38.6666666666667</v>
      </c>
      <c r="AA1540" s="6"/>
      <c r="AB1540" s="6"/>
      <c r="AC1540" s="6">
        <v>36.3466666666667</v>
      </c>
      <c r="AD1540" s="6">
        <v>38.6666666666667</v>
      </c>
      <c r="AE1540" s="6">
        <v>38.6666666666667</v>
      </c>
      <c r="AF1540" s="6">
        <v>38.6666666666667</v>
      </c>
      <c r="AG1540" s="6"/>
      <c r="AH1540" s="6">
        <v>38.6666666666667</v>
      </c>
      <c r="AI1540" s="6">
        <v>38.6666666666667</v>
      </c>
      <c r="AJ1540" s="6">
        <v>38.6666666666667</v>
      </c>
      <c r="AK1540" s="6">
        <v>38.1114</v>
      </c>
    </row>
    <row r="1541" s="1" customFormat="1" ht="40.5" spans="1:37">
      <c r="A1541" s="1">
        <v>1538</v>
      </c>
      <c r="B1541" s="63" t="s">
        <v>2517</v>
      </c>
      <c r="C1541" s="63" t="s">
        <v>2518</v>
      </c>
      <c r="D1541" s="63" t="s">
        <v>81</v>
      </c>
      <c r="E1541" s="63" t="s">
        <v>2519</v>
      </c>
      <c r="F1541" s="1">
        <v>37</v>
      </c>
      <c r="G1541" s="1">
        <v>37</v>
      </c>
      <c r="H1541" s="1">
        <v>37</v>
      </c>
      <c r="I1541" s="1">
        <v>37</v>
      </c>
      <c r="J1541" s="1">
        <v>37</v>
      </c>
      <c r="K1541" s="1">
        <v>37</v>
      </c>
      <c r="L1541" s="1">
        <v>37</v>
      </c>
      <c r="N1541" s="1">
        <v>37</v>
      </c>
      <c r="O1541" s="1">
        <v>37</v>
      </c>
      <c r="P1541" s="1">
        <v>37</v>
      </c>
      <c r="Q1541" s="1">
        <v>37</v>
      </c>
      <c r="R1541" s="1">
        <v>37</v>
      </c>
      <c r="S1541" s="1">
        <v>37</v>
      </c>
      <c r="T1541" s="1">
        <v>37</v>
      </c>
      <c r="U1541" s="1">
        <v>37</v>
      </c>
      <c r="V1541" s="1">
        <v>37</v>
      </c>
      <c r="W1541" s="1">
        <v>37</v>
      </c>
      <c r="X1541" s="1">
        <v>37</v>
      </c>
      <c r="Y1541" s="1">
        <v>37</v>
      </c>
      <c r="Z1541" s="1">
        <v>37</v>
      </c>
      <c r="AB1541" s="1">
        <v>37</v>
      </c>
      <c r="AC1541" s="1">
        <v>37</v>
      </c>
      <c r="AE1541" s="1">
        <v>37</v>
      </c>
      <c r="AF1541" s="1">
        <v>37</v>
      </c>
      <c r="AH1541" s="1">
        <v>37</v>
      </c>
      <c r="AI1541" s="1">
        <v>37</v>
      </c>
      <c r="AJ1541" s="1">
        <v>37</v>
      </c>
      <c r="AK1541" s="1">
        <v>37</v>
      </c>
    </row>
    <row r="1542" s="1" customFormat="1" ht="40.5" spans="1:37">
      <c r="A1542" s="1">
        <v>1539</v>
      </c>
      <c r="B1542" s="63" t="s">
        <v>2517</v>
      </c>
      <c r="C1542" s="63" t="s">
        <v>2520</v>
      </c>
      <c r="D1542" s="63" t="s">
        <v>81</v>
      </c>
      <c r="E1542" s="63" t="s">
        <v>2519</v>
      </c>
      <c r="F1542" s="1">
        <v>137.68</v>
      </c>
      <c r="G1542" s="1">
        <v>136.14</v>
      </c>
      <c r="H1542" s="1">
        <v>137.68</v>
      </c>
      <c r="J1542" s="1">
        <v>136.14</v>
      </c>
      <c r="K1542" s="1">
        <v>137.68</v>
      </c>
      <c r="L1542" s="1">
        <v>137.68</v>
      </c>
      <c r="M1542" s="1">
        <v>134.87</v>
      </c>
      <c r="N1542" s="1">
        <v>137.68</v>
      </c>
      <c r="O1542" s="1">
        <v>137.68</v>
      </c>
      <c r="P1542" s="1">
        <v>137.68</v>
      </c>
      <c r="Q1542" s="1">
        <v>136.14</v>
      </c>
      <c r="R1542" s="1">
        <v>137.68</v>
      </c>
      <c r="S1542" s="1">
        <v>137.68</v>
      </c>
      <c r="T1542" s="1">
        <v>132</v>
      </c>
      <c r="U1542" s="1">
        <v>134.87</v>
      </c>
      <c r="V1542" s="1">
        <v>137.68</v>
      </c>
      <c r="W1542" s="1">
        <v>137.68</v>
      </c>
      <c r="X1542" s="1">
        <v>137.68</v>
      </c>
      <c r="Y1542" s="1">
        <v>134.87</v>
      </c>
      <c r="Z1542" s="1">
        <v>136.14</v>
      </c>
      <c r="AC1542" s="1">
        <v>134.87</v>
      </c>
      <c r="AE1542" s="1">
        <v>137.68</v>
      </c>
      <c r="AF1542" s="1">
        <v>137.68</v>
      </c>
      <c r="AH1542" s="1">
        <v>137.68</v>
      </c>
      <c r="AI1542" s="1">
        <v>136.14</v>
      </c>
      <c r="AJ1542" s="1">
        <v>136.14</v>
      </c>
      <c r="AK1542" s="1">
        <v>136.67</v>
      </c>
    </row>
    <row r="1543" s="1" customFormat="1" ht="40.5" spans="1:37">
      <c r="A1543" s="1">
        <v>1540</v>
      </c>
      <c r="B1543" s="63" t="s">
        <v>2521</v>
      </c>
      <c r="C1543" s="63" t="s">
        <v>2522</v>
      </c>
      <c r="D1543" s="63" t="s">
        <v>81</v>
      </c>
      <c r="E1543" s="63" t="s">
        <v>2523</v>
      </c>
      <c r="F1543" s="1">
        <v>3050</v>
      </c>
      <c r="G1543" s="1">
        <v>3037.3</v>
      </c>
      <c r="H1543" s="1">
        <v>3050</v>
      </c>
      <c r="J1543" s="1">
        <v>3037.3</v>
      </c>
      <c r="K1543" s="1">
        <v>3050</v>
      </c>
      <c r="L1543" s="1">
        <v>3050</v>
      </c>
      <c r="M1543" s="1">
        <v>3037.3</v>
      </c>
      <c r="N1543" s="1">
        <v>3037.3</v>
      </c>
      <c r="O1543" s="1">
        <v>3050</v>
      </c>
      <c r="P1543" s="1">
        <v>3050</v>
      </c>
      <c r="Q1543" s="1">
        <v>3037.3</v>
      </c>
      <c r="R1543" s="1">
        <v>3050</v>
      </c>
      <c r="S1543" s="1">
        <v>3050</v>
      </c>
      <c r="T1543" s="1">
        <v>3037.3</v>
      </c>
      <c r="V1543" s="1">
        <v>3050</v>
      </c>
      <c r="Y1543" s="1">
        <v>3037.3</v>
      </c>
      <c r="Z1543" s="1">
        <v>3037.3</v>
      </c>
      <c r="AC1543" s="1">
        <v>3037.3</v>
      </c>
      <c r="AE1543" s="1">
        <v>3050</v>
      </c>
      <c r="AF1543" s="1">
        <v>3050</v>
      </c>
      <c r="AH1543" s="1">
        <v>3050</v>
      </c>
      <c r="AI1543" s="1">
        <v>3037.3</v>
      </c>
      <c r="AK1543" s="1">
        <v>3044.23</v>
      </c>
    </row>
    <row r="1544" s="1" customFormat="1" ht="40.5" spans="1:37">
      <c r="A1544" s="1">
        <v>1541</v>
      </c>
      <c r="B1544" s="63" t="s">
        <v>2521</v>
      </c>
      <c r="C1544" s="63" t="s">
        <v>2524</v>
      </c>
      <c r="D1544" s="63" t="s">
        <v>81</v>
      </c>
      <c r="E1544" s="63" t="s">
        <v>2523</v>
      </c>
      <c r="F1544" s="1">
        <v>2195</v>
      </c>
      <c r="G1544" s="1">
        <v>2194.5</v>
      </c>
      <c r="H1544" s="1">
        <v>2195</v>
      </c>
      <c r="J1544" s="1">
        <v>2194.5</v>
      </c>
      <c r="K1544" s="1">
        <v>2195</v>
      </c>
      <c r="L1544" s="1">
        <v>2195</v>
      </c>
      <c r="M1544" s="1">
        <v>2194.5</v>
      </c>
      <c r="N1544" s="1">
        <v>2194.5</v>
      </c>
      <c r="O1544" s="1">
        <v>2195</v>
      </c>
      <c r="P1544" s="1">
        <v>2195</v>
      </c>
      <c r="R1544" s="1">
        <v>2195</v>
      </c>
      <c r="S1544" s="1">
        <v>2195</v>
      </c>
      <c r="T1544" s="1">
        <v>2194.5</v>
      </c>
      <c r="V1544" s="1">
        <v>2195</v>
      </c>
      <c r="Z1544" s="1">
        <v>2195</v>
      </c>
      <c r="AC1544" s="1">
        <v>2194.5</v>
      </c>
      <c r="AE1544" s="1">
        <v>2195</v>
      </c>
      <c r="AF1544" s="1">
        <v>2195</v>
      </c>
      <c r="AH1544" s="1">
        <v>2195</v>
      </c>
      <c r="AI1544" s="1">
        <v>2195</v>
      </c>
      <c r="AK1544" s="1">
        <v>2194.85</v>
      </c>
    </row>
    <row r="1545" s="8" customFormat="1" ht="36" customHeight="1" spans="1:37">
      <c r="A1545" s="1">
        <v>1542</v>
      </c>
      <c r="B1545" s="88" t="s">
        <v>2525</v>
      </c>
      <c r="C1545" s="88" t="s">
        <v>191</v>
      </c>
      <c r="D1545" s="88" t="s">
        <v>187</v>
      </c>
      <c r="E1545" s="88" t="s">
        <v>2372</v>
      </c>
      <c r="F1545" s="28">
        <v>5.4105</v>
      </c>
      <c r="G1545" s="28">
        <v>5.4</v>
      </c>
      <c r="H1545" s="28"/>
      <c r="I1545" s="28"/>
      <c r="J1545" s="28">
        <v>5.4035</v>
      </c>
      <c r="K1545" s="28">
        <v>5.407</v>
      </c>
      <c r="L1545" s="28"/>
      <c r="M1545" s="28"/>
      <c r="N1545" s="28"/>
      <c r="O1545" s="28">
        <v>5.407</v>
      </c>
      <c r="P1545" s="28"/>
      <c r="Q1545" s="28">
        <v>5.4</v>
      </c>
      <c r="R1545" s="28"/>
      <c r="S1545" s="28"/>
      <c r="T1545" s="28"/>
      <c r="U1545" s="28"/>
      <c r="V1545" s="28">
        <v>5.4035</v>
      </c>
      <c r="W1545" s="28">
        <v>5.4035</v>
      </c>
      <c r="X1545" s="28"/>
      <c r="Y1545" s="28"/>
      <c r="Z1545" s="28"/>
      <c r="AA1545" s="28"/>
      <c r="AB1545" s="28"/>
      <c r="AC1545" s="28"/>
      <c r="AD1545" s="28"/>
      <c r="AE1545" s="28"/>
      <c r="AF1545" s="28"/>
      <c r="AG1545" s="28"/>
      <c r="AH1545" s="28">
        <v>5.4</v>
      </c>
      <c r="AI1545" s="28">
        <v>5.4</v>
      </c>
      <c r="AJ1545" s="28">
        <v>0</v>
      </c>
      <c r="AK1545" s="28">
        <v>5.4035</v>
      </c>
    </row>
    <row r="1546" s="8" customFormat="1" ht="58.5" customHeight="1" spans="1:37">
      <c r="A1546" s="1">
        <v>1543</v>
      </c>
      <c r="B1546" s="88" t="s">
        <v>2526</v>
      </c>
      <c r="C1546" s="88" t="s">
        <v>2527</v>
      </c>
      <c r="D1546" s="88" t="s">
        <v>975</v>
      </c>
      <c r="E1546" s="88" t="s">
        <v>2372</v>
      </c>
      <c r="F1546" s="28">
        <v>3.65714285714286</v>
      </c>
      <c r="G1546" s="28"/>
      <c r="H1546" s="28"/>
      <c r="I1546" s="28"/>
      <c r="J1546" s="28">
        <v>3.48107142857143</v>
      </c>
      <c r="K1546" s="28">
        <v>3.555</v>
      </c>
      <c r="L1546" s="28">
        <v>3.48428571428571</v>
      </c>
      <c r="M1546" s="28"/>
      <c r="N1546" s="28"/>
      <c r="O1546" s="28">
        <v>3.4811</v>
      </c>
      <c r="P1546" s="28"/>
      <c r="Q1546" s="28">
        <v>3.48107142857143</v>
      </c>
      <c r="R1546" s="28">
        <v>3.48107142857143</v>
      </c>
      <c r="S1546" s="28"/>
      <c r="T1546" s="28"/>
      <c r="U1546" s="28">
        <v>3.48107142857143</v>
      </c>
      <c r="V1546" s="28">
        <v>3.48178571428571</v>
      </c>
      <c r="W1546" s="28">
        <v>3.48107142857143</v>
      </c>
      <c r="X1546" s="28"/>
      <c r="Y1546" s="28"/>
      <c r="Z1546" s="28">
        <v>3.48107142857143</v>
      </c>
      <c r="AA1546" s="28"/>
      <c r="AB1546" s="28"/>
      <c r="AC1546" s="28">
        <v>3.6529</v>
      </c>
      <c r="AD1546" s="28">
        <v>3.48107142857143</v>
      </c>
      <c r="AE1546" s="28"/>
      <c r="AF1546" s="28"/>
      <c r="AG1546" s="28"/>
      <c r="AH1546" s="28">
        <v>3.48107142857143</v>
      </c>
      <c r="AI1546" s="28">
        <v>3.48107142857143</v>
      </c>
      <c r="AJ1546" s="28">
        <v>3.4811</v>
      </c>
      <c r="AK1546" s="28">
        <v>3.60473214285714</v>
      </c>
    </row>
    <row r="1547" s="8" customFormat="1" ht="68.25" customHeight="1" spans="1:37">
      <c r="A1547" s="1">
        <v>1544</v>
      </c>
      <c r="B1547" s="88" t="s">
        <v>2526</v>
      </c>
      <c r="C1547" s="88" t="s">
        <v>2528</v>
      </c>
      <c r="D1547" s="88" t="s">
        <v>975</v>
      </c>
      <c r="E1547" s="88" t="s">
        <v>2372</v>
      </c>
      <c r="F1547" s="28">
        <v>3.72357142857143</v>
      </c>
      <c r="G1547" s="28"/>
      <c r="H1547" s="28"/>
      <c r="I1547" s="28"/>
      <c r="J1547" s="28">
        <v>3.51785714285714</v>
      </c>
      <c r="K1547" s="28">
        <v>3.64428571428571</v>
      </c>
      <c r="L1547" s="28">
        <v>3.52428571428571</v>
      </c>
      <c r="M1547" s="28"/>
      <c r="N1547" s="28"/>
      <c r="O1547" s="28">
        <v>3.5179</v>
      </c>
      <c r="P1547" s="28"/>
      <c r="Q1547" s="28">
        <v>3.51785714285714</v>
      </c>
      <c r="R1547" s="28">
        <v>3.51785714285714</v>
      </c>
      <c r="S1547" s="28"/>
      <c r="T1547" s="28"/>
      <c r="U1547" s="28">
        <v>3.51785714285714</v>
      </c>
      <c r="V1547" s="28">
        <v>3.51892857142857</v>
      </c>
      <c r="W1547" s="28">
        <v>3.51785714285714</v>
      </c>
      <c r="X1547" s="28"/>
      <c r="Y1547" s="28">
        <v>3.60392857142857</v>
      </c>
      <c r="Z1547" s="28">
        <v>3.51785714285714</v>
      </c>
      <c r="AA1547" s="28"/>
      <c r="AB1547" s="28"/>
      <c r="AC1547" s="28"/>
      <c r="AD1547" s="28">
        <v>3.51785714285714</v>
      </c>
      <c r="AE1547" s="28"/>
      <c r="AF1547" s="28"/>
      <c r="AG1547" s="28"/>
      <c r="AH1547" s="28">
        <v>3.51785714285714</v>
      </c>
      <c r="AI1547" s="28">
        <v>3.51785714285714</v>
      </c>
      <c r="AJ1547" s="28">
        <v>3.5179</v>
      </c>
      <c r="AK1547" s="28">
        <v>3.64794642857143</v>
      </c>
    </row>
    <row r="1548" s="1" customFormat="1" ht="40.5" spans="1:37">
      <c r="A1548" s="1">
        <v>1545</v>
      </c>
      <c r="B1548" s="8" t="s">
        <v>2529</v>
      </c>
      <c r="C1548" s="1" t="s">
        <v>899</v>
      </c>
      <c r="D1548" s="1" t="s">
        <v>804</v>
      </c>
      <c r="E1548" s="1" t="s">
        <v>2530</v>
      </c>
      <c r="F1548" s="8">
        <v>1.9581</v>
      </c>
      <c r="G1548" s="8"/>
      <c r="H1548" s="8"/>
      <c r="I1548" s="8"/>
      <c r="J1548" s="8">
        <v>1.69</v>
      </c>
      <c r="K1548" s="8"/>
      <c r="L1548" s="8"/>
      <c r="M1548" s="8"/>
      <c r="N1548" s="8"/>
      <c r="O1548" s="8"/>
      <c r="P1548" s="8"/>
      <c r="Q1548" s="8"/>
      <c r="R1548" s="8"/>
      <c r="S1548" s="8"/>
      <c r="T1548" s="8"/>
      <c r="U1548" s="8"/>
      <c r="V1548" s="64">
        <v>1.74166666666667</v>
      </c>
      <c r="W1548" s="8">
        <v>1.69</v>
      </c>
      <c r="X1548" s="8"/>
      <c r="Y1548" s="8"/>
      <c r="Z1548" s="8"/>
      <c r="AA1548" s="8"/>
      <c r="AB1548" s="8"/>
      <c r="AC1548" s="8">
        <v>1.92</v>
      </c>
      <c r="AD1548" s="8"/>
      <c r="AE1548" s="8"/>
      <c r="AF1548" s="8"/>
      <c r="AG1548" s="8"/>
      <c r="AH1548" s="8"/>
      <c r="AI1548" s="8"/>
      <c r="AJ1548" s="8"/>
      <c r="AK1548" s="8">
        <v>1.7604</v>
      </c>
    </row>
    <row r="1549" s="1" customFormat="1" ht="40.5" spans="1:37">
      <c r="A1549" s="1">
        <v>1546</v>
      </c>
      <c r="B1549" s="8" t="s">
        <v>2529</v>
      </c>
      <c r="C1549" s="1" t="s">
        <v>899</v>
      </c>
      <c r="D1549" s="1" t="s">
        <v>93</v>
      </c>
      <c r="E1549" s="1" t="s">
        <v>2530</v>
      </c>
      <c r="F1549" s="8">
        <v>1.9376</v>
      </c>
      <c r="G1549" s="8"/>
      <c r="H1549" s="8"/>
      <c r="I1549" s="8"/>
      <c r="J1549" s="8">
        <v>1.69</v>
      </c>
      <c r="K1549" s="8"/>
      <c r="L1549" s="8"/>
      <c r="M1549" s="8"/>
      <c r="N1549" s="8"/>
      <c r="O1549" s="8"/>
      <c r="P1549" s="8"/>
      <c r="Q1549" s="8">
        <v>1.69</v>
      </c>
      <c r="R1549" s="8"/>
      <c r="S1549" s="8"/>
      <c r="T1549" s="8"/>
      <c r="U1549" s="8"/>
      <c r="V1549" s="8">
        <v>1.725</v>
      </c>
      <c r="W1549" s="8">
        <v>1.69</v>
      </c>
      <c r="X1549" s="8"/>
      <c r="Y1549" s="8"/>
      <c r="Z1549" s="8"/>
      <c r="AA1549" s="8"/>
      <c r="AB1549" s="8"/>
      <c r="AC1549" s="8">
        <v>1.9</v>
      </c>
      <c r="AD1549" s="8"/>
      <c r="AE1549" s="8"/>
      <c r="AF1549" s="8"/>
      <c r="AG1549" s="8"/>
      <c r="AH1549" s="8"/>
      <c r="AI1549" s="8">
        <v>1.69</v>
      </c>
      <c r="AJ1549" s="8">
        <v>1.69</v>
      </c>
      <c r="AK1549" s="8">
        <v>1.725</v>
      </c>
    </row>
    <row r="1550" s="1" customFormat="1" ht="40.5" spans="1:38">
      <c r="A1550" s="1">
        <v>1547</v>
      </c>
      <c r="B1550" s="8" t="s">
        <v>2531</v>
      </c>
      <c r="C1550" s="1" t="s">
        <v>2532</v>
      </c>
      <c r="D1550" s="1" t="s">
        <v>251</v>
      </c>
      <c r="E1550" s="1" t="s">
        <v>2530</v>
      </c>
      <c r="F1550" s="8">
        <v>3.3449</v>
      </c>
      <c r="G1550" s="8"/>
      <c r="H1550" s="8"/>
      <c r="I1550" s="8"/>
      <c r="J1550" s="64">
        <v>2.81333333333333</v>
      </c>
      <c r="K1550" s="8"/>
      <c r="L1550" s="8"/>
      <c r="M1550" s="8"/>
      <c r="N1550" s="8"/>
      <c r="O1550" s="8"/>
      <c r="P1550" s="8"/>
      <c r="Q1550" s="64">
        <v>2.80416666666667</v>
      </c>
      <c r="R1550" s="8"/>
      <c r="S1550" s="8"/>
      <c r="T1550" s="8"/>
      <c r="U1550" s="8"/>
      <c r="V1550" s="8">
        <v>2.8225</v>
      </c>
      <c r="W1550" s="64">
        <v>2.80666666666667</v>
      </c>
      <c r="X1550" s="8"/>
      <c r="Y1550" s="8">
        <v>3.005</v>
      </c>
      <c r="Z1550" s="8"/>
      <c r="AA1550" s="8"/>
      <c r="AB1550" s="8"/>
      <c r="AC1550" s="8"/>
      <c r="AD1550" s="64">
        <v>2.80833333333333</v>
      </c>
      <c r="AE1550" s="64">
        <v>3.03333333333333</v>
      </c>
      <c r="AF1550" s="8"/>
      <c r="AG1550" s="8"/>
      <c r="AH1550" s="8"/>
      <c r="AI1550" s="64">
        <v>2.80416666666667</v>
      </c>
      <c r="AJ1550" s="64">
        <v>2.80416666666667</v>
      </c>
      <c r="AK1550" s="8">
        <v>2.8557</v>
      </c>
      <c r="AL1550" s="8"/>
    </row>
    <row r="1551" s="1" customFormat="1" ht="40.5" spans="1:37">
      <c r="A1551" s="1">
        <v>1548</v>
      </c>
      <c r="B1551" s="8" t="s">
        <v>2533</v>
      </c>
      <c r="C1551" s="1" t="s">
        <v>2534</v>
      </c>
      <c r="D1551" s="1" t="s">
        <v>1880</v>
      </c>
      <c r="E1551" s="1" t="s">
        <v>2530</v>
      </c>
      <c r="F1551" s="8">
        <v>10.1733</v>
      </c>
      <c r="G1551" s="8"/>
      <c r="H1551" s="8"/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8"/>
      <c r="U1551" s="8"/>
      <c r="V1551" s="8">
        <v>9.81</v>
      </c>
      <c r="W1551" s="8"/>
      <c r="X1551" s="8"/>
      <c r="Y1551" s="8">
        <v>9.81</v>
      </c>
      <c r="Z1551" s="8"/>
      <c r="AA1551" s="8"/>
      <c r="AB1551" s="8"/>
      <c r="AC1551" s="8"/>
      <c r="AD1551" s="8">
        <v>9.81</v>
      </c>
      <c r="AE1551" s="8"/>
      <c r="AF1551" s="8"/>
      <c r="AG1551" s="8"/>
      <c r="AH1551" s="8"/>
      <c r="AI1551" s="8">
        <v>9.81</v>
      </c>
      <c r="AJ1551" s="8">
        <v>9.81</v>
      </c>
      <c r="AK1551" s="8">
        <v>9.81</v>
      </c>
    </row>
    <row r="1552" s="1" customFormat="1" ht="40.5" spans="1:37">
      <c r="A1552" s="1">
        <v>1549</v>
      </c>
      <c r="B1552" s="8" t="s">
        <v>2138</v>
      </c>
      <c r="C1552" s="1" t="s">
        <v>899</v>
      </c>
      <c r="D1552" s="1" t="s">
        <v>2535</v>
      </c>
      <c r="E1552" s="1" t="s">
        <v>2530</v>
      </c>
      <c r="F1552" s="8">
        <v>0.4165</v>
      </c>
      <c r="G1552" s="64">
        <v>0.416333333333333</v>
      </c>
      <c r="H1552" s="64"/>
      <c r="I1552" s="64"/>
      <c r="J1552" s="64">
        <v>0.412333333333333</v>
      </c>
      <c r="K1552" s="64"/>
      <c r="L1552" s="64"/>
      <c r="M1552" s="64"/>
      <c r="N1552" s="64"/>
      <c r="O1552" s="64"/>
      <c r="P1552" s="64"/>
      <c r="Q1552" s="64"/>
      <c r="R1552" s="64"/>
      <c r="S1552" s="64"/>
      <c r="T1552" s="64"/>
      <c r="U1552" s="64"/>
      <c r="V1552" s="64">
        <v>0.416333333333333</v>
      </c>
      <c r="W1552" s="8">
        <v>0.4125</v>
      </c>
      <c r="X1552" s="8"/>
      <c r="Y1552" s="8"/>
      <c r="Z1552" s="8"/>
      <c r="AA1552" s="8"/>
      <c r="AB1552" s="8"/>
      <c r="AC1552" s="8"/>
      <c r="AD1552" s="8"/>
      <c r="AE1552" s="8"/>
      <c r="AF1552" s="8"/>
      <c r="AG1552" s="8"/>
      <c r="AH1552" s="8"/>
      <c r="AI1552" s="64">
        <v>0.404666666666667</v>
      </c>
      <c r="AJ1552" s="8"/>
      <c r="AK1552" s="8">
        <v>0.4124</v>
      </c>
    </row>
    <row r="1553" s="1" customFormat="1" ht="40.5" spans="1:37">
      <c r="A1553" s="1">
        <v>1550</v>
      </c>
      <c r="B1553" s="8" t="s">
        <v>2138</v>
      </c>
      <c r="C1553" s="1" t="s">
        <v>899</v>
      </c>
      <c r="D1553" s="1" t="s">
        <v>154</v>
      </c>
      <c r="E1553" s="1" t="s">
        <v>2530</v>
      </c>
      <c r="F1553" s="64">
        <v>0.4199</v>
      </c>
      <c r="G1553" s="64">
        <v>0.412291666666667</v>
      </c>
      <c r="H1553" s="64"/>
      <c r="I1553" s="64"/>
      <c r="J1553" s="64"/>
      <c r="K1553" s="64"/>
      <c r="L1553" s="64"/>
      <c r="M1553" s="64"/>
      <c r="N1553" s="64"/>
      <c r="O1553" s="64"/>
      <c r="P1553" s="64"/>
      <c r="Q1553" s="64">
        <v>0.407916666666667</v>
      </c>
      <c r="R1553" s="64"/>
      <c r="S1553" s="64"/>
      <c r="T1553" s="64"/>
      <c r="U1553" s="64"/>
      <c r="V1553" s="64"/>
      <c r="W1553" s="64"/>
      <c r="X1553" s="64"/>
      <c r="Y1553" s="64"/>
      <c r="Z1553" s="64"/>
      <c r="AA1553" s="64"/>
      <c r="AB1553" s="64"/>
      <c r="AC1553" s="64"/>
      <c r="AD1553" s="64"/>
      <c r="AE1553" s="64"/>
      <c r="AF1553" s="64"/>
      <c r="AG1553" s="64"/>
      <c r="AH1553" s="64"/>
      <c r="AI1553" s="64">
        <v>0.407916666666667</v>
      </c>
      <c r="AJ1553" s="8"/>
      <c r="AK1553" s="8">
        <v>0.4094</v>
      </c>
    </row>
    <row r="1554" s="1" customFormat="1" ht="40.5" spans="1:37">
      <c r="A1554" s="1">
        <v>1551</v>
      </c>
      <c r="B1554" s="8" t="s">
        <v>2536</v>
      </c>
      <c r="C1554" s="1" t="s">
        <v>899</v>
      </c>
      <c r="D1554" s="1" t="s">
        <v>88</v>
      </c>
      <c r="E1554" s="1" t="s">
        <v>2530</v>
      </c>
      <c r="F1554" s="64">
        <v>3.2114</v>
      </c>
      <c r="G1554" s="64"/>
      <c r="H1554" s="64"/>
      <c r="I1554" s="64"/>
      <c r="J1554" s="64"/>
      <c r="K1554" s="64"/>
      <c r="L1554" s="64">
        <v>2.83416666666667</v>
      </c>
      <c r="M1554" s="64"/>
      <c r="N1554" s="64"/>
      <c r="O1554" s="64">
        <v>2.76333333333333</v>
      </c>
      <c r="P1554" s="64"/>
      <c r="Q1554" s="64">
        <v>2.70083333333333</v>
      </c>
      <c r="R1554" s="64"/>
      <c r="S1554" s="64"/>
      <c r="T1554" s="64">
        <v>3</v>
      </c>
      <c r="U1554" s="64"/>
      <c r="V1554" s="64">
        <v>2.70083333333333</v>
      </c>
      <c r="W1554" s="64">
        <v>2.73666666666667</v>
      </c>
      <c r="X1554" s="64"/>
      <c r="Y1554" s="64">
        <v>2.80833333333333</v>
      </c>
      <c r="Z1554" s="64"/>
      <c r="AA1554" s="64"/>
      <c r="AB1554" s="64"/>
      <c r="AC1554" s="64"/>
      <c r="AD1554" s="64"/>
      <c r="AE1554" s="64"/>
      <c r="AF1554" s="64"/>
      <c r="AG1554" s="64"/>
      <c r="AH1554" s="64"/>
      <c r="AI1554" s="64"/>
      <c r="AJ1554" s="8">
        <v>2.8083</v>
      </c>
      <c r="AK1554" s="8">
        <v>2.7941</v>
      </c>
    </row>
    <row r="1555" s="1" customFormat="1" ht="40.5" spans="1:37">
      <c r="A1555" s="1">
        <v>1552</v>
      </c>
      <c r="B1555" s="1" t="s">
        <v>487</v>
      </c>
      <c r="C1555" s="1" t="s">
        <v>481</v>
      </c>
      <c r="D1555" s="1">
        <v>20</v>
      </c>
      <c r="E1555" s="1" t="s">
        <v>2537</v>
      </c>
      <c r="F1555" s="10">
        <v>0.5012</v>
      </c>
      <c r="G1555" s="10"/>
      <c r="H1555" s="10"/>
      <c r="I1555" s="10"/>
      <c r="J1555" s="10"/>
      <c r="K1555" s="10"/>
      <c r="L1555" s="10"/>
      <c r="M1555" s="10"/>
      <c r="N1555" s="10"/>
      <c r="O1555" s="10">
        <v>0.397</v>
      </c>
      <c r="P1555" s="10"/>
      <c r="Q1555" s="10"/>
      <c r="R1555" s="10"/>
      <c r="S1555" s="10"/>
      <c r="T1555" s="10"/>
      <c r="U1555" s="10"/>
      <c r="V1555" s="10">
        <v>0.3805</v>
      </c>
      <c r="W1555" s="10"/>
      <c r="X1555" s="10"/>
      <c r="Y1555" s="10">
        <v>0.415</v>
      </c>
      <c r="Z1555" s="10">
        <v>0.413</v>
      </c>
      <c r="AA1555" s="10"/>
      <c r="AB1555" s="10"/>
      <c r="AC1555" s="10">
        <v>0.4235</v>
      </c>
      <c r="AD1555" s="10"/>
      <c r="AE1555" s="10"/>
      <c r="AF1555" s="10"/>
      <c r="AG1555" s="10"/>
      <c r="AH1555" s="10">
        <v>0.3805</v>
      </c>
      <c r="AI1555" s="10">
        <v>0.3805</v>
      </c>
      <c r="AJ1555" s="10"/>
      <c r="AK1555" s="10">
        <f>AVERAGE(G1555:AJ1555)</f>
        <v>0.398571428571429</v>
      </c>
    </row>
    <row r="1556" s="1" customFormat="1" ht="50.1" customHeight="1" spans="1:37">
      <c r="A1556" s="1">
        <v>1553</v>
      </c>
      <c r="B1556" s="1" t="s">
        <v>2538</v>
      </c>
      <c r="C1556" s="1" t="s">
        <v>1073</v>
      </c>
      <c r="D1556" s="1" t="s">
        <v>925</v>
      </c>
      <c r="E1556" s="1" t="s">
        <v>2539</v>
      </c>
      <c r="F1556" s="6">
        <f>18.74/6</f>
        <v>3.12333333333333</v>
      </c>
      <c r="G1556" s="6">
        <f>18.49/6</f>
        <v>3.08166666666667</v>
      </c>
      <c r="H1556" s="6"/>
      <c r="I1556" s="6"/>
      <c r="J1556" s="6"/>
      <c r="K1556" s="6"/>
      <c r="L1556" s="6">
        <f>18.69/6</f>
        <v>3.115</v>
      </c>
      <c r="M1556" s="6"/>
      <c r="N1556" s="6"/>
      <c r="O1556" s="6"/>
      <c r="P1556" s="6"/>
      <c r="Q1556" s="6">
        <f t="shared" ref="Q1556:U1556" si="39">18.49/6</f>
        <v>3.08166666666667</v>
      </c>
      <c r="R1556" s="6">
        <f t="shared" si="39"/>
        <v>3.08166666666667</v>
      </c>
      <c r="S1556" s="6"/>
      <c r="T1556" s="6"/>
      <c r="U1556" s="6">
        <f t="shared" si="39"/>
        <v>3.08166666666667</v>
      </c>
      <c r="V1556" s="6"/>
      <c r="W1556" s="6"/>
      <c r="X1556" s="6"/>
      <c r="Y1556" s="6"/>
      <c r="Z1556" s="6">
        <f>18.49/6</f>
        <v>3.08166666666667</v>
      </c>
      <c r="AA1556" s="6">
        <f>18.4902/6</f>
        <v>3.0817</v>
      </c>
      <c r="AB1556" s="6">
        <f>17.9298/6</f>
        <v>2.9883</v>
      </c>
      <c r="AC1556" s="6"/>
      <c r="AD1556" s="6"/>
      <c r="AE1556" s="6"/>
      <c r="AF1556" s="6"/>
      <c r="AG1556" s="6"/>
      <c r="AH1556" s="6"/>
      <c r="AI1556" s="6">
        <f>18.49/6</f>
        <v>3.08166666666667</v>
      </c>
      <c r="AJ1556" s="6"/>
      <c r="AK1556" s="1">
        <v>3.075</v>
      </c>
    </row>
    <row r="1557" s="1" customFormat="1" ht="50.1" customHeight="1" spans="1:37">
      <c r="A1557" s="1">
        <v>1554</v>
      </c>
      <c r="B1557" s="1" t="s">
        <v>1179</v>
      </c>
      <c r="C1557" s="1" t="s">
        <v>90</v>
      </c>
      <c r="D1557" s="1" t="s">
        <v>88</v>
      </c>
      <c r="E1557" s="1" t="s">
        <v>2539</v>
      </c>
      <c r="F1557" s="1">
        <f>58.8696/12</f>
        <v>4.9058</v>
      </c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6"/>
      <c r="AE1557" s="6">
        <f>58.85/12</f>
        <v>4.90416666666667</v>
      </c>
      <c r="AF1557" s="6"/>
      <c r="AG1557" s="6"/>
      <c r="AH1557" s="6"/>
      <c r="AI1557" s="6">
        <f>58.85/12</f>
        <v>4.90416666666667</v>
      </c>
      <c r="AJ1557" s="6"/>
      <c r="AK1557" s="1">
        <v>4.9042</v>
      </c>
    </row>
    <row r="1558" s="1" customFormat="1" ht="24.95" customHeight="1" spans="1:37">
      <c r="A1558" s="1">
        <v>1555</v>
      </c>
      <c r="B1558" s="1" t="s">
        <v>2540</v>
      </c>
      <c r="C1558" s="1" t="s">
        <v>2541</v>
      </c>
      <c r="D1558" s="1" t="s">
        <v>47</v>
      </c>
      <c r="E1558" s="1" t="s">
        <v>2542</v>
      </c>
      <c r="F1558" s="1" t="s">
        <v>2543</v>
      </c>
      <c r="I1558" s="1">
        <v>6.07</v>
      </c>
      <c r="M1558" s="1">
        <v>6.03</v>
      </c>
      <c r="O1558" s="1">
        <v>5.5</v>
      </c>
      <c r="Q1558" s="1">
        <v>5.5</v>
      </c>
      <c r="T1558" s="1">
        <v>5.89</v>
      </c>
      <c r="V1558" s="1">
        <v>5.79</v>
      </c>
      <c r="Y1558" s="1">
        <v>5.86</v>
      </c>
      <c r="AB1558" s="1">
        <v>5.5</v>
      </c>
      <c r="AC1558" s="1">
        <v>5.5</v>
      </c>
      <c r="AD1558" s="1">
        <v>5.5</v>
      </c>
      <c r="AF1558" s="1">
        <v>6</v>
      </c>
      <c r="AJ1558" s="1">
        <v>5.5</v>
      </c>
      <c r="AK1558" s="1">
        <f>SUM(G1558:AJ1558)/12</f>
        <v>5.72</v>
      </c>
    </row>
    <row r="1559" s="1" customFormat="1" ht="24.95" customHeight="1" spans="1:37">
      <c r="A1559" s="1">
        <v>1556</v>
      </c>
      <c r="B1559" s="1" t="s">
        <v>2544</v>
      </c>
      <c r="C1559" s="1" t="s">
        <v>2545</v>
      </c>
      <c r="D1559" s="1" t="s">
        <v>47</v>
      </c>
      <c r="E1559" s="1" t="s">
        <v>2542</v>
      </c>
      <c r="F1559" s="1" t="s">
        <v>2546</v>
      </c>
      <c r="J1559" s="1">
        <v>14.39</v>
      </c>
      <c r="O1559" s="1">
        <v>13.1</v>
      </c>
      <c r="Z1559" s="1">
        <v>14.39</v>
      </c>
      <c r="AD1559" s="1">
        <v>14.4</v>
      </c>
      <c r="AJ1559" s="1">
        <v>10.5</v>
      </c>
      <c r="AK1559" s="1">
        <f>SUM(G1559:AJ1559)/5</f>
        <v>13.356</v>
      </c>
    </row>
    <row r="1560" s="1" customFormat="1" ht="24.95" customHeight="1" spans="1:37">
      <c r="A1560" s="1">
        <v>1557</v>
      </c>
      <c r="B1560" s="1" t="s">
        <v>2547</v>
      </c>
      <c r="C1560" s="1" t="s">
        <v>2548</v>
      </c>
      <c r="D1560" s="1" t="s">
        <v>47</v>
      </c>
      <c r="E1560" s="1" t="s">
        <v>2542</v>
      </c>
      <c r="F1560" s="1" t="s">
        <v>2549</v>
      </c>
      <c r="I1560" s="1">
        <v>2.92</v>
      </c>
      <c r="K1560" s="1">
        <v>2.97</v>
      </c>
      <c r="M1560" s="1">
        <v>2.99</v>
      </c>
      <c r="O1560" s="1">
        <v>2.781</v>
      </c>
      <c r="U1560" s="1">
        <v>2.93</v>
      </c>
      <c r="W1560" s="1">
        <v>2.88</v>
      </c>
      <c r="Z1560" s="1">
        <v>2.99</v>
      </c>
      <c r="AD1560" s="1">
        <v>2.77</v>
      </c>
      <c r="AK1560" s="1">
        <f>SUM(G1560:AJ1560)/8</f>
        <v>2.903875</v>
      </c>
    </row>
    <row r="1561" s="1" customFormat="1" ht="24.95" customHeight="1" spans="1:37">
      <c r="A1561" s="1">
        <v>1558</v>
      </c>
      <c r="B1561" s="1" t="s">
        <v>1527</v>
      </c>
      <c r="C1561" s="1" t="s">
        <v>2550</v>
      </c>
      <c r="D1561" s="1" t="s">
        <v>47</v>
      </c>
      <c r="E1561" s="1" t="s">
        <v>2542</v>
      </c>
      <c r="F1561" s="1" t="s">
        <v>2551</v>
      </c>
      <c r="T1561" s="1">
        <v>3.29</v>
      </c>
      <c r="Y1561" s="1">
        <v>3.02</v>
      </c>
      <c r="AC1561" s="1">
        <v>3.01</v>
      </c>
      <c r="AK1561" s="1">
        <f>SUM(G1561:AJ1561)/3</f>
        <v>3.10666666666667</v>
      </c>
    </row>
    <row r="1562" s="1" customFormat="1" ht="24.95" customHeight="1" spans="1:37">
      <c r="A1562" s="1">
        <v>1559</v>
      </c>
      <c r="B1562" s="1" t="s">
        <v>1527</v>
      </c>
      <c r="C1562" s="1" t="s">
        <v>2552</v>
      </c>
      <c r="D1562" s="1" t="s">
        <v>47</v>
      </c>
      <c r="E1562" s="1" t="s">
        <v>2542</v>
      </c>
      <c r="F1562" s="1" t="s">
        <v>2553</v>
      </c>
      <c r="G1562" s="1">
        <v>11.73</v>
      </c>
      <c r="I1562" s="1">
        <v>11.3</v>
      </c>
      <c r="J1562" s="1">
        <v>12.33</v>
      </c>
      <c r="L1562" s="1">
        <v>11.956</v>
      </c>
      <c r="M1562" s="1">
        <v>12.73</v>
      </c>
      <c r="N1562" s="1">
        <v>11.73</v>
      </c>
      <c r="O1562" s="1">
        <v>11.64</v>
      </c>
      <c r="S1562" s="1">
        <v>12.39</v>
      </c>
      <c r="T1562" s="1">
        <v>12.87</v>
      </c>
      <c r="V1562" s="1">
        <v>11.73</v>
      </c>
      <c r="W1562" s="1">
        <v>11.73</v>
      </c>
      <c r="Y1562" s="1">
        <v>12.29</v>
      </c>
      <c r="Z1562" s="1">
        <v>11.73</v>
      </c>
      <c r="AD1562" s="1">
        <v>11.84</v>
      </c>
      <c r="AF1562" s="1">
        <v>11.73</v>
      </c>
      <c r="AH1562" s="1">
        <v>13.39</v>
      </c>
      <c r="AJ1562" s="1">
        <v>11.73</v>
      </c>
      <c r="AK1562" s="1">
        <f>SUM(G1562:AJ1562)/17</f>
        <v>12.0497647058824</v>
      </c>
    </row>
    <row r="1563" s="1" customFormat="1" ht="24.95" customHeight="1" spans="1:37">
      <c r="A1563" s="1">
        <v>1560</v>
      </c>
      <c r="B1563" s="1" t="s">
        <v>1527</v>
      </c>
      <c r="C1563" s="1" t="s">
        <v>2554</v>
      </c>
      <c r="D1563" s="1" t="s">
        <v>47</v>
      </c>
      <c r="E1563" s="1" t="s">
        <v>2542</v>
      </c>
      <c r="F1563" s="1" t="s">
        <v>2555</v>
      </c>
      <c r="M1563" s="1">
        <v>6.03</v>
      </c>
      <c r="O1563" s="1">
        <v>6.03</v>
      </c>
      <c r="X1563" s="1">
        <v>6.09</v>
      </c>
      <c r="Z1563" s="1">
        <v>6.03</v>
      </c>
      <c r="AC1563" s="1">
        <v>6.14</v>
      </c>
      <c r="AD1563" s="1">
        <v>6.14</v>
      </c>
      <c r="AF1563" s="1">
        <v>6.03</v>
      </c>
      <c r="AK1563" s="1">
        <f>SUM(G1563:AJ1563)/7</f>
        <v>6.07</v>
      </c>
    </row>
    <row r="1564" s="1" customFormat="1" ht="24.95" customHeight="1" spans="1:37">
      <c r="A1564" s="1">
        <v>1561</v>
      </c>
      <c r="B1564" s="1" t="s">
        <v>1523</v>
      </c>
      <c r="C1564" s="1" t="s">
        <v>2556</v>
      </c>
      <c r="D1564" s="1" t="s">
        <v>47</v>
      </c>
      <c r="E1564" s="1" t="s">
        <v>2542</v>
      </c>
      <c r="F1564" s="1" t="s">
        <v>2557</v>
      </c>
      <c r="I1564" s="1">
        <v>20.42</v>
      </c>
      <c r="J1564" s="1">
        <v>20.27</v>
      </c>
      <c r="K1564" s="1">
        <v>20.33</v>
      </c>
      <c r="L1564" s="1">
        <v>19.752</v>
      </c>
      <c r="M1564" s="1">
        <v>19.15</v>
      </c>
      <c r="N1564" s="1">
        <v>18.9</v>
      </c>
      <c r="O1564" s="1">
        <v>18.97</v>
      </c>
      <c r="R1564" s="1">
        <v>20.6</v>
      </c>
      <c r="S1564" s="1">
        <v>18.9</v>
      </c>
      <c r="T1564" s="1">
        <v>20.11</v>
      </c>
      <c r="U1564" s="1">
        <v>20.27</v>
      </c>
      <c r="V1564" s="1">
        <v>19.13</v>
      </c>
      <c r="W1564" s="1">
        <v>18.97</v>
      </c>
      <c r="Y1564" s="1">
        <v>20.73</v>
      </c>
      <c r="AA1564" s="1">
        <v>19.02</v>
      </c>
      <c r="AD1564" s="1">
        <v>19.1</v>
      </c>
      <c r="AF1564" s="1">
        <v>19.4</v>
      </c>
      <c r="AH1564" s="1">
        <v>19.4</v>
      </c>
      <c r="AJ1564" s="1">
        <v>18.9</v>
      </c>
      <c r="AK1564" s="1">
        <f>SUM(G1564:AJ1564)/19</f>
        <v>19.5958947368421</v>
      </c>
    </row>
    <row r="1565" s="1" customFormat="1" ht="24.95" customHeight="1" spans="1:37">
      <c r="A1565" s="1">
        <v>1562</v>
      </c>
      <c r="B1565" s="1" t="s">
        <v>2558</v>
      </c>
      <c r="C1565" s="1" t="s">
        <v>2559</v>
      </c>
      <c r="D1565" s="1" t="s">
        <v>47</v>
      </c>
      <c r="E1565" s="1" t="s">
        <v>2542</v>
      </c>
      <c r="F1565" s="1" t="s">
        <v>2560</v>
      </c>
      <c r="I1565" s="1">
        <v>4.78</v>
      </c>
      <c r="K1565" s="1">
        <v>4.92</v>
      </c>
      <c r="Q1565" s="1">
        <v>4.43</v>
      </c>
      <c r="U1565" s="1">
        <v>4.43</v>
      </c>
      <c r="Y1565" s="1">
        <v>4.89</v>
      </c>
      <c r="Z1565" s="1">
        <v>4.5</v>
      </c>
      <c r="AC1565" s="1">
        <v>4.84</v>
      </c>
      <c r="AD1565" s="1">
        <v>4.84</v>
      </c>
      <c r="AE1565" s="1">
        <v>4.85</v>
      </c>
      <c r="AF1565" s="1">
        <v>4.5</v>
      </c>
      <c r="AJ1565" s="1">
        <v>3.82</v>
      </c>
      <c r="AK1565" s="1">
        <f>SUM(G1565:AJ1565)/11</f>
        <v>4.61818181818182</v>
      </c>
    </row>
    <row r="1566" s="1" customFormat="1" ht="24.95" customHeight="1" spans="1:37">
      <c r="A1566" s="1">
        <v>1563</v>
      </c>
      <c r="B1566" s="1" t="s">
        <v>2561</v>
      </c>
      <c r="C1566" s="1" t="s">
        <v>2562</v>
      </c>
      <c r="D1566" s="1" t="s">
        <v>47</v>
      </c>
      <c r="E1566" s="1" t="s">
        <v>2542</v>
      </c>
      <c r="F1566" s="1" t="s">
        <v>2563</v>
      </c>
      <c r="I1566" s="1">
        <v>6.97</v>
      </c>
      <c r="J1566" s="1">
        <v>6.65</v>
      </c>
      <c r="K1566" s="1">
        <v>6.98</v>
      </c>
      <c r="M1566" s="1">
        <v>6.65</v>
      </c>
      <c r="O1566" s="1">
        <v>6.55</v>
      </c>
      <c r="S1566" s="1">
        <v>7.13</v>
      </c>
      <c r="V1566" s="1">
        <v>7.17</v>
      </c>
      <c r="X1566" s="1">
        <v>7.22</v>
      </c>
      <c r="Y1566" s="1">
        <v>7.19</v>
      </c>
      <c r="Z1566" s="1">
        <v>6.65</v>
      </c>
      <c r="AC1566" s="1">
        <v>7.07</v>
      </c>
      <c r="AE1566" s="1">
        <v>7.07</v>
      </c>
      <c r="AF1566" s="1">
        <v>6.64</v>
      </c>
      <c r="AJ1566" s="1">
        <v>5.92</v>
      </c>
      <c r="AK1566" s="1">
        <f>SUM(G1566:AJ1566)/14</f>
        <v>6.84714285714286</v>
      </c>
    </row>
    <row r="1567" s="1" customFormat="1" ht="24.95" customHeight="1" spans="1:37">
      <c r="A1567" s="1">
        <v>1564</v>
      </c>
      <c r="B1567" s="1" t="s">
        <v>2564</v>
      </c>
      <c r="C1567" s="1" t="s">
        <v>2565</v>
      </c>
      <c r="D1567" s="1" t="s">
        <v>47</v>
      </c>
      <c r="E1567" s="1" t="s">
        <v>2542</v>
      </c>
      <c r="F1567" s="1" t="s">
        <v>2566</v>
      </c>
      <c r="I1567" s="1">
        <v>21.92</v>
      </c>
      <c r="J1567" s="1">
        <v>20.02</v>
      </c>
      <c r="L1567" s="1">
        <v>21.366</v>
      </c>
      <c r="M1567" s="1">
        <v>21.46</v>
      </c>
      <c r="O1567" s="1">
        <v>20.3</v>
      </c>
      <c r="S1567" s="1">
        <v>22.56</v>
      </c>
      <c r="U1567" s="1">
        <v>21</v>
      </c>
      <c r="W1567" s="1">
        <v>20.95</v>
      </c>
      <c r="Z1567" s="1">
        <v>21.53</v>
      </c>
      <c r="AD1567" s="1">
        <v>21.0846</v>
      </c>
      <c r="AH1567" s="1">
        <v>21.46</v>
      </c>
      <c r="AI1567" s="1">
        <v>21.53</v>
      </c>
      <c r="AJ1567" s="1">
        <v>20.1</v>
      </c>
      <c r="AK1567" s="1">
        <f>SUM(G1567:AJ1567)/13</f>
        <v>21.1754307692308</v>
      </c>
    </row>
    <row r="1568" s="1" customFormat="1" ht="54" spans="1:37">
      <c r="A1568" s="1">
        <v>1565</v>
      </c>
      <c r="B1568" s="92" t="s">
        <v>2567</v>
      </c>
      <c r="C1568" s="1" t="s">
        <v>998</v>
      </c>
      <c r="D1568" s="1" t="s">
        <v>47</v>
      </c>
      <c r="E1568" s="1" t="s">
        <v>2568</v>
      </c>
      <c r="F1568" s="1">
        <v>192.8725</v>
      </c>
      <c r="O1568" s="1">
        <v>170.9</v>
      </c>
      <c r="U1568" s="1">
        <v>170.9</v>
      </c>
      <c r="X1568" s="1">
        <v>170.1</v>
      </c>
      <c r="AK1568" s="1">
        <v>170.6333</v>
      </c>
    </row>
    <row r="1569" s="1" customFormat="1" ht="54" spans="1:37">
      <c r="A1569" s="1">
        <v>1566</v>
      </c>
      <c r="B1569" s="1" t="s">
        <v>92</v>
      </c>
      <c r="C1569" s="1" t="s">
        <v>90</v>
      </c>
      <c r="D1569" s="1" t="s">
        <v>91</v>
      </c>
      <c r="E1569" s="1" t="s">
        <v>2569</v>
      </c>
      <c r="F1569" s="1">
        <v>0.379</v>
      </c>
      <c r="AG1569" s="1">
        <v>0.36</v>
      </c>
      <c r="AK1569" s="1">
        <v>0.36</v>
      </c>
    </row>
    <row r="1570" s="1" customFormat="1" ht="54" spans="1:37">
      <c r="A1570" s="1">
        <v>1567</v>
      </c>
      <c r="B1570" s="1" t="s">
        <v>1882</v>
      </c>
      <c r="C1570" s="1" t="s">
        <v>1500</v>
      </c>
      <c r="D1570" s="1" t="s">
        <v>189</v>
      </c>
      <c r="E1570" s="1" t="s">
        <v>2569</v>
      </c>
      <c r="F1570" s="1">
        <v>1.2872</v>
      </c>
      <c r="K1570" s="1">
        <v>1.2463</v>
      </c>
      <c r="U1570" s="1">
        <v>1.2547</v>
      </c>
      <c r="AF1570" s="1">
        <v>1.2197</v>
      </c>
      <c r="AK1570" s="1">
        <v>1.2402</v>
      </c>
    </row>
    <row r="1571" s="1" customFormat="1" ht="54" spans="1:37">
      <c r="A1571" s="1">
        <v>1568</v>
      </c>
      <c r="B1571" s="92" t="s">
        <v>2570</v>
      </c>
      <c r="C1571" s="88" t="s">
        <v>2571</v>
      </c>
      <c r="D1571" s="88" t="s">
        <v>91</v>
      </c>
      <c r="E1571" s="1" t="s">
        <v>2569</v>
      </c>
      <c r="F1571" s="1">
        <v>0.35</v>
      </c>
      <c r="L1571" s="1">
        <v>0.3417</v>
      </c>
      <c r="O1571" s="1">
        <v>0.2335</v>
      </c>
      <c r="AK1571" s="1">
        <v>0.2876</v>
      </c>
    </row>
    <row r="1572" s="1" customFormat="1" ht="54" spans="1:37">
      <c r="A1572" s="1">
        <v>1569</v>
      </c>
      <c r="B1572" s="1" t="s">
        <v>89</v>
      </c>
      <c r="C1572" s="1" t="s">
        <v>90</v>
      </c>
      <c r="D1572" s="1" t="s">
        <v>2572</v>
      </c>
      <c r="E1572" s="1" t="s">
        <v>2569</v>
      </c>
      <c r="F1572" s="1">
        <v>0.2156</v>
      </c>
      <c r="J1572" s="1">
        <v>0.15</v>
      </c>
      <c r="K1572" s="1">
        <v>0.15</v>
      </c>
      <c r="AK1572" s="1">
        <v>0.15</v>
      </c>
    </row>
    <row r="1573" s="1" customFormat="1" ht="54" spans="1:37">
      <c r="A1573" s="1">
        <v>1570</v>
      </c>
      <c r="B1573" s="1" t="s">
        <v>2573</v>
      </c>
      <c r="C1573" s="1" t="s">
        <v>2574</v>
      </c>
      <c r="D1573" s="1" t="s">
        <v>2575</v>
      </c>
      <c r="E1573" s="1" t="s">
        <v>2576</v>
      </c>
      <c r="F1573" s="1">
        <v>16.58</v>
      </c>
      <c r="G1573" s="1">
        <v>16.55</v>
      </c>
      <c r="I1573" s="1">
        <v>16.52</v>
      </c>
      <c r="O1573" s="1">
        <v>16.57</v>
      </c>
      <c r="T1573" s="1">
        <v>16.52</v>
      </c>
      <c r="Z1573" s="1">
        <v>16.55</v>
      </c>
      <c r="AH1573" s="1">
        <v>16.52</v>
      </c>
      <c r="AI1573" s="1">
        <v>16.52</v>
      </c>
      <c r="AJ1573" s="1">
        <v>16.55</v>
      </c>
      <c r="AK1573" s="1">
        <v>16.5375</v>
      </c>
    </row>
    <row r="1574" s="1" customFormat="1" ht="54" spans="1:37">
      <c r="A1574" s="1">
        <v>1571</v>
      </c>
      <c r="B1574" s="1" t="s">
        <v>2573</v>
      </c>
      <c r="C1574" s="1" t="s">
        <v>2577</v>
      </c>
      <c r="D1574" s="1" t="s">
        <v>2575</v>
      </c>
      <c r="E1574" s="1" t="s">
        <v>2576</v>
      </c>
      <c r="F1574" s="1">
        <v>37.6275</v>
      </c>
      <c r="G1574" s="1">
        <v>37.55</v>
      </c>
      <c r="K1574" s="1">
        <v>37.55</v>
      </c>
      <c r="Q1574" s="1">
        <v>36.87</v>
      </c>
      <c r="R1574" s="1">
        <v>37.55</v>
      </c>
      <c r="U1574" s="1">
        <v>37.55</v>
      </c>
      <c r="X1574" s="1">
        <v>36.87</v>
      </c>
      <c r="Z1574" s="1">
        <v>37.55</v>
      </c>
      <c r="AA1574" s="1">
        <v>30.8579</v>
      </c>
      <c r="AD1574" s="1">
        <v>37.55</v>
      </c>
      <c r="AH1574" s="1">
        <v>36.87</v>
      </c>
      <c r="AI1574" s="1">
        <v>36.87</v>
      </c>
      <c r="AJ1574" s="1">
        <v>37.55</v>
      </c>
      <c r="AK1574" s="1">
        <v>36.7657</v>
      </c>
    </row>
    <row r="1575" s="1" customFormat="1" ht="54" spans="1:37">
      <c r="A1575" s="1">
        <v>1572</v>
      </c>
      <c r="B1575" s="1" t="s">
        <v>2573</v>
      </c>
      <c r="C1575" s="1" t="s">
        <v>2578</v>
      </c>
      <c r="D1575" s="1" t="s">
        <v>2575</v>
      </c>
      <c r="E1575" s="1" t="s">
        <v>2576</v>
      </c>
      <c r="F1575" s="1">
        <v>50.975</v>
      </c>
      <c r="G1575" s="1">
        <v>50.45</v>
      </c>
      <c r="L1575" s="1">
        <v>50.45</v>
      </c>
      <c r="Q1575" s="1">
        <v>50.45</v>
      </c>
      <c r="U1575" s="1">
        <v>50.45</v>
      </c>
      <c r="Z1575" s="1">
        <v>50.45</v>
      </c>
      <c r="AD1575" s="1">
        <v>50.45</v>
      </c>
      <c r="AI1575" s="1">
        <v>50.45</v>
      </c>
      <c r="AJ1575" s="1">
        <v>50.45</v>
      </c>
      <c r="AK1575" s="1">
        <v>50.45</v>
      </c>
    </row>
    <row r="1576" s="1" customFormat="1" ht="54" spans="1:37">
      <c r="A1576" s="1">
        <v>1573</v>
      </c>
      <c r="B1576" s="1" t="s">
        <v>1641</v>
      </c>
      <c r="C1576" s="1" t="s">
        <v>2579</v>
      </c>
      <c r="D1576" s="1" t="s">
        <v>2575</v>
      </c>
      <c r="E1576" s="1" t="s">
        <v>2576</v>
      </c>
      <c r="F1576" s="1">
        <v>17.38</v>
      </c>
      <c r="I1576" s="1">
        <v>16.66</v>
      </c>
      <c r="K1576" s="1">
        <v>15.6</v>
      </c>
      <c r="L1576" s="1">
        <v>16.73</v>
      </c>
      <c r="S1576" s="1">
        <v>17.22</v>
      </c>
      <c r="U1576" s="1">
        <v>15.71</v>
      </c>
      <c r="W1576" s="1">
        <v>15.6</v>
      </c>
      <c r="X1576" s="1">
        <v>15.6</v>
      </c>
      <c r="Y1576" s="1">
        <v>15.6</v>
      </c>
      <c r="AE1576" s="1">
        <v>17.15</v>
      </c>
      <c r="AF1576" s="1">
        <v>16.74</v>
      </c>
      <c r="AH1576" s="1">
        <v>15.6</v>
      </c>
      <c r="AJ1576" s="1">
        <v>15.6</v>
      </c>
      <c r="AK1576" s="1">
        <v>16.1508</v>
      </c>
    </row>
    <row r="1577" s="1" customFormat="1" ht="54" spans="1:37">
      <c r="A1577" s="1">
        <v>1574</v>
      </c>
      <c r="B1577" s="1" t="s">
        <v>1641</v>
      </c>
      <c r="C1577" s="1" t="s">
        <v>2580</v>
      </c>
      <c r="D1577" s="1" t="s">
        <v>2575</v>
      </c>
      <c r="E1577" s="1" t="s">
        <v>2576</v>
      </c>
      <c r="F1577" s="1">
        <v>40.8233</v>
      </c>
      <c r="I1577" s="1">
        <v>40.16</v>
      </c>
      <c r="K1577" s="1">
        <v>39.8</v>
      </c>
      <c r="U1577" s="1">
        <v>38.58</v>
      </c>
      <c r="V1577" s="1">
        <v>39.6</v>
      </c>
      <c r="X1577" s="1">
        <v>38.2</v>
      </c>
      <c r="Y1577" s="1">
        <v>38.36</v>
      </c>
      <c r="AB1577" s="1">
        <v>38.2</v>
      </c>
      <c r="AF1577" s="1">
        <v>40.35</v>
      </c>
      <c r="AH1577" s="1">
        <v>38.2</v>
      </c>
      <c r="AJ1577" s="1">
        <v>38.36</v>
      </c>
      <c r="AK1577" s="1">
        <v>38.981</v>
      </c>
    </row>
    <row r="1578" s="1" customFormat="1" ht="54" spans="1:37">
      <c r="A1578" s="1">
        <v>1575</v>
      </c>
      <c r="B1578" s="1" t="s">
        <v>1641</v>
      </c>
      <c r="C1578" s="1" t="s">
        <v>2581</v>
      </c>
      <c r="D1578" s="1" t="s">
        <v>2575</v>
      </c>
      <c r="E1578" s="1" t="s">
        <v>2576</v>
      </c>
      <c r="F1578" s="1">
        <v>59.115</v>
      </c>
      <c r="I1578" s="1">
        <v>57.09</v>
      </c>
      <c r="K1578" s="1">
        <v>57.77</v>
      </c>
      <c r="L1578" s="1">
        <v>57.63</v>
      </c>
      <c r="P1578" s="1">
        <v>59.01</v>
      </c>
      <c r="U1578" s="1">
        <v>53.06</v>
      </c>
      <c r="V1578" s="1">
        <v>56.4</v>
      </c>
      <c r="W1578" s="1">
        <v>52.83</v>
      </c>
      <c r="X1578" s="1">
        <v>54</v>
      </c>
      <c r="Y1578" s="1">
        <v>52.83</v>
      </c>
      <c r="AE1578" s="1">
        <v>58</v>
      </c>
      <c r="AH1578" s="1">
        <v>52.83</v>
      </c>
      <c r="AJ1578" s="1">
        <v>52.83</v>
      </c>
      <c r="AK1578" s="1">
        <v>55.3567</v>
      </c>
    </row>
    <row r="1579" s="1" customFormat="1" ht="45" customHeight="1" spans="1:37">
      <c r="A1579" s="1">
        <v>1576</v>
      </c>
      <c r="B1579" s="1" t="s">
        <v>2582</v>
      </c>
      <c r="C1579" s="1" t="s">
        <v>2583</v>
      </c>
      <c r="D1579" s="1" t="s">
        <v>93</v>
      </c>
      <c r="E1579" s="1" t="s">
        <v>2584</v>
      </c>
      <c r="F1579" s="6">
        <v>0.8173</v>
      </c>
      <c r="G1579" s="6"/>
      <c r="H1579" s="6"/>
      <c r="I1579" s="6"/>
      <c r="J1579" s="6">
        <v>0.8167</v>
      </c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>
        <v>0.7425</v>
      </c>
      <c r="V1579" s="6">
        <v>0.8125</v>
      </c>
      <c r="W1579" s="6"/>
      <c r="X1579" s="6">
        <v>0.79</v>
      </c>
      <c r="Y1579" s="6"/>
      <c r="Z1579" s="6"/>
      <c r="AA1579" s="6"/>
      <c r="AB1579" s="6"/>
      <c r="AC1579" s="6"/>
      <c r="AD1579" s="6">
        <v>0.7425</v>
      </c>
      <c r="AE1579" s="6"/>
      <c r="AF1579" s="6"/>
      <c r="AG1579" s="6"/>
      <c r="AH1579" s="6"/>
      <c r="AI1579" s="6">
        <v>0.7408</v>
      </c>
      <c r="AJ1579" s="6">
        <v>0.7408</v>
      </c>
      <c r="AK1579" s="6">
        <v>0.7653</v>
      </c>
    </row>
    <row r="1580" s="1" customFormat="1" ht="51.75" customHeight="1" spans="1:37">
      <c r="A1580" s="1">
        <v>1577</v>
      </c>
      <c r="B1580" s="1" t="s">
        <v>173</v>
      </c>
      <c r="C1580" s="1" t="s">
        <v>174</v>
      </c>
      <c r="D1580" s="1" t="s">
        <v>1336</v>
      </c>
      <c r="E1580" s="1" t="s">
        <v>2584</v>
      </c>
      <c r="F1580" s="6">
        <v>2.145</v>
      </c>
      <c r="G1580" s="6">
        <v>2.145</v>
      </c>
      <c r="H1580" s="6"/>
      <c r="I1580" s="6"/>
      <c r="J1580" s="6"/>
      <c r="K1580" s="6">
        <v>2.08</v>
      </c>
      <c r="L1580" s="6"/>
      <c r="M1580" s="6">
        <v>2.1225</v>
      </c>
      <c r="N1580" s="6"/>
      <c r="O1580" s="6"/>
      <c r="P1580" s="6"/>
      <c r="Q1580" s="6">
        <v>2.0779</v>
      </c>
      <c r="R1580" s="6"/>
      <c r="S1580" s="6"/>
      <c r="T1580" s="6"/>
      <c r="U1580" s="6"/>
      <c r="V1580" s="6">
        <v>2.3343</v>
      </c>
      <c r="W1580" s="6">
        <v>2.1</v>
      </c>
      <c r="X1580" s="6"/>
      <c r="Y1580" s="6"/>
      <c r="Z1580" s="6"/>
      <c r="AA1580" s="6"/>
      <c r="AB1580" s="6"/>
      <c r="AC1580" s="6"/>
      <c r="AD1580" s="6"/>
      <c r="AE1580" s="6">
        <v>2.1</v>
      </c>
      <c r="AF1580" s="6">
        <v>2.08</v>
      </c>
      <c r="AG1580" s="6"/>
      <c r="AH1580" s="6">
        <v>2.1</v>
      </c>
      <c r="AI1580" s="6">
        <v>2.08</v>
      </c>
      <c r="AJ1580" s="6"/>
      <c r="AK1580" s="6">
        <v>2.1864</v>
      </c>
    </row>
    <row r="1581" s="1" customFormat="1" ht="40.5" spans="1:37">
      <c r="A1581" s="1">
        <v>1578</v>
      </c>
      <c r="B1581" s="1" t="s">
        <v>2585</v>
      </c>
      <c r="C1581" s="1" t="s">
        <v>76</v>
      </c>
      <c r="D1581" s="1" t="s">
        <v>929</v>
      </c>
      <c r="E1581" s="1" t="s">
        <v>2584</v>
      </c>
      <c r="F1581" s="1">
        <v>0.74</v>
      </c>
      <c r="G1581" s="93">
        <v>0.7389</v>
      </c>
      <c r="H1581" s="93"/>
      <c r="I1581" s="93"/>
      <c r="J1581" s="93">
        <v>0.7389</v>
      </c>
      <c r="K1581" s="93"/>
      <c r="L1581" s="93"/>
      <c r="M1581" s="93"/>
      <c r="N1581" s="93"/>
      <c r="O1581" s="93">
        <v>0.7389</v>
      </c>
      <c r="P1581" s="93"/>
      <c r="Q1581" s="93"/>
      <c r="R1581" s="93"/>
      <c r="S1581" s="93"/>
      <c r="T1581" s="93"/>
      <c r="U1581" s="93"/>
      <c r="V1581" s="93">
        <v>0.7422</v>
      </c>
      <c r="W1581" s="93">
        <v>0.7389</v>
      </c>
      <c r="X1581" s="93"/>
      <c r="Y1581" s="93">
        <v>0.7389</v>
      </c>
      <c r="Z1581" s="93">
        <v>0.7389</v>
      </c>
      <c r="AA1581" s="93"/>
      <c r="AB1581" s="93"/>
      <c r="AC1581" s="93"/>
      <c r="AD1581" s="93"/>
      <c r="AE1581" s="93"/>
      <c r="AF1581" s="93"/>
      <c r="AG1581" s="93"/>
      <c r="AH1581" s="93"/>
      <c r="AI1581" s="93">
        <v>0.7389</v>
      </c>
      <c r="AJ1581" s="93"/>
      <c r="AK1581" s="20">
        <f>AVERAGE(G1581,U1581,V1581,Z1581,AC1581,AI1581)</f>
        <v>0.739725</v>
      </c>
    </row>
    <row r="1582" s="1" customFormat="1" ht="40.5" spans="1:37">
      <c r="A1582" s="1">
        <v>1579</v>
      </c>
      <c r="B1582" s="1" t="s">
        <v>2586</v>
      </c>
      <c r="C1582" s="1" t="s">
        <v>2377</v>
      </c>
      <c r="D1582" s="1" t="s">
        <v>2120</v>
      </c>
      <c r="E1582" s="1" t="s">
        <v>2584</v>
      </c>
      <c r="F1582" s="1">
        <v>14.8733</v>
      </c>
      <c r="J1582" s="1">
        <v>14.7633</v>
      </c>
      <c r="Q1582" s="1">
        <v>14.7633</v>
      </c>
      <c r="V1582" s="1">
        <v>15.09</v>
      </c>
      <c r="W1582" s="1">
        <v>14.7633</v>
      </c>
      <c r="Z1582" s="1">
        <v>14.7633</v>
      </c>
      <c r="AD1582" s="1">
        <v>14.7667</v>
      </c>
      <c r="AI1582" s="1">
        <v>14.7633</v>
      </c>
      <c r="AJ1582" s="1">
        <v>14.7633</v>
      </c>
      <c r="AK1582" s="20">
        <f>AVERAGE(G1582,U1582,V1582,Z1582,AC1582,AI1582)</f>
        <v>14.8722</v>
      </c>
    </row>
    <row r="1583" s="1" customFormat="1" ht="48.75" customHeight="1" spans="1:37">
      <c r="A1583" s="1">
        <v>1580</v>
      </c>
      <c r="B1583" s="1" t="s">
        <v>2587</v>
      </c>
      <c r="C1583" s="1" t="s">
        <v>2588</v>
      </c>
      <c r="D1583" s="1" t="s">
        <v>2589</v>
      </c>
      <c r="E1583" s="1" t="s">
        <v>2584</v>
      </c>
      <c r="F1583" s="6">
        <v>5.285</v>
      </c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>
        <v>4.8386</v>
      </c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>
        <v>4.1429</v>
      </c>
      <c r="AK1583" s="3">
        <v>4.8386</v>
      </c>
    </row>
    <row r="1584" s="1" customFormat="1" spans="1:37">
      <c r="A1584" s="1">
        <v>1581</v>
      </c>
      <c r="B1584" s="1" t="s">
        <v>2590</v>
      </c>
      <c r="C1584" s="1" t="s">
        <v>1858</v>
      </c>
      <c r="D1584" s="1" t="s">
        <v>363</v>
      </c>
      <c r="E1584" s="1" t="s">
        <v>2591</v>
      </c>
      <c r="F1584" s="6">
        <v>2.8</v>
      </c>
      <c r="Q1584" s="1">
        <v>2.4</v>
      </c>
      <c r="AK1584" s="1">
        <v>2.4</v>
      </c>
    </row>
    <row r="1585" s="1" customFormat="1" ht="16" customHeight="1" spans="1:6">
      <c r="A1585" s="1">
        <v>1582</v>
      </c>
      <c r="F1585" s="6"/>
    </row>
    <row r="1586" s="1" customFormat="1" spans="1:37">
      <c r="A1586" s="1">
        <v>1583</v>
      </c>
      <c r="B1586" s="1" t="s">
        <v>2590</v>
      </c>
      <c r="C1586" s="1" t="s">
        <v>183</v>
      </c>
      <c r="D1586" s="1" t="s">
        <v>363</v>
      </c>
      <c r="E1586" s="1" t="s">
        <v>2591</v>
      </c>
      <c r="F1586" s="6">
        <v>2.9</v>
      </c>
      <c r="I1586" s="1">
        <v>2.6</v>
      </c>
      <c r="L1586" s="1">
        <v>2.55</v>
      </c>
      <c r="Q1586" s="1">
        <v>2.48</v>
      </c>
      <c r="T1586" s="1">
        <v>2.7</v>
      </c>
      <c r="AD1586" s="1">
        <v>2.53</v>
      </c>
      <c r="AK1586" s="1">
        <v>2.572</v>
      </c>
    </row>
    <row r="1587" s="1" customFormat="1" spans="1:6">
      <c r="A1587" s="1">
        <v>1584</v>
      </c>
      <c r="F1587" s="6"/>
    </row>
    <row r="1588" s="1" customFormat="1" spans="1:37">
      <c r="A1588" s="1">
        <v>1585</v>
      </c>
      <c r="B1588" s="1" t="s">
        <v>2592</v>
      </c>
      <c r="C1588" s="1" t="s">
        <v>56</v>
      </c>
      <c r="D1588" s="1" t="s">
        <v>363</v>
      </c>
      <c r="E1588" s="1" t="s">
        <v>2591</v>
      </c>
      <c r="F1588" s="6">
        <v>3.126</v>
      </c>
      <c r="I1588" s="1">
        <v>2.74</v>
      </c>
      <c r="J1588" s="1">
        <v>2.99</v>
      </c>
      <c r="L1588" s="1">
        <v>2.826</v>
      </c>
      <c r="N1588" s="1">
        <v>2.4</v>
      </c>
      <c r="V1588" s="1">
        <v>2.92</v>
      </c>
      <c r="X1588" s="1">
        <v>2.99</v>
      </c>
      <c r="AD1588" s="1">
        <v>2.689</v>
      </c>
      <c r="AG1588" s="1">
        <v>2.99</v>
      </c>
      <c r="AK1588" s="1">
        <v>2.8181</v>
      </c>
    </row>
    <row r="1589" s="1" customFormat="1" spans="1:6">
      <c r="A1589" s="1">
        <v>1586</v>
      </c>
      <c r="F1589" s="6"/>
    </row>
    <row r="1590" s="1" customFormat="1" spans="1:37">
      <c r="A1590" s="1">
        <v>1587</v>
      </c>
      <c r="B1590" s="1" t="s">
        <v>2593</v>
      </c>
      <c r="C1590" s="1" t="s">
        <v>56</v>
      </c>
      <c r="D1590" s="1" t="s">
        <v>363</v>
      </c>
      <c r="E1590" s="1" t="s">
        <v>2591</v>
      </c>
      <c r="F1590" s="6">
        <v>12.61</v>
      </c>
      <c r="O1590" s="1">
        <v>12.47</v>
      </c>
      <c r="AK1590" s="1">
        <v>12.47</v>
      </c>
    </row>
    <row r="1591" s="1" customFormat="1" spans="1:6">
      <c r="A1591" s="1">
        <v>1588</v>
      </c>
      <c r="F1591" s="6"/>
    </row>
    <row r="1592" s="1" customFormat="1" ht="27" spans="1:37">
      <c r="A1592" s="1">
        <v>1589</v>
      </c>
      <c r="B1592" s="8" t="s">
        <v>2594</v>
      </c>
      <c r="C1592" s="8" t="s">
        <v>2595</v>
      </c>
      <c r="D1592" s="1" t="s">
        <v>81</v>
      </c>
      <c r="E1592" s="1" t="s">
        <v>2596</v>
      </c>
      <c r="F1592" s="1">
        <v>3.3408</v>
      </c>
      <c r="I1592" s="1">
        <v>2.9887</v>
      </c>
      <c r="J1592" s="1">
        <v>2.735</v>
      </c>
      <c r="O1592" s="1">
        <v>2.8525</v>
      </c>
      <c r="Q1592" s="1">
        <v>2.7175</v>
      </c>
      <c r="V1592" s="1">
        <v>2.9025</v>
      </c>
      <c r="X1592" s="1">
        <v>3.26</v>
      </c>
      <c r="Y1592" s="1">
        <v>2.7175</v>
      </c>
      <c r="AA1592" s="1">
        <v>2.735</v>
      </c>
      <c r="AD1592" s="1">
        <v>2.9375</v>
      </c>
      <c r="AE1592" s="1">
        <v>2.9375</v>
      </c>
      <c r="AJ1592" s="1">
        <v>2.77</v>
      </c>
      <c r="AK1592" s="1">
        <v>2.9078</v>
      </c>
    </row>
    <row r="1593" s="1" customFormat="1" ht="40.5" spans="1:37">
      <c r="A1593" s="1">
        <v>1590</v>
      </c>
      <c r="B1593" s="1" t="s">
        <v>2597</v>
      </c>
      <c r="C1593" s="1" t="s">
        <v>2598</v>
      </c>
      <c r="D1593" s="1" t="s">
        <v>2470</v>
      </c>
      <c r="E1593" s="1" t="s">
        <v>2599</v>
      </c>
      <c r="F1593" s="10">
        <v>6.615</v>
      </c>
      <c r="G1593" s="10">
        <v>6.24</v>
      </c>
      <c r="H1593" s="10">
        <v>6.875</v>
      </c>
      <c r="I1593" s="10">
        <v>6.3975</v>
      </c>
      <c r="J1593" s="10">
        <v>6.3075</v>
      </c>
      <c r="K1593" s="10">
        <v>6.5175</v>
      </c>
      <c r="L1593" s="10">
        <v>6.4775</v>
      </c>
      <c r="M1593" s="10">
        <v>6.88</v>
      </c>
      <c r="N1593" s="10">
        <v>6.6675</v>
      </c>
      <c r="O1593" s="10">
        <v>6.2525</v>
      </c>
      <c r="P1593" s="10">
        <v>7.29</v>
      </c>
      <c r="Q1593" s="10">
        <v>6.235</v>
      </c>
      <c r="R1593" s="10">
        <v>6.235</v>
      </c>
      <c r="S1593" s="10">
        <v>6.7575</v>
      </c>
      <c r="T1593" s="10">
        <v>6.235</v>
      </c>
      <c r="U1593" s="10">
        <v>6.235</v>
      </c>
      <c r="V1593" s="10"/>
      <c r="W1593" s="10"/>
      <c r="X1593" s="10"/>
      <c r="Y1593" s="10"/>
      <c r="Z1593" s="10">
        <v>6.99</v>
      </c>
      <c r="AA1593" s="10">
        <v>6.235</v>
      </c>
      <c r="AB1593" s="10"/>
      <c r="AC1593" s="10"/>
      <c r="AD1593" s="10">
        <v>6.4</v>
      </c>
      <c r="AE1593" s="10"/>
      <c r="AF1593" s="10"/>
      <c r="AG1593" s="10"/>
      <c r="AH1593" s="10">
        <v>6.75</v>
      </c>
      <c r="AI1593" s="10">
        <v>6.235</v>
      </c>
      <c r="AJ1593" s="10">
        <v>6.235</v>
      </c>
      <c r="AK1593" s="10">
        <v>6.4975</v>
      </c>
    </row>
    <row r="1594" s="1" customFormat="1" ht="40.5" spans="1:37">
      <c r="A1594" s="1">
        <v>1591</v>
      </c>
      <c r="B1594" s="1" t="s">
        <v>2597</v>
      </c>
      <c r="C1594" s="1" t="s">
        <v>2598</v>
      </c>
      <c r="D1594" s="1" t="s">
        <v>2600</v>
      </c>
      <c r="E1594" s="1" t="s">
        <v>2599</v>
      </c>
      <c r="F1594" s="10">
        <v>6.615</v>
      </c>
      <c r="G1594" s="10">
        <v>6.24</v>
      </c>
      <c r="H1594" s="10">
        <v>6.875</v>
      </c>
      <c r="I1594" s="10">
        <v>6.3975</v>
      </c>
      <c r="J1594" s="10">
        <v>6.3075</v>
      </c>
      <c r="K1594" s="10">
        <v>6.5175</v>
      </c>
      <c r="L1594" s="10">
        <v>6.4775</v>
      </c>
      <c r="M1594" s="10">
        <v>6.88</v>
      </c>
      <c r="N1594" s="10">
        <v>6.6675</v>
      </c>
      <c r="O1594" s="10">
        <v>6.2525</v>
      </c>
      <c r="P1594" s="10">
        <v>7.29</v>
      </c>
      <c r="Q1594" s="10">
        <v>6.235</v>
      </c>
      <c r="R1594" s="10">
        <v>6.235</v>
      </c>
      <c r="S1594" s="10">
        <v>6.7575</v>
      </c>
      <c r="T1594" s="10">
        <v>6.235</v>
      </c>
      <c r="U1594" s="10">
        <v>6.235</v>
      </c>
      <c r="V1594" s="10"/>
      <c r="W1594" s="10"/>
      <c r="X1594" s="10"/>
      <c r="Y1594" s="10"/>
      <c r="Z1594" s="10">
        <v>6.99</v>
      </c>
      <c r="AA1594" s="10">
        <v>6.235</v>
      </c>
      <c r="AB1594" s="10"/>
      <c r="AC1594" s="10"/>
      <c r="AD1594" s="10">
        <v>6.4</v>
      </c>
      <c r="AE1594" s="10"/>
      <c r="AF1594" s="10"/>
      <c r="AG1594" s="10"/>
      <c r="AH1594" s="10">
        <v>6.75</v>
      </c>
      <c r="AI1594" s="10">
        <v>6.235</v>
      </c>
      <c r="AJ1594" s="10">
        <v>6.235</v>
      </c>
      <c r="AK1594" s="10">
        <v>6.4975</v>
      </c>
    </row>
    <row r="1595" s="1" customFormat="1" ht="40.5" spans="1:37">
      <c r="A1595" s="1">
        <v>1592</v>
      </c>
      <c r="B1595" s="1" t="s">
        <v>2601</v>
      </c>
      <c r="C1595" s="1" t="s">
        <v>98</v>
      </c>
      <c r="D1595" s="1" t="s">
        <v>212</v>
      </c>
      <c r="E1595" s="1" t="s">
        <v>2599</v>
      </c>
      <c r="F1595" s="10">
        <v>10.074</v>
      </c>
      <c r="G1595" s="10">
        <v>10.49</v>
      </c>
      <c r="H1595" s="10">
        <v>10.38</v>
      </c>
      <c r="I1595" s="10"/>
      <c r="J1595" s="10"/>
      <c r="K1595" s="10">
        <v>9</v>
      </c>
      <c r="L1595" s="10">
        <v>9.17</v>
      </c>
      <c r="M1595" s="10">
        <v>9.6</v>
      </c>
      <c r="N1595" s="10">
        <v>10.4</v>
      </c>
      <c r="O1595" s="10">
        <v>8.86</v>
      </c>
      <c r="P1595" s="10">
        <v>9.33</v>
      </c>
      <c r="Q1595" s="10">
        <v>8.6</v>
      </c>
      <c r="R1595" s="10"/>
      <c r="S1595" s="10">
        <v>10</v>
      </c>
      <c r="T1595" s="10">
        <v>9.15</v>
      </c>
      <c r="U1595" s="10">
        <v>9.03</v>
      </c>
      <c r="V1595" s="10"/>
      <c r="W1595" s="10"/>
      <c r="X1595" s="10"/>
      <c r="Y1595" s="10">
        <v>9.27</v>
      </c>
      <c r="Z1595" s="10"/>
      <c r="AA1595" s="10">
        <v>8.6867</v>
      </c>
      <c r="AB1595" s="10"/>
      <c r="AC1595" s="10"/>
      <c r="AD1595" s="10"/>
      <c r="AE1595" s="10"/>
      <c r="AF1595" s="10"/>
      <c r="AG1595" s="10"/>
      <c r="AH1595" s="10"/>
      <c r="AI1595" s="10">
        <v>10.28</v>
      </c>
      <c r="AJ1595" s="10">
        <v>8.6</v>
      </c>
      <c r="AK1595" s="10">
        <v>9.4279</v>
      </c>
    </row>
    <row r="1596" s="1" customFormat="1" ht="33.75" customHeight="1" spans="1:37">
      <c r="A1596" s="1">
        <v>1593</v>
      </c>
      <c r="B1596" s="1" t="s">
        <v>2602</v>
      </c>
      <c r="C1596" s="1" t="s">
        <v>2450</v>
      </c>
      <c r="D1596" s="1" t="s">
        <v>363</v>
      </c>
      <c r="E1596" s="1" t="s">
        <v>2603</v>
      </c>
      <c r="F1596" s="3">
        <v>37.9667</v>
      </c>
      <c r="G1596" s="3"/>
      <c r="H1596" s="3"/>
      <c r="I1596" s="3"/>
      <c r="J1596" s="3">
        <v>37.92</v>
      </c>
      <c r="K1596" s="3"/>
      <c r="L1596" s="3"/>
      <c r="M1596" s="3"/>
      <c r="N1596" s="3"/>
      <c r="O1596" s="3">
        <v>37.94</v>
      </c>
      <c r="P1596" s="3"/>
      <c r="Q1596" s="3"/>
      <c r="R1596" s="3"/>
      <c r="S1596" s="3"/>
      <c r="T1596" s="3"/>
      <c r="U1596" s="3"/>
      <c r="V1596" s="3">
        <v>37.9</v>
      </c>
      <c r="W1596" s="3">
        <v>37.95</v>
      </c>
      <c r="X1596" s="3"/>
      <c r="Y1596" s="3"/>
      <c r="Z1596" s="3"/>
      <c r="AA1596" s="3"/>
      <c r="AB1596" s="3"/>
      <c r="AC1596" s="3"/>
      <c r="AD1596" s="3"/>
      <c r="AE1596" s="3"/>
      <c r="AF1596" s="3">
        <v>37.9</v>
      </c>
      <c r="AG1596" s="3"/>
      <c r="AH1596" s="3"/>
      <c r="AI1596" s="3">
        <v>37.9</v>
      </c>
      <c r="AJ1596" s="3"/>
      <c r="AK1596" s="3">
        <v>37.9183</v>
      </c>
    </row>
    <row r="1597" s="1" customFormat="1" ht="33.75" customHeight="1" spans="1:37">
      <c r="A1597" s="1">
        <v>1594</v>
      </c>
      <c r="B1597" s="1" t="s">
        <v>2602</v>
      </c>
      <c r="C1597" s="1" t="s">
        <v>2604</v>
      </c>
      <c r="D1597" s="1" t="s">
        <v>363</v>
      </c>
      <c r="E1597" s="1" t="s">
        <v>2603</v>
      </c>
      <c r="F1597" s="3">
        <v>75.9667</v>
      </c>
      <c r="G1597" s="3"/>
      <c r="H1597" s="3"/>
      <c r="I1597" s="3"/>
      <c r="J1597" s="3">
        <v>75.94</v>
      </c>
      <c r="K1597" s="3"/>
      <c r="L1597" s="3"/>
      <c r="M1597" s="3"/>
      <c r="N1597" s="3"/>
      <c r="O1597" s="3">
        <v>75.94</v>
      </c>
      <c r="P1597" s="3"/>
      <c r="Q1597" s="3"/>
      <c r="R1597" s="3"/>
      <c r="S1597" s="3"/>
      <c r="T1597" s="3"/>
      <c r="U1597" s="3"/>
      <c r="V1597" s="3">
        <v>75.9</v>
      </c>
      <c r="W1597" s="3">
        <v>75.96</v>
      </c>
      <c r="X1597" s="3"/>
      <c r="Y1597" s="3"/>
      <c r="Z1597" s="3"/>
      <c r="AA1597" s="3"/>
      <c r="AB1597" s="3"/>
      <c r="AC1597" s="3"/>
      <c r="AD1597" s="3"/>
      <c r="AE1597" s="3"/>
      <c r="AF1597" s="3">
        <v>75.9</v>
      </c>
      <c r="AG1597" s="3"/>
      <c r="AH1597" s="3"/>
      <c r="AI1597" s="3">
        <v>75.9</v>
      </c>
      <c r="AJ1597" s="3"/>
      <c r="AK1597" s="3">
        <v>75.9233</v>
      </c>
    </row>
    <row r="1598" s="1" customFormat="1" ht="33.75" customHeight="1" spans="1:37">
      <c r="A1598" s="1">
        <v>1595</v>
      </c>
      <c r="B1598" s="1" t="s">
        <v>866</v>
      </c>
      <c r="C1598" s="1" t="s">
        <v>40</v>
      </c>
      <c r="D1598" s="1" t="s">
        <v>116</v>
      </c>
      <c r="E1598" s="1" t="s">
        <v>2603</v>
      </c>
      <c r="F1598" s="3">
        <v>0.565</v>
      </c>
      <c r="G1598" s="3"/>
      <c r="H1598" s="3"/>
      <c r="I1598" s="3"/>
      <c r="J1598" s="3">
        <v>0.526</v>
      </c>
      <c r="K1598" s="3"/>
      <c r="L1598" s="3">
        <v>0.5485</v>
      </c>
      <c r="M1598" s="3"/>
      <c r="N1598" s="3"/>
      <c r="O1598" s="3">
        <v>0.526</v>
      </c>
      <c r="P1598" s="3"/>
      <c r="Q1598" s="3"/>
      <c r="R1598" s="3">
        <v>0.526</v>
      </c>
      <c r="S1598" s="3"/>
      <c r="T1598" s="3"/>
      <c r="U1598" s="3"/>
      <c r="V1598" s="3"/>
      <c r="W1598" s="3">
        <v>0.526</v>
      </c>
      <c r="X1598" s="3"/>
      <c r="Y1598" s="3"/>
      <c r="Z1598" s="3"/>
      <c r="AA1598" s="3"/>
      <c r="AB1598" s="3"/>
      <c r="AC1598" s="3"/>
      <c r="AD1598" s="3"/>
      <c r="AE1598" s="3"/>
      <c r="AF1598" s="3">
        <v>0.526</v>
      </c>
      <c r="AG1598" s="3"/>
      <c r="AH1598" s="3"/>
      <c r="AI1598" s="3">
        <v>0.526</v>
      </c>
      <c r="AJ1598" s="3">
        <v>0.526</v>
      </c>
      <c r="AK1598" s="3">
        <v>0.5288</v>
      </c>
    </row>
    <row r="1599" s="1" customFormat="1" ht="33.75" customHeight="1" spans="1:37">
      <c r="A1599" s="1">
        <v>1596</v>
      </c>
      <c r="B1599" s="1" t="s">
        <v>1298</v>
      </c>
      <c r="C1599" s="1" t="s">
        <v>40</v>
      </c>
      <c r="D1599" s="1" t="s">
        <v>776</v>
      </c>
      <c r="E1599" s="1" t="s">
        <v>2603</v>
      </c>
      <c r="F1599" s="3">
        <v>1.6665</v>
      </c>
      <c r="G1599" s="3"/>
      <c r="H1599" s="3"/>
      <c r="I1599" s="3"/>
      <c r="J1599" s="3">
        <v>1.638</v>
      </c>
      <c r="K1599" s="3">
        <v>1.6468</v>
      </c>
      <c r="L1599" s="3"/>
      <c r="M1599" s="3"/>
      <c r="N1599" s="3"/>
      <c r="O1599" s="3"/>
      <c r="P1599" s="3"/>
      <c r="Q1599" s="3">
        <v>1.6333</v>
      </c>
      <c r="R1599" s="3"/>
      <c r="S1599" s="3"/>
      <c r="T1599" s="3"/>
      <c r="U1599" s="3">
        <v>1.6333</v>
      </c>
      <c r="V1599" s="3"/>
      <c r="W1599" s="3">
        <v>1.6333</v>
      </c>
      <c r="X1599" s="3"/>
      <c r="Y1599" s="3"/>
      <c r="Z1599" s="3">
        <v>1.6333</v>
      </c>
      <c r="AA1599" s="3"/>
      <c r="AB1599" s="3"/>
      <c r="AC1599" s="3"/>
      <c r="AD1599" s="3">
        <v>1.6333</v>
      </c>
      <c r="AE1599" s="3"/>
      <c r="AF1599" s="3"/>
      <c r="AG1599" s="3"/>
      <c r="AH1599" s="3"/>
      <c r="AI1599" s="3">
        <v>1.6333</v>
      </c>
      <c r="AJ1599" s="3"/>
      <c r="AK1599" s="3">
        <v>1.6356</v>
      </c>
    </row>
    <row r="1600" s="1" customFormat="1" ht="33.75" customHeight="1" spans="1:37">
      <c r="A1600" s="1">
        <v>1597</v>
      </c>
      <c r="B1600" s="1" t="s">
        <v>2605</v>
      </c>
      <c r="C1600" s="1" t="s">
        <v>285</v>
      </c>
      <c r="D1600" s="1" t="s">
        <v>251</v>
      </c>
      <c r="E1600" s="1" t="s">
        <v>2603</v>
      </c>
      <c r="F1600" s="3">
        <v>1.3986</v>
      </c>
      <c r="G1600" s="3"/>
      <c r="H1600" s="3"/>
      <c r="I1600" s="3"/>
      <c r="J1600" s="3"/>
      <c r="K1600" s="3">
        <v>1.3092</v>
      </c>
      <c r="L1600" s="3"/>
      <c r="M1600" s="3"/>
      <c r="N1600" s="3"/>
      <c r="O1600" s="3">
        <v>1.2442</v>
      </c>
      <c r="P1600" s="3"/>
      <c r="Q1600" s="3"/>
      <c r="R1600" s="3"/>
      <c r="S1600" s="3"/>
      <c r="T1600" s="3"/>
      <c r="U1600" s="3"/>
      <c r="V1600" s="3">
        <v>1.2558</v>
      </c>
      <c r="W1600" s="3">
        <v>1.2658</v>
      </c>
      <c r="X1600" s="3"/>
      <c r="Y1600" s="3"/>
      <c r="Z1600" s="3"/>
      <c r="AA1600" s="3"/>
      <c r="AB1600" s="3"/>
      <c r="AC1600" s="3"/>
      <c r="AD1600" s="3">
        <v>1.25</v>
      </c>
      <c r="AE1600" s="3"/>
      <c r="AF1600" s="3"/>
      <c r="AG1600" s="3"/>
      <c r="AH1600" s="3"/>
      <c r="AI1600" s="3"/>
      <c r="AJ1600" s="3"/>
      <c r="AK1600" s="3">
        <v>1.265</v>
      </c>
    </row>
    <row r="1601" s="1" customFormat="1" ht="33.75" customHeight="1" spans="1:37">
      <c r="A1601" s="1">
        <v>1598</v>
      </c>
      <c r="B1601" s="1" t="s">
        <v>2606</v>
      </c>
      <c r="C1601" s="1" t="s">
        <v>307</v>
      </c>
      <c r="D1601" s="1" t="s">
        <v>64</v>
      </c>
      <c r="E1601" s="1" t="s">
        <v>2603</v>
      </c>
      <c r="F1601" s="3">
        <v>1.7639</v>
      </c>
      <c r="G1601" s="3"/>
      <c r="H1601" s="3"/>
      <c r="I1601" s="3"/>
      <c r="J1601" s="3">
        <v>1.6</v>
      </c>
      <c r="K1601" s="3"/>
      <c r="L1601" s="3">
        <v>1.3808</v>
      </c>
      <c r="M1601" s="3">
        <v>1.6</v>
      </c>
      <c r="N1601" s="3"/>
      <c r="O1601" s="3"/>
      <c r="P1601" s="3"/>
      <c r="Q1601" s="3"/>
      <c r="R1601" s="3"/>
      <c r="S1601" s="3"/>
      <c r="T1601" s="3"/>
      <c r="U1601" s="3"/>
      <c r="V1601" s="3">
        <v>1.2667</v>
      </c>
      <c r="W1601" s="3"/>
      <c r="X1601" s="3"/>
      <c r="Y1601" s="3"/>
      <c r="Z1601" s="3"/>
      <c r="AA1601" s="3"/>
      <c r="AB1601" s="3"/>
      <c r="AC1601" s="3"/>
      <c r="AD1601" s="3"/>
      <c r="AE1601" s="3"/>
      <c r="AF1601" s="3">
        <v>1.6</v>
      </c>
      <c r="AG1601" s="3"/>
      <c r="AH1601" s="3"/>
      <c r="AI1601" s="3">
        <v>1.2667</v>
      </c>
      <c r="AJ1601" s="3">
        <v>1.6</v>
      </c>
      <c r="AK1601" s="3">
        <v>1.4735</v>
      </c>
    </row>
    <row r="1602" s="1" customFormat="1" ht="33.75" customHeight="1" spans="1:37">
      <c r="A1602" s="1">
        <v>1599</v>
      </c>
      <c r="B1602" s="1" t="s">
        <v>89</v>
      </c>
      <c r="C1602" s="1" t="s">
        <v>2607</v>
      </c>
      <c r="D1602" s="1" t="s">
        <v>91</v>
      </c>
      <c r="E1602" s="1" t="s">
        <v>2603</v>
      </c>
      <c r="F1602" s="3">
        <v>0.48</v>
      </c>
      <c r="G1602" s="3"/>
      <c r="H1602" s="3"/>
      <c r="I1602" s="3"/>
      <c r="J1602" s="3"/>
      <c r="K1602" s="3">
        <v>0.2725</v>
      </c>
      <c r="L1602" s="3"/>
      <c r="M1602" s="3"/>
      <c r="N1602" s="3"/>
      <c r="O1602" s="3"/>
      <c r="P1602" s="3"/>
      <c r="Q1602" s="3"/>
      <c r="R1602" s="3"/>
      <c r="S1602" s="3"/>
      <c r="T1602" s="3"/>
      <c r="U1602" s="3">
        <v>0.345</v>
      </c>
      <c r="V1602" s="3">
        <v>0.2725</v>
      </c>
      <c r="W1602" s="3"/>
      <c r="X1602" s="3">
        <v>0.2725</v>
      </c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>
        <v>0.375</v>
      </c>
      <c r="AK1602" s="3">
        <v>0.3075</v>
      </c>
    </row>
    <row r="1603" s="1" customFormat="1" ht="33.75" customHeight="1" spans="1:37">
      <c r="A1603" s="1">
        <v>1600</v>
      </c>
      <c r="B1603" s="1" t="s">
        <v>96</v>
      </c>
      <c r="C1603" s="1" t="s">
        <v>2608</v>
      </c>
      <c r="D1603" s="1" t="s">
        <v>91</v>
      </c>
      <c r="E1603" s="1" t="s">
        <v>2603</v>
      </c>
      <c r="F1603" s="3">
        <v>0.3762</v>
      </c>
      <c r="G1603" s="3"/>
      <c r="H1603" s="3">
        <v>0.375</v>
      </c>
      <c r="I1603" s="3"/>
      <c r="J1603" s="3"/>
      <c r="K1603" s="3"/>
      <c r="L1603" s="3"/>
      <c r="M1603" s="3">
        <v>0.375</v>
      </c>
      <c r="N1603" s="3"/>
      <c r="O1603" s="3"/>
      <c r="P1603" s="3"/>
      <c r="Q1603" s="3"/>
      <c r="R1603" s="3"/>
      <c r="S1603" s="3"/>
      <c r="T1603" s="3"/>
      <c r="U1603" s="3"/>
      <c r="V1603" s="3">
        <v>0.375</v>
      </c>
      <c r="W1603" s="3"/>
      <c r="X1603" s="3">
        <v>0.375</v>
      </c>
      <c r="Y1603" s="3">
        <v>0.375</v>
      </c>
      <c r="Z1603" s="3"/>
      <c r="AA1603" s="3">
        <v>0.375</v>
      </c>
      <c r="AB1603" s="3"/>
      <c r="AC1603" s="3"/>
      <c r="AD1603" s="3"/>
      <c r="AE1603" s="3"/>
      <c r="AF1603" s="3"/>
      <c r="AG1603" s="3"/>
      <c r="AH1603" s="3"/>
      <c r="AI1603" s="3"/>
      <c r="AJ1603" s="3"/>
      <c r="AK1603" s="3">
        <v>0.375</v>
      </c>
    </row>
    <row r="1604" s="1" customFormat="1" ht="33.75" customHeight="1" spans="1:37">
      <c r="A1604" s="1">
        <v>1601</v>
      </c>
      <c r="B1604" s="1" t="s">
        <v>188</v>
      </c>
      <c r="C1604" s="1" t="s">
        <v>183</v>
      </c>
      <c r="D1604" s="1" t="s">
        <v>189</v>
      </c>
      <c r="E1604" s="1" t="s">
        <v>2603</v>
      </c>
      <c r="F1604" s="3">
        <v>0.4891</v>
      </c>
      <c r="G1604" s="3"/>
      <c r="H1604" s="3"/>
      <c r="I1604" s="3"/>
      <c r="J1604" s="3"/>
      <c r="K1604" s="3"/>
      <c r="L1604" s="3"/>
      <c r="M1604" s="3">
        <v>0.3933</v>
      </c>
      <c r="N1604" s="3"/>
      <c r="O1604" s="3"/>
      <c r="P1604" s="3"/>
      <c r="Q1604" s="3"/>
      <c r="R1604" s="3"/>
      <c r="S1604" s="3"/>
      <c r="T1604" s="3"/>
      <c r="U1604" s="3"/>
      <c r="V1604" s="3">
        <v>0.4</v>
      </c>
      <c r="W1604" s="3"/>
      <c r="X1604" s="3"/>
      <c r="Y1604" s="3"/>
      <c r="Z1604" s="3"/>
      <c r="AA1604" s="3"/>
      <c r="AB1604" s="3"/>
      <c r="AC1604" s="3"/>
      <c r="AD1604" s="3">
        <v>0.4373</v>
      </c>
      <c r="AE1604" s="3"/>
      <c r="AF1604" s="3">
        <v>0.4</v>
      </c>
      <c r="AG1604" s="3"/>
      <c r="AH1604" s="3"/>
      <c r="AI1604" s="3"/>
      <c r="AJ1604" s="3"/>
      <c r="AK1604" s="3">
        <v>0.4077</v>
      </c>
    </row>
    <row r="1605" s="1" customFormat="1" ht="33.75" customHeight="1" spans="1:37">
      <c r="A1605" s="1">
        <v>1602</v>
      </c>
      <c r="B1605" s="1" t="s">
        <v>2609</v>
      </c>
      <c r="C1605" s="1" t="s">
        <v>246</v>
      </c>
      <c r="D1605" s="1" t="s">
        <v>503</v>
      </c>
      <c r="E1605" s="1" t="s">
        <v>2603</v>
      </c>
      <c r="F1605" s="3">
        <v>0.4667</v>
      </c>
      <c r="G1605" s="3"/>
      <c r="H1605" s="3"/>
      <c r="I1605" s="3"/>
      <c r="J1605" s="3">
        <v>0.333</v>
      </c>
      <c r="K1605" s="3"/>
      <c r="L1605" s="3">
        <v>0.314</v>
      </c>
      <c r="M1605" s="3"/>
      <c r="N1605" s="3"/>
      <c r="O1605" s="3"/>
      <c r="P1605" s="3"/>
      <c r="Q1605" s="3"/>
      <c r="R1605" s="3"/>
      <c r="S1605" s="3"/>
      <c r="T1605" s="3"/>
      <c r="U1605" s="3">
        <v>0.3333</v>
      </c>
      <c r="V1605" s="3">
        <v>0.4</v>
      </c>
      <c r="W1605" s="3"/>
      <c r="X1605" s="3"/>
      <c r="Y1605" s="3"/>
      <c r="Z1605" s="3"/>
      <c r="AA1605" s="3"/>
      <c r="AB1605" s="3">
        <v>0.3267</v>
      </c>
      <c r="AC1605" s="3"/>
      <c r="AD1605" s="3"/>
      <c r="AE1605" s="3"/>
      <c r="AF1605" s="3"/>
      <c r="AG1605" s="3"/>
      <c r="AH1605" s="3"/>
      <c r="AI1605" s="3"/>
      <c r="AJ1605" s="3"/>
      <c r="AK1605" s="3">
        <v>0.3414</v>
      </c>
    </row>
    <row r="1606" s="1" customFormat="1" ht="33.75" customHeight="1" spans="1:37">
      <c r="A1606" s="1">
        <v>1603</v>
      </c>
      <c r="B1606" s="1" t="s">
        <v>2610</v>
      </c>
      <c r="C1606" s="1" t="s">
        <v>307</v>
      </c>
      <c r="D1606" s="1" t="s">
        <v>2611</v>
      </c>
      <c r="E1606" s="1" t="s">
        <v>2603</v>
      </c>
      <c r="F1606" s="3">
        <v>0.2138</v>
      </c>
      <c r="G1606" s="3"/>
      <c r="H1606" s="3"/>
      <c r="I1606" s="3"/>
      <c r="J1606" s="3"/>
      <c r="K1606" s="3"/>
      <c r="L1606" s="3">
        <v>0.178</v>
      </c>
      <c r="M1606" s="3"/>
      <c r="N1606" s="3"/>
      <c r="O1606" s="3"/>
      <c r="P1606" s="3"/>
      <c r="Q1606" s="3"/>
      <c r="R1606" s="3"/>
      <c r="S1606" s="3"/>
      <c r="T1606" s="3"/>
      <c r="U1606" s="3">
        <v>0.1658</v>
      </c>
      <c r="V1606" s="3">
        <v>0.1974</v>
      </c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>
        <v>0.19</v>
      </c>
      <c r="AH1606" s="3"/>
      <c r="AI1606" s="3">
        <v>0.182</v>
      </c>
      <c r="AJ1606" s="3"/>
      <c r="AK1606" s="3">
        <v>0.1826</v>
      </c>
    </row>
    <row r="1607" s="1" customFormat="1" ht="33.75" customHeight="1" spans="1:37">
      <c r="A1607" s="1">
        <v>1604</v>
      </c>
      <c r="B1607" s="1" t="s">
        <v>338</v>
      </c>
      <c r="C1607" s="1" t="s">
        <v>2612</v>
      </c>
      <c r="D1607" s="1" t="s">
        <v>175</v>
      </c>
      <c r="E1607" s="1" t="s">
        <v>2603</v>
      </c>
      <c r="F1607" s="3">
        <v>0.8197</v>
      </c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>
        <v>0.565</v>
      </c>
      <c r="V1607" s="3">
        <v>0.694</v>
      </c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>
        <v>0.817</v>
      </c>
      <c r="AH1607" s="3"/>
      <c r="AI1607" s="3"/>
      <c r="AJ1607" s="3"/>
      <c r="AK1607" s="3">
        <v>0.692</v>
      </c>
    </row>
    <row r="1608" s="1" customFormat="1" ht="33.75" customHeight="1" spans="1:37">
      <c r="A1608" s="1">
        <v>1605</v>
      </c>
      <c r="B1608" s="1" t="s">
        <v>277</v>
      </c>
      <c r="C1608" s="1" t="s">
        <v>553</v>
      </c>
      <c r="D1608" s="1" t="s">
        <v>237</v>
      </c>
      <c r="E1608" s="1" t="s">
        <v>2603</v>
      </c>
      <c r="F1608" s="3">
        <v>1.8361</v>
      </c>
      <c r="G1608" s="3"/>
      <c r="H1608" s="3"/>
      <c r="I1608" s="3">
        <v>1.25</v>
      </c>
      <c r="J1608" s="3"/>
      <c r="K1608" s="3"/>
      <c r="L1608" s="3">
        <v>1.5336</v>
      </c>
      <c r="M1608" s="3"/>
      <c r="N1608" s="3"/>
      <c r="O1608" s="3">
        <v>1.2457</v>
      </c>
      <c r="P1608" s="3">
        <v>1.46</v>
      </c>
      <c r="Q1608" s="3"/>
      <c r="R1608" s="3"/>
      <c r="S1608" s="3"/>
      <c r="T1608" s="3">
        <v>1.7207</v>
      </c>
      <c r="U1608" s="3"/>
      <c r="V1608" s="3">
        <v>1.5357</v>
      </c>
      <c r="W1608" s="3">
        <v>1.25</v>
      </c>
      <c r="X1608" s="3"/>
      <c r="Y1608" s="3">
        <v>1.8036</v>
      </c>
      <c r="Z1608" s="3"/>
      <c r="AA1608" s="3"/>
      <c r="AB1608" s="3"/>
      <c r="AC1608" s="3"/>
      <c r="AD1608" s="3"/>
      <c r="AE1608" s="3"/>
      <c r="AF1608" s="3"/>
      <c r="AG1608" s="3"/>
      <c r="AH1608" s="3">
        <v>1.25</v>
      </c>
      <c r="AI1608" s="3">
        <v>1.25</v>
      </c>
      <c r="AJ1608" s="3"/>
      <c r="AK1608" s="3">
        <v>1.4299</v>
      </c>
    </row>
    <row r="1609" s="1" customFormat="1" ht="33.75" customHeight="1" spans="1:37">
      <c r="A1609" s="1">
        <v>1606</v>
      </c>
      <c r="B1609" s="1" t="s">
        <v>825</v>
      </c>
      <c r="C1609" s="1" t="s">
        <v>90</v>
      </c>
      <c r="D1609" s="1" t="s">
        <v>993</v>
      </c>
      <c r="E1609" s="1" t="s">
        <v>2603</v>
      </c>
      <c r="F1609" s="3">
        <v>1.15</v>
      </c>
      <c r="G1609" s="3"/>
      <c r="H1609" s="3">
        <v>1.1333</v>
      </c>
      <c r="I1609" s="3"/>
      <c r="J1609" s="3"/>
      <c r="K1609" s="3"/>
      <c r="L1609" s="3"/>
      <c r="M1609" s="3">
        <v>1.1333</v>
      </c>
      <c r="N1609" s="3"/>
      <c r="O1609" s="3"/>
      <c r="P1609" s="3"/>
      <c r="Q1609" s="3"/>
      <c r="R1609" s="3"/>
      <c r="S1609" s="3"/>
      <c r="T1609" s="3"/>
      <c r="U1609" s="3"/>
      <c r="V1609" s="3">
        <v>0.8833</v>
      </c>
      <c r="W1609" s="3"/>
      <c r="X1609" s="3">
        <v>1.1333</v>
      </c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>
        <v>1.0708</v>
      </c>
    </row>
    <row r="1610" s="1" customFormat="1" ht="33.75" customHeight="1" spans="1:37">
      <c r="A1610" s="1">
        <v>1607</v>
      </c>
      <c r="B1610" s="1" t="s">
        <v>92</v>
      </c>
      <c r="C1610" s="1" t="s">
        <v>90</v>
      </c>
      <c r="D1610" s="1" t="s">
        <v>91</v>
      </c>
      <c r="E1610" s="1" t="s">
        <v>2603</v>
      </c>
      <c r="F1610" s="3">
        <v>0.5</v>
      </c>
      <c r="G1610" s="3"/>
      <c r="H1610" s="3">
        <v>0.5</v>
      </c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>
        <v>0.395</v>
      </c>
      <c r="W1610" s="3"/>
      <c r="X1610" s="3">
        <v>0.5</v>
      </c>
      <c r="Y1610" s="3"/>
      <c r="Z1610" s="3"/>
      <c r="AA1610" s="3">
        <v>0.4925</v>
      </c>
      <c r="AB1610" s="3"/>
      <c r="AC1610" s="3"/>
      <c r="AD1610" s="3"/>
      <c r="AE1610" s="3"/>
      <c r="AF1610" s="3"/>
      <c r="AG1610" s="3"/>
      <c r="AH1610" s="3"/>
      <c r="AI1610" s="3"/>
      <c r="AJ1610" s="3">
        <v>0.5</v>
      </c>
      <c r="AK1610" s="3">
        <v>0.4775</v>
      </c>
    </row>
    <row r="1611" s="1" customFormat="1" ht="33.75" customHeight="1" spans="1:37">
      <c r="A1611" s="1">
        <v>1608</v>
      </c>
      <c r="B1611" s="1" t="s">
        <v>2613</v>
      </c>
      <c r="C1611" s="1" t="s">
        <v>246</v>
      </c>
      <c r="D1611" s="1" t="s">
        <v>179</v>
      </c>
      <c r="E1611" s="1" t="s">
        <v>2603</v>
      </c>
      <c r="F1611" s="3">
        <v>0.4119</v>
      </c>
      <c r="G1611" s="3"/>
      <c r="H1611" s="3"/>
      <c r="I1611" s="3"/>
      <c r="J1611" s="3"/>
      <c r="K1611" s="3"/>
      <c r="L1611" s="3"/>
      <c r="M1611" s="3"/>
      <c r="N1611" s="3"/>
      <c r="O1611" s="3">
        <v>0.275</v>
      </c>
      <c r="P1611" s="3">
        <v>0.3181</v>
      </c>
      <c r="Q1611" s="3"/>
      <c r="R1611" s="3"/>
      <c r="S1611" s="3"/>
      <c r="T1611" s="3"/>
      <c r="U1611" s="3"/>
      <c r="V1611" s="3"/>
      <c r="W1611" s="3">
        <v>0.3214</v>
      </c>
      <c r="X1611" s="3"/>
      <c r="Y1611" s="3"/>
      <c r="Z1611" s="3"/>
      <c r="AA1611" s="3"/>
      <c r="AB1611" s="3"/>
      <c r="AC1611" s="3">
        <v>0.3611</v>
      </c>
      <c r="AD1611" s="3"/>
      <c r="AE1611" s="3"/>
      <c r="AF1611" s="3"/>
      <c r="AG1611" s="3"/>
      <c r="AH1611" s="3"/>
      <c r="AI1611" s="3"/>
      <c r="AJ1611" s="3"/>
      <c r="AK1611" s="3">
        <v>0.3189</v>
      </c>
    </row>
    <row r="1612" s="1" customFormat="1" ht="33.75" customHeight="1" spans="1:37">
      <c r="A1612" s="1">
        <v>1609</v>
      </c>
      <c r="B1612" s="1" t="s">
        <v>2614</v>
      </c>
      <c r="C1612" s="1" t="s">
        <v>1668</v>
      </c>
      <c r="D1612" s="1" t="s">
        <v>114</v>
      </c>
      <c r="E1612" s="1" t="s">
        <v>2603</v>
      </c>
      <c r="F1612" s="3">
        <v>0.8831</v>
      </c>
      <c r="G1612" s="3"/>
      <c r="H1612" s="3">
        <v>0.7778</v>
      </c>
      <c r="I1612" s="3"/>
      <c r="J1612" s="3"/>
      <c r="K1612" s="3"/>
      <c r="L1612" s="3"/>
      <c r="M1612" s="3">
        <v>0.7778</v>
      </c>
      <c r="N1612" s="3"/>
      <c r="O1612" s="3"/>
      <c r="P1612" s="3"/>
      <c r="Q1612" s="3"/>
      <c r="R1612" s="3"/>
      <c r="S1612" s="3"/>
      <c r="T1612" s="3"/>
      <c r="U1612" s="3">
        <v>0.7778</v>
      </c>
      <c r="V1612" s="3"/>
      <c r="W1612" s="3">
        <v>0.8531</v>
      </c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>
        <v>0.7778</v>
      </c>
      <c r="AJ1612" s="3"/>
      <c r="AK1612" s="3">
        <v>0.7929</v>
      </c>
    </row>
    <row r="1613" s="1" customFormat="1" ht="33.75" customHeight="1" spans="1:37">
      <c r="A1613" s="1">
        <v>1610</v>
      </c>
      <c r="B1613" s="1" t="s">
        <v>2615</v>
      </c>
      <c r="C1613" s="1" t="s">
        <v>246</v>
      </c>
      <c r="D1613" s="1" t="s">
        <v>93</v>
      </c>
      <c r="E1613" s="1" t="s">
        <v>2603</v>
      </c>
      <c r="F1613" s="3">
        <v>0.6453</v>
      </c>
      <c r="G1613" s="3"/>
      <c r="H1613" s="3"/>
      <c r="I1613" s="3"/>
      <c r="J1613" s="3">
        <v>0.5258</v>
      </c>
      <c r="K1613" s="3"/>
      <c r="L1613" s="3">
        <v>0.63</v>
      </c>
      <c r="M1613" s="3"/>
      <c r="N1613" s="3"/>
      <c r="O1613" s="3">
        <v>0.5258</v>
      </c>
      <c r="P1613" s="3"/>
      <c r="Q1613" s="3"/>
      <c r="R1613" s="3"/>
      <c r="S1613" s="3"/>
      <c r="T1613" s="3"/>
      <c r="U1613" s="3"/>
      <c r="V1613" s="3">
        <v>0.5479</v>
      </c>
      <c r="W1613" s="3">
        <v>0.515</v>
      </c>
      <c r="X1613" s="3"/>
      <c r="Y1613" s="3"/>
      <c r="Z1613" s="3"/>
      <c r="AA1613" s="3"/>
      <c r="AB1613" s="3"/>
      <c r="AC1613" s="3"/>
      <c r="AD1613" s="3">
        <v>0.6</v>
      </c>
      <c r="AE1613" s="3"/>
      <c r="AF1613" s="3"/>
      <c r="AG1613" s="3"/>
      <c r="AH1613" s="3"/>
      <c r="AI1613" s="3"/>
      <c r="AJ1613" s="3"/>
      <c r="AK1613" s="3">
        <v>0.5574</v>
      </c>
    </row>
    <row r="1614" s="1" customFormat="1" ht="33.75" customHeight="1" spans="1:37">
      <c r="A1614" s="1">
        <v>1611</v>
      </c>
      <c r="B1614" s="1" t="s">
        <v>2616</v>
      </c>
      <c r="C1614" s="1" t="s">
        <v>246</v>
      </c>
      <c r="D1614" s="1" t="s">
        <v>122</v>
      </c>
      <c r="E1614" s="1" t="s">
        <v>2603</v>
      </c>
      <c r="F1614" s="3">
        <v>0.1905</v>
      </c>
      <c r="G1614" s="3"/>
      <c r="H1614" s="3"/>
      <c r="I1614" s="3"/>
      <c r="J1614" s="3">
        <v>0.1495</v>
      </c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>
        <v>0.153</v>
      </c>
      <c r="W1614" s="3">
        <v>0.137</v>
      </c>
      <c r="X1614" s="3"/>
      <c r="Y1614" s="3"/>
      <c r="Z1614" s="3"/>
      <c r="AA1614" s="3"/>
      <c r="AB1614" s="3"/>
      <c r="AC1614" s="3">
        <v>0.176</v>
      </c>
      <c r="AD1614" s="3"/>
      <c r="AE1614" s="3"/>
      <c r="AF1614" s="3"/>
      <c r="AG1614" s="3"/>
      <c r="AH1614" s="3"/>
      <c r="AI1614" s="3"/>
      <c r="AJ1614" s="3"/>
      <c r="AK1614" s="3">
        <v>0.1539</v>
      </c>
    </row>
    <row r="1615" s="1" customFormat="1" ht="67.5" spans="1:37">
      <c r="A1615" s="1">
        <v>1612</v>
      </c>
      <c r="B1615" s="1" t="s">
        <v>2617</v>
      </c>
      <c r="C1615" s="1" t="s">
        <v>343</v>
      </c>
      <c r="D1615" s="1" t="s">
        <v>2618</v>
      </c>
      <c r="E1615" s="1" t="s">
        <v>2619</v>
      </c>
      <c r="F1615" s="1">
        <v>5.3475</v>
      </c>
      <c r="G1615" s="6"/>
      <c r="H1615" s="6"/>
      <c r="I1615" s="6">
        <v>5.27</v>
      </c>
      <c r="J1615" s="6">
        <v>5.0825</v>
      </c>
      <c r="K1615" s="6">
        <v>5.3325</v>
      </c>
      <c r="L1615" s="6"/>
      <c r="M1615" s="6"/>
      <c r="N1615" s="6"/>
      <c r="O1615" s="6">
        <v>5.0825</v>
      </c>
      <c r="P1615" s="6"/>
      <c r="Q1615" s="6">
        <v>5.08</v>
      </c>
      <c r="R1615" s="6"/>
      <c r="S1615" s="6"/>
      <c r="T1615" s="6">
        <v>5.08</v>
      </c>
      <c r="U1615" s="6">
        <v>5.085</v>
      </c>
      <c r="V1615" s="6">
        <v>5.08</v>
      </c>
      <c r="W1615" s="6"/>
      <c r="X1615" s="6"/>
      <c r="Y1615" s="6"/>
      <c r="Z1615" s="6">
        <v>5.085</v>
      </c>
      <c r="AA1615" s="6"/>
      <c r="AB1615" s="6"/>
      <c r="AC1615" s="6"/>
      <c r="AD1615" s="6"/>
      <c r="AE1615" s="6"/>
      <c r="AF1615" s="6"/>
      <c r="AG1615" s="6"/>
      <c r="AH1615" s="6"/>
      <c r="AI1615" s="6">
        <v>5.08</v>
      </c>
      <c r="AJ1615" s="6">
        <v>5.085</v>
      </c>
      <c r="AK1615" s="6">
        <v>5.122</v>
      </c>
    </row>
    <row r="1616" s="1" customFormat="1" ht="22.5" customHeight="1" spans="1:37">
      <c r="A1616" s="1">
        <v>1613</v>
      </c>
      <c r="B1616" s="94" t="s">
        <v>2620</v>
      </c>
      <c r="C1616" s="94" t="s">
        <v>2621</v>
      </c>
      <c r="D1616" s="1" t="s">
        <v>363</v>
      </c>
      <c r="E1616" s="1" t="s">
        <v>2622</v>
      </c>
      <c r="F1616" s="80">
        <v>83.18</v>
      </c>
      <c r="G1616" s="95"/>
      <c r="H1616" s="75"/>
      <c r="I1616" s="80">
        <v>80.35</v>
      </c>
      <c r="J1616" s="80">
        <v>79.36</v>
      </c>
      <c r="K1616" s="80">
        <v>82.38</v>
      </c>
      <c r="L1616" s="80">
        <v>82.0724</v>
      </c>
      <c r="M1616" s="80"/>
      <c r="N1616" s="80"/>
      <c r="O1616" s="80"/>
      <c r="P1616" s="80"/>
      <c r="Q1616" s="80">
        <v>79.36</v>
      </c>
      <c r="R1616" s="80"/>
      <c r="S1616" s="80"/>
      <c r="T1616" s="80"/>
      <c r="U1616" s="80"/>
      <c r="V1616" s="80">
        <v>83.15</v>
      </c>
      <c r="W1616" s="80"/>
      <c r="X1616" s="80"/>
      <c r="Y1616" s="75">
        <v>82.84</v>
      </c>
      <c r="Z1616" s="80"/>
      <c r="AA1616" s="80"/>
      <c r="AB1616" s="80"/>
      <c r="AC1616" s="80"/>
      <c r="AD1616" s="80">
        <v>81.34</v>
      </c>
      <c r="AE1616" s="80"/>
      <c r="AF1616" s="80"/>
      <c r="AG1616" s="80"/>
      <c r="AH1616" s="80"/>
      <c r="AI1616" s="80">
        <v>79.36</v>
      </c>
      <c r="AJ1616" s="80">
        <v>79.36</v>
      </c>
      <c r="AK1616" s="20">
        <f t="shared" ref="AK1616:AK1625" si="40">AVERAGE(G1616:AJ1616)</f>
        <v>80.95724</v>
      </c>
    </row>
    <row r="1617" s="1" customFormat="1" ht="22.5" customHeight="1" spans="1:37">
      <c r="A1617" s="1">
        <v>1614</v>
      </c>
      <c r="B1617" s="94" t="s">
        <v>2620</v>
      </c>
      <c r="C1617" s="94" t="s">
        <v>2623</v>
      </c>
      <c r="D1617" s="1" t="s">
        <v>363</v>
      </c>
      <c r="E1617" s="1" t="s">
        <v>2622</v>
      </c>
      <c r="F1617" s="80">
        <v>95.785</v>
      </c>
      <c r="G1617" s="95"/>
      <c r="H1617" s="75"/>
      <c r="I1617" s="80"/>
      <c r="J1617" s="80">
        <v>93.97</v>
      </c>
      <c r="K1617" s="80">
        <v>94.44</v>
      </c>
      <c r="L1617" s="80">
        <v>94.3978</v>
      </c>
      <c r="M1617" s="80"/>
      <c r="N1617" s="80"/>
      <c r="O1617" s="80">
        <v>93.97</v>
      </c>
      <c r="P1617" s="80"/>
      <c r="Q1617" s="80">
        <v>93.97</v>
      </c>
      <c r="R1617" s="80"/>
      <c r="S1617" s="80"/>
      <c r="T1617" s="80"/>
      <c r="U1617" s="80"/>
      <c r="V1617" s="80"/>
      <c r="W1617" s="80"/>
      <c r="X1617" s="80"/>
      <c r="Y1617" s="75">
        <v>95.34</v>
      </c>
      <c r="Z1617" s="80"/>
      <c r="AA1617" s="80"/>
      <c r="AB1617" s="80"/>
      <c r="AC1617" s="80"/>
      <c r="AD1617" s="80">
        <v>93.97</v>
      </c>
      <c r="AE1617" s="80"/>
      <c r="AF1617" s="80"/>
      <c r="AG1617" s="80"/>
      <c r="AH1617" s="80"/>
      <c r="AI1617" s="80">
        <v>93.97</v>
      </c>
      <c r="AJ1617" s="80">
        <v>93.97</v>
      </c>
      <c r="AK1617" s="20">
        <f t="shared" si="40"/>
        <v>94.2219777777778</v>
      </c>
    </row>
    <row r="1618" s="1" customFormat="1" ht="22.5" customHeight="1" spans="1:37">
      <c r="A1618" s="1">
        <v>1615</v>
      </c>
      <c r="B1618" s="94" t="s">
        <v>2620</v>
      </c>
      <c r="C1618" s="94" t="s">
        <v>2624</v>
      </c>
      <c r="D1618" s="1" t="s">
        <v>363</v>
      </c>
      <c r="E1618" s="1" t="s">
        <v>2622</v>
      </c>
      <c r="F1618" s="80">
        <v>107.515</v>
      </c>
      <c r="G1618" s="95"/>
      <c r="H1618" s="75"/>
      <c r="I1618" s="80"/>
      <c r="J1618" s="80"/>
      <c r="K1618" s="80"/>
      <c r="L1618" s="80"/>
      <c r="M1618" s="80"/>
      <c r="N1618" s="80"/>
      <c r="O1618" s="80">
        <v>105.18</v>
      </c>
      <c r="P1618" s="80"/>
      <c r="Q1618" s="80"/>
      <c r="R1618" s="80"/>
      <c r="S1618" s="80"/>
      <c r="T1618" s="80"/>
      <c r="U1618" s="80">
        <v>105.73</v>
      </c>
      <c r="V1618" s="80">
        <v>105.11</v>
      </c>
      <c r="W1618" s="80">
        <v>105.18</v>
      </c>
      <c r="X1618" s="80">
        <v>105.11</v>
      </c>
      <c r="Y1618" s="75"/>
      <c r="Z1618" s="80"/>
      <c r="AA1618" s="80"/>
      <c r="AB1618" s="80"/>
      <c r="AC1618" s="80"/>
      <c r="AD1618" s="80">
        <v>105.22</v>
      </c>
      <c r="AE1618" s="80"/>
      <c r="AF1618" s="80"/>
      <c r="AG1618" s="80"/>
      <c r="AH1618" s="80"/>
      <c r="AI1618" s="80">
        <v>105.11</v>
      </c>
      <c r="AJ1618" s="80"/>
      <c r="AK1618" s="20">
        <f t="shared" si="40"/>
        <v>105.234285714286</v>
      </c>
    </row>
    <row r="1619" s="1" customFormat="1" ht="22.5" customHeight="1" spans="1:37">
      <c r="A1619" s="1">
        <v>1616</v>
      </c>
      <c r="B1619" s="94" t="s">
        <v>2620</v>
      </c>
      <c r="C1619" s="94" t="s">
        <v>2625</v>
      </c>
      <c r="D1619" s="1" t="s">
        <v>363</v>
      </c>
      <c r="E1619" s="1" t="s">
        <v>2622</v>
      </c>
      <c r="F1619" s="80">
        <v>138.5225</v>
      </c>
      <c r="G1619" s="95"/>
      <c r="H1619" s="75"/>
      <c r="I1619" s="80">
        <v>136.68</v>
      </c>
      <c r="J1619" s="80">
        <v>132.6</v>
      </c>
      <c r="K1619" s="80"/>
      <c r="L1619" s="80">
        <v>134.61666</v>
      </c>
      <c r="M1619" s="80"/>
      <c r="N1619" s="80">
        <v>135</v>
      </c>
      <c r="O1619" s="80">
        <v>131.28</v>
      </c>
      <c r="P1619" s="80"/>
      <c r="Q1619" s="80">
        <v>121.05</v>
      </c>
      <c r="R1619" s="80"/>
      <c r="S1619" s="80"/>
      <c r="T1619" s="80">
        <v>121.05</v>
      </c>
      <c r="U1619" s="80">
        <v>131.58</v>
      </c>
      <c r="V1619" s="80">
        <v>130.98</v>
      </c>
      <c r="W1619" s="80">
        <v>127.67</v>
      </c>
      <c r="X1619" s="80">
        <v>130.98</v>
      </c>
      <c r="Y1619" s="75">
        <v>136.5</v>
      </c>
      <c r="Z1619" s="80"/>
      <c r="AA1619" s="80"/>
      <c r="AB1619" s="80"/>
      <c r="AC1619" s="80"/>
      <c r="AD1619" s="80"/>
      <c r="AE1619" s="80"/>
      <c r="AF1619" s="80"/>
      <c r="AG1619" s="80"/>
      <c r="AH1619" s="80">
        <v>130.98</v>
      </c>
      <c r="AI1619" s="80">
        <v>121.05</v>
      </c>
      <c r="AJ1619" s="80"/>
      <c r="AK1619" s="20">
        <f t="shared" si="40"/>
        <v>130.144047142857</v>
      </c>
    </row>
    <row r="1620" s="1" customFormat="1" ht="22.5" customHeight="1" spans="1:37">
      <c r="A1620" s="1">
        <v>1617</v>
      </c>
      <c r="B1620" s="94" t="s">
        <v>2626</v>
      </c>
      <c r="C1620" s="94" t="s">
        <v>2627</v>
      </c>
      <c r="D1620" s="1" t="s">
        <v>47</v>
      </c>
      <c r="E1620" s="1" t="s">
        <v>2622</v>
      </c>
      <c r="F1620" s="80">
        <v>174.18</v>
      </c>
      <c r="G1620" s="95">
        <v>174.18</v>
      </c>
      <c r="H1620" s="75"/>
      <c r="I1620" s="80">
        <v>174.18</v>
      </c>
      <c r="J1620" s="80">
        <v>174.18</v>
      </c>
      <c r="K1620" s="80"/>
      <c r="L1620" s="80"/>
      <c r="M1620" s="80"/>
      <c r="N1620" s="80"/>
      <c r="O1620" s="80">
        <v>174.18</v>
      </c>
      <c r="P1620" s="80"/>
      <c r="Q1620" s="80"/>
      <c r="R1620" s="80"/>
      <c r="S1620" s="80"/>
      <c r="T1620" s="80"/>
      <c r="U1620" s="80">
        <v>174.18</v>
      </c>
      <c r="V1620" s="80">
        <v>174.18</v>
      </c>
      <c r="W1620" s="80"/>
      <c r="X1620" s="80"/>
      <c r="Y1620" s="75">
        <v>174.18</v>
      </c>
      <c r="Z1620" s="80"/>
      <c r="AA1620" s="80">
        <v>174.18</v>
      </c>
      <c r="AB1620" s="80"/>
      <c r="AC1620" s="80"/>
      <c r="AD1620" s="80">
        <v>174.18</v>
      </c>
      <c r="AE1620" s="80"/>
      <c r="AF1620" s="80"/>
      <c r="AG1620" s="80"/>
      <c r="AH1620" s="80"/>
      <c r="AI1620" s="80">
        <v>174.18</v>
      </c>
      <c r="AJ1620" s="80">
        <v>174.18</v>
      </c>
      <c r="AK1620" s="20">
        <f t="shared" si="40"/>
        <v>174.18</v>
      </c>
    </row>
    <row r="1621" s="1" customFormat="1" ht="22.5" customHeight="1" spans="1:37">
      <c r="A1621" s="1">
        <v>1618</v>
      </c>
      <c r="B1621" s="94" t="s">
        <v>2628</v>
      </c>
      <c r="C1621" s="94" t="s">
        <v>2629</v>
      </c>
      <c r="D1621" s="1" t="s">
        <v>2005</v>
      </c>
      <c r="E1621" s="1" t="s">
        <v>2622</v>
      </c>
      <c r="F1621" s="80">
        <v>54.336</v>
      </c>
      <c r="G1621" s="95"/>
      <c r="H1621" s="80"/>
      <c r="I1621" s="80">
        <v>52.26</v>
      </c>
      <c r="J1621" s="80">
        <v>50.48</v>
      </c>
      <c r="K1621" s="80">
        <v>53.76</v>
      </c>
      <c r="L1621" s="80"/>
      <c r="M1621" s="80"/>
      <c r="N1621" s="80"/>
      <c r="O1621" s="80"/>
      <c r="P1621" s="80"/>
      <c r="Q1621" s="80"/>
      <c r="R1621" s="80"/>
      <c r="S1621" s="80"/>
      <c r="T1621" s="80"/>
      <c r="U1621" s="80"/>
      <c r="V1621" s="80"/>
      <c r="W1621" s="80"/>
      <c r="X1621" s="80"/>
      <c r="Y1621" s="80"/>
      <c r="Z1621" s="80"/>
      <c r="AA1621" s="80">
        <v>49.81</v>
      </c>
      <c r="AB1621" s="80"/>
      <c r="AC1621" s="80">
        <v>51.15</v>
      </c>
      <c r="AD1621" s="80"/>
      <c r="AE1621" s="80"/>
      <c r="AF1621" s="80"/>
      <c r="AG1621" s="80"/>
      <c r="AH1621" s="80"/>
      <c r="AI1621" s="80"/>
      <c r="AJ1621" s="80">
        <v>49.14</v>
      </c>
      <c r="AK1621" s="20">
        <f t="shared" si="40"/>
        <v>51.1</v>
      </c>
    </row>
    <row r="1622" s="1" customFormat="1" ht="22.5" customHeight="1" spans="1:37">
      <c r="A1622" s="1">
        <v>1619</v>
      </c>
      <c r="B1622" s="94" t="s">
        <v>2159</v>
      </c>
      <c r="C1622" s="94" t="s">
        <v>315</v>
      </c>
      <c r="D1622" s="1" t="s">
        <v>189</v>
      </c>
      <c r="E1622" s="1" t="s">
        <v>2622</v>
      </c>
      <c r="F1622" s="1">
        <v>0.6865</v>
      </c>
      <c r="AC1622" s="1">
        <v>0.667</v>
      </c>
      <c r="AG1622" s="1">
        <v>0.66</v>
      </c>
      <c r="AK1622" s="20">
        <f t="shared" si="40"/>
        <v>0.6635</v>
      </c>
    </row>
    <row r="1623" s="1" customFormat="1" ht="22.5" customHeight="1" spans="1:37">
      <c r="A1623" s="1">
        <v>1620</v>
      </c>
      <c r="B1623" s="94" t="s">
        <v>2159</v>
      </c>
      <c r="C1623" s="94" t="s">
        <v>1858</v>
      </c>
      <c r="D1623" s="1" t="s">
        <v>189</v>
      </c>
      <c r="E1623" s="1" t="s">
        <v>2622</v>
      </c>
      <c r="F1623" s="1">
        <v>1.2727</v>
      </c>
      <c r="T1623" s="1">
        <v>1.262</v>
      </c>
      <c r="V1623" s="1">
        <v>1.088</v>
      </c>
      <c r="AK1623" s="20">
        <f t="shared" si="40"/>
        <v>1.175</v>
      </c>
    </row>
    <row r="1624" s="1" customFormat="1" ht="22.5" customHeight="1" spans="1:37">
      <c r="A1624" s="1">
        <v>1621</v>
      </c>
      <c r="B1624" s="94" t="s">
        <v>2630</v>
      </c>
      <c r="C1624" s="94" t="s">
        <v>1914</v>
      </c>
      <c r="D1624" s="1" t="s">
        <v>71</v>
      </c>
      <c r="E1624" s="1" t="s">
        <v>2622</v>
      </c>
      <c r="F1624" s="80">
        <v>5.9525</v>
      </c>
      <c r="G1624" s="80"/>
      <c r="H1624" s="80"/>
      <c r="I1624" s="80">
        <v>5.538</v>
      </c>
      <c r="J1624" s="80">
        <v>5.473</v>
      </c>
      <c r="K1624" s="80">
        <v>5.651</v>
      </c>
      <c r="L1624" s="80">
        <v>5.473</v>
      </c>
      <c r="M1624" s="80"/>
      <c r="N1624" s="80"/>
      <c r="O1624" s="80"/>
      <c r="P1624" s="80"/>
      <c r="Q1624" s="80">
        <v>5.473</v>
      </c>
      <c r="R1624" s="80"/>
      <c r="S1624" s="80"/>
      <c r="T1624" s="80"/>
      <c r="U1624" s="80">
        <v>5.473</v>
      </c>
      <c r="V1624" s="80">
        <v>5.473</v>
      </c>
      <c r="W1624" s="80">
        <v>5.473</v>
      </c>
      <c r="X1624" s="80"/>
      <c r="Y1624" s="80">
        <v>5.473</v>
      </c>
      <c r="Z1624" s="80"/>
      <c r="AA1624" s="80">
        <v>5.473</v>
      </c>
      <c r="AB1624" s="80"/>
      <c r="AC1624" s="80">
        <v>5.87</v>
      </c>
      <c r="AD1624" s="80"/>
      <c r="AE1624" s="80"/>
      <c r="AF1624" s="80"/>
      <c r="AG1624" s="80"/>
      <c r="AH1624" s="80"/>
      <c r="AI1624" s="80">
        <v>5.473</v>
      </c>
      <c r="AJ1624" s="80">
        <v>5.473</v>
      </c>
      <c r="AK1624" s="20">
        <f t="shared" si="40"/>
        <v>5.52223076923077</v>
      </c>
    </row>
    <row r="1625" s="1" customFormat="1" ht="22.5" customHeight="1" spans="1:37">
      <c r="A1625" s="1">
        <v>1622</v>
      </c>
      <c r="B1625" s="94" t="s">
        <v>2630</v>
      </c>
      <c r="C1625" s="94" t="s">
        <v>1914</v>
      </c>
      <c r="D1625" s="1" t="s">
        <v>514</v>
      </c>
      <c r="E1625" s="1" t="s">
        <v>2622</v>
      </c>
      <c r="F1625" s="1">
        <v>5.9525</v>
      </c>
      <c r="I1625" s="1">
        <v>5.5385</v>
      </c>
      <c r="J1625" s="1">
        <v>5.473</v>
      </c>
      <c r="K1625" s="1">
        <v>5.5005</v>
      </c>
      <c r="Q1625" s="1">
        <v>5.473</v>
      </c>
      <c r="R1625" s="1">
        <v>5.473</v>
      </c>
      <c r="U1625" s="1">
        <v>5.473</v>
      </c>
      <c r="V1625" s="1">
        <v>5.473</v>
      </c>
      <c r="W1625" s="1">
        <v>5.473</v>
      </c>
      <c r="Y1625" s="1">
        <v>5.473</v>
      </c>
      <c r="AA1625" s="1">
        <v>5.473</v>
      </c>
      <c r="AC1625" s="1">
        <v>5.7235</v>
      </c>
      <c r="AD1625" s="1">
        <v>5.473</v>
      </c>
      <c r="AH1625" s="1">
        <v>5.5175</v>
      </c>
      <c r="AI1625" s="1">
        <v>5.473</v>
      </c>
      <c r="AK1625" s="20">
        <f t="shared" si="40"/>
        <v>5.50071428571429</v>
      </c>
    </row>
    <row r="1626" s="1" customFormat="1" ht="40.5" spans="1:37">
      <c r="A1626" s="1">
        <v>1623</v>
      </c>
      <c r="B1626" s="1" t="s">
        <v>2631</v>
      </c>
      <c r="C1626" s="1" t="s">
        <v>282</v>
      </c>
      <c r="D1626" s="1">
        <v>48</v>
      </c>
      <c r="E1626" s="1" t="s">
        <v>2632</v>
      </c>
      <c r="F1626" s="1">
        <v>0.7879</v>
      </c>
      <c r="G1626" s="1">
        <v>0.6754</v>
      </c>
      <c r="H1626" s="1">
        <v>0.7621</v>
      </c>
      <c r="M1626" s="1">
        <v>0.6754</v>
      </c>
      <c r="Q1626" s="1">
        <v>0.6754</v>
      </c>
      <c r="T1626" s="1">
        <v>0.7048</v>
      </c>
      <c r="U1626" s="1">
        <v>0.6848</v>
      </c>
      <c r="W1626" s="1">
        <v>0.6754</v>
      </c>
      <c r="Y1626" s="1">
        <v>0.6754</v>
      </c>
      <c r="AB1626" s="1">
        <v>0.6754</v>
      </c>
      <c r="AK1626" s="1">
        <v>0.6992</v>
      </c>
    </row>
    <row r="1627" s="1" customFormat="1" ht="25" customHeight="1" spans="1:37">
      <c r="A1627" s="1">
        <v>1624</v>
      </c>
      <c r="B1627" s="1" t="s">
        <v>2633</v>
      </c>
      <c r="C1627" s="1" t="s">
        <v>1858</v>
      </c>
      <c r="D1627" s="1" t="s">
        <v>122</v>
      </c>
      <c r="E1627" s="1" t="s">
        <v>2634</v>
      </c>
      <c r="F1627" s="1">
        <v>0.4537</v>
      </c>
      <c r="J1627" s="1">
        <v>0.4</v>
      </c>
      <c r="M1627" s="1">
        <v>0.288</v>
      </c>
      <c r="U1627" s="1">
        <v>0.198</v>
      </c>
      <c r="X1627" s="1">
        <v>0.4</v>
      </c>
      <c r="AA1627" s="1">
        <v>0.4</v>
      </c>
      <c r="AB1627" s="1">
        <v>0.198</v>
      </c>
      <c r="AK1627" s="1">
        <v>0.314</v>
      </c>
    </row>
    <row r="1628" s="1" customFormat="1" ht="26" customHeight="1" spans="1:37">
      <c r="A1628" s="1">
        <v>1625</v>
      </c>
      <c r="B1628" s="1" t="s">
        <v>2633</v>
      </c>
      <c r="C1628" s="1" t="s">
        <v>1500</v>
      </c>
      <c r="D1628" s="1" t="s">
        <v>122</v>
      </c>
      <c r="E1628" s="1" t="s">
        <v>2634</v>
      </c>
      <c r="F1628" s="1">
        <v>0.584</v>
      </c>
      <c r="AA1628" s="1">
        <v>0.4</v>
      </c>
      <c r="AB1628" s="1">
        <v>0.368</v>
      </c>
      <c r="AK1628" s="1">
        <v>0.384</v>
      </c>
    </row>
    <row r="1629" s="1" customFormat="1" ht="27" customHeight="1" spans="1:37">
      <c r="A1629" s="1">
        <v>1626</v>
      </c>
      <c r="B1629" s="1" t="s">
        <v>2635</v>
      </c>
      <c r="C1629" s="1" t="s">
        <v>2636</v>
      </c>
      <c r="D1629" s="1" t="s">
        <v>122</v>
      </c>
      <c r="E1629" s="1" t="s">
        <v>2634</v>
      </c>
      <c r="F1629" s="1">
        <v>0.9348</v>
      </c>
      <c r="M1629" s="1">
        <v>0.198</v>
      </c>
      <c r="AK1629" s="1">
        <v>0.198</v>
      </c>
    </row>
    <row r="1630" s="1" customFormat="1" ht="27" customHeight="1" spans="1:37">
      <c r="A1630" s="1">
        <v>1627</v>
      </c>
      <c r="B1630" s="1" t="s">
        <v>2637</v>
      </c>
      <c r="C1630" s="1" t="s">
        <v>76</v>
      </c>
      <c r="D1630" s="1" t="s">
        <v>122</v>
      </c>
      <c r="E1630" s="1" t="s">
        <v>2634</v>
      </c>
      <c r="F1630" s="1">
        <v>0.4674</v>
      </c>
      <c r="M1630" s="1">
        <v>0.428</v>
      </c>
      <c r="AK1630" s="1">
        <v>0.428</v>
      </c>
    </row>
    <row r="1631" s="1" customFormat="1" ht="40.5" spans="1:37">
      <c r="A1631" s="1">
        <v>1628</v>
      </c>
      <c r="B1631" s="63" t="s">
        <v>2638</v>
      </c>
      <c r="C1631" s="63" t="s">
        <v>2639</v>
      </c>
      <c r="D1631" s="63" t="s">
        <v>885</v>
      </c>
      <c r="E1631" s="63" t="s">
        <v>2640</v>
      </c>
      <c r="F1631" s="1">
        <v>355.14</v>
      </c>
      <c r="G1631" s="1" t="s">
        <v>121</v>
      </c>
      <c r="H1631" s="1" t="s">
        <v>121</v>
      </c>
      <c r="I1631" s="1" t="s">
        <v>121</v>
      </c>
      <c r="J1631" s="1" t="s">
        <v>121</v>
      </c>
      <c r="K1631" s="1" t="s">
        <v>121</v>
      </c>
      <c r="L1631" s="1" t="s">
        <v>121</v>
      </c>
      <c r="M1631" s="1">
        <v>355.14</v>
      </c>
      <c r="N1631" s="1">
        <v>355.14</v>
      </c>
      <c r="O1631" s="1" t="s">
        <v>121</v>
      </c>
      <c r="P1631" s="1" t="s">
        <v>121</v>
      </c>
      <c r="Q1631" s="1">
        <v>351.21</v>
      </c>
      <c r="R1631" s="1">
        <v>355.14</v>
      </c>
      <c r="S1631" s="1" t="s">
        <v>121</v>
      </c>
      <c r="T1631" s="1" t="s">
        <v>121</v>
      </c>
      <c r="U1631" s="1">
        <v>355.14</v>
      </c>
      <c r="V1631" s="1" t="s">
        <v>121</v>
      </c>
      <c r="W1631" s="1" t="s">
        <v>121</v>
      </c>
      <c r="X1631" s="1" t="s">
        <v>121</v>
      </c>
      <c r="Y1631" s="1">
        <v>355.14</v>
      </c>
      <c r="Z1631" s="1">
        <v>355.14</v>
      </c>
      <c r="AA1631" s="1">
        <v>355.14</v>
      </c>
      <c r="AB1631" s="1" t="s">
        <v>121</v>
      </c>
      <c r="AC1631" s="1" t="s">
        <v>121</v>
      </c>
      <c r="AD1631" s="1">
        <v>355.14</v>
      </c>
      <c r="AE1631" s="1" t="s">
        <v>121</v>
      </c>
      <c r="AF1631" s="1" t="s">
        <v>121</v>
      </c>
      <c r="AG1631" s="1" t="s">
        <v>121</v>
      </c>
      <c r="AH1631" s="1">
        <v>355.14</v>
      </c>
      <c r="AI1631" s="1">
        <v>351.21</v>
      </c>
      <c r="AJ1631" s="1">
        <v>355.14</v>
      </c>
      <c r="AK1631" s="1">
        <v>354.54</v>
      </c>
    </row>
    <row r="1632" s="1" customFormat="1" ht="67.5" spans="1:37">
      <c r="A1632" s="1">
        <v>1629</v>
      </c>
      <c r="B1632" s="1" t="s">
        <v>2641</v>
      </c>
      <c r="C1632" s="1" t="s">
        <v>2532</v>
      </c>
      <c r="D1632" s="1" t="s">
        <v>2642</v>
      </c>
      <c r="E1632" s="1" t="s">
        <v>2643</v>
      </c>
      <c r="F1632" s="1">
        <v>0.7208</v>
      </c>
      <c r="AF1632" s="1">
        <v>0.705</v>
      </c>
      <c r="AI1632" s="1">
        <v>0.705</v>
      </c>
      <c r="AK1632" s="1">
        <v>0.705</v>
      </c>
    </row>
    <row r="1633" s="1" customFormat="1" ht="67.5" spans="1:37">
      <c r="A1633" s="1">
        <v>1630</v>
      </c>
      <c r="B1633" s="1" t="s">
        <v>2644</v>
      </c>
      <c r="C1633" s="1" t="s">
        <v>2645</v>
      </c>
      <c r="D1633" s="1" t="s">
        <v>2646</v>
      </c>
      <c r="E1633" s="1" t="s">
        <v>2643</v>
      </c>
      <c r="F1633" s="1">
        <v>1.0611</v>
      </c>
      <c r="AF1633" s="1">
        <v>1.05</v>
      </c>
      <c r="AK1633" s="1">
        <v>1.05</v>
      </c>
    </row>
    <row r="1634" s="1" customFormat="1" ht="67.5" spans="1:37">
      <c r="A1634" s="1">
        <v>1631</v>
      </c>
      <c r="B1634" s="1" t="s">
        <v>2647</v>
      </c>
      <c r="C1634" s="1" t="s">
        <v>331</v>
      </c>
      <c r="D1634" s="1" t="s">
        <v>2648</v>
      </c>
      <c r="E1634" s="1" t="s">
        <v>2643</v>
      </c>
      <c r="F1634" s="1">
        <v>2.0287</v>
      </c>
      <c r="V1634" s="1">
        <v>2.0287</v>
      </c>
      <c r="AF1634" s="1">
        <v>2</v>
      </c>
      <c r="AH1634" s="1">
        <v>2.0087</v>
      </c>
      <c r="AK1634" s="1">
        <v>2.0191</v>
      </c>
    </row>
    <row r="1635" s="1" customFormat="1" ht="25" customHeight="1" spans="1:37">
      <c r="A1635" s="1">
        <v>1632</v>
      </c>
      <c r="B1635" s="1" t="s">
        <v>2649</v>
      </c>
      <c r="C1635" s="1" t="s">
        <v>2650</v>
      </c>
      <c r="D1635" s="1" t="s">
        <v>929</v>
      </c>
      <c r="E1635" s="1" t="s">
        <v>2651</v>
      </c>
      <c r="F1635" s="1">
        <v>0.9345</v>
      </c>
      <c r="Q1635" s="1">
        <v>0.7556</v>
      </c>
      <c r="T1635" s="1">
        <v>0.7839</v>
      </c>
      <c r="U1635" s="1">
        <v>0.7556</v>
      </c>
      <c r="AD1635" s="1">
        <v>0.7556</v>
      </c>
      <c r="AI1635" s="1">
        <v>0.7556</v>
      </c>
      <c r="AK1635" s="1">
        <v>0.7613</v>
      </c>
    </row>
    <row r="1636" s="1" customFormat="1" ht="27" customHeight="1" spans="1:37">
      <c r="A1636" s="1">
        <v>1633</v>
      </c>
      <c r="B1636" s="1" t="s">
        <v>2652</v>
      </c>
      <c r="C1636" s="1" t="s">
        <v>183</v>
      </c>
      <c r="D1636" s="1" t="s">
        <v>1219</v>
      </c>
      <c r="E1636" s="1" t="s">
        <v>2651</v>
      </c>
      <c r="F1636" s="1">
        <v>0.1381</v>
      </c>
      <c r="U1636" s="1">
        <v>0.12</v>
      </c>
      <c r="AI1636" s="1">
        <v>0.12</v>
      </c>
      <c r="AJ1636" s="1">
        <v>0.12</v>
      </c>
      <c r="AK1636" s="1">
        <v>0.12</v>
      </c>
    </row>
    <row r="1637" s="1" customFormat="1" ht="26" customHeight="1" spans="1:37">
      <c r="A1637" s="1">
        <v>1634</v>
      </c>
      <c r="B1637" s="1" t="s">
        <v>2653</v>
      </c>
      <c r="C1637" s="1" t="s">
        <v>56</v>
      </c>
      <c r="D1637" s="1" t="s">
        <v>2611</v>
      </c>
      <c r="E1637" s="1" t="s">
        <v>2651</v>
      </c>
      <c r="F1637" s="1">
        <v>0.17</v>
      </c>
      <c r="U1637" s="1">
        <v>0.076</v>
      </c>
      <c r="AK1637" s="1">
        <v>0.076</v>
      </c>
    </row>
    <row r="1638" s="1" customFormat="1" ht="27" customHeight="1" spans="1:37">
      <c r="A1638" s="1">
        <v>1635</v>
      </c>
      <c r="B1638" s="1" t="s">
        <v>2653</v>
      </c>
      <c r="C1638" s="1" t="s">
        <v>278</v>
      </c>
      <c r="D1638" s="1" t="s">
        <v>122</v>
      </c>
      <c r="E1638" s="1" t="s">
        <v>2651</v>
      </c>
      <c r="F1638" s="1">
        <v>0.165</v>
      </c>
      <c r="U1638" s="1">
        <v>0.146</v>
      </c>
      <c r="AD1638" s="1">
        <v>0.146</v>
      </c>
      <c r="AK1638" s="1">
        <v>0.146</v>
      </c>
    </row>
    <row r="1639" s="1" customFormat="1" ht="27" customHeight="1" spans="1:37">
      <c r="A1639" s="1">
        <v>1636</v>
      </c>
      <c r="B1639" s="1" t="s">
        <v>2162</v>
      </c>
      <c r="C1639" s="1" t="s">
        <v>90</v>
      </c>
      <c r="D1639" s="1" t="s">
        <v>1059</v>
      </c>
      <c r="E1639" s="1" t="s">
        <v>2651</v>
      </c>
      <c r="F1639" s="1">
        <v>0.1979</v>
      </c>
      <c r="U1639" s="1">
        <v>0.1875</v>
      </c>
      <c r="X1639" s="1">
        <v>0.1875</v>
      </c>
      <c r="AG1639" s="1">
        <v>0.1625</v>
      </c>
      <c r="AK1639" s="1">
        <v>0.1792</v>
      </c>
    </row>
    <row r="1640" s="1" customFormat="1" ht="36" customHeight="1" spans="1:37">
      <c r="A1640" s="1">
        <v>1637</v>
      </c>
      <c r="B1640" s="1" t="s">
        <v>2654</v>
      </c>
      <c r="C1640" s="1" t="s">
        <v>2655</v>
      </c>
      <c r="D1640" s="1" t="s">
        <v>2656</v>
      </c>
      <c r="E1640" s="1" t="s">
        <v>2657</v>
      </c>
      <c r="F1640" s="1">
        <v>41.86</v>
      </c>
      <c r="G1640" s="1">
        <v>41.3</v>
      </c>
      <c r="J1640" s="1">
        <v>41.3</v>
      </c>
      <c r="K1640" s="1">
        <v>41.66</v>
      </c>
      <c r="L1640" s="1">
        <v>41.3</v>
      </c>
      <c r="N1640" s="1">
        <v>41.85</v>
      </c>
      <c r="O1640" s="1">
        <v>41.3</v>
      </c>
      <c r="R1640" s="1">
        <v>41.3</v>
      </c>
      <c r="S1640" s="1">
        <v>41.828</v>
      </c>
      <c r="T1640" s="1">
        <v>41.3</v>
      </c>
      <c r="V1640" s="1">
        <v>41.3</v>
      </c>
      <c r="AD1640" s="1">
        <v>41.3</v>
      </c>
      <c r="AE1640" s="1">
        <v>41.5</v>
      </c>
      <c r="AF1640" s="1">
        <v>41.3</v>
      </c>
      <c r="AH1640" s="1">
        <v>41.3</v>
      </c>
      <c r="AI1640" s="1">
        <v>41.3</v>
      </c>
      <c r="AJ1640" s="1">
        <v>41.3</v>
      </c>
      <c r="AK1640" s="6">
        <f t="shared" ref="AK1640:AK1649" si="41">AVERAGE(G1640:AJ1640)</f>
        <v>41.402375</v>
      </c>
    </row>
    <row r="1641" s="1" customFormat="1" ht="42" customHeight="1" spans="1:37">
      <c r="A1641" s="1">
        <v>1638</v>
      </c>
      <c r="B1641" s="1" t="s">
        <v>2658</v>
      </c>
      <c r="C1641" s="1" t="s">
        <v>2659</v>
      </c>
      <c r="D1641" s="1" t="s">
        <v>2656</v>
      </c>
      <c r="E1641" s="1" t="s">
        <v>2657</v>
      </c>
      <c r="F1641" s="1">
        <v>43</v>
      </c>
      <c r="G1641" s="1">
        <v>36.7</v>
      </c>
      <c r="O1641" s="1">
        <v>36.7</v>
      </c>
      <c r="Q1641" s="1">
        <v>36.7</v>
      </c>
      <c r="R1641" s="1">
        <v>36.7</v>
      </c>
      <c r="V1641" s="1">
        <v>36.7</v>
      </c>
      <c r="AE1641" s="1">
        <v>40.36</v>
      </c>
      <c r="AH1641" s="1">
        <v>36.7</v>
      </c>
      <c r="AI1641" s="1">
        <v>36.7</v>
      </c>
      <c r="AJ1641" s="1">
        <v>36.7</v>
      </c>
      <c r="AK1641" s="6">
        <f t="shared" si="41"/>
        <v>37.1066666666667</v>
      </c>
    </row>
    <row r="1642" s="1" customFormat="1" ht="41" customHeight="1" spans="1:37">
      <c r="A1642" s="1">
        <v>1639</v>
      </c>
      <c r="B1642" s="1" t="s">
        <v>2660</v>
      </c>
      <c r="C1642" s="1" t="s">
        <v>2661</v>
      </c>
      <c r="D1642" s="1" t="s">
        <v>2656</v>
      </c>
      <c r="E1642" s="1" t="s">
        <v>2657</v>
      </c>
      <c r="F1642" s="1">
        <v>17.38</v>
      </c>
      <c r="G1642" s="1">
        <v>17.24</v>
      </c>
      <c r="H1642" s="1">
        <v>17.24</v>
      </c>
      <c r="J1642" s="1">
        <v>17.24</v>
      </c>
      <c r="K1642" s="1">
        <v>17.24</v>
      </c>
      <c r="L1642" s="1">
        <v>17.342</v>
      </c>
      <c r="Q1642" s="1">
        <v>17.24</v>
      </c>
      <c r="W1642" s="1">
        <v>17.24</v>
      </c>
      <c r="Y1642" s="1">
        <v>17.24</v>
      </c>
      <c r="AI1642" s="1">
        <v>17.24</v>
      </c>
      <c r="AJ1642" s="1">
        <v>17.24</v>
      </c>
      <c r="AK1642" s="6">
        <f t="shared" si="41"/>
        <v>17.2502</v>
      </c>
    </row>
    <row r="1643" s="1" customFormat="1" ht="46" customHeight="1" spans="1:37">
      <c r="A1643" s="1">
        <v>1640</v>
      </c>
      <c r="B1643" s="1" t="s">
        <v>2660</v>
      </c>
      <c r="C1643" s="1" t="s">
        <v>2662</v>
      </c>
      <c r="D1643" s="1" t="s">
        <v>2656</v>
      </c>
      <c r="E1643" s="1" t="s">
        <v>2657</v>
      </c>
      <c r="F1643" s="1">
        <v>24.25</v>
      </c>
      <c r="G1643" s="1">
        <v>24.1</v>
      </c>
      <c r="J1643" s="1">
        <v>24.1</v>
      </c>
      <c r="K1643" s="1">
        <v>24.1</v>
      </c>
      <c r="N1643" s="1">
        <v>24.1</v>
      </c>
      <c r="Q1643" s="1">
        <v>24.1</v>
      </c>
      <c r="W1643" s="1">
        <v>24.1</v>
      </c>
      <c r="Y1643" s="1">
        <v>24.1</v>
      </c>
      <c r="Z1643" s="1">
        <v>24.1</v>
      </c>
      <c r="AF1643" s="1">
        <v>24.1</v>
      </c>
      <c r="AH1643" s="1">
        <v>24.1</v>
      </c>
      <c r="AI1643" s="1">
        <v>24.1</v>
      </c>
      <c r="AJ1643" s="1">
        <v>24.1</v>
      </c>
      <c r="AK1643" s="6">
        <f t="shared" si="41"/>
        <v>24.1</v>
      </c>
    </row>
    <row r="1644" s="1" customFormat="1" ht="40.5" spans="1:37">
      <c r="A1644" s="1">
        <v>1641</v>
      </c>
      <c r="B1644" s="1" t="s">
        <v>2663</v>
      </c>
      <c r="C1644" s="1" t="s">
        <v>191</v>
      </c>
      <c r="D1644" s="1" t="s">
        <v>2664</v>
      </c>
      <c r="E1644" s="1" t="s">
        <v>2665</v>
      </c>
      <c r="F1644" s="1">
        <v>5.35</v>
      </c>
      <c r="AA1644" s="1">
        <v>5.3263</v>
      </c>
      <c r="AK1644" s="6">
        <f t="shared" si="41"/>
        <v>5.3263</v>
      </c>
    </row>
    <row r="1645" s="1" customFormat="1" ht="40.5" spans="1:37">
      <c r="A1645" s="1">
        <v>1642</v>
      </c>
      <c r="B1645" s="1" t="s">
        <v>2666</v>
      </c>
      <c r="C1645" s="1" t="s">
        <v>2667</v>
      </c>
      <c r="D1645" s="1" t="s">
        <v>212</v>
      </c>
      <c r="E1645" s="1" t="s">
        <v>2665</v>
      </c>
      <c r="F1645" s="1">
        <v>30.365</v>
      </c>
      <c r="L1645" s="1">
        <v>26.87</v>
      </c>
      <c r="V1645" s="1">
        <v>28.78</v>
      </c>
      <c r="W1645" s="1">
        <v>25.13</v>
      </c>
      <c r="Y1645" s="1">
        <v>28.88</v>
      </c>
      <c r="AA1645" s="1">
        <v>25.91</v>
      </c>
      <c r="AK1645" s="6">
        <f t="shared" si="41"/>
        <v>27.114</v>
      </c>
    </row>
    <row r="1646" s="1" customFormat="1" ht="40.5" spans="1:37">
      <c r="A1646" s="1">
        <v>1643</v>
      </c>
      <c r="B1646" s="1" t="s">
        <v>2666</v>
      </c>
      <c r="C1646" s="1" t="s">
        <v>2668</v>
      </c>
      <c r="D1646" s="1" t="s">
        <v>212</v>
      </c>
      <c r="E1646" s="1" t="s">
        <v>2665</v>
      </c>
      <c r="F1646" s="1">
        <v>82</v>
      </c>
      <c r="H1646" s="1">
        <v>63.62</v>
      </c>
      <c r="M1646" s="1">
        <v>73.174</v>
      </c>
      <c r="Y1646" s="1">
        <v>62.02</v>
      </c>
      <c r="AD1646" s="1">
        <v>60.42</v>
      </c>
      <c r="AK1646" s="6">
        <f t="shared" si="41"/>
        <v>64.8085</v>
      </c>
    </row>
    <row r="1647" s="1" customFormat="1" ht="40.5" spans="1:37">
      <c r="A1647" s="1">
        <v>1644</v>
      </c>
      <c r="B1647" s="1" t="s">
        <v>2669</v>
      </c>
      <c r="C1647" s="1" t="s">
        <v>573</v>
      </c>
      <c r="D1647" s="1" t="s">
        <v>57</v>
      </c>
      <c r="E1647" s="1" t="s">
        <v>2665</v>
      </c>
      <c r="F1647" s="1">
        <v>4.9053</v>
      </c>
      <c r="L1647" s="1">
        <v>4.3824</v>
      </c>
      <c r="O1647" s="1">
        <v>4.805</v>
      </c>
      <c r="V1647" s="1">
        <v>4.712</v>
      </c>
      <c r="AK1647" s="6">
        <f t="shared" si="41"/>
        <v>4.63313333333333</v>
      </c>
    </row>
    <row r="1648" s="1" customFormat="1" ht="40.5" spans="1:37">
      <c r="A1648" s="1">
        <v>1645</v>
      </c>
      <c r="B1648" s="1" t="s">
        <v>2669</v>
      </c>
      <c r="C1648" s="1" t="s">
        <v>394</v>
      </c>
      <c r="D1648" s="1" t="s">
        <v>57</v>
      </c>
      <c r="E1648" s="1" t="s">
        <v>2665</v>
      </c>
      <c r="F1648" s="1">
        <v>7.837</v>
      </c>
      <c r="V1648" s="1">
        <v>7.835</v>
      </c>
      <c r="AK1648" s="6">
        <f t="shared" si="41"/>
        <v>7.835</v>
      </c>
    </row>
    <row r="1649" s="1" customFormat="1" ht="40.5" spans="1:37">
      <c r="A1649" s="1">
        <v>1646</v>
      </c>
      <c r="B1649" s="1" t="s">
        <v>2670</v>
      </c>
      <c r="C1649" s="1" t="s">
        <v>1703</v>
      </c>
      <c r="D1649" s="1" t="s">
        <v>437</v>
      </c>
      <c r="E1649" s="1" t="s">
        <v>2665</v>
      </c>
      <c r="F1649" s="1">
        <v>3.3808</v>
      </c>
      <c r="K1649" s="1">
        <v>3.3404</v>
      </c>
      <c r="O1649" s="1">
        <v>3.2983</v>
      </c>
      <c r="AD1649" s="1">
        <v>3.3</v>
      </c>
      <c r="AK1649" s="6">
        <f t="shared" si="41"/>
        <v>3.3129</v>
      </c>
    </row>
    <row r="1650" s="1" customFormat="1" ht="30" customHeight="1" spans="1:37">
      <c r="A1650" s="1">
        <v>1647</v>
      </c>
      <c r="B1650" s="52" t="s">
        <v>2671</v>
      </c>
      <c r="C1650" s="52" t="s">
        <v>191</v>
      </c>
      <c r="D1650" s="1" t="s">
        <v>2116</v>
      </c>
      <c r="E1650" s="1" t="s">
        <v>2672</v>
      </c>
      <c r="F1650" s="52">
        <v>7.0769</v>
      </c>
      <c r="J1650" s="1">
        <v>6.9</v>
      </c>
      <c r="O1650" s="1">
        <v>6.9</v>
      </c>
      <c r="Q1650" s="1">
        <v>6.9</v>
      </c>
      <c r="R1650" s="1">
        <v>6.9</v>
      </c>
      <c r="U1650" s="1">
        <v>7.0767</v>
      </c>
      <c r="V1650" s="1">
        <v>6.9667</v>
      </c>
      <c r="W1650" s="1">
        <v>6.9333</v>
      </c>
      <c r="AA1650" s="1">
        <v>6.9177</v>
      </c>
      <c r="AI1650" s="1">
        <v>6.9</v>
      </c>
      <c r="AK1650" s="1">
        <v>6.9327</v>
      </c>
    </row>
    <row r="1651" s="1" customFormat="1" ht="30" customHeight="1" spans="1:37">
      <c r="A1651" s="1">
        <v>1648</v>
      </c>
      <c r="B1651" s="52" t="s">
        <v>2671</v>
      </c>
      <c r="C1651" s="52" t="s">
        <v>278</v>
      </c>
      <c r="D1651" s="1" t="s">
        <v>51</v>
      </c>
      <c r="E1651" s="1" t="s">
        <v>2672</v>
      </c>
      <c r="F1651" s="52">
        <v>28.2857</v>
      </c>
      <c r="L1651" s="1">
        <v>21.1314</v>
      </c>
      <c r="M1651" s="1">
        <v>19.5</v>
      </c>
      <c r="U1651" s="1">
        <v>20.92</v>
      </c>
      <c r="Y1651" s="1">
        <v>20.92</v>
      </c>
      <c r="AI1651" s="1">
        <v>20.92</v>
      </c>
      <c r="AK1651" s="1">
        <v>20.6783</v>
      </c>
    </row>
    <row r="1652" s="1" customFormat="1" ht="30" customHeight="1" spans="1:37">
      <c r="A1652" s="1">
        <v>1649</v>
      </c>
      <c r="B1652" s="52" t="s">
        <v>2673</v>
      </c>
      <c r="C1652" s="52" t="s">
        <v>2377</v>
      </c>
      <c r="D1652" s="1" t="s">
        <v>929</v>
      </c>
      <c r="E1652" s="1" t="s">
        <v>2672</v>
      </c>
      <c r="F1652" s="1">
        <v>0.83</v>
      </c>
      <c r="U1652" s="1">
        <v>0.7378</v>
      </c>
      <c r="AC1652" s="1">
        <v>0.7517</v>
      </c>
      <c r="AI1652" s="1">
        <v>0.7378</v>
      </c>
      <c r="AK1652" s="1">
        <v>0.7424</v>
      </c>
    </row>
    <row r="1653" s="1" customFormat="1" ht="30" customHeight="1" spans="1:37">
      <c r="A1653" s="1">
        <v>1650</v>
      </c>
      <c r="B1653" s="52" t="s">
        <v>2673</v>
      </c>
      <c r="C1653" s="52" t="s">
        <v>183</v>
      </c>
      <c r="D1653" s="1" t="s">
        <v>929</v>
      </c>
      <c r="E1653" s="1" t="s">
        <v>2672</v>
      </c>
      <c r="F1653" s="1">
        <v>1.5569</v>
      </c>
      <c r="U1653" s="1">
        <v>1.55</v>
      </c>
      <c r="AB1653" s="1">
        <v>1.55</v>
      </c>
      <c r="AI1653" s="1">
        <v>1.55</v>
      </c>
      <c r="AK1653" s="1">
        <v>1.5517</v>
      </c>
    </row>
    <row r="1654" s="1" customFormat="1" ht="30" customHeight="1" spans="1:37">
      <c r="A1654" s="1">
        <v>1651</v>
      </c>
      <c r="B1654" s="52" t="s">
        <v>2674</v>
      </c>
      <c r="C1654" s="52" t="s">
        <v>1466</v>
      </c>
      <c r="D1654" s="1" t="s">
        <v>212</v>
      </c>
      <c r="E1654" s="1" t="s">
        <v>2672</v>
      </c>
      <c r="F1654" s="52">
        <v>391.59</v>
      </c>
      <c r="J1654" s="1">
        <v>326.16</v>
      </c>
      <c r="L1654" s="1">
        <v>310</v>
      </c>
      <c r="M1654" s="1">
        <v>307</v>
      </c>
      <c r="O1654" s="1">
        <v>353.21</v>
      </c>
      <c r="U1654" s="1">
        <v>338.77</v>
      </c>
      <c r="V1654" s="1">
        <v>353.21</v>
      </c>
      <c r="W1654" s="1">
        <v>315.57</v>
      </c>
      <c r="X1654" s="1">
        <v>307</v>
      </c>
      <c r="Y1654" s="1">
        <v>332.72</v>
      </c>
      <c r="AA1654" s="1">
        <v>310.144</v>
      </c>
      <c r="AB1654" s="1">
        <v>230</v>
      </c>
      <c r="AC1654" s="1">
        <v>390</v>
      </c>
      <c r="AH1654" s="1">
        <v>307</v>
      </c>
      <c r="AK1654" s="1">
        <v>321.5987</v>
      </c>
    </row>
    <row r="1655" s="1" customFormat="1" ht="30" customHeight="1" spans="1:37">
      <c r="A1655" s="1">
        <v>1652</v>
      </c>
      <c r="B1655" s="52" t="s">
        <v>2674</v>
      </c>
      <c r="C1655" s="52" t="s">
        <v>1468</v>
      </c>
      <c r="D1655" s="1" t="s">
        <v>212</v>
      </c>
      <c r="E1655" s="1" t="s">
        <v>2672</v>
      </c>
      <c r="F1655" s="52">
        <v>717.2</v>
      </c>
      <c r="H1655" s="1">
        <v>699</v>
      </c>
      <c r="I1655" s="1">
        <v>615</v>
      </c>
      <c r="J1655" s="1">
        <v>617.53</v>
      </c>
      <c r="U1655" s="1">
        <v>615</v>
      </c>
      <c r="V1655" s="1">
        <v>615</v>
      </c>
      <c r="W1655" s="1">
        <v>615</v>
      </c>
      <c r="X1655" s="1">
        <v>615</v>
      </c>
      <c r="Y1655" s="1">
        <v>622.6</v>
      </c>
      <c r="AC1655" s="1">
        <v>700</v>
      </c>
      <c r="AD1655" s="1">
        <v>626</v>
      </c>
      <c r="AI1655" s="1">
        <v>615</v>
      </c>
      <c r="AJ1655" s="1">
        <v>615</v>
      </c>
      <c r="AK1655" s="1">
        <v>630.8441</v>
      </c>
    </row>
    <row r="1656" s="1" customFormat="1" ht="30" customHeight="1" spans="1:37">
      <c r="A1656" s="1">
        <v>1653</v>
      </c>
      <c r="B1656" s="52" t="s">
        <v>2674</v>
      </c>
      <c r="C1656" s="52" t="s">
        <v>2675</v>
      </c>
      <c r="D1656" s="1" t="s">
        <v>212</v>
      </c>
      <c r="E1656" s="1" t="s">
        <v>2672</v>
      </c>
      <c r="F1656" s="52">
        <v>1925.2233</v>
      </c>
      <c r="I1656" s="1">
        <v>1626.66</v>
      </c>
      <c r="J1656" s="1">
        <v>1626.67</v>
      </c>
      <c r="V1656" s="1">
        <v>1626.67</v>
      </c>
      <c r="W1656" s="1">
        <v>1626.667</v>
      </c>
      <c r="Y1656" s="1">
        <v>1666.6</v>
      </c>
      <c r="AA1656" s="1">
        <v>1222.546</v>
      </c>
      <c r="AJ1656" s="1">
        <v>1626.66</v>
      </c>
      <c r="AK1656" s="1">
        <v>1574.639</v>
      </c>
    </row>
    <row r="1657" s="1" customFormat="1" ht="30" customHeight="1" spans="1:37">
      <c r="A1657" s="1">
        <v>1654</v>
      </c>
      <c r="B1657" s="52" t="s">
        <v>2676</v>
      </c>
      <c r="C1657" s="52" t="s">
        <v>315</v>
      </c>
      <c r="D1657" s="1" t="s">
        <v>85</v>
      </c>
      <c r="E1657" s="1" t="s">
        <v>2672</v>
      </c>
      <c r="F1657" s="52">
        <v>23.392</v>
      </c>
      <c r="I1657" s="1">
        <v>12.22</v>
      </c>
      <c r="J1657" s="1">
        <v>12.6</v>
      </c>
      <c r="K1657" s="1">
        <v>8.5</v>
      </c>
      <c r="L1657" s="1">
        <v>16</v>
      </c>
      <c r="T1657" s="1">
        <v>11.96</v>
      </c>
      <c r="W1657" s="1">
        <v>23</v>
      </c>
      <c r="AD1657" s="1">
        <v>8.39</v>
      </c>
      <c r="AK1657" s="1">
        <v>13.2386</v>
      </c>
    </row>
    <row r="1658" s="1" customFormat="1" ht="30" customHeight="1" spans="1:37">
      <c r="A1658" s="1">
        <v>1655</v>
      </c>
      <c r="B1658" s="52" t="s">
        <v>2676</v>
      </c>
      <c r="C1658" s="52" t="s">
        <v>1858</v>
      </c>
      <c r="D1658" s="1" t="s">
        <v>85</v>
      </c>
      <c r="E1658" s="1" t="s">
        <v>2672</v>
      </c>
      <c r="F1658" s="52">
        <v>37.39</v>
      </c>
      <c r="I1658" s="1">
        <v>14.41</v>
      </c>
      <c r="J1658" s="1">
        <v>23.78</v>
      </c>
      <c r="L1658" s="1">
        <v>22.69</v>
      </c>
      <c r="T1658" s="1">
        <v>16.4</v>
      </c>
      <c r="V1658" s="1">
        <v>23.11</v>
      </c>
      <c r="W1658" s="1">
        <v>36.4</v>
      </c>
      <c r="AK1658" s="1">
        <v>22.7983</v>
      </c>
    </row>
    <row r="1659" s="1" customFormat="1" ht="30" customHeight="1" spans="1:37">
      <c r="A1659" s="1">
        <v>1656</v>
      </c>
      <c r="B1659" s="52" t="s">
        <v>2676</v>
      </c>
      <c r="C1659" s="52" t="s">
        <v>1500</v>
      </c>
      <c r="D1659" s="1" t="s">
        <v>85</v>
      </c>
      <c r="E1659" s="1" t="s">
        <v>2672</v>
      </c>
      <c r="F1659" s="52">
        <v>49.002</v>
      </c>
      <c r="J1659" s="1">
        <v>24.25</v>
      </c>
      <c r="Q1659" s="1">
        <v>24</v>
      </c>
      <c r="T1659" s="1">
        <v>29.2</v>
      </c>
      <c r="Y1659" s="1">
        <v>24</v>
      </c>
      <c r="AA1659" s="1">
        <v>8.4267</v>
      </c>
      <c r="AC1659" s="1">
        <v>42</v>
      </c>
      <c r="AD1659" s="1">
        <v>24.76</v>
      </c>
      <c r="AK1659" s="1">
        <v>25.2338</v>
      </c>
    </row>
    <row r="1660" s="1" customFormat="1" ht="30" customHeight="1" spans="1:37">
      <c r="A1660" s="1">
        <v>1657</v>
      </c>
      <c r="B1660" s="52" t="s">
        <v>2677</v>
      </c>
      <c r="C1660" s="52" t="s">
        <v>2678</v>
      </c>
      <c r="D1660" s="1" t="s">
        <v>212</v>
      </c>
      <c r="E1660" s="1" t="s">
        <v>2672</v>
      </c>
      <c r="F1660" s="52">
        <v>8.4117</v>
      </c>
      <c r="I1660" s="1">
        <v>2.41</v>
      </c>
      <c r="J1660" s="1">
        <v>3.6</v>
      </c>
      <c r="L1660" s="1">
        <v>4.49</v>
      </c>
      <c r="AA1660" s="1">
        <v>3.1267</v>
      </c>
      <c r="AC1660" s="1">
        <v>4</v>
      </c>
      <c r="AK1660" s="1">
        <v>3.5253</v>
      </c>
    </row>
    <row r="1661" s="1" customFormat="1" ht="30" customHeight="1" spans="1:37">
      <c r="A1661" s="1">
        <v>1658</v>
      </c>
      <c r="B1661" s="52" t="s">
        <v>2677</v>
      </c>
      <c r="C1661" s="52" t="s">
        <v>1466</v>
      </c>
      <c r="D1661" s="1" t="s">
        <v>212</v>
      </c>
      <c r="E1661" s="1" t="s">
        <v>2672</v>
      </c>
      <c r="F1661" s="52">
        <v>18.28</v>
      </c>
      <c r="I1661" s="1">
        <v>4.72</v>
      </c>
      <c r="J1661" s="1">
        <v>11.36</v>
      </c>
      <c r="Q1661" s="1">
        <v>3.8</v>
      </c>
      <c r="W1661" s="1">
        <v>5</v>
      </c>
      <c r="AC1661" s="1">
        <v>4.8</v>
      </c>
      <c r="AK1661" s="1">
        <v>5.936</v>
      </c>
    </row>
    <row r="1662" s="1" customFormat="1" ht="30" customHeight="1" spans="1:37">
      <c r="A1662" s="1">
        <v>1659</v>
      </c>
      <c r="B1662" s="52" t="s">
        <v>2677</v>
      </c>
      <c r="C1662" s="52" t="s">
        <v>1468</v>
      </c>
      <c r="D1662" s="1" t="s">
        <v>212</v>
      </c>
      <c r="E1662" s="1" t="s">
        <v>2672</v>
      </c>
      <c r="F1662" s="52">
        <v>38.8</v>
      </c>
      <c r="I1662" s="1">
        <v>9.41</v>
      </c>
      <c r="J1662" s="1">
        <v>13.8</v>
      </c>
      <c r="L1662" s="1">
        <v>22.69</v>
      </c>
      <c r="AK1662" s="1">
        <v>15.3</v>
      </c>
    </row>
    <row r="1663" s="1" customFormat="1" ht="30" customHeight="1" spans="1:37">
      <c r="A1663" s="1">
        <v>1660</v>
      </c>
      <c r="B1663" s="52" t="s">
        <v>2677</v>
      </c>
      <c r="C1663" s="52" t="s">
        <v>2679</v>
      </c>
      <c r="D1663" s="1" t="s">
        <v>85</v>
      </c>
      <c r="E1663" s="1" t="s">
        <v>2672</v>
      </c>
      <c r="F1663" s="52">
        <v>52.9317</v>
      </c>
      <c r="H1663" s="1">
        <v>29.68</v>
      </c>
      <c r="Q1663" s="1">
        <v>13.85</v>
      </c>
      <c r="W1663" s="1">
        <v>24</v>
      </c>
      <c r="X1663" s="1">
        <v>35.99</v>
      </c>
      <c r="AA1663" s="1" t="s">
        <v>817</v>
      </c>
      <c r="AC1663" s="1">
        <v>40</v>
      </c>
      <c r="AK1663" s="1">
        <v>28.704</v>
      </c>
    </row>
    <row r="1664" s="1" customFormat="1" ht="27.6" customHeight="1" spans="1:37">
      <c r="A1664" s="1">
        <v>1661</v>
      </c>
      <c r="B1664" s="1" t="s">
        <v>2680</v>
      </c>
      <c r="C1664" s="1" t="s">
        <v>40</v>
      </c>
      <c r="D1664" s="1">
        <v>20</v>
      </c>
      <c r="E1664" s="1" t="s">
        <v>2681</v>
      </c>
      <c r="F1664" s="1">
        <v>2.204</v>
      </c>
      <c r="G1664" s="1">
        <v>2.087</v>
      </c>
      <c r="I1664" s="1">
        <v>2.197</v>
      </c>
      <c r="J1664" s="1">
        <v>2.0865</v>
      </c>
      <c r="K1664" s="1">
        <v>2.109</v>
      </c>
      <c r="L1664" s="1">
        <v>2.0865</v>
      </c>
      <c r="O1664" s="1">
        <v>2.0865</v>
      </c>
      <c r="Q1664" s="1">
        <v>2.0865</v>
      </c>
      <c r="R1664" s="1">
        <v>2.087</v>
      </c>
      <c r="T1664" s="1">
        <v>2.1415</v>
      </c>
      <c r="U1664" s="1">
        <v>2.087</v>
      </c>
      <c r="Z1664" s="1">
        <v>2.087</v>
      </c>
      <c r="AD1664" s="1">
        <v>2.0865</v>
      </c>
      <c r="AF1664" s="1">
        <v>2.0865</v>
      </c>
      <c r="AI1664" s="1">
        <v>2.0865</v>
      </c>
      <c r="AJ1664" s="1">
        <v>2.087</v>
      </c>
      <c r="AK1664" s="6">
        <f t="shared" ref="AK1664:AK1667" si="42">AVERAGE(G1664:AJ1664)</f>
        <v>2.0992</v>
      </c>
    </row>
    <row r="1665" s="1" customFormat="1" ht="40.5" spans="1:37">
      <c r="A1665" s="1">
        <v>1662</v>
      </c>
      <c r="B1665" s="1" t="s">
        <v>2682</v>
      </c>
      <c r="C1665" s="1" t="s">
        <v>2683</v>
      </c>
      <c r="D1665" s="1" t="s">
        <v>179</v>
      </c>
      <c r="E1665" s="1" t="s">
        <v>2684</v>
      </c>
      <c r="F1665" s="1">
        <v>1.3666</v>
      </c>
      <c r="O1665" s="1">
        <v>1.355</v>
      </c>
      <c r="R1665" s="1">
        <v>1.3056</v>
      </c>
      <c r="S1665" s="1">
        <v>1.3586</v>
      </c>
      <c r="U1665" s="1">
        <v>1.3333</v>
      </c>
      <c r="V1665" s="1">
        <v>1.3111</v>
      </c>
      <c r="AK1665" s="1">
        <v>1.3327</v>
      </c>
    </row>
    <row r="1666" s="1" customFormat="1" ht="108" customHeight="1" spans="1:37">
      <c r="A1666" s="1">
        <v>1663</v>
      </c>
      <c r="B1666" s="1" t="s">
        <v>2685</v>
      </c>
      <c r="C1666" s="1" t="s">
        <v>2686</v>
      </c>
      <c r="D1666" s="1" t="s">
        <v>363</v>
      </c>
      <c r="E1666" s="1" t="s">
        <v>2687</v>
      </c>
      <c r="F1666" s="1">
        <v>32.98</v>
      </c>
      <c r="I1666" s="1">
        <v>31.99</v>
      </c>
      <c r="J1666" s="1">
        <v>28.48</v>
      </c>
      <c r="K1666" s="1">
        <v>32.21</v>
      </c>
      <c r="L1666" s="1">
        <v>30.62</v>
      </c>
      <c r="U1666" s="1">
        <v>28.48</v>
      </c>
      <c r="V1666" s="1">
        <v>31.51</v>
      </c>
      <c r="W1666" s="1">
        <v>28.48</v>
      </c>
      <c r="X1666" s="1">
        <v>37.37</v>
      </c>
      <c r="Y1666" s="1">
        <v>32.05</v>
      </c>
      <c r="AD1666" s="1">
        <v>34.55</v>
      </c>
      <c r="AF1666" s="1">
        <v>29.2</v>
      </c>
      <c r="AJ1666" s="1">
        <v>28.48</v>
      </c>
      <c r="AK1666" s="5">
        <f t="shared" si="42"/>
        <v>31.1183333333333</v>
      </c>
    </row>
    <row r="1667" s="1" customFormat="1" ht="108" customHeight="1" spans="1:37">
      <c r="A1667" s="1">
        <v>1664</v>
      </c>
      <c r="B1667" s="1" t="s">
        <v>2685</v>
      </c>
      <c r="C1667" s="1" t="s">
        <v>2688</v>
      </c>
      <c r="D1667" s="1" t="s">
        <v>363</v>
      </c>
      <c r="E1667" s="1" t="s">
        <v>2687</v>
      </c>
      <c r="F1667" s="1">
        <v>26.59</v>
      </c>
      <c r="I1667" s="1">
        <v>25.67</v>
      </c>
      <c r="J1667" s="1">
        <v>24.9866</v>
      </c>
      <c r="K1667" s="1">
        <v>26.58</v>
      </c>
      <c r="L1667" s="1">
        <v>25.8</v>
      </c>
      <c r="M1667" s="1">
        <v>24.58</v>
      </c>
      <c r="N1667" s="1">
        <v>26</v>
      </c>
      <c r="O1667" s="1">
        <v>26.3</v>
      </c>
      <c r="Q1667" s="1">
        <v>24.58</v>
      </c>
      <c r="U1667" s="1">
        <v>25.8</v>
      </c>
      <c r="V1667" s="1">
        <v>26.35</v>
      </c>
      <c r="W1667" s="1">
        <v>24.99</v>
      </c>
      <c r="X1667" s="1">
        <v>29.22</v>
      </c>
      <c r="Y1667" s="1">
        <v>25.8</v>
      </c>
      <c r="AD1667" s="1">
        <v>27.85</v>
      </c>
      <c r="AG1667" s="1">
        <v>29.466</v>
      </c>
      <c r="AJ1667" s="1">
        <v>25.8</v>
      </c>
      <c r="AK1667" s="5">
        <f t="shared" si="42"/>
        <v>26.2357875</v>
      </c>
    </row>
    <row r="1668" s="1" customFormat="1" ht="40.2" customHeight="1" spans="1:37">
      <c r="A1668" s="1">
        <v>1665</v>
      </c>
      <c r="B1668" s="3" t="s">
        <v>2689</v>
      </c>
      <c r="C1668" s="3" t="s">
        <v>2690</v>
      </c>
      <c r="D1668" s="3" t="s">
        <v>2691</v>
      </c>
      <c r="E1668" s="3" t="s">
        <v>2692</v>
      </c>
      <c r="F1668" s="3">
        <v>9.5117</v>
      </c>
      <c r="G1668" s="3"/>
      <c r="H1668" s="3">
        <v>9.36</v>
      </c>
      <c r="I1668" s="3">
        <v>8.7917</v>
      </c>
      <c r="J1668" s="3">
        <v>9.36</v>
      </c>
      <c r="K1668" s="3">
        <v>8.8334</v>
      </c>
      <c r="L1668" s="3">
        <v>8.83</v>
      </c>
      <c r="M1668" s="3"/>
      <c r="N1668" s="3"/>
      <c r="O1668" s="3">
        <v>8.3</v>
      </c>
      <c r="P1668" s="3"/>
      <c r="Q1668" s="3"/>
      <c r="R1668" s="3"/>
      <c r="S1668" s="3"/>
      <c r="T1668" s="3">
        <v>8.83</v>
      </c>
      <c r="U1668" s="3">
        <v>8.3</v>
      </c>
      <c r="V1668" s="3"/>
      <c r="W1668" s="3">
        <v>8.3</v>
      </c>
      <c r="X1668" s="3"/>
      <c r="Y1668" s="3"/>
      <c r="Z1668" s="3"/>
      <c r="AA1668" s="3"/>
      <c r="AB1668" s="3"/>
      <c r="AC1668" s="3"/>
      <c r="AD1668" s="3">
        <v>9.1207</v>
      </c>
      <c r="AE1668" s="3"/>
      <c r="AF1668" s="3">
        <v>8.3</v>
      </c>
      <c r="AG1668" s="3"/>
      <c r="AH1668" s="3"/>
      <c r="AI1668" s="3">
        <v>8.3</v>
      </c>
      <c r="AJ1668" s="3">
        <v>8.8934</v>
      </c>
      <c r="AK1668" s="3">
        <v>8.7322</v>
      </c>
    </row>
    <row r="1669" s="1" customFormat="1" ht="40.2" customHeight="1" spans="1:37">
      <c r="A1669" s="1">
        <v>1666</v>
      </c>
      <c r="B1669" s="3" t="s">
        <v>2693</v>
      </c>
      <c r="C1669" s="3" t="s">
        <v>2694</v>
      </c>
      <c r="D1669" s="3" t="s">
        <v>2695</v>
      </c>
      <c r="E1669" s="3" t="s">
        <v>2692</v>
      </c>
      <c r="F1669" s="3">
        <v>0.559</v>
      </c>
      <c r="G1669" s="3"/>
      <c r="H1669" s="3"/>
      <c r="I1669" s="3">
        <v>0.5295</v>
      </c>
      <c r="J1669" s="3">
        <v>0.559</v>
      </c>
      <c r="K1669" s="3">
        <v>0.508</v>
      </c>
      <c r="L1669" s="3">
        <v>0.505</v>
      </c>
      <c r="M1669" s="3"/>
      <c r="N1669" s="3"/>
      <c r="O1669" s="3">
        <v>0.4869</v>
      </c>
      <c r="P1669" s="3"/>
      <c r="Q1669" s="3"/>
      <c r="R1669" s="3"/>
      <c r="S1669" s="3"/>
      <c r="T1669" s="3"/>
      <c r="U1669" s="3"/>
      <c r="V1669" s="3">
        <v>0.554</v>
      </c>
      <c r="W1669" s="3">
        <v>0.517</v>
      </c>
      <c r="X1669" s="3"/>
      <c r="Y1669" s="3">
        <v>0.525</v>
      </c>
      <c r="Z1669" s="3"/>
      <c r="AA1669" s="3">
        <v>0.4906</v>
      </c>
      <c r="AB1669" s="3"/>
      <c r="AC1669" s="3">
        <v>0.5167</v>
      </c>
      <c r="AD1669" s="3">
        <v>0.488</v>
      </c>
      <c r="AE1669" s="3">
        <v>0.5487</v>
      </c>
      <c r="AF1669" s="3">
        <v>0.4859</v>
      </c>
      <c r="AG1669" s="3"/>
      <c r="AH1669" s="3"/>
      <c r="AI1669" s="3">
        <v>0.4859</v>
      </c>
      <c r="AJ1669" s="3">
        <v>0.488</v>
      </c>
      <c r="AK1669" s="3">
        <v>0.5125</v>
      </c>
    </row>
    <row r="1670" s="1" customFormat="1" ht="40.2" customHeight="1" spans="1:37">
      <c r="A1670" s="1">
        <v>1667</v>
      </c>
      <c r="B1670" s="3" t="s">
        <v>1509</v>
      </c>
      <c r="C1670" s="3" t="s">
        <v>2696</v>
      </c>
      <c r="D1670" s="3" t="s">
        <v>2697</v>
      </c>
      <c r="E1670" s="3" t="s">
        <v>2692</v>
      </c>
      <c r="F1670" s="3">
        <v>1.7508</v>
      </c>
      <c r="G1670" s="3"/>
      <c r="H1670" s="3"/>
      <c r="I1670" s="3">
        <v>1.5142</v>
      </c>
      <c r="J1670" s="3"/>
      <c r="K1670" s="3">
        <v>1.6342</v>
      </c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>
        <v>1.53</v>
      </c>
      <c r="X1670" s="3"/>
      <c r="Y1670" s="3">
        <v>1.4667</v>
      </c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>
        <v>1.5363</v>
      </c>
    </row>
    <row r="1671" s="1" customFormat="1" ht="40.2" customHeight="1" spans="1:37">
      <c r="A1671" s="1">
        <v>1668</v>
      </c>
      <c r="B1671" s="3" t="s">
        <v>424</v>
      </c>
      <c r="C1671" s="3" t="s">
        <v>2698</v>
      </c>
      <c r="D1671" s="3" t="s">
        <v>2699</v>
      </c>
      <c r="E1671" s="3" t="s">
        <v>2692</v>
      </c>
      <c r="F1671" s="3">
        <v>0.4635</v>
      </c>
      <c r="G1671" s="3"/>
      <c r="H1671" s="3"/>
      <c r="I1671" s="3"/>
      <c r="J1671" s="3"/>
      <c r="K1671" s="3">
        <v>0.413</v>
      </c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>
        <v>0.4635</v>
      </c>
      <c r="W1671" s="3"/>
      <c r="X1671" s="3"/>
      <c r="Y1671" s="3"/>
      <c r="Z1671" s="3"/>
      <c r="AA1671" s="3"/>
      <c r="AB1671" s="3"/>
      <c r="AC1671" s="3">
        <v>0.458</v>
      </c>
      <c r="AD1671" s="3"/>
      <c r="AE1671" s="3"/>
      <c r="AF1671" s="3"/>
      <c r="AG1671" s="3"/>
      <c r="AH1671" s="3"/>
      <c r="AI1671" s="3"/>
      <c r="AJ1671" s="3"/>
      <c r="AK1671" s="3">
        <v>0.4448</v>
      </c>
    </row>
    <row r="1672" s="1" customFormat="1" ht="40.2" customHeight="1" spans="1:37">
      <c r="A1672" s="1">
        <v>1669</v>
      </c>
      <c r="B1672" s="3" t="s">
        <v>2700</v>
      </c>
      <c r="C1672" s="3" t="s">
        <v>1914</v>
      </c>
      <c r="D1672" s="3" t="s">
        <v>2701</v>
      </c>
      <c r="E1672" s="3" t="s">
        <v>2692</v>
      </c>
      <c r="F1672" s="3">
        <v>3.441</v>
      </c>
      <c r="G1672" s="3"/>
      <c r="H1672" s="3"/>
      <c r="I1672" s="3"/>
      <c r="J1672" s="3">
        <v>2.658</v>
      </c>
      <c r="K1672" s="3">
        <v>2.255</v>
      </c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>
        <v>2.028</v>
      </c>
      <c r="X1672" s="3"/>
      <c r="Y1672" s="3"/>
      <c r="Z1672" s="3"/>
      <c r="AA1672" s="3"/>
      <c r="AB1672" s="3"/>
      <c r="AC1672" s="3"/>
      <c r="AD1672" s="3">
        <v>2.044</v>
      </c>
      <c r="AE1672" s="3"/>
      <c r="AF1672" s="3"/>
      <c r="AG1672" s="3"/>
      <c r="AH1672" s="3"/>
      <c r="AI1672" s="3">
        <v>2.028</v>
      </c>
      <c r="AJ1672" s="3"/>
      <c r="AK1672" s="3">
        <v>2.2026</v>
      </c>
    </row>
    <row r="1673" s="1" customFormat="1" ht="40.2" customHeight="1" spans="1:37">
      <c r="A1673" s="1">
        <v>1670</v>
      </c>
      <c r="B1673" s="3" t="s">
        <v>2702</v>
      </c>
      <c r="C1673" s="3" t="s">
        <v>2703</v>
      </c>
      <c r="D1673" s="3" t="s">
        <v>2704</v>
      </c>
      <c r="E1673" s="3" t="s">
        <v>2692</v>
      </c>
      <c r="F1673" s="3">
        <v>0.4153</v>
      </c>
      <c r="G1673" s="3"/>
      <c r="H1673" s="3"/>
      <c r="I1673" s="3">
        <v>0.3873</v>
      </c>
      <c r="J1673" s="3">
        <v>0.3982</v>
      </c>
      <c r="K1673" s="3">
        <v>0.3845</v>
      </c>
      <c r="L1673" s="3"/>
      <c r="M1673" s="3"/>
      <c r="N1673" s="3"/>
      <c r="O1673" s="3">
        <v>0.3487</v>
      </c>
      <c r="P1673" s="3"/>
      <c r="Q1673" s="3">
        <v>0.3475</v>
      </c>
      <c r="R1673" s="3"/>
      <c r="S1673" s="3"/>
      <c r="T1673" s="3">
        <v>0.3742</v>
      </c>
      <c r="U1673" s="3">
        <v>0.365</v>
      </c>
      <c r="V1673" s="3"/>
      <c r="W1673" s="3">
        <v>0.3489</v>
      </c>
      <c r="X1673" s="3"/>
      <c r="Y1673" s="3">
        <v>0.3945</v>
      </c>
      <c r="Z1673" s="3"/>
      <c r="AA1673" s="3">
        <v>0.3485</v>
      </c>
      <c r="AB1673" s="3"/>
      <c r="AC1673" s="3"/>
      <c r="AD1673" s="3"/>
      <c r="AE1673" s="3"/>
      <c r="AF1673" s="3">
        <v>0.3945</v>
      </c>
      <c r="AG1673" s="3"/>
      <c r="AH1673" s="3"/>
      <c r="AI1673" s="3"/>
      <c r="AJ1673" s="3"/>
      <c r="AK1673" s="3">
        <v>0.372</v>
      </c>
    </row>
    <row r="1674" s="1" customFormat="1" ht="40.2" customHeight="1" spans="1:37">
      <c r="A1674" s="1">
        <v>1671</v>
      </c>
      <c r="B1674" s="3" t="s">
        <v>2702</v>
      </c>
      <c r="C1674" s="3" t="s">
        <v>2703</v>
      </c>
      <c r="D1674" s="3" t="s">
        <v>2705</v>
      </c>
      <c r="E1674" s="3" t="s">
        <v>2692</v>
      </c>
      <c r="F1674" s="3">
        <v>0.4092</v>
      </c>
      <c r="G1674" s="3"/>
      <c r="H1674" s="3">
        <v>0.398</v>
      </c>
      <c r="I1674" s="3">
        <v>0.3815</v>
      </c>
      <c r="J1674" s="3">
        <v>0.3982</v>
      </c>
      <c r="K1674" s="3">
        <v>0.3634</v>
      </c>
      <c r="L1674" s="3">
        <v>0.3782</v>
      </c>
      <c r="M1674" s="3"/>
      <c r="N1674" s="3">
        <v>0.3491</v>
      </c>
      <c r="O1674" s="3">
        <v>0.3486</v>
      </c>
      <c r="P1674" s="3">
        <v>0.4</v>
      </c>
      <c r="Q1674" s="3"/>
      <c r="R1674" s="3"/>
      <c r="S1674" s="3"/>
      <c r="T1674" s="3"/>
      <c r="U1674" s="3">
        <v>0.3491</v>
      </c>
      <c r="V1674" s="3"/>
      <c r="W1674" s="3">
        <v>0.3491</v>
      </c>
      <c r="X1674" s="3"/>
      <c r="Y1674" s="3">
        <v>0.3967</v>
      </c>
      <c r="Z1674" s="3"/>
      <c r="AA1674" s="3">
        <v>0.3485</v>
      </c>
      <c r="AB1674" s="3"/>
      <c r="AC1674" s="3"/>
      <c r="AD1674" s="3">
        <v>0.3491</v>
      </c>
      <c r="AE1674" s="3">
        <v>0.4076</v>
      </c>
      <c r="AF1674" s="3">
        <v>0.3491</v>
      </c>
      <c r="AG1674" s="3"/>
      <c r="AH1674" s="3"/>
      <c r="AI1674" s="3">
        <v>0.3491</v>
      </c>
      <c r="AJ1674" s="3">
        <v>0.3491</v>
      </c>
      <c r="AK1674" s="3">
        <v>0.3685</v>
      </c>
    </row>
    <row r="1675" s="1" customFormat="1" ht="40.2" customHeight="1" spans="1:37">
      <c r="A1675" s="1">
        <v>1672</v>
      </c>
      <c r="B1675" s="3" t="s">
        <v>2706</v>
      </c>
      <c r="C1675" s="3" t="s">
        <v>2707</v>
      </c>
      <c r="D1675" s="3" t="s">
        <v>2708</v>
      </c>
      <c r="E1675" s="3" t="s">
        <v>2692</v>
      </c>
      <c r="F1675" s="3">
        <v>2.173</v>
      </c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>
        <v>2.173</v>
      </c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>
        <v>2.173</v>
      </c>
    </row>
    <row r="1676" s="1" customFormat="1" ht="40.2" customHeight="1" spans="1:37">
      <c r="A1676" s="1">
        <v>1673</v>
      </c>
      <c r="B1676" s="3" t="s">
        <v>1023</v>
      </c>
      <c r="C1676" s="3" t="s">
        <v>2709</v>
      </c>
      <c r="D1676" s="3" t="s">
        <v>2710</v>
      </c>
      <c r="E1676" s="3" t="s">
        <v>2692</v>
      </c>
      <c r="F1676" s="3">
        <v>0.6684</v>
      </c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>
        <v>0.5984</v>
      </c>
      <c r="V1676" s="3">
        <v>0.4487</v>
      </c>
      <c r="W1676" s="3"/>
      <c r="X1676" s="3"/>
      <c r="Y1676" s="3">
        <v>0.5377</v>
      </c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>
        <v>0.5283</v>
      </c>
    </row>
    <row r="1677" s="1" customFormat="1" ht="62.4" customHeight="1" spans="1:37">
      <c r="A1677" s="1">
        <v>1674</v>
      </c>
      <c r="B1677" s="3" t="s">
        <v>344</v>
      </c>
      <c r="C1677" s="3" t="s">
        <v>2711</v>
      </c>
      <c r="D1677" s="3" t="s">
        <v>2572</v>
      </c>
      <c r="E1677" s="3" t="s">
        <v>2692</v>
      </c>
      <c r="F1677" s="3">
        <v>0.1469</v>
      </c>
      <c r="G1677" s="3"/>
      <c r="H1677" s="3"/>
      <c r="I1677" s="3"/>
      <c r="J1677" s="3"/>
      <c r="K1677" s="3"/>
      <c r="L1677" s="3">
        <v>0.1252</v>
      </c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>
        <v>0.1182</v>
      </c>
      <c r="AD1677" s="3"/>
      <c r="AE1677" s="3"/>
      <c r="AF1677" s="3"/>
      <c r="AG1677" s="3"/>
      <c r="AH1677" s="3"/>
      <c r="AI1677" s="3"/>
      <c r="AJ1677" s="3"/>
      <c r="AK1677" s="3">
        <v>0.1217</v>
      </c>
    </row>
    <row r="1678" s="1" customFormat="1" ht="64.8" customHeight="1" spans="1:37">
      <c r="A1678" s="1">
        <v>1675</v>
      </c>
      <c r="B1678" s="3" t="s">
        <v>2712</v>
      </c>
      <c r="C1678" s="3" t="s">
        <v>2713</v>
      </c>
      <c r="D1678" s="3" t="s">
        <v>842</v>
      </c>
      <c r="E1678" s="3" t="s">
        <v>2692</v>
      </c>
      <c r="F1678" s="3">
        <v>0.7134</v>
      </c>
      <c r="G1678" s="3"/>
      <c r="H1678" s="3">
        <v>0.6</v>
      </c>
      <c r="I1678" s="3">
        <v>0.57</v>
      </c>
      <c r="J1678" s="3"/>
      <c r="K1678" s="3">
        <v>0.6368</v>
      </c>
      <c r="L1678" s="3"/>
      <c r="M1678" s="3"/>
      <c r="N1678" s="3"/>
      <c r="O1678" s="3"/>
      <c r="P1678" s="3"/>
      <c r="Q1678" s="3">
        <v>0.57</v>
      </c>
      <c r="R1678" s="3"/>
      <c r="S1678" s="3"/>
      <c r="T1678" s="3"/>
      <c r="U1678" s="3"/>
      <c r="V1678" s="3">
        <v>0.6213</v>
      </c>
      <c r="W1678" s="3"/>
      <c r="X1678" s="3"/>
      <c r="Y1678" s="3"/>
      <c r="Z1678" s="3"/>
      <c r="AA1678" s="3"/>
      <c r="AB1678" s="3"/>
      <c r="AC1678" s="3">
        <v>0.63</v>
      </c>
      <c r="AD1678" s="3"/>
      <c r="AE1678" s="3"/>
      <c r="AF1678" s="3"/>
      <c r="AG1678" s="3"/>
      <c r="AH1678" s="3"/>
      <c r="AI1678" s="3"/>
      <c r="AJ1678" s="3"/>
      <c r="AK1678" s="3">
        <v>0.6047</v>
      </c>
    </row>
    <row r="1679" s="1" customFormat="1" ht="40.2" customHeight="1" spans="1:37">
      <c r="A1679" s="1">
        <v>1676</v>
      </c>
      <c r="B1679" s="3" t="s">
        <v>2714</v>
      </c>
      <c r="C1679" s="3" t="s">
        <v>63</v>
      </c>
      <c r="D1679" s="3" t="s">
        <v>2715</v>
      </c>
      <c r="E1679" s="3" t="s">
        <v>2692</v>
      </c>
      <c r="F1679" s="3">
        <v>2.948</v>
      </c>
      <c r="G1679" s="3"/>
      <c r="H1679" s="3"/>
      <c r="I1679" s="3"/>
      <c r="J1679" s="3"/>
      <c r="K1679" s="3"/>
      <c r="L1679" s="3"/>
      <c r="M1679" s="3"/>
      <c r="N1679" s="3"/>
      <c r="O1679" s="3">
        <v>1.575</v>
      </c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>
        <v>1.575</v>
      </c>
    </row>
    <row r="1680" s="1" customFormat="1" ht="40.2" customHeight="1" spans="1:37">
      <c r="A1680" s="1">
        <v>1677</v>
      </c>
      <c r="B1680" s="3" t="s">
        <v>2716</v>
      </c>
      <c r="C1680" s="3" t="s">
        <v>2717</v>
      </c>
      <c r="D1680" s="3" t="s">
        <v>2718</v>
      </c>
      <c r="E1680" s="3" t="s">
        <v>2692</v>
      </c>
      <c r="F1680" s="3">
        <v>4.5635</v>
      </c>
      <c r="G1680" s="3"/>
      <c r="H1680" s="3">
        <v>4.11</v>
      </c>
      <c r="I1680" s="3"/>
      <c r="J1680" s="3">
        <v>3.6857</v>
      </c>
      <c r="K1680" s="3">
        <v>3.4017</v>
      </c>
      <c r="L1680" s="3">
        <v>3.4975</v>
      </c>
      <c r="M1680" s="3"/>
      <c r="N1680" s="3"/>
      <c r="O1680" s="3"/>
      <c r="P1680" s="3"/>
      <c r="Q1680" s="3">
        <v>3.19</v>
      </c>
      <c r="R1680" s="3"/>
      <c r="S1680" s="3"/>
      <c r="T1680" s="3"/>
      <c r="U1680" s="3">
        <v>3.19</v>
      </c>
      <c r="V1680" s="3">
        <v>4.4042</v>
      </c>
      <c r="W1680" s="3"/>
      <c r="X1680" s="3"/>
      <c r="Y1680" s="3"/>
      <c r="Z1680" s="3"/>
      <c r="AA1680" s="3"/>
      <c r="AB1680" s="3"/>
      <c r="AC1680" s="3">
        <v>3.75</v>
      </c>
      <c r="AD1680" s="3">
        <v>3.5075</v>
      </c>
      <c r="AE1680" s="3">
        <v>3.9142</v>
      </c>
      <c r="AF1680" s="3"/>
      <c r="AG1680" s="3"/>
      <c r="AH1680" s="3"/>
      <c r="AI1680" s="3">
        <v>3.19</v>
      </c>
      <c r="AJ1680" s="3">
        <v>3.5634</v>
      </c>
      <c r="AK1680" s="3">
        <v>3.617</v>
      </c>
    </row>
    <row r="1681" s="1" customFormat="1" ht="40.2" customHeight="1" spans="1:37">
      <c r="A1681" s="1">
        <v>1678</v>
      </c>
      <c r="B1681" s="3" t="s">
        <v>2716</v>
      </c>
      <c r="C1681" s="3" t="s">
        <v>2719</v>
      </c>
      <c r="D1681" s="3" t="s">
        <v>2720</v>
      </c>
      <c r="E1681" s="3" t="s">
        <v>2692</v>
      </c>
      <c r="F1681" s="3">
        <v>2.4139</v>
      </c>
      <c r="G1681" s="3"/>
      <c r="H1681" s="3">
        <v>2.0059</v>
      </c>
      <c r="I1681" s="3"/>
      <c r="J1681" s="3">
        <v>1.8749</v>
      </c>
      <c r="K1681" s="3"/>
      <c r="L1681" s="3">
        <v>1.7775</v>
      </c>
      <c r="M1681" s="3"/>
      <c r="N1681" s="3"/>
      <c r="O1681" s="3">
        <v>1.5717</v>
      </c>
      <c r="P1681" s="3"/>
      <c r="Q1681" s="3"/>
      <c r="R1681" s="3"/>
      <c r="S1681" s="3"/>
      <c r="T1681" s="3"/>
      <c r="U1681" s="3">
        <v>1.7642</v>
      </c>
      <c r="V1681" s="3"/>
      <c r="W1681" s="3">
        <v>1.7159</v>
      </c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>
        <v>1.8817</v>
      </c>
      <c r="AK1681" s="3">
        <v>1.7988</v>
      </c>
    </row>
    <row r="1682" s="1" customFormat="1" ht="40.2" customHeight="1" spans="1:37">
      <c r="A1682" s="1">
        <v>1679</v>
      </c>
      <c r="B1682" s="3" t="s">
        <v>2721</v>
      </c>
      <c r="C1682" s="3" t="s">
        <v>2722</v>
      </c>
      <c r="D1682" s="3" t="s">
        <v>2723</v>
      </c>
      <c r="E1682" s="3" t="s">
        <v>2692</v>
      </c>
      <c r="F1682" s="3">
        <v>1.4735</v>
      </c>
      <c r="G1682" s="3"/>
      <c r="H1682" s="3"/>
      <c r="I1682" s="3"/>
      <c r="J1682" s="3">
        <v>1.474</v>
      </c>
      <c r="K1682" s="3">
        <v>1.3</v>
      </c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>
        <v>1.382</v>
      </c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>
        <v>1.3853</v>
      </c>
    </row>
    <row r="1683" s="1" customFormat="1" ht="40.2" customHeight="1" spans="1:37">
      <c r="A1683" s="1">
        <v>1680</v>
      </c>
      <c r="B1683" s="3" t="s">
        <v>2724</v>
      </c>
      <c r="C1683" s="3" t="s">
        <v>2725</v>
      </c>
      <c r="D1683" s="3" t="s">
        <v>2726</v>
      </c>
      <c r="E1683" s="3" t="s">
        <v>2692</v>
      </c>
      <c r="F1683" s="3">
        <v>1.035</v>
      </c>
      <c r="G1683" s="3"/>
      <c r="H1683" s="3"/>
      <c r="I1683" s="3"/>
      <c r="J1683" s="3">
        <v>1.035</v>
      </c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>
        <v>0.855</v>
      </c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>
        <v>0.945</v>
      </c>
    </row>
    <row r="1684" s="1" customFormat="1" ht="40.2" customHeight="1" spans="1:37">
      <c r="A1684" s="1">
        <v>1681</v>
      </c>
      <c r="B1684" s="3" t="s">
        <v>2727</v>
      </c>
      <c r="C1684" s="3" t="s">
        <v>2722</v>
      </c>
      <c r="D1684" s="3" t="s">
        <v>2723</v>
      </c>
      <c r="E1684" s="3" t="s">
        <v>2692</v>
      </c>
      <c r="F1684" s="3">
        <v>1.27</v>
      </c>
      <c r="G1684" s="3"/>
      <c r="H1684" s="3"/>
      <c r="I1684" s="3"/>
      <c r="J1684" s="3">
        <v>1.27</v>
      </c>
      <c r="K1684" s="3"/>
      <c r="L1684" s="3">
        <v>1.221</v>
      </c>
      <c r="M1684" s="3"/>
      <c r="N1684" s="3"/>
      <c r="O1684" s="3"/>
      <c r="P1684" s="3"/>
      <c r="Q1684" s="3"/>
      <c r="R1684" s="3"/>
      <c r="S1684" s="3"/>
      <c r="T1684" s="3"/>
      <c r="U1684" s="3"/>
      <c r="V1684" s="3">
        <v>0.845</v>
      </c>
      <c r="W1684" s="3"/>
      <c r="X1684" s="3"/>
      <c r="Y1684" s="3"/>
      <c r="Z1684" s="3"/>
      <c r="AA1684" s="3"/>
      <c r="AB1684" s="3"/>
      <c r="AC1684" s="3"/>
      <c r="AD1684" s="3"/>
      <c r="AE1684" s="3"/>
      <c r="AF1684" s="3">
        <v>0.845</v>
      </c>
      <c r="AG1684" s="3"/>
      <c r="AH1684" s="3"/>
      <c r="AI1684" s="3"/>
      <c r="AJ1684" s="3"/>
      <c r="AK1684" s="3">
        <v>1.0453</v>
      </c>
    </row>
    <row r="1685" s="1" customFormat="1" ht="40.2" customHeight="1" spans="1:37">
      <c r="A1685" s="1">
        <v>1682</v>
      </c>
      <c r="B1685" s="3" t="s">
        <v>2728</v>
      </c>
      <c r="C1685" s="3" t="s">
        <v>2725</v>
      </c>
      <c r="D1685" s="3" t="s">
        <v>2726</v>
      </c>
      <c r="E1685" s="3" t="s">
        <v>2692</v>
      </c>
      <c r="F1685" s="3">
        <v>1.32</v>
      </c>
      <c r="G1685" s="3"/>
      <c r="H1685" s="3"/>
      <c r="I1685" s="3"/>
      <c r="J1685" s="3">
        <v>1.32</v>
      </c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>
        <v>0.955</v>
      </c>
      <c r="W1685" s="3"/>
      <c r="X1685" s="3"/>
      <c r="Y1685" s="3"/>
      <c r="Z1685" s="3"/>
      <c r="AA1685" s="3"/>
      <c r="AB1685" s="3"/>
      <c r="AC1685" s="3"/>
      <c r="AD1685" s="3"/>
      <c r="AE1685" s="3"/>
      <c r="AF1685" s="3">
        <v>0.955</v>
      </c>
      <c r="AG1685" s="3"/>
      <c r="AH1685" s="3"/>
      <c r="AI1685" s="3"/>
      <c r="AJ1685" s="3"/>
      <c r="AK1685" s="3">
        <v>1.0767</v>
      </c>
    </row>
    <row r="1686" s="1" customFormat="1" ht="40.2" customHeight="1" spans="1:37">
      <c r="A1686" s="1">
        <v>1683</v>
      </c>
      <c r="B1686" s="3" t="s">
        <v>2729</v>
      </c>
      <c r="C1686" s="3" t="s">
        <v>2725</v>
      </c>
      <c r="D1686" s="3" t="s">
        <v>2726</v>
      </c>
      <c r="E1686" s="3" t="s">
        <v>2692</v>
      </c>
      <c r="F1686" s="3">
        <v>0.978</v>
      </c>
      <c r="G1686" s="3"/>
      <c r="H1686" s="3"/>
      <c r="I1686" s="3"/>
      <c r="J1686" s="3">
        <v>0.978</v>
      </c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>
        <v>0.875</v>
      </c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>
        <v>0.9265</v>
      </c>
    </row>
    <row r="1687" s="1" customFormat="1" ht="40.2" customHeight="1" spans="1:37">
      <c r="A1687" s="1">
        <v>1684</v>
      </c>
      <c r="B1687" s="3" t="s">
        <v>2730</v>
      </c>
      <c r="C1687" s="3" t="s">
        <v>2731</v>
      </c>
      <c r="D1687" s="3" t="s">
        <v>2732</v>
      </c>
      <c r="E1687" s="3" t="s">
        <v>2692</v>
      </c>
      <c r="F1687" s="3">
        <v>1.4615</v>
      </c>
      <c r="G1687" s="3"/>
      <c r="H1687" s="3"/>
      <c r="I1687" s="3"/>
      <c r="J1687" s="3">
        <v>1.462</v>
      </c>
      <c r="K1687" s="3"/>
      <c r="L1687" s="3">
        <v>1.4422</v>
      </c>
      <c r="M1687" s="3"/>
      <c r="N1687" s="3"/>
      <c r="O1687" s="3"/>
      <c r="P1687" s="3"/>
      <c r="Q1687" s="3"/>
      <c r="R1687" s="3"/>
      <c r="S1687" s="3"/>
      <c r="T1687" s="3"/>
      <c r="U1687" s="3">
        <v>1.458</v>
      </c>
      <c r="V1687" s="3">
        <v>1.355</v>
      </c>
      <c r="W1687" s="3"/>
      <c r="X1687" s="3"/>
      <c r="Y1687" s="3"/>
      <c r="Z1687" s="3"/>
      <c r="AA1687" s="3"/>
      <c r="AB1687" s="3"/>
      <c r="AC1687" s="3"/>
      <c r="AD1687" s="3"/>
      <c r="AE1687" s="3"/>
      <c r="AF1687" s="3">
        <v>1.355</v>
      </c>
      <c r="AG1687" s="3"/>
      <c r="AH1687" s="3"/>
      <c r="AI1687" s="3"/>
      <c r="AJ1687" s="3"/>
      <c r="AK1687" s="3">
        <v>1.4144</v>
      </c>
    </row>
    <row r="1688" s="1" customFormat="1" ht="40.2" customHeight="1" spans="1:37">
      <c r="A1688" s="1">
        <v>1685</v>
      </c>
      <c r="B1688" s="3" t="s">
        <v>2733</v>
      </c>
      <c r="C1688" s="3" t="s">
        <v>2725</v>
      </c>
      <c r="D1688" s="3" t="s">
        <v>2726</v>
      </c>
      <c r="E1688" s="3" t="s">
        <v>2692</v>
      </c>
      <c r="F1688" s="3">
        <v>1.071</v>
      </c>
      <c r="G1688" s="3"/>
      <c r="H1688" s="3"/>
      <c r="I1688" s="3"/>
      <c r="J1688" s="3">
        <v>1.071</v>
      </c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>
        <v>1.056</v>
      </c>
      <c r="V1688" s="3">
        <v>1.057</v>
      </c>
      <c r="W1688" s="3"/>
      <c r="X1688" s="3"/>
      <c r="Y1688" s="3"/>
      <c r="Z1688" s="3"/>
      <c r="AA1688" s="3"/>
      <c r="AB1688" s="3"/>
      <c r="AC1688" s="3"/>
      <c r="AD1688" s="3"/>
      <c r="AE1688" s="3"/>
      <c r="AF1688" s="3">
        <v>1.057</v>
      </c>
      <c r="AG1688" s="3"/>
      <c r="AH1688" s="3"/>
      <c r="AI1688" s="3"/>
      <c r="AJ1688" s="3"/>
      <c r="AK1688" s="3">
        <v>1.0603</v>
      </c>
    </row>
    <row r="1689" s="1" customFormat="1" ht="40.2" customHeight="1" spans="1:37">
      <c r="A1689" s="1">
        <v>1686</v>
      </c>
      <c r="B1689" s="3" t="s">
        <v>2734</v>
      </c>
      <c r="C1689" s="3" t="s">
        <v>2731</v>
      </c>
      <c r="D1689" s="3" t="s">
        <v>2732</v>
      </c>
      <c r="E1689" s="3" t="s">
        <v>2692</v>
      </c>
      <c r="F1689" s="3">
        <v>2.16</v>
      </c>
      <c r="G1689" s="3"/>
      <c r="H1689" s="3"/>
      <c r="I1689" s="3"/>
      <c r="J1689" s="3">
        <v>2.16</v>
      </c>
      <c r="K1689" s="3">
        <v>1.02</v>
      </c>
      <c r="L1689" s="3">
        <v>1.956</v>
      </c>
      <c r="M1689" s="3"/>
      <c r="N1689" s="3"/>
      <c r="O1689" s="3"/>
      <c r="P1689" s="3"/>
      <c r="Q1689" s="3"/>
      <c r="R1689" s="3"/>
      <c r="S1689" s="3"/>
      <c r="T1689" s="3"/>
      <c r="U1689" s="3"/>
      <c r="V1689" s="3">
        <v>2.155</v>
      </c>
      <c r="W1689" s="3"/>
      <c r="X1689" s="3"/>
      <c r="Y1689" s="3"/>
      <c r="Z1689" s="3"/>
      <c r="AA1689" s="3"/>
      <c r="AB1689" s="3"/>
      <c r="AC1689" s="3"/>
      <c r="AD1689" s="3"/>
      <c r="AE1689" s="3"/>
      <c r="AF1689" s="3">
        <v>1.966</v>
      </c>
      <c r="AG1689" s="3"/>
      <c r="AH1689" s="3"/>
      <c r="AI1689" s="3"/>
      <c r="AJ1689" s="3"/>
      <c r="AK1689" s="3">
        <v>1.8514</v>
      </c>
    </row>
    <row r="1690" s="1" customFormat="1" ht="40.2" customHeight="1" spans="1:37">
      <c r="A1690" s="1">
        <v>1687</v>
      </c>
      <c r="B1690" s="3" t="s">
        <v>2734</v>
      </c>
      <c r="C1690" s="3" t="s">
        <v>2735</v>
      </c>
      <c r="D1690" s="3" t="s">
        <v>2736</v>
      </c>
      <c r="E1690" s="3" t="s">
        <v>2692</v>
      </c>
      <c r="F1690" s="3">
        <v>2.16</v>
      </c>
      <c r="G1690" s="3"/>
      <c r="H1690" s="3"/>
      <c r="I1690" s="3"/>
      <c r="J1690" s="3">
        <v>2.16</v>
      </c>
      <c r="K1690" s="3"/>
      <c r="L1690" s="3">
        <v>1.765</v>
      </c>
      <c r="M1690" s="3"/>
      <c r="N1690" s="3"/>
      <c r="O1690" s="3"/>
      <c r="P1690" s="3"/>
      <c r="Q1690" s="3"/>
      <c r="R1690" s="3"/>
      <c r="S1690" s="3"/>
      <c r="T1690" s="3"/>
      <c r="U1690" s="3"/>
      <c r="V1690" s="3">
        <v>2.155</v>
      </c>
      <c r="W1690" s="3"/>
      <c r="X1690" s="3"/>
      <c r="Y1690" s="3"/>
      <c r="Z1690" s="3"/>
      <c r="AA1690" s="3"/>
      <c r="AB1690" s="3"/>
      <c r="AC1690" s="3"/>
      <c r="AD1690" s="3"/>
      <c r="AE1690" s="3"/>
      <c r="AF1690" s="3">
        <v>1.756</v>
      </c>
      <c r="AG1690" s="3"/>
      <c r="AH1690" s="3"/>
      <c r="AI1690" s="3"/>
      <c r="AJ1690" s="3"/>
      <c r="AK1690" s="3">
        <v>1.959</v>
      </c>
    </row>
    <row r="1691" s="1" customFormat="1" ht="40.2" customHeight="1" spans="1:37">
      <c r="A1691" s="1">
        <v>1688</v>
      </c>
      <c r="B1691" s="3" t="s">
        <v>2734</v>
      </c>
      <c r="C1691" s="3" t="s">
        <v>1914</v>
      </c>
      <c r="D1691" s="3" t="s">
        <v>2701</v>
      </c>
      <c r="E1691" s="3" t="s">
        <v>2692</v>
      </c>
      <c r="F1691" s="3">
        <v>1.998</v>
      </c>
      <c r="G1691" s="3"/>
      <c r="H1691" s="3"/>
      <c r="I1691" s="3"/>
      <c r="J1691" s="3">
        <v>1.998</v>
      </c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>
        <v>1.998</v>
      </c>
      <c r="W1691" s="3"/>
      <c r="X1691" s="3"/>
      <c r="Y1691" s="3"/>
      <c r="Z1691" s="3"/>
      <c r="AA1691" s="3"/>
      <c r="AB1691" s="3"/>
      <c r="AC1691" s="3"/>
      <c r="AD1691" s="3"/>
      <c r="AE1691" s="3"/>
      <c r="AF1691" s="3">
        <v>1.738</v>
      </c>
      <c r="AG1691" s="3"/>
      <c r="AH1691" s="3"/>
      <c r="AI1691" s="3"/>
      <c r="AJ1691" s="3"/>
      <c r="AK1691" s="3">
        <v>1.9113</v>
      </c>
    </row>
    <row r="1692" s="1" customFormat="1" ht="40.2" customHeight="1" spans="1:37">
      <c r="A1692" s="1">
        <v>1689</v>
      </c>
      <c r="B1692" s="3" t="s">
        <v>1361</v>
      </c>
      <c r="C1692" s="3" t="s">
        <v>2731</v>
      </c>
      <c r="D1692" s="3" t="s">
        <v>2732</v>
      </c>
      <c r="E1692" s="3" t="s">
        <v>2692</v>
      </c>
      <c r="F1692" s="3">
        <v>1.895</v>
      </c>
      <c r="G1692" s="3"/>
      <c r="H1692" s="3"/>
      <c r="I1692" s="3"/>
      <c r="J1692" s="3">
        <v>1.895</v>
      </c>
      <c r="K1692" s="3"/>
      <c r="L1692" s="3">
        <v>1.747</v>
      </c>
      <c r="M1692" s="3"/>
      <c r="N1692" s="3"/>
      <c r="O1692" s="3"/>
      <c r="P1692" s="3"/>
      <c r="Q1692" s="3"/>
      <c r="R1692" s="3"/>
      <c r="S1692" s="3"/>
      <c r="T1692" s="3"/>
      <c r="U1692" s="3">
        <v>1.585</v>
      </c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>
        <v>1.584</v>
      </c>
      <c r="AG1692" s="3"/>
      <c r="AH1692" s="3"/>
      <c r="AI1692" s="3"/>
      <c r="AJ1692" s="3"/>
      <c r="AK1692" s="3">
        <v>1.7028</v>
      </c>
    </row>
    <row r="1693" s="1" customFormat="1" ht="40.2" customHeight="1" spans="1:37">
      <c r="A1693" s="1">
        <v>1690</v>
      </c>
      <c r="B1693" s="3" t="s">
        <v>1361</v>
      </c>
      <c r="C1693" s="3" t="s">
        <v>2737</v>
      </c>
      <c r="D1693" s="3" t="s">
        <v>2738</v>
      </c>
      <c r="E1693" s="3" t="s">
        <v>2692</v>
      </c>
      <c r="F1693" s="3">
        <v>15.63</v>
      </c>
      <c r="G1693" s="3"/>
      <c r="H1693" s="3"/>
      <c r="I1693" s="3"/>
      <c r="J1693" s="3">
        <v>15.63</v>
      </c>
      <c r="K1693" s="3">
        <v>10.08</v>
      </c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>
        <v>15.63</v>
      </c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>
        <v>13.78</v>
      </c>
    </row>
    <row r="1694" s="1" customFormat="1" ht="40.2" customHeight="1" spans="1:37">
      <c r="A1694" s="1">
        <v>1691</v>
      </c>
      <c r="B1694" s="3" t="s">
        <v>1364</v>
      </c>
      <c r="C1694" s="3" t="s">
        <v>2731</v>
      </c>
      <c r="D1694" s="3" t="s">
        <v>2732</v>
      </c>
      <c r="E1694" s="3" t="s">
        <v>2692</v>
      </c>
      <c r="F1694" s="3">
        <v>1.522</v>
      </c>
      <c r="G1694" s="3"/>
      <c r="H1694" s="3"/>
      <c r="I1694" s="3"/>
      <c r="J1694" s="3">
        <v>1.522</v>
      </c>
      <c r="K1694" s="3"/>
      <c r="L1694" s="3">
        <v>1.447</v>
      </c>
      <c r="M1694" s="3"/>
      <c r="N1694" s="3"/>
      <c r="O1694" s="3"/>
      <c r="P1694" s="3"/>
      <c r="Q1694" s="3"/>
      <c r="R1694" s="3"/>
      <c r="S1694" s="3"/>
      <c r="T1694" s="3"/>
      <c r="U1694" s="3"/>
      <c r="V1694" s="3">
        <v>0.875</v>
      </c>
      <c r="W1694" s="3"/>
      <c r="X1694" s="3"/>
      <c r="Y1694" s="3"/>
      <c r="Z1694" s="3"/>
      <c r="AA1694" s="3"/>
      <c r="AB1694" s="3"/>
      <c r="AC1694" s="3"/>
      <c r="AD1694" s="3"/>
      <c r="AE1694" s="3"/>
      <c r="AF1694" s="3">
        <v>0.875</v>
      </c>
      <c r="AG1694" s="3"/>
      <c r="AH1694" s="3"/>
      <c r="AI1694" s="3"/>
      <c r="AJ1694" s="3"/>
      <c r="AK1694" s="3">
        <v>1.1798</v>
      </c>
    </row>
    <row r="1695" s="1" customFormat="1" ht="40.2" customHeight="1" spans="1:37">
      <c r="A1695" s="1">
        <v>1692</v>
      </c>
      <c r="B1695" s="3" t="s">
        <v>1369</v>
      </c>
      <c r="C1695" s="3" t="s">
        <v>2731</v>
      </c>
      <c r="D1695" s="3" t="s">
        <v>2732</v>
      </c>
      <c r="E1695" s="3" t="s">
        <v>2692</v>
      </c>
      <c r="F1695" s="3">
        <v>1.565</v>
      </c>
      <c r="G1695" s="3"/>
      <c r="H1695" s="3"/>
      <c r="I1695" s="3"/>
      <c r="J1695" s="3">
        <v>1.565</v>
      </c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>
        <v>1.255</v>
      </c>
      <c r="W1695" s="3"/>
      <c r="X1695" s="3"/>
      <c r="Y1695" s="3"/>
      <c r="Z1695" s="3"/>
      <c r="AA1695" s="3"/>
      <c r="AB1695" s="3"/>
      <c r="AC1695" s="3"/>
      <c r="AD1695" s="3"/>
      <c r="AE1695" s="3"/>
      <c r="AF1695" s="3">
        <v>1.255</v>
      </c>
      <c r="AG1695" s="3"/>
      <c r="AH1695" s="3"/>
      <c r="AI1695" s="3"/>
      <c r="AJ1695" s="3"/>
      <c r="AK1695" s="3">
        <v>1.3583</v>
      </c>
    </row>
    <row r="1696" s="1" customFormat="1" ht="40.2" customHeight="1" spans="1:37">
      <c r="A1696" s="1">
        <v>1693</v>
      </c>
      <c r="B1696" s="3" t="s">
        <v>2739</v>
      </c>
      <c r="C1696" s="3" t="s">
        <v>2731</v>
      </c>
      <c r="D1696" s="3" t="s">
        <v>2732</v>
      </c>
      <c r="E1696" s="3" t="s">
        <v>2692</v>
      </c>
      <c r="F1696" s="3">
        <v>2.885</v>
      </c>
      <c r="G1696" s="3"/>
      <c r="H1696" s="3"/>
      <c r="I1696" s="3"/>
      <c r="J1696" s="3">
        <v>2.885</v>
      </c>
      <c r="K1696" s="3">
        <v>2.28</v>
      </c>
      <c r="L1696" s="3"/>
      <c r="M1696" s="3"/>
      <c r="N1696" s="3"/>
      <c r="O1696" s="3"/>
      <c r="P1696" s="3"/>
      <c r="Q1696" s="3"/>
      <c r="R1696" s="3"/>
      <c r="S1696" s="3"/>
      <c r="T1696" s="3"/>
      <c r="U1696" s="3">
        <v>2.75</v>
      </c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>
        <v>2.6383</v>
      </c>
    </row>
    <row r="1697" s="1" customFormat="1" ht="40.2" customHeight="1" spans="1:37">
      <c r="A1697" s="1">
        <v>1694</v>
      </c>
      <c r="B1697" s="3" t="s">
        <v>1372</v>
      </c>
      <c r="C1697" s="3" t="s">
        <v>2731</v>
      </c>
      <c r="D1697" s="3" t="s">
        <v>2732</v>
      </c>
      <c r="E1697" s="3" t="s">
        <v>2692</v>
      </c>
      <c r="F1697" s="3">
        <v>1.8055</v>
      </c>
      <c r="G1697" s="3"/>
      <c r="H1697" s="3"/>
      <c r="I1697" s="3"/>
      <c r="J1697" s="3">
        <v>1.806</v>
      </c>
      <c r="K1697" s="3"/>
      <c r="L1697" s="3">
        <v>1.692</v>
      </c>
      <c r="M1697" s="3"/>
      <c r="N1697" s="3"/>
      <c r="O1697" s="3"/>
      <c r="P1697" s="3"/>
      <c r="Q1697" s="3"/>
      <c r="R1697" s="3"/>
      <c r="S1697" s="3"/>
      <c r="T1697" s="3"/>
      <c r="U1697" s="3"/>
      <c r="V1697" s="3">
        <v>1.515</v>
      </c>
      <c r="W1697" s="3"/>
      <c r="X1697" s="3"/>
      <c r="Y1697" s="3"/>
      <c r="Z1697" s="3"/>
      <c r="AA1697" s="3"/>
      <c r="AB1697" s="3"/>
      <c r="AC1697" s="3"/>
      <c r="AD1697" s="3"/>
      <c r="AE1697" s="3"/>
      <c r="AF1697" s="3">
        <v>1.15</v>
      </c>
      <c r="AG1697" s="3"/>
      <c r="AH1697" s="3"/>
      <c r="AI1697" s="3"/>
      <c r="AJ1697" s="3"/>
      <c r="AK1697" s="3">
        <v>1.5408</v>
      </c>
    </row>
    <row r="1698" s="1" customFormat="1" ht="40.2" customHeight="1" spans="1:37">
      <c r="A1698" s="1">
        <v>1695</v>
      </c>
      <c r="B1698" s="3" t="s">
        <v>2740</v>
      </c>
      <c r="C1698" s="3" t="s">
        <v>2725</v>
      </c>
      <c r="D1698" s="3" t="s">
        <v>2726</v>
      </c>
      <c r="E1698" s="3" t="s">
        <v>2692</v>
      </c>
      <c r="F1698" s="3">
        <v>1.641</v>
      </c>
      <c r="G1698" s="3"/>
      <c r="H1698" s="3"/>
      <c r="I1698" s="3"/>
      <c r="J1698" s="3">
        <v>1.641</v>
      </c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>
        <v>1.567</v>
      </c>
      <c r="W1698" s="3"/>
      <c r="X1698" s="3"/>
      <c r="Y1698" s="3"/>
      <c r="Z1698" s="3"/>
      <c r="AA1698" s="3"/>
      <c r="AB1698" s="3"/>
      <c r="AC1698" s="3"/>
      <c r="AD1698" s="3"/>
      <c r="AE1698" s="3"/>
      <c r="AF1698" s="3">
        <v>1.567</v>
      </c>
      <c r="AG1698" s="3"/>
      <c r="AH1698" s="3"/>
      <c r="AI1698" s="3"/>
      <c r="AJ1698" s="3"/>
      <c r="AK1698" s="3">
        <v>1.5917</v>
      </c>
    </row>
    <row r="1699" s="1" customFormat="1" ht="40.2" customHeight="1" spans="1:37">
      <c r="A1699" s="1">
        <v>1696</v>
      </c>
      <c r="B1699" s="3" t="s">
        <v>2741</v>
      </c>
      <c r="C1699" s="3" t="s">
        <v>2731</v>
      </c>
      <c r="D1699" s="3" t="s">
        <v>2732</v>
      </c>
      <c r="E1699" s="3" t="s">
        <v>2692</v>
      </c>
      <c r="F1699" s="3">
        <v>1.0555</v>
      </c>
      <c r="G1699" s="3"/>
      <c r="H1699" s="3"/>
      <c r="I1699" s="3"/>
      <c r="J1699" s="3">
        <v>1.056</v>
      </c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>
        <v>1.056</v>
      </c>
      <c r="V1699" s="3">
        <v>1.055</v>
      </c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>
        <v>1.0557</v>
      </c>
    </row>
    <row r="1700" s="1" customFormat="1" ht="40.2" customHeight="1" spans="1:37">
      <c r="A1700" s="1">
        <v>1697</v>
      </c>
      <c r="B1700" s="3" t="s">
        <v>2742</v>
      </c>
      <c r="C1700" s="3" t="s">
        <v>98</v>
      </c>
      <c r="D1700" s="3" t="s">
        <v>2743</v>
      </c>
      <c r="E1700" s="3" t="s">
        <v>2692</v>
      </c>
      <c r="F1700" s="3">
        <v>0.1626</v>
      </c>
      <c r="G1700" s="3"/>
      <c r="H1700" s="3"/>
      <c r="I1700" s="3"/>
      <c r="J1700" s="3">
        <v>0.1626</v>
      </c>
      <c r="K1700" s="3">
        <v>0.1129</v>
      </c>
      <c r="L1700" s="3">
        <v>0.1568</v>
      </c>
      <c r="M1700" s="3"/>
      <c r="N1700" s="3"/>
      <c r="O1700" s="3"/>
      <c r="P1700" s="3"/>
      <c r="Q1700" s="3"/>
      <c r="R1700" s="3"/>
      <c r="S1700" s="3"/>
      <c r="T1700" s="3"/>
      <c r="U1700" s="3"/>
      <c r="V1700" s="3">
        <v>0.1626</v>
      </c>
      <c r="W1700" s="3"/>
      <c r="X1700" s="3"/>
      <c r="Y1700" s="3"/>
      <c r="Z1700" s="3"/>
      <c r="AA1700" s="3"/>
      <c r="AB1700" s="3"/>
      <c r="AC1700" s="3"/>
      <c r="AD1700" s="3"/>
      <c r="AE1700" s="3"/>
      <c r="AF1700" s="3">
        <v>0.1125</v>
      </c>
      <c r="AG1700" s="3"/>
      <c r="AH1700" s="3"/>
      <c r="AI1700" s="3"/>
      <c r="AJ1700" s="3"/>
      <c r="AK1700" s="3">
        <v>0.1415</v>
      </c>
    </row>
    <row r="1701" s="1" customFormat="1" ht="40.2" customHeight="1" spans="1:37">
      <c r="A1701" s="1">
        <v>1698</v>
      </c>
      <c r="B1701" s="3" t="s">
        <v>2744</v>
      </c>
      <c r="C1701" s="3" t="s">
        <v>2725</v>
      </c>
      <c r="D1701" s="3" t="s">
        <v>2726</v>
      </c>
      <c r="E1701" s="3" t="s">
        <v>2692</v>
      </c>
      <c r="F1701" s="3">
        <v>1.025</v>
      </c>
      <c r="G1701" s="3"/>
      <c r="H1701" s="3"/>
      <c r="I1701" s="3"/>
      <c r="J1701" s="3">
        <v>1.025</v>
      </c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>
        <v>1.025</v>
      </c>
      <c r="W1701" s="3"/>
      <c r="X1701" s="3"/>
      <c r="Y1701" s="3"/>
      <c r="Z1701" s="3"/>
      <c r="AA1701" s="3"/>
      <c r="AB1701" s="3"/>
      <c r="AC1701" s="3"/>
      <c r="AD1701" s="3"/>
      <c r="AE1701" s="3"/>
      <c r="AF1701" s="3">
        <v>1.025</v>
      </c>
      <c r="AG1701" s="3"/>
      <c r="AH1701" s="3"/>
      <c r="AI1701" s="3"/>
      <c r="AJ1701" s="3"/>
      <c r="AK1701" s="3">
        <v>1.025</v>
      </c>
    </row>
    <row r="1702" s="1" customFormat="1" ht="40.2" customHeight="1" spans="1:37">
      <c r="A1702" s="1">
        <v>1699</v>
      </c>
      <c r="B1702" s="3" t="s">
        <v>2745</v>
      </c>
      <c r="C1702" s="3" t="s">
        <v>2725</v>
      </c>
      <c r="D1702" s="3" t="s">
        <v>2726</v>
      </c>
      <c r="E1702" s="3" t="s">
        <v>2692</v>
      </c>
      <c r="F1702" s="3">
        <v>1.079</v>
      </c>
      <c r="G1702" s="3"/>
      <c r="H1702" s="3"/>
      <c r="I1702" s="3"/>
      <c r="J1702" s="3">
        <v>1.079</v>
      </c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>
        <v>1.075</v>
      </c>
      <c r="W1702" s="3"/>
      <c r="X1702" s="3"/>
      <c r="Y1702" s="3"/>
      <c r="Z1702" s="3"/>
      <c r="AA1702" s="3"/>
      <c r="AB1702" s="3"/>
      <c r="AC1702" s="3"/>
      <c r="AD1702" s="3"/>
      <c r="AE1702" s="3"/>
      <c r="AF1702" s="3">
        <v>1.075</v>
      </c>
      <c r="AG1702" s="3"/>
      <c r="AH1702" s="3"/>
      <c r="AI1702" s="3"/>
      <c r="AJ1702" s="3"/>
      <c r="AK1702" s="3">
        <v>1.0763</v>
      </c>
    </row>
    <row r="1703" s="1" customFormat="1" ht="40.2" customHeight="1" spans="1:37">
      <c r="A1703" s="1">
        <v>1700</v>
      </c>
      <c r="B1703" s="3" t="s">
        <v>2746</v>
      </c>
      <c r="C1703" s="3" t="s">
        <v>2731</v>
      </c>
      <c r="D1703" s="3" t="s">
        <v>2732</v>
      </c>
      <c r="E1703" s="3" t="s">
        <v>2692</v>
      </c>
      <c r="F1703" s="3">
        <v>1.615</v>
      </c>
      <c r="G1703" s="3"/>
      <c r="H1703" s="3"/>
      <c r="I1703" s="3"/>
      <c r="J1703" s="3">
        <v>1.615</v>
      </c>
      <c r="K1703" s="3">
        <v>1.143</v>
      </c>
      <c r="L1703" s="3"/>
      <c r="M1703" s="3"/>
      <c r="N1703" s="3"/>
      <c r="O1703" s="3"/>
      <c r="P1703" s="3"/>
      <c r="Q1703" s="3"/>
      <c r="R1703" s="3"/>
      <c r="S1703" s="3"/>
      <c r="T1703" s="3"/>
      <c r="U1703" s="3">
        <v>1.15</v>
      </c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>
        <v>1.3027</v>
      </c>
    </row>
    <row r="1704" s="1" customFormat="1" ht="40.2" customHeight="1" spans="1:37">
      <c r="A1704" s="1">
        <v>1701</v>
      </c>
      <c r="B1704" s="3" t="s">
        <v>2747</v>
      </c>
      <c r="C1704" s="3" t="s">
        <v>2731</v>
      </c>
      <c r="D1704" s="3" t="s">
        <v>2732</v>
      </c>
      <c r="E1704" s="3" t="s">
        <v>2692</v>
      </c>
      <c r="F1704" s="3">
        <v>1.985</v>
      </c>
      <c r="G1704" s="3"/>
      <c r="H1704" s="3"/>
      <c r="I1704" s="3"/>
      <c r="J1704" s="3">
        <v>1.985</v>
      </c>
      <c r="K1704" s="3">
        <v>1.057</v>
      </c>
      <c r="L1704" s="3">
        <v>1.782</v>
      </c>
      <c r="M1704" s="3"/>
      <c r="N1704" s="3"/>
      <c r="O1704" s="3"/>
      <c r="P1704" s="3"/>
      <c r="Q1704" s="3"/>
      <c r="R1704" s="3"/>
      <c r="S1704" s="3"/>
      <c r="T1704" s="3"/>
      <c r="U1704" s="3">
        <v>1.985</v>
      </c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>
        <v>1.7023</v>
      </c>
    </row>
    <row r="1705" s="1" customFormat="1" ht="40.2" customHeight="1" spans="1:37">
      <c r="A1705" s="1">
        <v>1702</v>
      </c>
      <c r="B1705" s="3" t="s">
        <v>2748</v>
      </c>
      <c r="C1705" s="3" t="s">
        <v>2749</v>
      </c>
      <c r="D1705" s="3" t="s">
        <v>2750</v>
      </c>
      <c r="E1705" s="3" t="s">
        <v>2692</v>
      </c>
      <c r="F1705" s="3">
        <v>1.249</v>
      </c>
      <c r="G1705" s="3"/>
      <c r="H1705" s="3"/>
      <c r="I1705" s="3"/>
      <c r="J1705" s="3">
        <v>1.249</v>
      </c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>
        <v>0.8</v>
      </c>
      <c r="W1705" s="3"/>
      <c r="X1705" s="3"/>
      <c r="Y1705" s="3"/>
      <c r="Z1705" s="3"/>
      <c r="AA1705" s="3"/>
      <c r="AB1705" s="3"/>
      <c r="AC1705" s="3"/>
      <c r="AD1705" s="3"/>
      <c r="AE1705" s="3"/>
      <c r="AF1705" s="3">
        <v>0.8</v>
      </c>
      <c r="AG1705" s="3"/>
      <c r="AH1705" s="3"/>
      <c r="AI1705" s="3"/>
      <c r="AJ1705" s="3"/>
      <c r="AK1705" s="3">
        <v>0.9497</v>
      </c>
    </row>
    <row r="1706" s="1" customFormat="1" ht="34.5" customHeight="1" spans="1:37">
      <c r="A1706" s="1">
        <v>1703</v>
      </c>
      <c r="B1706" s="1" t="s">
        <v>2751</v>
      </c>
      <c r="C1706" s="1" t="s">
        <v>40</v>
      </c>
      <c r="D1706" s="1">
        <v>36</v>
      </c>
      <c r="E1706" s="1" t="s">
        <v>2752</v>
      </c>
      <c r="F1706" s="1">
        <v>0.5628</v>
      </c>
      <c r="G1706" s="1">
        <v>0.5528</v>
      </c>
      <c r="O1706" s="1">
        <v>0.5528</v>
      </c>
      <c r="Q1706" s="1">
        <v>0.5483</v>
      </c>
      <c r="Z1706" s="1">
        <v>0.5528</v>
      </c>
      <c r="AB1706" s="1">
        <v>0.5528</v>
      </c>
      <c r="AE1706" s="1">
        <v>0.5597</v>
      </c>
      <c r="AF1706" s="1">
        <v>0.5528</v>
      </c>
      <c r="AI1706" s="1">
        <v>0.5528</v>
      </c>
      <c r="AK1706" s="20">
        <v>0.5531</v>
      </c>
    </row>
    <row r="1707" s="1" customFormat="1" ht="34.5" customHeight="1" spans="1:37">
      <c r="A1707" s="1">
        <v>1704</v>
      </c>
      <c r="B1707" s="1" t="s">
        <v>2753</v>
      </c>
      <c r="C1707" s="1" t="s">
        <v>186</v>
      </c>
      <c r="D1707" s="1">
        <v>24</v>
      </c>
      <c r="E1707" s="1" t="s">
        <v>2752</v>
      </c>
      <c r="F1707" s="1">
        <v>1.3004</v>
      </c>
      <c r="G1707" s="1">
        <v>1.2754</v>
      </c>
      <c r="I1707" s="1">
        <v>1.2996</v>
      </c>
      <c r="J1707" s="1">
        <v>1.2746</v>
      </c>
      <c r="O1707" s="1">
        <v>1.2754</v>
      </c>
      <c r="Q1707" s="1">
        <v>1.2567</v>
      </c>
      <c r="V1707" s="1">
        <v>1.2754</v>
      </c>
      <c r="Z1707" s="1">
        <v>1.2754</v>
      </c>
      <c r="AA1707" s="1">
        <v>1.2642</v>
      </c>
      <c r="AB1707" s="1">
        <v>1.2754</v>
      </c>
      <c r="AD1707" s="1">
        <v>1.2754</v>
      </c>
      <c r="AF1707" s="1">
        <v>1.2754</v>
      </c>
      <c r="AI1707" s="1">
        <v>1.2746</v>
      </c>
      <c r="AJ1707" s="1">
        <v>1.2746</v>
      </c>
      <c r="AK1707" s="20">
        <v>1.2748</v>
      </c>
    </row>
    <row r="1708" s="1" customFormat="1" ht="34.5" customHeight="1" spans="1:37">
      <c r="A1708" s="1">
        <v>1705</v>
      </c>
      <c r="B1708" s="1" t="s">
        <v>2753</v>
      </c>
      <c r="C1708" s="1" t="s">
        <v>2650</v>
      </c>
      <c r="D1708" s="1">
        <v>36</v>
      </c>
      <c r="E1708" s="1" t="s">
        <v>2752</v>
      </c>
      <c r="F1708" s="1">
        <v>1.2811</v>
      </c>
      <c r="G1708" s="1">
        <v>1.2567</v>
      </c>
      <c r="I1708" s="1">
        <v>1.2803</v>
      </c>
      <c r="J1708" s="1">
        <v>1.2744</v>
      </c>
      <c r="Q1708" s="1">
        <v>1.2567</v>
      </c>
      <c r="Z1708" s="1">
        <v>1.2567</v>
      </c>
      <c r="AA1708" s="1">
        <v>1.2642</v>
      </c>
      <c r="AF1708" s="1">
        <v>1.2567</v>
      </c>
      <c r="AI1708" s="1">
        <v>1.2744</v>
      </c>
      <c r="AK1708" s="20">
        <v>1.265</v>
      </c>
    </row>
    <row r="1709" s="1" customFormat="1" ht="34.5" customHeight="1" spans="1:37">
      <c r="A1709" s="1">
        <v>1706</v>
      </c>
      <c r="B1709" s="1" t="s">
        <v>2754</v>
      </c>
      <c r="C1709" s="1" t="s">
        <v>90</v>
      </c>
      <c r="D1709" s="1">
        <v>12</v>
      </c>
      <c r="E1709" s="1" t="s">
        <v>2752</v>
      </c>
      <c r="F1709" s="1">
        <v>2.8233</v>
      </c>
      <c r="I1709" s="1">
        <v>2.8083</v>
      </c>
      <c r="Q1709" s="1">
        <v>2.7575</v>
      </c>
      <c r="AK1709" s="20">
        <v>2.7829</v>
      </c>
    </row>
    <row r="1710" s="1" customFormat="1" ht="34.5" customHeight="1" spans="1:37">
      <c r="A1710" s="1">
        <v>1707</v>
      </c>
      <c r="B1710" s="1" t="s">
        <v>2755</v>
      </c>
      <c r="C1710" s="1" t="s">
        <v>2756</v>
      </c>
      <c r="D1710" s="1">
        <v>36</v>
      </c>
      <c r="E1710" s="1" t="s">
        <v>2752</v>
      </c>
      <c r="F1710" s="1">
        <v>0.6844</v>
      </c>
      <c r="I1710" s="1">
        <v>0.6667</v>
      </c>
      <c r="J1710" s="1">
        <v>0.6667</v>
      </c>
      <c r="Q1710" s="1">
        <v>0.6667</v>
      </c>
      <c r="V1710" s="1">
        <v>0.6775</v>
      </c>
      <c r="W1710" s="1">
        <v>0.6669</v>
      </c>
      <c r="Y1710" s="1">
        <v>0.6669</v>
      </c>
      <c r="Z1710" s="1">
        <v>0.6669</v>
      </c>
      <c r="AD1710" s="1">
        <v>0.667</v>
      </c>
      <c r="AF1710" s="1">
        <v>0.6669</v>
      </c>
      <c r="AI1710" s="1">
        <v>0.6667</v>
      </c>
      <c r="AK1710" s="20">
        <v>0.6679</v>
      </c>
    </row>
    <row r="1711" s="1" customFormat="1" ht="34.5" customHeight="1" spans="1:37">
      <c r="A1711" s="1">
        <v>1708</v>
      </c>
      <c r="B1711" s="1" t="s">
        <v>2755</v>
      </c>
      <c r="C1711" s="1" t="s">
        <v>345</v>
      </c>
      <c r="D1711" s="1">
        <v>12</v>
      </c>
      <c r="E1711" s="1" t="s">
        <v>2752</v>
      </c>
      <c r="F1711" s="1">
        <v>1.6733</v>
      </c>
      <c r="I1711" s="1">
        <v>1.4758</v>
      </c>
      <c r="J1711" s="1">
        <v>1.4758</v>
      </c>
      <c r="Q1711" s="1">
        <v>1.4758</v>
      </c>
      <c r="V1711" s="1">
        <v>1.4758</v>
      </c>
      <c r="Y1711" s="1">
        <v>1.5042</v>
      </c>
      <c r="Z1711" s="1">
        <v>1.4758</v>
      </c>
      <c r="AD1711" s="1">
        <v>1.6183</v>
      </c>
      <c r="AF1711" s="1">
        <v>1.4758</v>
      </c>
      <c r="AI1711" s="1">
        <v>1.4758</v>
      </c>
      <c r="AK1711" s="20">
        <v>1.4948</v>
      </c>
    </row>
    <row r="1712" s="1" customFormat="1" ht="40.5" spans="1:37">
      <c r="A1712" s="1">
        <v>1709</v>
      </c>
      <c r="B1712" s="63" t="s">
        <v>2757</v>
      </c>
      <c r="C1712" s="63" t="s">
        <v>2758</v>
      </c>
      <c r="D1712" s="63" t="s">
        <v>798</v>
      </c>
      <c r="E1712" s="63" t="s">
        <v>2759</v>
      </c>
      <c r="F1712" s="63">
        <v>0.0985</v>
      </c>
      <c r="G1712" s="63"/>
      <c r="H1712" s="63"/>
      <c r="I1712" s="63"/>
      <c r="J1712" s="63"/>
      <c r="K1712" s="63">
        <v>0.08</v>
      </c>
      <c r="L1712" s="63">
        <v>0.0868</v>
      </c>
      <c r="M1712" s="63">
        <v>0.09</v>
      </c>
      <c r="N1712" s="63"/>
      <c r="O1712" s="63"/>
      <c r="P1712" s="63"/>
      <c r="Q1712" s="63"/>
      <c r="R1712" s="63"/>
      <c r="S1712" s="63"/>
      <c r="T1712" s="63"/>
      <c r="U1712" s="63">
        <v>0.0777</v>
      </c>
      <c r="V1712" s="63">
        <v>0.085</v>
      </c>
      <c r="W1712" s="63"/>
      <c r="X1712" s="63"/>
      <c r="Y1712" s="63"/>
      <c r="Z1712" s="63"/>
      <c r="AA1712" s="63"/>
      <c r="AB1712" s="63">
        <v>0.09</v>
      </c>
      <c r="AC1712" s="63"/>
      <c r="AD1712" s="63"/>
      <c r="AE1712" s="63"/>
      <c r="AF1712" s="63"/>
      <c r="AG1712" s="63"/>
      <c r="AH1712" s="63"/>
      <c r="AI1712" s="63"/>
      <c r="AJ1712" s="63">
        <v>0.09</v>
      </c>
      <c r="AK1712" s="63">
        <f t="shared" ref="AK1712:AK1741" si="43">AVERAGE(G1712:AJ1712)</f>
        <v>0.0856428571428571</v>
      </c>
    </row>
    <row r="1713" s="1" customFormat="1" ht="36" customHeight="1" spans="1:37">
      <c r="A1713" s="1">
        <v>1710</v>
      </c>
      <c r="B1713" s="63" t="s">
        <v>2760</v>
      </c>
      <c r="C1713" s="63" t="s">
        <v>2761</v>
      </c>
      <c r="D1713" s="63" t="s">
        <v>798</v>
      </c>
      <c r="E1713" s="63" t="s">
        <v>2759</v>
      </c>
      <c r="F1713" s="63">
        <v>0.18</v>
      </c>
      <c r="G1713" s="63"/>
      <c r="H1713" s="63"/>
      <c r="I1713" s="63">
        <v>0.1043</v>
      </c>
      <c r="J1713" s="63">
        <v>0.12</v>
      </c>
      <c r="K1713" s="63"/>
      <c r="L1713" s="63"/>
      <c r="M1713" s="63"/>
      <c r="N1713" s="63"/>
      <c r="O1713" s="63"/>
      <c r="P1713" s="63"/>
      <c r="Q1713" s="63"/>
      <c r="R1713" s="63"/>
      <c r="S1713" s="63"/>
      <c r="T1713" s="63"/>
      <c r="U1713" s="63">
        <v>0.12</v>
      </c>
      <c r="V1713" s="63">
        <v>0.12</v>
      </c>
      <c r="W1713" s="63"/>
      <c r="X1713" s="63">
        <v>0.12</v>
      </c>
      <c r="Y1713" s="63"/>
      <c r="Z1713" s="63"/>
      <c r="AA1713" s="63"/>
      <c r="AB1713" s="63"/>
      <c r="AC1713" s="63"/>
      <c r="AD1713" s="63">
        <v>0.12</v>
      </c>
      <c r="AE1713" s="63"/>
      <c r="AF1713" s="63">
        <v>0.1</v>
      </c>
      <c r="AG1713" s="63"/>
      <c r="AH1713" s="63"/>
      <c r="AI1713" s="63"/>
      <c r="AJ1713" s="63">
        <v>0.12</v>
      </c>
      <c r="AK1713" s="63">
        <f t="shared" si="43"/>
        <v>0.1155375</v>
      </c>
    </row>
    <row r="1714" s="1" customFormat="1" ht="40.5" spans="1:37">
      <c r="A1714" s="1">
        <v>1711</v>
      </c>
      <c r="B1714" s="63" t="s">
        <v>2760</v>
      </c>
      <c r="C1714" s="63" t="s">
        <v>2758</v>
      </c>
      <c r="D1714" s="63" t="s">
        <v>798</v>
      </c>
      <c r="E1714" s="63" t="s">
        <v>2759</v>
      </c>
      <c r="F1714" s="63">
        <v>0.18</v>
      </c>
      <c r="G1714" s="63"/>
      <c r="H1714" s="63"/>
      <c r="I1714" s="63">
        <v>0.1565</v>
      </c>
      <c r="J1714" s="63"/>
      <c r="K1714" s="63">
        <v>0.15</v>
      </c>
      <c r="L1714" s="63"/>
      <c r="M1714" s="63"/>
      <c r="N1714" s="63"/>
      <c r="O1714" s="63"/>
      <c r="P1714" s="63"/>
      <c r="Q1714" s="63"/>
      <c r="R1714" s="63"/>
      <c r="S1714" s="63"/>
      <c r="T1714" s="63"/>
      <c r="U1714" s="63"/>
      <c r="V1714" s="63"/>
      <c r="W1714" s="63"/>
      <c r="X1714" s="63"/>
      <c r="Y1714" s="63"/>
      <c r="Z1714" s="63"/>
      <c r="AA1714" s="63"/>
      <c r="AB1714" s="63"/>
      <c r="AC1714" s="63"/>
      <c r="AD1714" s="63"/>
      <c r="AE1714" s="63"/>
      <c r="AF1714" s="63"/>
      <c r="AG1714" s="63"/>
      <c r="AH1714" s="63"/>
      <c r="AI1714" s="63"/>
      <c r="AJ1714" s="63"/>
      <c r="AK1714" s="63">
        <f t="shared" si="43"/>
        <v>0.15325</v>
      </c>
    </row>
    <row r="1715" s="1" customFormat="1" ht="40.5" spans="1:37">
      <c r="A1715" s="1">
        <v>1712</v>
      </c>
      <c r="B1715" s="63" t="s">
        <v>2762</v>
      </c>
      <c r="C1715" s="63" t="s">
        <v>2763</v>
      </c>
      <c r="D1715" s="63" t="s">
        <v>798</v>
      </c>
      <c r="E1715" s="63" t="s">
        <v>2759</v>
      </c>
      <c r="F1715" s="63">
        <v>0.17</v>
      </c>
      <c r="G1715" s="63"/>
      <c r="H1715" s="63"/>
      <c r="I1715" s="63"/>
      <c r="J1715" s="63"/>
      <c r="K1715" s="63"/>
      <c r="L1715" s="63">
        <v>0.15</v>
      </c>
      <c r="M1715" s="63">
        <v>0.15</v>
      </c>
      <c r="N1715" s="63"/>
      <c r="O1715" s="63"/>
      <c r="P1715" s="63"/>
      <c r="Q1715" s="63"/>
      <c r="R1715" s="63"/>
      <c r="S1715" s="63"/>
      <c r="T1715" s="63"/>
      <c r="U1715" s="63">
        <v>0.09</v>
      </c>
      <c r="V1715" s="63">
        <v>0.16</v>
      </c>
      <c r="W1715" s="63"/>
      <c r="X1715" s="63"/>
      <c r="Y1715" s="63"/>
      <c r="Z1715" s="63"/>
      <c r="AA1715" s="63"/>
      <c r="AB1715" s="63">
        <v>0.099</v>
      </c>
      <c r="AC1715" s="63"/>
      <c r="AD1715" s="63">
        <v>0.09</v>
      </c>
      <c r="AE1715" s="63"/>
      <c r="AF1715" s="63"/>
      <c r="AG1715" s="63">
        <v>0.15</v>
      </c>
      <c r="AH1715" s="63"/>
      <c r="AI1715" s="63"/>
      <c r="AJ1715" s="63">
        <v>0.098</v>
      </c>
      <c r="AK1715" s="63">
        <f t="shared" si="43"/>
        <v>0.123375</v>
      </c>
    </row>
    <row r="1716" s="1" customFormat="1" ht="40.5" spans="1:37">
      <c r="A1716" s="1">
        <v>1713</v>
      </c>
      <c r="B1716" s="63" t="s">
        <v>2764</v>
      </c>
      <c r="C1716" s="63" t="s">
        <v>2765</v>
      </c>
      <c r="D1716" s="63" t="s">
        <v>798</v>
      </c>
      <c r="E1716" s="63" t="s">
        <v>2759</v>
      </c>
      <c r="F1716" s="63">
        <v>0.18</v>
      </c>
      <c r="G1716" s="63"/>
      <c r="H1716" s="63"/>
      <c r="I1716" s="63">
        <v>0.1565</v>
      </c>
      <c r="J1716" s="63"/>
      <c r="K1716" s="63"/>
      <c r="L1716" s="63"/>
      <c r="M1716" s="63">
        <v>0.148</v>
      </c>
      <c r="N1716" s="63"/>
      <c r="O1716" s="63"/>
      <c r="P1716" s="63"/>
      <c r="Q1716" s="63"/>
      <c r="R1716" s="63"/>
      <c r="S1716" s="63"/>
      <c r="T1716" s="63"/>
      <c r="U1716" s="63"/>
      <c r="V1716" s="63">
        <v>0.148</v>
      </c>
      <c r="W1716" s="63"/>
      <c r="X1716" s="63"/>
      <c r="Y1716" s="63"/>
      <c r="Z1716" s="63"/>
      <c r="AA1716" s="63"/>
      <c r="AB1716" s="63"/>
      <c r="AC1716" s="63"/>
      <c r="AD1716" s="63">
        <v>0.148</v>
      </c>
      <c r="AE1716" s="63"/>
      <c r="AF1716" s="63"/>
      <c r="AG1716" s="63"/>
      <c r="AH1716" s="63"/>
      <c r="AI1716" s="63"/>
      <c r="AJ1716" s="63"/>
      <c r="AK1716" s="63">
        <f t="shared" si="43"/>
        <v>0.150125</v>
      </c>
    </row>
    <row r="1717" s="1" customFormat="1" ht="40.5" spans="1:37">
      <c r="A1717" s="1">
        <v>1714</v>
      </c>
      <c r="B1717" s="63" t="s">
        <v>2766</v>
      </c>
      <c r="C1717" s="63" t="s">
        <v>2765</v>
      </c>
      <c r="D1717" s="63" t="s">
        <v>798</v>
      </c>
      <c r="E1717" s="63" t="s">
        <v>2759</v>
      </c>
      <c r="F1717" s="63">
        <v>0.1175</v>
      </c>
      <c r="G1717" s="63"/>
      <c r="H1717" s="63"/>
      <c r="I1717" s="63">
        <v>0.111</v>
      </c>
      <c r="J1717" s="63"/>
      <c r="K1717" s="63"/>
      <c r="L1717" s="63"/>
      <c r="M1717" s="63"/>
      <c r="N1717" s="63"/>
      <c r="O1717" s="63"/>
      <c r="P1717" s="63"/>
      <c r="Q1717" s="63"/>
      <c r="R1717" s="63"/>
      <c r="S1717" s="63"/>
      <c r="T1717" s="63"/>
      <c r="U1717" s="63"/>
      <c r="V1717" s="63">
        <v>0.115</v>
      </c>
      <c r="W1717" s="63"/>
      <c r="X1717" s="63"/>
      <c r="Y1717" s="63"/>
      <c r="Z1717" s="63"/>
      <c r="AA1717" s="63"/>
      <c r="AB1717" s="63"/>
      <c r="AC1717" s="63"/>
      <c r="AD1717" s="63"/>
      <c r="AE1717" s="63"/>
      <c r="AF1717" s="63">
        <v>0.11</v>
      </c>
      <c r="AG1717" s="63">
        <v>0.11</v>
      </c>
      <c r="AH1717" s="63"/>
      <c r="AI1717" s="63"/>
      <c r="AJ1717" s="63">
        <v>0.115</v>
      </c>
      <c r="AK1717" s="63">
        <f t="shared" si="43"/>
        <v>0.1122</v>
      </c>
    </row>
    <row r="1718" s="1" customFormat="1" ht="40.5" spans="1:37">
      <c r="A1718" s="1">
        <v>1715</v>
      </c>
      <c r="B1718" s="63" t="s">
        <v>2767</v>
      </c>
      <c r="C1718" s="63" t="s">
        <v>2768</v>
      </c>
      <c r="D1718" s="63" t="s">
        <v>798</v>
      </c>
      <c r="E1718" s="63" t="s">
        <v>2759</v>
      </c>
      <c r="F1718" s="63">
        <v>0.08667</v>
      </c>
      <c r="G1718" s="63"/>
      <c r="H1718" s="63"/>
      <c r="I1718" s="63"/>
      <c r="J1718" s="63">
        <v>0.55</v>
      </c>
      <c r="K1718" s="63">
        <v>0.0688</v>
      </c>
      <c r="L1718" s="63">
        <v>0.0714</v>
      </c>
      <c r="M1718" s="63"/>
      <c r="N1718" s="63"/>
      <c r="O1718" s="63"/>
      <c r="P1718" s="63"/>
      <c r="Q1718" s="63"/>
      <c r="R1718" s="63"/>
      <c r="S1718" s="63"/>
      <c r="T1718" s="63"/>
      <c r="U1718" s="63"/>
      <c r="V1718" s="63"/>
      <c r="W1718" s="63"/>
      <c r="X1718" s="63">
        <v>0.055</v>
      </c>
      <c r="Y1718" s="63"/>
      <c r="Z1718" s="63"/>
      <c r="AA1718" s="63">
        <v>0.085</v>
      </c>
      <c r="AB1718" s="63">
        <v>0.051</v>
      </c>
      <c r="AC1718" s="63"/>
      <c r="AD1718" s="63"/>
      <c r="AE1718" s="63"/>
      <c r="AF1718" s="63">
        <v>0.055</v>
      </c>
      <c r="AG1718" s="63"/>
      <c r="AH1718" s="63"/>
      <c r="AI1718" s="63"/>
      <c r="AJ1718" s="63"/>
      <c r="AK1718" s="63">
        <f t="shared" si="43"/>
        <v>0.133742857142857</v>
      </c>
    </row>
    <row r="1719" s="1" customFormat="1" ht="40.5" spans="1:37">
      <c r="A1719" s="1">
        <v>1716</v>
      </c>
      <c r="B1719" s="63" t="s">
        <v>313</v>
      </c>
      <c r="C1719" s="63" t="s">
        <v>2769</v>
      </c>
      <c r="D1719" s="63" t="s">
        <v>81</v>
      </c>
      <c r="E1719" s="63" t="s">
        <v>2759</v>
      </c>
      <c r="F1719" s="63">
        <v>0.8533</v>
      </c>
      <c r="G1719" s="63"/>
      <c r="H1719" s="63"/>
      <c r="I1719" s="63">
        <v>0.681</v>
      </c>
      <c r="J1719" s="63"/>
      <c r="K1719" s="63"/>
      <c r="L1719" s="63"/>
      <c r="M1719" s="63"/>
      <c r="N1719" s="63"/>
      <c r="O1719" s="63"/>
      <c r="P1719" s="63"/>
      <c r="Q1719" s="63"/>
      <c r="R1719" s="63"/>
      <c r="S1719" s="63"/>
      <c r="T1719" s="63"/>
      <c r="U1719" s="63"/>
      <c r="V1719" s="63"/>
      <c r="W1719" s="63"/>
      <c r="X1719" s="63">
        <v>0.5167</v>
      </c>
      <c r="Y1719" s="63"/>
      <c r="Z1719" s="63"/>
      <c r="AA1719" s="63">
        <v>0.65</v>
      </c>
      <c r="AB1719" s="63"/>
      <c r="AC1719" s="63"/>
      <c r="AD1719" s="63">
        <v>0.7833</v>
      </c>
      <c r="AE1719" s="63"/>
      <c r="AF1719" s="63"/>
      <c r="AG1719" s="63"/>
      <c r="AH1719" s="63"/>
      <c r="AI1719" s="63"/>
      <c r="AJ1719" s="63"/>
      <c r="AK1719" s="63">
        <f t="shared" si="43"/>
        <v>0.65775</v>
      </c>
    </row>
    <row r="1720" s="1" customFormat="1" ht="40.5" spans="1:37">
      <c r="A1720" s="1">
        <v>1717</v>
      </c>
      <c r="B1720" s="63" t="s">
        <v>2770</v>
      </c>
      <c r="C1720" s="63" t="s">
        <v>2771</v>
      </c>
      <c r="D1720" s="63" t="s">
        <v>798</v>
      </c>
      <c r="E1720" s="63" t="s">
        <v>2759</v>
      </c>
      <c r="F1720" s="63">
        <v>0.095</v>
      </c>
      <c r="G1720" s="63"/>
      <c r="H1720" s="63"/>
      <c r="I1720" s="63"/>
      <c r="J1720" s="63"/>
      <c r="K1720" s="63"/>
      <c r="L1720" s="63">
        <v>0.0778</v>
      </c>
      <c r="M1720" s="63">
        <v>0.065</v>
      </c>
      <c r="N1720" s="63"/>
      <c r="O1720" s="63"/>
      <c r="P1720" s="63"/>
      <c r="Q1720" s="63"/>
      <c r="R1720" s="63"/>
      <c r="S1720" s="63"/>
      <c r="T1720" s="63"/>
      <c r="U1720" s="63"/>
      <c r="V1720" s="63">
        <v>0.0585</v>
      </c>
      <c r="W1720" s="63"/>
      <c r="X1720" s="63">
        <v>0.065</v>
      </c>
      <c r="Y1720" s="63"/>
      <c r="Z1720" s="63"/>
      <c r="AA1720" s="63">
        <v>0.075</v>
      </c>
      <c r="AB1720" s="63"/>
      <c r="AC1720" s="63"/>
      <c r="AD1720" s="63"/>
      <c r="AE1720" s="63"/>
      <c r="AF1720" s="63">
        <v>0.0585</v>
      </c>
      <c r="AG1720" s="63"/>
      <c r="AH1720" s="63"/>
      <c r="AI1720" s="63"/>
      <c r="AJ1720" s="63">
        <v>0.065</v>
      </c>
      <c r="AK1720" s="63">
        <f t="shared" si="43"/>
        <v>0.0664</v>
      </c>
    </row>
    <row r="1721" s="1" customFormat="1" ht="40.5" spans="1:37">
      <c r="A1721" s="1">
        <v>1718</v>
      </c>
      <c r="B1721" s="63" t="s">
        <v>2772</v>
      </c>
      <c r="C1721" s="63" t="s">
        <v>2773</v>
      </c>
      <c r="D1721" s="63" t="s">
        <v>81</v>
      </c>
      <c r="E1721" s="63" t="s">
        <v>2759</v>
      </c>
      <c r="F1721" s="63">
        <v>0.8</v>
      </c>
      <c r="G1721" s="63">
        <v>0.5333</v>
      </c>
      <c r="H1721" s="63"/>
      <c r="I1721" s="63"/>
      <c r="J1721" s="63"/>
      <c r="K1721" s="63"/>
      <c r="L1721" s="63"/>
      <c r="M1721" s="63"/>
      <c r="N1721" s="63"/>
      <c r="O1721" s="63"/>
      <c r="P1721" s="63"/>
      <c r="Q1721" s="63"/>
      <c r="R1721" s="63"/>
      <c r="S1721" s="63"/>
      <c r="T1721" s="63"/>
      <c r="U1721" s="63"/>
      <c r="V1721" s="63"/>
      <c r="W1721" s="63"/>
      <c r="X1721" s="63"/>
      <c r="Y1721" s="63"/>
      <c r="Z1721" s="63"/>
      <c r="AA1721" s="63"/>
      <c r="AB1721" s="63"/>
      <c r="AC1721" s="63"/>
      <c r="AD1721" s="63"/>
      <c r="AE1721" s="63"/>
      <c r="AF1721" s="63"/>
      <c r="AG1721" s="63"/>
      <c r="AH1721" s="63"/>
      <c r="AI1721" s="63"/>
      <c r="AJ1721" s="63">
        <v>0.5333</v>
      </c>
      <c r="AK1721" s="63">
        <f t="shared" si="43"/>
        <v>0.5333</v>
      </c>
    </row>
    <row r="1722" s="1" customFormat="1" ht="40.5" spans="1:37">
      <c r="A1722" s="1">
        <v>1719</v>
      </c>
      <c r="B1722" s="63" t="s">
        <v>2774</v>
      </c>
      <c r="C1722" s="63" t="s">
        <v>2763</v>
      </c>
      <c r="D1722" s="63" t="s">
        <v>798</v>
      </c>
      <c r="E1722" s="63" t="s">
        <v>2759</v>
      </c>
      <c r="F1722" s="63">
        <v>0.0668</v>
      </c>
      <c r="G1722" s="63"/>
      <c r="H1722" s="63"/>
      <c r="I1722" s="63"/>
      <c r="J1722" s="63"/>
      <c r="K1722" s="63"/>
      <c r="L1722" s="63"/>
      <c r="M1722" s="63">
        <v>0.045</v>
      </c>
      <c r="N1722" s="63"/>
      <c r="O1722" s="63"/>
      <c r="P1722" s="63"/>
      <c r="Q1722" s="63"/>
      <c r="R1722" s="63"/>
      <c r="S1722" s="63"/>
      <c r="T1722" s="63"/>
      <c r="U1722" s="63">
        <v>0.045</v>
      </c>
      <c r="V1722" s="63"/>
      <c r="W1722" s="63"/>
      <c r="X1722" s="63">
        <v>0.045</v>
      </c>
      <c r="Y1722" s="63"/>
      <c r="Z1722" s="63"/>
      <c r="AA1722" s="63"/>
      <c r="AB1722" s="63">
        <v>0.045</v>
      </c>
      <c r="AC1722" s="63"/>
      <c r="AD1722" s="63"/>
      <c r="AE1722" s="63"/>
      <c r="AF1722" s="63">
        <v>0.04</v>
      </c>
      <c r="AG1722" s="63">
        <v>0.045</v>
      </c>
      <c r="AH1722" s="63"/>
      <c r="AI1722" s="63"/>
      <c r="AJ1722" s="63">
        <v>0.045</v>
      </c>
      <c r="AK1722" s="63">
        <f t="shared" si="43"/>
        <v>0.0442857142857143</v>
      </c>
    </row>
    <row r="1723" s="1" customFormat="1" ht="40.5" spans="1:37">
      <c r="A1723" s="1">
        <v>1720</v>
      </c>
      <c r="B1723" s="63" t="s">
        <v>2774</v>
      </c>
      <c r="C1723" s="63" t="s">
        <v>2771</v>
      </c>
      <c r="D1723" s="63" t="s">
        <v>798</v>
      </c>
      <c r="E1723" s="63" t="s">
        <v>2759</v>
      </c>
      <c r="F1723" s="63">
        <v>0.0896</v>
      </c>
      <c r="G1723" s="63"/>
      <c r="H1723" s="63"/>
      <c r="I1723" s="63"/>
      <c r="J1723" s="63"/>
      <c r="K1723" s="63">
        <v>0.06</v>
      </c>
      <c r="L1723" s="63"/>
      <c r="M1723" s="63">
        <v>0.065</v>
      </c>
      <c r="N1723" s="63"/>
      <c r="O1723" s="63"/>
      <c r="P1723" s="63"/>
      <c r="Q1723" s="63"/>
      <c r="R1723" s="63"/>
      <c r="S1723" s="63"/>
      <c r="T1723" s="63"/>
      <c r="U1723" s="63">
        <v>0.065</v>
      </c>
      <c r="V1723" s="63"/>
      <c r="W1723" s="63"/>
      <c r="X1723" s="63">
        <v>0.065</v>
      </c>
      <c r="Y1723" s="63"/>
      <c r="Z1723" s="63"/>
      <c r="AA1723" s="63"/>
      <c r="AB1723" s="63">
        <v>0.065</v>
      </c>
      <c r="AC1723" s="63"/>
      <c r="AD1723" s="63"/>
      <c r="AE1723" s="63"/>
      <c r="AF1723" s="63"/>
      <c r="AG1723" s="63">
        <v>0.065</v>
      </c>
      <c r="AH1723" s="63"/>
      <c r="AI1723" s="63"/>
      <c r="AJ1723" s="63">
        <v>0.065</v>
      </c>
      <c r="AK1723" s="63">
        <f t="shared" si="43"/>
        <v>0.0642857142857143</v>
      </c>
    </row>
    <row r="1724" s="1" customFormat="1" ht="40.5" spans="1:37">
      <c r="A1724" s="1">
        <v>1721</v>
      </c>
      <c r="B1724" s="63" t="s">
        <v>2775</v>
      </c>
      <c r="C1724" s="63" t="s">
        <v>2776</v>
      </c>
      <c r="D1724" s="63" t="s">
        <v>798</v>
      </c>
      <c r="E1724" s="63" t="s">
        <v>2759</v>
      </c>
      <c r="F1724" s="63">
        <v>0.166</v>
      </c>
      <c r="G1724" s="63"/>
      <c r="H1724" s="63"/>
      <c r="I1724" s="63"/>
      <c r="J1724" s="63">
        <v>0.135</v>
      </c>
      <c r="K1724" s="63"/>
      <c r="L1724" s="63">
        <v>0.1096</v>
      </c>
      <c r="M1724" s="63">
        <v>0.08</v>
      </c>
      <c r="N1724" s="63"/>
      <c r="O1724" s="63"/>
      <c r="P1724" s="63"/>
      <c r="Q1724" s="63"/>
      <c r="R1724" s="63"/>
      <c r="S1724" s="63"/>
      <c r="T1724" s="63"/>
      <c r="U1724" s="63">
        <v>0.1189</v>
      </c>
      <c r="V1724" s="63">
        <v>0.0707</v>
      </c>
      <c r="W1724" s="63"/>
      <c r="X1724" s="63">
        <v>0.135</v>
      </c>
      <c r="Y1724" s="63"/>
      <c r="Z1724" s="63"/>
      <c r="AA1724" s="63">
        <v>0.135</v>
      </c>
      <c r="AB1724" s="63"/>
      <c r="AC1724" s="63"/>
      <c r="AD1724" s="63">
        <v>0.155</v>
      </c>
      <c r="AE1724" s="63"/>
      <c r="AF1724" s="63">
        <v>0.065</v>
      </c>
      <c r="AG1724" s="63">
        <v>0.065</v>
      </c>
      <c r="AH1724" s="63"/>
      <c r="AI1724" s="63"/>
      <c r="AJ1724" s="63"/>
      <c r="AK1724" s="63">
        <f t="shared" si="43"/>
        <v>0.10692</v>
      </c>
    </row>
    <row r="1725" s="1" customFormat="1" ht="40.5" spans="1:37">
      <c r="A1725" s="1">
        <v>1722</v>
      </c>
      <c r="B1725" s="63" t="s">
        <v>2777</v>
      </c>
      <c r="C1725" s="63" t="s">
        <v>2778</v>
      </c>
      <c r="D1725" s="63" t="s">
        <v>798</v>
      </c>
      <c r="E1725" s="63" t="s">
        <v>2759</v>
      </c>
      <c r="F1725" s="63">
        <v>0.098</v>
      </c>
      <c r="G1725" s="63"/>
      <c r="H1725" s="63"/>
      <c r="I1725" s="63">
        <v>0.0957</v>
      </c>
      <c r="J1725" s="63"/>
      <c r="K1725" s="63">
        <v>0.075</v>
      </c>
      <c r="L1725" s="63"/>
      <c r="M1725" s="63">
        <v>0.075</v>
      </c>
      <c r="N1725" s="63"/>
      <c r="O1725" s="63"/>
      <c r="P1725" s="63"/>
      <c r="Q1725" s="63"/>
      <c r="R1725" s="63"/>
      <c r="S1725" s="63"/>
      <c r="T1725" s="63"/>
      <c r="U1725" s="63"/>
      <c r="V1725" s="63"/>
      <c r="W1725" s="63"/>
      <c r="X1725" s="63"/>
      <c r="Y1725" s="63"/>
      <c r="Z1725" s="63"/>
      <c r="AA1725" s="63">
        <v>0.095</v>
      </c>
      <c r="AB1725" s="63"/>
      <c r="AC1725" s="63"/>
      <c r="AD1725" s="63"/>
      <c r="AE1725" s="63"/>
      <c r="AF1725" s="63"/>
      <c r="AG1725" s="63"/>
      <c r="AH1725" s="63"/>
      <c r="AI1725" s="63"/>
      <c r="AJ1725" s="63">
        <v>0.075</v>
      </c>
      <c r="AK1725" s="63">
        <f t="shared" si="43"/>
        <v>0.08314</v>
      </c>
    </row>
    <row r="1726" s="1" customFormat="1" ht="40.5" spans="1:37">
      <c r="A1726" s="1">
        <v>1723</v>
      </c>
      <c r="B1726" s="63" t="s">
        <v>2779</v>
      </c>
      <c r="C1726" s="63" t="s">
        <v>2780</v>
      </c>
      <c r="D1726" s="63" t="s">
        <v>81</v>
      </c>
      <c r="E1726" s="63" t="s">
        <v>2759</v>
      </c>
      <c r="F1726" s="63">
        <v>1.2667</v>
      </c>
      <c r="G1726" s="63"/>
      <c r="H1726" s="63"/>
      <c r="I1726" s="63">
        <v>0.8667</v>
      </c>
      <c r="J1726" s="63">
        <v>1</v>
      </c>
      <c r="K1726" s="63"/>
      <c r="L1726" s="63">
        <v>0.773</v>
      </c>
      <c r="M1726" s="63"/>
      <c r="N1726" s="63"/>
      <c r="O1726" s="63"/>
      <c r="P1726" s="63"/>
      <c r="Q1726" s="63">
        <v>0.8603</v>
      </c>
      <c r="R1726" s="63"/>
      <c r="S1726" s="63"/>
      <c r="T1726" s="63"/>
      <c r="U1726" s="63"/>
      <c r="V1726" s="63"/>
      <c r="W1726" s="63"/>
      <c r="X1726" s="63">
        <v>1</v>
      </c>
      <c r="Y1726" s="63"/>
      <c r="Z1726" s="63"/>
      <c r="AA1726" s="63"/>
      <c r="AB1726" s="63"/>
      <c r="AC1726" s="63"/>
      <c r="AD1726" s="63">
        <v>1</v>
      </c>
      <c r="AE1726" s="63"/>
      <c r="AF1726" s="63"/>
      <c r="AG1726" s="63"/>
      <c r="AH1726" s="63"/>
      <c r="AI1726" s="63"/>
      <c r="AJ1726" s="63"/>
      <c r="AK1726" s="63">
        <f t="shared" si="43"/>
        <v>0.916666666666667</v>
      </c>
    </row>
    <row r="1727" s="1" customFormat="1" ht="40.5" spans="1:37">
      <c r="A1727" s="1">
        <v>1724</v>
      </c>
      <c r="B1727" s="63" t="s">
        <v>2781</v>
      </c>
      <c r="C1727" s="63" t="s">
        <v>2771</v>
      </c>
      <c r="D1727" s="63" t="s">
        <v>798</v>
      </c>
      <c r="E1727" s="63" t="s">
        <v>2759</v>
      </c>
      <c r="F1727" s="63">
        <v>0.1583</v>
      </c>
      <c r="G1727" s="63">
        <v>0.125</v>
      </c>
      <c r="H1727" s="63"/>
      <c r="I1727" s="63">
        <v>0.125</v>
      </c>
      <c r="J1727" s="63"/>
      <c r="K1727" s="63">
        <v>0.112</v>
      </c>
      <c r="L1727" s="63"/>
      <c r="M1727" s="63"/>
      <c r="N1727" s="63"/>
      <c r="O1727" s="63"/>
      <c r="P1727" s="63"/>
      <c r="Q1727" s="63"/>
      <c r="R1727" s="63"/>
      <c r="S1727" s="63"/>
      <c r="T1727" s="63"/>
      <c r="U1727" s="63"/>
      <c r="V1727" s="63">
        <v>0.125</v>
      </c>
      <c r="W1727" s="63"/>
      <c r="X1727" s="63"/>
      <c r="Y1727" s="63"/>
      <c r="Z1727" s="63"/>
      <c r="AA1727" s="63"/>
      <c r="AB1727" s="63"/>
      <c r="AC1727" s="63"/>
      <c r="AD1727" s="63"/>
      <c r="AE1727" s="63"/>
      <c r="AF1727" s="63"/>
      <c r="AG1727" s="63">
        <v>0.123</v>
      </c>
      <c r="AH1727" s="63"/>
      <c r="AI1727" s="63"/>
      <c r="AJ1727" s="63"/>
      <c r="AK1727" s="63">
        <f t="shared" si="43"/>
        <v>0.122</v>
      </c>
    </row>
    <row r="1728" s="1" customFormat="1" ht="54" spans="1:37">
      <c r="A1728" s="1">
        <v>1725</v>
      </c>
      <c r="B1728" s="63" t="s">
        <v>2782</v>
      </c>
      <c r="C1728" s="63" t="s">
        <v>2783</v>
      </c>
      <c r="D1728" s="63" t="s">
        <v>798</v>
      </c>
      <c r="E1728" s="63" t="s">
        <v>2759</v>
      </c>
      <c r="F1728" s="63">
        <v>0.098</v>
      </c>
      <c r="G1728" s="63"/>
      <c r="H1728" s="63"/>
      <c r="I1728" s="63"/>
      <c r="J1728" s="63"/>
      <c r="K1728" s="63"/>
      <c r="L1728" s="63"/>
      <c r="M1728" s="63"/>
      <c r="N1728" s="63"/>
      <c r="O1728" s="63"/>
      <c r="P1728" s="63"/>
      <c r="Q1728" s="63"/>
      <c r="R1728" s="63"/>
      <c r="S1728" s="63"/>
      <c r="T1728" s="63"/>
      <c r="U1728" s="63"/>
      <c r="V1728" s="63"/>
      <c r="W1728" s="63"/>
      <c r="X1728" s="63"/>
      <c r="Y1728" s="63"/>
      <c r="Z1728" s="63"/>
      <c r="AA1728" s="63"/>
      <c r="AB1728" s="63"/>
      <c r="AC1728" s="63"/>
      <c r="AD1728" s="63"/>
      <c r="AE1728" s="63"/>
      <c r="AF1728" s="63"/>
      <c r="AG1728" s="63">
        <v>0.098</v>
      </c>
      <c r="AH1728" s="63"/>
      <c r="AI1728" s="63"/>
      <c r="AJ1728" s="63">
        <v>0.098</v>
      </c>
      <c r="AK1728" s="63">
        <f t="shared" si="43"/>
        <v>0.098</v>
      </c>
    </row>
    <row r="1729" s="1" customFormat="1" ht="40.5" spans="1:37">
      <c r="A1729" s="1">
        <v>1726</v>
      </c>
      <c r="B1729" s="63" t="s">
        <v>2784</v>
      </c>
      <c r="C1729" s="63" t="s">
        <v>2785</v>
      </c>
      <c r="D1729" s="63" t="s">
        <v>798</v>
      </c>
      <c r="E1729" s="63" t="s">
        <v>2759</v>
      </c>
      <c r="F1729" s="63">
        <v>0.25</v>
      </c>
      <c r="G1729" s="63"/>
      <c r="H1729" s="63"/>
      <c r="I1729" s="63"/>
      <c r="J1729" s="63">
        <v>0.25</v>
      </c>
      <c r="K1729" s="63"/>
      <c r="L1729" s="63"/>
      <c r="M1729" s="63"/>
      <c r="N1729" s="63"/>
      <c r="O1729" s="63"/>
      <c r="P1729" s="63"/>
      <c r="Q1729" s="63"/>
      <c r="R1729" s="63"/>
      <c r="S1729" s="63"/>
      <c r="T1729" s="63"/>
      <c r="U1729" s="63"/>
      <c r="V1729" s="63"/>
      <c r="W1729" s="63"/>
      <c r="X1729" s="63">
        <v>0.25</v>
      </c>
      <c r="Y1729" s="63"/>
      <c r="Z1729" s="63"/>
      <c r="AA1729" s="63"/>
      <c r="AB1729" s="63">
        <v>0.25</v>
      </c>
      <c r="AC1729" s="63"/>
      <c r="AD1729" s="63"/>
      <c r="AE1729" s="63"/>
      <c r="AF1729" s="63">
        <v>0.25</v>
      </c>
      <c r="AG1729" s="63"/>
      <c r="AH1729" s="63"/>
      <c r="AI1729" s="63"/>
      <c r="AJ1729" s="63">
        <v>0.2708</v>
      </c>
      <c r="AK1729" s="63">
        <f t="shared" si="43"/>
        <v>0.25416</v>
      </c>
    </row>
    <row r="1730" s="1" customFormat="1" ht="40.5" spans="1:37">
      <c r="A1730" s="1">
        <v>1727</v>
      </c>
      <c r="B1730" s="63" t="s">
        <v>2786</v>
      </c>
      <c r="C1730" s="63" t="s">
        <v>2763</v>
      </c>
      <c r="D1730" s="63" t="s">
        <v>798</v>
      </c>
      <c r="E1730" s="63" t="s">
        <v>2759</v>
      </c>
      <c r="F1730" s="63">
        <v>0.127</v>
      </c>
      <c r="G1730" s="63"/>
      <c r="H1730" s="63"/>
      <c r="I1730" s="63">
        <v>0.113</v>
      </c>
      <c r="J1730" s="63"/>
      <c r="K1730" s="63"/>
      <c r="L1730" s="63"/>
      <c r="M1730" s="63">
        <v>0.098</v>
      </c>
      <c r="N1730" s="63"/>
      <c r="O1730" s="63"/>
      <c r="P1730" s="63"/>
      <c r="Q1730" s="63"/>
      <c r="R1730" s="63"/>
      <c r="S1730" s="63"/>
      <c r="T1730" s="63"/>
      <c r="U1730" s="63">
        <v>0.098</v>
      </c>
      <c r="V1730" s="63">
        <v>0.098</v>
      </c>
      <c r="W1730" s="63"/>
      <c r="X1730" s="63"/>
      <c r="Y1730" s="63"/>
      <c r="Z1730" s="63"/>
      <c r="AA1730" s="63">
        <v>0.11</v>
      </c>
      <c r="AB1730" s="63"/>
      <c r="AC1730" s="63"/>
      <c r="AD1730" s="63">
        <v>0.098</v>
      </c>
      <c r="AE1730" s="63"/>
      <c r="AF1730" s="63"/>
      <c r="AG1730" s="63"/>
      <c r="AH1730" s="63"/>
      <c r="AI1730" s="63"/>
      <c r="AJ1730" s="63">
        <v>0.098</v>
      </c>
      <c r="AK1730" s="63">
        <f t="shared" si="43"/>
        <v>0.101857142857143</v>
      </c>
    </row>
    <row r="1731" s="1" customFormat="1" ht="40.5" spans="1:37">
      <c r="A1731" s="1">
        <v>1728</v>
      </c>
      <c r="B1731" s="63" t="s">
        <v>2787</v>
      </c>
      <c r="C1731" s="63" t="s">
        <v>2788</v>
      </c>
      <c r="D1731" s="63" t="s">
        <v>798</v>
      </c>
      <c r="E1731" s="63" t="s">
        <v>2759</v>
      </c>
      <c r="F1731" s="63">
        <v>0.25</v>
      </c>
      <c r="G1731" s="63"/>
      <c r="H1731" s="63"/>
      <c r="I1731" s="63"/>
      <c r="J1731" s="63"/>
      <c r="K1731" s="63"/>
      <c r="L1731" s="63"/>
      <c r="M1731" s="63"/>
      <c r="N1731" s="63"/>
      <c r="O1731" s="63"/>
      <c r="P1731" s="63"/>
      <c r="Q1731" s="63"/>
      <c r="R1731" s="63"/>
      <c r="S1731" s="63"/>
      <c r="T1731" s="63"/>
      <c r="U1731" s="63"/>
      <c r="V1731" s="63">
        <v>0.1824</v>
      </c>
      <c r="W1731" s="63"/>
      <c r="X1731" s="63"/>
      <c r="Y1731" s="63"/>
      <c r="Z1731" s="63"/>
      <c r="AA1731" s="63"/>
      <c r="AB1731" s="63"/>
      <c r="AC1731" s="63"/>
      <c r="AD1731" s="63"/>
      <c r="AE1731" s="63"/>
      <c r="AF1731" s="63">
        <v>0.18</v>
      </c>
      <c r="AG1731" s="63">
        <v>0.2</v>
      </c>
      <c r="AH1731" s="63"/>
      <c r="AI1731" s="63"/>
      <c r="AJ1731" s="63">
        <v>0.1824</v>
      </c>
      <c r="AK1731" s="63">
        <f t="shared" si="43"/>
        <v>0.1862</v>
      </c>
    </row>
    <row r="1732" s="1" customFormat="1" ht="40.5" spans="1:37">
      <c r="A1732" s="1">
        <v>1729</v>
      </c>
      <c r="B1732" s="63" t="s">
        <v>2789</v>
      </c>
      <c r="C1732" s="63" t="s">
        <v>2790</v>
      </c>
      <c r="D1732" s="63" t="s">
        <v>81</v>
      </c>
      <c r="E1732" s="63" t="s">
        <v>2759</v>
      </c>
      <c r="F1732" s="63">
        <v>0.4277</v>
      </c>
      <c r="G1732" s="63"/>
      <c r="H1732" s="63"/>
      <c r="I1732" s="63"/>
      <c r="J1732" s="63"/>
      <c r="K1732" s="63"/>
      <c r="L1732" s="63"/>
      <c r="M1732" s="63">
        <v>0.4</v>
      </c>
      <c r="N1732" s="63"/>
      <c r="O1732" s="63"/>
      <c r="P1732" s="63"/>
      <c r="Q1732" s="63"/>
      <c r="R1732" s="63"/>
      <c r="S1732" s="63"/>
      <c r="T1732" s="63"/>
      <c r="U1732" s="63"/>
      <c r="V1732" s="63">
        <v>0.4167</v>
      </c>
      <c r="W1732" s="63"/>
      <c r="X1732" s="63"/>
      <c r="Y1732" s="63"/>
      <c r="Z1732" s="63"/>
      <c r="AA1732" s="63"/>
      <c r="AB1732" s="63"/>
      <c r="AC1732" s="63"/>
      <c r="AD1732" s="63"/>
      <c r="AE1732" s="63"/>
      <c r="AF1732" s="63">
        <v>0.4</v>
      </c>
      <c r="AG1732" s="63"/>
      <c r="AH1732" s="63"/>
      <c r="AI1732" s="63"/>
      <c r="AJ1732" s="63">
        <v>0.4167</v>
      </c>
      <c r="AK1732" s="63">
        <f t="shared" si="43"/>
        <v>0.40835</v>
      </c>
    </row>
    <row r="1733" s="1" customFormat="1" ht="40.5" spans="1:37">
      <c r="A1733" s="1">
        <v>1730</v>
      </c>
      <c r="B1733" s="63" t="s">
        <v>2791</v>
      </c>
      <c r="C1733" s="63" t="s">
        <v>2792</v>
      </c>
      <c r="D1733" s="63" t="s">
        <v>798</v>
      </c>
      <c r="E1733" s="63" t="s">
        <v>2759</v>
      </c>
      <c r="F1733" s="63">
        <v>0.045</v>
      </c>
      <c r="G1733" s="63"/>
      <c r="H1733" s="63"/>
      <c r="I1733" s="63">
        <v>0.0435</v>
      </c>
      <c r="J1733" s="63"/>
      <c r="K1733" s="63"/>
      <c r="L1733" s="63">
        <v>0.0429</v>
      </c>
      <c r="M1733" s="63"/>
      <c r="N1733" s="63"/>
      <c r="O1733" s="63"/>
      <c r="P1733" s="63"/>
      <c r="Q1733" s="63"/>
      <c r="R1733" s="63"/>
      <c r="S1733" s="63"/>
      <c r="T1733" s="63"/>
      <c r="U1733" s="63">
        <v>0.0428</v>
      </c>
      <c r="V1733" s="63"/>
      <c r="W1733" s="63"/>
      <c r="X1733" s="63"/>
      <c r="Y1733" s="63"/>
      <c r="Z1733" s="63"/>
      <c r="AA1733" s="63"/>
      <c r="AB1733" s="63"/>
      <c r="AC1733" s="63"/>
      <c r="AD1733" s="63"/>
      <c r="AE1733" s="63"/>
      <c r="AF1733" s="63">
        <v>0.038</v>
      </c>
      <c r="AG1733" s="63"/>
      <c r="AH1733" s="63"/>
      <c r="AI1733" s="63"/>
      <c r="AJ1733" s="63"/>
      <c r="AK1733" s="63">
        <f t="shared" si="43"/>
        <v>0.0418</v>
      </c>
    </row>
    <row r="1734" s="1" customFormat="1" ht="40.5" spans="1:37">
      <c r="A1734" s="1">
        <v>1731</v>
      </c>
      <c r="B1734" s="63" t="s">
        <v>2791</v>
      </c>
      <c r="C1734" s="63" t="s">
        <v>2763</v>
      </c>
      <c r="D1734" s="63" t="s">
        <v>798</v>
      </c>
      <c r="E1734" s="63" t="s">
        <v>2759</v>
      </c>
      <c r="F1734" s="63">
        <v>0.0667</v>
      </c>
      <c r="G1734" s="63"/>
      <c r="H1734" s="63"/>
      <c r="I1734" s="63"/>
      <c r="J1734" s="63"/>
      <c r="K1734" s="63">
        <v>0.052</v>
      </c>
      <c r="L1734" s="63"/>
      <c r="M1734" s="63">
        <v>0.065</v>
      </c>
      <c r="N1734" s="63"/>
      <c r="O1734" s="63"/>
      <c r="P1734" s="63"/>
      <c r="Q1734" s="63"/>
      <c r="R1734" s="63"/>
      <c r="S1734" s="63"/>
      <c r="T1734" s="63"/>
      <c r="U1734" s="63">
        <v>0.0543</v>
      </c>
      <c r="V1734" s="63">
        <v>0.0516</v>
      </c>
      <c r="W1734" s="63"/>
      <c r="X1734" s="63">
        <v>0.055</v>
      </c>
      <c r="Y1734" s="63"/>
      <c r="Z1734" s="63"/>
      <c r="AA1734" s="63"/>
      <c r="AB1734" s="63">
        <v>0.055</v>
      </c>
      <c r="AC1734" s="63"/>
      <c r="AD1734" s="63">
        <v>0.09</v>
      </c>
      <c r="AE1734" s="63"/>
      <c r="AF1734" s="63">
        <v>0.052</v>
      </c>
      <c r="AG1734" s="63">
        <v>0.06</v>
      </c>
      <c r="AH1734" s="63"/>
      <c r="AI1734" s="63"/>
      <c r="AJ1734" s="63">
        <v>0.054</v>
      </c>
      <c r="AK1734" s="63">
        <f t="shared" si="43"/>
        <v>0.05889</v>
      </c>
    </row>
    <row r="1735" s="1" customFormat="1" ht="40.5" spans="1:37">
      <c r="A1735" s="1">
        <v>1732</v>
      </c>
      <c r="B1735" s="63" t="s">
        <v>2793</v>
      </c>
      <c r="C1735" s="63" t="s">
        <v>2792</v>
      </c>
      <c r="D1735" s="63" t="s">
        <v>798</v>
      </c>
      <c r="E1735" s="63" t="s">
        <v>2759</v>
      </c>
      <c r="F1735" s="63">
        <v>0.158</v>
      </c>
      <c r="G1735" s="63"/>
      <c r="H1735" s="63"/>
      <c r="I1735" s="63"/>
      <c r="J1735" s="63">
        <v>0.085</v>
      </c>
      <c r="K1735" s="63">
        <v>0.142</v>
      </c>
      <c r="L1735" s="63">
        <v>0.0852</v>
      </c>
      <c r="M1735" s="63"/>
      <c r="N1735" s="63"/>
      <c r="O1735" s="63"/>
      <c r="P1735" s="63"/>
      <c r="Q1735" s="63"/>
      <c r="R1735" s="63"/>
      <c r="S1735" s="63"/>
      <c r="T1735" s="63"/>
      <c r="U1735" s="63">
        <v>0.094</v>
      </c>
      <c r="V1735" s="63">
        <v>0.085</v>
      </c>
      <c r="W1735" s="63"/>
      <c r="X1735" s="63">
        <v>0.085</v>
      </c>
      <c r="Y1735" s="63"/>
      <c r="Z1735" s="63"/>
      <c r="AA1735" s="63"/>
      <c r="AB1735" s="63">
        <v>0.142</v>
      </c>
      <c r="AC1735" s="63"/>
      <c r="AD1735" s="63">
        <v>0.142</v>
      </c>
      <c r="AE1735" s="63"/>
      <c r="AF1735" s="63">
        <v>0.142</v>
      </c>
      <c r="AG1735" s="63"/>
      <c r="AH1735" s="63"/>
      <c r="AI1735" s="63"/>
      <c r="AJ1735" s="63">
        <v>0.142</v>
      </c>
      <c r="AK1735" s="63">
        <f t="shared" si="43"/>
        <v>0.11442</v>
      </c>
    </row>
    <row r="1736" s="1" customFormat="1" ht="40.5" spans="1:37">
      <c r="A1736" s="1">
        <v>1733</v>
      </c>
      <c r="B1736" s="63" t="s">
        <v>2794</v>
      </c>
      <c r="C1736" s="63" t="s">
        <v>2758</v>
      </c>
      <c r="D1736" s="63" t="s">
        <v>798</v>
      </c>
      <c r="E1736" s="63" t="s">
        <v>2759</v>
      </c>
      <c r="F1736" s="63">
        <v>0.38</v>
      </c>
      <c r="G1736" s="63"/>
      <c r="H1736" s="63"/>
      <c r="I1736" s="63"/>
      <c r="J1736" s="63"/>
      <c r="K1736" s="63"/>
      <c r="L1736" s="63"/>
      <c r="M1736" s="63"/>
      <c r="N1736" s="63"/>
      <c r="O1736" s="63"/>
      <c r="P1736" s="63"/>
      <c r="Q1736" s="63"/>
      <c r="R1736" s="63"/>
      <c r="S1736" s="63"/>
      <c r="T1736" s="63"/>
      <c r="U1736" s="63"/>
      <c r="V1736" s="63"/>
      <c r="W1736" s="63"/>
      <c r="X1736" s="63">
        <v>0.23</v>
      </c>
      <c r="Y1736" s="63"/>
      <c r="Z1736" s="63"/>
      <c r="AA1736" s="63"/>
      <c r="AB1736" s="63"/>
      <c r="AC1736" s="63"/>
      <c r="AD1736" s="63">
        <v>0.24</v>
      </c>
      <c r="AE1736" s="63"/>
      <c r="AF1736" s="63">
        <v>0.225</v>
      </c>
      <c r="AG1736" s="63">
        <v>0.25</v>
      </c>
      <c r="AH1736" s="63"/>
      <c r="AI1736" s="63"/>
      <c r="AJ1736" s="63"/>
      <c r="AK1736" s="63">
        <f t="shared" si="43"/>
        <v>0.23625</v>
      </c>
    </row>
    <row r="1737" s="1" customFormat="1" ht="40.5" spans="1:37">
      <c r="A1737" s="1">
        <v>1734</v>
      </c>
      <c r="B1737" s="63" t="s">
        <v>2795</v>
      </c>
      <c r="C1737" s="63" t="s">
        <v>2796</v>
      </c>
      <c r="D1737" s="63" t="s">
        <v>798</v>
      </c>
      <c r="E1737" s="63" t="s">
        <v>2759</v>
      </c>
      <c r="F1737" s="63">
        <v>0.145</v>
      </c>
      <c r="G1737" s="63"/>
      <c r="H1737" s="63"/>
      <c r="I1737" s="63"/>
      <c r="J1737" s="63"/>
      <c r="K1737" s="63"/>
      <c r="L1737" s="63">
        <v>0.14</v>
      </c>
      <c r="M1737" s="63"/>
      <c r="N1737" s="63"/>
      <c r="O1737" s="63"/>
      <c r="P1737" s="63"/>
      <c r="Q1737" s="63"/>
      <c r="R1737" s="63"/>
      <c r="S1737" s="63"/>
      <c r="T1737" s="63"/>
      <c r="U1737" s="63"/>
      <c r="V1737" s="63"/>
      <c r="W1737" s="63"/>
      <c r="X1737" s="63"/>
      <c r="Y1737" s="63"/>
      <c r="Z1737" s="63"/>
      <c r="AA1737" s="63"/>
      <c r="AB1737" s="63"/>
      <c r="AC1737" s="63"/>
      <c r="AD1737" s="63"/>
      <c r="AE1737" s="63"/>
      <c r="AF1737" s="63"/>
      <c r="AG1737" s="63"/>
      <c r="AH1737" s="63"/>
      <c r="AI1737" s="63"/>
      <c r="AJ1737" s="63"/>
      <c r="AK1737" s="63">
        <f t="shared" si="43"/>
        <v>0.14</v>
      </c>
    </row>
    <row r="1738" s="1" customFormat="1" ht="40.5" spans="1:37">
      <c r="A1738" s="1">
        <v>1735</v>
      </c>
      <c r="B1738" s="63" t="s">
        <v>2797</v>
      </c>
      <c r="C1738" s="63" t="s">
        <v>2758</v>
      </c>
      <c r="D1738" s="63" t="s">
        <v>798</v>
      </c>
      <c r="E1738" s="63" t="s">
        <v>2759</v>
      </c>
      <c r="F1738" s="63">
        <v>0.16</v>
      </c>
      <c r="G1738" s="63">
        <v>0.156</v>
      </c>
      <c r="H1738" s="63"/>
      <c r="I1738" s="63"/>
      <c r="J1738" s="63">
        <v>0.095</v>
      </c>
      <c r="K1738" s="63"/>
      <c r="L1738" s="63">
        <v>0.086</v>
      </c>
      <c r="M1738" s="63"/>
      <c r="N1738" s="63"/>
      <c r="O1738" s="63"/>
      <c r="P1738" s="63"/>
      <c r="Q1738" s="63"/>
      <c r="R1738" s="63"/>
      <c r="S1738" s="63"/>
      <c r="T1738" s="63"/>
      <c r="U1738" s="63">
        <v>0.0934</v>
      </c>
      <c r="V1738" s="63"/>
      <c r="W1738" s="63"/>
      <c r="X1738" s="63">
        <v>0.0995</v>
      </c>
      <c r="Y1738" s="63"/>
      <c r="Z1738" s="63"/>
      <c r="AA1738" s="63"/>
      <c r="AB1738" s="63">
        <v>0.0918</v>
      </c>
      <c r="AC1738" s="63"/>
      <c r="AD1738" s="63">
        <v>0.09</v>
      </c>
      <c r="AE1738" s="63"/>
      <c r="AF1738" s="63">
        <v>0.1</v>
      </c>
      <c r="AG1738" s="63"/>
      <c r="AH1738" s="63"/>
      <c r="AI1738" s="63"/>
      <c r="AJ1738" s="63">
        <v>0.095</v>
      </c>
      <c r="AK1738" s="63">
        <f t="shared" si="43"/>
        <v>0.100744444444444</v>
      </c>
    </row>
    <row r="1739" s="1" customFormat="1" ht="40.5" spans="1:37">
      <c r="A1739" s="1">
        <v>1736</v>
      </c>
      <c r="B1739" s="63" t="s">
        <v>2798</v>
      </c>
      <c r="C1739" s="63" t="s">
        <v>2771</v>
      </c>
      <c r="D1739" s="63" t="s">
        <v>798</v>
      </c>
      <c r="E1739" s="63" t="s">
        <v>2759</v>
      </c>
      <c r="F1739" s="63">
        <v>0.075</v>
      </c>
      <c r="G1739" s="63">
        <v>0.068</v>
      </c>
      <c r="H1739" s="63"/>
      <c r="I1739" s="63"/>
      <c r="J1739" s="63">
        <v>0.065</v>
      </c>
      <c r="K1739" s="63"/>
      <c r="L1739" s="63">
        <v>0.075</v>
      </c>
      <c r="M1739" s="63">
        <v>0.065</v>
      </c>
      <c r="N1739" s="63"/>
      <c r="O1739" s="63"/>
      <c r="P1739" s="63"/>
      <c r="Q1739" s="63"/>
      <c r="R1739" s="63"/>
      <c r="S1739" s="63"/>
      <c r="T1739" s="63"/>
      <c r="U1739" s="63">
        <v>0.063</v>
      </c>
      <c r="V1739" s="63"/>
      <c r="W1739" s="63"/>
      <c r="X1739" s="63">
        <v>0.065</v>
      </c>
      <c r="Y1739" s="63"/>
      <c r="Z1739" s="63"/>
      <c r="AA1739" s="63"/>
      <c r="AB1739" s="63">
        <v>0.06</v>
      </c>
      <c r="AC1739" s="63"/>
      <c r="AD1739" s="63"/>
      <c r="AE1739" s="63"/>
      <c r="AF1739" s="63"/>
      <c r="AG1739" s="63"/>
      <c r="AH1739" s="63"/>
      <c r="AI1739" s="63"/>
      <c r="AJ1739" s="63">
        <v>0.065</v>
      </c>
      <c r="AK1739" s="63">
        <f t="shared" si="43"/>
        <v>0.06575</v>
      </c>
    </row>
    <row r="1740" s="1" customFormat="1" ht="40.5" spans="1:37">
      <c r="A1740" s="1">
        <v>1737</v>
      </c>
      <c r="B1740" s="63" t="s">
        <v>2799</v>
      </c>
      <c r="C1740" s="63" t="s">
        <v>2800</v>
      </c>
      <c r="D1740" s="63" t="s">
        <v>81</v>
      </c>
      <c r="E1740" s="63" t="s">
        <v>2759</v>
      </c>
      <c r="F1740" s="63">
        <v>0.225</v>
      </c>
      <c r="G1740" s="63">
        <v>0.1938</v>
      </c>
      <c r="H1740" s="63"/>
      <c r="I1740" s="63">
        <v>0.176</v>
      </c>
      <c r="J1740" s="63"/>
      <c r="K1740" s="63"/>
      <c r="L1740" s="63">
        <v>0.2096</v>
      </c>
      <c r="M1740" s="63"/>
      <c r="N1740" s="63"/>
      <c r="O1740" s="63"/>
      <c r="P1740" s="63"/>
      <c r="Q1740" s="63"/>
      <c r="R1740" s="63"/>
      <c r="S1740" s="63"/>
      <c r="T1740" s="63"/>
      <c r="U1740" s="63">
        <v>0.189</v>
      </c>
      <c r="V1740" s="63"/>
      <c r="W1740" s="63"/>
      <c r="X1740" s="63"/>
      <c r="Y1740" s="63"/>
      <c r="Z1740" s="63"/>
      <c r="AA1740" s="63"/>
      <c r="AB1740" s="63"/>
      <c r="AC1740" s="63"/>
      <c r="AD1740" s="63"/>
      <c r="AE1740" s="63"/>
      <c r="AF1740" s="63">
        <v>0.2</v>
      </c>
      <c r="AG1740" s="63"/>
      <c r="AH1740" s="63"/>
      <c r="AI1740" s="63"/>
      <c r="AJ1740" s="63"/>
      <c r="AK1740" s="63">
        <f t="shared" si="43"/>
        <v>0.19368</v>
      </c>
    </row>
    <row r="1741" s="1" customFormat="1" ht="40.5" spans="1:37">
      <c r="A1741" s="1">
        <v>1738</v>
      </c>
      <c r="B1741" s="63" t="s">
        <v>2801</v>
      </c>
      <c r="C1741" s="63" t="s">
        <v>2761</v>
      </c>
      <c r="D1741" s="63" t="s">
        <v>798</v>
      </c>
      <c r="E1741" s="63" t="s">
        <v>2759</v>
      </c>
      <c r="F1741" s="63">
        <v>0.135</v>
      </c>
      <c r="G1741" s="63"/>
      <c r="H1741" s="63"/>
      <c r="I1741" s="63"/>
      <c r="J1741" s="63"/>
      <c r="K1741" s="63"/>
      <c r="L1741" s="63"/>
      <c r="M1741" s="63"/>
      <c r="N1741" s="63"/>
      <c r="O1741" s="63"/>
      <c r="P1741" s="63"/>
      <c r="Q1741" s="63"/>
      <c r="R1741" s="63"/>
      <c r="S1741" s="63"/>
      <c r="T1741" s="63"/>
      <c r="U1741" s="63"/>
      <c r="V1741" s="63"/>
      <c r="W1741" s="63"/>
      <c r="X1741" s="63"/>
      <c r="Y1741" s="63"/>
      <c r="Z1741" s="63"/>
      <c r="AA1741" s="63"/>
      <c r="AB1741" s="63">
        <v>0.13</v>
      </c>
      <c r="AC1741" s="63"/>
      <c r="AD1741" s="63"/>
      <c r="AE1741" s="63"/>
      <c r="AF1741" s="63"/>
      <c r="AG1741" s="63"/>
      <c r="AH1741" s="63"/>
      <c r="AI1741" s="63"/>
      <c r="AJ1741" s="63"/>
      <c r="AK1741" s="63">
        <f t="shared" si="43"/>
        <v>0.13</v>
      </c>
    </row>
    <row r="1742" s="1" customFormat="1" ht="40.05" customHeight="1" spans="1:37">
      <c r="A1742" s="1">
        <v>1739</v>
      </c>
      <c r="B1742" s="1" t="s">
        <v>2802</v>
      </c>
      <c r="C1742" s="1" t="s">
        <v>186</v>
      </c>
      <c r="D1742" s="1" t="s">
        <v>2803</v>
      </c>
      <c r="E1742" s="1" t="s">
        <v>2804</v>
      </c>
      <c r="F1742" s="1">
        <v>10.6958</v>
      </c>
      <c r="O1742" s="1">
        <v>9.965</v>
      </c>
      <c r="V1742" s="1">
        <v>10.1825</v>
      </c>
      <c r="W1742" s="1">
        <v>9.8575</v>
      </c>
      <c r="AA1742" s="1">
        <v>8.6078</v>
      </c>
      <c r="AF1742" s="1">
        <v>9.8575</v>
      </c>
      <c r="AH1742" s="1">
        <v>7.9825</v>
      </c>
      <c r="AK1742" s="6">
        <v>9.4088</v>
      </c>
    </row>
    <row r="1743" s="1" customFormat="1" ht="40.05" customHeight="1" spans="1:37">
      <c r="A1743" s="1">
        <v>1740</v>
      </c>
      <c r="B1743" s="1" t="s">
        <v>2802</v>
      </c>
      <c r="C1743" s="1" t="s">
        <v>186</v>
      </c>
      <c r="D1743" s="1" t="s">
        <v>247</v>
      </c>
      <c r="E1743" s="1" t="s">
        <v>2804</v>
      </c>
      <c r="F1743" s="1">
        <v>10.6958</v>
      </c>
      <c r="J1743" s="1">
        <v>9.969</v>
      </c>
      <c r="L1743" s="1">
        <v>9.95</v>
      </c>
      <c r="O1743" s="1">
        <v>9.965</v>
      </c>
      <c r="V1743" s="1">
        <v>10.1933</v>
      </c>
      <c r="W1743" s="1">
        <v>9.8567</v>
      </c>
      <c r="AA1743" s="1">
        <v>8.6078</v>
      </c>
      <c r="AD1743" s="1">
        <v>9.8567</v>
      </c>
      <c r="AF1743" s="1">
        <v>9.8567</v>
      </c>
      <c r="AH1743" s="1">
        <v>7.9817</v>
      </c>
      <c r="AJ1743" s="1">
        <v>7.9833</v>
      </c>
      <c r="AK1743" s="6">
        <v>9.422</v>
      </c>
    </row>
    <row r="1744" s="1" customFormat="1" ht="40.05" customHeight="1" spans="1:37">
      <c r="A1744" s="1">
        <v>1741</v>
      </c>
      <c r="B1744" s="1" t="s">
        <v>2805</v>
      </c>
      <c r="C1744" s="1" t="s">
        <v>40</v>
      </c>
      <c r="D1744" s="1" t="s">
        <v>175</v>
      </c>
      <c r="E1744" s="1" t="s">
        <v>2804</v>
      </c>
      <c r="F1744" s="1">
        <v>1.303</v>
      </c>
      <c r="L1744" s="1">
        <v>0.933</v>
      </c>
      <c r="P1744" s="1">
        <v>1.295</v>
      </c>
      <c r="U1744" s="1">
        <v>1.3</v>
      </c>
      <c r="V1744" s="1">
        <v>0.909</v>
      </c>
      <c r="AA1744" s="1">
        <v>1.3</v>
      </c>
      <c r="AF1744" s="1">
        <v>0.96</v>
      </c>
      <c r="AI1744" s="1">
        <v>1.3</v>
      </c>
      <c r="AJ1744" s="1">
        <v>1.3</v>
      </c>
      <c r="AK1744" s="6">
        <v>1.1621</v>
      </c>
    </row>
    <row r="1745" s="1" customFormat="1" ht="40.05" customHeight="1" spans="1:37">
      <c r="A1745" s="1">
        <v>1742</v>
      </c>
      <c r="B1745" s="1" t="s">
        <v>2806</v>
      </c>
      <c r="C1745" s="1" t="s">
        <v>2807</v>
      </c>
      <c r="D1745" s="1" t="s">
        <v>363</v>
      </c>
      <c r="E1745" s="1" t="s">
        <v>2804</v>
      </c>
      <c r="F1745" s="1">
        <v>10.4</v>
      </c>
      <c r="J1745" s="1">
        <v>9.9</v>
      </c>
      <c r="L1745" s="1">
        <v>10.1</v>
      </c>
      <c r="M1745" s="1">
        <v>7.3</v>
      </c>
      <c r="T1745" s="1">
        <v>8.6</v>
      </c>
      <c r="U1745" s="1">
        <v>8.9</v>
      </c>
      <c r="AA1745" s="1">
        <v>9.2</v>
      </c>
      <c r="AF1745" s="1">
        <v>10.2</v>
      </c>
      <c r="AI1745" s="1">
        <v>8.9</v>
      </c>
      <c r="AK1745" s="6">
        <v>9.1375</v>
      </c>
    </row>
    <row r="1746" s="1" customFormat="1" ht="67.5" spans="1:37">
      <c r="A1746" s="1">
        <v>1743</v>
      </c>
      <c r="B1746" s="1" t="s">
        <v>2808</v>
      </c>
      <c r="C1746" s="1" t="s">
        <v>2809</v>
      </c>
      <c r="D1746" s="1" t="s">
        <v>233</v>
      </c>
      <c r="E1746" s="1" t="s">
        <v>2804</v>
      </c>
      <c r="F1746" s="1">
        <v>4.4947</v>
      </c>
      <c r="H1746" s="1">
        <v>4.4385</v>
      </c>
      <c r="J1746" s="1">
        <v>3.8557</v>
      </c>
      <c r="S1746" s="1">
        <v>4.2</v>
      </c>
      <c r="T1746" s="1">
        <v>4.01</v>
      </c>
      <c r="AD1746" s="1">
        <v>3.8557</v>
      </c>
      <c r="AE1746" s="1">
        <v>3.82</v>
      </c>
      <c r="AI1746" s="1">
        <v>3.82</v>
      </c>
      <c r="AK1746" s="6">
        <v>4</v>
      </c>
    </row>
    <row r="1747" s="1" customFormat="1" ht="67.5" spans="1:37">
      <c r="A1747" s="1">
        <v>1744</v>
      </c>
      <c r="B1747" s="1" t="s">
        <v>2810</v>
      </c>
      <c r="C1747" s="1" t="s">
        <v>2811</v>
      </c>
      <c r="D1747" s="1" t="s">
        <v>363</v>
      </c>
      <c r="E1747" s="1" t="s">
        <v>2804</v>
      </c>
      <c r="F1747" s="1">
        <v>40.942</v>
      </c>
      <c r="I1747" s="1">
        <v>36.6</v>
      </c>
      <c r="J1747" s="1">
        <v>34.83</v>
      </c>
      <c r="L1747" s="1">
        <v>35.82</v>
      </c>
      <c r="Q1747" s="1">
        <v>34.83</v>
      </c>
      <c r="U1747" s="1">
        <v>35.43</v>
      </c>
      <c r="V1747" s="1">
        <v>36.84</v>
      </c>
      <c r="W1747" s="1">
        <v>34.83</v>
      </c>
      <c r="AA1747" s="1">
        <v>34.83</v>
      </c>
      <c r="AC1747" s="1">
        <v>39.52</v>
      </c>
      <c r="AD1747" s="1">
        <v>34.83</v>
      </c>
      <c r="AH1747" s="1">
        <v>34.83</v>
      </c>
      <c r="AK1747" s="6">
        <v>35.7445</v>
      </c>
    </row>
    <row r="1748" s="1" customFormat="1" ht="40.05" customHeight="1" spans="1:37">
      <c r="A1748" s="1">
        <v>1745</v>
      </c>
      <c r="B1748" s="1" t="s">
        <v>2812</v>
      </c>
      <c r="C1748" s="1" t="s">
        <v>1111</v>
      </c>
      <c r="D1748" s="1" t="s">
        <v>88</v>
      </c>
      <c r="E1748" s="1" t="s">
        <v>2804</v>
      </c>
      <c r="F1748" s="1">
        <v>1.1387</v>
      </c>
      <c r="U1748" s="1">
        <v>1.0833</v>
      </c>
      <c r="V1748" s="1">
        <v>0.9167</v>
      </c>
      <c r="AA1748" s="1">
        <v>1.0833</v>
      </c>
      <c r="AF1748" s="1">
        <v>0.92</v>
      </c>
      <c r="AI1748" s="1">
        <v>1.0833</v>
      </c>
      <c r="AJ1748" s="1">
        <v>0.95</v>
      </c>
      <c r="AK1748" s="6">
        <v>1.0061</v>
      </c>
    </row>
    <row r="1749" s="1" customFormat="1" ht="40.05" customHeight="1" spans="1:37">
      <c r="A1749" s="1">
        <v>1746</v>
      </c>
      <c r="B1749" s="1" t="s">
        <v>2813</v>
      </c>
      <c r="C1749" s="1" t="s">
        <v>2814</v>
      </c>
      <c r="D1749" s="1" t="s">
        <v>363</v>
      </c>
      <c r="E1749" s="1" t="s">
        <v>2804</v>
      </c>
      <c r="F1749" s="1">
        <v>36.3375</v>
      </c>
      <c r="J1749" s="1">
        <v>36.31</v>
      </c>
      <c r="O1749" s="1">
        <v>36.33</v>
      </c>
      <c r="T1749" s="1">
        <v>35.26</v>
      </c>
      <c r="V1749" s="1">
        <v>36.3</v>
      </c>
      <c r="AA1749" s="1">
        <v>36.109</v>
      </c>
      <c r="AB1749" s="1">
        <v>36</v>
      </c>
      <c r="AC1749" s="1">
        <v>35.26</v>
      </c>
      <c r="AI1749" s="1">
        <v>35.26</v>
      </c>
      <c r="AJ1749" s="1">
        <v>36.3</v>
      </c>
      <c r="AK1749" s="6">
        <v>35.9032</v>
      </c>
    </row>
    <row r="1750" s="1" customFormat="1" ht="45" customHeight="1" spans="1:37">
      <c r="A1750" s="1">
        <v>1747</v>
      </c>
      <c r="B1750" s="1" t="s">
        <v>2815</v>
      </c>
      <c r="C1750" s="1" t="s">
        <v>502</v>
      </c>
      <c r="D1750" s="1" t="s">
        <v>154</v>
      </c>
      <c r="E1750" s="1" t="s">
        <v>2816</v>
      </c>
      <c r="F1750" s="1">
        <v>1.8949</v>
      </c>
      <c r="J1750" s="1">
        <v>1.7898</v>
      </c>
      <c r="L1750" s="1">
        <v>1.6846</v>
      </c>
      <c r="P1750" s="1">
        <v>1.8821</v>
      </c>
      <c r="AE1750" s="1">
        <v>1.8423</v>
      </c>
      <c r="AI1750" s="1">
        <v>1.6846</v>
      </c>
      <c r="AK1750" s="1">
        <v>1.7767</v>
      </c>
    </row>
    <row r="1751" s="1" customFormat="1" ht="45" customHeight="1" spans="1:37">
      <c r="A1751" s="1">
        <v>1748</v>
      </c>
      <c r="B1751" s="1" t="s">
        <v>2817</v>
      </c>
      <c r="C1751" s="1" t="s">
        <v>2818</v>
      </c>
      <c r="D1751" s="1" t="s">
        <v>1022</v>
      </c>
      <c r="E1751" s="1" t="s">
        <v>2816</v>
      </c>
      <c r="F1751" s="1">
        <v>0.6138</v>
      </c>
      <c r="J1751" s="1">
        <v>0.5491</v>
      </c>
      <c r="O1751" s="1">
        <v>0.493</v>
      </c>
      <c r="P1751" s="1">
        <v>0.5594</v>
      </c>
      <c r="R1751" s="1">
        <v>0.5596</v>
      </c>
      <c r="S1751" s="1">
        <v>0.4655</v>
      </c>
      <c r="U1751" s="1">
        <v>0.516</v>
      </c>
      <c r="V1751" s="1">
        <v>0.548</v>
      </c>
      <c r="AC1751" s="1">
        <v>0.55</v>
      </c>
      <c r="AD1751" s="1">
        <v>0.5889</v>
      </c>
      <c r="AJ1751" s="1">
        <v>0.4654</v>
      </c>
      <c r="AK1751" s="1">
        <v>0.5295</v>
      </c>
    </row>
    <row r="1752" s="1" customFormat="1" ht="45" customHeight="1" spans="1:37">
      <c r="A1752" s="1">
        <v>1749</v>
      </c>
      <c r="B1752" s="1" t="s">
        <v>2819</v>
      </c>
      <c r="C1752" s="1" t="s">
        <v>2820</v>
      </c>
      <c r="D1752" s="1" t="s">
        <v>93</v>
      </c>
      <c r="E1752" s="1" t="s">
        <v>2816</v>
      </c>
      <c r="F1752" s="1">
        <v>0.4083</v>
      </c>
      <c r="J1752" s="1">
        <v>0.3554</v>
      </c>
      <c r="M1752" s="1">
        <v>0.3417</v>
      </c>
      <c r="O1752" s="1">
        <v>0.3833</v>
      </c>
      <c r="R1752" s="1">
        <v>0.4042</v>
      </c>
      <c r="U1752" s="1">
        <v>0.3417</v>
      </c>
      <c r="AE1752" s="1">
        <v>0.4042</v>
      </c>
      <c r="AK1752" s="1">
        <v>0.3718</v>
      </c>
    </row>
    <row r="1753" s="1" customFormat="1" ht="24" customHeight="1" spans="1:37">
      <c r="A1753" s="1">
        <v>1750</v>
      </c>
      <c r="B1753" s="1" t="s">
        <v>2821</v>
      </c>
      <c r="C1753" s="1" t="s">
        <v>2822</v>
      </c>
      <c r="D1753" s="1" t="s">
        <v>2823</v>
      </c>
      <c r="E1753" s="1" t="s">
        <v>2824</v>
      </c>
      <c r="F1753" s="3">
        <f>33.18/2</f>
        <v>16.59</v>
      </c>
      <c r="G1753" s="3"/>
      <c r="H1753" s="3"/>
      <c r="I1753" s="3">
        <f>31.53/2</f>
        <v>15.765</v>
      </c>
      <c r="J1753" s="3"/>
      <c r="K1753" s="3"/>
      <c r="L1753" s="3"/>
      <c r="M1753" s="3"/>
      <c r="N1753" s="3"/>
      <c r="O1753" s="3">
        <f t="shared" ref="O1753:U1753" si="44">31.53/2</f>
        <v>15.765</v>
      </c>
      <c r="P1753" s="3"/>
      <c r="Q1753" s="3"/>
      <c r="R1753" s="3">
        <f t="shared" si="44"/>
        <v>15.765</v>
      </c>
      <c r="S1753" s="3"/>
      <c r="T1753" s="3">
        <f t="shared" si="44"/>
        <v>15.765</v>
      </c>
      <c r="U1753" s="3">
        <f t="shared" si="44"/>
        <v>15.765</v>
      </c>
      <c r="V1753" s="3"/>
      <c r="W1753" s="3"/>
      <c r="X1753" s="3"/>
      <c r="Y1753" s="3">
        <f t="shared" ref="Y1753:AA1753" si="45">31.53/2</f>
        <v>15.765</v>
      </c>
      <c r="Z1753" s="3">
        <f t="shared" si="45"/>
        <v>15.765</v>
      </c>
      <c r="AA1753" s="3">
        <f t="shared" si="45"/>
        <v>15.765</v>
      </c>
      <c r="AB1753" s="3">
        <v>15.765</v>
      </c>
      <c r="AC1753" s="3"/>
      <c r="AD1753" s="3">
        <f t="shared" ref="AD1753:AI1753" si="46">31.53/2</f>
        <v>15.765</v>
      </c>
      <c r="AE1753" s="3"/>
      <c r="AF1753" s="3">
        <f t="shared" si="46"/>
        <v>15.765</v>
      </c>
      <c r="AG1753" s="3"/>
      <c r="AH1753" s="3">
        <f t="shared" si="46"/>
        <v>15.765</v>
      </c>
      <c r="AI1753" s="3">
        <f t="shared" si="46"/>
        <v>15.765</v>
      </c>
      <c r="AJ1753" s="3"/>
      <c r="AK1753" s="3">
        <f t="shared" ref="AK1753:AK1766" si="47">AVERAGE(G1753:AJ1753)</f>
        <v>15.765</v>
      </c>
    </row>
    <row r="1754" s="1" customFormat="1" ht="40.5" spans="1:37">
      <c r="A1754" s="1">
        <v>1751</v>
      </c>
      <c r="B1754" s="1" t="s">
        <v>2825</v>
      </c>
      <c r="C1754" s="1" t="s">
        <v>2826</v>
      </c>
      <c r="D1754" s="1" t="s">
        <v>2823</v>
      </c>
      <c r="E1754" s="1" t="s">
        <v>2824</v>
      </c>
      <c r="F1754" s="3">
        <v>42.57</v>
      </c>
      <c r="G1754" s="3"/>
      <c r="H1754" s="3"/>
      <c r="I1754" s="3">
        <v>37.6</v>
      </c>
      <c r="J1754" s="3"/>
      <c r="K1754" s="3"/>
      <c r="L1754" s="3">
        <v>37.6</v>
      </c>
      <c r="M1754" s="3"/>
      <c r="N1754" s="3"/>
      <c r="O1754" s="3"/>
      <c r="P1754" s="3"/>
      <c r="Q1754" s="3"/>
      <c r="R1754" s="3">
        <v>37.6</v>
      </c>
      <c r="S1754" s="3">
        <v>37.6</v>
      </c>
      <c r="T1754" s="3"/>
      <c r="U1754" s="3">
        <v>37.6</v>
      </c>
      <c r="V1754" s="3"/>
      <c r="W1754" s="3"/>
      <c r="X1754" s="3"/>
      <c r="Y1754" s="3"/>
      <c r="Z1754" s="3"/>
      <c r="AA1754" s="3"/>
      <c r="AB1754" s="3"/>
      <c r="AC1754" s="3"/>
      <c r="AD1754" s="3"/>
      <c r="AE1754" s="3">
        <v>37.6</v>
      </c>
      <c r="AF1754" s="3">
        <v>37.6</v>
      </c>
      <c r="AG1754" s="3"/>
      <c r="AH1754" s="3">
        <v>37.6</v>
      </c>
      <c r="AI1754" s="3">
        <v>37.6</v>
      </c>
      <c r="AJ1754" s="3">
        <v>37.6</v>
      </c>
      <c r="AK1754" s="3">
        <f t="shared" si="47"/>
        <v>37.6</v>
      </c>
    </row>
    <row r="1755" s="1" customFormat="1" ht="40.5" spans="1:37">
      <c r="A1755" s="1">
        <v>1752</v>
      </c>
      <c r="B1755" s="1" t="s">
        <v>2827</v>
      </c>
      <c r="C1755" s="1" t="s">
        <v>2828</v>
      </c>
      <c r="D1755" s="1" t="s">
        <v>2823</v>
      </c>
      <c r="E1755" s="1" t="s">
        <v>2824</v>
      </c>
      <c r="F1755" s="3">
        <v>80.63</v>
      </c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>
        <v>75</v>
      </c>
      <c r="AE1755" s="3"/>
      <c r="AF1755" s="3">
        <v>75</v>
      </c>
      <c r="AG1755" s="3"/>
      <c r="AH1755" s="3"/>
      <c r="AI1755" s="3">
        <v>68.04</v>
      </c>
      <c r="AJ1755" s="3">
        <v>68.04</v>
      </c>
      <c r="AK1755" s="3">
        <f t="shared" si="47"/>
        <v>71.52</v>
      </c>
    </row>
    <row r="1756" s="1" customFormat="1" ht="40.5" spans="1:37">
      <c r="A1756" s="1">
        <v>1753</v>
      </c>
      <c r="B1756" s="1" t="s">
        <v>2829</v>
      </c>
      <c r="C1756" s="1" t="s">
        <v>2830</v>
      </c>
      <c r="D1756" s="1" t="s">
        <v>2823</v>
      </c>
      <c r="E1756" s="1" t="s">
        <v>2824</v>
      </c>
      <c r="F1756" s="3">
        <v>94.95</v>
      </c>
      <c r="G1756" s="3"/>
      <c r="H1756" s="3"/>
      <c r="I1756" s="3"/>
      <c r="J1756" s="3"/>
      <c r="K1756" s="3"/>
      <c r="L1756" s="3"/>
      <c r="M1756" s="3"/>
      <c r="N1756" s="3"/>
      <c r="O1756" s="3">
        <v>79.9</v>
      </c>
      <c r="P1756" s="3"/>
      <c r="Q1756" s="3"/>
      <c r="R1756" s="3"/>
      <c r="S1756" s="3">
        <f>167/2</f>
        <v>83.5</v>
      </c>
      <c r="T1756" s="3"/>
      <c r="U1756" s="3"/>
      <c r="V1756" s="3">
        <v>79.9</v>
      </c>
      <c r="W1756" s="3"/>
      <c r="X1756" s="3"/>
      <c r="Y1756" s="3"/>
      <c r="Z1756" s="3"/>
      <c r="AA1756" s="3"/>
      <c r="AB1756" s="3"/>
      <c r="AC1756" s="3"/>
      <c r="AD1756" s="3">
        <v>86</v>
      </c>
      <c r="AE1756" s="3"/>
      <c r="AF1756" s="3">
        <v>79.9</v>
      </c>
      <c r="AG1756" s="3"/>
      <c r="AH1756" s="3">
        <v>79.9</v>
      </c>
      <c r="AI1756" s="3"/>
      <c r="AJ1756" s="3"/>
      <c r="AK1756" s="3">
        <f t="shared" si="47"/>
        <v>81.5166666666667</v>
      </c>
    </row>
    <row r="1757" s="1" customFormat="1" ht="40.5" spans="1:37">
      <c r="A1757" s="1">
        <v>1754</v>
      </c>
      <c r="B1757" s="1" t="s">
        <v>2831</v>
      </c>
      <c r="C1757" s="1" t="s">
        <v>2832</v>
      </c>
      <c r="D1757" s="1" t="s">
        <v>2823</v>
      </c>
      <c r="E1757" s="1" t="s">
        <v>2824</v>
      </c>
      <c r="F1757" s="3">
        <f>65.14/2</f>
        <v>32.57</v>
      </c>
      <c r="G1757" s="3"/>
      <c r="H1757" s="3"/>
      <c r="I1757" s="3">
        <v>30</v>
      </c>
      <c r="J1757" s="3"/>
      <c r="K1757" s="3"/>
      <c r="L1757" s="3"/>
      <c r="M1757" s="3"/>
      <c r="N1757" s="3"/>
      <c r="O1757" s="3">
        <v>30</v>
      </c>
      <c r="P1757" s="3"/>
      <c r="Q1757" s="3"/>
      <c r="R1757" s="3">
        <f>60/2</f>
        <v>30</v>
      </c>
      <c r="S1757" s="3"/>
      <c r="T1757" s="3"/>
      <c r="U1757" s="3">
        <f>60/2</f>
        <v>30</v>
      </c>
      <c r="V1757" s="3">
        <f>62.28/2</f>
        <v>31.14</v>
      </c>
      <c r="W1757" s="3"/>
      <c r="X1757" s="3"/>
      <c r="Y1757" s="3"/>
      <c r="Z1757" s="3">
        <f>60/2</f>
        <v>30</v>
      </c>
      <c r="AA1757" s="3">
        <v>30</v>
      </c>
      <c r="AB1757" s="3"/>
      <c r="AC1757" s="3"/>
      <c r="AD1757" s="3">
        <v>30</v>
      </c>
      <c r="AE1757" s="3"/>
      <c r="AF1757" s="3">
        <f>60/2</f>
        <v>30</v>
      </c>
      <c r="AG1757" s="3">
        <v>30</v>
      </c>
      <c r="AH1757" s="3"/>
      <c r="AI1757" s="3">
        <v>30</v>
      </c>
      <c r="AJ1757" s="3">
        <v>30</v>
      </c>
      <c r="AK1757" s="3">
        <f t="shared" si="47"/>
        <v>30.095</v>
      </c>
    </row>
    <row r="1758" s="1" customFormat="1" ht="40.5" spans="1:37">
      <c r="A1758" s="1">
        <v>1755</v>
      </c>
      <c r="B1758" s="1" t="s">
        <v>2833</v>
      </c>
      <c r="C1758" s="1" t="s">
        <v>2834</v>
      </c>
      <c r="D1758" s="1" t="s">
        <v>2835</v>
      </c>
      <c r="E1758" s="1" t="s">
        <v>2824</v>
      </c>
      <c r="F1758" s="3">
        <f>42.03/7</f>
        <v>6.00428571428571</v>
      </c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>
        <v>6</v>
      </c>
      <c r="S1758" s="3"/>
      <c r="T1758" s="3"/>
      <c r="U1758" s="3">
        <f>42/7</f>
        <v>6</v>
      </c>
      <c r="V1758" s="3"/>
      <c r="W1758" s="3">
        <f>42/7</f>
        <v>6</v>
      </c>
      <c r="X1758" s="3"/>
      <c r="Y1758" s="3"/>
      <c r="Z1758" s="3"/>
      <c r="AA1758" s="3">
        <v>6</v>
      </c>
      <c r="AB1758" s="3"/>
      <c r="AC1758" s="3"/>
      <c r="AD1758" s="3"/>
      <c r="AE1758" s="3"/>
      <c r="AF1758" s="3">
        <f>42/7</f>
        <v>6</v>
      </c>
      <c r="AG1758" s="3"/>
      <c r="AH1758" s="3">
        <f>42/7</f>
        <v>6</v>
      </c>
      <c r="AI1758" s="3">
        <v>6</v>
      </c>
      <c r="AJ1758" s="3"/>
      <c r="AK1758" s="3">
        <f t="shared" si="47"/>
        <v>6</v>
      </c>
    </row>
    <row r="1759" s="1" customFormat="1" ht="30" customHeight="1" spans="1:37">
      <c r="A1759" s="1">
        <v>1756</v>
      </c>
      <c r="B1759" s="1" t="s">
        <v>2836</v>
      </c>
      <c r="C1759" s="1" t="s">
        <v>1091</v>
      </c>
      <c r="D1759" s="1" t="s">
        <v>715</v>
      </c>
      <c r="E1759" s="1" t="s">
        <v>2837</v>
      </c>
      <c r="F1759" s="1">
        <v>99.32</v>
      </c>
      <c r="G1759" s="4"/>
      <c r="H1759" s="4"/>
      <c r="I1759" s="4"/>
      <c r="J1759" s="4"/>
      <c r="K1759" s="4"/>
      <c r="L1759" s="4">
        <v>88</v>
      </c>
      <c r="M1759" s="4"/>
      <c r="N1759" s="4"/>
      <c r="O1759" s="4"/>
      <c r="P1759" s="4"/>
      <c r="Q1759" s="4"/>
      <c r="R1759" s="4"/>
      <c r="S1759" s="4"/>
      <c r="T1759" s="4"/>
      <c r="U1759" s="4">
        <v>98</v>
      </c>
      <c r="V1759" s="4"/>
      <c r="W1759" s="4"/>
      <c r="X1759" s="4"/>
      <c r="Y1759" s="4">
        <v>94.32</v>
      </c>
      <c r="Z1759" s="4"/>
      <c r="AA1759" s="4"/>
      <c r="AB1759" s="4"/>
      <c r="AC1759" s="4"/>
      <c r="AD1759" s="4"/>
      <c r="AE1759" s="4"/>
      <c r="AF1759" s="4"/>
      <c r="AG1759" s="4"/>
      <c r="AH1759" s="4">
        <v>88</v>
      </c>
      <c r="AI1759" s="4">
        <v>88</v>
      </c>
      <c r="AJ1759" s="4">
        <v>88</v>
      </c>
      <c r="AK1759" s="6">
        <f t="shared" si="47"/>
        <v>90.72</v>
      </c>
    </row>
    <row r="1760" s="1" customFormat="1" ht="30" customHeight="1" spans="1:37">
      <c r="A1760" s="1">
        <v>1757</v>
      </c>
      <c r="B1760" s="1" t="s">
        <v>2836</v>
      </c>
      <c r="C1760" s="1" t="s">
        <v>645</v>
      </c>
      <c r="D1760" s="1" t="s">
        <v>715</v>
      </c>
      <c r="E1760" s="1" t="s">
        <v>2837</v>
      </c>
      <c r="F1760" s="1">
        <v>173.67</v>
      </c>
      <c r="L1760" s="1">
        <v>158.09</v>
      </c>
      <c r="U1760" s="1">
        <v>168</v>
      </c>
      <c r="AH1760" s="1">
        <v>158.09</v>
      </c>
      <c r="AI1760" s="1">
        <v>168</v>
      </c>
      <c r="AJ1760" s="1">
        <v>168</v>
      </c>
      <c r="AK1760" s="27">
        <f t="shared" si="47"/>
        <v>164.036</v>
      </c>
    </row>
    <row r="1761" s="1" customFormat="1" ht="30" customHeight="1" spans="1:37">
      <c r="A1761" s="1">
        <v>1758</v>
      </c>
      <c r="B1761" s="1" t="s">
        <v>2838</v>
      </c>
      <c r="C1761" s="137" t="s">
        <v>2839</v>
      </c>
      <c r="D1761" s="1" t="s">
        <v>131</v>
      </c>
      <c r="E1761" s="1" t="s">
        <v>2837</v>
      </c>
      <c r="F1761" s="1">
        <v>0.4675</v>
      </c>
      <c r="N1761" s="1">
        <v>0.4662</v>
      </c>
      <c r="Q1761" s="1">
        <v>0.4662</v>
      </c>
      <c r="V1761" s="1">
        <v>0.467</v>
      </c>
      <c r="W1761" s="1">
        <v>0.467</v>
      </c>
      <c r="AF1761" s="1">
        <v>0.4662</v>
      </c>
      <c r="AI1761" s="1">
        <v>0.4662</v>
      </c>
      <c r="AJ1761" s="1">
        <v>0.4662</v>
      </c>
      <c r="AK1761" s="6">
        <f t="shared" si="47"/>
        <v>0.466428571428572</v>
      </c>
    </row>
    <row r="1762" s="1" customFormat="1" ht="30" customHeight="1" spans="1:37">
      <c r="A1762" s="1">
        <v>1759</v>
      </c>
      <c r="B1762" s="1" t="s">
        <v>2840</v>
      </c>
      <c r="C1762" s="1" t="s">
        <v>278</v>
      </c>
      <c r="D1762" s="1" t="s">
        <v>925</v>
      </c>
      <c r="E1762" s="1" t="s">
        <v>2837</v>
      </c>
      <c r="F1762" s="1">
        <v>4.7967</v>
      </c>
      <c r="J1762" s="1">
        <v>3.875</v>
      </c>
      <c r="L1762" s="1">
        <v>4.2967</v>
      </c>
      <c r="N1762" s="1">
        <v>3.62</v>
      </c>
      <c r="Q1762" s="1">
        <v>3.62</v>
      </c>
      <c r="W1762" s="1">
        <v>3.62</v>
      </c>
      <c r="Y1762" s="1">
        <v>4.43</v>
      </c>
      <c r="Z1762" s="1">
        <v>4.3833</v>
      </c>
      <c r="AF1762" s="1">
        <v>3.62</v>
      </c>
      <c r="AK1762" s="6">
        <f t="shared" si="47"/>
        <v>3.933125</v>
      </c>
    </row>
    <row r="1763" s="1" customFormat="1" ht="30" customHeight="1" spans="1:37">
      <c r="A1763" s="1">
        <v>1760</v>
      </c>
      <c r="B1763" s="1" t="s">
        <v>2841</v>
      </c>
      <c r="C1763" s="1" t="s">
        <v>76</v>
      </c>
      <c r="D1763" s="1" t="s">
        <v>251</v>
      </c>
      <c r="E1763" s="1" t="s">
        <v>2837</v>
      </c>
      <c r="F1763" s="1">
        <v>2.8719</v>
      </c>
      <c r="J1763" s="1">
        <v>2.8525</v>
      </c>
      <c r="L1763" s="1">
        <v>2.8525</v>
      </c>
      <c r="O1763" s="1">
        <v>2.8525</v>
      </c>
      <c r="Q1763" s="1">
        <v>2.8525</v>
      </c>
      <c r="U1763" s="1">
        <v>2.8525</v>
      </c>
      <c r="W1763" s="1">
        <v>2.8533</v>
      </c>
      <c r="Y1763" s="1">
        <v>2.8525</v>
      </c>
      <c r="AD1763" s="1">
        <v>2.8525</v>
      </c>
      <c r="AF1763" s="1">
        <v>2.8525</v>
      </c>
      <c r="AH1763" s="1">
        <v>2.8525</v>
      </c>
      <c r="AI1763" s="1">
        <v>2.8525</v>
      </c>
      <c r="AJ1763" s="1">
        <v>2.8525</v>
      </c>
      <c r="AK1763" s="6">
        <f t="shared" si="47"/>
        <v>2.85256666666667</v>
      </c>
    </row>
    <row r="1764" s="1" customFormat="1" ht="30" customHeight="1" spans="1:37">
      <c r="A1764" s="1">
        <v>1761</v>
      </c>
      <c r="B1764" s="1" t="s">
        <v>2842</v>
      </c>
      <c r="C1764" s="1" t="s">
        <v>191</v>
      </c>
      <c r="D1764" s="1" t="s">
        <v>91</v>
      </c>
      <c r="E1764" s="1" t="s">
        <v>2837</v>
      </c>
      <c r="F1764" s="1">
        <v>8.4195</v>
      </c>
      <c r="AF1764" s="1">
        <v>8.286</v>
      </c>
      <c r="AK1764" s="6">
        <f t="shared" si="47"/>
        <v>8.286</v>
      </c>
    </row>
    <row r="1765" s="1" customFormat="1" ht="44.25" customHeight="1" spans="1:37">
      <c r="A1765" s="1">
        <v>1762</v>
      </c>
      <c r="B1765" s="1" t="s">
        <v>2843</v>
      </c>
      <c r="C1765" s="137" t="s">
        <v>2844</v>
      </c>
      <c r="D1765" s="1" t="s">
        <v>47</v>
      </c>
      <c r="E1765" s="1" t="s">
        <v>2837</v>
      </c>
      <c r="F1765" s="1">
        <v>9.95</v>
      </c>
      <c r="J1765" s="1">
        <v>9.32</v>
      </c>
      <c r="Q1765" s="1">
        <v>8.01</v>
      </c>
      <c r="U1765" s="1">
        <v>8.01</v>
      </c>
      <c r="W1765" s="1">
        <v>8.66</v>
      </c>
      <c r="X1765" s="1">
        <v>8.01</v>
      </c>
      <c r="AJ1765" s="1">
        <v>8.01</v>
      </c>
      <c r="AK1765" s="6">
        <f t="shared" si="47"/>
        <v>8.33666666666667</v>
      </c>
    </row>
    <row r="1766" s="1" customFormat="1" ht="30" customHeight="1" spans="1:37">
      <c r="A1766" s="1">
        <v>1763</v>
      </c>
      <c r="B1766" s="1" t="s">
        <v>1197</v>
      </c>
      <c r="C1766" s="137" t="s">
        <v>2845</v>
      </c>
      <c r="D1766" s="1" t="s">
        <v>47</v>
      </c>
      <c r="E1766" s="1" t="s">
        <v>2837</v>
      </c>
      <c r="F1766" s="1">
        <v>5.645</v>
      </c>
      <c r="AJ1766" s="1">
        <v>4.8</v>
      </c>
      <c r="AK1766" s="6">
        <f t="shared" si="47"/>
        <v>4.8</v>
      </c>
    </row>
    <row r="1767" s="1" customFormat="1" ht="54" spans="1:37">
      <c r="A1767" s="1">
        <v>1764</v>
      </c>
      <c r="B1767" s="1" t="s">
        <v>2846</v>
      </c>
      <c r="C1767" s="1" t="s">
        <v>2847</v>
      </c>
      <c r="D1767" s="1" t="s">
        <v>116</v>
      </c>
      <c r="E1767" s="1" t="s">
        <v>2848</v>
      </c>
      <c r="F1767" s="4">
        <v>0.6219</v>
      </c>
      <c r="J1767" s="1">
        <v>0.55</v>
      </c>
      <c r="Y1767" s="1">
        <v>0.5798</v>
      </c>
      <c r="AK1767" s="1">
        <v>0.5649</v>
      </c>
    </row>
    <row r="1768" s="1" customFormat="1" ht="54" spans="1:37">
      <c r="A1768" s="1">
        <v>1765</v>
      </c>
      <c r="B1768" s="1" t="s">
        <v>2849</v>
      </c>
      <c r="C1768" s="1" t="s">
        <v>76</v>
      </c>
      <c r="D1768" s="1" t="s">
        <v>122</v>
      </c>
      <c r="E1768" s="1" t="s">
        <v>2848</v>
      </c>
      <c r="F1768" s="4">
        <v>0.5</v>
      </c>
      <c r="Y1768" s="1">
        <v>0.4372</v>
      </c>
      <c r="AK1768" s="1">
        <v>0.4372</v>
      </c>
    </row>
    <row r="1769" s="1" customFormat="1" ht="54" spans="1:37">
      <c r="A1769" s="1">
        <v>1766</v>
      </c>
      <c r="B1769" s="1" t="s">
        <v>2850</v>
      </c>
      <c r="C1769" s="1" t="s">
        <v>186</v>
      </c>
      <c r="D1769" s="1" t="s">
        <v>122</v>
      </c>
      <c r="E1769" s="1" t="s">
        <v>2848</v>
      </c>
      <c r="F1769" s="4">
        <v>0.4648</v>
      </c>
      <c r="Y1769" s="1">
        <v>0.4237</v>
      </c>
      <c r="AK1769" s="1">
        <v>0.4237</v>
      </c>
    </row>
    <row r="1770" s="1" customFormat="1" ht="54" spans="1:37">
      <c r="A1770" s="1">
        <v>1767</v>
      </c>
      <c r="B1770" s="1" t="s">
        <v>2851</v>
      </c>
      <c r="C1770" s="1" t="s">
        <v>98</v>
      </c>
      <c r="D1770" s="1" t="s">
        <v>2852</v>
      </c>
      <c r="E1770" s="1" t="s">
        <v>2848</v>
      </c>
      <c r="F1770" s="4">
        <v>0.0334</v>
      </c>
      <c r="AB1770" s="1">
        <v>0.2989</v>
      </c>
      <c r="AK1770" s="1">
        <v>0.2989</v>
      </c>
    </row>
    <row r="1771" s="1" customFormat="1" ht="54" spans="1:37">
      <c r="A1771" s="1">
        <v>1768</v>
      </c>
      <c r="B1771" s="1" t="s">
        <v>439</v>
      </c>
      <c r="C1771" s="1" t="s">
        <v>98</v>
      </c>
      <c r="D1771" s="1" t="s">
        <v>122</v>
      </c>
      <c r="E1771" s="1" t="s">
        <v>2848</v>
      </c>
      <c r="F1771" s="4">
        <v>0.4744</v>
      </c>
      <c r="AB1771" s="1">
        <v>0.4734</v>
      </c>
      <c r="AK1771" s="1">
        <v>0.4734</v>
      </c>
    </row>
    <row r="1772" s="1" customFormat="1" ht="54" spans="1:37">
      <c r="A1772" s="1">
        <v>1769</v>
      </c>
      <c r="B1772" s="1" t="s">
        <v>2853</v>
      </c>
      <c r="C1772" s="1" t="s">
        <v>2854</v>
      </c>
      <c r="D1772" s="1" t="s">
        <v>122</v>
      </c>
      <c r="E1772" s="1" t="s">
        <v>2848</v>
      </c>
      <c r="F1772" s="1">
        <v>0.3295</v>
      </c>
      <c r="AB1772" s="1">
        <v>0.3285</v>
      </c>
      <c r="AK1772" s="1">
        <v>0.3285</v>
      </c>
    </row>
    <row r="1773" s="1" customFormat="1" ht="54" spans="1:37">
      <c r="A1773" s="1">
        <v>1770</v>
      </c>
      <c r="B1773" s="1" t="s">
        <v>2855</v>
      </c>
      <c r="C1773" s="1" t="s">
        <v>98</v>
      </c>
      <c r="D1773" s="1" t="s">
        <v>116</v>
      </c>
      <c r="E1773" s="1" t="s">
        <v>2848</v>
      </c>
      <c r="F1773" s="1">
        <v>0.8948</v>
      </c>
      <c r="J1773" s="1">
        <v>0.6656</v>
      </c>
      <c r="X1773" s="1">
        <v>0.6667</v>
      </c>
      <c r="AK1773" s="1">
        <v>0.6662</v>
      </c>
    </row>
    <row r="1774" s="1" customFormat="1" ht="54" spans="1:37">
      <c r="A1774" s="1">
        <v>1771</v>
      </c>
      <c r="B1774" s="1" t="s">
        <v>140</v>
      </c>
      <c r="C1774" s="1" t="s">
        <v>1226</v>
      </c>
      <c r="D1774" s="1" t="s">
        <v>71</v>
      </c>
      <c r="E1774" s="1" t="s">
        <v>2848</v>
      </c>
      <c r="F1774" s="4">
        <v>2.777</v>
      </c>
      <c r="AB1774" s="1">
        <v>2.767</v>
      </c>
      <c r="AK1774" s="1">
        <v>2.767</v>
      </c>
    </row>
    <row r="1775" s="1" customFormat="1" ht="54" spans="1:37">
      <c r="A1775" s="1">
        <v>1772</v>
      </c>
      <c r="B1775" s="1" t="s">
        <v>2856</v>
      </c>
      <c r="C1775" s="1" t="s">
        <v>2857</v>
      </c>
      <c r="D1775" s="1" t="s">
        <v>363</v>
      </c>
      <c r="E1775" s="1" t="s">
        <v>2848</v>
      </c>
      <c r="F1775" s="4">
        <v>15.2267</v>
      </c>
      <c r="H1775" s="1">
        <v>12.98</v>
      </c>
      <c r="AB1775" s="1">
        <v>12.88</v>
      </c>
      <c r="AK1775" s="1">
        <v>12.93</v>
      </c>
    </row>
    <row r="1776" s="1" customFormat="1" ht="54" spans="1:37">
      <c r="A1776" s="1">
        <v>1773</v>
      </c>
      <c r="B1776" s="1" t="s">
        <v>2858</v>
      </c>
      <c r="C1776" s="1" t="s">
        <v>2859</v>
      </c>
      <c r="D1776" s="1" t="s">
        <v>116</v>
      </c>
      <c r="E1776" s="1" t="s">
        <v>2848</v>
      </c>
      <c r="F1776" s="4">
        <v>0.8083</v>
      </c>
      <c r="Y1776" s="1">
        <v>0.7692</v>
      </c>
      <c r="AK1776" s="1">
        <v>0.7692</v>
      </c>
    </row>
    <row r="1777" s="1" customFormat="1" ht="54" spans="1:37">
      <c r="A1777" s="1">
        <v>1774</v>
      </c>
      <c r="B1777" s="1" t="s">
        <v>2860</v>
      </c>
      <c r="C1777" s="1" t="s">
        <v>2861</v>
      </c>
      <c r="D1777" s="1" t="s">
        <v>116</v>
      </c>
      <c r="E1777" s="1" t="s">
        <v>2848</v>
      </c>
      <c r="F1777" s="4">
        <v>0.8948</v>
      </c>
      <c r="AB1777" s="1">
        <v>0.8927</v>
      </c>
      <c r="AK1777" s="1">
        <v>0.8927</v>
      </c>
    </row>
    <row r="1778" s="1" customFormat="1" ht="14" customHeight="1" spans="1:37">
      <c r="A1778" s="1">
        <v>1775</v>
      </c>
      <c r="B1778" s="1" t="s">
        <v>2862</v>
      </c>
      <c r="C1778" s="1" t="s">
        <v>2857</v>
      </c>
      <c r="D1778" s="1" t="s">
        <v>363</v>
      </c>
      <c r="E1778" s="1" t="s">
        <v>2848</v>
      </c>
      <c r="F1778" s="4">
        <v>27.88</v>
      </c>
      <c r="H1778" s="1">
        <v>27.43</v>
      </c>
      <c r="M1778" s="1">
        <v>27.43</v>
      </c>
      <c r="Y1778" s="1">
        <v>27.43</v>
      </c>
      <c r="AB1778" s="1">
        <v>27.78</v>
      </c>
      <c r="AK1778" s="1">
        <v>27.5175</v>
      </c>
    </row>
    <row r="1779" s="1" customFormat="1" ht="54" spans="1:37">
      <c r="A1779" s="1">
        <v>1776</v>
      </c>
      <c r="B1779" s="1" t="s">
        <v>818</v>
      </c>
      <c r="C1779" s="1" t="s">
        <v>2863</v>
      </c>
      <c r="D1779" s="1" t="s">
        <v>925</v>
      </c>
      <c r="E1779" s="1" t="s">
        <v>2848</v>
      </c>
      <c r="F1779" s="4">
        <v>4.93</v>
      </c>
      <c r="AB1779" s="1">
        <v>4.9133</v>
      </c>
      <c r="AK1779" s="1">
        <v>4.9133</v>
      </c>
    </row>
    <row r="1780" s="1" customFormat="1" ht="54" spans="1:37">
      <c r="A1780" s="1">
        <v>1777</v>
      </c>
      <c r="B1780" s="1" t="s">
        <v>2864</v>
      </c>
      <c r="C1780" s="1" t="s">
        <v>1135</v>
      </c>
      <c r="D1780" s="1" t="s">
        <v>363</v>
      </c>
      <c r="E1780" s="1" t="s">
        <v>2848</v>
      </c>
      <c r="F1780" s="4">
        <v>44.44</v>
      </c>
      <c r="Y1780" s="1">
        <v>43.67</v>
      </c>
      <c r="AB1780" s="1">
        <v>44.34</v>
      </c>
      <c r="AK1780" s="1">
        <v>44.005</v>
      </c>
    </row>
    <row r="1781" s="1" customFormat="1" ht="54" spans="1:37">
      <c r="A1781" s="1">
        <v>1778</v>
      </c>
      <c r="B1781" s="1" t="s">
        <v>2864</v>
      </c>
      <c r="C1781" s="1" t="s">
        <v>2865</v>
      </c>
      <c r="D1781" s="1" t="s">
        <v>363</v>
      </c>
      <c r="E1781" s="1" t="s">
        <v>2848</v>
      </c>
      <c r="F1781" s="4">
        <v>12.2</v>
      </c>
      <c r="AB1781" s="1">
        <v>12.1</v>
      </c>
      <c r="AK1781" s="1">
        <v>12.1</v>
      </c>
    </row>
    <row r="1782" s="1" customFormat="1" ht="54" spans="1:37">
      <c r="A1782" s="1">
        <v>1779</v>
      </c>
      <c r="B1782" s="1" t="s">
        <v>2864</v>
      </c>
      <c r="C1782" s="1" t="s">
        <v>863</v>
      </c>
      <c r="D1782" s="1" t="s">
        <v>363</v>
      </c>
      <c r="E1782" s="1" t="s">
        <v>2848</v>
      </c>
      <c r="F1782" s="4">
        <v>28.88</v>
      </c>
      <c r="Y1782" s="1">
        <v>27.83</v>
      </c>
      <c r="AB1782" s="1">
        <v>28.78</v>
      </c>
      <c r="AK1782" s="1">
        <v>28.305</v>
      </c>
    </row>
    <row r="1783" s="1" customFormat="1" ht="54" spans="1:37">
      <c r="A1783" s="1">
        <v>1780</v>
      </c>
      <c r="B1783" s="1" t="s">
        <v>2866</v>
      </c>
      <c r="C1783" s="1" t="s">
        <v>2867</v>
      </c>
      <c r="D1783" s="1" t="s">
        <v>363</v>
      </c>
      <c r="E1783" s="1" t="s">
        <v>2848</v>
      </c>
      <c r="F1783" s="4">
        <v>49.88</v>
      </c>
      <c r="H1783" s="1">
        <v>36.95</v>
      </c>
      <c r="Y1783" s="1">
        <v>47.38</v>
      </c>
      <c r="AB1783" s="1">
        <v>48.78</v>
      </c>
      <c r="AI1783" s="1">
        <v>36.95</v>
      </c>
      <c r="AK1783" s="1">
        <v>42.515</v>
      </c>
    </row>
    <row r="1784" s="1" customFormat="1" ht="54" spans="1:37">
      <c r="A1784" s="1">
        <v>1781</v>
      </c>
      <c r="B1784" s="1" t="s">
        <v>2866</v>
      </c>
      <c r="C1784" s="1" t="s">
        <v>2450</v>
      </c>
      <c r="D1784" s="1" t="s">
        <v>363</v>
      </c>
      <c r="E1784" s="1" t="s">
        <v>2848</v>
      </c>
      <c r="F1784" s="1" t="s">
        <v>2868</v>
      </c>
      <c r="AB1784" s="1">
        <v>27.28</v>
      </c>
      <c r="AK1784" s="1">
        <v>27.28</v>
      </c>
    </row>
    <row r="1785" s="1" customFormat="1" ht="54" spans="1:37">
      <c r="A1785" s="1">
        <v>1782</v>
      </c>
      <c r="B1785" s="1" t="s">
        <v>2869</v>
      </c>
      <c r="C1785" s="1" t="s">
        <v>2870</v>
      </c>
      <c r="D1785" s="1" t="s">
        <v>122</v>
      </c>
      <c r="E1785" s="1" t="s">
        <v>2848</v>
      </c>
      <c r="F1785" s="4">
        <v>0.66</v>
      </c>
      <c r="AB1785" s="1">
        <v>0.659</v>
      </c>
      <c r="AK1785" s="1">
        <v>0.659</v>
      </c>
    </row>
    <row r="1786" s="1" customFormat="1" ht="54" spans="1:37">
      <c r="A1786" s="1">
        <v>1783</v>
      </c>
      <c r="B1786" s="1" t="s">
        <v>2871</v>
      </c>
      <c r="C1786" s="1" t="s">
        <v>2872</v>
      </c>
      <c r="D1786" s="1" t="s">
        <v>122</v>
      </c>
      <c r="E1786" s="1" t="s">
        <v>2848</v>
      </c>
      <c r="F1786" s="1">
        <v>0.2783</v>
      </c>
      <c r="AB1786" s="1">
        <v>0.2773</v>
      </c>
      <c r="AK1786" s="1">
        <v>0.2773</v>
      </c>
    </row>
    <row r="1787" s="1" customFormat="1" ht="54" spans="1:37">
      <c r="A1787" s="1">
        <v>1784</v>
      </c>
      <c r="B1787" s="1" t="s">
        <v>1740</v>
      </c>
      <c r="C1787" s="1" t="s">
        <v>76</v>
      </c>
      <c r="D1787" s="1" t="s">
        <v>122</v>
      </c>
      <c r="E1787" s="1" t="s">
        <v>2848</v>
      </c>
      <c r="F1787" s="4">
        <v>0.4888</v>
      </c>
      <c r="X1787" s="1">
        <v>0.4</v>
      </c>
      <c r="Y1787" s="1">
        <v>0.4378</v>
      </c>
      <c r="AB1787" s="1">
        <v>0.399</v>
      </c>
      <c r="AK1787" s="1">
        <v>0.4123</v>
      </c>
    </row>
    <row r="1788" s="1" customFormat="1" ht="54" spans="1:37">
      <c r="A1788" s="1">
        <v>1785</v>
      </c>
      <c r="B1788" s="1" t="s">
        <v>2873</v>
      </c>
      <c r="C1788" s="1" t="s">
        <v>183</v>
      </c>
      <c r="D1788" s="1" t="s">
        <v>122</v>
      </c>
      <c r="E1788" s="1" t="s">
        <v>2848</v>
      </c>
      <c r="F1788" s="1">
        <v>0.66</v>
      </c>
      <c r="J1788" s="1">
        <v>0.5</v>
      </c>
      <c r="AB1788" s="1">
        <v>0.611</v>
      </c>
      <c r="AK1788" s="1">
        <v>0.5555</v>
      </c>
    </row>
    <row r="1789" s="1" customFormat="1" ht="54" spans="1:37">
      <c r="A1789" s="1">
        <v>1786</v>
      </c>
      <c r="B1789" s="1" t="s">
        <v>2874</v>
      </c>
      <c r="C1789" s="1" t="s">
        <v>90</v>
      </c>
      <c r="D1789" s="1" t="s">
        <v>122</v>
      </c>
      <c r="E1789" s="1" t="s">
        <v>2848</v>
      </c>
      <c r="F1789" s="1">
        <v>0.3328</v>
      </c>
      <c r="Y1789" s="1">
        <v>0.2763</v>
      </c>
      <c r="AB1789" s="1">
        <v>0.3323</v>
      </c>
      <c r="AK1789" s="1">
        <v>0.3043</v>
      </c>
    </row>
    <row r="1790" s="1" customFormat="1" ht="54" spans="1:37">
      <c r="A1790" s="1">
        <v>1787</v>
      </c>
      <c r="B1790" s="1" t="s">
        <v>2798</v>
      </c>
      <c r="C1790" s="1" t="s">
        <v>466</v>
      </c>
      <c r="D1790" s="1" t="s">
        <v>122</v>
      </c>
      <c r="E1790" s="1" t="s">
        <v>2848</v>
      </c>
      <c r="F1790" s="1">
        <v>0.6116</v>
      </c>
      <c r="Y1790" s="1">
        <v>0.4732</v>
      </c>
      <c r="AB1790" s="1">
        <v>0.4713</v>
      </c>
      <c r="AK1790" s="1">
        <v>0.4723</v>
      </c>
    </row>
    <row r="1791" s="1" customFormat="1" ht="54" spans="1:37">
      <c r="A1791" s="1">
        <v>1788</v>
      </c>
      <c r="B1791" s="1" t="s">
        <v>2875</v>
      </c>
      <c r="C1791" s="1" t="s">
        <v>246</v>
      </c>
      <c r="D1791" s="1" t="s">
        <v>122</v>
      </c>
      <c r="E1791" s="1" t="s">
        <v>2848</v>
      </c>
      <c r="F1791" s="4">
        <v>0.3195</v>
      </c>
      <c r="AB1791" s="1">
        <v>0.3185</v>
      </c>
      <c r="AK1791" s="1">
        <v>0.3185</v>
      </c>
    </row>
    <row r="1792" s="1" customFormat="1" ht="54" spans="1:37">
      <c r="A1792" s="1">
        <v>1789</v>
      </c>
      <c r="B1792" s="1" t="s">
        <v>2766</v>
      </c>
      <c r="C1792" s="1" t="s">
        <v>98</v>
      </c>
      <c r="D1792" s="1" t="s">
        <v>122</v>
      </c>
      <c r="E1792" s="1" t="s">
        <v>2848</v>
      </c>
      <c r="F1792" s="4">
        <v>0.5888</v>
      </c>
      <c r="X1792" s="1">
        <v>0.3333</v>
      </c>
      <c r="Y1792" s="1">
        <v>0.3674</v>
      </c>
      <c r="AB1792" s="1">
        <v>0.3323</v>
      </c>
      <c r="AK1792" s="1">
        <v>0.3443</v>
      </c>
    </row>
    <row r="1793" s="1" customFormat="1" ht="54" spans="1:37">
      <c r="A1793" s="1">
        <v>1790</v>
      </c>
      <c r="B1793" s="1" t="s">
        <v>2876</v>
      </c>
      <c r="C1793" s="1" t="s">
        <v>183</v>
      </c>
      <c r="D1793" s="1" t="s">
        <v>122</v>
      </c>
      <c r="E1793" s="1" t="s">
        <v>2848</v>
      </c>
      <c r="F1793" s="4">
        <v>0.9995</v>
      </c>
      <c r="Y1793" s="1">
        <v>0.4372</v>
      </c>
      <c r="AB1793" s="1">
        <v>0.999</v>
      </c>
      <c r="AK1793" s="1">
        <v>0.7181</v>
      </c>
    </row>
    <row r="1794" s="1" customFormat="1" ht="54" spans="1:37">
      <c r="A1794" s="1">
        <v>1791</v>
      </c>
      <c r="B1794" s="1" t="s">
        <v>2876</v>
      </c>
      <c r="C1794" s="1" t="s">
        <v>191</v>
      </c>
      <c r="D1794" s="1" t="s">
        <v>122</v>
      </c>
      <c r="E1794" s="1" t="s">
        <v>2848</v>
      </c>
      <c r="F1794" s="4">
        <v>0.9995</v>
      </c>
      <c r="Y1794" s="1">
        <v>0.6734</v>
      </c>
      <c r="AB1794" s="1">
        <v>0.999</v>
      </c>
      <c r="AK1794" s="1">
        <v>0.8362</v>
      </c>
    </row>
    <row r="1795" s="1" customFormat="1" ht="54" spans="1:37">
      <c r="A1795" s="1">
        <v>1792</v>
      </c>
      <c r="B1795" s="1" t="s">
        <v>2877</v>
      </c>
      <c r="C1795" s="1" t="s">
        <v>282</v>
      </c>
      <c r="D1795" s="1" t="s">
        <v>122</v>
      </c>
      <c r="E1795" s="1" t="s">
        <v>2848</v>
      </c>
      <c r="F1795" s="4">
        <v>0.555</v>
      </c>
      <c r="X1795" s="1">
        <v>0.3333</v>
      </c>
      <c r="Y1795" s="1">
        <v>0.4732</v>
      </c>
      <c r="AB1795" s="1">
        <v>0.3323</v>
      </c>
      <c r="AK1795" s="1">
        <v>0.3796</v>
      </c>
    </row>
    <row r="1796" s="1" customFormat="1" ht="54" spans="1:37">
      <c r="A1796" s="1">
        <v>1793</v>
      </c>
      <c r="B1796" s="1" t="s">
        <v>2781</v>
      </c>
      <c r="C1796" s="1" t="s">
        <v>466</v>
      </c>
      <c r="D1796" s="1" t="s">
        <v>122</v>
      </c>
      <c r="E1796" s="1" t="s">
        <v>2848</v>
      </c>
      <c r="F1796" s="1">
        <v>0.5852</v>
      </c>
      <c r="Y1796" s="1">
        <v>0.4237</v>
      </c>
      <c r="AB1796" s="1">
        <v>0.5842</v>
      </c>
      <c r="AK1796" s="1">
        <v>0.504</v>
      </c>
    </row>
    <row r="1797" s="1" customFormat="1" ht="54" spans="1:37">
      <c r="A1797" s="1">
        <v>1794</v>
      </c>
      <c r="B1797" s="1" t="s">
        <v>2878</v>
      </c>
      <c r="C1797" s="1" t="s">
        <v>186</v>
      </c>
      <c r="D1797" s="1" t="s">
        <v>2852</v>
      </c>
      <c r="E1797" s="1" t="s">
        <v>2848</v>
      </c>
      <c r="F1797" s="4">
        <v>0.0491</v>
      </c>
      <c r="AB1797" s="1">
        <v>0.049</v>
      </c>
      <c r="AK1797" s="1">
        <v>0.049</v>
      </c>
    </row>
    <row r="1798" s="1" customFormat="1" ht="54" spans="1:37">
      <c r="A1798" s="1">
        <v>1795</v>
      </c>
      <c r="B1798" s="1" t="s">
        <v>2878</v>
      </c>
      <c r="C1798" s="1" t="s">
        <v>345</v>
      </c>
      <c r="D1798" s="1" t="s">
        <v>2852</v>
      </c>
      <c r="E1798" s="1" t="s">
        <v>2848</v>
      </c>
      <c r="F1798" s="4">
        <v>0.0716</v>
      </c>
      <c r="AB1798" s="1">
        <v>0.0715</v>
      </c>
      <c r="AK1798" s="1">
        <v>0.0715</v>
      </c>
    </row>
    <row r="1799" s="1" customFormat="1" ht="54" spans="1:37">
      <c r="A1799" s="1">
        <v>1796</v>
      </c>
      <c r="B1799" s="1" t="s">
        <v>1433</v>
      </c>
      <c r="C1799" s="1" t="s">
        <v>466</v>
      </c>
      <c r="D1799" s="1" t="s">
        <v>122</v>
      </c>
      <c r="E1799" s="1" t="s">
        <v>2848</v>
      </c>
      <c r="F1799" s="4">
        <v>0.3261</v>
      </c>
      <c r="U1799" s="1">
        <v>0.3251</v>
      </c>
      <c r="AB1799" s="1">
        <v>0.3251</v>
      </c>
      <c r="AK1799" s="1">
        <v>0.3251</v>
      </c>
    </row>
    <row r="1800" s="1" customFormat="1" ht="54" spans="1:37">
      <c r="A1800" s="1">
        <v>1797</v>
      </c>
      <c r="B1800" s="1" t="s">
        <v>2775</v>
      </c>
      <c r="C1800" s="1" t="s">
        <v>285</v>
      </c>
      <c r="D1800" s="1" t="s">
        <v>122</v>
      </c>
      <c r="E1800" s="1" t="s">
        <v>2848</v>
      </c>
      <c r="F1800" s="1">
        <v>0.6668</v>
      </c>
      <c r="H1800" s="1">
        <v>0.4738</v>
      </c>
      <c r="J1800" s="1">
        <v>0.4</v>
      </c>
      <c r="X1800" s="1">
        <v>0.4</v>
      </c>
      <c r="Y1800" s="1">
        <v>0.4738</v>
      </c>
      <c r="AB1800" s="1">
        <v>0.399</v>
      </c>
      <c r="AK1800" s="1">
        <v>0.4293</v>
      </c>
    </row>
    <row r="1801" s="1" customFormat="1" ht="54" spans="1:37">
      <c r="A1801" s="1">
        <v>1798</v>
      </c>
      <c r="B1801" s="1" t="s">
        <v>2879</v>
      </c>
      <c r="C1801" s="1" t="s">
        <v>466</v>
      </c>
      <c r="D1801" s="1" t="s">
        <v>122</v>
      </c>
      <c r="E1801" s="1" t="s">
        <v>2848</v>
      </c>
      <c r="F1801" s="4">
        <v>0.6662</v>
      </c>
      <c r="Y1801" s="1">
        <v>0.4367</v>
      </c>
      <c r="AB1801" s="1">
        <v>0.6657</v>
      </c>
      <c r="AK1801" s="1">
        <v>0.5512</v>
      </c>
    </row>
    <row r="1802" s="1" customFormat="1" ht="54" spans="1:37">
      <c r="A1802" s="1">
        <v>1799</v>
      </c>
      <c r="B1802" s="1" t="s">
        <v>2880</v>
      </c>
      <c r="C1802" s="1" t="s">
        <v>708</v>
      </c>
      <c r="D1802" s="1" t="s">
        <v>122</v>
      </c>
      <c r="E1802" s="1" t="s">
        <v>2848</v>
      </c>
      <c r="F1802" s="4">
        <v>0.3741</v>
      </c>
      <c r="V1802" s="1">
        <v>0.2221</v>
      </c>
      <c r="AK1802" s="1">
        <v>0.2221</v>
      </c>
    </row>
    <row r="1803" s="1" customFormat="1" ht="54" spans="1:37">
      <c r="A1803" s="1">
        <v>1800</v>
      </c>
      <c r="B1803" s="1" t="s">
        <v>2881</v>
      </c>
      <c r="C1803" s="1" t="s">
        <v>183</v>
      </c>
      <c r="D1803" s="1" t="s">
        <v>175</v>
      </c>
      <c r="E1803" s="1" t="s">
        <v>2848</v>
      </c>
      <c r="F1803" s="4">
        <v>2.695</v>
      </c>
      <c r="AB1803" s="1">
        <v>2.685</v>
      </c>
      <c r="AK1803" s="1">
        <v>2.685</v>
      </c>
    </row>
    <row r="1804" s="1" customFormat="1" ht="54" spans="1:37">
      <c r="A1804" s="1">
        <v>1801</v>
      </c>
      <c r="B1804" s="1" t="s">
        <v>2882</v>
      </c>
      <c r="C1804" s="1" t="s">
        <v>2883</v>
      </c>
      <c r="D1804" s="1" t="s">
        <v>363</v>
      </c>
      <c r="E1804" s="1" t="s">
        <v>2848</v>
      </c>
      <c r="F1804" s="4">
        <v>18</v>
      </c>
      <c r="V1804" s="1">
        <v>17.82</v>
      </c>
      <c r="AK1804" s="1">
        <v>17.82</v>
      </c>
    </row>
    <row r="1805" s="1" customFormat="1" ht="54" spans="1:37">
      <c r="A1805" s="1">
        <v>1802</v>
      </c>
      <c r="B1805" s="1" t="s">
        <v>2884</v>
      </c>
      <c r="C1805" s="1" t="s">
        <v>1138</v>
      </c>
      <c r="D1805" s="1" t="s">
        <v>363</v>
      </c>
      <c r="E1805" s="1" t="s">
        <v>2848</v>
      </c>
      <c r="F1805" s="4">
        <v>29.78</v>
      </c>
      <c r="Y1805" s="1">
        <v>18.93</v>
      </c>
      <c r="AB1805" s="1">
        <v>29.68</v>
      </c>
      <c r="AK1805" s="1">
        <v>24.305</v>
      </c>
    </row>
    <row r="1806" s="1" customFormat="1" ht="54" spans="1:37">
      <c r="A1806" s="1">
        <v>1803</v>
      </c>
      <c r="B1806" s="1" t="s">
        <v>2885</v>
      </c>
      <c r="C1806" s="1" t="s">
        <v>186</v>
      </c>
      <c r="D1806" s="1" t="s">
        <v>122</v>
      </c>
      <c r="E1806" s="1" t="s">
        <v>2848</v>
      </c>
      <c r="F1806" s="4">
        <v>0.4383</v>
      </c>
      <c r="J1806" s="1">
        <v>0.4</v>
      </c>
      <c r="AK1806" s="1">
        <v>0.4</v>
      </c>
    </row>
    <row r="1807" s="1" customFormat="1" ht="54" spans="1:37">
      <c r="A1807" s="1">
        <v>1804</v>
      </c>
      <c r="B1807" s="1" t="s">
        <v>2886</v>
      </c>
      <c r="C1807" s="1" t="s">
        <v>2887</v>
      </c>
      <c r="D1807" s="1" t="s">
        <v>363</v>
      </c>
      <c r="E1807" s="1" t="s">
        <v>2848</v>
      </c>
      <c r="F1807" s="4">
        <v>34.6</v>
      </c>
      <c r="AB1807" s="1">
        <v>34.5</v>
      </c>
      <c r="AK1807" s="1">
        <v>34.5</v>
      </c>
    </row>
    <row r="1808" s="1" customFormat="1" ht="54" spans="1:37">
      <c r="A1808" s="1">
        <v>1805</v>
      </c>
      <c r="B1808" s="1" t="s">
        <v>2794</v>
      </c>
      <c r="C1808" s="1" t="s">
        <v>307</v>
      </c>
      <c r="D1808" s="1" t="s">
        <v>122</v>
      </c>
      <c r="E1808" s="1" t="s">
        <v>2848</v>
      </c>
      <c r="F1808" s="4">
        <v>0.9995</v>
      </c>
      <c r="Y1808" s="1">
        <v>0.4673</v>
      </c>
      <c r="AB1808" s="1">
        <v>0.999</v>
      </c>
      <c r="AK1808" s="1">
        <v>0.7332</v>
      </c>
    </row>
    <row r="1809" s="1" customFormat="1" ht="54" spans="1:37">
      <c r="A1809" s="1">
        <v>1806</v>
      </c>
      <c r="B1809" s="1" t="s">
        <v>2888</v>
      </c>
      <c r="C1809" s="1" t="s">
        <v>1073</v>
      </c>
      <c r="D1809" s="1" t="s">
        <v>993</v>
      </c>
      <c r="E1809" s="1" t="s">
        <v>2848</v>
      </c>
      <c r="F1809" s="1">
        <v>4.9198</v>
      </c>
      <c r="AB1809" s="1">
        <v>4.8767</v>
      </c>
      <c r="AK1809" s="1">
        <v>4.8767</v>
      </c>
    </row>
    <row r="1810" s="1" customFormat="1" ht="54" spans="1:37">
      <c r="A1810" s="1">
        <v>1807</v>
      </c>
      <c r="B1810" s="1" t="s">
        <v>2889</v>
      </c>
      <c r="C1810" s="1" t="s">
        <v>2450</v>
      </c>
      <c r="D1810" s="1" t="s">
        <v>363</v>
      </c>
      <c r="E1810" s="1" t="s">
        <v>2848</v>
      </c>
      <c r="F1810" s="1">
        <v>29.36</v>
      </c>
      <c r="J1810" s="1">
        <v>29.35</v>
      </c>
      <c r="AK1810" s="1">
        <v>29.35</v>
      </c>
    </row>
    <row r="1811" s="1" customFormat="1" ht="54" spans="1:37">
      <c r="A1811" s="1">
        <v>1808</v>
      </c>
      <c r="B1811" s="1" t="s">
        <v>1738</v>
      </c>
      <c r="C1811" s="1" t="s">
        <v>573</v>
      </c>
      <c r="D1811" s="1" t="s">
        <v>363</v>
      </c>
      <c r="E1811" s="1" t="s">
        <v>2848</v>
      </c>
      <c r="F1811" s="4">
        <v>48.58</v>
      </c>
      <c r="H1811" s="1">
        <v>36.98</v>
      </c>
      <c r="AK1811" s="1">
        <v>36.98</v>
      </c>
    </row>
    <row r="1812" s="1" customFormat="1" ht="54" spans="1:37">
      <c r="A1812" s="1">
        <v>1809</v>
      </c>
      <c r="B1812" s="1" t="s">
        <v>2890</v>
      </c>
      <c r="C1812" s="1" t="s">
        <v>2891</v>
      </c>
      <c r="D1812" s="1" t="s">
        <v>363</v>
      </c>
      <c r="E1812" s="1" t="s">
        <v>2848</v>
      </c>
      <c r="F1812" s="1">
        <v>19.86</v>
      </c>
      <c r="J1812" s="1">
        <v>19.85</v>
      </c>
      <c r="Q1812" s="1">
        <v>19.59</v>
      </c>
      <c r="AJ1812" s="1">
        <v>19.8</v>
      </c>
      <c r="AK1812" s="1">
        <v>19.7467</v>
      </c>
    </row>
    <row r="1813" s="1" customFormat="1" ht="54" spans="1:37">
      <c r="A1813" s="1">
        <v>1810</v>
      </c>
      <c r="B1813" s="1" t="s">
        <v>2892</v>
      </c>
      <c r="C1813" s="1" t="s">
        <v>2893</v>
      </c>
      <c r="D1813" s="1" t="s">
        <v>363</v>
      </c>
      <c r="E1813" s="1" t="s">
        <v>2848</v>
      </c>
      <c r="F1813" s="1">
        <v>52.5</v>
      </c>
      <c r="J1813" s="1">
        <v>50.9333</v>
      </c>
      <c r="AD1813" s="1">
        <v>47.83</v>
      </c>
      <c r="AI1813" s="1">
        <v>47.83</v>
      </c>
      <c r="AJ1813" s="1">
        <v>52.4</v>
      </c>
      <c r="AK1813" s="1">
        <v>49.7483</v>
      </c>
    </row>
    <row r="1814" s="1" customFormat="1" ht="54" spans="1:37">
      <c r="A1814" s="1">
        <v>1811</v>
      </c>
      <c r="B1814" s="1" t="s">
        <v>1450</v>
      </c>
      <c r="C1814" s="1" t="s">
        <v>394</v>
      </c>
      <c r="D1814" s="1" t="s">
        <v>363</v>
      </c>
      <c r="E1814" s="1" t="s">
        <v>2848</v>
      </c>
      <c r="F1814" s="1">
        <v>17.96</v>
      </c>
      <c r="J1814" s="1">
        <v>17.6633</v>
      </c>
      <c r="V1814" s="1">
        <v>17.72</v>
      </c>
      <c r="AK1814" s="1">
        <v>17.6917</v>
      </c>
    </row>
    <row r="1815" s="1" customFormat="1" ht="54" spans="1:37">
      <c r="A1815" s="1">
        <v>1812</v>
      </c>
      <c r="B1815" s="1" t="s">
        <v>2894</v>
      </c>
      <c r="C1815" s="1" t="s">
        <v>2847</v>
      </c>
      <c r="D1815" s="1" t="s">
        <v>116</v>
      </c>
      <c r="E1815" s="1" t="s">
        <v>2848</v>
      </c>
      <c r="F1815" s="4">
        <v>0.7083</v>
      </c>
      <c r="H1815" s="1">
        <v>0.7081</v>
      </c>
      <c r="M1815" s="1">
        <v>0.6852</v>
      </c>
      <c r="AK1815" s="1">
        <v>0.6967</v>
      </c>
    </row>
    <row r="1816" s="1" customFormat="1" ht="54" spans="1:37">
      <c r="A1816" s="1">
        <v>1813</v>
      </c>
      <c r="B1816" s="1" t="s">
        <v>2894</v>
      </c>
      <c r="C1816" s="1" t="s">
        <v>2895</v>
      </c>
      <c r="D1816" s="1" t="s">
        <v>116</v>
      </c>
      <c r="E1816" s="1" t="s">
        <v>2848</v>
      </c>
      <c r="F1816" s="4">
        <v>0.5798</v>
      </c>
      <c r="J1816" s="1">
        <v>0.5788</v>
      </c>
      <c r="AK1816" s="1">
        <v>0.5788</v>
      </c>
    </row>
    <row r="1817" s="1" customFormat="1" ht="54" spans="1:37">
      <c r="A1817" s="1">
        <v>1814</v>
      </c>
      <c r="B1817" s="1" t="s">
        <v>2896</v>
      </c>
      <c r="C1817" s="1" t="s">
        <v>2897</v>
      </c>
      <c r="D1817" s="1" t="s">
        <v>940</v>
      </c>
      <c r="E1817" s="1" t="s">
        <v>2848</v>
      </c>
      <c r="F1817" s="4">
        <v>4.3289</v>
      </c>
      <c r="H1817" s="1">
        <v>3.0922</v>
      </c>
      <c r="I1817" s="1">
        <v>3.0911</v>
      </c>
      <c r="AD1817" s="1">
        <v>3.0922</v>
      </c>
      <c r="AK1817" s="1">
        <v>3.0918</v>
      </c>
    </row>
    <row r="1818" s="1" customFormat="1" ht="54" spans="1:37">
      <c r="A1818" s="1">
        <v>1815</v>
      </c>
      <c r="B1818" s="1" t="s">
        <v>2898</v>
      </c>
      <c r="C1818" s="1" t="s">
        <v>98</v>
      </c>
      <c r="D1818" s="1" t="s">
        <v>136</v>
      </c>
      <c r="E1818" s="1" t="s">
        <v>2848</v>
      </c>
      <c r="F1818" s="4">
        <v>1.2446</v>
      </c>
      <c r="J1818" s="1">
        <v>1.2438</v>
      </c>
      <c r="AK1818" s="1">
        <v>1.2438</v>
      </c>
    </row>
    <row r="1819" s="1" customFormat="1" ht="54" spans="1:37">
      <c r="A1819" s="1">
        <v>1816</v>
      </c>
      <c r="B1819" s="1" t="s">
        <v>2899</v>
      </c>
      <c r="C1819" s="1" t="s">
        <v>2900</v>
      </c>
      <c r="D1819" s="1" t="s">
        <v>93</v>
      </c>
      <c r="E1819" s="1" t="s">
        <v>2848</v>
      </c>
      <c r="F1819" s="4">
        <v>1.1638</v>
      </c>
      <c r="J1819" s="1">
        <v>1.1629</v>
      </c>
      <c r="AK1819" s="1">
        <v>1.1629</v>
      </c>
    </row>
    <row r="1820" s="1" customFormat="1" ht="54" spans="1:37">
      <c r="A1820" s="1">
        <v>1817</v>
      </c>
      <c r="B1820" s="1" t="s">
        <v>2901</v>
      </c>
      <c r="C1820" s="1" t="s">
        <v>90</v>
      </c>
      <c r="D1820" s="1" t="s">
        <v>122</v>
      </c>
      <c r="E1820" s="1" t="s">
        <v>2848</v>
      </c>
      <c r="F1820" s="4">
        <v>0.4782</v>
      </c>
      <c r="V1820" s="1">
        <v>0.3836</v>
      </c>
      <c r="AK1820" s="1">
        <v>0.3836</v>
      </c>
    </row>
    <row r="1821" s="1" customFormat="1" ht="40.5" spans="1:37">
      <c r="A1821" s="1">
        <v>1818</v>
      </c>
      <c r="B1821" s="1" t="s">
        <v>2902</v>
      </c>
      <c r="C1821" s="1" t="s">
        <v>246</v>
      </c>
      <c r="D1821" s="1" t="s">
        <v>179</v>
      </c>
      <c r="E1821" s="1" t="s">
        <v>2903</v>
      </c>
      <c r="F1821" s="1">
        <v>0.8724</v>
      </c>
      <c r="M1821" s="1">
        <v>0.8183</v>
      </c>
      <c r="Q1821" s="1">
        <v>0.8183</v>
      </c>
      <c r="T1821" s="1">
        <v>0.8183</v>
      </c>
      <c r="Z1821" s="1">
        <v>0.8183</v>
      </c>
      <c r="AA1821" s="1">
        <v>0.8183</v>
      </c>
      <c r="AJ1821" s="1">
        <v>0.8183</v>
      </c>
      <c r="AK1821" s="1">
        <v>0.8183</v>
      </c>
    </row>
    <row r="1822" s="1" customFormat="1" ht="40.5" spans="1:37">
      <c r="A1822" s="1">
        <v>1819</v>
      </c>
      <c r="B1822" s="1" t="s">
        <v>2904</v>
      </c>
      <c r="C1822" s="1" t="s">
        <v>445</v>
      </c>
      <c r="D1822" s="1" t="s">
        <v>127</v>
      </c>
      <c r="E1822" s="1" t="s">
        <v>2903</v>
      </c>
      <c r="F1822" s="1">
        <v>5.1463</v>
      </c>
      <c r="J1822" s="1">
        <v>5.07625</v>
      </c>
      <c r="Q1822" s="1">
        <v>4.98</v>
      </c>
      <c r="U1822" s="1">
        <v>4.98</v>
      </c>
      <c r="Z1822" s="1">
        <v>4.98</v>
      </c>
      <c r="AA1822" s="1">
        <v>4.98</v>
      </c>
      <c r="AF1822" s="1">
        <v>4.98</v>
      </c>
      <c r="AJ1822" s="1">
        <v>4.98</v>
      </c>
      <c r="AK1822" s="1">
        <v>4.99375</v>
      </c>
    </row>
    <row r="1823" s="1" customFormat="1" ht="30" customHeight="1" spans="1:37">
      <c r="A1823" s="1">
        <v>1820</v>
      </c>
      <c r="B1823" s="1" t="s">
        <v>39</v>
      </c>
      <c r="C1823" s="1" t="s">
        <v>40</v>
      </c>
      <c r="D1823" s="1" t="s">
        <v>363</v>
      </c>
      <c r="E1823" s="1" t="s">
        <v>2905</v>
      </c>
      <c r="F1823" s="1">
        <v>51.97</v>
      </c>
      <c r="Q1823" s="1">
        <v>51.95</v>
      </c>
      <c r="V1823" s="1">
        <v>51.95</v>
      </c>
      <c r="AI1823" s="1">
        <v>51.95</v>
      </c>
      <c r="AK1823" s="1">
        <v>51.95</v>
      </c>
    </row>
    <row r="1824" s="1" customFormat="1" ht="30" customHeight="1" spans="1:37">
      <c r="A1824" s="1">
        <v>1821</v>
      </c>
      <c r="B1824" s="1" t="s">
        <v>2906</v>
      </c>
      <c r="C1824" s="1" t="s">
        <v>2907</v>
      </c>
      <c r="D1824" s="1" t="s">
        <v>247</v>
      </c>
      <c r="E1824" s="1" t="s">
        <v>2905</v>
      </c>
      <c r="F1824" s="1">
        <v>4.425</v>
      </c>
      <c r="H1824" s="1">
        <v>4.0433</v>
      </c>
      <c r="I1824" s="1">
        <v>3.4</v>
      </c>
      <c r="J1824" s="1">
        <v>3.0783</v>
      </c>
      <c r="K1824" s="1">
        <v>3.3483</v>
      </c>
      <c r="L1824" s="1">
        <v>3.2269</v>
      </c>
      <c r="M1824" s="1">
        <v>3.13</v>
      </c>
      <c r="O1824" s="1">
        <v>3.0517</v>
      </c>
      <c r="U1824" s="1">
        <v>3.13</v>
      </c>
      <c r="X1824" s="1">
        <v>3.955</v>
      </c>
      <c r="Y1824" s="1">
        <v>3.1633</v>
      </c>
      <c r="AC1824" s="1">
        <v>4.315</v>
      </c>
      <c r="AD1824" s="1">
        <v>3.1299</v>
      </c>
      <c r="AE1824" s="1">
        <v>4.1933</v>
      </c>
      <c r="AF1824" s="1">
        <v>3.2</v>
      </c>
      <c r="AI1824" s="1">
        <v>3.0783</v>
      </c>
      <c r="AK1824" s="1">
        <v>3.4296</v>
      </c>
    </row>
    <row r="1825" s="1" customFormat="1" ht="30" customHeight="1" spans="1:37">
      <c r="A1825" s="1">
        <v>1822</v>
      </c>
      <c r="B1825" s="1" t="s">
        <v>2906</v>
      </c>
      <c r="C1825" s="1" t="s">
        <v>2907</v>
      </c>
      <c r="D1825" s="1" t="s">
        <v>88</v>
      </c>
      <c r="E1825" s="1" t="s">
        <v>2905</v>
      </c>
      <c r="F1825" s="1">
        <v>4.315</v>
      </c>
      <c r="G1825" s="1">
        <v>3.7842</v>
      </c>
      <c r="H1825" s="1">
        <v>3.9417</v>
      </c>
      <c r="I1825" s="1">
        <v>3.315</v>
      </c>
      <c r="J1825" s="1">
        <v>3.0775</v>
      </c>
      <c r="K1825" s="1">
        <v>3.3258</v>
      </c>
      <c r="M1825" s="1">
        <v>3.0517</v>
      </c>
      <c r="O1825" s="1">
        <v>3.0517</v>
      </c>
      <c r="R1825" s="1">
        <v>3.7842</v>
      </c>
      <c r="X1825" s="1">
        <v>3.8558</v>
      </c>
      <c r="AA1825" s="1">
        <v>3.0428</v>
      </c>
      <c r="AB1825" s="1">
        <v>3.0425</v>
      </c>
      <c r="AC1825" s="1">
        <v>4.2067</v>
      </c>
      <c r="AE1825" s="1">
        <v>4.0892</v>
      </c>
      <c r="AF1825" s="1">
        <v>3.125</v>
      </c>
      <c r="AI1825" s="1">
        <v>3.0517</v>
      </c>
      <c r="AJ1825" s="1">
        <v>3.3183</v>
      </c>
      <c r="AK1825" s="1">
        <v>3.4415</v>
      </c>
    </row>
    <row r="1826" s="1" customFormat="1" ht="30" customHeight="1" spans="1:37">
      <c r="A1826" s="1">
        <v>1823</v>
      </c>
      <c r="B1826" s="1" t="s">
        <v>2594</v>
      </c>
      <c r="C1826" s="1" t="s">
        <v>40</v>
      </c>
      <c r="D1826" s="1" t="s">
        <v>2908</v>
      </c>
      <c r="E1826" s="1" t="s">
        <v>2905</v>
      </c>
      <c r="F1826" s="1">
        <v>3.262</v>
      </c>
      <c r="I1826" s="1">
        <v>3.07</v>
      </c>
      <c r="J1826" s="1">
        <v>2.832</v>
      </c>
      <c r="K1826" s="1">
        <v>3.108</v>
      </c>
      <c r="O1826" s="1">
        <v>2.83</v>
      </c>
      <c r="U1826" s="1">
        <v>2.834</v>
      </c>
      <c r="V1826" s="1">
        <v>2.978</v>
      </c>
      <c r="AB1826" s="1">
        <v>2.83</v>
      </c>
      <c r="AE1826" s="1">
        <v>3.212</v>
      </c>
      <c r="AF1826" s="1">
        <v>2.934</v>
      </c>
      <c r="AK1826" s="1">
        <v>2.9587</v>
      </c>
    </row>
    <row r="1827" s="1" customFormat="1" ht="30" customHeight="1" spans="1:37">
      <c r="A1827" s="1">
        <v>1824</v>
      </c>
      <c r="B1827" s="1" t="s">
        <v>2594</v>
      </c>
      <c r="C1827" s="1" t="s">
        <v>40</v>
      </c>
      <c r="D1827" s="1" t="s">
        <v>1719</v>
      </c>
      <c r="E1827" s="1" t="s">
        <v>2905</v>
      </c>
      <c r="F1827" s="1">
        <v>3.2614</v>
      </c>
      <c r="I1827" s="1">
        <v>3.07</v>
      </c>
      <c r="J1827" s="1">
        <v>2.8314</v>
      </c>
      <c r="K1827" s="1">
        <v>3.1</v>
      </c>
      <c r="O1827" s="1">
        <v>2.83</v>
      </c>
      <c r="P1827" s="1">
        <v>2.83</v>
      </c>
      <c r="U1827" s="1">
        <v>2.83</v>
      </c>
      <c r="V1827" s="1">
        <v>2.8943</v>
      </c>
      <c r="AB1827" s="1">
        <v>2.83</v>
      </c>
      <c r="AE1827" s="1">
        <v>3.1914</v>
      </c>
      <c r="AF1827" s="1">
        <v>2.83</v>
      </c>
      <c r="AJ1827" s="1">
        <v>2.83</v>
      </c>
      <c r="AK1827" s="1">
        <v>2.9152</v>
      </c>
    </row>
    <row r="1828" s="1" customFormat="1" ht="30" customHeight="1" spans="1:37">
      <c r="A1828" s="1">
        <v>1825</v>
      </c>
      <c r="B1828" s="1" t="s">
        <v>2909</v>
      </c>
      <c r="C1828" s="1" t="s">
        <v>186</v>
      </c>
      <c r="D1828" s="1" t="s">
        <v>363</v>
      </c>
      <c r="E1828" s="1" t="s">
        <v>2905</v>
      </c>
      <c r="F1828" s="1">
        <v>33.73</v>
      </c>
      <c r="I1828" s="1">
        <v>27.78</v>
      </c>
      <c r="J1828" s="1">
        <v>25.75</v>
      </c>
      <c r="K1828" s="1">
        <v>26.87</v>
      </c>
      <c r="Q1828" s="1">
        <v>25.45</v>
      </c>
      <c r="V1828" s="1">
        <v>25.84</v>
      </c>
      <c r="W1828" s="1">
        <v>25.25</v>
      </c>
      <c r="Y1828" s="1">
        <v>26</v>
      </c>
      <c r="AB1828" s="1">
        <v>25.45</v>
      </c>
      <c r="AF1828" s="1">
        <v>25.45</v>
      </c>
      <c r="AJ1828" s="1">
        <v>25.45</v>
      </c>
      <c r="AK1828" s="1">
        <v>25.929</v>
      </c>
    </row>
    <row r="1829" s="1" customFormat="1" ht="30" customHeight="1" spans="1:37">
      <c r="A1829" s="1">
        <v>1826</v>
      </c>
      <c r="B1829" s="1" t="s">
        <v>2910</v>
      </c>
      <c r="C1829" s="1" t="s">
        <v>246</v>
      </c>
      <c r="D1829" s="1" t="s">
        <v>363</v>
      </c>
      <c r="E1829" s="1" t="s">
        <v>2905</v>
      </c>
      <c r="F1829" s="1">
        <v>18.6644</v>
      </c>
      <c r="J1829" s="1">
        <v>12.39</v>
      </c>
      <c r="L1829" s="1">
        <v>13.99</v>
      </c>
      <c r="M1829" s="1">
        <v>14.05</v>
      </c>
      <c r="R1829" s="1">
        <v>10.3</v>
      </c>
      <c r="V1829" s="1">
        <v>12.9</v>
      </c>
      <c r="AC1829" s="1">
        <v>15.1867</v>
      </c>
      <c r="AD1829" s="1">
        <v>14.1</v>
      </c>
      <c r="AF1829" s="1">
        <v>12.4</v>
      </c>
      <c r="AH1829" s="1">
        <v>10.3</v>
      </c>
      <c r="AJ1829" s="1">
        <v>10.3</v>
      </c>
      <c r="AK1829" s="1">
        <v>12.5917</v>
      </c>
    </row>
    <row r="1830" s="1" customFormat="1" ht="30" customHeight="1" spans="1:37">
      <c r="A1830" s="1">
        <v>1827</v>
      </c>
      <c r="B1830" s="1" t="s">
        <v>2911</v>
      </c>
      <c r="C1830" s="1" t="s">
        <v>282</v>
      </c>
      <c r="D1830" s="1" t="s">
        <v>363</v>
      </c>
      <c r="E1830" s="1" t="s">
        <v>2905</v>
      </c>
      <c r="F1830" s="1">
        <v>20.86</v>
      </c>
      <c r="K1830" s="1">
        <v>18.73</v>
      </c>
      <c r="L1830" s="1">
        <v>17.73</v>
      </c>
      <c r="M1830" s="1">
        <v>18.18</v>
      </c>
      <c r="V1830" s="1">
        <v>14.38</v>
      </c>
      <c r="AC1830" s="1">
        <v>16.1667</v>
      </c>
      <c r="AG1830" s="1">
        <v>18.945</v>
      </c>
      <c r="AJ1830" s="1">
        <v>13.97</v>
      </c>
      <c r="AK1830" s="1">
        <v>16.8717</v>
      </c>
    </row>
    <row r="1831" s="1" customFormat="1" ht="30" customHeight="1" spans="1:37">
      <c r="A1831" s="1">
        <v>1828</v>
      </c>
      <c r="B1831" s="1" t="s">
        <v>2912</v>
      </c>
      <c r="C1831" s="1" t="s">
        <v>2913</v>
      </c>
      <c r="D1831" s="1" t="s">
        <v>212</v>
      </c>
      <c r="E1831" s="1" t="s">
        <v>2905</v>
      </c>
      <c r="F1831" s="1">
        <v>51</v>
      </c>
      <c r="AB1831" s="1">
        <v>46</v>
      </c>
      <c r="AK1831" s="1">
        <v>46</v>
      </c>
    </row>
    <row r="1832" s="1" customFormat="1" ht="30" customHeight="1" spans="1:37">
      <c r="A1832" s="1">
        <v>1829</v>
      </c>
      <c r="B1832" s="1" t="s">
        <v>2912</v>
      </c>
      <c r="C1832" s="1" t="s">
        <v>2914</v>
      </c>
      <c r="D1832" s="1" t="s">
        <v>212</v>
      </c>
      <c r="E1832" s="1" t="s">
        <v>2905</v>
      </c>
      <c r="F1832" s="1">
        <v>51.06</v>
      </c>
      <c r="Z1832" s="1">
        <v>51</v>
      </c>
      <c r="AB1832" s="1">
        <v>51</v>
      </c>
      <c r="AI1832" s="1">
        <v>51</v>
      </c>
      <c r="AJ1832" s="1">
        <v>51</v>
      </c>
      <c r="AK1832" s="1">
        <v>51</v>
      </c>
    </row>
    <row r="1833" s="1" customFormat="1" ht="30" customHeight="1" spans="1:37">
      <c r="A1833" s="1">
        <v>1830</v>
      </c>
      <c r="B1833" s="1" t="s">
        <v>2915</v>
      </c>
      <c r="C1833" s="1" t="s">
        <v>2913</v>
      </c>
      <c r="D1833" s="1" t="s">
        <v>212</v>
      </c>
      <c r="E1833" s="1" t="s">
        <v>2905</v>
      </c>
      <c r="F1833" s="1">
        <v>53.08</v>
      </c>
      <c r="O1833" s="1">
        <v>52.5</v>
      </c>
      <c r="AB1833" s="1">
        <v>46</v>
      </c>
      <c r="AI1833" s="1">
        <v>52.5</v>
      </c>
      <c r="AJ1833" s="1">
        <v>52.5</v>
      </c>
      <c r="AK1833" s="1">
        <v>50.875</v>
      </c>
    </row>
    <row r="1834" s="1" customFormat="1" ht="30" customHeight="1" spans="1:37">
      <c r="A1834" s="1">
        <v>1831</v>
      </c>
      <c r="B1834" s="1" t="s">
        <v>2916</v>
      </c>
      <c r="C1834" s="1" t="s">
        <v>2913</v>
      </c>
      <c r="D1834" s="1" t="s">
        <v>212</v>
      </c>
      <c r="E1834" s="1" t="s">
        <v>2905</v>
      </c>
      <c r="F1834" s="1">
        <v>52.4</v>
      </c>
      <c r="O1834" s="1">
        <v>52.1</v>
      </c>
      <c r="AB1834" s="1">
        <v>52.1</v>
      </c>
      <c r="AI1834" s="1">
        <v>52.1</v>
      </c>
      <c r="AJ1834" s="1">
        <v>52.1</v>
      </c>
      <c r="AK1834" s="1">
        <v>52.1</v>
      </c>
    </row>
    <row r="1835" s="1" customFormat="1" ht="54" spans="1:37">
      <c r="A1835" s="1">
        <v>1832</v>
      </c>
      <c r="B1835" s="1" t="s">
        <v>2674</v>
      </c>
      <c r="C1835" s="1" t="s">
        <v>1466</v>
      </c>
      <c r="D1835" s="1" t="s">
        <v>389</v>
      </c>
      <c r="E1835" s="1" t="s">
        <v>2917</v>
      </c>
      <c r="F1835" s="1">
        <v>371.83</v>
      </c>
      <c r="I1835" s="1">
        <v>343.33</v>
      </c>
      <c r="J1835" s="1">
        <v>335.85</v>
      </c>
      <c r="M1835" s="1">
        <v>330</v>
      </c>
      <c r="O1835" s="1">
        <v>335.85</v>
      </c>
      <c r="P1835" s="1">
        <v>364.26</v>
      </c>
      <c r="R1835" s="1">
        <v>338.77</v>
      </c>
      <c r="S1835" s="1">
        <v>330</v>
      </c>
      <c r="U1835" s="1">
        <v>338.77</v>
      </c>
      <c r="W1835" s="1">
        <v>335.85</v>
      </c>
      <c r="X1835" s="1">
        <v>330</v>
      </c>
      <c r="Y1835" s="1">
        <v>337.02</v>
      </c>
      <c r="Z1835" s="1">
        <v>359.78</v>
      </c>
      <c r="AD1835" s="1">
        <v>359.78</v>
      </c>
      <c r="AH1835" s="1">
        <v>330</v>
      </c>
      <c r="AI1835" s="1">
        <v>330</v>
      </c>
      <c r="AJ1835" s="1">
        <v>338.77</v>
      </c>
      <c r="AK1835" s="5">
        <v>339.88</v>
      </c>
    </row>
    <row r="1836" s="1" customFormat="1" ht="54" spans="1:37">
      <c r="A1836" s="1">
        <v>1833</v>
      </c>
      <c r="B1836" s="1" t="s">
        <v>2674</v>
      </c>
      <c r="C1836" s="1" t="s">
        <v>1468</v>
      </c>
      <c r="D1836" s="1" t="s">
        <v>389</v>
      </c>
      <c r="E1836" s="1" t="s">
        <v>2917</v>
      </c>
      <c r="F1836" s="1">
        <v>710.445</v>
      </c>
      <c r="H1836" s="1">
        <v>627</v>
      </c>
      <c r="I1836" s="1">
        <v>627</v>
      </c>
      <c r="J1836" s="1">
        <v>627</v>
      </c>
      <c r="M1836" s="1">
        <v>627</v>
      </c>
      <c r="P1836" s="1">
        <v>709.46</v>
      </c>
      <c r="U1836" s="1">
        <v>627</v>
      </c>
      <c r="X1836" s="1">
        <v>627</v>
      </c>
      <c r="Y1836" s="1">
        <v>627.78</v>
      </c>
      <c r="Z1836" s="1">
        <v>630.89</v>
      </c>
      <c r="AD1836" s="1">
        <v>630.89</v>
      </c>
      <c r="AH1836" s="1">
        <v>630.89</v>
      </c>
      <c r="AI1836" s="1">
        <v>627</v>
      </c>
      <c r="AJ1836" s="1">
        <v>627</v>
      </c>
      <c r="AK1836" s="5">
        <v>634.3</v>
      </c>
    </row>
    <row r="1837" s="1" customFormat="1" ht="94.5" spans="1:37">
      <c r="A1837" s="1">
        <v>1834</v>
      </c>
      <c r="B1837" s="1" t="s">
        <v>2918</v>
      </c>
      <c r="C1837" s="1" t="s">
        <v>2919</v>
      </c>
      <c r="D1837" s="1" t="s">
        <v>475</v>
      </c>
      <c r="E1837" s="1" t="s">
        <v>2917</v>
      </c>
      <c r="F1837" s="1">
        <v>37.8033</v>
      </c>
      <c r="J1837" s="1">
        <v>36.73</v>
      </c>
      <c r="M1837" s="1">
        <v>36.93</v>
      </c>
      <c r="V1837" s="1">
        <v>36.35</v>
      </c>
      <c r="AA1837" s="1">
        <v>35.94</v>
      </c>
      <c r="AD1837" s="1">
        <v>34.86</v>
      </c>
      <c r="AK1837" s="1">
        <v>36.12</v>
      </c>
    </row>
    <row r="1838" s="1" customFormat="1" ht="94.5" spans="1:37">
      <c r="A1838" s="1">
        <v>1835</v>
      </c>
      <c r="B1838" s="1" t="s">
        <v>2920</v>
      </c>
      <c r="C1838" s="1" t="s">
        <v>2921</v>
      </c>
      <c r="D1838" s="1" t="s">
        <v>475</v>
      </c>
      <c r="E1838" s="1" t="s">
        <v>2917</v>
      </c>
      <c r="F1838" s="1">
        <v>16.8</v>
      </c>
      <c r="I1838" s="1">
        <v>16.48</v>
      </c>
      <c r="J1838" s="1">
        <v>15.86</v>
      </c>
      <c r="K1838" s="1">
        <v>16.67</v>
      </c>
      <c r="L1838" s="1">
        <v>16.24</v>
      </c>
      <c r="M1838" s="1">
        <v>16.5</v>
      </c>
      <c r="N1838" s="1">
        <v>15.98</v>
      </c>
      <c r="O1838" s="1">
        <v>15.86</v>
      </c>
      <c r="T1838" s="1">
        <v>15.74</v>
      </c>
      <c r="U1838" s="1">
        <v>15.8</v>
      </c>
      <c r="V1838" s="1">
        <v>15.8</v>
      </c>
      <c r="AD1838" s="1">
        <v>15.98</v>
      </c>
      <c r="AI1838" s="1">
        <v>15.74</v>
      </c>
      <c r="AJ1838" s="1">
        <v>15.8</v>
      </c>
      <c r="AK1838" s="1">
        <v>16.03</v>
      </c>
    </row>
    <row r="1839" s="1" customFormat="1" ht="54" spans="1:37">
      <c r="A1839" s="1">
        <v>1836</v>
      </c>
      <c r="B1839" s="1" t="s">
        <v>2922</v>
      </c>
      <c r="C1839" s="1" t="s">
        <v>645</v>
      </c>
      <c r="D1839" s="1" t="s">
        <v>475</v>
      </c>
      <c r="E1839" s="1" t="s">
        <v>2917</v>
      </c>
      <c r="F1839" s="1">
        <v>5.5167</v>
      </c>
      <c r="Y1839" s="1">
        <v>4.97</v>
      </c>
      <c r="AB1839" s="1">
        <v>4.97</v>
      </c>
      <c r="AI1839" s="1">
        <v>4.97</v>
      </c>
      <c r="AK1839" s="1">
        <v>4.97</v>
      </c>
    </row>
    <row r="1840" s="1" customFormat="1" ht="54" spans="1:37">
      <c r="A1840" s="1">
        <v>1837</v>
      </c>
      <c r="B1840" s="1" t="s">
        <v>1195</v>
      </c>
      <c r="C1840" s="1" t="s">
        <v>645</v>
      </c>
      <c r="D1840" s="1" t="s">
        <v>475</v>
      </c>
      <c r="E1840" s="1" t="s">
        <v>2917</v>
      </c>
      <c r="F1840" s="1">
        <v>4.8567</v>
      </c>
      <c r="I1840" s="1">
        <v>4.12</v>
      </c>
      <c r="M1840" s="1">
        <v>4.24</v>
      </c>
      <c r="AB1840" s="1">
        <v>4.24</v>
      </c>
      <c r="AG1840" s="1">
        <v>5</v>
      </c>
      <c r="AI1840" s="1">
        <v>4.24</v>
      </c>
      <c r="AK1840" s="1">
        <v>4.36</v>
      </c>
    </row>
    <row r="1841" s="1" customFormat="1" ht="54" spans="1:37">
      <c r="A1841" s="1">
        <v>1838</v>
      </c>
      <c r="B1841" s="1" t="s">
        <v>880</v>
      </c>
      <c r="C1841" s="1" t="s">
        <v>892</v>
      </c>
      <c r="D1841" s="1" t="s">
        <v>475</v>
      </c>
      <c r="E1841" s="1" t="s">
        <v>2917</v>
      </c>
      <c r="F1841" s="1">
        <v>4.9833</v>
      </c>
      <c r="J1841" s="1">
        <v>4.26</v>
      </c>
      <c r="M1841" s="1">
        <v>4.46</v>
      </c>
      <c r="Y1841" s="1">
        <v>4.26</v>
      </c>
      <c r="AA1841" s="1">
        <v>4.19</v>
      </c>
      <c r="AB1841" s="1">
        <v>4.26</v>
      </c>
      <c r="AI1841" s="1">
        <v>4.26</v>
      </c>
      <c r="AK1841" s="1">
        <v>4.28</v>
      </c>
    </row>
    <row r="1842" s="1" customFormat="1" ht="54" spans="1:37">
      <c r="A1842" s="1">
        <v>1839</v>
      </c>
      <c r="B1842" s="1" t="s">
        <v>880</v>
      </c>
      <c r="C1842" s="1" t="s">
        <v>890</v>
      </c>
      <c r="D1842" s="1" t="s">
        <v>475</v>
      </c>
      <c r="E1842" s="1" t="s">
        <v>2917</v>
      </c>
      <c r="F1842" s="1">
        <v>4.2667</v>
      </c>
      <c r="J1842" s="1">
        <v>3.71</v>
      </c>
      <c r="M1842" s="1">
        <v>3.95</v>
      </c>
      <c r="X1842" s="1">
        <v>4.16</v>
      </c>
      <c r="Y1842" s="1">
        <v>3.75</v>
      </c>
      <c r="AA1842" s="1">
        <v>3.6133</v>
      </c>
      <c r="AB1842" s="1">
        <v>3.75</v>
      </c>
      <c r="AI1842" s="1">
        <v>3.75</v>
      </c>
      <c r="AK1842" s="1">
        <v>3.81</v>
      </c>
    </row>
    <row r="1843" s="1" customFormat="1" ht="54" spans="1:37">
      <c r="A1843" s="1">
        <v>1840</v>
      </c>
      <c r="B1843" s="1" t="s">
        <v>880</v>
      </c>
      <c r="C1843" s="1" t="s">
        <v>888</v>
      </c>
      <c r="D1843" s="1" t="s">
        <v>475</v>
      </c>
      <c r="E1843" s="1" t="s">
        <v>2917</v>
      </c>
      <c r="F1843" s="1">
        <v>3.3117</v>
      </c>
      <c r="J1843" s="1">
        <v>3.19</v>
      </c>
      <c r="X1843" s="1">
        <v>3.69</v>
      </c>
      <c r="Y1843" s="1">
        <v>3.19</v>
      </c>
      <c r="AA1843" s="1">
        <v>3.1167</v>
      </c>
      <c r="AB1843" s="1">
        <v>3.19</v>
      </c>
      <c r="AI1843" s="1">
        <v>3.19</v>
      </c>
      <c r="AK1843" s="1">
        <v>3.26</v>
      </c>
    </row>
    <row r="1844" s="1" customFormat="1" ht="54" spans="1:37">
      <c r="A1844" s="1">
        <v>1841</v>
      </c>
      <c r="B1844" s="1" t="s">
        <v>880</v>
      </c>
      <c r="C1844" s="1" t="s">
        <v>886</v>
      </c>
      <c r="D1844" s="1" t="s">
        <v>475</v>
      </c>
      <c r="E1844" s="1" t="s">
        <v>2917</v>
      </c>
      <c r="F1844" s="1">
        <v>3.4367</v>
      </c>
      <c r="M1844" s="1">
        <v>3.14</v>
      </c>
      <c r="AB1844" s="1">
        <v>2.94</v>
      </c>
      <c r="AE1844" s="1">
        <v>3.28</v>
      </c>
      <c r="AI1844" s="1">
        <v>2.94</v>
      </c>
      <c r="AK1844" s="1">
        <v>3.07</v>
      </c>
    </row>
    <row r="1845" s="1" customFormat="1" ht="54" spans="1:37">
      <c r="A1845" s="1">
        <v>1842</v>
      </c>
      <c r="B1845" s="1" t="s">
        <v>880</v>
      </c>
      <c r="C1845" s="1" t="s">
        <v>889</v>
      </c>
      <c r="D1845" s="1" t="s">
        <v>475</v>
      </c>
      <c r="E1845" s="1" t="s">
        <v>2917</v>
      </c>
      <c r="F1845" s="1">
        <v>4.2667</v>
      </c>
      <c r="J1845" s="1">
        <v>3.71</v>
      </c>
      <c r="M1845" s="1">
        <v>3.95</v>
      </c>
      <c r="X1845" s="1">
        <v>4.16</v>
      </c>
      <c r="Y1845" s="1">
        <v>3.75</v>
      </c>
      <c r="AA1845" s="1">
        <v>3.6133</v>
      </c>
      <c r="AB1845" s="1">
        <v>3.75</v>
      </c>
      <c r="AI1845" s="1">
        <v>3.75</v>
      </c>
      <c r="AK1845" s="1">
        <v>3.81</v>
      </c>
    </row>
    <row r="1846" s="1" customFormat="1" ht="54" spans="1:37">
      <c r="A1846" s="1">
        <v>1843</v>
      </c>
      <c r="B1846" s="1" t="s">
        <v>880</v>
      </c>
      <c r="C1846" s="1" t="s">
        <v>887</v>
      </c>
      <c r="D1846" s="1" t="s">
        <v>475</v>
      </c>
      <c r="E1846" s="1" t="s">
        <v>2917</v>
      </c>
      <c r="F1846" s="1">
        <v>3.6933</v>
      </c>
      <c r="J1846" s="1">
        <v>3.19</v>
      </c>
      <c r="M1846" s="1">
        <v>3.39</v>
      </c>
      <c r="X1846" s="1">
        <v>3.69</v>
      </c>
      <c r="Y1846" s="1">
        <v>3.19</v>
      </c>
      <c r="AA1846" s="1">
        <v>3.1167</v>
      </c>
      <c r="AB1846" s="1">
        <v>3.19</v>
      </c>
      <c r="AE1846" s="1">
        <v>3.58</v>
      </c>
      <c r="AG1846" s="1">
        <v>3.6</v>
      </c>
      <c r="AI1846" s="1">
        <v>3.19</v>
      </c>
      <c r="AK1846" s="1">
        <v>3.34</v>
      </c>
    </row>
    <row r="1847" s="1" customFormat="1" ht="54" spans="1:37">
      <c r="A1847" s="1">
        <v>1844</v>
      </c>
      <c r="B1847" s="1" t="s">
        <v>1162</v>
      </c>
      <c r="C1847" s="1" t="s">
        <v>2251</v>
      </c>
      <c r="D1847" s="1" t="s">
        <v>475</v>
      </c>
      <c r="E1847" s="1" t="s">
        <v>2917</v>
      </c>
      <c r="F1847" s="1">
        <v>5.0133</v>
      </c>
      <c r="M1847" s="1">
        <v>4.59</v>
      </c>
      <c r="X1847" s="1">
        <v>4.91</v>
      </c>
      <c r="Y1847" s="1">
        <v>4.39</v>
      </c>
      <c r="AA1847" s="1">
        <v>4.33</v>
      </c>
      <c r="AB1847" s="1">
        <v>4.39</v>
      </c>
      <c r="AG1847" s="1">
        <v>5</v>
      </c>
      <c r="AI1847" s="1">
        <v>4.39</v>
      </c>
      <c r="AK1847" s="1">
        <v>4.57</v>
      </c>
    </row>
    <row r="1848" s="1" customFormat="1" ht="54" spans="1:37">
      <c r="A1848" s="1">
        <v>1845</v>
      </c>
      <c r="B1848" s="1" t="s">
        <v>1162</v>
      </c>
      <c r="C1848" s="1" t="s">
        <v>2250</v>
      </c>
      <c r="D1848" s="1" t="s">
        <v>475</v>
      </c>
      <c r="E1848" s="1" t="s">
        <v>2917</v>
      </c>
      <c r="F1848" s="1">
        <v>3.9688</v>
      </c>
      <c r="Y1848" s="1">
        <v>3.79</v>
      </c>
      <c r="AA1848" s="1">
        <v>3.6733</v>
      </c>
      <c r="AB1848" s="1">
        <v>3.79</v>
      </c>
      <c r="AE1848" s="1">
        <v>3.8</v>
      </c>
      <c r="AI1848" s="1">
        <v>3.79</v>
      </c>
      <c r="AK1848" s="1">
        <v>3.76</v>
      </c>
    </row>
    <row r="1849" s="1" customFormat="1" ht="54" spans="1:37">
      <c r="A1849" s="1">
        <v>1846</v>
      </c>
      <c r="B1849" s="1" t="s">
        <v>1162</v>
      </c>
      <c r="C1849" s="1" t="s">
        <v>2248</v>
      </c>
      <c r="D1849" s="1" t="s">
        <v>475</v>
      </c>
      <c r="E1849" s="1" t="s">
        <v>2917</v>
      </c>
      <c r="F1849" s="1">
        <v>3.6267</v>
      </c>
      <c r="J1849" s="1">
        <v>2.99</v>
      </c>
      <c r="M1849" s="1">
        <v>3.38</v>
      </c>
      <c r="X1849" s="1">
        <v>3.55</v>
      </c>
      <c r="Y1849" s="1">
        <v>3.18</v>
      </c>
      <c r="AA1849" s="1">
        <v>3.0833</v>
      </c>
      <c r="AB1849" s="1">
        <v>3.18</v>
      </c>
      <c r="AE1849" s="1">
        <v>3.1</v>
      </c>
      <c r="AI1849" s="1">
        <v>3.18</v>
      </c>
      <c r="AK1849" s="1">
        <v>3.2</v>
      </c>
    </row>
    <row r="1850" s="1" customFormat="1" ht="54" spans="1:37">
      <c r="A1850" s="1">
        <v>1847</v>
      </c>
      <c r="B1850" s="1" t="s">
        <v>1162</v>
      </c>
      <c r="C1850" s="1" t="s">
        <v>2923</v>
      </c>
      <c r="D1850" s="1" t="s">
        <v>475</v>
      </c>
      <c r="E1850" s="1" t="s">
        <v>2917</v>
      </c>
      <c r="F1850" s="1">
        <v>3.4</v>
      </c>
      <c r="M1850" s="1">
        <v>3.17</v>
      </c>
      <c r="X1850" s="1">
        <v>3.1</v>
      </c>
      <c r="AB1850" s="1">
        <v>2.97</v>
      </c>
      <c r="AE1850" s="1">
        <v>2.8</v>
      </c>
      <c r="AI1850" s="1">
        <v>2.97</v>
      </c>
      <c r="AK1850" s="1">
        <v>3</v>
      </c>
    </row>
    <row r="1851" s="1" customFormat="1" ht="54" spans="1:37">
      <c r="A1851" s="1">
        <v>1848</v>
      </c>
      <c r="B1851" s="1" t="s">
        <v>893</v>
      </c>
      <c r="C1851" s="1" t="s">
        <v>2924</v>
      </c>
      <c r="D1851" s="1" t="s">
        <v>475</v>
      </c>
      <c r="E1851" s="1" t="s">
        <v>2917</v>
      </c>
      <c r="F1851" s="1">
        <v>4.98</v>
      </c>
      <c r="J1851" s="1">
        <v>4.19</v>
      </c>
      <c r="M1851" s="1">
        <v>4.41</v>
      </c>
      <c r="Y1851" s="1">
        <v>4.21</v>
      </c>
      <c r="AA1851" s="1">
        <v>4.1133</v>
      </c>
      <c r="AB1851" s="1">
        <v>4.21</v>
      </c>
      <c r="AI1851" s="1">
        <v>4.21</v>
      </c>
      <c r="AK1851" s="1">
        <v>4.22</v>
      </c>
    </row>
    <row r="1852" s="1" customFormat="1" ht="54" spans="1:37">
      <c r="A1852" s="1">
        <v>1849</v>
      </c>
      <c r="B1852" s="1" t="s">
        <v>893</v>
      </c>
      <c r="C1852" s="1" t="s">
        <v>2925</v>
      </c>
      <c r="D1852" s="1" t="s">
        <v>475</v>
      </c>
      <c r="E1852" s="1" t="s">
        <v>2917</v>
      </c>
      <c r="F1852" s="1">
        <v>4.27</v>
      </c>
      <c r="J1852" s="1">
        <v>3.71</v>
      </c>
      <c r="M1852" s="1">
        <v>3.91</v>
      </c>
      <c r="X1852" s="1">
        <v>4.22</v>
      </c>
      <c r="Y1852" s="1">
        <v>3.71</v>
      </c>
      <c r="AA1852" s="1">
        <v>3.5567</v>
      </c>
      <c r="AB1852" s="1">
        <v>3.71</v>
      </c>
      <c r="AE1852" s="1">
        <v>4.17</v>
      </c>
      <c r="AI1852" s="1">
        <v>3.71</v>
      </c>
      <c r="AK1852" s="1">
        <v>3.83</v>
      </c>
    </row>
    <row r="1853" s="1" customFormat="1" ht="54" spans="1:37">
      <c r="A1853" s="1">
        <v>1850</v>
      </c>
      <c r="B1853" s="1" t="s">
        <v>893</v>
      </c>
      <c r="C1853" s="1" t="s">
        <v>2926</v>
      </c>
      <c r="D1853" s="1" t="s">
        <v>475</v>
      </c>
      <c r="E1853" s="1" t="s">
        <v>2917</v>
      </c>
      <c r="F1853" s="1">
        <v>3.7133</v>
      </c>
      <c r="J1853" s="1">
        <v>3.18</v>
      </c>
      <c r="M1853" s="1">
        <v>3.38</v>
      </c>
      <c r="Y1853" s="1">
        <v>3.18</v>
      </c>
      <c r="AA1853" s="1">
        <v>3.1</v>
      </c>
      <c r="AB1853" s="1">
        <v>3.18</v>
      </c>
      <c r="AE1853" s="1">
        <v>3.47</v>
      </c>
      <c r="AG1853" s="1">
        <v>3.6</v>
      </c>
      <c r="AI1853" s="1">
        <v>3.18</v>
      </c>
      <c r="AK1853" s="1">
        <v>3.28</v>
      </c>
    </row>
    <row r="1854" s="1" customFormat="1" ht="67.5" spans="1:6">
      <c r="A1854" s="1">
        <v>1851</v>
      </c>
      <c r="B1854" s="1" t="s">
        <v>2927</v>
      </c>
      <c r="C1854" s="1" t="s">
        <v>1712</v>
      </c>
      <c r="D1854" s="1" t="s">
        <v>212</v>
      </c>
      <c r="E1854" s="1" t="s">
        <v>2928</v>
      </c>
      <c r="F1854" s="1">
        <v>150</v>
      </c>
    </row>
    <row r="1855" s="1" customFormat="1" ht="67.5" spans="1:6">
      <c r="A1855" s="1">
        <v>1852</v>
      </c>
      <c r="B1855" s="1" t="s">
        <v>2929</v>
      </c>
      <c r="C1855" s="1" t="s">
        <v>2455</v>
      </c>
      <c r="D1855" s="1" t="s">
        <v>57</v>
      </c>
      <c r="E1855" s="1" t="s">
        <v>2928</v>
      </c>
      <c r="F1855" s="1">
        <v>3.4</v>
      </c>
    </row>
    <row r="1856" s="1" customFormat="1" ht="67.5" spans="1:37">
      <c r="A1856" s="1">
        <v>1853</v>
      </c>
      <c r="B1856" s="1" t="s">
        <v>2930</v>
      </c>
      <c r="C1856" s="1" t="s">
        <v>2931</v>
      </c>
      <c r="D1856" s="1" t="s">
        <v>47</v>
      </c>
      <c r="E1856" s="1" t="s">
        <v>2928</v>
      </c>
      <c r="F1856" s="1">
        <v>10.23</v>
      </c>
      <c r="N1856" s="1">
        <v>10.1</v>
      </c>
      <c r="AK1856" s="1">
        <v>10.1</v>
      </c>
    </row>
    <row r="1857" s="1" customFormat="1" ht="67.5" spans="1:37">
      <c r="A1857" s="1">
        <v>1854</v>
      </c>
      <c r="B1857" s="1" t="s">
        <v>2932</v>
      </c>
      <c r="C1857" s="1" t="s">
        <v>2933</v>
      </c>
      <c r="D1857" s="1" t="s">
        <v>47</v>
      </c>
      <c r="E1857" s="1" t="s">
        <v>2928</v>
      </c>
      <c r="F1857" s="1">
        <v>18.49</v>
      </c>
      <c r="K1857" s="1">
        <v>16</v>
      </c>
      <c r="L1857" s="1">
        <v>12.19</v>
      </c>
      <c r="O1857" s="1">
        <v>12.89</v>
      </c>
      <c r="AK1857" s="1">
        <v>13.69</v>
      </c>
    </row>
    <row r="1858" s="1" customFormat="1" ht="67.5" spans="1:37">
      <c r="A1858" s="1">
        <v>1855</v>
      </c>
      <c r="B1858" s="1" t="s">
        <v>955</v>
      </c>
      <c r="C1858" s="1" t="s">
        <v>90</v>
      </c>
      <c r="D1858" s="1" t="s">
        <v>363</v>
      </c>
      <c r="E1858" s="1" t="s">
        <v>2928</v>
      </c>
      <c r="F1858" s="1">
        <v>7.01</v>
      </c>
      <c r="O1858" s="1">
        <v>4.45</v>
      </c>
      <c r="AH1858" s="1">
        <v>5.8925</v>
      </c>
      <c r="AJ1858" s="1">
        <v>2.93</v>
      </c>
      <c r="AK1858" s="1">
        <v>4.42</v>
      </c>
    </row>
    <row r="1859" s="1" customFormat="1" ht="40.5" spans="1:37">
      <c r="A1859" s="1">
        <v>1856</v>
      </c>
      <c r="B1859" s="1" t="s">
        <v>1011</v>
      </c>
      <c r="C1859" s="1" t="s">
        <v>573</v>
      </c>
      <c r="D1859" s="1" t="s">
        <v>212</v>
      </c>
      <c r="E1859" s="1" t="s">
        <v>1012</v>
      </c>
      <c r="F1859" s="1">
        <v>45.32</v>
      </c>
      <c r="I1859" s="1">
        <v>42.19</v>
      </c>
      <c r="K1859" s="1">
        <v>41.45</v>
      </c>
      <c r="L1859" s="1">
        <v>39.52</v>
      </c>
      <c r="M1859" s="1">
        <v>39.52</v>
      </c>
      <c r="R1859" s="1">
        <v>43.86</v>
      </c>
      <c r="S1859" s="1">
        <v>43.85</v>
      </c>
      <c r="T1859" s="1">
        <v>39.52</v>
      </c>
      <c r="U1859" s="1">
        <v>39.52</v>
      </c>
      <c r="W1859" s="1">
        <v>39.52</v>
      </c>
      <c r="Z1859" s="1">
        <v>39.52</v>
      </c>
      <c r="AA1859" s="1">
        <v>39.52</v>
      </c>
      <c r="AF1859" s="1">
        <v>39.52</v>
      </c>
      <c r="AI1859" s="1">
        <v>39.52</v>
      </c>
      <c r="AJ1859" s="1">
        <v>39.52</v>
      </c>
      <c r="AK1859" s="1">
        <v>40.79</v>
      </c>
    </row>
    <row r="1860" s="1" customFormat="1" ht="40.5" spans="1:37">
      <c r="A1860" s="1">
        <v>1857</v>
      </c>
      <c r="B1860" s="1" t="s">
        <v>1011</v>
      </c>
      <c r="C1860" s="1" t="s">
        <v>1013</v>
      </c>
      <c r="D1860" s="1" t="s">
        <v>212</v>
      </c>
      <c r="E1860" s="1" t="s">
        <v>1012</v>
      </c>
      <c r="F1860" s="1">
        <v>60.43</v>
      </c>
      <c r="I1860" s="1">
        <v>59.28</v>
      </c>
      <c r="T1860" s="1">
        <v>59.28</v>
      </c>
      <c r="U1860" s="1">
        <v>59.28</v>
      </c>
      <c r="Z1860" s="1">
        <v>59.28</v>
      </c>
      <c r="AA1860" s="1">
        <v>59.28</v>
      </c>
      <c r="AC1860" s="1">
        <v>59.28</v>
      </c>
      <c r="AD1860" s="1">
        <v>59.28</v>
      </c>
      <c r="AF1860" s="1">
        <v>59.28</v>
      </c>
      <c r="AI1860" s="1">
        <v>59.28</v>
      </c>
      <c r="AJ1860" s="1">
        <v>59.28</v>
      </c>
      <c r="AK1860" s="1">
        <v>59.38</v>
      </c>
    </row>
    <row r="1861" s="1" customFormat="1" ht="40.5" spans="1:37">
      <c r="A1861" s="1">
        <v>1858</v>
      </c>
      <c r="B1861" s="1" t="s">
        <v>868</v>
      </c>
      <c r="C1861" s="1" t="s">
        <v>191</v>
      </c>
      <c r="D1861" s="1" t="s">
        <v>240</v>
      </c>
      <c r="E1861" s="1" t="s">
        <v>1012</v>
      </c>
      <c r="F1861" s="1">
        <v>1.68</v>
      </c>
      <c r="O1861" s="1">
        <v>0.45</v>
      </c>
      <c r="R1861" s="1">
        <v>0.641</v>
      </c>
      <c r="V1861" s="1">
        <v>0.704</v>
      </c>
      <c r="AK1861" s="1">
        <v>0.8687</v>
      </c>
    </row>
    <row r="1862" s="1" customFormat="1" ht="40.5" spans="1:37">
      <c r="A1862" s="1">
        <v>1859</v>
      </c>
      <c r="B1862" s="1" t="s">
        <v>868</v>
      </c>
      <c r="C1862" s="1" t="s">
        <v>56</v>
      </c>
      <c r="D1862" s="1" t="s">
        <v>187</v>
      </c>
      <c r="E1862" s="1" t="s">
        <v>1012</v>
      </c>
      <c r="F1862" s="1">
        <v>2.785</v>
      </c>
      <c r="M1862" s="1">
        <v>0.742</v>
      </c>
      <c r="R1862" s="1">
        <v>1.089</v>
      </c>
      <c r="V1862" s="1">
        <v>1.149</v>
      </c>
      <c r="AK1862" s="1">
        <v>1.4412</v>
      </c>
    </row>
    <row r="1863" s="1" customFormat="1" ht="27" spans="1:37">
      <c r="A1863" s="1">
        <v>1860</v>
      </c>
      <c r="B1863" s="1" t="s">
        <v>89</v>
      </c>
      <c r="C1863" s="1" t="s">
        <v>40</v>
      </c>
      <c r="D1863" s="1" t="s">
        <v>91</v>
      </c>
      <c r="E1863" s="1" t="s">
        <v>2934</v>
      </c>
      <c r="F1863" s="1">
        <v>0.9165</v>
      </c>
      <c r="I1863" s="1">
        <v>0.848</v>
      </c>
      <c r="L1863" s="1">
        <v>0.7875</v>
      </c>
      <c r="M1863" s="1">
        <v>0.8695</v>
      </c>
      <c r="P1863" s="1">
        <v>0.882</v>
      </c>
      <c r="Q1863" s="1">
        <v>0.649</v>
      </c>
      <c r="T1863" s="1">
        <v>0.8005</v>
      </c>
      <c r="AA1863" s="1">
        <v>0.8725</v>
      </c>
      <c r="AB1863" s="1">
        <v>0.6485</v>
      </c>
      <c r="AI1863" s="1">
        <v>0.8695</v>
      </c>
      <c r="AK1863" s="1">
        <v>0.803</v>
      </c>
    </row>
    <row r="1864" s="1" customFormat="1" ht="40.5" spans="1:37">
      <c r="A1864" s="1">
        <v>1861</v>
      </c>
      <c r="B1864" s="1" t="s">
        <v>2935</v>
      </c>
      <c r="C1864" s="1" t="s">
        <v>436</v>
      </c>
      <c r="D1864" s="1" t="s">
        <v>2936</v>
      </c>
      <c r="E1864" s="1" t="s">
        <v>2937</v>
      </c>
      <c r="F1864" s="1">
        <v>243</v>
      </c>
      <c r="I1864" s="1">
        <v>205.63</v>
      </c>
      <c r="J1864" s="1">
        <v>192</v>
      </c>
      <c r="K1864" s="1">
        <v>214.42</v>
      </c>
      <c r="L1864" s="1">
        <v>192</v>
      </c>
      <c r="P1864" s="1">
        <v>224.6</v>
      </c>
      <c r="R1864" s="1">
        <v>192</v>
      </c>
      <c r="S1864" s="1">
        <v>228</v>
      </c>
      <c r="W1864" s="1">
        <v>192</v>
      </c>
      <c r="AA1864" s="1">
        <v>192</v>
      </c>
      <c r="AD1864" s="1">
        <v>192</v>
      </c>
      <c r="AI1864" s="1">
        <v>192</v>
      </c>
      <c r="AJ1864" s="1">
        <v>192</v>
      </c>
      <c r="AK1864" s="1">
        <v>200.7208</v>
      </c>
    </row>
    <row r="1865" s="1" customFormat="1" ht="33" customHeight="1" spans="1:37">
      <c r="A1865" s="1">
        <v>1862</v>
      </c>
      <c r="B1865" s="1" t="s">
        <v>813</v>
      </c>
      <c r="C1865" s="1" t="s">
        <v>307</v>
      </c>
      <c r="D1865" s="1" t="s">
        <v>93</v>
      </c>
      <c r="E1865" s="1" t="s">
        <v>2938</v>
      </c>
      <c r="F1865" s="1">
        <v>0.709583333333333</v>
      </c>
      <c r="L1865" s="1">
        <v>0.305833333333333</v>
      </c>
      <c r="M1865" s="1">
        <v>0.62625</v>
      </c>
      <c r="N1865" s="1">
        <v>0.30625</v>
      </c>
      <c r="P1865" s="1">
        <v>0.645833333333333</v>
      </c>
      <c r="Q1865" s="1">
        <v>0.437083333333333</v>
      </c>
      <c r="U1865" s="1">
        <v>0.7</v>
      </c>
      <c r="AB1865" s="1">
        <v>0.2825</v>
      </c>
      <c r="AE1865" s="1">
        <v>0.497916666666667</v>
      </c>
      <c r="AI1865" s="1">
        <v>0.375</v>
      </c>
      <c r="AK1865" s="1">
        <v>0.464166666666667</v>
      </c>
    </row>
    <row r="1866" s="1" customFormat="1" ht="54" spans="1:37">
      <c r="A1866" s="1">
        <v>1863</v>
      </c>
      <c r="B1866" s="1" t="s">
        <v>2939</v>
      </c>
      <c r="C1866" s="1" t="s">
        <v>2940</v>
      </c>
      <c r="D1866" s="1" t="s">
        <v>189</v>
      </c>
      <c r="E1866" s="1" t="s">
        <v>2938</v>
      </c>
      <c r="F1866" s="1">
        <v>0.844666666666667</v>
      </c>
      <c r="I1866" s="1">
        <v>0.29</v>
      </c>
      <c r="L1866" s="1">
        <v>0.263333333333333</v>
      </c>
      <c r="M1866" s="1">
        <v>0.366666666666667</v>
      </c>
      <c r="P1866" s="1">
        <v>0.515</v>
      </c>
      <c r="R1866" s="1">
        <v>0.333333333333333</v>
      </c>
      <c r="AB1866" s="1">
        <v>0.182333333333333</v>
      </c>
      <c r="AE1866" s="1">
        <v>0.24</v>
      </c>
      <c r="AG1866" s="1">
        <v>0.48</v>
      </c>
      <c r="AK1866" s="1">
        <v>0.3338</v>
      </c>
    </row>
    <row r="1867" s="1" customFormat="1" ht="40.5" spans="1:37">
      <c r="A1867" s="1">
        <v>1864</v>
      </c>
      <c r="B1867" s="1" t="s">
        <v>2941</v>
      </c>
      <c r="C1867" s="1" t="s">
        <v>1073</v>
      </c>
      <c r="D1867" s="1" t="s">
        <v>251</v>
      </c>
      <c r="E1867" s="1" t="s">
        <v>2938</v>
      </c>
      <c r="F1867" s="1">
        <v>1.32166666666667</v>
      </c>
      <c r="G1867" s="1">
        <v>1.23333333333333</v>
      </c>
      <c r="I1867" s="1">
        <v>0.863333333333333</v>
      </c>
      <c r="L1867" s="1">
        <v>0.983333333333333</v>
      </c>
      <c r="M1867" s="1">
        <v>0.958333333333333</v>
      </c>
      <c r="P1867" s="1">
        <v>1.24583333333333</v>
      </c>
      <c r="Q1867" s="1">
        <v>0.658333333333333</v>
      </c>
      <c r="S1867" s="1">
        <v>1.065</v>
      </c>
      <c r="T1867" s="1">
        <v>0.794166666666667</v>
      </c>
      <c r="X1867" s="1">
        <v>1.23333333333333</v>
      </c>
      <c r="AA1867" s="1">
        <v>0.67</v>
      </c>
      <c r="AB1867" s="1">
        <v>0.6575</v>
      </c>
      <c r="AK1867" s="1">
        <v>0.942</v>
      </c>
    </row>
    <row r="1868" s="1" customFormat="1" ht="40.5" spans="1:37">
      <c r="A1868" s="1">
        <v>1865</v>
      </c>
      <c r="B1868" s="1" t="s">
        <v>2942</v>
      </c>
      <c r="C1868" s="1" t="s">
        <v>40</v>
      </c>
      <c r="D1868" s="1" t="s">
        <v>187</v>
      </c>
      <c r="E1868" s="1" t="s">
        <v>2938</v>
      </c>
      <c r="F1868" s="1">
        <v>1.7125</v>
      </c>
      <c r="G1868" s="1">
        <v>1.5215</v>
      </c>
      <c r="I1868" s="1">
        <v>1.6775</v>
      </c>
      <c r="J1868" s="1">
        <v>1.523</v>
      </c>
      <c r="K1868" s="1">
        <v>1.616</v>
      </c>
      <c r="L1868" s="1">
        <v>1.6175</v>
      </c>
      <c r="N1868" s="1">
        <v>1.5225</v>
      </c>
      <c r="O1868" s="1">
        <v>1.524</v>
      </c>
      <c r="Q1868" s="1">
        <v>1.5225</v>
      </c>
      <c r="R1868" s="1">
        <v>1.5225</v>
      </c>
      <c r="W1868" s="1">
        <v>1.5225</v>
      </c>
      <c r="Y1868" s="1">
        <v>1.699</v>
      </c>
      <c r="AA1868" s="1">
        <v>1.522</v>
      </c>
      <c r="AB1868" s="1">
        <v>1.5215</v>
      </c>
      <c r="AD1868" s="1">
        <v>1.5235</v>
      </c>
      <c r="AI1868" s="1">
        <v>1.5215</v>
      </c>
      <c r="AJ1868" s="1">
        <v>1.5225</v>
      </c>
      <c r="AK1868" s="1">
        <v>1.555</v>
      </c>
    </row>
    <row r="1869" s="1" customFormat="1" ht="40.5" spans="1:37">
      <c r="A1869" s="1">
        <v>1866</v>
      </c>
      <c r="B1869" s="1" t="s">
        <v>2943</v>
      </c>
      <c r="C1869" s="1" t="s">
        <v>2151</v>
      </c>
      <c r="D1869" s="1" t="s">
        <v>251</v>
      </c>
      <c r="E1869" s="1" t="s">
        <v>2938</v>
      </c>
      <c r="F1869" s="1">
        <v>2.08166666666667</v>
      </c>
      <c r="L1869" s="1">
        <v>1.69416666666667</v>
      </c>
      <c r="Q1869" s="1">
        <v>1.54666666666667</v>
      </c>
      <c r="S1869" s="1">
        <v>1.76166666666667</v>
      </c>
      <c r="U1869" s="1">
        <v>1.5575</v>
      </c>
      <c r="V1869" s="1">
        <v>1.71583333333333</v>
      </c>
      <c r="W1869" s="1">
        <v>1.57416666666667</v>
      </c>
      <c r="Y1869" s="1">
        <v>1.54666666666667</v>
      </c>
      <c r="AB1869" s="1">
        <v>1.545</v>
      </c>
      <c r="AD1869" s="1">
        <v>1.9</v>
      </c>
      <c r="AK1869" s="1">
        <v>1.6491</v>
      </c>
    </row>
    <row r="1870" s="1" customFormat="1" ht="40.5" spans="1:37">
      <c r="A1870" s="1">
        <v>1867</v>
      </c>
      <c r="B1870" s="1" t="s">
        <v>1580</v>
      </c>
      <c r="C1870" s="1" t="s">
        <v>56</v>
      </c>
      <c r="D1870" s="1" t="s">
        <v>85</v>
      </c>
      <c r="E1870" s="1" t="s">
        <v>2938</v>
      </c>
      <c r="F1870" s="1">
        <v>129.22</v>
      </c>
      <c r="I1870" s="1">
        <v>120.84</v>
      </c>
      <c r="J1870" s="1">
        <v>98.52</v>
      </c>
      <c r="L1870" s="1">
        <v>97.78</v>
      </c>
      <c r="O1870" s="1">
        <v>104.27</v>
      </c>
      <c r="Q1870" s="1">
        <v>97.78</v>
      </c>
      <c r="R1870" s="1">
        <v>115.04</v>
      </c>
      <c r="U1870" s="1">
        <v>115.04</v>
      </c>
      <c r="V1870" s="1">
        <v>119.62</v>
      </c>
      <c r="Y1870" s="1">
        <v>127.52</v>
      </c>
      <c r="AA1870" s="1">
        <v>98.52</v>
      </c>
      <c r="AD1870" s="1">
        <v>127.52</v>
      </c>
      <c r="AE1870" s="1">
        <v>100</v>
      </c>
      <c r="AH1870" s="1">
        <v>97.78</v>
      </c>
      <c r="AI1870" s="1">
        <v>97.78</v>
      </c>
      <c r="AJ1870" s="1">
        <v>115.04</v>
      </c>
      <c r="AK1870" s="1">
        <v>108.87</v>
      </c>
    </row>
    <row r="1871" s="1" customFormat="1" ht="40.5" spans="1:37">
      <c r="A1871" s="1">
        <v>1868</v>
      </c>
      <c r="B1871" s="1" t="s">
        <v>49</v>
      </c>
      <c r="C1871" s="1" t="s">
        <v>708</v>
      </c>
      <c r="D1871" s="1" t="s">
        <v>51</v>
      </c>
      <c r="E1871" s="1" t="s">
        <v>2938</v>
      </c>
      <c r="F1871" s="1">
        <v>3.83428571428571</v>
      </c>
      <c r="P1871" s="1">
        <v>3.81</v>
      </c>
      <c r="Q1871" s="1">
        <v>2.78428571428571</v>
      </c>
      <c r="U1871" s="1">
        <v>2.78571428571429</v>
      </c>
      <c r="V1871" s="1">
        <v>3.13142857142857</v>
      </c>
      <c r="X1871" s="1">
        <v>2.78571428571429</v>
      </c>
      <c r="Y1871" s="1">
        <v>2.78571428571429</v>
      </c>
      <c r="AA1871" s="1">
        <v>2.78571428571429</v>
      </c>
      <c r="AE1871" s="1">
        <v>3.11428571428571</v>
      </c>
      <c r="AG1871" s="1">
        <v>3.10714285714286</v>
      </c>
      <c r="AH1871" s="1">
        <v>2.78428571428571</v>
      </c>
      <c r="AJ1871" s="1">
        <v>2.78571428571429</v>
      </c>
      <c r="AK1871" s="1">
        <v>2.9691</v>
      </c>
    </row>
    <row r="1872" s="1" customFormat="1" ht="40.5" spans="1:37">
      <c r="A1872" s="1">
        <v>1869</v>
      </c>
      <c r="B1872" s="1" t="s">
        <v>2944</v>
      </c>
      <c r="C1872" s="1" t="s">
        <v>183</v>
      </c>
      <c r="D1872" s="1" t="s">
        <v>136</v>
      </c>
      <c r="E1872" s="1" t="s">
        <v>2938</v>
      </c>
      <c r="F1872" s="1">
        <v>1.36208333333333</v>
      </c>
      <c r="J1872" s="1">
        <v>1.245</v>
      </c>
      <c r="K1872" s="1">
        <v>1.3225</v>
      </c>
      <c r="L1872" s="1">
        <v>1.2925</v>
      </c>
      <c r="Q1872" s="1">
        <v>1.23833333333333</v>
      </c>
      <c r="W1872" s="1">
        <v>1.24916666666667</v>
      </c>
      <c r="AA1872" s="1">
        <v>1.20208333333333</v>
      </c>
      <c r="AD1872" s="1">
        <v>1.28541666666667</v>
      </c>
      <c r="AI1872" s="1">
        <v>1.23833333333333</v>
      </c>
      <c r="AK1872" s="1">
        <v>1.2592</v>
      </c>
    </row>
    <row r="1873" s="1" customFormat="1" ht="40.5" spans="1:37">
      <c r="A1873" s="1">
        <v>1870</v>
      </c>
      <c r="B1873" s="1" t="s">
        <v>2945</v>
      </c>
      <c r="C1873" s="30">
        <v>0.01</v>
      </c>
      <c r="D1873" s="1" t="s">
        <v>2946</v>
      </c>
      <c r="E1873" s="1" t="s">
        <v>2938</v>
      </c>
      <c r="F1873" s="1">
        <v>11.19</v>
      </c>
      <c r="J1873" s="1">
        <v>8.03</v>
      </c>
      <c r="L1873" s="1">
        <v>8.69</v>
      </c>
      <c r="M1873" s="1">
        <v>9.8</v>
      </c>
      <c r="P1873" s="1">
        <v>9.34</v>
      </c>
      <c r="Q1873" s="1">
        <v>7.5</v>
      </c>
      <c r="S1873" s="1">
        <v>10.5</v>
      </c>
      <c r="Y1873" s="1">
        <v>8.01</v>
      </c>
      <c r="AA1873" s="1">
        <v>7.84</v>
      </c>
      <c r="AJ1873" s="1">
        <v>8.01</v>
      </c>
      <c r="AK1873" s="1">
        <v>8.6356</v>
      </c>
    </row>
    <row r="1874" s="1" customFormat="1" ht="40.5" spans="1:37">
      <c r="A1874" s="1">
        <v>1871</v>
      </c>
      <c r="B1874" s="1" t="s">
        <v>2947</v>
      </c>
      <c r="C1874" s="1" t="s">
        <v>2948</v>
      </c>
      <c r="D1874" s="1" t="s">
        <v>2949</v>
      </c>
      <c r="E1874" s="1" t="s">
        <v>2938</v>
      </c>
      <c r="F1874" s="1">
        <v>10.24</v>
      </c>
      <c r="O1874" s="1">
        <v>7.5</v>
      </c>
      <c r="Q1874" s="1">
        <v>7.5</v>
      </c>
      <c r="U1874" s="1">
        <v>8.46</v>
      </c>
      <c r="Y1874" s="1">
        <v>7.5</v>
      </c>
      <c r="AJ1874" s="1">
        <v>7.5</v>
      </c>
      <c r="AK1874" s="1">
        <v>7.692</v>
      </c>
    </row>
    <row r="1875" s="1" customFormat="1" ht="40.5" spans="1:37">
      <c r="A1875" s="1">
        <v>1872</v>
      </c>
      <c r="B1875" s="1" t="s">
        <v>2947</v>
      </c>
      <c r="C1875" s="1" t="s">
        <v>2950</v>
      </c>
      <c r="D1875" s="1" t="s">
        <v>2951</v>
      </c>
      <c r="E1875" s="1" t="s">
        <v>2938</v>
      </c>
      <c r="F1875" s="1">
        <v>15.28</v>
      </c>
      <c r="I1875" s="1">
        <v>13.51</v>
      </c>
      <c r="J1875" s="1">
        <v>14.11</v>
      </c>
      <c r="O1875" s="1">
        <v>14.11</v>
      </c>
      <c r="Q1875" s="1">
        <v>13.5</v>
      </c>
      <c r="U1875" s="1">
        <v>13.5</v>
      </c>
      <c r="W1875" s="1">
        <v>13.87</v>
      </c>
      <c r="Y1875" s="1">
        <v>14.6</v>
      </c>
      <c r="AA1875" s="1">
        <v>13.74</v>
      </c>
      <c r="AH1875" s="1">
        <v>13.5</v>
      </c>
      <c r="AI1875" s="1">
        <v>13.5</v>
      </c>
      <c r="AJ1875" s="1">
        <v>14.6</v>
      </c>
      <c r="AK1875" s="1">
        <v>13.8673</v>
      </c>
    </row>
    <row r="1876" s="1" customFormat="1" ht="40.5" spans="1:37">
      <c r="A1876" s="1">
        <v>1873</v>
      </c>
      <c r="B1876" s="1" t="s">
        <v>2952</v>
      </c>
      <c r="C1876" s="1" t="s">
        <v>186</v>
      </c>
      <c r="D1876" s="1" t="s">
        <v>993</v>
      </c>
      <c r="E1876" s="1" t="s">
        <v>2938</v>
      </c>
      <c r="F1876" s="1">
        <v>6.525</v>
      </c>
      <c r="H1876" s="1">
        <v>6.93</v>
      </c>
      <c r="I1876" s="1">
        <v>6.64166666666667</v>
      </c>
      <c r="J1876" s="1">
        <v>6.31333333333333</v>
      </c>
      <c r="M1876" s="1">
        <v>8.85</v>
      </c>
      <c r="O1876" s="1">
        <v>6.31333333333333</v>
      </c>
      <c r="R1876" s="1">
        <v>6.3</v>
      </c>
      <c r="U1876" s="1">
        <v>6.68333333333333</v>
      </c>
      <c r="V1876" s="1">
        <v>6.34</v>
      </c>
      <c r="W1876" s="1">
        <v>6.3</v>
      </c>
      <c r="X1876" s="1">
        <v>7.3</v>
      </c>
      <c r="Z1876" s="1">
        <v>6.93333333333333</v>
      </c>
      <c r="AA1876" s="1">
        <v>6.50666666666667</v>
      </c>
      <c r="AC1876" s="1">
        <v>6.9</v>
      </c>
      <c r="AD1876" s="1">
        <v>6.49166666666667</v>
      </c>
      <c r="AF1876" s="1">
        <v>6.3</v>
      </c>
      <c r="AG1876" s="1">
        <v>7.27</v>
      </c>
      <c r="AH1876" s="1">
        <v>6.3</v>
      </c>
      <c r="AI1876" s="1">
        <v>6.3</v>
      </c>
      <c r="AK1876" s="1">
        <v>6.7207</v>
      </c>
    </row>
    <row r="1877" s="1" customFormat="1" ht="40.5" spans="1:37">
      <c r="A1877" s="1">
        <v>1874</v>
      </c>
      <c r="B1877" s="1" t="s">
        <v>2953</v>
      </c>
      <c r="C1877" s="1" t="s">
        <v>183</v>
      </c>
      <c r="D1877" s="1" t="s">
        <v>85</v>
      </c>
      <c r="E1877" s="1" t="s">
        <v>2938</v>
      </c>
      <c r="F1877" s="1">
        <v>41.27</v>
      </c>
      <c r="I1877" s="1">
        <v>39.68</v>
      </c>
      <c r="J1877" s="1">
        <v>39.8</v>
      </c>
      <c r="V1877" s="1">
        <v>41.27</v>
      </c>
      <c r="W1877" s="1">
        <v>38.68</v>
      </c>
      <c r="Z1877" s="1">
        <v>39.8</v>
      </c>
      <c r="AD1877" s="1">
        <v>38.81</v>
      </c>
      <c r="AJ1877" s="1">
        <v>33.65</v>
      </c>
      <c r="AK1877" s="1">
        <v>38.8129</v>
      </c>
    </row>
    <row r="1878" s="1" customFormat="1" ht="51" customHeight="1" spans="1:37">
      <c r="A1878" s="1">
        <v>1875</v>
      </c>
      <c r="B1878" s="1" t="s">
        <v>2954</v>
      </c>
      <c r="C1878" s="1" t="s">
        <v>1492</v>
      </c>
      <c r="D1878" s="1" t="s">
        <v>81</v>
      </c>
      <c r="E1878" s="1" t="s">
        <v>2955</v>
      </c>
      <c r="F1878" s="6">
        <v>0.9257</v>
      </c>
      <c r="G1878" s="6"/>
      <c r="H1878" s="6"/>
      <c r="I1878" s="6"/>
      <c r="J1878" s="6">
        <v>0.88</v>
      </c>
      <c r="K1878" s="6"/>
      <c r="L1878" s="6"/>
      <c r="M1878" s="6"/>
      <c r="N1878" s="6"/>
      <c r="O1878" s="6"/>
      <c r="P1878" s="6"/>
      <c r="Q1878" s="6"/>
      <c r="R1878" s="6"/>
      <c r="S1878" s="6">
        <v>0.906388</v>
      </c>
      <c r="T1878" s="6"/>
      <c r="U1878" s="6"/>
      <c r="V1878" s="6">
        <v>0.88</v>
      </c>
      <c r="W1878" s="6">
        <v>0.88</v>
      </c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>
        <v>0.88</v>
      </c>
      <c r="AJ1878" s="6"/>
      <c r="AK1878" s="6">
        <v>0.8853</v>
      </c>
    </row>
    <row r="1879" s="1" customFormat="1" ht="50" customHeight="1" spans="1:37">
      <c r="A1879" s="1">
        <v>1876</v>
      </c>
      <c r="B1879" s="1" t="s">
        <v>2956</v>
      </c>
      <c r="C1879" s="1" t="s">
        <v>2957</v>
      </c>
      <c r="D1879" s="1" t="s">
        <v>81</v>
      </c>
      <c r="E1879" s="1" t="s">
        <v>2955</v>
      </c>
      <c r="F1879" s="6">
        <v>1.7789</v>
      </c>
      <c r="G1879" s="6"/>
      <c r="H1879" s="6"/>
      <c r="I1879" s="6"/>
      <c r="J1879" s="6"/>
      <c r="K1879" s="6"/>
      <c r="L1879" s="6">
        <v>1.7675</v>
      </c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>
        <v>1.68</v>
      </c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>
        <v>1.68</v>
      </c>
      <c r="AJ1879" s="6"/>
      <c r="AK1879" s="6">
        <v>1.7092</v>
      </c>
    </row>
    <row r="1880" s="1" customFormat="1" ht="46" customHeight="1" spans="1:37">
      <c r="A1880" s="1">
        <v>1877</v>
      </c>
      <c r="B1880" s="1" t="s">
        <v>2958</v>
      </c>
      <c r="C1880" s="1" t="s">
        <v>2959</v>
      </c>
      <c r="D1880" s="1" t="s">
        <v>81</v>
      </c>
      <c r="E1880" s="1" t="s">
        <v>2955</v>
      </c>
      <c r="F1880" s="6">
        <v>4.227</v>
      </c>
      <c r="G1880" s="6"/>
      <c r="H1880" s="6"/>
      <c r="I1880" s="6"/>
      <c r="J1880" s="6"/>
      <c r="K1880" s="6"/>
      <c r="L1880" s="6"/>
      <c r="M1880" s="6"/>
      <c r="N1880" s="6"/>
      <c r="O1880" s="6">
        <v>3.224</v>
      </c>
      <c r="P1880" s="6"/>
      <c r="Q1880" s="6"/>
      <c r="R1880" s="6"/>
      <c r="S1880" s="6">
        <v>3.311</v>
      </c>
      <c r="T1880" s="6"/>
      <c r="U1880" s="6">
        <v>3.248</v>
      </c>
      <c r="V1880" s="6"/>
      <c r="W1880" s="6"/>
      <c r="X1880" s="6">
        <v>3.26</v>
      </c>
      <c r="Y1880" s="6"/>
      <c r="Z1880" s="6">
        <v>3.281</v>
      </c>
      <c r="AA1880" s="6"/>
      <c r="AB1880" s="6"/>
      <c r="AC1880" s="6"/>
      <c r="AD1880" s="6"/>
      <c r="AE1880" s="6"/>
      <c r="AF1880" s="6">
        <v>3.31</v>
      </c>
      <c r="AG1880" s="6"/>
      <c r="AH1880" s="6"/>
      <c r="AI1880" s="6"/>
      <c r="AJ1880" s="6">
        <v>3.08</v>
      </c>
      <c r="AK1880" s="6">
        <f>AVERAGE(O1880:AJ1880)</f>
        <v>3.24485714285714</v>
      </c>
    </row>
    <row r="1881" s="1" customFormat="1" ht="28.5" customHeight="1" spans="1:37">
      <c r="A1881" s="1">
        <v>1878</v>
      </c>
      <c r="B1881" s="1" t="s">
        <v>1690</v>
      </c>
      <c r="C1881" s="1" t="s">
        <v>1073</v>
      </c>
      <c r="D1881" s="1">
        <v>12</v>
      </c>
      <c r="E1881" s="1" t="s">
        <v>2960</v>
      </c>
      <c r="F1881" s="1">
        <v>2.0656</v>
      </c>
      <c r="G1881" s="3"/>
      <c r="H1881" s="3"/>
      <c r="I1881" s="6">
        <v>1.9942</v>
      </c>
      <c r="J1881" s="6">
        <v>1.9825</v>
      </c>
      <c r="K1881" s="6">
        <v>2.0425</v>
      </c>
      <c r="L1881" s="6">
        <v>1.98083333333333</v>
      </c>
      <c r="M1881" s="3"/>
      <c r="N1881" s="3"/>
      <c r="O1881" s="6">
        <v>1.98916666666667</v>
      </c>
      <c r="P1881" s="3"/>
      <c r="Q1881" s="6">
        <v>1.98083333333333</v>
      </c>
      <c r="R1881" s="3"/>
      <c r="S1881" s="3"/>
      <c r="T1881" s="6">
        <v>1.98666666666667</v>
      </c>
      <c r="U1881" s="3"/>
      <c r="V1881" s="3"/>
      <c r="W1881" s="6">
        <v>1.9825</v>
      </c>
      <c r="X1881" s="3"/>
      <c r="Y1881" s="3"/>
      <c r="Z1881" s="3"/>
      <c r="AA1881" s="3"/>
      <c r="AB1881" s="3"/>
      <c r="AC1881" s="6">
        <v>1.98</v>
      </c>
      <c r="AD1881" s="3"/>
      <c r="AE1881" s="3"/>
      <c r="AF1881" s="3"/>
      <c r="AG1881" s="3"/>
      <c r="AH1881" s="6">
        <v>1.98</v>
      </c>
      <c r="AI1881" s="3"/>
      <c r="AJ1881" s="3"/>
      <c r="AK1881" s="6">
        <f t="shared" ref="AK1881:AK1896" si="48">AVERAGE(G1881:AJ1881)</f>
        <v>1.98992</v>
      </c>
    </row>
    <row r="1882" s="1" customFormat="1" ht="30.75" customHeight="1" spans="1:37">
      <c r="A1882" s="1">
        <v>1879</v>
      </c>
      <c r="B1882" s="1" t="s">
        <v>89</v>
      </c>
      <c r="C1882" s="1" t="s">
        <v>90</v>
      </c>
      <c r="D1882" s="1">
        <v>50</v>
      </c>
      <c r="E1882" s="1" t="s">
        <v>2960</v>
      </c>
      <c r="F1882" s="1">
        <v>0.2693</v>
      </c>
      <c r="G1882" s="3"/>
      <c r="H1882" s="3"/>
      <c r="I1882" s="6">
        <v>0.1428</v>
      </c>
      <c r="K1882" s="6">
        <v>0.25</v>
      </c>
      <c r="L1882" s="3"/>
      <c r="M1882" s="3"/>
      <c r="N1882" s="3"/>
      <c r="O1882" s="3"/>
      <c r="P1882" s="3"/>
      <c r="Q1882" s="3"/>
      <c r="R1882" s="3"/>
      <c r="S1882" s="3"/>
      <c r="T1882" s="6">
        <v>0.085</v>
      </c>
      <c r="U1882" s="3"/>
      <c r="X1882" s="3"/>
      <c r="Y1882" s="3"/>
      <c r="Z1882" s="3"/>
      <c r="AB1882" s="3"/>
      <c r="AD1882" s="3"/>
      <c r="AE1882" s="3"/>
      <c r="AF1882" s="6">
        <v>0.172</v>
      </c>
      <c r="AG1882" s="3"/>
      <c r="AH1882" s="3"/>
      <c r="AJ1882" s="3"/>
      <c r="AK1882" s="6">
        <f t="shared" si="48"/>
        <v>0.16245</v>
      </c>
    </row>
    <row r="1883" s="1" customFormat="1" ht="36.75" customHeight="1" spans="1:37">
      <c r="A1883" s="1">
        <v>1880</v>
      </c>
      <c r="B1883" s="1" t="s">
        <v>2961</v>
      </c>
      <c r="C1883" s="1" t="s">
        <v>2962</v>
      </c>
      <c r="D1883" s="1">
        <v>50</v>
      </c>
      <c r="E1883" s="1" t="s">
        <v>2960</v>
      </c>
      <c r="F1883" s="1">
        <v>1.8421</v>
      </c>
      <c r="G1883" s="3"/>
      <c r="H1883" s="3"/>
      <c r="I1883" s="3"/>
      <c r="J1883" s="6">
        <v>1.8404</v>
      </c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6">
        <v>1.8404</v>
      </c>
      <c r="W1883" s="6">
        <v>1.841</v>
      </c>
      <c r="X1883" s="3"/>
      <c r="Y1883" s="3"/>
      <c r="Z1883" s="3"/>
      <c r="AA1883" s="6">
        <v>1.841</v>
      </c>
      <c r="AB1883" s="3"/>
      <c r="AC1883" s="6">
        <v>1.8404</v>
      </c>
      <c r="AD1883" s="3"/>
      <c r="AE1883" s="3"/>
      <c r="AF1883" s="3"/>
      <c r="AG1883" s="3"/>
      <c r="AH1883" s="3"/>
      <c r="AI1883" s="6">
        <v>1.8404</v>
      </c>
      <c r="AJ1883" s="6">
        <v>1.8404</v>
      </c>
      <c r="AK1883" s="6">
        <f t="shared" si="48"/>
        <v>1.84057142857143</v>
      </c>
    </row>
    <row r="1884" s="1" customFormat="1" ht="27.75" customHeight="1" spans="1:37">
      <c r="A1884" s="1">
        <v>1881</v>
      </c>
      <c r="B1884" s="1" t="s">
        <v>2963</v>
      </c>
      <c r="C1884" s="1" t="s">
        <v>183</v>
      </c>
      <c r="D1884" s="1">
        <v>10</v>
      </c>
      <c r="E1884" s="1" t="s">
        <v>2960</v>
      </c>
      <c r="F1884" s="1">
        <v>1.7845</v>
      </c>
      <c r="G1884" s="3"/>
      <c r="H1884" s="3"/>
      <c r="I1884" s="6">
        <v>1.717</v>
      </c>
      <c r="J1884" s="3"/>
      <c r="K1884" s="6">
        <v>1.722</v>
      </c>
      <c r="L1884" s="3"/>
      <c r="M1884" s="3"/>
      <c r="N1884" s="3"/>
      <c r="O1884" s="3"/>
      <c r="P1884" s="3"/>
      <c r="Q1884" s="3"/>
      <c r="R1884" s="3"/>
      <c r="S1884" s="3"/>
      <c r="T1884" s="6">
        <v>1.739</v>
      </c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6">
        <v>1.72</v>
      </c>
      <c r="AG1884" s="3"/>
      <c r="AH1884" s="3"/>
      <c r="AI1884" s="3"/>
      <c r="AJ1884" s="3"/>
      <c r="AK1884" s="6">
        <f t="shared" si="48"/>
        <v>1.7245</v>
      </c>
    </row>
    <row r="1885" s="1" customFormat="1" ht="30" customHeight="1" spans="1:37">
      <c r="A1885" s="1">
        <v>1882</v>
      </c>
      <c r="B1885" s="1" t="s">
        <v>2964</v>
      </c>
      <c r="C1885" s="1" t="s">
        <v>56</v>
      </c>
      <c r="D1885" s="1">
        <v>28</v>
      </c>
      <c r="E1885" s="1" t="s">
        <v>2960</v>
      </c>
      <c r="F1885" s="1">
        <v>0.3503</v>
      </c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6">
        <v>0.3311</v>
      </c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6">
        <v>0.3311</v>
      </c>
      <c r="AI1885" s="6">
        <v>0.331071428571429</v>
      </c>
      <c r="AJ1885" s="3"/>
      <c r="AK1885" s="6">
        <f t="shared" si="48"/>
        <v>0.331090476190476</v>
      </c>
    </row>
    <row r="1886" s="1" customFormat="1" ht="27" customHeight="1" spans="1:37">
      <c r="A1886" s="1">
        <v>1883</v>
      </c>
      <c r="B1886" s="1" t="s">
        <v>487</v>
      </c>
      <c r="C1886" s="1" t="s">
        <v>481</v>
      </c>
      <c r="D1886" s="1">
        <v>20</v>
      </c>
      <c r="E1886" s="1" t="s">
        <v>2960</v>
      </c>
      <c r="F1886" s="1">
        <v>0.2365</v>
      </c>
      <c r="G1886" s="3"/>
      <c r="H1886" s="3"/>
      <c r="I1886" s="3"/>
      <c r="J1886" s="6">
        <v>0.223</v>
      </c>
      <c r="K1886" s="3"/>
      <c r="L1886" s="3"/>
      <c r="M1886" s="3"/>
      <c r="N1886" s="3"/>
      <c r="O1886" s="3"/>
      <c r="P1886" s="3"/>
      <c r="Q1886" s="6">
        <v>0.223</v>
      </c>
      <c r="R1886" s="3"/>
      <c r="S1886" s="6">
        <v>0.226</v>
      </c>
      <c r="T1886" s="3"/>
      <c r="U1886" s="3"/>
      <c r="V1886" s="3"/>
      <c r="W1886" s="3"/>
      <c r="X1886" s="3"/>
      <c r="Y1886" s="3"/>
      <c r="Z1886" s="3"/>
      <c r="AA1886" s="3"/>
      <c r="AB1886" s="3"/>
      <c r="AC1886" s="6">
        <v>0.223</v>
      </c>
      <c r="AD1886" s="3"/>
      <c r="AE1886" s="6">
        <v>0.2305</v>
      </c>
      <c r="AF1886" s="3"/>
      <c r="AG1886" s="3"/>
      <c r="AH1886" s="6">
        <v>0.223</v>
      </c>
      <c r="AI1886" s="6">
        <v>0.223</v>
      </c>
      <c r="AJ1886" s="3"/>
      <c r="AK1886" s="6">
        <f t="shared" si="48"/>
        <v>0.2245</v>
      </c>
    </row>
    <row r="1887" s="1" customFormat="1" ht="27" customHeight="1" spans="1:37">
      <c r="A1887" s="1">
        <v>1884</v>
      </c>
      <c r="B1887" s="1" t="s">
        <v>2122</v>
      </c>
      <c r="C1887" s="1" t="s">
        <v>307</v>
      </c>
      <c r="D1887" s="1">
        <v>12</v>
      </c>
      <c r="E1887" s="1" t="s">
        <v>2960</v>
      </c>
      <c r="F1887" s="1">
        <v>1.2873</v>
      </c>
      <c r="G1887" s="3"/>
      <c r="H1887" s="3"/>
      <c r="I1887" s="3">
        <v>1.04833333333333</v>
      </c>
      <c r="J1887" s="3"/>
      <c r="K1887" s="3"/>
      <c r="L1887" s="6">
        <v>1.07166666666667</v>
      </c>
      <c r="M1887" s="3"/>
      <c r="N1887" s="6">
        <v>1.15</v>
      </c>
      <c r="O1887" s="3"/>
      <c r="P1887" s="3"/>
      <c r="Q1887" s="3"/>
      <c r="R1887" s="3"/>
      <c r="S1887" s="3"/>
      <c r="T1887" s="6">
        <v>1.09333333333333</v>
      </c>
      <c r="U1887" s="3">
        <v>0.963333333333333</v>
      </c>
      <c r="V1887" s="3"/>
      <c r="W1887" s="3"/>
      <c r="X1887" s="3"/>
      <c r="Y1887" s="3"/>
      <c r="Z1887" s="3"/>
      <c r="AA1887" s="1">
        <v>0.9366</v>
      </c>
      <c r="AB1887" s="3"/>
      <c r="AC1887" s="3"/>
      <c r="AD1887" s="3"/>
      <c r="AE1887" s="3"/>
      <c r="AF1887" s="3"/>
      <c r="AG1887" s="3"/>
      <c r="AH1887" s="3"/>
      <c r="AI1887" s="3">
        <v>0.963333333333333</v>
      </c>
      <c r="AJ1887" s="3"/>
      <c r="AK1887" s="6">
        <f t="shared" si="48"/>
        <v>1.03237142857143</v>
      </c>
    </row>
    <row r="1888" s="1" customFormat="1" ht="28.5" customHeight="1" spans="1:37">
      <c r="A1888" s="1">
        <v>1885</v>
      </c>
      <c r="B1888" s="1" t="s">
        <v>2122</v>
      </c>
      <c r="C1888" s="1" t="s">
        <v>307</v>
      </c>
      <c r="D1888" s="1">
        <v>20</v>
      </c>
      <c r="E1888" s="1" t="s">
        <v>2960</v>
      </c>
      <c r="F1888" s="1">
        <v>1.2635</v>
      </c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6">
        <v>0.9325</v>
      </c>
      <c r="R1888" s="3"/>
      <c r="S1888" s="3"/>
      <c r="T1888" s="3"/>
      <c r="U1888" s="3"/>
      <c r="V1888" s="6">
        <v>0.9405</v>
      </c>
      <c r="W1888" s="3"/>
      <c r="X1888" s="3"/>
      <c r="Y1888" s="3"/>
      <c r="Z1888" s="3"/>
      <c r="AA1888" s="6">
        <v>0.9366</v>
      </c>
      <c r="AB1888" s="3"/>
      <c r="AC1888" s="3"/>
      <c r="AD1888" s="3"/>
      <c r="AE1888" s="3"/>
      <c r="AF1888" s="6">
        <v>0.9405</v>
      </c>
      <c r="AG1888" s="3"/>
      <c r="AH1888" s="3"/>
      <c r="AI1888" s="6">
        <v>0.9325</v>
      </c>
      <c r="AJ1888" s="3"/>
      <c r="AK1888" s="6">
        <f t="shared" si="48"/>
        <v>0.93652</v>
      </c>
    </row>
    <row r="1889" s="1" customFormat="1" ht="30" customHeight="1" spans="1:37">
      <c r="A1889" s="1">
        <v>1886</v>
      </c>
      <c r="B1889" s="1" t="s">
        <v>2965</v>
      </c>
      <c r="C1889" s="1" t="s">
        <v>191</v>
      </c>
      <c r="D1889" s="1">
        <v>32</v>
      </c>
      <c r="E1889" s="1" t="s">
        <v>2960</v>
      </c>
      <c r="F1889" s="1">
        <v>1.1723</v>
      </c>
      <c r="H1889" s="3">
        <v>0.78625</v>
      </c>
      <c r="K1889" s="3">
        <v>0.56625</v>
      </c>
      <c r="L1889" s="3"/>
      <c r="M1889" s="3"/>
      <c r="V1889" s="6">
        <v>0.72218</v>
      </c>
      <c r="AK1889" s="6">
        <f t="shared" si="48"/>
        <v>0.69156</v>
      </c>
    </row>
    <row r="1890" s="1" customFormat="1" ht="31.5" customHeight="1" spans="1:37">
      <c r="A1890" s="1">
        <v>1887</v>
      </c>
      <c r="B1890" s="1" t="s">
        <v>2965</v>
      </c>
      <c r="C1890" s="1" t="s">
        <v>183</v>
      </c>
      <c r="D1890" s="1">
        <v>32</v>
      </c>
      <c r="E1890" s="1" t="s">
        <v>2960</v>
      </c>
      <c r="F1890" s="1">
        <v>0.6405</v>
      </c>
      <c r="K1890" s="3"/>
      <c r="L1890" s="3"/>
      <c r="M1890" s="3">
        <v>0.4753</v>
      </c>
      <c r="AK1890" s="6">
        <f t="shared" si="48"/>
        <v>0.4753</v>
      </c>
    </row>
    <row r="1891" s="1" customFormat="1" ht="40.5" spans="1:37">
      <c r="A1891" s="1">
        <v>1888</v>
      </c>
      <c r="B1891" s="1" t="s">
        <v>245</v>
      </c>
      <c r="C1891" s="1" t="s">
        <v>246</v>
      </c>
      <c r="D1891" s="1" t="s">
        <v>247</v>
      </c>
      <c r="E1891" s="1" t="s">
        <v>248</v>
      </c>
      <c r="F1891" s="1">
        <v>9.4611</v>
      </c>
      <c r="G1891" s="1">
        <v>9.2817</v>
      </c>
      <c r="J1891" s="1">
        <v>9.2233</v>
      </c>
      <c r="Q1891" s="1">
        <v>9.2</v>
      </c>
      <c r="R1891" s="1">
        <v>9.435</v>
      </c>
      <c r="U1891" s="1">
        <v>9.435</v>
      </c>
      <c r="Y1891" s="1">
        <v>9.2817</v>
      </c>
      <c r="AA1891" s="1">
        <v>9.2311</v>
      </c>
      <c r="AI1891" s="1">
        <v>9.2</v>
      </c>
      <c r="AK1891" s="6">
        <f t="shared" si="48"/>
        <v>9.285975</v>
      </c>
    </row>
    <row r="1892" s="1" customFormat="1" ht="40.5" spans="1:37">
      <c r="A1892" s="1">
        <v>1889</v>
      </c>
      <c r="B1892" s="1" t="s">
        <v>245</v>
      </c>
      <c r="C1892" s="1" t="s">
        <v>246</v>
      </c>
      <c r="D1892" s="1" t="s">
        <v>88</v>
      </c>
      <c r="E1892" s="1" t="s">
        <v>248</v>
      </c>
      <c r="F1892" s="1">
        <v>9.2246</v>
      </c>
      <c r="J1892" s="1">
        <v>9.2225</v>
      </c>
      <c r="Q1892" s="1">
        <v>9.1992</v>
      </c>
      <c r="AI1892" s="1">
        <v>9.1992</v>
      </c>
      <c r="AK1892" s="6">
        <f t="shared" si="48"/>
        <v>9.20696666666667</v>
      </c>
    </row>
    <row r="1893" s="1" customFormat="1" ht="40.5" spans="1:37">
      <c r="A1893" s="1">
        <v>1890</v>
      </c>
      <c r="B1893" s="1" t="s">
        <v>249</v>
      </c>
      <c r="C1893" s="1" t="s">
        <v>250</v>
      </c>
      <c r="D1893" s="1" t="s">
        <v>251</v>
      </c>
      <c r="E1893" s="1" t="s">
        <v>248</v>
      </c>
      <c r="F1893" s="1">
        <v>1.1533</v>
      </c>
      <c r="J1893" s="1">
        <v>1.1342</v>
      </c>
      <c r="L1893" s="1">
        <v>1.15</v>
      </c>
      <c r="O1893" s="1">
        <v>1.1425</v>
      </c>
      <c r="R1893" s="1">
        <v>1.1342</v>
      </c>
      <c r="W1893" s="1">
        <v>1.1342</v>
      </c>
      <c r="Z1893" s="1">
        <v>1.1342</v>
      </c>
      <c r="AA1893" s="1">
        <v>1.0433</v>
      </c>
      <c r="AB1893" s="1">
        <v>1.0433</v>
      </c>
      <c r="AK1893" s="6">
        <f t="shared" si="48"/>
        <v>1.1144875</v>
      </c>
    </row>
    <row r="1894" s="1" customFormat="1" ht="40.5" spans="1:37">
      <c r="A1894" s="1">
        <v>1891</v>
      </c>
      <c r="B1894" s="1" t="s">
        <v>252</v>
      </c>
      <c r="C1894" s="1" t="s">
        <v>253</v>
      </c>
      <c r="D1894" s="1" t="s">
        <v>71</v>
      </c>
      <c r="E1894" s="1" t="s">
        <v>248</v>
      </c>
      <c r="F1894" s="1">
        <v>1.2315</v>
      </c>
      <c r="G1894" s="1">
        <v>1.168</v>
      </c>
      <c r="I1894" s="1">
        <v>1.198</v>
      </c>
      <c r="J1894" s="1">
        <v>1.113</v>
      </c>
      <c r="L1894" s="1">
        <v>1.136</v>
      </c>
      <c r="O1894" s="1">
        <v>1.113</v>
      </c>
      <c r="R1894" s="1">
        <v>1.113</v>
      </c>
      <c r="U1894" s="1">
        <v>1.113</v>
      </c>
      <c r="X1894" s="1">
        <v>1.23</v>
      </c>
      <c r="AD1894" s="1">
        <v>1.168</v>
      </c>
      <c r="AI1894" s="1">
        <v>1.113</v>
      </c>
      <c r="AJ1894" s="1">
        <v>1.113</v>
      </c>
      <c r="AK1894" s="6">
        <f t="shared" si="48"/>
        <v>1.14345454545455</v>
      </c>
    </row>
    <row r="1895" s="1" customFormat="1" ht="74.25" customHeight="1" spans="1:37">
      <c r="A1895" s="1">
        <v>1892</v>
      </c>
      <c r="B1895" s="1" t="s">
        <v>254</v>
      </c>
      <c r="C1895" s="1" t="s">
        <v>255</v>
      </c>
      <c r="D1895" s="1" t="s">
        <v>212</v>
      </c>
      <c r="E1895" s="1" t="s">
        <v>248</v>
      </c>
      <c r="F1895" s="1">
        <v>14.985</v>
      </c>
      <c r="J1895" s="1">
        <v>14.16</v>
      </c>
      <c r="O1895" s="1">
        <v>14.16</v>
      </c>
      <c r="Q1895" s="1">
        <v>14.16</v>
      </c>
      <c r="R1895" s="1">
        <v>14.16</v>
      </c>
      <c r="U1895" s="1">
        <v>14.16</v>
      </c>
      <c r="Z1895" s="1">
        <v>14.16</v>
      </c>
      <c r="AA1895" s="1">
        <v>14.1567</v>
      </c>
      <c r="AB1895" s="1">
        <v>14.15</v>
      </c>
      <c r="AI1895" s="1">
        <v>14.16</v>
      </c>
      <c r="AJ1895" s="1">
        <v>14.16</v>
      </c>
      <c r="AK1895" s="6">
        <f t="shared" si="48"/>
        <v>14.15867</v>
      </c>
    </row>
    <row r="1896" s="1" customFormat="1" ht="84" customHeight="1" spans="1:37">
      <c r="A1896" s="1">
        <v>1893</v>
      </c>
      <c r="B1896" s="1" t="s">
        <v>254</v>
      </c>
      <c r="C1896" s="1" t="s">
        <v>255</v>
      </c>
      <c r="D1896" s="1" t="s">
        <v>256</v>
      </c>
      <c r="E1896" s="1" t="s">
        <v>248</v>
      </c>
      <c r="F1896" s="1">
        <v>14.985</v>
      </c>
      <c r="J1896" s="1">
        <v>14.16</v>
      </c>
      <c r="L1896" s="1">
        <v>14.865</v>
      </c>
      <c r="O1896" s="1">
        <v>14.16</v>
      </c>
      <c r="U1896" s="1">
        <v>14.16</v>
      </c>
      <c r="AA1896" s="1">
        <v>14.1567</v>
      </c>
      <c r="AK1896" s="6">
        <f t="shared" si="48"/>
        <v>14.30034</v>
      </c>
    </row>
    <row r="1897" s="1" customFormat="1" ht="74" customHeight="1" spans="1:37">
      <c r="A1897" s="1">
        <v>1894</v>
      </c>
      <c r="B1897" s="1" t="s">
        <v>1575</v>
      </c>
      <c r="C1897" s="1" t="s">
        <v>1576</v>
      </c>
      <c r="D1897" s="1" t="s">
        <v>57</v>
      </c>
      <c r="E1897" s="1" t="s">
        <v>2966</v>
      </c>
      <c r="F1897" s="1">
        <v>6.1333</v>
      </c>
      <c r="G1897" s="1">
        <v>5.93</v>
      </c>
      <c r="I1897" s="1">
        <v>5.93</v>
      </c>
      <c r="J1897" s="1">
        <v>5.9433</v>
      </c>
      <c r="L1897" s="1">
        <v>6.046</v>
      </c>
      <c r="O1897" s="1">
        <v>5.93</v>
      </c>
      <c r="AE1897" s="1">
        <v>5.93</v>
      </c>
      <c r="AH1897" s="1">
        <v>5.97</v>
      </c>
      <c r="AK1897" s="1">
        <v>5.9542</v>
      </c>
    </row>
    <row r="1898" s="1" customFormat="1" ht="40.5" spans="1:37">
      <c r="A1898" s="1">
        <v>1895</v>
      </c>
      <c r="B1898" s="1" t="s">
        <v>2967</v>
      </c>
      <c r="C1898" s="1" t="s">
        <v>191</v>
      </c>
      <c r="D1898" s="1" t="s">
        <v>237</v>
      </c>
      <c r="E1898" s="1" t="s">
        <v>2968</v>
      </c>
      <c r="F1898" s="1">
        <v>3.4582</v>
      </c>
      <c r="H1898" s="1">
        <v>3.42</v>
      </c>
      <c r="I1898" s="1">
        <v>3.1621</v>
      </c>
      <c r="J1898" s="1">
        <v>3.06</v>
      </c>
      <c r="K1898" s="1">
        <v>3.04</v>
      </c>
      <c r="O1898" s="1">
        <v>2.5457</v>
      </c>
      <c r="R1898" s="1">
        <v>2.825</v>
      </c>
      <c r="S1898" s="1">
        <v>3.2</v>
      </c>
      <c r="U1898" s="1">
        <v>2.87</v>
      </c>
      <c r="V1898" s="1">
        <v>2.7364</v>
      </c>
      <c r="AB1898" s="1">
        <v>2.56</v>
      </c>
      <c r="AE1898" s="1">
        <v>3.05</v>
      </c>
      <c r="AK1898" s="1">
        <v>2.9517</v>
      </c>
    </row>
    <row r="1899" s="1" customFormat="1" ht="40.5" spans="1:37">
      <c r="A1899" s="1">
        <v>1896</v>
      </c>
      <c r="B1899" s="1" t="s">
        <v>2967</v>
      </c>
      <c r="C1899" s="1" t="s">
        <v>191</v>
      </c>
      <c r="D1899" s="1" t="s">
        <v>240</v>
      </c>
      <c r="E1899" s="1" t="s">
        <v>2968</v>
      </c>
      <c r="F1899" s="1">
        <v>3.501</v>
      </c>
      <c r="I1899" s="1">
        <v>3.202</v>
      </c>
      <c r="J1899" s="1">
        <v>3.1</v>
      </c>
      <c r="K1899" s="1">
        <v>3.078</v>
      </c>
      <c r="O1899" s="1">
        <v>2.546</v>
      </c>
      <c r="R1899" s="1">
        <v>2.86</v>
      </c>
      <c r="S1899" s="1">
        <v>3.2</v>
      </c>
      <c r="AK1899" s="1">
        <v>2.9977</v>
      </c>
    </row>
    <row r="1900" s="1" customFormat="1" ht="52.5" customHeight="1" spans="1:37">
      <c r="A1900" s="1">
        <v>1897</v>
      </c>
      <c r="B1900" s="1" t="s">
        <v>2969</v>
      </c>
      <c r="C1900" s="1" t="s">
        <v>2970</v>
      </c>
      <c r="E1900" s="1" t="s">
        <v>2971</v>
      </c>
      <c r="F1900" s="1">
        <v>1.4309</v>
      </c>
      <c r="I1900" s="1">
        <v>1.4258</v>
      </c>
      <c r="K1900" s="1">
        <v>1.42</v>
      </c>
      <c r="N1900" s="1">
        <v>1.4071</v>
      </c>
      <c r="R1900" s="1">
        <v>1.4279</v>
      </c>
      <c r="U1900" s="1">
        <v>1.4071</v>
      </c>
      <c r="V1900" s="1">
        <v>1.4071</v>
      </c>
      <c r="W1900" s="1">
        <v>1.4071</v>
      </c>
      <c r="Z1900" s="1">
        <v>1.4071</v>
      </c>
      <c r="AK1900" s="1">
        <v>1.4137</v>
      </c>
    </row>
    <row r="1901" s="1" customFormat="1" ht="27" spans="1:37">
      <c r="A1901" s="1">
        <v>1898</v>
      </c>
      <c r="B1901" s="88" t="s">
        <v>2972</v>
      </c>
      <c r="C1901" s="88" t="s">
        <v>2973</v>
      </c>
      <c r="D1901" s="88"/>
      <c r="E1901" s="88" t="s">
        <v>2974</v>
      </c>
      <c r="F1901" s="88">
        <v>4.19</v>
      </c>
      <c r="G1901" s="88"/>
      <c r="H1901" s="88"/>
      <c r="I1901" s="88">
        <v>3.6017</v>
      </c>
      <c r="J1901" s="88"/>
      <c r="K1901" s="88"/>
      <c r="L1901" s="88"/>
      <c r="M1901" s="88"/>
      <c r="N1901" s="88"/>
      <c r="O1901" s="88"/>
      <c r="P1901" s="88"/>
      <c r="Q1901" s="88"/>
      <c r="R1901" s="88">
        <v>3.855</v>
      </c>
      <c r="S1901" s="88">
        <v>3.855</v>
      </c>
      <c r="T1901" s="88"/>
      <c r="U1901" s="88">
        <v>3.5</v>
      </c>
      <c r="V1901" s="88">
        <v>3.5467</v>
      </c>
      <c r="W1901" s="88"/>
      <c r="X1901" s="88"/>
      <c r="Y1901" s="88">
        <v>3.5967</v>
      </c>
      <c r="Z1901" s="88"/>
      <c r="AA1901" s="88"/>
      <c r="AB1901" s="88"/>
      <c r="AC1901" s="88"/>
      <c r="AD1901" s="88"/>
      <c r="AE1901" s="88"/>
      <c r="AF1901" s="88">
        <v>3.86</v>
      </c>
      <c r="AG1901" s="88"/>
      <c r="AH1901" s="88">
        <v>4</v>
      </c>
      <c r="AI1901" s="88"/>
      <c r="AJ1901" s="88"/>
      <c r="AK1901" s="88">
        <v>3.7269</v>
      </c>
    </row>
    <row r="1902" s="1" customFormat="1" ht="27" spans="1:37">
      <c r="A1902" s="1">
        <v>1899</v>
      </c>
      <c r="B1902" s="88" t="s">
        <v>2975</v>
      </c>
      <c r="C1902" s="88" t="s">
        <v>2976</v>
      </c>
      <c r="D1902" s="88"/>
      <c r="E1902" s="88"/>
      <c r="F1902" s="88">
        <v>1.6835</v>
      </c>
      <c r="G1902" s="88">
        <v>1.6293</v>
      </c>
      <c r="H1902" s="88"/>
      <c r="I1902" s="88"/>
      <c r="J1902" s="88"/>
      <c r="K1902" s="88"/>
      <c r="L1902" s="88"/>
      <c r="M1902" s="88"/>
      <c r="N1902" s="88"/>
      <c r="O1902" s="88"/>
      <c r="P1902" s="88"/>
      <c r="Q1902" s="88"/>
      <c r="R1902" s="88"/>
      <c r="S1902" s="88"/>
      <c r="T1902" s="88"/>
      <c r="U1902" s="88"/>
      <c r="V1902" s="88">
        <v>1.4093</v>
      </c>
      <c r="W1902" s="88"/>
      <c r="X1902" s="88"/>
      <c r="Y1902" s="88"/>
      <c r="Z1902" s="88">
        <v>1.4587</v>
      </c>
      <c r="AA1902" s="88"/>
      <c r="AB1902" s="88"/>
      <c r="AC1902" s="88"/>
      <c r="AD1902" s="88"/>
      <c r="AE1902" s="88"/>
      <c r="AF1902" s="88"/>
      <c r="AG1902" s="88"/>
      <c r="AH1902" s="88">
        <v>1.332</v>
      </c>
      <c r="AI1902" s="88"/>
      <c r="AJ1902" s="88"/>
      <c r="AK1902" s="88">
        <v>1.4573</v>
      </c>
    </row>
    <row r="1903" s="1" customFormat="1" ht="27" spans="1:37">
      <c r="A1903" s="1">
        <v>1900</v>
      </c>
      <c r="B1903" s="1" t="s">
        <v>2977</v>
      </c>
      <c r="C1903" s="1" t="s">
        <v>2978</v>
      </c>
      <c r="E1903" s="88"/>
      <c r="F1903" s="1">
        <v>1.8039</v>
      </c>
      <c r="J1903" s="1">
        <v>1.5392</v>
      </c>
      <c r="K1903" s="1">
        <v>1.6658</v>
      </c>
      <c r="M1903" s="1">
        <v>1.503</v>
      </c>
      <c r="R1903" s="1">
        <v>1.5833</v>
      </c>
      <c r="S1903" s="1">
        <v>1.625</v>
      </c>
      <c r="U1903" s="1">
        <v>1.5029</v>
      </c>
      <c r="W1903" s="1">
        <v>1.5029</v>
      </c>
      <c r="Z1903" s="1">
        <v>1.79</v>
      </c>
      <c r="AA1903" s="1">
        <v>1.53</v>
      </c>
      <c r="AF1903" s="1">
        <v>1.5479</v>
      </c>
      <c r="AH1903" s="1">
        <v>1.6621</v>
      </c>
      <c r="AJ1903" s="1">
        <v>1.5029</v>
      </c>
      <c r="AK1903" s="1">
        <v>1.5796</v>
      </c>
    </row>
    <row r="1904" s="1" customFormat="1" ht="40.5" spans="1:37">
      <c r="A1904" s="1">
        <v>1901</v>
      </c>
      <c r="B1904" s="1" t="s">
        <v>2979</v>
      </c>
      <c r="C1904" s="1" t="s">
        <v>2980</v>
      </c>
      <c r="D1904" s="1" t="s">
        <v>2981</v>
      </c>
      <c r="E1904" s="1" t="s">
        <v>2982</v>
      </c>
      <c r="F1904" s="1">
        <v>2.3264</v>
      </c>
      <c r="I1904" s="1">
        <v>2.076</v>
      </c>
      <c r="J1904" s="1">
        <v>2.0767</v>
      </c>
      <c r="K1904" s="1">
        <v>2.1967</v>
      </c>
      <c r="L1904" s="1">
        <v>2.1167</v>
      </c>
      <c r="N1904" s="1">
        <v>2.0773</v>
      </c>
      <c r="O1904" s="1">
        <v>2.076</v>
      </c>
      <c r="P1904" s="1">
        <v>2.254</v>
      </c>
      <c r="R1904" s="1">
        <v>2.076</v>
      </c>
      <c r="S1904" s="1">
        <v>2.32</v>
      </c>
      <c r="U1904" s="1">
        <v>2.076</v>
      </c>
      <c r="V1904" s="1">
        <v>2.1107</v>
      </c>
      <c r="W1904" s="1">
        <v>2.0773</v>
      </c>
      <c r="Y1904" s="1">
        <v>2.2693</v>
      </c>
      <c r="Z1904" s="1">
        <v>2.32</v>
      </c>
      <c r="AA1904" s="1">
        <v>2.076</v>
      </c>
      <c r="AD1904" s="1">
        <v>2.14</v>
      </c>
      <c r="AF1904" s="1">
        <v>2.076</v>
      </c>
      <c r="AH1904" s="1">
        <v>2.0773</v>
      </c>
      <c r="AI1904" s="1">
        <v>2.076</v>
      </c>
      <c r="AJ1904" s="1">
        <v>2.076</v>
      </c>
      <c r="AK1904" s="1">
        <f>AVERAGE(I1904:AJ1904)</f>
        <v>2.1322</v>
      </c>
    </row>
    <row r="1905" s="1" customFormat="1" ht="45" customHeight="1" spans="1:37">
      <c r="A1905" s="1">
        <v>1902</v>
      </c>
      <c r="B1905" s="1" t="s">
        <v>2983</v>
      </c>
      <c r="C1905" s="1" t="s">
        <v>2984</v>
      </c>
      <c r="D1905" s="1" t="s">
        <v>91</v>
      </c>
      <c r="E1905" s="1" t="s">
        <v>2985</v>
      </c>
      <c r="F1905" s="1">
        <v>1.099</v>
      </c>
      <c r="I1905" s="1">
        <v>1.084</v>
      </c>
      <c r="J1905" s="1">
        <v>1.084</v>
      </c>
      <c r="O1905" s="1">
        <v>1.0855</v>
      </c>
      <c r="Q1905" s="1">
        <v>1.084</v>
      </c>
      <c r="W1905" s="1">
        <v>1.084</v>
      </c>
      <c r="Y1905" s="1">
        <v>1.084</v>
      </c>
      <c r="AD1905" s="1">
        <v>1.084</v>
      </c>
      <c r="AJ1905" s="1">
        <v>1.084</v>
      </c>
      <c r="AK1905" s="1">
        <v>1.0842</v>
      </c>
    </row>
    <row r="1906" s="1" customFormat="1" ht="45" customHeight="1" spans="1:37">
      <c r="A1906" s="1">
        <v>1903</v>
      </c>
      <c r="B1906" s="1" t="s">
        <v>2986</v>
      </c>
      <c r="C1906" s="1" t="s">
        <v>2987</v>
      </c>
      <c r="D1906" s="1" t="s">
        <v>778</v>
      </c>
      <c r="E1906" s="1" t="s">
        <v>2985</v>
      </c>
      <c r="F1906" s="1">
        <v>0.6574</v>
      </c>
      <c r="K1906" s="1">
        <v>0.6467</v>
      </c>
      <c r="S1906" s="1">
        <v>0.646</v>
      </c>
      <c r="V1906" s="1">
        <v>0.6467</v>
      </c>
      <c r="AC1906" s="1">
        <v>0.6467</v>
      </c>
      <c r="AI1906" s="1">
        <v>0.646</v>
      </c>
      <c r="AK1906" s="1">
        <v>0.6464</v>
      </c>
    </row>
    <row r="1907" s="1" customFormat="1" ht="45" customHeight="1" spans="1:37">
      <c r="A1907" s="1">
        <v>1904</v>
      </c>
      <c r="B1907" s="1" t="s">
        <v>2988</v>
      </c>
      <c r="C1907" s="1" t="s">
        <v>191</v>
      </c>
      <c r="D1907" s="1" t="s">
        <v>778</v>
      </c>
      <c r="E1907" s="1" t="s">
        <v>2985</v>
      </c>
      <c r="F1907" s="1">
        <v>0.6047</v>
      </c>
      <c r="J1907" s="1">
        <v>0.55</v>
      </c>
      <c r="Q1907" s="1">
        <v>0.55</v>
      </c>
      <c r="V1907" s="1">
        <v>0.55</v>
      </c>
      <c r="AK1907" s="1">
        <v>0.55</v>
      </c>
    </row>
    <row r="1908" s="1" customFormat="1" ht="45" customHeight="1" spans="1:37">
      <c r="A1908" s="1">
        <v>1905</v>
      </c>
      <c r="B1908" s="1" t="s">
        <v>1453</v>
      </c>
      <c r="C1908" s="1" t="s">
        <v>708</v>
      </c>
      <c r="D1908" s="1" t="s">
        <v>189</v>
      </c>
      <c r="E1908" s="1" t="s">
        <v>2985</v>
      </c>
      <c r="F1908" s="1">
        <v>1.531</v>
      </c>
      <c r="J1908" s="1">
        <v>1.33</v>
      </c>
      <c r="L1908" s="1">
        <v>1.2723</v>
      </c>
      <c r="M1908" s="1">
        <v>1.2667</v>
      </c>
      <c r="X1908" s="1">
        <v>1.2767</v>
      </c>
      <c r="AK1908" s="1">
        <v>1.2864</v>
      </c>
    </row>
    <row r="1909" s="1" customFormat="1" ht="45" customHeight="1" spans="1:37">
      <c r="A1909" s="1">
        <v>1906</v>
      </c>
      <c r="B1909" s="1" t="s">
        <v>2989</v>
      </c>
      <c r="C1909" s="1" t="s">
        <v>2990</v>
      </c>
      <c r="D1909" s="1" t="s">
        <v>91</v>
      </c>
      <c r="E1909" s="1" t="s">
        <v>2985</v>
      </c>
      <c r="F1909" s="1">
        <v>1.0065</v>
      </c>
      <c r="J1909" s="1">
        <v>0.982</v>
      </c>
      <c r="L1909" s="1">
        <v>0.97</v>
      </c>
      <c r="Q1909" s="1">
        <v>0.97</v>
      </c>
      <c r="W1909" s="1">
        <v>0.982</v>
      </c>
      <c r="AI1909" s="1">
        <v>0.97</v>
      </c>
      <c r="AK1909" s="1">
        <v>0.9748</v>
      </c>
    </row>
    <row r="1910" s="1" customFormat="1" ht="27.75" customHeight="1" spans="1:37">
      <c r="A1910" s="1">
        <v>1907</v>
      </c>
      <c r="B1910" s="1" t="s">
        <v>2991</v>
      </c>
      <c r="C1910" s="1" t="s">
        <v>307</v>
      </c>
      <c r="D1910" s="1" t="s">
        <v>251</v>
      </c>
      <c r="E1910" s="1" t="s">
        <v>2992</v>
      </c>
      <c r="F1910" s="1">
        <v>2.1521</v>
      </c>
      <c r="G1910" s="1">
        <v>2.1142</v>
      </c>
      <c r="J1910" s="1">
        <v>2.1142</v>
      </c>
      <c r="O1910" s="1">
        <v>2.1142</v>
      </c>
      <c r="W1910" s="1">
        <v>2.1142</v>
      </c>
      <c r="Z1910" s="1">
        <v>2.1142</v>
      </c>
      <c r="AD1910" s="1">
        <v>2.1142</v>
      </c>
      <c r="AG1910" s="1">
        <v>2.1142</v>
      </c>
      <c r="AI1910" s="1">
        <v>2.1142</v>
      </c>
      <c r="AK1910" s="3">
        <f>2.1142</f>
        <v>2.1142</v>
      </c>
    </row>
    <row r="1911" s="1" customFormat="1" ht="27.75" customHeight="1" spans="1:37">
      <c r="A1911" s="1">
        <v>1908</v>
      </c>
      <c r="B1911" s="1" t="s">
        <v>2993</v>
      </c>
      <c r="C1911" s="1" t="s">
        <v>2994</v>
      </c>
      <c r="D1911" s="1" t="s">
        <v>2995</v>
      </c>
      <c r="E1911" s="1" t="s">
        <v>2992</v>
      </c>
      <c r="F1911" s="1">
        <v>8.6481</v>
      </c>
      <c r="J1911" s="1">
        <v>8.6471</v>
      </c>
      <c r="V1911" s="1">
        <v>8.6471</v>
      </c>
      <c r="Z1911" s="1">
        <v>8.6471</v>
      </c>
      <c r="AI1911" s="1">
        <v>8.6471</v>
      </c>
      <c r="AJ1911" s="1">
        <v>8.6471</v>
      </c>
      <c r="AK1911" s="3">
        <v>8.6471</v>
      </c>
    </row>
    <row r="1912" s="1" customFormat="1" ht="27.75" customHeight="1" spans="1:37">
      <c r="A1912" s="1">
        <v>1909</v>
      </c>
      <c r="B1912" s="1" t="s">
        <v>2996</v>
      </c>
      <c r="C1912" s="1" t="s">
        <v>141</v>
      </c>
      <c r="D1912" s="1" t="s">
        <v>71</v>
      </c>
      <c r="E1912" s="1" t="s">
        <v>2992</v>
      </c>
      <c r="F1912" s="1">
        <f>22.4/10</f>
        <v>2.24</v>
      </c>
      <c r="I1912" s="1">
        <f>22.19/10</f>
        <v>2.219</v>
      </c>
      <c r="J1912" s="1">
        <f>21.05/10</f>
        <v>2.105</v>
      </c>
      <c r="K1912" s="1">
        <f>22.03/10</f>
        <v>2.203</v>
      </c>
      <c r="L1912" s="1">
        <f>21.45/10</f>
        <v>2.145</v>
      </c>
      <c r="P1912" s="1">
        <f>21.05/10</f>
        <v>2.105</v>
      </c>
      <c r="Q1912" s="1">
        <f>21.05/10</f>
        <v>2.105</v>
      </c>
      <c r="R1912" s="1">
        <f>21.19/10</f>
        <v>2.119</v>
      </c>
      <c r="T1912" s="1">
        <f>21.19/10</f>
        <v>2.119</v>
      </c>
      <c r="U1912" s="1">
        <f>21.81/10</f>
        <v>2.181</v>
      </c>
      <c r="W1912" s="1">
        <f>21.96/10</f>
        <v>2.196</v>
      </c>
      <c r="Z1912" s="1">
        <f>23.6/10</f>
        <v>2.36</v>
      </c>
      <c r="AA1912" s="1">
        <f>21.19/10</f>
        <v>2.119</v>
      </c>
      <c r="AB1912" s="1">
        <f>21.19/10</f>
        <v>2.119</v>
      </c>
      <c r="AC1912" s="1">
        <f>23.9/10</f>
        <v>2.39</v>
      </c>
      <c r="AD1912" s="1">
        <f>21.64/10</f>
        <v>2.164</v>
      </c>
      <c r="AI1912" s="1">
        <f>21.05/10</f>
        <v>2.105</v>
      </c>
      <c r="AK1912" s="3">
        <f>(AI1912+Z1912)/2</f>
        <v>2.2325</v>
      </c>
    </row>
    <row r="1913" s="1" customFormat="1" ht="27.75" customHeight="1" spans="1:37">
      <c r="A1913" s="1">
        <v>1910</v>
      </c>
      <c r="B1913" s="1" t="s">
        <v>2997</v>
      </c>
      <c r="C1913" s="1" t="s">
        <v>1366</v>
      </c>
      <c r="D1913" s="1" t="s">
        <v>179</v>
      </c>
      <c r="E1913" s="1" t="s">
        <v>2992</v>
      </c>
      <c r="F1913" s="3">
        <f>27.69/36</f>
        <v>0.769166666666667</v>
      </c>
      <c r="G1913" s="3"/>
      <c r="H1913" s="3"/>
      <c r="I1913" s="3">
        <f>27.57/36</f>
        <v>0.765833333333333</v>
      </c>
      <c r="J1913" s="3">
        <f>25.69/36</f>
        <v>0.713611111111111</v>
      </c>
      <c r="K1913" s="3">
        <f>26.78/36</f>
        <v>0.743888888888889</v>
      </c>
      <c r="L1913" s="3">
        <f>26.18/36</f>
        <v>0.727222222222222</v>
      </c>
      <c r="M1913" s="3"/>
      <c r="N1913" s="3"/>
      <c r="O1913" s="3">
        <f>25.69/36</f>
        <v>0.713611111111111</v>
      </c>
      <c r="P1913" s="3"/>
      <c r="Q1913" s="3">
        <f>26.42/36</f>
        <v>0.733888888888889</v>
      </c>
      <c r="R1913" s="3"/>
      <c r="S1913" s="3"/>
      <c r="T1913" s="3"/>
      <c r="U1913" s="3"/>
      <c r="V1913" s="3">
        <f>26/36</f>
        <v>0.722222222222222</v>
      </c>
      <c r="W1913" s="3">
        <f>24.88/36</f>
        <v>0.691111111111111</v>
      </c>
      <c r="X1913" s="3"/>
      <c r="Y1913" s="3">
        <f>27.67/36</f>
        <v>0.768611111111111</v>
      </c>
      <c r="Z1913" s="13">
        <f>29.376/36</f>
        <v>0.816</v>
      </c>
      <c r="AA1913" s="3">
        <f>25.5744/36</f>
        <v>0.7104</v>
      </c>
      <c r="AB1913" s="3">
        <f>24.88/36</f>
        <v>0.691111111111111</v>
      </c>
      <c r="AC1913" s="29">
        <f>30.96/36</f>
        <v>0.86</v>
      </c>
      <c r="AD1913" s="3">
        <f>26.42/36</f>
        <v>0.733888888888889</v>
      </c>
      <c r="AE1913" s="3"/>
      <c r="AF1913" s="3"/>
      <c r="AG1913" s="3"/>
      <c r="AH1913" s="3"/>
      <c r="AI1913" s="3">
        <f>24.88/36</f>
        <v>0.691111111111111</v>
      </c>
      <c r="AK1913" s="3">
        <f>(AI1913+Z1913+V1913)/3</f>
        <v>0.743111111111111</v>
      </c>
    </row>
    <row r="1914" s="1" customFormat="1" ht="27.75" customHeight="1" spans="1:37">
      <c r="A1914" s="1">
        <v>1911</v>
      </c>
      <c r="B1914" s="1" t="s">
        <v>2998</v>
      </c>
      <c r="C1914" s="1" t="s">
        <v>156</v>
      </c>
      <c r="D1914" s="1" t="s">
        <v>71</v>
      </c>
      <c r="E1914" s="1" t="s">
        <v>2992</v>
      </c>
      <c r="F1914" s="27">
        <f>53.59/10</f>
        <v>5.359</v>
      </c>
      <c r="H1914" s="1">
        <f>50.6/10</f>
        <v>5.06</v>
      </c>
      <c r="I1914" s="1">
        <f>51.15/10</f>
        <v>5.115</v>
      </c>
      <c r="J1914" s="6">
        <f>50.07/10</f>
        <v>5.007</v>
      </c>
      <c r="K1914" s="1">
        <f>51.01/10</f>
        <v>5.101</v>
      </c>
      <c r="L1914" s="1">
        <f>50.53/10</f>
        <v>5.053</v>
      </c>
      <c r="U1914" s="1">
        <f>50.13/10</f>
        <v>5.013</v>
      </c>
      <c r="V1914" s="1">
        <v>5</v>
      </c>
      <c r="W1914" s="1">
        <v>5</v>
      </c>
      <c r="Y1914" s="1">
        <f>50.45/10</f>
        <v>5.045</v>
      </c>
      <c r="Z1914" s="1">
        <f>55/10</f>
        <v>5.5</v>
      </c>
      <c r="AA1914" s="1">
        <v>5</v>
      </c>
      <c r="AC1914" s="1">
        <f>51.53/10</f>
        <v>5.153</v>
      </c>
      <c r="AD1914" s="1">
        <v>5</v>
      </c>
      <c r="AH1914" s="1">
        <f>52.16/10</f>
        <v>5.216</v>
      </c>
      <c r="AI1914" s="1">
        <v>5</v>
      </c>
      <c r="AJ1914" s="1">
        <v>5</v>
      </c>
      <c r="AK1914" s="3">
        <f>(AI1914+Z1914+V1914)/3</f>
        <v>5.16666666666667</v>
      </c>
    </row>
    <row r="1915" s="1" customFormat="1" ht="27.75" customHeight="1" spans="1:37">
      <c r="A1915" s="1">
        <v>1912</v>
      </c>
      <c r="B1915" s="1" t="s">
        <v>2999</v>
      </c>
      <c r="C1915" s="1" t="s">
        <v>113</v>
      </c>
      <c r="D1915" s="1" t="s">
        <v>2073</v>
      </c>
      <c r="E1915" s="1" t="s">
        <v>2992</v>
      </c>
      <c r="F1915" s="3">
        <f>55.1/24</f>
        <v>2.29583333333333</v>
      </c>
      <c r="G1915" s="3"/>
      <c r="H1915" s="3"/>
      <c r="I1915" s="3"/>
      <c r="J1915" s="3"/>
      <c r="K1915" s="3"/>
      <c r="L1915" s="3">
        <f>55.1/24</f>
        <v>2.29583333333333</v>
      </c>
      <c r="M1915" s="3"/>
      <c r="N1915" s="3"/>
      <c r="O1915" s="3"/>
      <c r="P1915" s="3"/>
      <c r="Q1915" s="3"/>
      <c r="R1915" s="3"/>
      <c r="S1915" s="3"/>
      <c r="T1915" s="3"/>
      <c r="U1915" s="3"/>
      <c r="V1915" s="3">
        <f>55.1/24</f>
        <v>2.29583333333333</v>
      </c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>
        <f>55.1/24</f>
        <v>2.29583333333333</v>
      </c>
      <c r="AJ1915" s="3"/>
      <c r="AK1915" s="3">
        <f>(AI1915+V1915)/2</f>
        <v>2.29583333333333</v>
      </c>
    </row>
    <row r="1916" s="1" customFormat="1" ht="27.75" customHeight="1" spans="1:37">
      <c r="A1916" s="1">
        <v>1913</v>
      </c>
      <c r="B1916" s="1" t="s">
        <v>3000</v>
      </c>
      <c r="C1916" s="1" t="s">
        <v>445</v>
      </c>
      <c r="D1916" s="1" t="s">
        <v>127</v>
      </c>
      <c r="E1916" s="1" t="s">
        <v>2992</v>
      </c>
      <c r="F1916" s="3">
        <f t="shared" ref="F1916:J1916" si="49">54.58/8</f>
        <v>6.8225</v>
      </c>
      <c r="G1916" s="3"/>
      <c r="H1916" s="3"/>
      <c r="I1916" s="3">
        <f t="shared" si="49"/>
        <v>6.8225</v>
      </c>
      <c r="J1916" s="3">
        <f t="shared" si="49"/>
        <v>6.8225</v>
      </c>
      <c r="K1916" s="3"/>
      <c r="L1916" s="3">
        <f>54.58/8</f>
        <v>6.8225</v>
      </c>
      <c r="M1916" s="3"/>
      <c r="N1916" s="3"/>
      <c r="O1916" s="3"/>
      <c r="P1916" s="3"/>
      <c r="Q1916" s="3"/>
      <c r="R1916" s="3"/>
      <c r="S1916" s="3"/>
      <c r="T1916" s="3"/>
      <c r="U1916" s="3"/>
      <c r="V1916" s="3">
        <f t="shared" ref="V1916:AA1916" si="50">54.58/8</f>
        <v>6.8225</v>
      </c>
      <c r="W1916" s="3">
        <f t="shared" si="50"/>
        <v>6.8225</v>
      </c>
      <c r="X1916" s="3"/>
      <c r="Y1916" s="3"/>
      <c r="Z1916" s="3"/>
      <c r="AA1916" s="3">
        <f t="shared" si="50"/>
        <v>6.8225</v>
      </c>
      <c r="AB1916" s="3"/>
      <c r="AC1916" s="3"/>
      <c r="AD1916" s="3">
        <f>54.58/8</f>
        <v>6.8225</v>
      </c>
      <c r="AE1916" s="3"/>
      <c r="AF1916" s="3"/>
      <c r="AG1916" s="3"/>
      <c r="AH1916" s="3"/>
      <c r="AI1916" s="3">
        <f>54.58/8</f>
        <v>6.8225</v>
      </c>
      <c r="AJ1916" s="3">
        <f>54.58/8</f>
        <v>6.8225</v>
      </c>
      <c r="AK1916" s="3">
        <f>(AI1916+V1916)/2</f>
        <v>6.8225</v>
      </c>
    </row>
    <row r="1917" s="1" customFormat="1" ht="27.75" customHeight="1" spans="1:37">
      <c r="A1917" s="1">
        <v>1914</v>
      </c>
      <c r="B1917" s="1" t="s">
        <v>3001</v>
      </c>
      <c r="C1917" s="1" t="s">
        <v>118</v>
      </c>
      <c r="D1917" s="1" t="s">
        <v>3002</v>
      </c>
      <c r="E1917" s="1" t="s">
        <v>2992</v>
      </c>
      <c r="F1917" s="6">
        <f>24.28/50</f>
        <v>0.4856</v>
      </c>
      <c r="J1917" s="6">
        <f>21.35/50</f>
        <v>0.427</v>
      </c>
      <c r="K1917" s="1">
        <f>23.82/50</f>
        <v>0.4764</v>
      </c>
      <c r="N1917" s="6">
        <f>20.74/50</f>
        <v>0.4148</v>
      </c>
      <c r="Q1917" s="1">
        <f>20.74/50</f>
        <v>0.4148</v>
      </c>
      <c r="T1917" s="6">
        <f>22.61/50</f>
        <v>0.4522</v>
      </c>
      <c r="U1917" s="1">
        <f>21.94/50</f>
        <v>0.4388</v>
      </c>
      <c r="V1917" s="27">
        <f>21.05/50</f>
        <v>0.421</v>
      </c>
      <c r="W1917" s="1">
        <f>21.47/50</f>
        <v>0.4294</v>
      </c>
      <c r="Z1917" s="1">
        <f>27.5/50</f>
        <v>0.55</v>
      </c>
      <c r="AA1917" s="1">
        <f>21.23/50</f>
        <v>0.4246</v>
      </c>
      <c r="AC1917" s="1">
        <f>30/50</f>
        <v>0.6</v>
      </c>
      <c r="AD1917" s="1">
        <f>23.04/50</f>
        <v>0.4608</v>
      </c>
      <c r="AK1917" s="3">
        <f t="shared" ref="AK1917:AK1922" si="51">(Z1917+V1917)/2</f>
        <v>0.4855</v>
      </c>
    </row>
    <row r="1918" s="1" customFormat="1" ht="27.75" customHeight="1" spans="1:37">
      <c r="A1918" s="1">
        <v>1915</v>
      </c>
      <c r="B1918" s="1" t="s">
        <v>3003</v>
      </c>
      <c r="C1918" s="1" t="s">
        <v>1858</v>
      </c>
      <c r="D1918" s="1" t="s">
        <v>91</v>
      </c>
      <c r="E1918" s="1" t="s">
        <v>2992</v>
      </c>
      <c r="F1918" s="13">
        <f>9.52/20</f>
        <v>0.476</v>
      </c>
      <c r="G1918" s="3"/>
      <c r="H1918" s="3"/>
      <c r="I1918" s="3"/>
      <c r="J1918" s="3">
        <f>9.12/20</f>
        <v>0.456</v>
      </c>
      <c r="K1918" s="3"/>
      <c r="L1918" s="3"/>
      <c r="M1918" s="3"/>
      <c r="N1918" s="29">
        <f>8.2/20</f>
        <v>0.41</v>
      </c>
      <c r="O1918" s="3">
        <f>8.64/20</f>
        <v>0.432</v>
      </c>
      <c r="P1918" s="3"/>
      <c r="Q1918" s="3"/>
      <c r="R1918" s="3"/>
      <c r="S1918" s="3"/>
      <c r="T1918" s="3"/>
      <c r="U1918" s="3">
        <f>9.11/20</f>
        <v>0.4555</v>
      </c>
      <c r="V1918" s="13">
        <f>9.52/20</f>
        <v>0.476</v>
      </c>
      <c r="W1918" s="3"/>
      <c r="X1918" s="3"/>
      <c r="Y1918" s="3"/>
      <c r="Z1918" s="3"/>
      <c r="AA1918" s="3">
        <f>8.934/20</f>
        <v>0.4467</v>
      </c>
      <c r="AB1918" s="3"/>
      <c r="AC1918" s="96">
        <f>16/20</f>
        <v>0.8</v>
      </c>
      <c r="AD1918" s="3"/>
      <c r="AE1918" s="3"/>
      <c r="AF1918" s="3"/>
      <c r="AG1918" s="3"/>
      <c r="AH1918" s="3"/>
      <c r="AI1918" s="3"/>
      <c r="AJ1918" s="29">
        <f>8.2/20</f>
        <v>0.41</v>
      </c>
      <c r="AK1918" s="3">
        <f>V1918</f>
        <v>0.476</v>
      </c>
    </row>
    <row r="1919" s="1" customFormat="1" ht="27.75" customHeight="1" spans="1:37">
      <c r="A1919" s="1">
        <v>1916</v>
      </c>
      <c r="B1919" s="1" t="s">
        <v>3004</v>
      </c>
      <c r="C1919" s="1" t="s">
        <v>3005</v>
      </c>
      <c r="D1919" s="1" t="s">
        <v>3006</v>
      </c>
      <c r="E1919" s="1" t="s">
        <v>2992</v>
      </c>
      <c r="F1919" s="3">
        <f>31.71/36</f>
        <v>0.880833333333333</v>
      </c>
      <c r="G1919" s="3"/>
      <c r="H1919" s="3"/>
      <c r="I1919" s="3">
        <f>30.28/36</f>
        <v>0.841111111111111</v>
      </c>
      <c r="J1919" s="3">
        <f>28.83/36</f>
        <v>0.800833333333333</v>
      </c>
      <c r="K1919" s="3">
        <f>30.83/36</f>
        <v>0.856388888888889</v>
      </c>
      <c r="L1919" s="3">
        <f>30.31/36</f>
        <v>0.841944444444444</v>
      </c>
      <c r="M1919" s="3"/>
      <c r="N1919" s="3">
        <f>28.61/36</f>
        <v>0.794722222222222</v>
      </c>
      <c r="O1919" s="3">
        <f>28.83/36</f>
        <v>0.800833333333333</v>
      </c>
      <c r="P1919" s="3"/>
      <c r="Q1919" s="3">
        <f>28.61/36</f>
        <v>0.794722222222222</v>
      </c>
      <c r="R1919" s="3"/>
      <c r="S1919" s="3"/>
      <c r="T1919" s="3">
        <f>30.76/36</f>
        <v>0.854444444444444</v>
      </c>
      <c r="U1919" s="3">
        <f>29.24/36</f>
        <v>0.812222222222222</v>
      </c>
      <c r="V1919" s="3">
        <f>28.61/36</f>
        <v>0.794722222222222</v>
      </c>
      <c r="W1919" s="3">
        <f>28.87/36</f>
        <v>0.801944444444444</v>
      </c>
      <c r="X1919" s="3"/>
      <c r="Y1919" s="3">
        <f>30.56/36</f>
        <v>0.848888888888889</v>
      </c>
      <c r="Z1919" s="3">
        <f>34.8012/36</f>
        <v>0.9667</v>
      </c>
      <c r="AA1919" s="3">
        <f>28.6092/36</f>
        <v>0.7947</v>
      </c>
      <c r="AB1919" s="3"/>
      <c r="AC1919" s="3">
        <f>36.14/36</f>
        <v>1.00388888888889</v>
      </c>
      <c r="AD1919" s="3"/>
      <c r="AE1919" s="3"/>
      <c r="AF1919" s="3"/>
      <c r="AG1919" s="3"/>
      <c r="AH1919" s="3">
        <f>29.4/36</f>
        <v>0.816666666666667</v>
      </c>
      <c r="AI1919" s="3"/>
      <c r="AJ1919" s="3"/>
      <c r="AK1919" s="3">
        <f t="shared" si="51"/>
        <v>0.880711111111111</v>
      </c>
    </row>
    <row r="1920" s="1" customFormat="1" ht="27.75" customHeight="1" spans="1:37">
      <c r="A1920" s="1">
        <v>1917</v>
      </c>
      <c r="B1920" s="1" t="s">
        <v>3004</v>
      </c>
      <c r="C1920" s="1" t="s">
        <v>3005</v>
      </c>
      <c r="D1920" s="1" t="s">
        <v>3007</v>
      </c>
      <c r="E1920" s="1" t="s">
        <v>2992</v>
      </c>
      <c r="F1920" s="5">
        <f>24.03/27</f>
        <v>0.89</v>
      </c>
      <c r="G1920" s="3"/>
      <c r="H1920" s="3"/>
      <c r="I1920" s="29">
        <f>22.95/27</f>
        <v>0.85</v>
      </c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>
        <f>23.31/27</f>
        <v>0.863333333333333</v>
      </c>
      <c r="U1920" s="3">
        <f>24.73/27</f>
        <v>0.915925925925926</v>
      </c>
      <c r="V1920" s="3"/>
      <c r="W1920" s="3"/>
      <c r="X1920" s="3"/>
      <c r="Y1920" s="3">
        <f>23.16/27</f>
        <v>0.857777777777778</v>
      </c>
      <c r="Z1920" s="3">
        <f>26.1009/27</f>
        <v>0.9667</v>
      </c>
      <c r="AA1920" s="3"/>
      <c r="AB1920" s="3"/>
      <c r="AC1920" s="3">
        <f>27.39/27</f>
        <v>1.01444444444444</v>
      </c>
      <c r="AD1920" s="3"/>
      <c r="AE1920" s="3"/>
      <c r="AF1920" s="3"/>
      <c r="AG1920" s="3"/>
      <c r="AH1920" s="3">
        <f>22.05/27</f>
        <v>0.816666666666667</v>
      </c>
      <c r="AI1920" s="3"/>
      <c r="AJ1920" s="3"/>
      <c r="AK1920" s="3">
        <f>Z1920</f>
        <v>0.9667</v>
      </c>
    </row>
    <row r="1921" s="1" customFormat="1" ht="27.75" customHeight="1" spans="1:37">
      <c r="A1921" s="1">
        <v>1918</v>
      </c>
      <c r="B1921" s="1" t="s">
        <v>1242</v>
      </c>
      <c r="C1921" s="1" t="s">
        <v>40</v>
      </c>
      <c r="D1921" s="1" t="s">
        <v>131</v>
      </c>
      <c r="E1921" s="1" t="s">
        <v>2992</v>
      </c>
      <c r="F1921" s="6">
        <f>28.48/60</f>
        <v>0.474666666666667</v>
      </c>
      <c r="G1921" s="1">
        <f>25.23/60</f>
        <v>0.4205</v>
      </c>
      <c r="H1921" s="3"/>
      <c r="I1921" s="3"/>
      <c r="J1921" s="3"/>
      <c r="K1921" s="3"/>
      <c r="L1921" s="3"/>
      <c r="M1921" s="3"/>
      <c r="N1921" s="3"/>
      <c r="O1921" s="3">
        <f>24.53/60</f>
        <v>0.408833333333333</v>
      </c>
      <c r="P1921" s="3"/>
      <c r="Q1921" s="3"/>
      <c r="R1921" s="3"/>
      <c r="S1921" s="3"/>
      <c r="T1921" s="3"/>
      <c r="U1921" s="3"/>
      <c r="V1921" s="3">
        <f>25.23/60</f>
        <v>0.4205</v>
      </c>
      <c r="W1921" s="3"/>
      <c r="X1921" s="3"/>
      <c r="Y1921" s="3"/>
      <c r="Z1921" s="3"/>
      <c r="AA1921" s="3"/>
      <c r="AB1921" s="3"/>
      <c r="AC1921" s="3"/>
      <c r="AD1921" s="3">
        <f>24.4/60</f>
        <v>0.406666666666667</v>
      </c>
      <c r="AE1921" s="3"/>
      <c r="AF1921" s="3"/>
      <c r="AG1921" s="3"/>
      <c r="AH1921" s="3"/>
      <c r="AI1921" s="3"/>
      <c r="AJ1921" s="3"/>
      <c r="AK1921" s="3">
        <f>(V1921+G1921)/2</f>
        <v>0.4205</v>
      </c>
    </row>
    <row r="1922" s="1" customFormat="1" ht="27.75" customHeight="1" spans="1:37">
      <c r="A1922" s="1">
        <v>1919</v>
      </c>
      <c r="B1922" s="1" t="s">
        <v>1242</v>
      </c>
      <c r="C1922" s="1" t="s">
        <v>40</v>
      </c>
      <c r="D1922" s="1" t="s">
        <v>114</v>
      </c>
      <c r="E1922" s="1" t="s">
        <v>2992</v>
      </c>
      <c r="F1922" s="6">
        <f>17.41/36</f>
        <v>0.483611111111111</v>
      </c>
      <c r="G1922" s="6"/>
      <c r="H1922" s="6"/>
      <c r="I1922" s="6"/>
      <c r="J1922" s="6"/>
      <c r="K1922" s="6"/>
      <c r="L1922" s="6"/>
      <c r="M1922" s="6"/>
      <c r="N1922" s="6"/>
      <c r="O1922" s="6"/>
      <c r="P1922" s="6"/>
      <c r="Q1922" s="6">
        <f>14.64/36</f>
        <v>0.406666666666667</v>
      </c>
      <c r="R1922" s="6"/>
      <c r="S1922" s="6"/>
      <c r="T1922" s="6">
        <f>16.34/36</f>
        <v>0.453888888888889</v>
      </c>
      <c r="U1922" s="6"/>
      <c r="V1922" s="6">
        <f>15.41/36</f>
        <v>0.428055555555556</v>
      </c>
      <c r="W1922" s="6"/>
      <c r="X1922" s="6"/>
      <c r="Y1922" s="6"/>
      <c r="Z1922" s="27">
        <f>19.404/36</f>
        <v>0.539</v>
      </c>
      <c r="AA1922" s="6"/>
      <c r="AB1922" s="6"/>
      <c r="AC1922" s="27">
        <f>21.06/36</f>
        <v>0.585</v>
      </c>
      <c r="AD1922" s="6"/>
      <c r="AE1922" s="6"/>
      <c r="AF1922" s="6"/>
      <c r="AG1922" s="6"/>
      <c r="AH1922" s="5"/>
      <c r="AK1922" s="3">
        <f t="shared" si="51"/>
        <v>0.483527777777778</v>
      </c>
    </row>
    <row r="1923" s="1" customFormat="1" ht="27.75" customHeight="1" spans="1:37">
      <c r="A1923" s="1">
        <v>1920</v>
      </c>
      <c r="B1923" s="1" t="s">
        <v>3008</v>
      </c>
      <c r="C1923" s="1" t="s">
        <v>76</v>
      </c>
      <c r="D1923" s="1" t="s">
        <v>3009</v>
      </c>
      <c r="E1923" s="1" t="s">
        <v>2992</v>
      </c>
      <c r="F1923" s="6">
        <f>40.71/54</f>
        <v>0.753888888888889</v>
      </c>
      <c r="G1923" s="6"/>
      <c r="H1923" s="6"/>
      <c r="I1923" s="6"/>
      <c r="J1923" s="6"/>
      <c r="K1923" s="6"/>
      <c r="L1923" s="6"/>
      <c r="M1923" s="6"/>
      <c r="N1923" s="6"/>
      <c r="O1923" s="27">
        <f>39.04/54</f>
        <v>0.722962962962963</v>
      </c>
      <c r="P1923" s="6"/>
      <c r="Q1923" s="6"/>
      <c r="R1923" s="6"/>
      <c r="S1923" s="6"/>
      <c r="T1923" s="6"/>
      <c r="U1923" s="6"/>
      <c r="V1923" s="27">
        <f>39.04/54</f>
        <v>0.722962962962963</v>
      </c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>
        <f>39.75/54</f>
        <v>0.736111111111111</v>
      </c>
      <c r="AI1923" s="27">
        <f>39.04/54</f>
        <v>0.722962962962963</v>
      </c>
      <c r="AJ1923" s="27">
        <f>39.04/54</f>
        <v>0.722962962962963</v>
      </c>
      <c r="AK1923" s="3">
        <f>(AI1923+V1923)/2</f>
        <v>0.722962962962963</v>
      </c>
    </row>
    <row r="1924" s="1" customFormat="1" ht="27.75" customHeight="1" spans="1:37">
      <c r="A1924" s="1">
        <v>1921</v>
      </c>
      <c r="B1924" s="1" t="s">
        <v>3010</v>
      </c>
      <c r="C1924" s="1" t="s">
        <v>186</v>
      </c>
      <c r="D1924" s="1" t="s">
        <v>456</v>
      </c>
      <c r="E1924" s="1" t="s">
        <v>2992</v>
      </c>
      <c r="F1924" s="1">
        <f>37.17</f>
        <v>37.17</v>
      </c>
      <c r="U1924" s="1">
        <v>37.74</v>
      </c>
      <c r="V1924" s="1">
        <f>36.6</f>
        <v>36.6</v>
      </c>
      <c r="AI1924" s="1">
        <f>36.6</f>
        <v>36.6</v>
      </c>
      <c r="AK1924" s="3">
        <f>(AI1924+V1924)/2</f>
        <v>36.6</v>
      </c>
    </row>
    <row r="1925" s="1" customFormat="1" ht="18" customHeight="1" spans="1:37">
      <c r="A1925" s="1">
        <v>1922</v>
      </c>
      <c r="B1925" s="1" t="s">
        <v>3011</v>
      </c>
      <c r="C1925" s="1" t="s">
        <v>307</v>
      </c>
      <c r="D1925" s="1" t="s">
        <v>91</v>
      </c>
      <c r="E1925" s="1" t="s">
        <v>3012</v>
      </c>
      <c r="F1925" s="1">
        <v>0.7296</v>
      </c>
      <c r="J1925" s="1">
        <v>0.6165</v>
      </c>
      <c r="AI1925" s="1">
        <v>0.599</v>
      </c>
      <c r="AK1925" s="1">
        <v>0.6078</v>
      </c>
    </row>
    <row r="1926" s="1" customFormat="1" ht="18" customHeight="1" spans="1:37">
      <c r="A1926" s="1">
        <v>1923</v>
      </c>
      <c r="B1926" s="1" t="s">
        <v>3013</v>
      </c>
      <c r="C1926" s="1" t="s">
        <v>40</v>
      </c>
      <c r="D1926" s="1" t="s">
        <v>212</v>
      </c>
      <c r="E1926" s="1" t="s">
        <v>3012</v>
      </c>
      <c r="F1926" s="1">
        <v>3.4</v>
      </c>
      <c r="J1926" s="1">
        <v>3</v>
      </c>
      <c r="K1926" s="1">
        <v>3.12</v>
      </c>
      <c r="O1926" s="1">
        <v>3</v>
      </c>
      <c r="U1926" s="1">
        <v>3</v>
      </c>
      <c r="X1926" s="1">
        <v>3</v>
      </c>
      <c r="AJ1926" s="1">
        <v>3</v>
      </c>
      <c r="AK1926" s="1">
        <v>3.02</v>
      </c>
    </row>
    <row r="1927" s="1" customFormat="1" ht="18" customHeight="1" spans="1:37">
      <c r="A1927" s="1">
        <v>1924</v>
      </c>
      <c r="B1927" s="1" t="s">
        <v>3013</v>
      </c>
      <c r="C1927" s="1" t="s">
        <v>436</v>
      </c>
      <c r="D1927" s="1" t="s">
        <v>212</v>
      </c>
      <c r="E1927" s="1" t="s">
        <v>3012</v>
      </c>
      <c r="F1927" s="1">
        <v>6.1533</v>
      </c>
      <c r="J1927" s="1">
        <v>5.65</v>
      </c>
      <c r="K1927" s="1">
        <v>5.83</v>
      </c>
      <c r="O1927" s="1">
        <v>5.65</v>
      </c>
      <c r="X1927" s="1">
        <v>5.65</v>
      </c>
      <c r="AJ1927" s="1">
        <v>5.65</v>
      </c>
      <c r="AK1927" s="1">
        <v>5.686</v>
      </c>
    </row>
    <row r="1928" s="1" customFormat="1" ht="18" customHeight="1" spans="1:37">
      <c r="A1928" s="1">
        <v>1925</v>
      </c>
      <c r="B1928" s="1" t="s">
        <v>3013</v>
      </c>
      <c r="C1928" s="1" t="s">
        <v>850</v>
      </c>
      <c r="D1928" s="1" t="s">
        <v>212</v>
      </c>
      <c r="E1928" s="1" t="s">
        <v>3012</v>
      </c>
      <c r="F1928" s="1">
        <v>10.3733</v>
      </c>
      <c r="J1928" s="1">
        <v>9.54</v>
      </c>
      <c r="O1928" s="1">
        <v>9.54</v>
      </c>
      <c r="X1928" s="1">
        <v>9.54</v>
      </c>
      <c r="AJ1928" s="1">
        <v>9.54</v>
      </c>
      <c r="AK1928" s="1">
        <v>9.54</v>
      </c>
    </row>
    <row r="1929" s="1" customFormat="1" ht="18" customHeight="1" spans="1:37">
      <c r="A1929" s="1">
        <v>1926</v>
      </c>
      <c r="B1929" s="1" t="s">
        <v>3014</v>
      </c>
      <c r="C1929" s="1" t="s">
        <v>443</v>
      </c>
      <c r="D1929" s="1" t="s">
        <v>212</v>
      </c>
      <c r="E1929" s="1" t="s">
        <v>3012</v>
      </c>
      <c r="F1929" s="1">
        <v>1.214</v>
      </c>
      <c r="K1929" s="1">
        <v>0.74</v>
      </c>
      <c r="O1929" s="1">
        <v>0.72</v>
      </c>
      <c r="AK1929" s="1">
        <v>0.73</v>
      </c>
    </row>
    <row r="1930" s="1" customFormat="1" ht="18" customHeight="1" spans="1:37">
      <c r="A1930" s="1">
        <v>1927</v>
      </c>
      <c r="B1930" s="1" t="s">
        <v>3015</v>
      </c>
      <c r="C1930" s="1" t="s">
        <v>40</v>
      </c>
      <c r="D1930" s="1" t="s">
        <v>212</v>
      </c>
      <c r="E1930" s="1" t="s">
        <v>3012</v>
      </c>
      <c r="F1930" s="1">
        <v>0.9429</v>
      </c>
      <c r="L1930" s="1">
        <v>0.9</v>
      </c>
      <c r="AK1930" s="1">
        <v>0.9</v>
      </c>
    </row>
    <row r="1931" s="1" customFormat="1" ht="18" customHeight="1" spans="1:37">
      <c r="A1931" s="1">
        <v>1928</v>
      </c>
      <c r="B1931" s="1" t="s">
        <v>3015</v>
      </c>
      <c r="C1931" s="1" t="s">
        <v>436</v>
      </c>
      <c r="D1931" s="1" t="s">
        <v>212</v>
      </c>
      <c r="E1931" s="1" t="s">
        <v>3012</v>
      </c>
      <c r="F1931" s="1">
        <v>1.835</v>
      </c>
      <c r="L1931" s="1">
        <v>1.8</v>
      </c>
      <c r="X1931" s="1">
        <v>1.69</v>
      </c>
      <c r="AF1931" s="1">
        <v>1.63</v>
      </c>
      <c r="AG1931" s="1">
        <v>1.8</v>
      </c>
      <c r="AK1931" s="1">
        <v>1.73</v>
      </c>
    </row>
    <row r="1932" s="1" customFormat="1" ht="18" customHeight="1" spans="1:37">
      <c r="A1932" s="1">
        <v>1929</v>
      </c>
      <c r="B1932" s="1" t="s">
        <v>848</v>
      </c>
      <c r="C1932" s="1" t="s">
        <v>40</v>
      </c>
      <c r="D1932" s="1" t="s">
        <v>212</v>
      </c>
      <c r="E1932" s="1" t="s">
        <v>3012</v>
      </c>
      <c r="F1932" s="1">
        <v>1.15</v>
      </c>
      <c r="L1932" s="1">
        <v>0.96</v>
      </c>
      <c r="AK1932" s="1">
        <v>0.96</v>
      </c>
    </row>
    <row r="1933" s="1" customFormat="1" ht="18" customHeight="1" spans="1:37">
      <c r="A1933" s="1">
        <v>1930</v>
      </c>
      <c r="B1933" s="1" t="s">
        <v>848</v>
      </c>
      <c r="C1933" s="1" t="s">
        <v>436</v>
      </c>
      <c r="D1933" s="1" t="s">
        <v>212</v>
      </c>
      <c r="E1933" s="1" t="s">
        <v>3012</v>
      </c>
      <c r="F1933" s="1">
        <v>2.104</v>
      </c>
      <c r="AH1933" s="1">
        <v>1.75</v>
      </c>
      <c r="AK1933" s="1">
        <v>1.75</v>
      </c>
    </row>
    <row r="1934" s="1" customFormat="1" ht="18" customHeight="1" spans="1:37">
      <c r="A1934" s="1">
        <v>1931</v>
      </c>
      <c r="B1934" s="1" t="s">
        <v>3016</v>
      </c>
      <c r="C1934" s="1" t="s">
        <v>3017</v>
      </c>
      <c r="D1934" s="1" t="s">
        <v>212</v>
      </c>
      <c r="E1934" s="1" t="s">
        <v>3012</v>
      </c>
      <c r="F1934" s="1">
        <v>9.464</v>
      </c>
      <c r="O1934" s="1">
        <v>4.7</v>
      </c>
      <c r="AK1934" s="1">
        <v>4.7</v>
      </c>
    </row>
    <row r="1935" s="1" customFormat="1" ht="18" customHeight="1" spans="1:37">
      <c r="A1935" s="1">
        <v>1932</v>
      </c>
      <c r="B1935" s="1" t="s">
        <v>3018</v>
      </c>
      <c r="C1935" s="1" t="s">
        <v>186</v>
      </c>
      <c r="D1935" s="1" t="s">
        <v>136</v>
      </c>
      <c r="E1935" s="1" t="s">
        <v>3012</v>
      </c>
      <c r="F1935" s="1">
        <v>0.488</v>
      </c>
      <c r="U1935" s="1">
        <v>0.4204</v>
      </c>
      <c r="AK1935" s="1">
        <v>0.4204</v>
      </c>
    </row>
    <row r="1936" s="1" customFormat="1" ht="18" customHeight="1" spans="1:37">
      <c r="A1936" s="1">
        <v>1933</v>
      </c>
      <c r="B1936" s="1" t="s">
        <v>3019</v>
      </c>
      <c r="C1936" s="1" t="s">
        <v>345</v>
      </c>
      <c r="D1936" s="1" t="s">
        <v>3020</v>
      </c>
      <c r="E1936" s="1" t="s">
        <v>3012</v>
      </c>
      <c r="F1936" s="1">
        <v>0.2914</v>
      </c>
      <c r="U1936" s="1">
        <v>0.28</v>
      </c>
      <c r="AF1936" s="1">
        <v>0.28</v>
      </c>
      <c r="AK1936" s="1">
        <v>0.28</v>
      </c>
    </row>
    <row r="1937" s="1" customFormat="1" ht="18" customHeight="1" spans="1:37">
      <c r="A1937" s="1">
        <v>1934</v>
      </c>
      <c r="B1937" s="1" t="s">
        <v>3021</v>
      </c>
      <c r="C1937" s="1" t="s">
        <v>307</v>
      </c>
      <c r="D1937" s="1" t="s">
        <v>71</v>
      </c>
      <c r="E1937" s="1" t="s">
        <v>3012</v>
      </c>
      <c r="F1937" s="1">
        <v>0.445</v>
      </c>
      <c r="AF1937" s="1">
        <v>0.439</v>
      </c>
      <c r="AK1937" s="1">
        <v>0.439</v>
      </c>
    </row>
    <row r="1938" s="1" customFormat="1" ht="18" customHeight="1" spans="1:37">
      <c r="A1938" s="1">
        <v>1935</v>
      </c>
      <c r="B1938" s="1" t="s">
        <v>3022</v>
      </c>
      <c r="C1938" s="1" t="s">
        <v>90</v>
      </c>
      <c r="D1938" s="1" t="s">
        <v>189</v>
      </c>
      <c r="E1938" s="1" t="s">
        <v>3012</v>
      </c>
      <c r="F1938" s="1">
        <v>0.2756</v>
      </c>
      <c r="J1938" s="1">
        <v>0.26</v>
      </c>
      <c r="AK1938" s="1">
        <v>0.26</v>
      </c>
    </row>
    <row r="1939" s="1" customFormat="1" ht="18" customHeight="1" spans="1:37">
      <c r="A1939" s="1">
        <v>1936</v>
      </c>
      <c r="B1939" s="1" t="s">
        <v>92</v>
      </c>
      <c r="C1939" s="1" t="s">
        <v>90</v>
      </c>
      <c r="D1939" s="1" t="s">
        <v>93</v>
      </c>
      <c r="E1939" s="1" t="s">
        <v>3012</v>
      </c>
      <c r="F1939" s="1">
        <v>0.3638</v>
      </c>
      <c r="U1939" s="1">
        <v>0.3121</v>
      </c>
      <c r="AG1939" s="1">
        <v>0.34</v>
      </c>
      <c r="AK1939" s="1">
        <v>0.3261</v>
      </c>
    </row>
    <row r="1940" s="1" customFormat="1" ht="40.5" spans="1:37">
      <c r="A1940" s="1">
        <v>1937</v>
      </c>
      <c r="B1940" s="8" t="s">
        <v>3023</v>
      </c>
      <c r="C1940" s="8" t="s">
        <v>343</v>
      </c>
      <c r="D1940" s="1" t="s">
        <v>91</v>
      </c>
      <c r="E1940" s="1" t="s">
        <v>3024</v>
      </c>
      <c r="F1940" s="1">
        <v>0.6385</v>
      </c>
      <c r="I1940" s="1">
        <v>0.626</v>
      </c>
      <c r="Q1940" s="1">
        <v>0.607</v>
      </c>
      <c r="U1940" s="1">
        <v>0.607</v>
      </c>
      <c r="V1940" s="1">
        <v>0.607</v>
      </c>
      <c r="AH1940" s="1">
        <v>0.617</v>
      </c>
      <c r="AI1940" s="1">
        <v>0.607</v>
      </c>
      <c r="AK1940" s="1">
        <v>0.6118</v>
      </c>
    </row>
    <row r="1941" s="1" customFormat="1" ht="40.5" spans="1:37">
      <c r="A1941" s="1">
        <v>1938</v>
      </c>
      <c r="B1941" s="8" t="s">
        <v>3025</v>
      </c>
      <c r="C1941" s="8" t="s">
        <v>343</v>
      </c>
      <c r="D1941" s="1" t="s">
        <v>119</v>
      </c>
      <c r="E1941" s="1" t="s">
        <v>3024</v>
      </c>
      <c r="F1941" s="1">
        <v>0.6225</v>
      </c>
      <c r="Q1941" s="1">
        <v>0.5918</v>
      </c>
      <c r="V1941" s="1">
        <v>0.5918</v>
      </c>
      <c r="AB1941" s="1">
        <v>0.5918</v>
      </c>
      <c r="AD1941" s="1">
        <v>0.5918</v>
      </c>
      <c r="AK1941" s="1">
        <v>0.5918</v>
      </c>
    </row>
    <row r="1942" s="1" customFormat="1" ht="40.5" spans="1:37">
      <c r="A1942" s="1">
        <v>1939</v>
      </c>
      <c r="B1942" s="8" t="s">
        <v>3026</v>
      </c>
      <c r="C1942" s="8" t="s">
        <v>90</v>
      </c>
      <c r="D1942" s="1" t="s">
        <v>189</v>
      </c>
      <c r="E1942" s="1" t="s">
        <v>3024</v>
      </c>
      <c r="F1942" s="1">
        <v>0.2555</v>
      </c>
      <c r="K1942" s="1">
        <v>0.2533</v>
      </c>
      <c r="U1942" s="1">
        <v>0.2487</v>
      </c>
      <c r="AK1942" s="1">
        <v>0.251</v>
      </c>
    </row>
    <row r="1943" s="1" customFormat="1" ht="40.5" spans="1:37">
      <c r="A1943" s="1">
        <v>1940</v>
      </c>
      <c r="B1943" s="8" t="s">
        <v>3027</v>
      </c>
      <c r="C1943" s="8" t="s">
        <v>466</v>
      </c>
      <c r="D1943" s="1" t="s">
        <v>146</v>
      </c>
      <c r="E1943" s="1" t="s">
        <v>3024</v>
      </c>
      <c r="F1943" s="1">
        <v>0.1924</v>
      </c>
      <c r="U1943" s="1">
        <v>0.1667</v>
      </c>
      <c r="AB1943" s="1">
        <v>0.1833</v>
      </c>
      <c r="AI1943" s="1">
        <v>0.1667</v>
      </c>
      <c r="AK1943" s="1">
        <v>0.1722</v>
      </c>
    </row>
    <row r="1944" s="1" customFormat="1" ht="40.5" spans="1:37">
      <c r="A1944" s="1">
        <v>1941</v>
      </c>
      <c r="B1944" s="8" t="s">
        <v>3028</v>
      </c>
      <c r="C1944" s="8" t="s">
        <v>186</v>
      </c>
      <c r="D1944" s="1" t="s">
        <v>993</v>
      </c>
      <c r="E1944" s="1" t="s">
        <v>3024</v>
      </c>
      <c r="F1944" s="1">
        <v>6.1155</v>
      </c>
      <c r="Q1944" s="1">
        <v>6.1084</v>
      </c>
      <c r="U1944" s="1">
        <v>6.1084</v>
      </c>
      <c r="V1944" s="1">
        <v>6.13</v>
      </c>
      <c r="AI1944" s="1">
        <v>6.1084</v>
      </c>
      <c r="AK1944" s="1">
        <v>6.1138</v>
      </c>
    </row>
    <row r="1945" s="1" customFormat="1" ht="40.5" spans="1:37">
      <c r="A1945" s="1">
        <v>1942</v>
      </c>
      <c r="B1945" s="8" t="s">
        <v>3028</v>
      </c>
      <c r="C1945" s="8" t="s">
        <v>307</v>
      </c>
      <c r="D1945" s="1" t="s">
        <v>251</v>
      </c>
      <c r="E1945" s="1" t="s">
        <v>3024</v>
      </c>
      <c r="F1945" s="1">
        <v>3.6355</v>
      </c>
      <c r="Q1945" s="1">
        <v>3.5034</v>
      </c>
      <c r="U1945" s="1">
        <v>3.5034</v>
      </c>
      <c r="AI1945" s="1">
        <v>3.5034</v>
      </c>
      <c r="AK1945" s="1">
        <v>3.5034</v>
      </c>
    </row>
    <row r="1946" s="1" customFormat="1" ht="40.5" spans="1:37">
      <c r="A1946" s="1">
        <v>1943</v>
      </c>
      <c r="B1946" s="8" t="s">
        <v>3028</v>
      </c>
      <c r="C1946" s="8" t="s">
        <v>307</v>
      </c>
      <c r="D1946" s="1" t="s">
        <v>993</v>
      </c>
      <c r="E1946" s="1" t="s">
        <v>3024</v>
      </c>
      <c r="F1946" s="1">
        <v>3.7287</v>
      </c>
      <c r="Q1946" s="1">
        <v>3.5934</v>
      </c>
      <c r="U1946" s="1">
        <v>3.5934</v>
      </c>
      <c r="V1946" s="1">
        <v>3.5967</v>
      </c>
      <c r="AI1946" s="1">
        <v>3.5934</v>
      </c>
      <c r="AK1946" s="1">
        <v>3.5942</v>
      </c>
    </row>
    <row r="1947" s="1" customFormat="1" ht="40.5" spans="1:37">
      <c r="A1947" s="1">
        <v>1944</v>
      </c>
      <c r="B1947" s="8" t="s">
        <v>3029</v>
      </c>
      <c r="C1947" s="8" t="s">
        <v>466</v>
      </c>
      <c r="D1947" s="1" t="s">
        <v>3002</v>
      </c>
      <c r="E1947" s="1" t="s">
        <v>3024</v>
      </c>
      <c r="F1947" s="1">
        <v>3.1444</v>
      </c>
      <c r="Q1947" s="1">
        <v>3.1366</v>
      </c>
      <c r="V1947" s="1">
        <v>3.1366</v>
      </c>
      <c r="AI1947" s="1">
        <v>3.1366</v>
      </c>
      <c r="AJ1947" s="1">
        <v>3.14</v>
      </c>
      <c r="AK1947" s="1">
        <v>3.1375</v>
      </c>
    </row>
    <row r="1948" s="1" customFormat="1" ht="40.5" spans="1:37">
      <c r="A1948" s="1">
        <v>1945</v>
      </c>
      <c r="B1948" s="8" t="s">
        <v>3030</v>
      </c>
      <c r="C1948" s="8" t="s">
        <v>3031</v>
      </c>
      <c r="D1948" s="1" t="s">
        <v>993</v>
      </c>
      <c r="E1948" s="1" t="s">
        <v>3024</v>
      </c>
      <c r="F1948" s="1">
        <v>4.58</v>
      </c>
      <c r="H1948" s="1">
        <v>4.495</v>
      </c>
      <c r="J1948" s="1">
        <v>4.5517</v>
      </c>
      <c r="O1948" s="1">
        <v>4.5517</v>
      </c>
      <c r="U1948" s="1">
        <v>4.495</v>
      </c>
      <c r="AK1948" s="1">
        <v>4.5234</v>
      </c>
    </row>
    <row r="1949" s="1" customFormat="1" ht="40.5" spans="1:37">
      <c r="A1949" s="1">
        <v>1946</v>
      </c>
      <c r="B1949" s="8" t="s">
        <v>3030</v>
      </c>
      <c r="C1949" s="8" t="s">
        <v>1073</v>
      </c>
      <c r="D1949" s="1" t="s">
        <v>251</v>
      </c>
      <c r="E1949" s="1" t="s">
        <v>3024</v>
      </c>
      <c r="F1949" s="1">
        <v>1.8268</v>
      </c>
      <c r="G1949" s="1">
        <v>1.7933</v>
      </c>
      <c r="J1949" s="1">
        <v>1.8025</v>
      </c>
      <c r="N1949" s="1">
        <v>1.8175</v>
      </c>
      <c r="U1949" s="1">
        <v>1.7933</v>
      </c>
      <c r="V1949" s="1">
        <v>1.7933</v>
      </c>
      <c r="Y1949" s="1">
        <v>1.7933</v>
      </c>
      <c r="AD1949" s="1">
        <v>1.7933</v>
      </c>
      <c r="AI1949" s="1">
        <v>1.7933</v>
      </c>
      <c r="AK1949" s="1">
        <v>1.7975</v>
      </c>
    </row>
    <row r="1950" s="1" customFormat="1" ht="40.5" spans="1:37">
      <c r="A1950" s="1">
        <v>1947</v>
      </c>
      <c r="B1950" s="8" t="s">
        <v>3030</v>
      </c>
      <c r="C1950" s="8" t="s">
        <v>3031</v>
      </c>
      <c r="D1950" s="1" t="s">
        <v>251</v>
      </c>
      <c r="E1950" s="1" t="s">
        <v>3024</v>
      </c>
      <c r="F1950" s="1">
        <v>4.4655</v>
      </c>
      <c r="H1950" s="1">
        <v>4.3825</v>
      </c>
      <c r="U1950" s="1">
        <v>4.3825</v>
      </c>
      <c r="AK1950" s="1">
        <v>4.3825</v>
      </c>
    </row>
    <row r="1951" s="1" customFormat="1" ht="40.5" spans="1:37">
      <c r="A1951" s="1">
        <v>1948</v>
      </c>
      <c r="B1951" s="8" t="s">
        <v>3032</v>
      </c>
      <c r="C1951" s="8" t="s">
        <v>134</v>
      </c>
      <c r="D1951" s="1" t="s">
        <v>925</v>
      </c>
      <c r="E1951" s="1" t="s">
        <v>3024</v>
      </c>
      <c r="F1951" s="1">
        <v>42.3333</v>
      </c>
      <c r="V1951" s="1">
        <v>35</v>
      </c>
      <c r="W1951" s="1">
        <v>34.3333</v>
      </c>
      <c r="AD1951" s="1">
        <v>34.3333</v>
      </c>
      <c r="AJ1951" s="1">
        <v>34.3333</v>
      </c>
      <c r="AK1951" s="1">
        <v>34.5</v>
      </c>
    </row>
    <row r="1952" s="1" customFormat="1" ht="40.5" spans="1:37">
      <c r="A1952" s="1">
        <v>1949</v>
      </c>
      <c r="B1952" s="4" t="s">
        <v>3033</v>
      </c>
      <c r="C1952" s="4" t="s">
        <v>191</v>
      </c>
      <c r="D1952" s="4" t="s">
        <v>3034</v>
      </c>
      <c r="E1952" s="1" t="s">
        <v>3035</v>
      </c>
      <c r="F1952" s="1" t="s">
        <v>3036</v>
      </c>
      <c r="N1952" s="1" t="s">
        <v>3037</v>
      </c>
      <c r="O1952" s="1" t="s">
        <v>3038</v>
      </c>
      <c r="W1952" s="1" t="s">
        <v>3039</v>
      </c>
      <c r="Y1952" s="1" t="s">
        <v>3040</v>
      </c>
      <c r="AA1952" s="1" t="s">
        <v>3041</v>
      </c>
      <c r="AG1952" s="1" t="s">
        <v>3042</v>
      </c>
      <c r="AK1952" s="1" t="s">
        <v>3043</v>
      </c>
    </row>
    <row r="1953" s="1" customFormat="1" ht="40.5" spans="1:37">
      <c r="A1953" s="1">
        <v>1950</v>
      </c>
      <c r="B1953" s="4" t="s">
        <v>1252</v>
      </c>
      <c r="C1953" s="4" t="s">
        <v>191</v>
      </c>
      <c r="D1953" s="4" t="s">
        <v>240</v>
      </c>
      <c r="E1953" s="1" t="s">
        <v>3035</v>
      </c>
      <c r="F1953" s="1" t="s">
        <v>3044</v>
      </c>
      <c r="J1953" s="1" t="s">
        <v>3045</v>
      </c>
      <c r="K1953" s="1" t="s">
        <v>3046</v>
      </c>
      <c r="M1953" s="1" t="s">
        <v>3047</v>
      </c>
      <c r="Y1953" s="1" t="s">
        <v>3048</v>
      </c>
      <c r="AA1953" s="1" t="s">
        <v>3049</v>
      </c>
      <c r="AB1953" s="1" t="s">
        <v>3048</v>
      </c>
      <c r="AF1953" s="1" t="s">
        <v>3050</v>
      </c>
      <c r="AK1953" s="1" t="s">
        <v>3051</v>
      </c>
    </row>
    <row r="1954" s="1" customFormat="1" ht="67.5" spans="1:37">
      <c r="A1954" s="1">
        <v>1951</v>
      </c>
      <c r="B1954" s="4" t="s">
        <v>3052</v>
      </c>
      <c r="C1954" s="4" t="s">
        <v>3053</v>
      </c>
      <c r="D1954" s="4" t="s">
        <v>3054</v>
      </c>
      <c r="E1954" s="1" t="s">
        <v>3035</v>
      </c>
      <c r="F1954" s="1" t="s">
        <v>3055</v>
      </c>
      <c r="I1954" s="1" t="s">
        <v>3056</v>
      </c>
      <c r="J1954" s="1" t="s">
        <v>3057</v>
      </c>
      <c r="O1954" s="1" t="s">
        <v>3058</v>
      </c>
      <c r="Q1954" s="1" t="s">
        <v>3058</v>
      </c>
      <c r="U1954" s="1" t="s">
        <v>3058</v>
      </c>
      <c r="V1954" s="1" t="s">
        <v>3059</v>
      </c>
      <c r="W1954" s="1" t="s">
        <v>3060</v>
      </c>
      <c r="Y1954" s="1" t="s">
        <v>3061</v>
      </c>
      <c r="AA1954" s="1" t="s">
        <v>3062</v>
      </c>
      <c r="AB1954" s="1" t="s">
        <v>3058</v>
      </c>
      <c r="AC1954" s="1" t="s">
        <v>3058</v>
      </c>
      <c r="AI1954" s="1" t="s">
        <v>3058</v>
      </c>
      <c r="AK1954" s="1" t="s">
        <v>3063</v>
      </c>
    </row>
    <row r="1955" s="1" customFormat="1" ht="40.5" spans="1:37">
      <c r="A1955" s="1">
        <v>1952</v>
      </c>
      <c r="B1955" s="4" t="s">
        <v>800</v>
      </c>
      <c r="C1955" s="4" t="s">
        <v>3064</v>
      </c>
      <c r="D1955" s="4" t="s">
        <v>3065</v>
      </c>
      <c r="E1955" s="1" t="s">
        <v>3035</v>
      </c>
      <c r="F1955" s="1" t="s">
        <v>3066</v>
      </c>
      <c r="I1955" s="1" t="s">
        <v>3067</v>
      </c>
      <c r="J1955" s="1" t="s">
        <v>3068</v>
      </c>
      <c r="K1955" s="1" t="s">
        <v>3069</v>
      </c>
      <c r="L1955" s="1" t="s">
        <v>3070</v>
      </c>
      <c r="M1955" s="1" t="s">
        <v>3071</v>
      </c>
      <c r="O1955" s="1" t="s">
        <v>3072</v>
      </c>
      <c r="Q1955" s="1" t="s">
        <v>3071</v>
      </c>
      <c r="U1955" s="1" t="s">
        <v>3073</v>
      </c>
      <c r="V1955" s="1" t="s">
        <v>3074</v>
      </c>
      <c r="W1955" s="1" t="s">
        <v>3075</v>
      </c>
      <c r="Y1955" s="1" t="s">
        <v>3076</v>
      </c>
      <c r="AA1955" s="1" t="s">
        <v>3077</v>
      </c>
      <c r="AC1955" s="1" t="s">
        <v>3078</v>
      </c>
      <c r="AJ1955" s="1" t="s">
        <v>3079</v>
      </c>
      <c r="AK1955" s="1" t="s">
        <v>3080</v>
      </c>
    </row>
    <row r="1956" s="1" customFormat="1" ht="40.5" spans="1:37">
      <c r="A1956" s="1">
        <v>1953</v>
      </c>
      <c r="B1956" s="4" t="s">
        <v>800</v>
      </c>
      <c r="C1956" s="4" t="s">
        <v>3081</v>
      </c>
      <c r="D1956" s="4" t="s">
        <v>3065</v>
      </c>
      <c r="E1956" s="1" t="s">
        <v>3035</v>
      </c>
      <c r="F1956" s="1" t="s">
        <v>3082</v>
      </c>
      <c r="I1956" s="97" t="s">
        <v>3083</v>
      </c>
      <c r="J1956" s="4" t="s">
        <v>3084</v>
      </c>
      <c r="K1956" s="4" t="s">
        <v>3085</v>
      </c>
      <c r="L1956" s="4" t="s">
        <v>3083</v>
      </c>
      <c r="N1956" s="4" t="s">
        <v>3083</v>
      </c>
      <c r="Q1956" s="4" t="s">
        <v>3083</v>
      </c>
      <c r="U1956" s="4" t="s">
        <v>3083</v>
      </c>
      <c r="V1956" s="4" t="s">
        <v>3086</v>
      </c>
      <c r="Y1956" s="4" t="s">
        <v>3087</v>
      </c>
      <c r="Z1956" s="4" t="s">
        <v>3088</v>
      </c>
      <c r="AA1956" s="4" t="s">
        <v>3083</v>
      </c>
      <c r="AI1956" s="4" t="s">
        <v>3083</v>
      </c>
      <c r="AJ1956" s="4" t="s">
        <v>3083</v>
      </c>
      <c r="AK1956" s="1" t="s">
        <v>3089</v>
      </c>
    </row>
    <row r="1957" s="1" customFormat="1" ht="40.5" spans="1:37">
      <c r="A1957" s="1">
        <v>1954</v>
      </c>
      <c r="B1957" s="4" t="s">
        <v>3029</v>
      </c>
      <c r="C1957" s="4" t="s">
        <v>307</v>
      </c>
      <c r="D1957" s="4" t="s">
        <v>2572</v>
      </c>
      <c r="E1957" s="1" t="s">
        <v>3035</v>
      </c>
      <c r="F1957" s="1" t="s">
        <v>3090</v>
      </c>
      <c r="G1957" s="4" t="s">
        <v>3091</v>
      </c>
      <c r="J1957" s="4" t="s">
        <v>3092</v>
      </c>
      <c r="N1957" s="4" t="s">
        <v>3093</v>
      </c>
      <c r="P1957" s="4" t="s">
        <v>3094</v>
      </c>
      <c r="Q1957" s="4" t="s">
        <v>3093</v>
      </c>
      <c r="V1957" s="4" t="s">
        <v>3091</v>
      </c>
      <c r="W1957" s="4" t="s">
        <v>3093</v>
      </c>
      <c r="AA1957" s="4" t="s">
        <v>3095</v>
      </c>
      <c r="AB1957" s="4" t="s">
        <v>3094</v>
      </c>
      <c r="AD1957" s="4" t="s">
        <v>3096</v>
      </c>
      <c r="AI1957" s="4" t="s">
        <v>3094</v>
      </c>
      <c r="AJ1957" s="4" t="s">
        <v>3093</v>
      </c>
      <c r="AK1957" s="1" t="s">
        <v>3097</v>
      </c>
    </row>
    <row r="1958" s="1" customFormat="1" ht="40.5" spans="1:37">
      <c r="A1958" s="1">
        <v>1955</v>
      </c>
      <c r="B1958" s="4" t="s">
        <v>3098</v>
      </c>
      <c r="C1958" s="4" t="s">
        <v>183</v>
      </c>
      <c r="D1958" s="4" t="s">
        <v>1659</v>
      </c>
      <c r="E1958" s="1" t="s">
        <v>3035</v>
      </c>
      <c r="F1958" s="1" t="s">
        <v>3099</v>
      </c>
      <c r="G1958" s="4" t="s">
        <v>3100</v>
      </c>
      <c r="M1958" s="4" t="s">
        <v>3100</v>
      </c>
      <c r="N1958" s="4" t="s">
        <v>3100</v>
      </c>
      <c r="Q1958" s="4" t="s">
        <v>3100</v>
      </c>
      <c r="V1958" s="4" t="s">
        <v>3100</v>
      </c>
      <c r="W1958" s="4" t="s">
        <v>3100</v>
      </c>
      <c r="AB1958" s="4" t="s">
        <v>3100</v>
      </c>
      <c r="AK1958" s="1" t="s">
        <v>3100</v>
      </c>
    </row>
    <row r="1959" s="1" customFormat="1" ht="40.5" spans="1:37">
      <c r="A1959" s="1">
        <v>1956</v>
      </c>
      <c r="B1959" s="4" t="s">
        <v>3098</v>
      </c>
      <c r="C1959" s="4" t="s">
        <v>191</v>
      </c>
      <c r="D1959" s="4" t="s">
        <v>1659</v>
      </c>
      <c r="E1959" s="1" t="s">
        <v>3035</v>
      </c>
      <c r="F1959" s="1" t="s">
        <v>3101</v>
      </c>
      <c r="G1959" s="4" t="s">
        <v>3099</v>
      </c>
      <c r="H1959" s="4" t="s">
        <v>3099</v>
      </c>
      <c r="I1959" s="4" t="s">
        <v>3099</v>
      </c>
      <c r="L1959" s="4" t="s">
        <v>3099</v>
      </c>
      <c r="M1959" s="4" t="s">
        <v>3099</v>
      </c>
      <c r="N1959" s="4" t="s">
        <v>3099</v>
      </c>
      <c r="Q1959" s="4" t="s">
        <v>3099</v>
      </c>
      <c r="S1959" s="4" t="s">
        <v>3099</v>
      </c>
      <c r="U1959" s="4" t="s">
        <v>3099</v>
      </c>
      <c r="V1959" s="4" t="s">
        <v>3099</v>
      </c>
      <c r="W1959" s="4" t="s">
        <v>3099</v>
      </c>
      <c r="X1959" s="4" t="s">
        <v>3099</v>
      </c>
      <c r="Y1959" s="4" t="s">
        <v>3099</v>
      </c>
      <c r="AB1959" s="4" t="s">
        <v>3099</v>
      </c>
      <c r="AC1959" s="4" t="s">
        <v>3099</v>
      </c>
      <c r="AD1959" s="4" t="s">
        <v>3099</v>
      </c>
      <c r="AK1959" s="1" t="s">
        <v>3099</v>
      </c>
    </row>
    <row r="1960" s="1" customFormat="1" ht="40.5" spans="1:37">
      <c r="A1960" s="1">
        <v>1957</v>
      </c>
      <c r="B1960" s="4" t="s">
        <v>3098</v>
      </c>
      <c r="C1960" s="4" t="s">
        <v>3102</v>
      </c>
      <c r="D1960" s="4" t="s">
        <v>2995</v>
      </c>
      <c r="E1960" s="1" t="s">
        <v>3035</v>
      </c>
      <c r="F1960" s="1" t="s">
        <v>3103</v>
      </c>
      <c r="G1960" s="4" t="s">
        <v>3104</v>
      </c>
      <c r="H1960" s="4" t="s">
        <v>3104</v>
      </c>
      <c r="I1960" s="4" t="s">
        <v>3104</v>
      </c>
      <c r="L1960" s="4" t="s">
        <v>3104</v>
      </c>
      <c r="M1960" s="4" t="s">
        <v>3105</v>
      </c>
      <c r="N1960" s="4" t="s">
        <v>3104</v>
      </c>
      <c r="Q1960" s="4" t="s">
        <v>3104</v>
      </c>
      <c r="S1960" s="4" t="s">
        <v>3104</v>
      </c>
      <c r="U1960" s="4" t="s">
        <v>3104</v>
      </c>
      <c r="V1960" s="4" t="s">
        <v>3104</v>
      </c>
      <c r="W1960" s="4" t="s">
        <v>3104</v>
      </c>
      <c r="X1960" s="4" t="s">
        <v>3104</v>
      </c>
      <c r="Y1960" s="4" t="s">
        <v>3105</v>
      </c>
      <c r="AB1960" s="4" t="s">
        <v>3104</v>
      </c>
      <c r="AC1960" s="4" t="s">
        <v>3104</v>
      </c>
      <c r="AD1960" s="4" t="s">
        <v>3104</v>
      </c>
      <c r="AK1960" s="6" t="s">
        <v>3106</v>
      </c>
    </row>
    <row r="1961" s="1" customFormat="1" ht="40.5" spans="1:37">
      <c r="A1961" s="1">
        <v>1958</v>
      </c>
      <c r="B1961" s="4" t="s">
        <v>3107</v>
      </c>
      <c r="C1961" s="4" t="s">
        <v>183</v>
      </c>
      <c r="D1961" s="4" t="s">
        <v>3108</v>
      </c>
      <c r="E1961" s="1" t="s">
        <v>3035</v>
      </c>
      <c r="F1961" s="1" t="s">
        <v>3109</v>
      </c>
      <c r="H1961" s="4" t="s">
        <v>3110</v>
      </c>
      <c r="I1961" s="98" t="s">
        <v>3111</v>
      </c>
      <c r="L1961" s="4" t="s">
        <v>3112</v>
      </c>
      <c r="M1961" s="4" t="s">
        <v>3113</v>
      </c>
      <c r="O1961" s="4" t="s">
        <v>3114</v>
      </c>
      <c r="Q1961" s="4" t="s">
        <v>3115</v>
      </c>
      <c r="U1961" s="4" t="s">
        <v>3116</v>
      </c>
      <c r="V1961" s="4" t="s">
        <v>3117</v>
      </c>
      <c r="X1961" s="4" t="s">
        <v>3118</v>
      </c>
      <c r="AA1961" s="4" t="s">
        <v>3119</v>
      </c>
      <c r="AD1961" s="4" t="s">
        <v>3120</v>
      </c>
      <c r="AE1961" s="4" t="s">
        <v>3121</v>
      </c>
      <c r="AK1961" s="1" t="s">
        <v>3122</v>
      </c>
    </row>
    <row r="1962" s="1" customFormat="1" ht="40.5" spans="1:37">
      <c r="A1962" s="1">
        <v>1959</v>
      </c>
      <c r="B1962" s="4" t="s">
        <v>3123</v>
      </c>
      <c r="C1962" s="4" t="s">
        <v>183</v>
      </c>
      <c r="D1962" s="4" t="s">
        <v>3124</v>
      </c>
      <c r="E1962" s="1" t="s">
        <v>3035</v>
      </c>
      <c r="F1962" s="1" t="s">
        <v>3125</v>
      </c>
      <c r="I1962" s="99" t="s">
        <v>3126</v>
      </c>
      <c r="Q1962" s="4" t="s">
        <v>3127</v>
      </c>
      <c r="V1962" s="4" t="s">
        <v>3128</v>
      </c>
      <c r="W1962" s="4" t="s">
        <v>3129</v>
      </c>
      <c r="AD1962" s="4" t="s">
        <v>3130</v>
      </c>
      <c r="AK1962" s="1" t="s">
        <v>3131</v>
      </c>
    </row>
    <row r="1963" s="1" customFormat="1" ht="40.5" spans="1:37">
      <c r="A1963" s="1">
        <v>1960</v>
      </c>
      <c r="B1963" s="4" t="s">
        <v>3123</v>
      </c>
      <c r="C1963" s="4" t="s">
        <v>191</v>
      </c>
      <c r="D1963" s="4" t="s">
        <v>240</v>
      </c>
      <c r="E1963" s="1" t="s">
        <v>3035</v>
      </c>
      <c r="F1963" s="1" t="s">
        <v>3132</v>
      </c>
      <c r="I1963" s="100" t="s">
        <v>3133</v>
      </c>
      <c r="J1963" s="4" t="s">
        <v>3134</v>
      </c>
      <c r="L1963" s="4" t="s">
        <v>3135</v>
      </c>
      <c r="Q1963" s="4" t="s">
        <v>3134</v>
      </c>
      <c r="U1963" s="4" t="s">
        <v>3134</v>
      </c>
      <c r="V1963" s="4" t="s">
        <v>3134</v>
      </c>
      <c r="W1963" s="4" t="s">
        <v>3134</v>
      </c>
      <c r="AD1963" s="4" t="s">
        <v>3136</v>
      </c>
      <c r="AI1963" s="4" t="s">
        <v>3134</v>
      </c>
      <c r="AK1963" s="1" t="s">
        <v>3137</v>
      </c>
    </row>
    <row r="1964" s="1" customFormat="1" ht="40.5" spans="1:37">
      <c r="A1964" s="1">
        <v>1961</v>
      </c>
      <c r="B1964" s="1" t="s">
        <v>2082</v>
      </c>
      <c r="C1964" s="4" t="s">
        <v>3138</v>
      </c>
      <c r="D1964" s="4" t="s">
        <v>842</v>
      </c>
      <c r="E1964" s="1" t="s">
        <v>3035</v>
      </c>
      <c r="F1964" s="1" t="s">
        <v>3139</v>
      </c>
      <c r="L1964" s="4" t="s">
        <v>3140</v>
      </c>
      <c r="N1964" s="4" t="s">
        <v>3141</v>
      </c>
      <c r="U1964" s="4" t="s">
        <v>3142</v>
      </c>
      <c r="V1964" s="4" t="s">
        <v>3143</v>
      </c>
      <c r="AA1964" s="4" t="s">
        <v>3144</v>
      </c>
      <c r="AB1964" s="4" t="s">
        <v>3145</v>
      </c>
      <c r="AI1964" s="4" t="s">
        <v>3142</v>
      </c>
      <c r="AK1964" s="1" t="s">
        <v>3146</v>
      </c>
    </row>
    <row r="1965" s="1" customFormat="1" ht="40.5" spans="1:37">
      <c r="A1965" s="1">
        <v>1962</v>
      </c>
      <c r="B1965" s="4" t="s">
        <v>1502</v>
      </c>
      <c r="C1965" s="4" t="s">
        <v>466</v>
      </c>
      <c r="D1965" s="4" t="s">
        <v>251</v>
      </c>
      <c r="E1965" s="1" t="s">
        <v>3035</v>
      </c>
      <c r="F1965" s="1" t="s">
        <v>3147</v>
      </c>
      <c r="J1965" s="4" t="s">
        <v>3148</v>
      </c>
      <c r="K1965" s="4" t="s">
        <v>3149</v>
      </c>
      <c r="L1965" s="4" t="s">
        <v>3150</v>
      </c>
      <c r="O1965" s="4" t="s">
        <v>3151</v>
      </c>
      <c r="Q1965" s="4" t="s">
        <v>3148</v>
      </c>
      <c r="X1965" s="4" t="s">
        <v>3152</v>
      </c>
      <c r="Y1965" s="4" t="s">
        <v>3153</v>
      </c>
      <c r="AA1965" s="4" t="s">
        <v>3154</v>
      </c>
      <c r="AB1965" s="4" t="s">
        <v>3155</v>
      </c>
      <c r="AD1965" s="4" t="s">
        <v>3148</v>
      </c>
      <c r="AG1965" s="105" t="s">
        <v>3156</v>
      </c>
      <c r="AJ1965" s="4" t="s">
        <v>3155</v>
      </c>
      <c r="AK1965" s="1" t="s">
        <v>3157</v>
      </c>
    </row>
    <row r="1966" s="1" customFormat="1" ht="40.5" spans="1:37">
      <c r="A1966" s="1">
        <v>1963</v>
      </c>
      <c r="B1966" s="4" t="s">
        <v>3158</v>
      </c>
      <c r="C1966" s="4" t="s">
        <v>3159</v>
      </c>
      <c r="D1966" s="4" t="s">
        <v>57</v>
      </c>
      <c r="E1966" s="1" t="s">
        <v>3035</v>
      </c>
      <c r="F1966" s="1" t="s">
        <v>3160</v>
      </c>
      <c r="L1966" s="4" t="s">
        <v>3161</v>
      </c>
      <c r="V1966" s="4" t="s">
        <v>3162</v>
      </c>
      <c r="Z1966" s="4" t="s">
        <v>3163</v>
      </c>
      <c r="AA1966" s="4" t="s">
        <v>3164</v>
      </c>
      <c r="AK1966" s="1" t="s">
        <v>3165</v>
      </c>
    </row>
    <row r="1967" s="1" customFormat="1" ht="40.5" spans="1:37">
      <c r="A1967" s="1">
        <v>1964</v>
      </c>
      <c r="B1967" s="4" t="s">
        <v>3158</v>
      </c>
      <c r="C1967" s="4" t="s">
        <v>3166</v>
      </c>
      <c r="D1967" s="4" t="s">
        <v>57</v>
      </c>
      <c r="E1967" s="1" t="s">
        <v>3035</v>
      </c>
      <c r="F1967" s="1" t="s">
        <v>3167</v>
      </c>
      <c r="J1967" s="4" t="s">
        <v>3168</v>
      </c>
      <c r="L1967" s="4" t="s">
        <v>3169</v>
      </c>
      <c r="U1967" s="4" t="s">
        <v>3170</v>
      </c>
      <c r="V1967" s="4" t="s">
        <v>3171</v>
      </c>
      <c r="W1967" s="4" t="s">
        <v>3079</v>
      </c>
      <c r="Z1967" s="4" t="s">
        <v>3172</v>
      </c>
      <c r="AA1967" s="4" t="s">
        <v>3173</v>
      </c>
      <c r="AD1967" s="4" t="s">
        <v>3070</v>
      </c>
      <c r="AE1967" s="4" t="s">
        <v>3174</v>
      </c>
      <c r="AJ1967" s="4" t="s">
        <v>3070</v>
      </c>
      <c r="AK1967" s="1" t="s">
        <v>3175</v>
      </c>
    </row>
    <row r="1968" s="1" customFormat="1" ht="40.5" spans="1:37">
      <c r="A1968" s="1">
        <v>1965</v>
      </c>
      <c r="B1968" s="4" t="s">
        <v>3176</v>
      </c>
      <c r="C1968" s="4" t="s">
        <v>708</v>
      </c>
      <c r="D1968" s="4" t="s">
        <v>88</v>
      </c>
      <c r="E1968" s="1" t="s">
        <v>3035</v>
      </c>
      <c r="F1968" s="1" t="s">
        <v>3177</v>
      </c>
      <c r="I1968" s="4" t="s">
        <v>3178</v>
      </c>
      <c r="M1968" s="4" t="s">
        <v>3179</v>
      </c>
      <c r="U1968" s="4" t="s">
        <v>3180</v>
      </c>
      <c r="AB1968" s="4"/>
      <c r="AI1968" s="4" t="s">
        <v>3180</v>
      </c>
      <c r="AK1968" s="1" t="s">
        <v>3181</v>
      </c>
    </row>
    <row r="1969" s="1" customFormat="1" ht="40.5" spans="1:37">
      <c r="A1969" s="1">
        <v>1966</v>
      </c>
      <c r="B1969" s="4" t="s">
        <v>1453</v>
      </c>
      <c r="C1969" s="4" t="s">
        <v>708</v>
      </c>
      <c r="D1969" s="4" t="s">
        <v>251</v>
      </c>
      <c r="E1969" s="1" t="s">
        <v>3035</v>
      </c>
      <c r="F1969" s="1" t="s">
        <v>3182</v>
      </c>
      <c r="L1969" s="4" t="s">
        <v>3183</v>
      </c>
      <c r="U1969" s="4" t="s">
        <v>3184</v>
      </c>
      <c r="V1969" s="4" t="s">
        <v>3185</v>
      </c>
      <c r="AB1969" s="4" t="s">
        <v>3185</v>
      </c>
      <c r="AI1969" s="4" t="s">
        <v>3184</v>
      </c>
      <c r="AK1969" s="6" t="s">
        <v>3186</v>
      </c>
    </row>
    <row r="1970" s="1" customFormat="1" ht="54" spans="1:37">
      <c r="A1970" s="1">
        <v>1967</v>
      </c>
      <c r="B1970" s="4" t="s">
        <v>1674</v>
      </c>
      <c r="C1970" s="4" t="s">
        <v>1679</v>
      </c>
      <c r="D1970" s="4" t="s">
        <v>85</v>
      </c>
      <c r="E1970" s="1" t="s">
        <v>3035</v>
      </c>
      <c r="F1970" s="1" t="s">
        <v>3187</v>
      </c>
      <c r="J1970" s="4" t="s">
        <v>3188</v>
      </c>
      <c r="L1970" s="4" t="s">
        <v>3189</v>
      </c>
      <c r="Q1970" s="4" t="s">
        <v>3190</v>
      </c>
      <c r="U1970" s="4" t="s">
        <v>3188</v>
      </c>
      <c r="V1970" s="4" t="s">
        <v>3190</v>
      </c>
      <c r="AA1970" s="4" t="s">
        <v>3191</v>
      </c>
      <c r="AB1970" s="4"/>
      <c r="AD1970" s="4" t="s">
        <v>3188</v>
      </c>
      <c r="AI1970" s="4" t="s">
        <v>3190</v>
      </c>
      <c r="AK1970" s="1" t="s">
        <v>3192</v>
      </c>
    </row>
    <row r="1971" s="1" customFormat="1" ht="40.5" spans="1:37">
      <c r="A1971" s="1">
        <v>1968</v>
      </c>
      <c r="B1971" s="4" t="s">
        <v>3193</v>
      </c>
      <c r="C1971" s="4" t="s">
        <v>3194</v>
      </c>
      <c r="D1971" s="4" t="s">
        <v>3195</v>
      </c>
      <c r="E1971" s="1" t="s">
        <v>3035</v>
      </c>
      <c r="F1971" s="1" t="s">
        <v>3196</v>
      </c>
      <c r="G1971" s="4" t="s">
        <v>3197</v>
      </c>
      <c r="O1971" s="4" t="s">
        <v>3198</v>
      </c>
      <c r="U1971" s="4" t="s">
        <v>3197</v>
      </c>
      <c r="AA1971" s="4" t="s">
        <v>3198</v>
      </c>
      <c r="AI1971" s="4" t="s">
        <v>3197</v>
      </c>
      <c r="AK1971" s="1" t="s">
        <v>3199</v>
      </c>
    </row>
    <row r="1972" s="1" customFormat="1" ht="40.5" spans="1:37">
      <c r="A1972" s="1">
        <v>1969</v>
      </c>
      <c r="B1972" s="4" t="s">
        <v>1564</v>
      </c>
      <c r="C1972" s="4" t="s">
        <v>345</v>
      </c>
      <c r="D1972" s="4" t="s">
        <v>251</v>
      </c>
      <c r="E1972" s="1" t="s">
        <v>3035</v>
      </c>
      <c r="F1972" s="1" t="s">
        <v>3200</v>
      </c>
      <c r="J1972" s="4" t="s">
        <v>3201</v>
      </c>
      <c r="K1972" s="4" t="s">
        <v>3202</v>
      </c>
      <c r="L1972" s="4" t="s">
        <v>3203</v>
      </c>
      <c r="O1972" s="4" t="s">
        <v>3204</v>
      </c>
      <c r="Y1972" s="4" t="s">
        <v>3205</v>
      </c>
      <c r="Z1972" s="4" t="s">
        <v>3206</v>
      </c>
      <c r="AA1972" s="4" t="s">
        <v>3207</v>
      </c>
      <c r="AB1972" s="4" t="s">
        <v>3208</v>
      </c>
      <c r="AC1972" s="4" t="s">
        <v>3209</v>
      </c>
      <c r="AD1972" s="4" t="s">
        <v>3210</v>
      </c>
      <c r="AE1972" s="4" t="s">
        <v>3206</v>
      </c>
      <c r="AI1972" s="4" t="s">
        <v>3211</v>
      </c>
      <c r="AK1972" s="1" t="s">
        <v>3212</v>
      </c>
    </row>
    <row r="1973" s="1" customFormat="1" ht="54" spans="1:37">
      <c r="A1973" s="1">
        <v>1970</v>
      </c>
      <c r="B1973" s="4" t="s">
        <v>3213</v>
      </c>
      <c r="C1973" s="4" t="s">
        <v>3214</v>
      </c>
      <c r="D1973" s="4" t="s">
        <v>88</v>
      </c>
      <c r="E1973" s="1" t="s">
        <v>3035</v>
      </c>
      <c r="F1973" s="1" t="s">
        <v>3215</v>
      </c>
      <c r="L1973" s="4" t="s">
        <v>3216</v>
      </c>
      <c r="U1973" s="4" t="s">
        <v>3217</v>
      </c>
      <c r="V1973" s="4" t="s">
        <v>3218</v>
      </c>
      <c r="AB1973" s="4" t="s">
        <v>3219</v>
      </c>
      <c r="AC1973" s="4" t="s">
        <v>3218</v>
      </c>
      <c r="AK1973" s="1" t="s">
        <v>3220</v>
      </c>
    </row>
    <row r="1974" s="1" customFormat="1" ht="40.5" spans="1:37">
      <c r="A1974" s="1">
        <v>1971</v>
      </c>
      <c r="B1974" s="4" t="s">
        <v>586</v>
      </c>
      <c r="C1974" s="4" t="s">
        <v>3221</v>
      </c>
      <c r="D1974" s="4" t="s">
        <v>1880</v>
      </c>
      <c r="E1974" s="1" t="s">
        <v>3035</v>
      </c>
      <c r="F1974" s="1" t="s">
        <v>3222</v>
      </c>
      <c r="AB1974" s="4" t="s">
        <v>3223</v>
      </c>
      <c r="AK1974" s="1" t="s">
        <v>3223</v>
      </c>
    </row>
    <row r="1975" s="1" customFormat="1" ht="40.5" spans="1:37">
      <c r="A1975" s="1">
        <v>1972</v>
      </c>
      <c r="B1975" s="4" t="s">
        <v>586</v>
      </c>
      <c r="C1975" s="4" t="s">
        <v>3224</v>
      </c>
      <c r="D1975" s="4" t="s">
        <v>85</v>
      </c>
      <c r="E1975" s="1" t="s">
        <v>3035</v>
      </c>
      <c r="F1975" s="1" t="s">
        <v>3225</v>
      </c>
      <c r="H1975" s="4" t="s">
        <v>3226</v>
      </c>
      <c r="I1975" s="4" t="s">
        <v>3226</v>
      </c>
      <c r="M1975" s="4" t="s">
        <v>3226</v>
      </c>
      <c r="U1975" s="4" t="s">
        <v>3226</v>
      </c>
      <c r="V1975" s="4" t="s">
        <v>3226</v>
      </c>
      <c r="Y1975" s="4" t="s">
        <v>3226</v>
      </c>
      <c r="AI1975" s="4" t="s">
        <v>3226</v>
      </c>
      <c r="AK1975" s="1" t="s">
        <v>3226</v>
      </c>
    </row>
    <row r="1976" s="1" customFormat="1" ht="40.5" spans="1:37">
      <c r="A1976" s="1">
        <v>1973</v>
      </c>
      <c r="B1976" s="4" t="s">
        <v>3227</v>
      </c>
      <c r="C1976" s="4" t="s">
        <v>282</v>
      </c>
      <c r="D1976" s="4" t="s">
        <v>993</v>
      </c>
      <c r="E1976" s="1" t="s">
        <v>3035</v>
      </c>
      <c r="F1976" s="1" t="s">
        <v>3228</v>
      </c>
      <c r="AI1976" s="4" t="s">
        <v>3229</v>
      </c>
      <c r="AK1976" s="4" t="s">
        <v>3229</v>
      </c>
    </row>
    <row r="1977" s="1" customFormat="1" ht="54" spans="1:37">
      <c r="A1977" s="1">
        <v>1974</v>
      </c>
      <c r="B1977" s="4" t="s">
        <v>3230</v>
      </c>
      <c r="C1977" s="4" t="s">
        <v>3231</v>
      </c>
      <c r="D1977" s="4" t="s">
        <v>212</v>
      </c>
      <c r="E1977" s="1" t="s">
        <v>3035</v>
      </c>
      <c r="F1977" s="1" t="s">
        <v>3232</v>
      </c>
      <c r="I1977" s="4" t="s">
        <v>3233</v>
      </c>
      <c r="J1977" s="4" t="s">
        <v>3234</v>
      </c>
      <c r="L1977" s="4" t="s">
        <v>3235</v>
      </c>
      <c r="O1977" s="4" t="s">
        <v>3236</v>
      </c>
      <c r="U1977" s="4" t="s">
        <v>3237</v>
      </c>
      <c r="V1977" s="4" t="s">
        <v>3238</v>
      </c>
      <c r="X1977" s="4" t="s">
        <v>3239</v>
      </c>
      <c r="AA1977" s="4" t="s">
        <v>3235</v>
      </c>
      <c r="AB1977" s="4"/>
      <c r="AC1977" s="4"/>
      <c r="AD1977" s="4" t="s">
        <v>3240</v>
      </c>
      <c r="AI1977" s="4" t="s">
        <v>3235</v>
      </c>
      <c r="AK1977" s="6" t="s">
        <v>3241</v>
      </c>
    </row>
    <row r="1978" s="1" customFormat="1" ht="40.5" spans="1:37">
      <c r="A1978" s="1">
        <v>1975</v>
      </c>
      <c r="B1978" s="4" t="s">
        <v>3242</v>
      </c>
      <c r="C1978" s="4" t="s">
        <v>3243</v>
      </c>
      <c r="D1978" s="4" t="s">
        <v>3244</v>
      </c>
      <c r="E1978" s="1" t="s">
        <v>3035</v>
      </c>
      <c r="F1978" s="1" t="s">
        <v>3245</v>
      </c>
      <c r="AB1978" s="4" t="s">
        <v>3246</v>
      </c>
      <c r="AK1978" s="4" t="s">
        <v>3246</v>
      </c>
    </row>
    <row r="1979" s="1" customFormat="1" ht="40.5" spans="1:37">
      <c r="A1979" s="1">
        <v>1976</v>
      </c>
      <c r="B1979" s="4" t="s">
        <v>3247</v>
      </c>
      <c r="C1979" s="4" t="s">
        <v>3248</v>
      </c>
      <c r="D1979" s="4" t="s">
        <v>85</v>
      </c>
      <c r="E1979" s="1" t="s">
        <v>3035</v>
      </c>
      <c r="F1979" s="1" t="s">
        <v>3249</v>
      </c>
      <c r="H1979" s="4" t="s">
        <v>3250</v>
      </c>
      <c r="I1979" s="101" t="s">
        <v>3251</v>
      </c>
      <c r="J1979" s="4" t="s">
        <v>3252</v>
      </c>
      <c r="K1979" s="4" t="s">
        <v>3253</v>
      </c>
      <c r="L1979" s="4" t="s">
        <v>3254</v>
      </c>
      <c r="N1979" s="4" t="s">
        <v>3255</v>
      </c>
      <c r="O1979" s="4" t="s">
        <v>3256</v>
      </c>
      <c r="U1979" s="4" t="s">
        <v>3255</v>
      </c>
      <c r="V1979" s="4" t="s">
        <v>3257</v>
      </c>
      <c r="W1979" s="4" t="s">
        <v>3256</v>
      </c>
      <c r="AB1979" s="4" t="s">
        <v>3255</v>
      </c>
      <c r="AD1979" s="4" t="s">
        <v>3250</v>
      </c>
      <c r="AE1979" s="4" t="s">
        <v>3258</v>
      </c>
      <c r="AI1979" s="4" t="s">
        <v>3255</v>
      </c>
      <c r="AJ1979" s="4" t="s">
        <v>3255</v>
      </c>
      <c r="AK1979" s="1" t="s">
        <v>3259</v>
      </c>
    </row>
    <row r="1980" s="1" customFormat="1" ht="40.5" spans="1:37">
      <c r="A1980" s="1">
        <v>1977</v>
      </c>
      <c r="B1980" s="4" t="s">
        <v>3247</v>
      </c>
      <c r="C1980" s="4" t="s">
        <v>3260</v>
      </c>
      <c r="D1980" s="4" t="s">
        <v>85</v>
      </c>
      <c r="E1980" s="1" t="s">
        <v>3035</v>
      </c>
      <c r="F1980" s="1" t="s">
        <v>3261</v>
      </c>
      <c r="AB1980" s="4" t="s">
        <v>3262</v>
      </c>
      <c r="AK1980" s="4" t="s">
        <v>3262</v>
      </c>
    </row>
    <row r="1981" s="1" customFormat="1" ht="67.5" spans="1:37">
      <c r="A1981" s="1">
        <v>1978</v>
      </c>
      <c r="B1981" s="4" t="s">
        <v>3263</v>
      </c>
      <c r="C1981" s="4" t="s">
        <v>3264</v>
      </c>
      <c r="D1981" s="4" t="s">
        <v>1880</v>
      </c>
      <c r="E1981" s="1" t="s">
        <v>3035</v>
      </c>
      <c r="F1981" s="1" t="s">
        <v>3265</v>
      </c>
      <c r="H1981" s="4" t="s">
        <v>3266</v>
      </c>
      <c r="I1981" s="4"/>
      <c r="J1981" s="4" t="s">
        <v>3267</v>
      </c>
      <c r="K1981" s="4" t="s">
        <v>3268</v>
      </c>
      <c r="L1981" s="4"/>
      <c r="M1981" s="4" t="s">
        <v>3269</v>
      </c>
      <c r="N1981" s="4" t="s">
        <v>3267</v>
      </c>
      <c r="O1981" s="4" t="s">
        <v>3267</v>
      </c>
      <c r="Q1981" s="4" t="s">
        <v>3267</v>
      </c>
      <c r="Y1981" s="4" t="s">
        <v>3270</v>
      </c>
      <c r="AC1981" s="4" t="s">
        <v>3271</v>
      </c>
      <c r="AD1981" s="4" t="s">
        <v>3267</v>
      </c>
      <c r="AE1981" s="4" t="s">
        <v>3272</v>
      </c>
      <c r="AF1981" s="4"/>
      <c r="AG1981" s="92" t="s">
        <v>3273</v>
      </c>
      <c r="AJ1981" s="4" t="s">
        <v>3267</v>
      </c>
      <c r="AK1981" s="6" t="s">
        <v>3274</v>
      </c>
    </row>
    <row r="1982" s="1" customFormat="1" ht="67.5" spans="1:37">
      <c r="A1982" s="1">
        <v>1979</v>
      </c>
      <c r="B1982" s="4" t="s">
        <v>3263</v>
      </c>
      <c r="C1982" s="4" t="s">
        <v>3275</v>
      </c>
      <c r="D1982" s="4" t="s">
        <v>1880</v>
      </c>
      <c r="E1982" s="1" t="s">
        <v>3035</v>
      </c>
      <c r="F1982" s="1" t="s">
        <v>3276</v>
      </c>
      <c r="H1982" s="4" t="s">
        <v>3277</v>
      </c>
      <c r="I1982" s="102" t="s">
        <v>3278</v>
      </c>
      <c r="J1982" s="4" t="s">
        <v>3279</v>
      </c>
      <c r="K1982" s="4" t="s">
        <v>3280</v>
      </c>
      <c r="L1982" s="4" t="s">
        <v>3281</v>
      </c>
      <c r="M1982" s="4" t="s">
        <v>3282</v>
      </c>
      <c r="N1982" s="4" t="s">
        <v>3283</v>
      </c>
      <c r="O1982" s="4" t="s">
        <v>3284</v>
      </c>
      <c r="P1982" s="4"/>
      <c r="Q1982" s="4" t="s">
        <v>3277</v>
      </c>
      <c r="U1982" s="4" t="s">
        <v>3285</v>
      </c>
      <c r="V1982" s="4"/>
      <c r="W1982" s="4" t="s">
        <v>3279</v>
      </c>
      <c r="X1982" s="4"/>
      <c r="Y1982" s="4" t="s">
        <v>3286</v>
      </c>
      <c r="Z1982" s="4"/>
      <c r="AA1982" s="4" t="s">
        <v>3287</v>
      </c>
      <c r="AB1982" s="4"/>
      <c r="AE1982" s="4" t="s">
        <v>3288</v>
      </c>
      <c r="AJ1982" s="4" t="s">
        <v>3288</v>
      </c>
      <c r="AK1982" s="1" t="s">
        <v>3289</v>
      </c>
    </row>
    <row r="1983" s="1" customFormat="1" ht="67.5" spans="1:37">
      <c r="A1983" s="1">
        <v>1980</v>
      </c>
      <c r="B1983" s="4" t="s">
        <v>3263</v>
      </c>
      <c r="C1983" s="4" t="s">
        <v>3290</v>
      </c>
      <c r="D1983" s="4" t="s">
        <v>85</v>
      </c>
      <c r="E1983" s="1" t="s">
        <v>3035</v>
      </c>
      <c r="F1983" s="1" t="s">
        <v>3291</v>
      </c>
      <c r="G1983" s="4" t="s">
        <v>3292</v>
      </c>
      <c r="H1983" s="4" t="s">
        <v>3292</v>
      </c>
      <c r="I1983" s="103" t="s">
        <v>3292</v>
      </c>
      <c r="J1983" s="4" t="s">
        <v>3292</v>
      </c>
      <c r="K1983" s="4"/>
      <c r="L1983" s="4"/>
      <c r="M1983" s="4" t="s">
        <v>3293</v>
      </c>
      <c r="N1983" s="4"/>
      <c r="O1983" s="4" t="s">
        <v>3292</v>
      </c>
      <c r="U1983" s="4" t="s">
        <v>3292</v>
      </c>
      <c r="V1983" s="4" t="s">
        <v>3292</v>
      </c>
      <c r="W1983" s="4"/>
      <c r="X1983" s="4"/>
      <c r="Y1983" s="4"/>
      <c r="Z1983" s="4"/>
      <c r="AA1983" s="4"/>
      <c r="AB1983" s="4"/>
      <c r="AC1983" s="4"/>
      <c r="AD1983" s="4" t="s">
        <v>3292</v>
      </c>
      <c r="AI1983" s="4" t="s">
        <v>3292</v>
      </c>
      <c r="AK1983" s="1" t="s">
        <v>3294</v>
      </c>
    </row>
    <row r="1984" s="1" customFormat="1" ht="67.5" spans="1:37">
      <c r="A1984" s="1">
        <v>1981</v>
      </c>
      <c r="B1984" s="4" t="s">
        <v>3263</v>
      </c>
      <c r="C1984" s="4" t="s">
        <v>3295</v>
      </c>
      <c r="D1984" s="4" t="s">
        <v>85</v>
      </c>
      <c r="E1984" s="1" t="s">
        <v>3035</v>
      </c>
      <c r="F1984" s="1" t="s">
        <v>3296</v>
      </c>
      <c r="G1984" s="4"/>
      <c r="H1984" s="4" t="s">
        <v>3297</v>
      </c>
      <c r="I1984" s="104" t="s">
        <v>3298</v>
      </c>
      <c r="J1984" s="4" t="s">
        <v>3299</v>
      </c>
      <c r="K1984" s="4" t="s">
        <v>3300</v>
      </c>
      <c r="L1984" s="4" t="s">
        <v>3301</v>
      </c>
      <c r="M1984" s="4"/>
      <c r="N1984" s="4"/>
      <c r="O1984" s="4" t="s">
        <v>3299</v>
      </c>
      <c r="U1984" s="4" t="s">
        <v>3302</v>
      </c>
      <c r="V1984" s="4"/>
      <c r="W1984" s="4" t="s">
        <v>3299</v>
      </c>
      <c r="X1984" s="4"/>
      <c r="Y1984" s="4"/>
      <c r="Z1984" s="4"/>
      <c r="AA1984" s="4" t="s">
        <v>3303</v>
      </c>
      <c r="AB1984" s="4"/>
      <c r="AC1984" s="4"/>
      <c r="AD1984" s="4"/>
      <c r="AI1984" s="4" t="s">
        <v>3304</v>
      </c>
      <c r="AK1984" s="1" t="s">
        <v>3305</v>
      </c>
    </row>
    <row r="1985" s="1" customFormat="1" ht="67.5" spans="1:37">
      <c r="A1985" s="1">
        <v>1982</v>
      </c>
      <c r="B1985" s="4" t="s">
        <v>3263</v>
      </c>
      <c r="C1985" s="4" t="s">
        <v>3306</v>
      </c>
      <c r="D1985" s="4" t="s">
        <v>85</v>
      </c>
      <c r="E1985" s="1" t="s">
        <v>3035</v>
      </c>
      <c r="F1985" s="1" t="s">
        <v>3307</v>
      </c>
      <c r="I1985" s="107" t="s">
        <v>3308</v>
      </c>
      <c r="J1985" s="4" t="s">
        <v>3309</v>
      </c>
      <c r="K1985" s="4" t="s">
        <v>3310</v>
      </c>
      <c r="L1985" s="4" t="s">
        <v>3311</v>
      </c>
      <c r="M1985" s="4"/>
      <c r="N1985" s="4" t="s">
        <v>3308</v>
      </c>
      <c r="V1985" s="4" t="s">
        <v>3308</v>
      </c>
      <c r="W1985" s="4"/>
      <c r="X1985" s="4"/>
      <c r="Y1985" s="4" t="s">
        <v>3312</v>
      </c>
      <c r="Z1985" s="109"/>
      <c r="AA1985" s="4"/>
      <c r="AB1985" s="4"/>
      <c r="AC1985" s="4" t="s">
        <v>3313</v>
      </c>
      <c r="AD1985" s="4" t="s">
        <v>3308</v>
      </c>
      <c r="AI1985" s="4" t="s">
        <v>3308</v>
      </c>
      <c r="AJ1985" s="4" t="s">
        <v>3308</v>
      </c>
      <c r="AK1985" s="1" t="s">
        <v>3314</v>
      </c>
    </row>
    <row r="1986" s="1" customFormat="1" ht="40.5" spans="1:37">
      <c r="A1986" s="1">
        <v>1983</v>
      </c>
      <c r="B1986" s="1" t="s">
        <v>2405</v>
      </c>
      <c r="C1986" s="1" t="s">
        <v>345</v>
      </c>
      <c r="D1986" s="1" t="s">
        <v>251</v>
      </c>
      <c r="E1986" s="1" t="s">
        <v>2406</v>
      </c>
      <c r="F1986" s="6">
        <v>7.4108</v>
      </c>
      <c r="G1986" s="6"/>
      <c r="H1986" s="6"/>
      <c r="I1986" s="6">
        <v>5.7708</v>
      </c>
      <c r="J1986" s="6">
        <v>5.4608</v>
      </c>
      <c r="K1986" s="6">
        <v>5.8983</v>
      </c>
      <c r="L1986" s="6"/>
      <c r="M1986" s="6"/>
      <c r="N1986" s="6"/>
      <c r="O1986" s="6">
        <v>5.4675</v>
      </c>
      <c r="P1986" s="6"/>
      <c r="Q1986" s="6">
        <v>5.455</v>
      </c>
      <c r="R1986" s="6">
        <v>5.4733</v>
      </c>
      <c r="S1986" s="6">
        <v>6.49</v>
      </c>
      <c r="T1986" s="6">
        <v>5.455</v>
      </c>
      <c r="U1986" s="6">
        <v>5.4733</v>
      </c>
      <c r="V1986" s="6">
        <v>5.455</v>
      </c>
      <c r="W1986" s="6"/>
      <c r="X1986" s="6">
        <v>5.455</v>
      </c>
      <c r="Y1986" s="6"/>
      <c r="Z1986" s="6"/>
      <c r="AA1986" s="6">
        <v>5.455</v>
      </c>
      <c r="AB1986" s="6"/>
      <c r="AC1986" s="6"/>
      <c r="AD1986" s="6">
        <v>5.7083</v>
      </c>
      <c r="AE1986" s="6">
        <v>6.55</v>
      </c>
      <c r="AF1986" s="6"/>
      <c r="AG1986" s="6"/>
      <c r="AH1986" s="6"/>
      <c r="AI1986" s="6">
        <v>5.455</v>
      </c>
      <c r="AJ1986" s="6">
        <v>5.4733</v>
      </c>
      <c r="AK1986" s="6">
        <f t="shared" ref="AK1986:AK1992" si="52">AVERAGE(G1986:AJ1986)</f>
        <v>5.655975</v>
      </c>
    </row>
    <row r="1987" s="1" customFormat="1" ht="40.5" spans="1:39">
      <c r="A1987" s="1">
        <v>1984</v>
      </c>
      <c r="B1987" s="1" t="s">
        <v>2407</v>
      </c>
      <c r="C1987" s="1" t="s">
        <v>1111</v>
      </c>
      <c r="D1987" s="1" t="s">
        <v>240</v>
      </c>
      <c r="E1987" s="1" t="s">
        <v>2406</v>
      </c>
      <c r="F1987" s="6">
        <v>5.1423</v>
      </c>
      <c r="G1987" s="6"/>
      <c r="H1987" s="6"/>
      <c r="I1987" s="6">
        <v>4.683</v>
      </c>
      <c r="J1987" s="6">
        <v>4.683</v>
      </c>
      <c r="K1987" s="6"/>
      <c r="L1987" s="6">
        <v>5.02</v>
      </c>
      <c r="M1987" s="6"/>
      <c r="N1987" s="6"/>
      <c r="O1987" s="6"/>
      <c r="P1987" s="6"/>
      <c r="Q1987" s="6"/>
      <c r="R1987" s="6">
        <v>4.683</v>
      </c>
      <c r="S1987" s="6"/>
      <c r="T1987" s="6"/>
      <c r="U1987" s="6"/>
      <c r="V1987" s="6">
        <v>4.694</v>
      </c>
      <c r="W1987" s="6"/>
      <c r="X1987" s="6"/>
      <c r="Y1987" s="6">
        <v>4.705</v>
      </c>
      <c r="Z1987" s="6"/>
      <c r="AA1987" s="6"/>
      <c r="AB1987" s="6"/>
      <c r="AC1987" s="6"/>
      <c r="AD1987" s="6">
        <v>4.684</v>
      </c>
      <c r="AE1987" s="6"/>
      <c r="AF1987" s="6"/>
      <c r="AG1987" s="6"/>
      <c r="AH1987" s="6"/>
      <c r="AI1987" s="6">
        <v>4.683</v>
      </c>
      <c r="AJ1987" s="6"/>
      <c r="AK1987" s="6">
        <f t="shared" si="52"/>
        <v>4.729375</v>
      </c>
      <c r="AM1987" s="6"/>
    </row>
    <row r="1988" s="1" customFormat="1" ht="40.5" spans="1:39">
      <c r="A1988" s="1">
        <v>1985</v>
      </c>
      <c r="B1988" s="1" t="s">
        <v>2407</v>
      </c>
      <c r="C1988" s="1" t="s">
        <v>466</v>
      </c>
      <c r="D1988" s="1" t="s">
        <v>842</v>
      </c>
      <c r="E1988" s="1" t="s">
        <v>2406</v>
      </c>
      <c r="F1988" s="6">
        <v>1.486</v>
      </c>
      <c r="G1988" s="6"/>
      <c r="H1988" s="6"/>
      <c r="I1988" s="6">
        <v>1.4263</v>
      </c>
      <c r="J1988" s="6">
        <v>1.4058</v>
      </c>
      <c r="K1988" s="6"/>
      <c r="L1988" s="6">
        <v>1.48</v>
      </c>
      <c r="M1988" s="6"/>
      <c r="N1988" s="6"/>
      <c r="O1988" s="6"/>
      <c r="P1988" s="6"/>
      <c r="Q1988" s="6"/>
      <c r="R1988" s="6"/>
      <c r="S1988" s="6"/>
      <c r="T1988" s="6"/>
      <c r="U1988" s="6">
        <v>1.3825</v>
      </c>
      <c r="V1988" s="6">
        <v>1.403</v>
      </c>
      <c r="W1988" s="6"/>
      <c r="X1988" s="6"/>
      <c r="Y1988" s="6">
        <v>1.432</v>
      </c>
      <c r="Z1988" s="6"/>
      <c r="AA1988" s="6">
        <v>1.3971</v>
      </c>
      <c r="AB1988" s="6"/>
      <c r="AC1988" s="6">
        <v>1.4813</v>
      </c>
      <c r="AD1988" s="6">
        <v>1.432</v>
      </c>
      <c r="AE1988" s="6"/>
      <c r="AF1988" s="6"/>
      <c r="AG1988" s="6"/>
      <c r="AH1988" s="6"/>
      <c r="AI1988" s="6">
        <v>1.3825</v>
      </c>
      <c r="AJ1988" s="6"/>
      <c r="AK1988" s="6">
        <f t="shared" si="52"/>
        <v>1.42225</v>
      </c>
      <c r="AM1988" s="6"/>
    </row>
    <row r="1989" s="1" customFormat="1" ht="40.5" spans="1:37">
      <c r="A1989" s="1">
        <v>1986</v>
      </c>
      <c r="B1989" s="1" t="s">
        <v>2407</v>
      </c>
      <c r="C1989" s="1" t="s">
        <v>466</v>
      </c>
      <c r="D1989" s="1" t="s">
        <v>2408</v>
      </c>
      <c r="E1989" s="1" t="s">
        <v>2406</v>
      </c>
      <c r="F1989" s="6">
        <v>1.4371</v>
      </c>
      <c r="G1989" s="6"/>
      <c r="H1989" s="6"/>
      <c r="I1989" s="6">
        <v>1.4353</v>
      </c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>
        <v>1.4353</v>
      </c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>
        <v>1.4353</v>
      </c>
      <c r="AJ1989" s="6"/>
      <c r="AK1989" s="6">
        <f t="shared" si="52"/>
        <v>1.4353</v>
      </c>
    </row>
    <row r="1990" s="1" customFormat="1" ht="40.5" spans="1:39">
      <c r="A1990" s="1">
        <v>1987</v>
      </c>
      <c r="B1990" s="1" t="s">
        <v>2407</v>
      </c>
      <c r="C1990" s="1" t="s">
        <v>307</v>
      </c>
      <c r="D1990" s="1" t="s">
        <v>251</v>
      </c>
      <c r="E1990" s="1" t="s">
        <v>2406</v>
      </c>
      <c r="F1990" s="6">
        <v>2.8199</v>
      </c>
      <c r="G1990" s="6"/>
      <c r="H1990" s="6"/>
      <c r="I1990" s="6">
        <v>2.5425</v>
      </c>
      <c r="J1990" s="6"/>
      <c r="K1990" s="6">
        <v>2.5375</v>
      </c>
      <c r="L1990" s="6"/>
      <c r="M1990" s="6"/>
      <c r="N1990" s="6"/>
      <c r="O1990" s="6">
        <v>2.3483</v>
      </c>
      <c r="P1990" s="6"/>
      <c r="Q1990" s="6">
        <v>2.3175</v>
      </c>
      <c r="R1990" s="6"/>
      <c r="S1990" s="6"/>
      <c r="T1990" s="6"/>
      <c r="U1990" s="6">
        <v>2.5075</v>
      </c>
      <c r="V1990" s="6"/>
      <c r="W1990" s="6"/>
      <c r="X1990" s="6"/>
      <c r="Y1990" s="6">
        <v>2.4517</v>
      </c>
      <c r="Z1990" s="6"/>
      <c r="AA1990" s="6"/>
      <c r="AB1990" s="6"/>
      <c r="AC1990" s="6"/>
      <c r="AD1990" s="6"/>
      <c r="AE1990" s="6">
        <v>2.6525</v>
      </c>
      <c r="AF1990" s="6"/>
      <c r="AG1990" s="6"/>
      <c r="AH1990" s="6">
        <v>2.6525</v>
      </c>
      <c r="AI1990" s="6"/>
      <c r="AJ1990" s="6"/>
      <c r="AK1990" s="6">
        <f t="shared" si="52"/>
        <v>2.50125</v>
      </c>
      <c r="AM1990" s="6"/>
    </row>
    <row r="1991" s="1" customFormat="1" ht="40.5" spans="1:39">
      <c r="A1991" s="1">
        <v>1988</v>
      </c>
      <c r="B1991" s="1" t="s">
        <v>2407</v>
      </c>
      <c r="C1991" s="1" t="s">
        <v>307</v>
      </c>
      <c r="D1991" s="1" t="s">
        <v>187</v>
      </c>
      <c r="E1991" s="1" t="s">
        <v>2406</v>
      </c>
      <c r="F1991" s="6">
        <v>2.7677</v>
      </c>
      <c r="G1991" s="6"/>
      <c r="H1991" s="6"/>
      <c r="I1991" s="6">
        <v>2.4865</v>
      </c>
      <c r="J1991" s="6">
        <v>2.3795</v>
      </c>
      <c r="K1991" s="6"/>
      <c r="L1991" s="6">
        <v>2.6</v>
      </c>
      <c r="M1991" s="6"/>
      <c r="N1991" s="6"/>
      <c r="O1991" s="6">
        <v>2.3485</v>
      </c>
      <c r="P1991" s="6"/>
      <c r="Q1991" s="6"/>
      <c r="R1991" s="6">
        <v>2.4105</v>
      </c>
      <c r="S1991" s="6">
        <v>2.725</v>
      </c>
      <c r="T1991" s="6">
        <v>2.317</v>
      </c>
      <c r="U1991" s="6">
        <v>2.4105</v>
      </c>
      <c r="V1991" s="6"/>
      <c r="W1991" s="6"/>
      <c r="X1991" s="6">
        <v>2.7355</v>
      </c>
      <c r="Y1991" s="6">
        <v>2.663</v>
      </c>
      <c r="Z1991" s="6">
        <v>2.4105</v>
      </c>
      <c r="AA1991" s="6">
        <v>2.3751</v>
      </c>
      <c r="AB1991" s="6"/>
      <c r="AC1991" s="6">
        <v>2.6715</v>
      </c>
      <c r="AD1991" s="6"/>
      <c r="AE1991" s="6">
        <v>2.603</v>
      </c>
      <c r="AF1991" s="6"/>
      <c r="AG1991" s="6">
        <v>2.664</v>
      </c>
      <c r="AH1991" s="6"/>
      <c r="AI1991" s="6">
        <v>2.317</v>
      </c>
      <c r="AJ1991" s="6">
        <v>2.4105</v>
      </c>
      <c r="AK1991" s="6">
        <f t="shared" si="52"/>
        <v>2.50162352941176</v>
      </c>
      <c r="AM1991" s="6"/>
    </row>
    <row r="1992" s="1" customFormat="1" ht="40.5" spans="1:39">
      <c r="A1992" s="1">
        <v>1989</v>
      </c>
      <c r="B1992" s="1" t="s">
        <v>2407</v>
      </c>
      <c r="C1992" s="1" t="s">
        <v>307</v>
      </c>
      <c r="D1992" s="1" t="s">
        <v>136</v>
      </c>
      <c r="E1992" s="1" t="s">
        <v>2406</v>
      </c>
      <c r="F1992" s="6">
        <v>2.7494</v>
      </c>
      <c r="G1992" s="6"/>
      <c r="H1992" s="6"/>
      <c r="I1992" s="6">
        <v>2.5846</v>
      </c>
      <c r="J1992" s="6">
        <v>2.6588</v>
      </c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>
        <v>2.65</v>
      </c>
      <c r="AA1992" s="6"/>
      <c r="AB1992" s="6"/>
      <c r="AC1992" s="6"/>
      <c r="AD1992" s="6">
        <v>2.6625</v>
      </c>
      <c r="AE1992" s="6">
        <v>2.6746</v>
      </c>
      <c r="AF1992" s="6"/>
      <c r="AG1992" s="6"/>
      <c r="AH1992" s="6">
        <v>2.6521</v>
      </c>
      <c r="AI1992" s="6"/>
      <c r="AJ1992" s="6"/>
      <c r="AK1992" s="6">
        <f t="shared" si="52"/>
        <v>2.6471</v>
      </c>
      <c r="AM1992" s="6"/>
    </row>
    <row r="1993" s="1" customFormat="1" ht="108" spans="1:37">
      <c r="A1993" s="1">
        <v>1990</v>
      </c>
      <c r="B1993" s="1" t="s">
        <v>3315</v>
      </c>
      <c r="C1993" s="1" t="s">
        <v>3316</v>
      </c>
      <c r="D1993" s="1" t="s">
        <v>81</v>
      </c>
      <c r="E1993" s="1" t="s">
        <v>3317</v>
      </c>
      <c r="F1993" s="1">
        <v>18.2025</v>
      </c>
      <c r="I1993" s="1">
        <v>17.0589</v>
      </c>
      <c r="L1993" s="6">
        <v>18.15</v>
      </c>
      <c r="T1993" s="1">
        <v>17.0033</v>
      </c>
      <c r="V1993" s="1">
        <v>17.0033</v>
      </c>
      <c r="AA1993" s="6">
        <v>17.02</v>
      </c>
      <c r="AE1993" s="1">
        <v>17.2222</v>
      </c>
      <c r="AK1993" s="33">
        <v>17.243</v>
      </c>
    </row>
    <row r="1994" s="1" customFormat="1" ht="108" spans="1:37">
      <c r="A1994" s="1">
        <v>1991</v>
      </c>
      <c r="B1994" s="1" t="s">
        <v>3318</v>
      </c>
      <c r="C1994" s="1" t="s">
        <v>3319</v>
      </c>
      <c r="D1994" s="1" t="s">
        <v>81</v>
      </c>
      <c r="E1994" s="1" t="s">
        <v>3317</v>
      </c>
      <c r="F1994" s="6">
        <v>8.0812</v>
      </c>
      <c r="G1994" s="6"/>
      <c r="H1994" s="6"/>
      <c r="I1994" s="6">
        <v>7.433</v>
      </c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>
        <v>7.484</v>
      </c>
      <c r="W1994" s="6"/>
      <c r="X1994" s="6"/>
      <c r="Y1994" s="6">
        <v>7.628</v>
      </c>
      <c r="Z1994" s="6"/>
      <c r="AA1994" s="6"/>
      <c r="AB1994" s="6"/>
      <c r="AC1994" s="6">
        <v>7.484</v>
      </c>
      <c r="AD1994" s="6"/>
      <c r="AE1994" s="6">
        <v>7.4</v>
      </c>
      <c r="AF1994" s="6"/>
      <c r="AG1994" s="6"/>
      <c r="AH1994" s="6"/>
      <c r="AI1994" s="6">
        <v>7.142</v>
      </c>
      <c r="AJ1994" s="6"/>
      <c r="AK1994" s="6">
        <v>7.4285</v>
      </c>
    </row>
    <row r="1995" s="1" customFormat="1" ht="108" spans="1:37">
      <c r="A1995" s="1">
        <v>1992</v>
      </c>
      <c r="B1995" s="1" t="s">
        <v>39</v>
      </c>
      <c r="C1995" s="1" t="s">
        <v>3320</v>
      </c>
      <c r="D1995" s="1" t="s">
        <v>588</v>
      </c>
      <c r="E1995" s="1" t="s">
        <v>3317</v>
      </c>
      <c r="F1995" s="6">
        <v>96.44</v>
      </c>
      <c r="G1995" s="6">
        <v>96.38</v>
      </c>
      <c r="H1995" s="6"/>
      <c r="I1995" s="6"/>
      <c r="J1995" s="6"/>
      <c r="K1995" s="6"/>
      <c r="L1995" s="6">
        <v>96.38</v>
      </c>
      <c r="M1995" s="6"/>
      <c r="N1995" s="6"/>
      <c r="O1995" s="6">
        <v>96.38</v>
      </c>
      <c r="P1995" s="6"/>
      <c r="Q1995" s="6"/>
      <c r="R1995" s="6"/>
      <c r="S1995" s="6">
        <v>96.4</v>
      </c>
      <c r="T1995" s="6"/>
      <c r="U1995" s="6"/>
      <c r="V1995" s="6"/>
      <c r="W1995" s="6"/>
      <c r="X1995" s="6"/>
      <c r="Y1995" s="6">
        <v>96.38</v>
      </c>
      <c r="Z1995" s="6">
        <v>96.38</v>
      </c>
      <c r="AA1995" s="6">
        <v>96.3933</v>
      </c>
      <c r="AB1995" s="6">
        <v>96.38</v>
      </c>
      <c r="AC1995" s="6">
        <v>96.38</v>
      </c>
      <c r="AD1995" s="6">
        <v>96.38</v>
      </c>
      <c r="AE1995" s="6"/>
      <c r="AF1995" s="6"/>
      <c r="AG1995" s="6"/>
      <c r="AH1995" s="6">
        <v>96.38</v>
      </c>
      <c r="AI1995" s="6">
        <v>96.37</v>
      </c>
      <c r="AJ1995" s="6">
        <v>96.37</v>
      </c>
      <c r="AK1995" s="6">
        <v>96.381</v>
      </c>
    </row>
    <row r="1996" s="1" customFormat="1" ht="25" customHeight="1" spans="1:37">
      <c r="A1996" s="1">
        <v>1993</v>
      </c>
      <c r="B1996" s="1" t="s">
        <v>3321</v>
      </c>
      <c r="C1996" s="1" t="s">
        <v>3322</v>
      </c>
      <c r="D1996" s="1" t="s">
        <v>363</v>
      </c>
      <c r="E1996" s="1" t="s">
        <v>3323</v>
      </c>
      <c r="F1996" s="1">
        <v>28</v>
      </c>
      <c r="G1996" s="1">
        <v>27.95</v>
      </c>
      <c r="U1996" s="1">
        <v>27.95</v>
      </c>
      <c r="V1996" s="1">
        <v>27.95</v>
      </c>
      <c r="Y1996" s="1">
        <v>27.95</v>
      </c>
      <c r="Z1996" s="1">
        <v>27.95</v>
      </c>
      <c r="AI1996" s="1">
        <v>27.95</v>
      </c>
      <c r="AK1996" s="1">
        <v>27.95</v>
      </c>
    </row>
    <row r="1997" s="1" customFormat="1" ht="25" customHeight="1" spans="1:37">
      <c r="A1997" s="1">
        <v>1994</v>
      </c>
      <c r="B1997" s="1" t="s">
        <v>3324</v>
      </c>
      <c r="C1997" s="1" t="s">
        <v>3325</v>
      </c>
      <c r="D1997" s="1" t="s">
        <v>47</v>
      </c>
      <c r="E1997" s="1" t="s">
        <v>3323</v>
      </c>
      <c r="F1997" s="1">
        <v>29.74</v>
      </c>
      <c r="T1997" s="1">
        <v>29.02</v>
      </c>
      <c r="AK1997" s="1">
        <v>29.02</v>
      </c>
    </row>
    <row r="1998" s="1" customFormat="1" ht="25" customHeight="1" spans="1:37">
      <c r="A1998" s="1">
        <v>1995</v>
      </c>
      <c r="B1998" s="1" t="s">
        <v>1187</v>
      </c>
      <c r="C1998" s="1" t="s">
        <v>3326</v>
      </c>
      <c r="D1998" s="1" t="s">
        <v>47</v>
      </c>
      <c r="E1998" s="1" t="s">
        <v>3323</v>
      </c>
      <c r="F1998" s="1">
        <v>56.58</v>
      </c>
      <c r="X1998" s="1">
        <v>35.49</v>
      </c>
      <c r="AC1998" s="1">
        <v>40.48</v>
      </c>
      <c r="AK1998" s="1">
        <v>37.985</v>
      </c>
    </row>
    <row r="1999" s="1" customFormat="1" ht="25" customHeight="1" spans="1:37">
      <c r="A1999" s="1">
        <v>1996</v>
      </c>
      <c r="B1999" s="1" t="s">
        <v>1220</v>
      </c>
      <c r="C1999" s="1" t="s">
        <v>3327</v>
      </c>
      <c r="D1999" s="1" t="s">
        <v>715</v>
      </c>
      <c r="E1999" s="1" t="s">
        <v>3323</v>
      </c>
      <c r="F1999" s="1">
        <v>10.91</v>
      </c>
      <c r="N1999" s="1">
        <v>8.2</v>
      </c>
      <c r="AK1999" s="1">
        <v>8.2</v>
      </c>
    </row>
    <row r="2000" s="1" customFormat="1" ht="25" customHeight="1" spans="1:37">
      <c r="A2000" s="1">
        <v>1997</v>
      </c>
      <c r="B2000" s="1" t="s">
        <v>3328</v>
      </c>
      <c r="C2000" s="1" t="s">
        <v>3329</v>
      </c>
      <c r="D2000" s="1" t="s">
        <v>91</v>
      </c>
      <c r="E2000" s="1" t="s">
        <v>3323</v>
      </c>
      <c r="F2000" s="1">
        <v>1.6695</v>
      </c>
      <c r="G2000" s="1">
        <v>1.66</v>
      </c>
      <c r="T2000" s="1">
        <v>1.66</v>
      </c>
      <c r="AK2000" s="1">
        <v>1.66</v>
      </c>
    </row>
    <row r="2001" s="1" customFormat="1" ht="25" customHeight="1" spans="1:37">
      <c r="A2001" s="1">
        <v>1998</v>
      </c>
      <c r="B2001" s="1" t="s">
        <v>3330</v>
      </c>
      <c r="C2001" s="1" t="s">
        <v>3331</v>
      </c>
      <c r="D2001" s="1" t="s">
        <v>715</v>
      </c>
      <c r="E2001" s="1" t="s">
        <v>3323</v>
      </c>
      <c r="F2001" s="1">
        <v>26.61</v>
      </c>
      <c r="H2001" s="1">
        <v>23.09</v>
      </c>
      <c r="K2001" s="1">
        <v>21.21</v>
      </c>
      <c r="T2001" s="1">
        <v>22.88</v>
      </c>
      <c r="W2001" s="1">
        <v>22.5</v>
      </c>
      <c r="Y2001" s="1">
        <v>22.02</v>
      </c>
      <c r="AF2001" s="1">
        <v>22.58</v>
      </c>
      <c r="AK2001" s="1">
        <v>22.38</v>
      </c>
    </row>
    <row r="2002" s="1" customFormat="1" ht="25" customHeight="1" spans="1:37">
      <c r="A2002" s="1">
        <v>1999</v>
      </c>
      <c r="B2002" s="1" t="s">
        <v>3330</v>
      </c>
      <c r="C2002" s="1" t="s">
        <v>3332</v>
      </c>
      <c r="D2002" s="1" t="s">
        <v>715</v>
      </c>
      <c r="E2002" s="1" t="s">
        <v>3323</v>
      </c>
      <c r="F2002" s="1">
        <v>26.7</v>
      </c>
      <c r="U2002" s="1">
        <v>22.5</v>
      </c>
      <c r="Y2002" s="1">
        <v>24.36</v>
      </c>
      <c r="AF2002" s="1">
        <v>22.58</v>
      </c>
      <c r="AI2002" s="1">
        <v>22.5</v>
      </c>
      <c r="AK2002" s="1">
        <v>22.985</v>
      </c>
    </row>
    <row r="2003" s="1" customFormat="1" ht="25" customHeight="1" spans="1:37">
      <c r="A2003" s="1">
        <v>2000</v>
      </c>
      <c r="B2003" s="1" t="s">
        <v>3333</v>
      </c>
      <c r="C2003" s="1" t="s">
        <v>3334</v>
      </c>
      <c r="D2003" s="1" t="s">
        <v>363</v>
      </c>
      <c r="E2003" s="1" t="s">
        <v>3323</v>
      </c>
      <c r="F2003" s="1">
        <v>28.5</v>
      </c>
      <c r="G2003" s="1">
        <v>28.5</v>
      </c>
      <c r="AK2003" s="1">
        <v>28.5</v>
      </c>
    </row>
    <row r="2004" s="1" customFormat="1" ht="25" customHeight="1" spans="1:37">
      <c r="A2004" s="1">
        <v>2001</v>
      </c>
      <c r="B2004" s="1" t="s">
        <v>3335</v>
      </c>
      <c r="C2004" s="1" t="s">
        <v>3336</v>
      </c>
      <c r="D2004" s="1" t="s">
        <v>47</v>
      </c>
      <c r="E2004" s="1" t="s">
        <v>3323</v>
      </c>
      <c r="F2004" s="1">
        <v>28.65</v>
      </c>
      <c r="N2004" s="1">
        <v>26.59</v>
      </c>
      <c r="U2004" s="1">
        <v>25.44</v>
      </c>
      <c r="AC2004" s="1">
        <v>28.3</v>
      </c>
      <c r="AJ2004" s="1">
        <v>24.5</v>
      </c>
      <c r="AK2004" s="1">
        <v>26.2075</v>
      </c>
    </row>
    <row r="2005" s="1" customFormat="1" ht="25" customHeight="1" spans="1:37">
      <c r="A2005" s="1">
        <v>2002</v>
      </c>
      <c r="B2005" s="1" t="s">
        <v>3335</v>
      </c>
      <c r="C2005" s="1" t="s">
        <v>3337</v>
      </c>
      <c r="D2005" s="1" t="s">
        <v>47</v>
      </c>
      <c r="E2005" s="1" t="s">
        <v>3323</v>
      </c>
      <c r="F2005" s="1">
        <v>16.09</v>
      </c>
      <c r="N2005" s="1">
        <v>15.8</v>
      </c>
      <c r="U2005" s="1">
        <v>14.93</v>
      </c>
      <c r="Z2005" s="1">
        <v>15.6</v>
      </c>
      <c r="AC2005" s="1">
        <v>15.83</v>
      </c>
      <c r="AK2005" s="1">
        <v>15.54</v>
      </c>
    </row>
    <row r="2006" s="1" customFormat="1" ht="25" customHeight="1" spans="1:37">
      <c r="A2006" s="1">
        <v>2003</v>
      </c>
      <c r="B2006" s="1" t="s">
        <v>3338</v>
      </c>
      <c r="C2006" s="1" t="s">
        <v>3339</v>
      </c>
      <c r="D2006" s="1" t="s">
        <v>715</v>
      </c>
      <c r="E2006" s="1" t="s">
        <v>3323</v>
      </c>
      <c r="F2006" s="1">
        <v>37.57</v>
      </c>
      <c r="H2006" s="1">
        <v>33.12</v>
      </c>
      <c r="J2006" s="1">
        <v>34.12</v>
      </c>
      <c r="N2006" s="1">
        <v>35.4</v>
      </c>
      <c r="AD2006" s="1">
        <v>29.5</v>
      </c>
      <c r="AK2006" s="1">
        <v>33.035</v>
      </c>
    </row>
    <row r="2007" s="1" customFormat="1" ht="25" customHeight="1" spans="1:37">
      <c r="A2007" s="1">
        <v>2004</v>
      </c>
      <c r="B2007" s="1" t="s">
        <v>3338</v>
      </c>
      <c r="C2007" s="1" t="s">
        <v>3340</v>
      </c>
      <c r="D2007" s="1" t="s">
        <v>715</v>
      </c>
      <c r="E2007" s="1" t="s">
        <v>3323</v>
      </c>
      <c r="F2007" s="1">
        <v>34.03</v>
      </c>
      <c r="Q2007" s="1">
        <v>26</v>
      </c>
      <c r="Z2007" s="1">
        <v>32.95</v>
      </c>
      <c r="AC2007" s="1">
        <v>31</v>
      </c>
      <c r="AH2007" s="1">
        <v>29.89</v>
      </c>
      <c r="AK2007" s="1">
        <v>29.96</v>
      </c>
    </row>
    <row r="2008" s="1" customFormat="1" ht="25" customHeight="1" spans="1:37">
      <c r="A2008" s="1">
        <v>2005</v>
      </c>
      <c r="B2008" s="1" t="s">
        <v>3341</v>
      </c>
      <c r="C2008" s="1" t="s">
        <v>3342</v>
      </c>
      <c r="D2008" s="1" t="s">
        <v>233</v>
      </c>
      <c r="E2008" s="1" t="s">
        <v>3323</v>
      </c>
      <c r="F2008" s="1">
        <v>2.7386</v>
      </c>
      <c r="O2008" s="1">
        <v>2.69</v>
      </c>
      <c r="P2008" s="1">
        <v>2.73</v>
      </c>
      <c r="T2008" s="1">
        <v>2.61</v>
      </c>
      <c r="W2008" s="1">
        <v>2.6957</v>
      </c>
      <c r="AK2008" s="1">
        <v>2.6814</v>
      </c>
    </row>
    <row r="2009" s="1" customFormat="1" ht="25" customHeight="1" spans="1:37">
      <c r="A2009" s="1">
        <v>2006</v>
      </c>
      <c r="B2009" s="1" t="s">
        <v>742</v>
      </c>
      <c r="C2009" s="1" t="s">
        <v>3343</v>
      </c>
      <c r="D2009" s="1" t="s">
        <v>233</v>
      </c>
      <c r="E2009" s="1" t="s">
        <v>3323</v>
      </c>
      <c r="F2009" s="1">
        <v>3.6048</v>
      </c>
      <c r="H2009" s="1">
        <v>3.0757</v>
      </c>
      <c r="L2009" s="1">
        <v>2.8</v>
      </c>
      <c r="W2009" s="1">
        <v>2.8243</v>
      </c>
      <c r="AE2009" s="1">
        <v>3.2714</v>
      </c>
      <c r="AK2009" s="1">
        <v>2.9929</v>
      </c>
    </row>
    <row r="2010" s="1" customFormat="1" ht="25" customHeight="1" spans="1:37">
      <c r="A2010" s="1">
        <v>2007</v>
      </c>
      <c r="B2010" s="1" t="s">
        <v>3344</v>
      </c>
      <c r="C2010" s="1" t="s">
        <v>3345</v>
      </c>
      <c r="D2010" s="1" t="s">
        <v>363</v>
      </c>
      <c r="E2010" s="1" t="s">
        <v>3323</v>
      </c>
      <c r="F2010" s="1">
        <v>90</v>
      </c>
      <c r="G2010" s="1">
        <v>85</v>
      </c>
      <c r="O2010" s="1">
        <v>78.24</v>
      </c>
      <c r="V2010" s="1">
        <v>84.5</v>
      </c>
      <c r="AI2010" s="1">
        <v>78.24</v>
      </c>
      <c r="AK2010" s="1">
        <v>81.495</v>
      </c>
    </row>
    <row r="2011" s="1" customFormat="1" ht="25" customHeight="1" spans="1:37">
      <c r="A2011" s="1">
        <v>2008</v>
      </c>
      <c r="B2011" s="1" t="s">
        <v>3346</v>
      </c>
      <c r="C2011" s="1" t="s">
        <v>3347</v>
      </c>
      <c r="D2011" s="1" t="s">
        <v>363</v>
      </c>
      <c r="E2011" s="1" t="s">
        <v>3323</v>
      </c>
      <c r="F2011" s="1">
        <v>52.6</v>
      </c>
      <c r="Z2011" s="1">
        <v>34.58</v>
      </c>
      <c r="AC2011" s="1">
        <v>36</v>
      </c>
      <c r="AE2011" s="1">
        <v>33</v>
      </c>
      <c r="AK2011" s="1">
        <v>34.5267</v>
      </c>
    </row>
    <row r="2012" s="1" customFormat="1" ht="25" customHeight="1" spans="1:37">
      <c r="A2012" s="1">
        <v>2009</v>
      </c>
      <c r="B2012" s="1" t="s">
        <v>1252</v>
      </c>
      <c r="C2012" s="1" t="s">
        <v>3348</v>
      </c>
      <c r="D2012" s="1" t="s">
        <v>237</v>
      </c>
      <c r="E2012" s="1" t="s">
        <v>3323</v>
      </c>
      <c r="F2012" s="1">
        <v>6.679</v>
      </c>
      <c r="V2012" s="1">
        <v>6.6579</v>
      </c>
      <c r="AH2012" s="1">
        <v>6.6579</v>
      </c>
      <c r="AI2012" s="1">
        <v>6.6579</v>
      </c>
      <c r="AK2012" s="1">
        <v>6.6579</v>
      </c>
    </row>
    <row r="2013" s="1" customFormat="1" ht="25" customHeight="1" spans="1:37">
      <c r="A2013" s="1">
        <v>2010</v>
      </c>
      <c r="B2013" s="1" t="s">
        <v>3349</v>
      </c>
      <c r="C2013" s="1" t="s">
        <v>3350</v>
      </c>
      <c r="D2013" s="1" t="s">
        <v>363</v>
      </c>
      <c r="E2013" s="1" t="s">
        <v>3323</v>
      </c>
      <c r="F2013" s="1">
        <v>91.06</v>
      </c>
      <c r="G2013" s="1">
        <v>90.31</v>
      </c>
      <c r="O2013" s="1">
        <v>90.31</v>
      </c>
      <c r="Q2013" s="1">
        <v>90.31</v>
      </c>
      <c r="AK2013" s="1">
        <v>90.31</v>
      </c>
    </row>
    <row r="2014" s="1" customFormat="1" ht="25" customHeight="1" spans="1:37">
      <c r="A2014" s="1">
        <v>2011</v>
      </c>
      <c r="B2014" s="1" t="s">
        <v>2676</v>
      </c>
      <c r="C2014" s="1" t="s">
        <v>3351</v>
      </c>
      <c r="D2014" s="1" t="s">
        <v>363</v>
      </c>
      <c r="E2014" s="1" t="s">
        <v>3323</v>
      </c>
      <c r="F2014" s="1">
        <v>21</v>
      </c>
      <c r="J2014" s="1">
        <v>12.53</v>
      </c>
      <c r="AK2014" s="1">
        <v>12.53</v>
      </c>
    </row>
    <row r="2015" s="9" customFormat="1" ht="39.75" customHeight="1" spans="1:37">
      <c r="A2015" s="1">
        <v>2012</v>
      </c>
      <c r="B2015" s="106" t="s">
        <v>3352</v>
      </c>
      <c r="C2015" s="106" t="s">
        <v>282</v>
      </c>
      <c r="D2015" s="106" t="s">
        <v>154</v>
      </c>
      <c r="E2015" s="9" t="s">
        <v>3353</v>
      </c>
      <c r="F2015" s="34">
        <v>0.5475</v>
      </c>
      <c r="G2015" s="34">
        <v>0.627708333333333</v>
      </c>
      <c r="H2015" s="34"/>
      <c r="I2015" s="34">
        <v>0.511875</v>
      </c>
      <c r="J2015" s="34">
        <v>0.627708333333333</v>
      </c>
      <c r="K2015" s="34">
        <v>0.513958333333333</v>
      </c>
      <c r="L2015" s="34"/>
      <c r="M2015" s="34"/>
      <c r="N2015" s="34"/>
      <c r="O2015" s="34"/>
      <c r="P2015" s="34"/>
      <c r="Q2015" s="34"/>
      <c r="R2015" s="34">
        <v>0.487083333333333</v>
      </c>
      <c r="S2015" s="34">
        <v>0.509166666666667</v>
      </c>
      <c r="T2015" s="34"/>
      <c r="U2015" s="34">
        <v>0.487083333333333</v>
      </c>
      <c r="V2015" s="34"/>
      <c r="W2015" s="34">
        <v>0.487083333333333</v>
      </c>
      <c r="X2015" s="34"/>
      <c r="Y2015" s="34">
        <v>0.67625</v>
      </c>
      <c r="Z2015" s="34">
        <v>0.526041666666667</v>
      </c>
      <c r="AA2015" s="34"/>
      <c r="AB2015" s="34"/>
      <c r="AC2015" s="34">
        <v>0.555</v>
      </c>
      <c r="AD2015" s="34">
        <v>0.563541666666667</v>
      </c>
      <c r="AE2015" s="34">
        <v>0.55625</v>
      </c>
      <c r="AF2015" s="34"/>
      <c r="AG2015" s="34"/>
      <c r="AH2015" s="34"/>
      <c r="AI2015" s="34">
        <v>0.487083333333333</v>
      </c>
      <c r="AJ2015" s="34">
        <v>0.556041666666667</v>
      </c>
      <c r="AK2015" s="34">
        <f t="shared" ref="AK2015:AK2031" si="53">AVERAGE(F2015:AJ2015)</f>
        <v>0.5449609375</v>
      </c>
    </row>
    <row r="2016" s="9" customFormat="1" ht="39.75" customHeight="1" spans="1:37">
      <c r="A2016" s="1">
        <v>2013</v>
      </c>
      <c r="B2016" s="106" t="s">
        <v>3352</v>
      </c>
      <c r="C2016" s="106" t="s">
        <v>282</v>
      </c>
      <c r="D2016" s="106" t="s">
        <v>192</v>
      </c>
      <c r="E2016" s="9" t="s">
        <v>3353</v>
      </c>
      <c r="F2016" s="34">
        <v>0.5431</v>
      </c>
      <c r="G2016" s="34">
        <v>0.6235</v>
      </c>
      <c r="H2016" s="34">
        <v>0.6235</v>
      </c>
      <c r="I2016" s="34">
        <v>0.507666666666667</v>
      </c>
      <c r="J2016" s="34">
        <v>0.6235</v>
      </c>
      <c r="K2016" s="34">
        <v>0.487333333333333</v>
      </c>
      <c r="L2016" s="34">
        <v>0.476666666666667</v>
      </c>
      <c r="M2016" s="34">
        <v>0.658333333333333</v>
      </c>
      <c r="N2016" s="34">
        <v>0.513333333333333</v>
      </c>
      <c r="O2016" s="34"/>
      <c r="P2016" s="34"/>
      <c r="Q2016" s="34">
        <v>0.459833333333333</v>
      </c>
      <c r="R2016" s="34">
        <v>0.483166666666667</v>
      </c>
      <c r="S2016" s="34">
        <v>0.505</v>
      </c>
      <c r="T2016" s="34">
        <v>0.5</v>
      </c>
      <c r="U2016" s="34">
        <v>0.478166666666667</v>
      </c>
      <c r="V2016" s="34">
        <v>0.479666666666667</v>
      </c>
      <c r="W2016" s="34">
        <v>0.487</v>
      </c>
      <c r="X2016" s="34">
        <v>0.661666666666667</v>
      </c>
      <c r="Y2016" s="34">
        <v>0.676166666666667</v>
      </c>
      <c r="Z2016" s="34">
        <v>0.526</v>
      </c>
      <c r="AA2016" s="34">
        <v>0.469333333333333</v>
      </c>
      <c r="AB2016" s="34"/>
      <c r="AC2016" s="34">
        <v>0.5505</v>
      </c>
      <c r="AD2016" s="34">
        <v>0.559</v>
      </c>
      <c r="AE2016" s="34">
        <v>0.52</v>
      </c>
      <c r="AF2016" s="34"/>
      <c r="AG2016" s="34"/>
      <c r="AH2016" s="34">
        <v>0.498833333333333</v>
      </c>
      <c r="AI2016" s="34"/>
      <c r="AJ2016" s="34"/>
      <c r="AK2016" s="34">
        <f t="shared" si="53"/>
        <v>0.537969444444444</v>
      </c>
    </row>
    <row r="2017" s="9" customFormat="1" ht="39.75" customHeight="1" spans="1:37">
      <c r="A2017" s="1">
        <v>2014</v>
      </c>
      <c r="B2017" s="106" t="s">
        <v>3354</v>
      </c>
      <c r="C2017" s="106" t="s">
        <v>3355</v>
      </c>
      <c r="D2017" s="9" t="s">
        <v>85</v>
      </c>
      <c r="E2017" s="9" t="s">
        <v>3353</v>
      </c>
      <c r="F2017" s="34">
        <v>87.7375</v>
      </c>
      <c r="G2017" s="34">
        <v>99.46</v>
      </c>
      <c r="H2017" s="34">
        <v>95.53</v>
      </c>
      <c r="I2017" s="34">
        <v>81.1</v>
      </c>
      <c r="J2017" s="34">
        <v>79.58</v>
      </c>
      <c r="K2017" s="34">
        <v>80.27</v>
      </c>
      <c r="L2017" s="34">
        <v>79.58</v>
      </c>
      <c r="M2017" s="34">
        <v>87.21</v>
      </c>
      <c r="N2017" s="34">
        <v>89.5</v>
      </c>
      <c r="O2017" s="34">
        <v>79.58</v>
      </c>
      <c r="P2017" s="34"/>
      <c r="Q2017" s="34"/>
      <c r="R2017" s="34">
        <v>79.58</v>
      </c>
      <c r="S2017" s="34">
        <v>99.46</v>
      </c>
      <c r="T2017" s="34">
        <v>80.09</v>
      </c>
      <c r="U2017" s="34">
        <v>79.58</v>
      </c>
      <c r="V2017" s="34">
        <v>79.85</v>
      </c>
      <c r="W2017" s="34">
        <v>79.58</v>
      </c>
      <c r="X2017" s="34">
        <v>85.83</v>
      </c>
      <c r="Y2017" s="34">
        <v>79.58</v>
      </c>
      <c r="Z2017" s="34">
        <v>92.06</v>
      </c>
      <c r="AA2017" s="34">
        <v>79.58</v>
      </c>
      <c r="AB2017" s="34"/>
      <c r="AC2017" s="34">
        <v>80</v>
      </c>
      <c r="AD2017" s="34">
        <v>79.58</v>
      </c>
      <c r="AE2017" s="34"/>
      <c r="AF2017" s="34"/>
      <c r="AG2017" s="34"/>
      <c r="AH2017" s="34">
        <v>92.06</v>
      </c>
      <c r="AI2017" s="34">
        <v>79.58</v>
      </c>
      <c r="AJ2017" s="34">
        <v>79.58</v>
      </c>
      <c r="AK2017" s="34">
        <f t="shared" si="53"/>
        <v>84.2215</v>
      </c>
    </row>
    <row r="2018" s="9" customFormat="1" ht="39.75" customHeight="1" spans="1:37">
      <c r="A2018" s="1">
        <v>2015</v>
      </c>
      <c r="B2018" s="106" t="s">
        <v>3356</v>
      </c>
      <c r="C2018" s="106" t="s">
        <v>194</v>
      </c>
      <c r="D2018" s="9" t="s">
        <v>64</v>
      </c>
      <c r="E2018" s="9" t="s">
        <v>3353</v>
      </c>
      <c r="F2018" s="34">
        <v>4.5225</v>
      </c>
      <c r="G2018" s="34">
        <v>4.67416666666667</v>
      </c>
      <c r="H2018" s="34">
        <v>4.3825</v>
      </c>
      <c r="I2018" s="34">
        <v>4.13833333333333</v>
      </c>
      <c r="J2018" s="34"/>
      <c r="K2018" s="34">
        <v>4.4425</v>
      </c>
      <c r="L2018" s="34"/>
      <c r="M2018" s="34">
        <v>4.625</v>
      </c>
      <c r="N2018" s="34"/>
      <c r="O2018" s="34">
        <v>4.20666666666667</v>
      </c>
      <c r="P2018" s="34"/>
      <c r="Q2018" s="34"/>
      <c r="R2018" s="34">
        <v>4.13833333333333</v>
      </c>
      <c r="S2018" s="34">
        <v>4.13833333333333</v>
      </c>
      <c r="T2018" s="34"/>
      <c r="U2018" s="34">
        <v>4.67416666666667</v>
      </c>
      <c r="V2018" s="34">
        <v>4.755</v>
      </c>
      <c r="W2018" s="34"/>
      <c r="X2018" s="34">
        <v>4.625</v>
      </c>
      <c r="Y2018" s="34"/>
      <c r="Z2018" s="34"/>
      <c r="AA2018" s="34">
        <v>4.13833333333333</v>
      </c>
      <c r="AB2018" s="34"/>
      <c r="AC2018" s="34"/>
      <c r="AD2018" s="34">
        <v>4.3825</v>
      </c>
      <c r="AE2018" s="34">
        <v>4.34333333333333</v>
      </c>
      <c r="AF2018" s="34"/>
      <c r="AG2018" s="34"/>
      <c r="AH2018" s="34"/>
      <c r="AI2018" s="34">
        <v>4.13833333333333</v>
      </c>
      <c r="AJ2018" s="34">
        <v>4.13833333333333</v>
      </c>
      <c r="AK2018" s="34">
        <f t="shared" si="53"/>
        <v>4.38019607843137</v>
      </c>
    </row>
    <row r="2019" s="9" customFormat="1" ht="39.75" customHeight="1" spans="1:37">
      <c r="A2019" s="1">
        <v>2016</v>
      </c>
      <c r="B2019" s="106" t="s">
        <v>3357</v>
      </c>
      <c r="C2019" s="106" t="s">
        <v>246</v>
      </c>
      <c r="D2019" s="9" t="s">
        <v>179</v>
      </c>
      <c r="E2019" s="9" t="s">
        <v>3353</v>
      </c>
      <c r="F2019" s="34">
        <v>0.7933</v>
      </c>
      <c r="G2019" s="34">
        <v>0.922222222222222</v>
      </c>
      <c r="H2019" s="34">
        <v>0.871388888888889</v>
      </c>
      <c r="I2019" s="34">
        <v>0.753333333333333</v>
      </c>
      <c r="J2019" s="34">
        <v>0.706944444444444</v>
      </c>
      <c r="K2019" s="34">
        <v>0.739444444444444</v>
      </c>
      <c r="L2019" s="34">
        <v>0.71</v>
      </c>
      <c r="M2019" s="34">
        <v>0.861944444444445</v>
      </c>
      <c r="N2019" s="34"/>
      <c r="O2019" s="34">
        <v>0.706944444444444</v>
      </c>
      <c r="P2019" s="34"/>
      <c r="Q2019" s="34"/>
      <c r="R2019" s="34">
        <v>0.706944444444444</v>
      </c>
      <c r="S2019" s="34">
        <v>0.855833333333333</v>
      </c>
      <c r="T2019" s="34"/>
      <c r="U2019" s="34">
        <v>0.708333333333333</v>
      </c>
      <c r="V2019" s="34">
        <v>0.710555555555555</v>
      </c>
      <c r="W2019" s="34">
        <v>0.706944444444444</v>
      </c>
      <c r="X2019" s="34">
        <v>0.815</v>
      </c>
      <c r="Y2019" s="34"/>
      <c r="Z2019" s="34">
        <v>0.833333333333333</v>
      </c>
      <c r="AA2019" s="34">
        <v>0.706944444444444</v>
      </c>
      <c r="AB2019" s="34"/>
      <c r="AC2019" s="34">
        <v>0.816111111111111</v>
      </c>
      <c r="AD2019" s="34">
        <v>0.706944444444444</v>
      </c>
      <c r="AE2019" s="34"/>
      <c r="AF2019" s="34"/>
      <c r="AG2019" s="34"/>
      <c r="AH2019" s="34">
        <v>0.838055555555556</v>
      </c>
      <c r="AI2019" s="34"/>
      <c r="AJ2019" s="34">
        <v>0.706944444444444</v>
      </c>
      <c r="AK2019" s="34">
        <f t="shared" si="53"/>
        <v>0.770355555555555</v>
      </c>
    </row>
    <row r="2020" s="9" customFormat="1" ht="39.75" customHeight="1" spans="1:37">
      <c r="A2020" s="1">
        <v>2017</v>
      </c>
      <c r="B2020" s="106" t="s">
        <v>3358</v>
      </c>
      <c r="C2020" s="106" t="s">
        <v>246</v>
      </c>
      <c r="D2020" s="9" t="s">
        <v>114</v>
      </c>
      <c r="E2020" s="9" t="s">
        <v>3353</v>
      </c>
      <c r="F2020" s="34">
        <v>0.7807</v>
      </c>
      <c r="G2020" s="34">
        <v>0.831944444444444</v>
      </c>
      <c r="H2020" s="34">
        <v>0.789166666666667</v>
      </c>
      <c r="I2020" s="34"/>
      <c r="J2020" s="34">
        <v>0.746944444444444</v>
      </c>
      <c r="K2020" s="34">
        <v>0.756944444444444</v>
      </c>
      <c r="L2020" s="34">
        <v>0.750277777777778</v>
      </c>
      <c r="M2020" s="34">
        <v>0.76</v>
      </c>
      <c r="N2020" s="34"/>
      <c r="O2020" s="34">
        <v>0.746944444444444</v>
      </c>
      <c r="P2020" s="34"/>
      <c r="Q2020" s="34"/>
      <c r="R2020" s="34">
        <v>0.746944444444444</v>
      </c>
      <c r="S2020" s="34">
        <v>0.796944444444444</v>
      </c>
      <c r="T2020" s="34"/>
      <c r="U2020" s="34">
        <v>0.748888888888889</v>
      </c>
      <c r="V2020" s="34">
        <v>0.752777777777778</v>
      </c>
      <c r="W2020" s="34">
        <v>0.746944444444444</v>
      </c>
      <c r="X2020" s="34">
        <v>0.780833333333333</v>
      </c>
      <c r="Y2020" s="34"/>
      <c r="Z2020" s="34">
        <v>0.791111111111111</v>
      </c>
      <c r="AA2020" s="34">
        <v>0.746944444444444</v>
      </c>
      <c r="AB2020" s="34"/>
      <c r="AC2020" s="34">
        <v>0.785277777777778</v>
      </c>
      <c r="AD2020" s="34">
        <v>0.746944444444444</v>
      </c>
      <c r="AE2020" s="34"/>
      <c r="AF2020" s="34"/>
      <c r="AG2020" s="34"/>
      <c r="AH2020" s="34">
        <v>0.757222222222222</v>
      </c>
      <c r="AI2020" s="34"/>
      <c r="AJ2020" s="34">
        <v>0.746944444444444</v>
      </c>
      <c r="AK2020" s="34">
        <f t="shared" si="53"/>
        <v>0.765535</v>
      </c>
    </row>
    <row r="2021" s="9" customFormat="1" ht="39.75" customHeight="1" spans="1:37">
      <c r="A2021" s="1">
        <v>2018</v>
      </c>
      <c r="B2021" s="106" t="s">
        <v>3359</v>
      </c>
      <c r="C2021" s="106" t="s">
        <v>282</v>
      </c>
      <c r="D2021" s="9" t="s">
        <v>179</v>
      </c>
      <c r="E2021" s="9" t="s">
        <v>3353</v>
      </c>
      <c r="F2021" s="34">
        <v>1.1879</v>
      </c>
      <c r="G2021" s="34">
        <v>1.56027777777778</v>
      </c>
      <c r="H2021" s="34">
        <v>1.31388888888889</v>
      </c>
      <c r="I2021" s="34">
        <v>1.06833333333333</v>
      </c>
      <c r="J2021" s="34">
        <v>1.06694444444444</v>
      </c>
      <c r="K2021" s="34">
        <v>1.08722222222222</v>
      </c>
      <c r="L2021" s="34">
        <v>1.06694444444444</v>
      </c>
      <c r="M2021" s="34">
        <v>1.31388888888889</v>
      </c>
      <c r="N2021" s="34"/>
      <c r="O2021" s="34">
        <v>1.06694444444444</v>
      </c>
      <c r="P2021" s="34"/>
      <c r="Q2021" s="34"/>
      <c r="R2021" s="34">
        <v>1.06694444444444</v>
      </c>
      <c r="S2021" s="34"/>
      <c r="T2021" s="34"/>
      <c r="U2021" s="34">
        <v>1.06694444444444</v>
      </c>
      <c r="V2021" s="34">
        <v>1.07944444444444</v>
      </c>
      <c r="W2021" s="34">
        <v>1.06694444444444</v>
      </c>
      <c r="X2021" s="34">
        <v>1.18666666666667</v>
      </c>
      <c r="Y2021" s="34"/>
      <c r="Z2021" s="34">
        <v>1.08944444444444</v>
      </c>
      <c r="AA2021" s="34">
        <v>1.06611111111111</v>
      </c>
      <c r="AB2021" s="34"/>
      <c r="AC2021" s="34">
        <v>1.10527777777778</v>
      </c>
      <c r="AD2021" s="34">
        <v>1.06694444444444</v>
      </c>
      <c r="AE2021" s="34"/>
      <c r="AF2021" s="34"/>
      <c r="AG2021" s="34"/>
      <c r="AH2021" s="34"/>
      <c r="AI2021" s="34">
        <v>1.06694444444444</v>
      </c>
      <c r="AJ2021" s="34">
        <v>1.06694444444444</v>
      </c>
      <c r="AK2021" s="34">
        <f t="shared" si="53"/>
        <v>1.13304777777778</v>
      </c>
    </row>
    <row r="2022" s="9" customFormat="1" ht="39.75" customHeight="1" spans="1:37">
      <c r="A2022" s="1">
        <v>2019</v>
      </c>
      <c r="B2022" s="106" t="s">
        <v>3360</v>
      </c>
      <c r="C2022" s="106" t="s">
        <v>3361</v>
      </c>
      <c r="D2022" s="9" t="s">
        <v>712</v>
      </c>
      <c r="E2022" s="9" t="s">
        <v>3353</v>
      </c>
      <c r="F2022" s="34">
        <v>7.0619</v>
      </c>
      <c r="G2022" s="34">
        <v>8.4</v>
      </c>
      <c r="H2022" s="34">
        <v>7.415</v>
      </c>
      <c r="I2022" s="34">
        <v>6.565</v>
      </c>
      <c r="J2022" s="34">
        <v>6.0575</v>
      </c>
      <c r="K2022" s="34">
        <v>6.5225</v>
      </c>
      <c r="L2022" s="34">
        <v>6.1325</v>
      </c>
      <c r="M2022" s="34">
        <v>7.5075</v>
      </c>
      <c r="N2022" s="34"/>
      <c r="O2022" s="34">
        <v>6.0575</v>
      </c>
      <c r="P2022" s="34"/>
      <c r="Q2022" s="34">
        <v>6.0575</v>
      </c>
      <c r="R2022" s="34">
        <v>6.0575</v>
      </c>
      <c r="S2022" s="34">
        <v>7.2225</v>
      </c>
      <c r="T2022" s="34"/>
      <c r="U2022" s="34">
        <v>6.0575</v>
      </c>
      <c r="V2022" s="34">
        <v>6.3</v>
      </c>
      <c r="W2022" s="34"/>
      <c r="X2022" s="34">
        <v>7.3325</v>
      </c>
      <c r="Y2022" s="34"/>
      <c r="Z2022" s="34">
        <v>7.49</v>
      </c>
      <c r="AA2022" s="34">
        <v>6.0575</v>
      </c>
      <c r="AB2022" s="34"/>
      <c r="AC2022" s="34">
        <v>7.2225</v>
      </c>
      <c r="AD2022" s="34">
        <v>6.0575</v>
      </c>
      <c r="AE2022" s="34"/>
      <c r="AF2022" s="34"/>
      <c r="AG2022" s="34"/>
      <c r="AH2022" s="34">
        <v>7.0025</v>
      </c>
      <c r="AI2022" s="34">
        <v>6.0575</v>
      </c>
      <c r="AJ2022" s="34">
        <v>6.0575</v>
      </c>
      <c r="AK2022" s="34">
        <f t="shared" si="53"/>
        <v>6.66781363636364</v>
      </c>
    </row>
    <row r="2023" s="9" customFormat="1" ht="39.75" customHeight="1" spans="1:37">
      <c r="A2023" s="1">
        <v>2020</v>
      </c>
      <c r="B2023" s="106" t="s">
        <v>3362</v>
      </c>
      <c r="C2023" s="106" t="s">
        <v>3363</v>
      </c>
      <c r="D2023" s="9" t="s">
        <v>3364</v>
      </c>
      <c r="E2023" s="9" t="s">
        <v>3353</v>
      </c>
      <c r="F2023" s="34">
        <v>3.3587</v>
      </c>
      <c r="G2023" s="34">
        <v>3.71</v>
      </c>
      <c r="H2023" s="34">
        <v>3.40625</v>
      </c>
      <c r="I2023" s="34"/>
      <c r="J2023" s="34">
        <v>3.12625</v>
      </c>
      <c r="K2023" s="34">
        <v>3.23625</v>
      </c>
      <c r="L2023" s="34">
        <v>3.12875</v>
      </c>
      <c r="M2023" s="34">
        <v>3.40625</v>
      </c>
      <c r="N2023" s="34"/>
      <c r="O2023" s="34">
        <v>3.12625</v>
      </c>
      <c r="P2023" s="34"/>
      <c r="Q2023" s="34"/>
      <c r="R2023" s="34">
        <v>3.125</v>
      </c>
      <c r="S2023" s="34">
        <v>3.31</v>
      </c>
      <c r="T2023" s="34"/>
      <c r="U2023" s="34">
        <v>3.1675</v>
      </c>
      <c r="V2023" s="34">
        <v>3.225</v>
      </c>
      <c r="W2023" s="34"/>
      <c r="X2023" s="34">
        <v>3.37</v>
      </c>
      <c r="Y2023" s="34"/>
      <c r="Z2023" s="34">
        <v>3.375</v>
      </c>
      <c r="AA2023" s="34">
        <v>3.0075</v>
      </c>
      <c r="AB2023" s="34"/>
      <c r="AC2023" s="34">
        <v>3.31625</v>
      </c>
      <c r="AD2023" s="34">
        <v>3.125</v>
      </c>
      <c r="AE2023" s="34"/>
      <c r="AF2023" s="34"/>
      <c r="AG2023" s="34"/>
      <c r="AH2023" s="34">
        <v>3.2625</v>
      </c>
      <c r="AI2023" s="34"/>
      <c r="AJ2023" s="34">
        <v>3.125</v>
      </c>
      <c r="AK2023" s="34">
        <f t="shared" si="53"/>
        <v>3.25828684210526</v>
      </c>
    </row>
    <row r="2024" s="9" customFormat="1" ht="39.75" customHeight="1" spans="1:37">
      <c r="A2024" s="1">
        <v>2021</v>
      </c>
      <c r="B2024" s="106" t="s">
        <v>3365</v>
      </c>
      <c r="C2024" s="106" t="s">
        <v>282</v>
      </c>
      <c r="D2024" s="9" t="s">
        <v>179</v>
      </c>
      <c r="E2024" s="9" t="s">
        <v>3353</v>
      </c>
      <c r="F2024" s="34">
        <v>0.6684</v>
      </c>
      <c r="G2024" s="34">
        <v>0.802777777777778</v>
      </c>
      <c r="H2024" s="34">
        <v>0.655555555555556</v>
      </c>
      <c r="I2024" s="34">
        <v>0.629722222222222</v>
      </c>
      <c r="J2024" s="34"/>
      <c r="K2024" s="34">
        <v>0.635</v>
      </c>
      <c r="L2024" s="34"/>
      <c r="M2024" s="34">
        <v>0.760555555555556</v>
      </c>
      <c r="N2024" s="34"/>
      <c r="O2024" s="34"/>
      <c r="P2024" s="34"/>
      <c r="Q2024" s="34"/>
      <c r="R2024" s="34"/>
      <c r="S2024" s="34">
        <v>0.658333333333333</v>
      </c>
      <c r="T2024" s="34"/>
      <c r="U2024" s="34">
        <v>0.629166666666667</v>
      </c>
      <c r="V2024" s="34">
        <v>0.619444444444444</v>
      </c>
      <c r="W2024" s="34"/>
      <c r="X2024" s="34">
        <v>0.673333333333333</v>
      </c>
      <c r="Y2024" s="34"/>
      <c r="Z2024" s="34">
        <v>0.663888888888889</v>
      </c>
      <c r="AA2024" s="34"/>
      <c r="AB2024" s="34"/>
      <c r="AC2024" s="34">
        <v>0.638888888888889</v>
      </c>
      <c r="AD2024" s="34"/>
      <c r="AE2024" s="34"/>
      <c r="AF2024" s="34"/>
      <c r="AG2024" s="34"/>
      <c r="AH2024" s="34"/>
      <c r="AI2024" s="34">
        <v>0.619444444444444</v>
      </c>
      <c r="AJ2024" s="34"/>
      <c r="AK2024" s="34">
        <f t="shared" si="53"/>
        <v>0.665731623931624</v>
      </c>
    </row>
    <row r="2025" s="9" customFormat="1" ht="39.75" customHeight="1" spans="1:37">
      <c r="A2025" s="1">
        <v>2022</v>
      </c>
      <c r="B2025" s="106" t="s">
        <v>3365</v>
      </c>
      <c r="C2025" s="106" t="s">
        <v>282</v>
      </c>
      <c r="D2025" s="9" t="s">
        <v>192</v>
      </c>
      <c r="E2025" s="9" t="s">
        <v>3353</v>
      </c>
      <c r="F2025" s="34">
        <v>0.6561</v>
      </c>
      <c r="G2025" s="34">
        <v>0.798333333333333</v>
      </c>
      <c r="H2025" s="34">
        <v>0.652666666666667</v>
      </c>
      <c r="I2025" s="34">
        <v>0.618</v>
      </c>
      <c r="J2025" s="34"/>
      <c r="K2025" s="34">
        <v>0.617</v>
      </c>
      <c r="L2025" s="34">
        <v>0.605833333333333</v>
      </c>
      <c r="M2025" s="34">
        <v>0.758333333333333</v>
      </c>
      <c r="N2025" s="34"/>
      <c r="O2025" s="34">
        <v>0.635166666666667</v>
      </c>
      <c r="P2025" s="34"/>
      <c r="Q2025" s="34"/>
      <c r="R2025" s="34"/>
      <c r="S2025" s="34">
        <v>0.656</v>
      </c>
      <c r="T2025" s="34"/>
      <c r="U2025" s="34">
        <v>0.6175</v>
      </c>
      <c r="V2025" s="34">
        <v>0.608333333333333</v>
      </c>
      <c r="W2025" s="34"/>
      <c r="X2025" s="34">
        <v>0.660833333333333</v>
      </c>
      <c r="Y2025" s="34"/>
      <c r="Z2025" s="34">
        <v>0.663833333333333</v>
      </c>
      <c r="AA2025" s="34">
        <v>0.606</v>
      </c>
      <c r="AB2025" s="34"/>
      <c r="AC2025" s="34">
        <v>0.627166666666667</v>
      </c>
      <c r="AD2025" s="34">
        <v>0.610166666666667</v>
      </c>
      <c r="AE2025" s="34"/>
      <c r="AF2025" s="34"/>
      <c r="AG2025" s="34"/>
      <c r="AH2025" s="34">
        <v>0.622666666666667</v>
      </c>
      <c r="AI2025" s="34">
        <v>0.6035</v>
      </c>
      <c r="AJ2025" s="34">
        <v>0.6035</v>
      </c>
      <c r="AK2025" s="34">
        <f t="shared" si="53"/>
        <v>0.64320701754386</v>
      </c>
    </row>
    <row r="2026" s="9" customFormat="1" ht="39.75" customHeight="1" spans="1:37">
      <c r="A2026" s="1">
        <v>2023</v>
      </c>
      <c r="B2026" s="106" t="s">
        <v>3366</v>
      </c>
      <c r="C2026" s="106" t="s">
        <v>282</v>
      </c>
      <c r="D2026" s="9" t="s">
        <v>179</v>
      </c>
      <c r="E2026" s="9" t="s">
        <v>3353</v>
      </c>
      <c r="F2026" s="34">
        <v>0.7685</v>
      </c>
      <c r="G2026" s="34">
        <v>0.880277777777778</v>
      </c>
      <c r="H2026" s="34">
        <v>0.781944444444444</v>
      </c>
      <c r="I2026" s="34"/>
      <c r="J2026" s="34">
        <v>0.719166666666667</v>
      </c>
      <c r="K2026" s="34">
        <v>0.731666666666667</v>
      </c>
      <c r="L2026" s="34">
        <v>0.719444444444444</v>
      </c>
      <c r="M2026" s="34">
        <v>0.755</v>
      </c>
      <c r="N2026" s="34"/>
      <c r="O2026" s="34">
        <v>0.719166666666667</v>
      </c>
      <c r="P2026" s="34"/>
      <c r="Q2026" s="34"/>
      <c r="R2026" s="34">
        <v>0.719166666666667</v>
      </c>
      <c r="S2026" s="34">
        <v>0.769444444444444</v>
      </c>
      <c r="T2026" s="34"/>
      <c r="U2026" s="34">
        <v>0.719166666666667</v>
      </c>
      <c r="V2026" s="34">
        <v>0.719444444444444</v>
      </c>
      <c r="W2026" s="34"/>
      <c r="X2026" s="34">
        <v>0.729166666666667</v>
      </c>
      <c r="Y2026" s="34"/>
      <c r="Z2026" s="34">
        <v>0.755</v>
      </c>
      <c r="AA2026" s="34">
        <v>0.718888888888889</v>
      </c>
      <c r="AB2026" s="34"/>
      <c r="AC2026" s="34">
        <v>0.781944444444444</v>
      </c>
      <c r="AD2026" s="34">
        <v>0.719166666666667</v>
      </c>
      <c r="AE2026" s="34"/>
      <c r="AF2026" s="34"/>
      <c r="AG2026" s="34"/>
      <c r="AH2026" s="34">
        <v>0.755</v>
      </c>
      <c r="AI2026" s="34"/>
      <c r="AJ2026" s="34">
        <v>0.718888888888889</v>
      </c>
      <c r="AK2026" s="34">
        <f t="shared" si="53"/>
        <v>0.74633918128655</v>
      </c>
    </row>
    <row r="2027" s="9" customFormat="1" ht="39.75" customHeight="1" spans="1:37">
      <c r="A2027" s="1">
        <v>2024</v>
      </c>
      <c r="B2027" s="106" t="s">
        <v>3367</v>
      </c>
      <c r="C2027" s="106" t="s">
        <v>246</v>
      </c>
      <c r="D2027" s="9" t="s">
        <v>154</v>
      </c>
      <c r="E2027" s="9" t="s">
        <v>3353</v>
      </c>
      <c r="F2027" s="34">
        <v>0.4055</v>
      </c>
      <c r="G2027" s="34">
        <v>0.485208333333333</v>
      </c>
      <c r="H2027" s="34">
        <v>0.402291666666667</v>
      </c>
      <c r="I2027" s="34">
        <v>0.36875</v>
      </c>
      <c r="J2027" s="34">
        <v>0.341666666666667</v>
      </c>
      <c r="K2027" s="34">
        <v>0.368125</v>
      </c>
      <c r="L2027" s="34">
        <v>0.347708333333333</v>
      </c>
      <c r="M2027" s="34">
        <v>0.395</v>
      </c>
      <c r="N2027" s="34"/>
      <c r="O2027" s="34">
        <v>0.341666666666667</v>
      </c>
      <c r="P2027" s="34"/>
      <c r="Q2027" s="34"/>
      <c r="R2027" s="34"/>
      <c r="S2027" s="34">
        <v>0.382708333333333</v>
      </c>
      <c r="T2027" s="34"/>
      <c r="U2027" s="34">
        <v>0.352291666666667</v>
      </c>
      <c r="V2027" s="34"/>
      <c r="W2027" s="34"/>
      <c r="X2027" s="34">
        <v>0.374166666666667</v>
      </c>
      <c r="Y2027" s="34"/>
      <c r="Z2027" s="34">
        <v>0.392708333333333</v>
      </c>
      <c r="AA2027" s="34">
        <v>0.341666666666667</v>
      </c>
      <c r="AB2027" s="34"/>
      <c r="AC2027" s="34">
        <v>0.42</v>
      </c>
      <c r="AD2027" s="34">
        <v>0.353333333333333</v>
      </c>
      <c r="AE2027" s="34"/>
      <c r="AF2027" s="34"/>
      <c r="AG2027" s="34"/>
      <c r="AH2027" s="34"/>
      <c r="AI2027" s="34"/>
      <c r="AJ2027" s="34">
        <v>0.338541666666667</v>
      </c>
      <c r="AK2027" s="34">
        <f t="shared" si="53"/>
        <v>0.377137254901961</v>
      </c>
    </row>
    <row r="2028" s="9" customFormat="1" ht="39.75" customHeight="1" spans="1:37">
      <c r="A2028" s="1">
        <v>2025</v>
      </c>
      <c r="B2028" s="106" t="s">
        <v>3368</v>
      </c>
      <c r="C2028" s="106" t="s">
        <v>3369</v>
      </c>
      <c r="D2028" s="9" t="s">
        <v>940</v>
      </c>
      <c r="E2028" s="9" t="s">
        <v>3353</v>
      </c>
      <c r="F2028" s="34">
        <v>3.0064</v>
      </c>
      <c r="G2028" s="34">
        <v>3.85444444444444</v>
      </c>
      <c r="H2028" s="34">
        <v>3.65222222222222</v>
      </c>
      <c r="I2028" s="34">
        <v>2.73555555555556</v>
      </c>
      <c r="J2028" s="34">
        <v>2.63444444444444</v>
      </c>
      <c r="K2028" s="34">
        <v>2.72777777777778</v>
      </c>
      <c r="L2028" s="34">
        <v>2.66</v>
      </c>
      <c r="M2028" s="34">
        <v>2.83</v>
      </c>
      <c r="N2028" s="34"/>
      <c r="O2028" s="34">
        <v>2.63444444444444</v>
      </c>
      <c r="P2028" s="34"/>
      <c r="Q2028" s="34"/>
      <c r="R2028" s="34">
        <v>2.62111111111111</v>
      </c>
      <c r="S2028" s="34">
        <v>3.18222222222222</v>
      </c>
      <c r="T2028" s="34"/>
      <c r="U2028" s="34">
        <v>2.68888888888889</v>
      </c>
      <c r="V2028" s="34">
        <v>2.67777777777778</v>
      </c>
      <c r="W2028" s="34"/>
      <c r="X2028" s="34">
        <v>2.71</v>
      </c>
      <c r="Y2028" s="34"/>
      <c r="Z2028" s="34">
        <v>2.87222222222222</v>
      </c>
      <c r="AA2028" s="34">
        <v>2.65333333333333</v>
      </c>
      <c r="AB2028" s="34"/>
      <c r="AC2028" s="34"/>
      <c r="AD2028" s="34">
        <v>2.68444444444444</v>
      </c>
      <c r="AE2028" s="34"/>
      <c r="AF2028" s="34"/>
      <c r="AG2028" s="34"/>
      <c r="AH2028" s="34">
        <v>2.73666666666667</v>
      </c>
      <c r="AI2028" s="34"/>
      <c r="AJ2028" s="34">
        <v>2.71</v>
      </c>
      <c r="AK2028" s="34">
        <f t="shared" si="53"/>
        <v>2.85641871345029</v>
      </c>
    </row>
    <row r="2029" s="9" customFormat="1" ht="39.75" customHeight="1" spans="1:37">
      <c r="A2029" s="1">
        <v>2026</v>
      </c>
      <c r="B2029" s="106" t="s">
        <v>2896</v>
      </c>
      <c r="C2029" s="106" t="s">
        <v>3369</v>
      </c>
      <c r="D2029" s="9" t="s">
        <v>940</v>
      </c>
      <c r="E2029" s="9" t="s">
        <v>3353</v>
      </c>
      <c r="F2029" s="34">
        <v>2.8026</v>
      </c>
      <c r="G2029" s="34">
        <v>3.17777777777778</v>
      </c>
      <c r="H2029" s="34">
        <v>2.92222222222222</v>
      </c>
      <c r="I2029" s="34"/>
      <c r="J2029" s="34">
        <v>2.21666666666667</v>
      </c>
      <c r="K2029" s="34">
        <v>2.67777777777778</v>
      </c>
      <c r="L2029" s="34">
        <v>2.48</v>
      </c>
      <c r="M2029" s="34">
        <v>2.92222222222222</v>
      </c>
      <c r="N2029" s="34"/>
      <c r="O2029" s="34">
        <v>2.21666666666667</v>
      </c>
      <c r="P2029" s="34"/>
      <c r="Q2029" s="34"/>
      <c r="R2029" s="34">
        <v>2.08555555555556</v>
      </c>
      <c r="S2029" s="34"/>
      <c r="T2029" s="34"/>
      <c r="U2029" s="34"/>
      <c r="V2029" s="34">
        <v>3.14444444444444</v>
      </c>
      <c r="W2029" s="34"/>
      <c r="X2029" s="34">
        <v>2.60666666666667</v>
      </c>
      <c r="Y2029" s="34"/>
      <c r="Z2029" s="34"/>
      <c r="AA2029" s="34"/>
      <c r="AB2029" s="34"/>
      <c r="AC2029" s="34"/>
      <c r="AD2029" s="34">
        <v>2.08555555555556</v>
      </c>
      <c r="AE2029" s="34"/>
      <c r="AF2029" s="34"/>
      <c r="AG2029" s="34"/>
      <c r="AH2029" s="34"/>
      <c r="AI2029" s="34">
        <v>2.08555555555556</v>
      </c>
      <c r="AJ2029" s="34">
        <v>2.92222222222222</v>
      </c>
      <c r="AK2029" s="34">
        <f t="shared" si="53"/>
        <v>2.5961380952381</v>
      </c>
    </row>
    <row r="2030" s="1" customFormat="1" ht="17.25" customHeight="1" spans="1:37">
      <c r="A2030" s="1">
        <v>2027</v>
      </c>
      <c r="B2030" s="1" t="s">
        <v>955</v>
      </c>
      <c r="C2030" s="1" t="s">
        <v>90</v>
      </c>
      <c r="D2030" s="1" t="s">
        <v>363</v>
      </c>
      <c r="E2030" s="1" t="s">
        <v>3370</v>
      </c>
      <c r="F2030" s="1">
        <v>12.416</v>
      </c>
      <c r="J2030" s="1">
        <v>7</v>
      </c>
      <c r="K2030" s="1">
        <v>7</v>
      </c>
      <c r="O2030" s="1">
        <v>7</v>
      </c>
      <c r="AG2030" s="1">
        <v>9.9</v>
      </c>
      <c r="AI2030" s="1">
        <v>7</v>
      </c>
      <c r="AK2030" s="1">
        <f>AVERAGE(G2030:AJ2030)</f>
        <v>7.58</v>
      </c>
    </row>
    <row r="2031" s="1" customFormat="1" ht="17.25" customHeight="1" spans="1:37">
      <c r="A2031" s="1">
        <v>2028</v>
      </c>
      <c r="B2031" s="1" t="s">
        <v>3371</v>
      </c>
      <c r="C2031" s="1" t="s">
        <v>3372</v>
      </c>
      <c r="D2031" s="1" t="s">
        <v>363</v>
      </c>
      <c r="E2031" s="1" t="s">
        <v>3370</v>
      </c>
      <c r="F2031" s="1">
        <v>93.7767</v>
      </c>
      <c r="J2031" s="1">
        <v>63.094</v>
      </c>
      <c r="L2031" s="1">
        <v>87.95</v>
      </c>
      <c r="M2031" s="1">
        <v>58.0499</v>
      </c>
      <c r="O2031" s="1">
        <v>61.6</v>
      </c>
      <c r="U2031" s="1">
        <v>60.58</v>
      </c>
      <c r="X2031" s="1">
        <v>97.73</v>
      </c>
      <c r="AK2031" s="1">
        <f>AVERAGE(G2031:AJ2031)</f>
        <v>71.50065</v>
      </c>
    </row>
    <row r="2032" s="1" customFormat="1" ht="67.5" spans="1:37">
      <c r="A2032" s="1">
        <v>2029</v>
      </c>
      <c r="B2032" s="1" t="s">
        <v>2606</v>
      </c>
      <c r="C2032" s="1" t="s">
        <v>307</v>
      </c>
      <c r="D2032" s="1" t="s">
        <v>93</v>
      </c>
      <c r="E2032" s="1" t="s">
        <v>3373</v>
      </c>
      <c r="F2032" s="3" t="s">
        <v>3374</v>
      </c>
      <c r="G2032" s="3" t="s">
        <v>3375</v>
      </c>
      <c r="H2032" s="3" t="s">
        <v>3375</v>
      </c>
      <c r="I2032" s="3" t="s">
        <v>3376</v>
      </c>
      <c r="J2032" s="3" t="s">
        <v>3375</v>
      </c>
      <c r="K2032" s="3" t="s">
        <v>3375</v>
      </c>
      <c r="L2032" s="3" t="s">
        <v>3377</v>
      </c>
      <c r="M2032" s="3" t="s">
        <v>3375</v>
      </c>
      <c r="N2032" s="3" t="s">
        <v>3375</v>
      </c>
      <c r="O2032" s="3" t="s">
        <v>3378</v>
      </c>
      <c r="P2032" s="3" t="s">
        <v>3375</v>
      </c>
      <c r="Q2032" s="3" t="s">
        <v>3375</v>
      </c>
      <c r="R2032" s="3" t="s">
        <v>3375</v>
      </c>
      <c r="S2032" s="3" t="s">
        <v>3375</v>
      </c>
      <c r="T2032" s="3" t="s">
        <v>3379</v>
      </c>
      <c r="U2032" s="3" t="s">
        <v>3375</v>
      </c>
      <c r="V2032" s="3" t="s">
        <v>3380</v>
      </c>
      <c r="W2032" s="3" t="s">
        <v>3375</v>
      </c>
      <c r="X2032" s="3" t="s">
        <v>3375</v>
      </c>
      <c r="Y2032" s="3" t="s">
        <v>3375</v>
      </c>
      <c r="Z2032" s="3" t="s">
        <v>3375</v>
      </c>
      <c r="AA2032" s="3" t="s">
        <v>3381</v>
      </c>
      <c r="AB2032" s="3" t="s">
        <v>3375</v>
      </c>
      <c r="AC2032" s="3" t="s">
        <v>3375</v>
      </c>
      <c r="AD2032" s="3" t="s">
        <v>3382</v>
      </c>
      <c r="AE2032" s="3" t="s">
        <v>3383</v>
      </c>
      <c r="AF2032" s="3" t="s">
        <v>3375</v>
      </c>
      <c r="AG2032" s="3" t="s">
        <v>3375</v>
      </c>
      <c r="AH2032" s="3" t="s">
        <v>3375</v>
      </c>
      <c r="AI2032" s="3" t="s">
        <v>3384</v>
      </c>
      <c r="AJ2032" s="3" t="s">
        <v>3375</v>
      </c>
      <c r="AK2032" s="3" t="s">
        <v>3385</v>
      </c>
    </row>
    <row r="2033" s="1" customFormat="1" ht="67.5" spans="1:37">
      <c r="A2033" s="1">
        <v>2030</v>
      </c>
      <c r="B2033" s="1" t="s">
        <v>355</v>
      </c>
      <c r="C2033" s="1" t="s">
        <v>3386</v>
      </c>
      <c r="D2033" s="1" t="s">
        <v>212</v>
      </c>
      <c r="E2033" s="1" t="s">
        <v>3387</v>
      </c>
      <c r="F2033" s="1">
        <v>55.235</v>
      </c>
      <c r="G2033" s="1">
        <v>50.47</v>
      </c>
      <c r="I2033" s="1">
        <v>48.7</v>
      </c>
      <c r="J2033" s="1">
        <v>47.7</v>
      </c>
      <c r="K2033" s="1">
        <v>53.86</v>
      </c>
      <c r="O2033" s="1">
        <v>49.28</v>
      </c>
      <c r="P2033" s="108"/>
      <c r="R2033" s="1">
        <v>46.9</v>
      </c>
      <c r="T2033" s="1">
        <v>54.25</v>
      </c>
      <c r="Y2033" s="1">
        <v>50.47</v>
      </c>
      <c r="Z2033" s="1">
        <v>46.9</v>
      </c>
      <c r="AB2033" s="1">
        <v>28.66</v>
      </c>
      <c r="AD2033" s="1">
        <v>50.47</v>
      </c>
      <c r="AF2033" s="1">
        <v>50.47</v>
      </c>
      <c r="AG2033" s="1">
        <v>49.3</v>
      </c>
      <c r="AI2033" s="1">
        <v>46.9</v>
      </c>
      <c r="AJ2033" s="1">
        <v>50.47</v>
      </c>
      <c r="AK2033" s="110">
        <v>48.32</v>
      </c>
    </row>
    <row r="2034" s="1" customFormat="1" ht="67.5" spans="1:37">
      <c r="A2034" s="1">
        <v>2031</v>
      </c>
      <c r="B2034" s="1" t="s">
        <v>355</v>
      </c>
      <c r="C2034" s="1" t="s">
        <v>3388</v>
      </c>
      <c r="D2034" s="1" t="s">
        <v>212</v>
      </c>
      <c r="E2034" s="1" t="s">
        <v>3387</v>
      </c>
      <c r="F2034" s="1">
        <v>62.2667</v>
      </c>
      <c r="I2034" s="1">
        <v>60.7</v>
      </c>
      <c r="J2034" s="1">
        <v>57.59</v>
      </c>
      <c r="O2034" s="1">
        <v>59.63</v>
      </c>
      <c r="P2034" s="108"/>
      <c r="Q2034" s="1">
        <v>55.8</v>
      </c>
      <c r="U2034" s="1">
        <v>60.94</v>
      </c>
      <c r="Z2034" s="1">
        <v>55.8</v>
      </c>
      <c r="AD2034" s="1">
        <v>61.92</v>
      </c>
      <c r="AF2034" s="1">
        <v>55.8</v>
      </c>
      <c r="AK2034" s="110">
        <v>58.5225</v>
      </c>
    </row>
    <row r="2035" s="1" customFormat="1" ht="67.5" spans="1:37">
      <c r="A2035" s="1">
        <v>2032</v>
      </c>
      <c r="B2035" s="1" t="s">
        <v>355</v>
      </c>
      <c r="C2035" s="1" t="s">
        <v>3389</v>
      </c>
      <c r="D2035" s="1" t="s">
        <v>212</v>
      </c>
      <c r="E2035" s="1" t="s">
        <v>3387</v>
      </c>
      <c r="F2035" s="1">
        <v>83.0825</v>
      </c>
      <c r="G2035" s="1">
        <v>66.75</v>
      </c>
      <c r="I2035" s="1">
        <v>82.79</v>
      </c>
      <c r="K2035" s="1">
        <v>82</v>
      </c>
      <c r="P2035" s="108"/>
      <c r="R2035" s="1">
        <v>66.75</v>
      </c>
      <c r="T2035" s="1">
        <v>79.05</v>
      </c>
      <c r="U2035" s="1">
        <v>66.75</v>
      </c>
      <c r="Y2035" s="1">
        <v>80.07</v>
      </c>
      <c r="Z2035" s="1">
        <v>66.75</v>
      </c>
      <c r="AD2035" s="1">
        <v>75.15</v>
      </c>
      <c r="AF2035" s="1">
        <v>66.75</v>
      </c>
      <c r="AG2035" s="1">
        <v>95</v>
      </c>
      <c r="AI2035" s="1">
        <v>66.75</v>
      </c>
      <c r="AJ2035" s="1">
        <v>75.15</v>
      </c>
      <c r="AK2035" s="110">
        <v>74.5930769230769</v>
      </c>
    </row>
    <row r="2036" s="1" customFormat="1" ht="67.5" spans="1:37">
      <c r="A2036" s="1">
        <v>2033</v>
      </c>
      <c r="B2036" s="1" t="s">
        <v>355</v>
      </c>
      <c r="C2036" s="1" t="s">
        <v>3390</v>
      </c>
      <c r="D2036" s="1" t="s">
        <v>212</v>
      </c>
      <c r="E2036" s="1" t="s">
        <v>3387</v>
      </c>
      <c r="F2036" s="1">
        <v>138.665</v>
      </c>
      <c r="G2036" s="1">
        <v>124.33</v>
      </c>
      <c r="O2036" s="1">
        <v>128.87</v>
      </c>
      <c r="P2036" s="108"/>
      <c r="W2036" s="1">
        <v>124.33</v>
      </c>
      <c r="Y2036" s="1">
        <v>137.96</v>
      </c>
      <c r="AF2036" s="1">
        <v>124.33</v>
      </c>
      <c r="AI2036" s="1">
        <v>124.33</v>
      </c>
      <c r="AJ2036" s="1">
        <v>124.33</v>
      </c>
      <c r="AK2036" s="110">
        <v>126.925714285714</v>
      </c>
    </row>
    <row r="2037" s="1" customFormat="1" ht="54" spans="1:37">
      <c r="A2037" s="1">
        <v>2034</v>
      </c>
      <c r="B2037" s="1" t="s">
        <v>3391</v>
      </c>
      <c r="C2037" s="1" t="s">
        <v>3388</v>
      </c>
      <c r="D2037" s="1" t="s">
        <v>212</v>
      </c>
      <c r="E2037" s="1" t="s">
        <v>3387</v>
      </c>
      <c r="F2037" s="1">
        <v>58.0567</v>
      </c>
      <c r="I2037" s="1">
        <v>48.26</v>
      </c>
      <c r="K2037" s="1">
        <v>48.86</v>
      </c>
      <c r="M2037" s="1">
        <v>42.31</v>
      </c>
      <c r="O2037" s="1">
        <v>49.78</v>
      </c>
      <c r="P2037" s="108"/>
      <c r="Q2037" s="1">
        <v>49.35</v>
      </c>
      <c r="S2037" s="1"/>
      <c r="U2037" s="1">
        <v>52.69</v>
      </c>
      <c r="X2037" s="1">
        <v>50.62</v>
      </c>
      <c r="Y2037" s="1">
        <v>49.78</v>
      </c>
      <c r="Z2037" s="1">
        <v>49.78</v>
      </c>
      <c r="AI2037" s="1">
        <v>42.31</v>
      </c>
      <c r="AJ2037" s="1">
        <v>49.35</v>
      </c>
      <c r="AK2037" s="110">
        <v>48.4627272727273</v>
      </c>
    </row>
    <row r="2038" s="1" customFormat="1" ht="54" spans="1:37">
      <c r="A2038" s="1">
        <v>2035</v>
      </c>
      <c r="B2038" s="1" t="s">
        <v>3391</v>
      </c>
      <c r="C2038" s="1" t="s">
        <v>3389</v>
      </c>
      <c r="D2038" s="1" t="s">
        <v>212</v>
      </c>
      <c r="E2038" s="1" t="s">
        <v>3387</v>
      </c>
      <c r="F2038" s="1">
        <v>85.3</v>
      </c>
      <c r="I2038" s="1">
        <v>65.83</v>
      </c>
      <c r="K2038" s="1">
        <v>60.56</v>
      </c>
      <c r="M2038" s="1">
        <v>52.33</v>
      </c>
      <c r="P2038" s="108"/>
      <c r="S2038" s="1">
        <v>61.6</v>
      </c>
      <c r="T2038" s="1">
        <v>54.27</v>
      </c>
      <c r="U2038" s="1"/>
      <c r="V2038" s="1">
        <v>63.8</v>
      </c>
      <c r="AA2038" s="1">
        <v>24.6688</v>
      </c>
      <c r="AG2038" s="1">
        <v>81.665</v>
      </c>
      <c r="AI2038" s="1">
        <v>52.33</v>
      </c>
      <c r="AK2038" s="110">
        <v>57.4504222222222</v>
      </c>
    </row>
    <row r="2039" s="1" customFormat="1" ht="23.25" customHeight="1" spans="1:37">
      <c r="A2039" s="1">
        <v>2036</v>
      </c>
      <c r="B2039" s="1" t="s">
        <v>3391</v>
      </c>
      <c r="C2039" s="1" t="s">
        <v>3392</v>
      </c>
      <c r="D2039" s="1" t="s">
        <v>212</v>
      </c>
      <c r="E2039" s="1" t="s">
        <v>3387</v>
      </c>
      <c r="F2039" s="1">
        <v>86.1267</v>
      </c>
      <c r="G2039" s="1">
        <v>83.64</v>
      </c>
      <c r="H2039" s="1"/>
      <c r="K2039" s="1">
        <v>83.64</v>
      </c>
      <c r="L2039" s="1">
        <v>83.6</v>
      </c>
      <c r="N2039" s="1">
        <v>83.64</v>
      </c>
      <c r="P2039" s="108">
        <v>83.63</v>
      </c>
      <c r="R2039" s="1">
        <v>83.64</v>
      </c>
      <c r="U2039" s="1">
        <v>83.64</v>
      </c>
      <c r="V2039" s="1">
        <v>83.64</v>
      </c>
      <c r="X2039" s="1">
        <v>86</v>
      </c>
      <c r="Y2039" s="1">
        <v>85.11</v>
      </c>
      <c r="AA2039" s="1">
        <v>48.9564</v>
      </c>
      <c r="AD2039" s="1">
        <v>70.9275</v>
      </c>
      <c r="AF2039" s="1">
        <v>83.64</v>
      </c>
      <c r="AJ2039" s="1">
        <v>81.64</v>
      </c>
      <c r="AK2039" s="110">
        <v>80.3817071428572</v>
      </c>
    </row>
    <row r="2040" s="1" customFormat="1" ht="23.25" customHeight="1" spans="1:37">
      <c r="A2040" s="1">
        <v>2037</v>
      </c>
      <c r="B2040" s="1" t="s">
        <v>3391</v>
      </c>
      <c r="C2040" s="1" t="s">
        <v>3393</v>
      </c>
      <c r="D2040" s="1" t="s">
        <v>212</v>
      </c>
      <c r="E2040" s="1" t="s">
        <v>3387</v>
      </c>
      <c r="F2040" s="1">
        <v>173</v>
      </c>
      <c r="H2040" s="1"/>
      <c r="J2040" s="1">
        <v>123.37</v>
      </c>
      <c r="L2040" s="1"/>
      <c r="O2040" s="1">
        <v>119.58</v>
      </c>
      <c r="P2040" s="108">
        <v>122.49</v>
      </c>
      <c r="S2040" s="1"/>
      <c r="V2040" s="1">
        <v>112</v>
      </c>
      <c r="W2040" s="1">
        <v>119.46</v>
      </c>
      <c r="X2040" s="1">
        <v>108.85</v>
      </c>
      <c r="Z2040" s="1">
        <v>123.37</v>
      </c>
      <c r="AH2040" s="1">
        <v>123.37</v>
      </c>
      <c r="AI2040" s="1">
        <v>108.85</v>
      </c>
      <c r="AK2040" s="110">
        <v>117.926666666667</v>
      </c>
    </row>
    <row r="2041" s="1" customFormat="1" ht="23.25" customHeight="1" spans="1:37">
      <c r="A2041" s="1">
        <v>2038</v>
      </c>
      <c r="B2041" s="1" t="s">
        <v>3247</v>
      </c>
      <c r="C2041" s="1" t="s">
        <v>3394</v>
      </c>
      <c r="D2041" s="1" t="s">
        <v>212</v>
      </c>
      <c r="E2041" s="1" t="s">
        <v>3387</v>
      </c>
      <c r="F2041" s="1">
        <v>104.72</v>
      </c>
      <c r="I2041" s="1">
        <v>91.04</v>
      </c>
      <c r="J2041" s="1">
        <v>93.36</v>
      </c>
      <c r="K2041" s="1">
        <v>101.57</v>
      </c>
      <c r="L2041" s="1">
        <v>95.5</v>
      </c>
      <c r="N2041" s="1">
        <v>95.53</v>
      </c>
      <c r="P2041" s="108">
        <v>97.11</v>
      </c>
      <c r="Q2041" s="1">
        <v>90.82</v>
      </c>
      <c r="R2041" s="1">
        <v>95.53</v>
      </c>
      <c r="T2041" s="1">
        <v>101.21</v>
      </c>
      <c r="U2041" s="1"/>
      <c r="W2041" s="1">
        <v>93.96</v>
      </c>
      <c r="Y2041" s="1">
        <v>97.03</v>
      </c>
      <c r="AA2041" s="1">
        <v>75.6176</v>
      </c>
      <c r="AD2041" s="1">
        <v>90.82</v>
      </c>
      <c r="AF2041" s="1">
        <v>95.53</v>
      </c>
      <c r="AI2041" s="1">
        <v>90.82</v>
      </c>
      <c r="AJ2041" s="1">
        <v>95.53</v>
      </c>
      <c r="AK2041" s="110">
        <v>93.8111</v>
      </c>
    </row>
    <row r="2042" s="1" customFormat="1" ht="23.25" customHeight="1" spans="1:37">
      <c r="A2042" s="1">
        <v>2039</v>
      </c>
      <c r="B2042" s="1" t="s">
        <v>3247</v>
      </c>
      <c r="C2042" s="1" t="s">
        <v>3395</v>
      </c>
      <c r="D2042" s="1" t="s">
        <v>212</v>
      </c>
      <c r="E2042" s="1" t="s">
        <v>3387</v>
      </c>
      <c r="F2042" s="1">
        <v>118.045</v>
      </c>
      <c r="G2042" s="1">
        <v>117</v>
      </c>
      <c r="H2042" s="1"/>
      <c r="K2042" s="1">
        <v>103</v>
      </c>
      <c r="L2042" s="1">
        <v>110.59</v>
      </c>
      <c r="O2042" s="1">
        <v>112.12</v>
      </c>
      <c r="P2042" s="108"/>
      <c r="R2042" s="1">
        <v>117</v>
      </c>
      <c r="U2042" s="1">
        <v>116</v>
      </c>
      <c r="Y2042" s="1">
        <v>103.36</v>
      </c>
      <c r="Z2042" s="1">
        <v>117</v>
      </c>
      <c r="AB2042" s="1">
        <v>102.26</v>
      </c>
      <c r="AC2042" s="1">
        <v>142.33</v>
      </c>
      <c r="AF2042" s="1">
        <v>103.36</v>
      </c>
      <c r="AG2042" s="1">
        <v>123</v>
      </c>
      <c r="AI2042" s="1">
        <v>103.36</v>
      </c>
      <c r="AJ2042" s="1">
        <v>103.36</v>
      </c>
      <c r="AK2042" s="110">
        <v>112.41</v>
      </c>
    </row>
    <row r="2043" s="1" customFormat="1" ht="23.25" customHeight="1" spans="1:37">
      <c r="A2043" s="1">
        <v>2040</v>
      </c>
      <c r="B2043" s="1" t="s">
        <v>3247</v>
      </c>
      <c r="C2043" s="1" t="s">
        <v>3396</v>
      </c>
      <c r="D2043" s="1" t="s">
        <v>212</v>
      </c>
      <c r="E2043" s="1" t="s">
        <v>3387</v>
      </c>
      <c r="F2043" s="1">
        <v>182.4667</v>
      </c>
      <c r="H2043" s="1">
        <v>178.79</v>
      </c>
      <c r="I2043" s="1">
        <v>154.76</v>
      </c>
      <c r="K2043" s="1">
        <v>179.36</v>
      </c>
      <c r="L2043" s="1">
        <v>180.2</v>
      </c>
      <c r="O2043" s="1">
        <v>172.5</v>
      </c>
      <c r="P2043" s="108"/>
      <c r="T2043" s="1">
        <v>176.74</v>
      </c>
      <c r="U2043" s="1">
        <v>169.36</v>
      </c>
      <c r="Y2043" s="1">
        <v>169.36</v>
      </c>
      <c r="Z2043" s="1">
        <v>169.36</v>
      </c>
      <c r="AA2043" s="1">
        <v>128.55</v>
      </c>
      <c r="AD2043" s="1">
        <v>154.4</v>
      </c>
      <c r="AF2043" s="1">
        <v>169.36</v>
      </c>
      <c r="AH2043" s="1">
        <v>169.36</v>
      </c>
      <c r="AI2043" s="1">
        <v>154.4</v>
      </c>
      <c r="AJ2043" s="1">
        <v>169.36</v>
      </c>
      <c r="AK2043" s="110">
        <v>166.390666666667</v>
      </c>
    </row>
    <row r="2044" s="1" customFormat="1" ht="23.25" customHeight="1" spans="1:37">
      <c r="A2044" s="1">
        <v>2041</v>
      </c>
      <c r="B2044" s="1" t="s">
        <v>3247</v>
      </c>
      <c r="C2044" s="1" t="s">
        <v>3397</v>
      </c>
      <c r="D2044" s="1" t="s">
        <v>212</v>
      </c>
      <c r="E2044" s="1" t="s">
        <v>3387</v>
      </c>
      <c r="F2044" s="1">
        <v>201.925</v>
      </c>
      <c r="G2044" s="1">
        <v>198.9</v>
      </c>
      <c r="K2044" s="1">
        <v>198.9</v>
      </c>
      <c r="O2044" s="1">
        <v>198.9</v>
      </c>
      <c r="P2044" s="108"/>
      <c r="Q2044" s="1">
        <v>198.9</v>
      </c>
      <c r="R2044" s="1">
        <v>198.9</v>
      </c>
      <c r="V2044" s="1">
        <v>198.9</v>
      </c>
      <c r="Y2044" s="1">
        <v>199.42</v>
      </c>
      <c r="Z2044" s="1">
        <v>198.9</v>
      </c>
      <c r="AA2044" s="1">
        <v>174.55</v>
      </c>
      <c r="AI2044" s="1">
        <v>198.9</v>
      </c>
      <c r="AJ2044" s="1">
        <v>198.9</v>
      </c>
      <c r="AK2044" s="110">
        <v>196.733636363636</v>
      </c>
    </row>
    <row r="2045" s="1" customFormat="1" ht="29.25" customHeight="1" spans="1:37">
      <c r="A2045" s="1">
        <v>2042</v>
      </c>
      <c r="B2045" s="1" t="s">
        <v>3398</v>
      </c>
      <c r="C2045" s="1" t="s">
        <v>3399</v>
      </c>
      <c r="D2045" s="1" t="s">
        <v>212</v>
      </c>
      <c r="E2045" s="1" t="s">
        <v>3387</v>
      </c>
      <c r="F2045" s="1">
        <v>528.8</v>
      </c>
      <c r="P2045" s="108"/>
      <c r="W2045" s="1">
        <v>528.8</v>
      </c>
      <c r="AI2045" s="1">
        <v>528.8</v>
      </c>
      <c r="AK2045" s="110">
        <v>528.8</v>
      </c>
    </row>
    <row r="2046" s="1" customFormat="1" ht="29.25" customHeight="1" spans="1:37">
      <c r="A2046" s="1">
        <v>2043</v>
      </c>
      <c r="B2046" s="1" t="s">
        <v>3398</v>
      </c>
      <c r="C2046" s="1" t="s">
        <v>3400</v>
      </c>
      <c r="D2046" s="1" t="s">
        <v>212</v>
      </c>
      <c r="E2046" s="1" t="s">
        <v>3387</v>
      </c>
      <c r="F2046" s="1">
        <v>721.3</v>
      </c>
      <c r="H2046" s="1">
        <v>721.3</v>
      </c>
      <c r="I2046" s="1">
        <v>690.1</v>
      </c>
      <c r="P2046" s="108"/>
      <c r="U2046" s="1">
        <v>702.92</v>
      </c>
      <c r="W2046" s="1">
        <v>702.92</v>
      </c>
      <c r="Y2046" s="1">
        <v>702.92</v>
      </c>
      <c r="AA2046" s="1">
        <v>660.7746</v>
      </c>
      <c r="AB2046" s="1">
        <v>661</v>
      </c>
      <c r="AI2046" s="1">
        <v>690.1</v>
      </c>
      <c r="AJ2046" s="1">
        <v>690.1</v>
      </c>
      <c r="AK2046" s="110">
        <v>691.348288888889</v>
      </c>
    </row>
    <row r="2047" s="1" customFormat="1" ht="29.25" customHeight="1" spans="1:37">
      <c r="A2047" s="1">
        <v>2044</v>
      </c>
      <c r="B2047" s="1" t="s">
        <v>3398</v>
      </c>
      <c r="C2047" s="1" t="s">
        <v>3401</v>
      </c>
      <c r="D2047" s="1" t="s">
        <v>212</v>
      </c>
      <c r="E2047" s="1" t="s">
        <v>3387</v>
      </c>
      <c r="F2047" s="1">
        <v>824</v>
      </c>
      <c r="G2047" s="1">
        <v>824</v>
      </c>
      <c r="P2047" s="108"/>
      <c r="R2047" s="1">
        <v>824</v>
      </c>
      <c r="S2047" s="1">
        <v>824</v>
      </c>
      <c r="T2047" s="1">
        <v>820.48</v>
      </c>
      <c r="V2047" s="1">
        <v>824</v>
      </c>
      <c r="W2047" s="1">
        <v>822.827</v>
      </c>
      <c r="AA2047" s="1">
        <v>822.8267</v>
      </c>
      <c r="AB2047" s="1">
        <v>824</v>
      </c>
      <c r="AH2047" s="1">
        <v>824</v>
      </c>
      <c r="AI2047" s="1">
        <v>820.48</v>
      </c>
      <c r="AJ2047" s="1">
        <v>820.48</v>
      </c>
      <c r="AK2047" s="110">
        <v>822.8267</v>
      </c>
    </row>
    <row r="2048" s="1" customFormat="1" ht="40.5" spans="1:37">
      <c r="A2048" s="1">
        <v>2045</v>
      </c>
      <c r="B2048" s="1" t="s">
        <v>3402</v>
      </c>
      <c r="C2048" s="1" t="s">
        <v>183</v>
      </c>
      <c r="D2048" s="1">
        <v>14</v>
      </c>
      <c r="E2048" s="1" t="s">
        <v>3403</v>
      </c>
      <c r="F2048" s="1">
        <v>2.0542</v>
      </c>
      <c r="I2048" s="1">
        <v>2.0421</v>
      </c>
      <c r="T2048" s="1">
        <v>2.0421</v>
      </c>
      <c r="U2048" s="1">
        <v>2.0429</v>
      </c>
      <c r="V2048" s="1">
        <v>2.0221</v>
      </c>
      <c r="Y2048" s="1">
        <v>2.0435</v>
      </c>
      <c r="AA2048" s="1">
        <v>2.0051</v>
      </c>
      <c r="AD2048" s="1">
        <v>2.0192</v>
      </c>
      <c r="AI2048" s="1">
        <v>2.0429</v>
      </c>
      <c r="AK2048" s="1">
        <v>2.0325</v>
      </c>
    </row>
    <row r="2049" s="1" customFormat="1" ht="105" customHeight="1" spans="1:37">
      <c r="A2049" s="1">
        <v>2046</v>
      </c>
      <c r="B2049" s="1" t="s">
        <v>3404</v>
      </c>
      <c r="C2049" s="1" t="s">
        <v>3405</v>
      </c>
      <c r="D2049" s="1" t="s">
        <v>212</v>
      </c>
      <c r="E2049" s="1" t="s">
        <v>3406</v>
      </c>
      <c r="F2049" s="1">
        <v>46.67</v>
      </c>
      <c r="I2049" s="1">
        <v>41.18</v>
      </c>
      <c r="J2049" s="1">
        <v>39.09</v>
      </c>
      <c r="K2049" s="1">
        <v>42.72</v>
      </c>
      <c r="L2049" s="1">
        <v>39.1</v>
      </c>
      <c r="U2049" s="1">
        <v>39.09</v>
      </c>
      <c r="V2049" s="1">
        <v>39.1</v>
      </c>
      <c r="X2049" s="1">
        <v>43.04</v>
      </c>
      <c r="AD2049" s="1">
        <v>39.09</v>
      </c>
      <c r="AJ2049" s="1">
        <v>39.09</v>
      </c>
      <c r="AK2049" s="6">
        <v>40.1667</v>
      </c>
    </row>
    <row r="2050" s="1" customFormat="1" ht="105" customHeight="1" spans="1:37">
      <c r="A2050" s="1">
        <v>2047</v>
      </c>
      <c r="B2050" s="1" t="s">
        <v>3404</v>
      </c>
      <c r="C2050" s="1" t="s">
        <v>3407</v>
      </c>
      <c r="D2050" s="1" t="s">
        <v>212</v>
      </c>
      <c r="E2050" s="1" t="s">
        <v>3406</v>
      </c>
      <c r="F2050" s="1">
        <v>93.6567</v>
      </c>
      <c r="H2050" s="1">
        <v>92.67</v>
      </c>
      <c r="J2050" s="1">
        <v>91.06</v>
      </c>
      <c r="O2050" s="1">
        <v>74.29</v>
      </c>
      <c r="X2050" s="1">
        <v>85.11</v>
      </c>
      <c r="AD2050" s="1">
        <v>74.29</v>
      </c>
      <c r="AJ2050" s="1">
        <v>74.29</v>
      </c>
      <c r="AK2050" s="6">
        <v>81.9517</v>
      </c>
    </row>
    <row r="2051" s="1" customFormat="1" ht="25" customHeight="1" spans="1:37">
      <c r="A2051" s="1">
        <v>2048</v>
      </c>
      <c r="B2051" s="1" t="s">
        <v>1969</v>
      </c>
      <c r="C2051" s="1" t="s">
        <v>3408</v>
      </c>
      <c r="D2051" s="1" t="s">
        <v>740</v>
      </c>
      <c r="E2051" s="1" t="s">
        <v>3409</v>
      </c>
      <c r="F2051" s="6">
        <v>7.075</v>
      </c>
      <c r="G2051" s="5"/>
      <c r="H2051" s="5"/>
      <c r="I2051" s="5"/>
      <c r="J2051" s="27">
        <v>4.334</v>
      </c>
      <c r="K2051" s="5">
        <v>4.46</v>
      </c>
      <c r="L2051" s="5">
        <v>6.81</v>
      </c>
      <c r="M2051" s="5"/>
      <c r="N2051" s="5">
        <v>4.36</v>
      </c>
      <c r="O2051" s="5"/>
      <c r="P2051" s="5">
        <v>6.98</v>
      </c>
      <c r="Q2051" s="5">
        <v>4.18</v>
      </c>
      <c r="R2051" s="5"/>
      <c r="S2051" s="5">
        <v>6.73</v>
      </c>
      <c r="T2051" s="5">
        <v>5.22</v>
      </c>
      <c r="U2051" s="5">
        <v>4.18</v>
      </c>
      <c r="V2051" s="5"/>
      <c r="W2051" s="5">
        <v>4.33</v>
      </c>
      <c r="X2051" s="27">
        <v>6.996</v>
      </c>
      <c r="Y2051" s="5"/>
      <c r="Z2051" s="5"/>
      <c r="AA2051" s="6">
        <v>4.2408</v>
      </c>
      <c r="AB2051" s="5"/>
      <c r="AC2051" s="5"/>
      <c r="AD2051" s="5"/>
      <c r="AE2051" s="5">
        <v>7</v>
      </c>
      <c r="AF2051" s="5"/>
      <c r="AG2051" s="5"/>
      <c r="AH2051" s="5"/>
      <c r="AI2051" s="5">
        <v>6.27</v>
      </c>
      <c r="AJ2051" s="5">
        <v>4.18</v>
      </c>
      <c r="AK2051" s="6">
        <v>5.3514</v>
      </c>
    </row>
    <row r="2052" s="1" customFormat="1" ht="25" customHeight="1" spans="1:37">
      <c r="A2052" s="1">
        <v>2049</v>
      </c>
      <c r="B2052" s="1" t="s">
        <v>1969</v>
      </c>
      <c r="C2052" s="1" t="s">
        <v>3410</v>
      </c>
      <c r="D2052" s="1" t="s">
        <v>740</v>
      </c>
      <c r="E2052" s="1" t="s">
        <v>3409</v>
      </c>
      <c r="F2052" s="6">
        <v>11.0612</v>
      </c>
      <c r="G2052" s="5"/>
      <c r="H2052" s="5"/>
      <c r="I2052" s="5">
        <v>9.02</v>
      </c>
      <c r="J2052" s="27"/>
      <c r="K2052" s="5">
        <v>7.58</v>
      </c>
      <c r="L2052" s="5">
        <v>7.91</v>
      </c>
      <c r="M2052" s="5"/>
      <c r="N2052" s="5">
        <v>7.41</v>
      </c>
      <c r="O2052" s="5">
        <v>9</v>
      </c>
      <c r="P2052" s="5"/>
      <c r="Q2052" s="5">
        <v>7.1</v>
      </c>
      <c r="R2052" s="5">
        <v>9.68</v>
      </c>
      <c r="S2052" s="5">
        <v>10.18</v>
      </c>
      <c r="T2052" s="5"/>
      <c r="U2052" s="5">
        <v>7.1</v>
      </c>
      <c r="V2052" s="5"/>
      <c r="W2052" s="5"/>
      <c r="X2052" s="5">
        <v>9</v>
      </c>
      <c r="Y2052" s="5">
        <v>7.1</v>
      </c>
      <c r="Z2052" s="5"/>
      <c r="AA2052" s="6">
        <v>7.2094</v>
      </c>
      <c r="AB2052" s="5"/>
      <c r="AC2052" s="5"/>
      <c r="AD2052" s="5"/>
      <c r="AE2052" s="5"/>
      <c r="AF2052" s="5">
        <v>10.17</v>
      </c>
      <c r="AG2052" s="5"/>
      <c r="AH2052" s="5"/>
      <c r="AI2052" s="5"/>
      <c r="AJ2052" s="5">
        <v>8.78</v>
      </c>
      <c r="AK2052" s="6">
        <v>8.3742</v>
      </c>
    </row>
    <row r="2053" s="1" customFormat="1" ht="25" customHeight="1" spans="1:37">
      <c r="A2053" s="1">
        <v>2050</v>
      </c>
      <c r="B2053" s="1" t="s">
        <v>3411</v>
      </c>
      <c r="C2053" s="1" t="s">
        <v>3412</v>
      </c>
      <c r="D2053" s="1" t="s">
        <v>740</v>
      </c>
      <c r="E2053" s="1" t="s">
        <v>3409</v>
      </c>
      <c r="F2053" s="6">
        <v>4.696</v>
      </c>
      <c r="G2053" s="5"/>
      <c r="H2053" s="5"/>
      <c r="I2053" s="5"/>
      <c r="J2053" s="27">
        <v>4.43</v>
      </c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6"/>
      <c r="AB2053" s="5"/>
      <c r="AC2053" s="5">
        <v>4.34</v>
      </c>
      <c r="AD2053" s="5">
        <v>4.6</v>
      </c>
      <c r="AE2053" s="5"/>
      <c r="AF2053" s="5"/>
      <c r="AG2053" s="5"/>
      <c r="AH2053" s="5"/>
      <c r="AI2053" s="5"/>
      <c r="AJ2053" s="5">
        <v>4.35</v>
      </c>
      <c r="AK2053" s="6">
        <v>4.43</v>
      </c>
    </row>
    <row r="2054" s="1" customFormat="1" ht="25" customHeight="1" spans="1:37">
      <c r="A2054" s="1">
        <v>2051</v>
      </c>
      <c r="B2054" s="1" t="s">
        <v>3411</v>
      </c>
      <c r="C2054" s="1" t="s">
        <v>3413</v>
      </c>
      <c r="D2054" s="1" t="s">
        <v>740</v>
      </c>
      <c r="E2054" s="1" t="s">
        <v>3409</v>
      </c>
      <c r="F2054" s="6">
        <v>25.208</v>
      </c>
      <c r="G2054" s="5"/>
      <c r="H2054" s="5"/>
      <c r="I2054" s="5"/>
      <c r="J2054" s="27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6"/>
      <c r="AB2054" s="5"/>
      <c r="AC2054" s="5"/>
      <c r="AD2054" s="5"/>
      <c r="AE2054" s="5"/>
      <c r="AF2054" s="5"/>
      <c r="AG2054" s="5"/>
      <c r="AH2054" s="5"/>
      <c r="AI2054" s="5"/>
      <c r="AJ2054" s="5"/>
      <c r="AK2054" s="6">
        <v>25.208</v>
      </c>
    </row>
    <row r="2055" s="1" customFormat="1" ht="25" customHeight="1" spans="1:37">
      <c r="A2055" s="1">
        <v>2052</v>
      </c>
      <c r="B2055" s="1" t="s">
        <v>3411</v>
      </c>
      <c r="C2055" s="1" t="s">
        <v>3414</v>
      </c>
      <c r="D2055" s="1" t="s">
        <v>212</v>
      </c>
      <c r="E2055" s="1" t="s">
        <v>3409</v>
      </c>
      <c r="F2055" s="6">
        <v>76.7</v>
      </c>
      <c r="G2055" s="5"/>
      <c r="H2055" s="5"/>
      <c r="I2055" s="5"/>
      <c r="J2055" s="27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6"/>
      <c r="AB2055" s="5"/>
      <c r="AC2055" s="5"/>
      <c r="AD2055" s="5"/>
      <c r="AE2055" s="5"/>
      <c r="AF2055" s="5"/>
      <c r="AG2055" s="5"/>
      <c r="AH2055" s="5"/>
      <c r="AI2055" s="5"/>
      <c r="AJ2055" s="5"/>
      <c r="AK2055" s="6">
        <v>76.7</v>
      </c>
    </row>
    <row r="2056" s="1" customFormat="1" ht="25" customHeight="1" spans="1:37">
      <c r="A2056" s="1">
        <v>2053</v>
      </c>
      <c r="B2056" s="1" t="s">
        <v>1829</v>
      </c>
      <c r="C2056" s="1" t="s">
        <v>3415</v>
      </c>
      <c r="D2056" s="1" t="s">
        <v>57</v>
      </c>
      <c r="E2056" s="1" t="s">
        <v>3409</v>
      </c>
      <c r="F2056" s="6">
        <v>51.7</v>
      </c>
      <c r="G2056" s="5"/>
      <c r="H2056" s="5"/>
      <c r="I2056" s="5"/>
      <c r="J2056" s="27">
        <v>49.55</v>
      </c>
      <c r="K2056" s="5">
        <v>50.1</v>
      </c>
      <c r="L2056" s="5"/>
      <c r="M2056" s="5"/>
      <c r="N2056" s="5"/>
      <c r="O2056" s="5"/>
      <c r="P2056" s="5"/>
      <c r="Q2056" s="5"/>
      <c r="R2056" s="5"/>
      <c r="S2056" s="5"/>
      <c r="T2056" s="5">
        <v>48.65</v>
      </c>
      <c r="U2056" s="5">
        <v>45.6</v>
      </c>
      <c r="V2056" s="5">
        <v>49.92</v>
      </c>
      <c r="W2056" s="5"/>
      <c r="X2056" s="5"/>
      <c r="Y2056" s="5">
        <v>50.1</v>
      </c>
      <c r="Z2056" s="5"/>
      <c r="AA2056" s="6"/>
      <c r="AB2056" s="5"/>
      <c r="AC2056" s="5"/>
      <c r="AD2056" s="5"/>
      <c r="AE2056" s="5"/>
      <c r="AF2056" s="5"/>
      <c r="AG2056" s="5"/>
      <c r="AH2056" s="5"/>
      <c r="AI2056" s="5">
        <v>45.6</v>
      </c>
      <c r="AJ2056" s="5">
        <v>45.6</v>
      </c>
      <c r="AK2056" s="6">
        <v>48.14</v>
      </c>
    </row>
    <row r="2057" s="1" customFormat="1" ht="25" customHeight="1" spans="1:37">
      <c r="A2057" s="1">
        <v>2054</v>
      </c>
      <c r="B2057" s="1" t="s">
        <v>1829</v>
      </c>
      <c r="C2057" s="1" t="s">
        <v>3416</v>
      </c>
      <c r="D2057" s="1" t="s">
        <v>57</v>
      </c>
      <c r="E2057" s="1" t="s">
        <v>3409</v>
      </c>
      <c r="F2057" s="6">
        <v>56.8</v>
      </c>
      <c r="G2057" s="5"/>
      <c r="H2057" s="5"/>
      <c r="I2057" s="5"/>
      <c r="J2057" s="27">
        <v>54.92</v>
      </c>
      <c r="K2057" s="5">
        <v>52.6</v>
      </c>
      <c r="L2057" s="5">
        <v>54.9</v>
      </c>
      <c r="M2057" s="5"/>
      <c r="N2057" s="5"/>
      <c r="O2057" s="5"/>
      <c r="P2057" s="5"/>
      <c r="Q2057" s="5"/>
      <c r="R2057" s="5"/>
      <c r="S2057" s="5"/>
      <c r="T2057" s="5">
        <v>54.48</v>
      </c>
      <c r="U2057" s="5">
        <v>52.6</v>
      </c>
      <c r="V2057" s="5"/>
      <c r="W2057" s="5"/>
      <c r="X2057" s="5"/>
      <c r="Y2057" s="5">
        <v>54.48</v>
      </c>
      <c r="Z2057" s="5"/>
      <c r="AA2057" s="6">
        <v>54.214</v>
      </c>
      <c r="AB2057" s="5">
        <v>52.6</v>
      </c>
      <c r="AC2057" s="5"/>
      <c r="AD2057" s="5"/>
      <c r="AE2057" s="5"/>
      <c r="AF2057" s="5"/>
      <c r="AG2057" s="5"/>
      <c r="AH2057" s="5"/>
      <c r="AI2057" s="5">
        <v>52.6</v>
      </c>
      <c r="AJ2057" s="5">
        <v>52.6</v>
      </c>
      <c r="AK2057" s="6">
        <v>53.5994</v>
      </c>
    </row>
    <row r="2058" s="1" customFormat="1" ht="25" customHeight="1" spans="1:37">
      <c r="A2058" s="1">
        <v>2055</v>
      </c>
      <c r="B2058" s="1" t="s">
        <v>3417</v>
      </c>
      <c r="C2058" s="1" t="s">
        <v>3418</v>
      </c>
      <c r="D2058" s="1" t="s">
        <v>57</v>
      </c>
      <c r="E2058" s="1" t="s">
        <v>3409</v>
      </c>
      <c r="F2058" s="6">
        <v>9.62</v>
      </c>
      <c r="G2058" s="5"/>
      <c r="H2058" s="5"/>
      <c r="I2058" s="5"/>
      <c r="J2058" s="27"/>
      <c r="K2058" s="5"/>
      <c r="L2058" s="5">
        <v>8.41</v>
      </c>
      <c r="M2058" s="5"/>
      <c r="N2058" s="5"/>
      <c r="O2058" s="5"/>
      <c r="P2058" s="5"/>
      <c r="Q2058" s="5"/>
      <c r="R2058" s="5"/>
      <c r="S2058" s="5">
        <v>9.18</v>
      </c>
      <c r="T2058" s="5"/>
      <c r="U2058" s="5">
        <v>9.61</v>
      </c>
      <c r="V2058" s="5"/>
      <c r="W2058" s="5"/>
      <c r="X2058" s="5"/>
      <c r="Y2058" s="5"/>
      <c r="Z2058" s="5"/>
      <c r="AA2058" s="6"/>
      <c r="AB2058" s="5"/>
      <c r="AC2058" s="5"/>
      <c r="AD2058" s="5"/>
      <c r="AE2058" s="5"/>
      <c r="AF2058" s="5"/>
      <c r="AG2058" s="5"/>
      <c r="AH2058" s="5">
        <v>8.8</v>
      </c>
      <c r="AI2058" s="5">
        <v>7.38</v>
      </c>
      <c r="AJ2058" s="5">
        <v>7.38</v>
      </c>
      <c r="AK2058" s="6">
        <v>8.46</v>
      </c>
    </row>
    <row r="2059" s="1" customFormat="1" ht="25" customHeight="1" spans="1:56">
      <c r="A2059" s="1">
        <v>2056</v>
      </c>
      <c r="B2059" s="1" t="s">
        <v>3419</v>
      </c>
      <c r="C2059" s="1" t="s">
        <v>3420</v>
      </c>
      <c r="D2059" s="1" t="s">
        <v>57</v>
      </c>
      <c r="E2059" s="1" t="s">
        <v>3409</v>
      </c>
      <c r="F2059" s="6">
        <v>11.5833</v>
      </c>
      <c r="G2059" s="5"/>
      <c r="H2059" s="5"/>
      <c r="I2059" s="5">
        <v>11.43</v>
      </c>
      <c r="J2059" s="27">
        <v>11</v>
      </c>
      <c r="K2059" s="5">
        <v>11.34</v>
      </c>
      <c r="L2059" s="5">
        <v>11</v>
      </c>
      <c r="M2059" s="5"/>
      <c r="N2059" s="5"/>
      <c r="O2059" s="5"/>
      <c r="P2059" s="5"/>
      <c r="Q2059" s="5">
        <v>11</v>
      </c>
      <c r="R2059" s="5"/>
      <c r="S2059" s="5"/>
      <c r="T2059" s="5"/>
      <c r="U2059" s="5">
        <v>11</v>
      </c>
      <c r="V2059" s="5"/>
      <c r="W2059" s="5"/>
      <c r="X2059" s="5"/>
      <c r="Y2059" s="5"/>
      <c r="Z2059" s="5"/>
      <c r="AA2059" s="6"/>
      <c r="AB2059" s="5"/>
      <c r="AC2059" s="5">
        <v>11</v>
      </c>
      <c r="AD2059" s="5"/>
      <c r="AE2059" s="5"/>
      <c r="AF2059" s="5"/>
      <c r="AG2059" s="5"/>
      <c r="AH2059" s="5"/>
      <c r="AI2059" s="5"/>
      <c r="AJ2059" s="5">
        <v>11</v>
      </c>
      <c r="AK2059" s="6">
        <v>11.0963</v>
      </c>
      <c r="AL2059" s="5"/>
      <c r="AM2059" s="5"/>
      <c r="AN2059" s="5"/>
      <c r="AO2059" s="5"/>
      <c r="AP2059" s="5"/>
      <c r="AQ2059" s="5"/>
      <c r="AR2059" s="5"/>
      <c r="AS2059" s="5"/>
      <c r="AT2059" s="5"/>
      <c r="AU2059" s="5"/>
      <c r="AV2059" s="5"/>
      <c r="AW2059" s="5"/>
      <c r="AX2059" s="5"/>
      <c r="AY2059" s="5"/>
      <c r="AZ2059" s="5"/>
      <c r="BA2059" s="5"/>
      <c r="BB2059" s="5"/>
      <c r="BC2059" s="5"/>
      <c r="BD2059" s="5"/>
    </row>
    <row r="2060" s="1" customFormat="1" ht="25" customHeight="1" spans="1:56">
      <c r="A2060" s="1">
        <v>2057</v>
      </c>
      <c r="B2060" s="1" t="s">
        <v>3421</v>
      </c>
      <c r="C2060" s="1" t="s">
        <v>3422</v>
      </c>
      <c r="D2060" s="1" t="s">
        <v>57</v>
      </c>
      <c r="E2060" s="1" t="s">
        <v>3409</v>
      </c>
      <c r="F2060" s="6">
        <v>3.625</v>
      </c>
      <c r="G2060" s="5"/>
      <c r="H2060" s="5"/>
      <c r="I2060" s="5"/>
      <c r="J2060" s="27"/>
      <c r="K2060" s="5">
        <v>2.85</v>
      </c>
      <c r="L2060" s="5"/>
      <c r="M2060" s="5"/>
      <c r="N2060" s="5"/>
      <c r="O2060" s="5"/>
      <c r="P2060" s="5"/>
      <c r="Q2060" s="5"/>
      <c r="R2060" s="5"/>
      <c r="S2060" s="5"/>
      <c r="T2060" s="5"/>
      <c r="U2060" s="5">
        <v>2.75</v>
      </c>
      <c r="V2060" s="5"/>
      <c r="W2060" s="5"/>
      <c r="X2060" s="5">
        <v>3.33</v>
      </c>
      <c r="Y2060" s="5"/>
      <c r="Z2060" s="5"/>
      <c r="AA2060" s="6"/>
      <c r="AB2060" s="5"/>
      <c r="AC2060" s="5"/>
      <c r="AD2060" s="5"/>
      <c r="AE2060" s="5"/>
      <c r="AF2060" s="5"/>
      <c r="AG2060" s="5"/>
      <c r="AH2060" s="5"/>
      <c r="AI2060" s="5"/>
      <c r="AJ2060" s="5"/>
      <c r="AK2060" s="6">
        <v>2.9767</v>
      </c>
      <c r="AL2060" s="5"/>
      <c r="AM2060" s="5"/>
      <c r="AN2060" s="5"/>
      <c r="AO2060" s="5"/>
      <c r="AP2060" s="5"/>
      <c r="AQ2060" s="5"/>
      <c r="AR2060" s="5"/>
      <c r="AS2060" s="5"/>
      <c r="AT2060" s="5"/>
      <c r="AU2060" s="5"/>
      <c r="AV2060" s="5"/>
      <c r="AW2060" s="5"/>
      <c r="AX2060" s="5"/>
      <c r="AY2060" s="5"/>
      <c r="AZ2060" s="5"/>
      <c r="BA2060" s="5"/>
      <c r="BB2060" s="5"/>
      <c r="BC2060" s="5"/>
      <c r="BD2060" s="5"/>
    </row>
    <row r="2061" s="1" customFormat="1" ht="25" customHeight="1" spans="1:56">
      <c r="A2061" s="1">
        <v>2058</v>
      </c>
      <c r="B2061" s="1" t="s">
        <v>3421</v>
      </c>
      <c r="C2061" s="1" t="s">
        <v>3423</v>
      </c>
      <c r="D2061" s="1" t="s">
        <v>57</v>
      </c>
      <c r="E2061" s="1" t="s">
        <v>3409</v>
      </c>
      <c r="F2061" s="6">
        <v>5.5833</v>
      </c>
      <c r="G2061" s="5"/>
      <c r="H2061" s="5"/>
      <c r="I2061" s="5">
        <v>4.79</v>
      </c>
      <c r="J2061" s="27"/>
      <c r="K2061" s="5">
        <v>4.82</v>
      </c>
      <c r="L2061" s="5"/>
      <c r="M2061" s="5"/>
      <c r="N2061" s="5"/>
      <c r="O2061" s="5"/>
      <c r="P2061" s="5"/>
      <c r="Q2061" s="5"/>
      <c r="R2061" s="5"/>
      <c r="S2061" s="5">
        <v>5.26</v>
      </c>
      <c r="T2061" s="5"/>
      <c r="U2061" s="5">
        <v>4.4</v>
      </c>
      <c r="V2061" s="5"/>
      <c r="W2061" s="5"/>
      <c r="X2061" s="5"/>
      <c r="Y2061" s="5"/>
      <c r="Z2061" s="5"/>
      <c r="AA2061" s="6"/>
      <c r="AB2061" s="5"/>
      <c r="AC2061" s="5"/>
      <c r="AD2061" s="5"/>
      <c r="AE2061" s="5"/>
      <c r="AF2061" s="5"/>
      <c r="AG2061" s="5"/>
      <c r="AH2061" s="5"/>
      <c r="AI2061" s="5"/>
      <c r="AJ2061" s="5"/>
      <c r="AK2061" s="6">
        <v>4.8175</v>
      </c>
      <c r="AL2061" s="5"/>
      <c r="AM2061" s="5"/>
      <c r="AN2061" s="5"/>
      <c r="AO2061" s="5"/>
      <c r="AP2061" s="5"/>
      <c r="AQ2061" s="5"/>
      <c r="AR2061" s="5"/>
      <c r="AS2061" s="5"/>
      <c r="AT2061" s="5"/>
      <c r="AU2061" s="5"/>
      <c r="AV2061" s="5"/>
      <c r="AW2061" s="5"/>
      <c r="AX2061" s="5"/>
      <c r="AY2061" s="5"/>
      <c r="AZ2061" s="5"/>
      <c r="BA2061" s="5"/>
      <c r="BB2061" s="5"/>
      <c r="BC2061" s="5"/>
      <c r="BD2061" s="5"/>
    </row>
    <row r="2062" s="1" customFormat="1" ht="40.5" spans="1:37">
      <c r="A2062" s="1">
        <v>2059</v>
      </c>
      <c r="B2062" s="8" t="s">
        <v>3424</v>
      </c>
      <c r="C2062" s="8" t="s">
        <v>307</v>
      </c>
      <c r="D2062" s="8" t="s">
        <v>363</v>
      </c>
      <c r="E2062" s="1" t="s">
        <v>3425</v>
      </c>
      <c r="F2062" s="8">
        <v>806</v>
      </c>
      <c r="U2062" s="1">
        <v>791</v>
      </c>
      <c r="AK2062" s="1">
        <f>AVERAGE(G2062:AJ2062)</f>
        <v>791</v>
      </c>
    </row>
    <row r="2063" s="1" customFormat="1" ht="40.5" spans="1:37">
      <c r="A2063" s="1">
        <v>2060</v>
      </c>
      <c r="B2063" s="8" t="s">
        <v>1453</v>
      </c>
      <c r="C2063" s="8" t="s">
        <v>708</v>
      </c>
      <c r="D2063" s="8" t="s">
        <v>233</v>
      </c>
      <c r="E2063" s="1" t="s">
        <v>3425</v>
      </c>
      <c r="F2063" s="8">
        <v>3</v>
      </c>
      <c r="I2063" s="65">
        <v>1.36285714285714</v>
      </c>
      <c r="U2063" s="65">
        <v>2.10428571428571</v>
      </c>
      <c r="V2063" s="65">
        <v>1.64857142857143</v>
      </c>
      <c r="X2063" s="65">
        <v>2.60714285714286</v>
      </c>
      <c r="Y2063" s="65">
        <v>2.65142857142857</v>
      </c>
      <c r="AK2063" s="1">
        <f>AVERAGE(G2063:AJ2063)</f>
        <v>2.07485714285714</v>
      </c>
    </row>
    <row r="2064" s="1" customFormat="1" ht="40.5" spans="1:37">
      <c r="A2064" s="1">
        <v>2061</v>
      </c>
      <c r="B2064" s="1" t="s">
        <v>3426</v>
      </c>
      <c r="C2064" s="1" t="s">
        <v>3427</v>
      </c>
      <c r="D2064" s="1" t="s">
        <v>363</v>
      </c>
      <c r="E2064" s="1" t="s">
        <v>3425</v>
      </c>
      <c r="F2064" s="1">
        <v>1427.53</v>
      </c>
      <c r="J2064" s="1">
        <v>1404.46</v>
      </c>
      <c r="Q2064" s="1">
        <v>1403.81</v>
      </c>
      <c r="U2064" s="1">
        <v>1406.75</v>
      </c>
      <c r="W2064" s="1">
        <v>1404.79</v>
      </c>
      <c r="AD2064" s="1">
        <v>1406.75</v>
      </c>
      <c r="AH2064" s="1">
        <v>1403.81</v>
      </c>
      <c r="AI2064" s="1">
        <v>1406.75</v>
      </c>
      <c r="AJ2064" s="1">
        <v>1406.75</v>
      </c>
      <c r="AK2064" s="1">
        <v>1405.48</v>
      </c>
    </row>
    <row r="2065" s="10" customFormat="1" ht="43.5" customHeight="1" spans="1:37">
      <c r="A2065" s="1">
        <v>2062</v>
      </c>
      <c r="B2065" s="10" t="s">
        <v>3428</v>
      </c>
      <c r="C2065" s="10" t="s">
        <v>3429</v>
      </c>
      <c r="D2065" s="10" t="s">
        <v>81</v>
      </c>
      <c r="E2065" s="10" t="s">
        <v>3430</v>
      </c>
      <c r="F2065" s="10">
        <v>1.7834</v>
      </c>
      <c r="V2065" s="10">
        <v>1.7575</v>
      </c>
      <c r="AI2065" s="10">
        <v>1.7575</v>
      </c>
      <c r="AK2065" s="10">
        <v>1.7575</v>
      </c>
    </row>
    <row r="2066" s="10" customFormat="1" ht="43.5" customHeight="1" spans="1:37">
      <c r="A2066" s="1">
        <v>2063</v>
      </c>
      <c r="B2066" s="10" t="s">
        <v>3428</v>
      </c>
      <c r="C2066" s="10" t="s">
        <v>3431</v>
      </c>
      <c r="D2066" s="10" t="s">
        <v>81</v>
      </c>
      <c r="E2066" s="10" t="s">
        <v>3430</v>
      </c>
      <c r="F2066" s="10">
        <v>1.7388</v>
      </c>
      <c r="G2066" s="10">
        <v>1.7138</v>
      </c>
      <c r="J2066" s="10">
        <v>1.7138</v>
      </c>
      <c r="N2066" s="10">
        <v>1.7142</v>
      </c>
      <c r="O2066" s="10">
        <v>1.7142</v>
      </c>
      <c r="Q2066" s="10">
        <v>1.7138</v>
      </c>
      <c r="U2066" s="10">
        <v>1.7142</v>
      </c>
      <c r="V2066" s="10">
        <v>1.7138</v>
      </c>
      <c r="W2066" s="10">
        <v>1.7138</v>
      </c>
      <c r="X2066" s="10">
        <v>1.7138</v>
      </c>
      <c r="Z2066" s="10">
        <v>1.7142</v>
      </c>
      <c r="AA2066" s="10">
        <v>1.7139</v>
      </c>
      <c r="AD2066" s="10">
        <v>1.7142</v>
      </c>
      <c r="AI2066" s="10">
        <v>1.7138</v>
      </c>
      <c r="AJ2066" s="10">
        <v>1.7142</v>
      </c>
      <c r="AK2066" s="10">
        <v>1.714</v>
      </c>
    </row>
    <row r="2067" s="10" customFormat="1" ht="43.5" customHeight="1" spans="1:37">
      <c r="A2067" s="1">
        <v>2064</v>
      </c>
      <c r="B2067" s="10" t="s">
        <v>3432</v>
      </c>
      <c r="C2067" s="10" t="s">
        <v>3433</v>
      </c>
      <c r="D2067" s="10" t="s">
        <v>81</v>
      </c>
      <c r="E2067" s="10" t="s">
        <v>3430</v>
      </c>
      <c r="F2067" s="10">
        <v>1.0401</v>
      </c>
      <c r="I2067" s="10">
        <v>0.9925</v>
      </c>
      <c r="K2067" s="10">
        <v>1.0221</v>
      </c>
      <c r="L2067" s="10">
        <v>0.9934</v>
      </c>
      <c r="U2067" s="10">
        <v>0.9604</v>
      </c>
      <c r="W2067" s="10">
        <v>1.0229</v>
      </c>
      <c r="X2067" s="10">
        <v>0.9604</v>
      </c>
      <c r="AK2067" s="10">
        <v>0.992</v>
      </c>
    </row>
    <row r="2068" s="10" customFormat="1" ht="43.5" customHeight="1" spans="1:37">
      <c r="A2068" s="1">
        <v>2065</v>
      </c>
      <c r="B2068" s="10" t="s">
        <v>3432</v>
      </c>
      <c r="C2068" s="10" t="s">
        <v>3434</v>
      </c>
      <c r="D2068" s="10" t="s">
        <v>81</v>
      </c>
      <c r="E2068" s="10" t="s">
        <v>3430</v>
      </c>
      <c r="F2068" s="10">
        <v>1.0248</v>
      </c>
      <c r="I2068" s="10">
        <v>0.9781</v>
      </c>
      <c r="J2068" s="10">
        <v>0.9467</v>
      </c>
      <c r="K2068" s="10">
        <v>0.9728</v>
      </c>
      <c r="O2068" s="10">
        <v>0.9459</v>
      </c>
      <c r="Q2068" s="10">
        <v>0.9459</v>
      </c>
      <c r="U2068" s="10">
        <v>0.9459</v>
      </c>
      <c r="V2068" s="10">
        <v>0.9525</v>
      </c>
      <c r="W2068" s="10">
        <v>0.9481</v>
      </c>
      <c r="AA2068" s="10">
        <v>0.9482</v>
      </c>
      <c r="AD2068" s="10">
        <v>0.9714</v>
      </c>
      <c r="AI2068" s="10">
        <v>0.9459</v>
      </c>
      <c r="AJ2068" s="10">
        <v>0.9458</v>
      </c>
      <c r="AK2068" s="10">
        <v>0.9539</v>
      </c>
    </row>
    <row r="2069" s="10" customFormat="1" ht="43.5" customHeight="1" spans="1:37">
      <c r="A2069" s="1">
        <v>2066</v>
      </c>
      <c r="B2069" s="10" t="s">
        <v>117</v>
      </c>
      <c r="C2069" s="10" t="s">
        <v>1492</v>
      </c>
      <c r="D2069" s="10" t="s">
        <v>81</v>
      </c>
      <c r="E2069" s="10" t="s">
        <v>3430</v>
      </c>
      <c r="F2069" s="10">
        <v>0.4881</v>
      </c>
      <c r="J2069" s="10">
        <v>0.4823</v>
      </c>
      <c r="AA2069" s="10">
        <v>0.4742</v>
      </c>
      <c r="AD2069" s="10">
        <v>0.4764</v>
      </c>
      <c r="AJ2069" s="10">
        <v>0.4764</v>
      </c>
      <c r="AK2069" s="10">
        <v>0.4773</v>
      </c>
    </row>
    <row r="2070" s="10" customFormat="1" ht="43.5" customHeight="1" spans="1:37">
      <c r="A2070" s="1">
        <v>2067</v>
      </c>
      <c r="B2070" s="10" t="s">
        <v>3435</v>
      </c>
      <c r="C2070" s="10" t="s">
        <v>3436</v>
      </c>
      <c r="D2070" s="10" t="s">
        <v>81</v>
      </c>
      <c r="E2070" s="10" t="s">
        <v>3430</v>
      </c>
      <c r="F2070" s="10">
        <v>1.5793</v>
      </c>
      <c r="I2070" s="10">
        <v>1.4586</v>
      </c>
      <c r="J2070" s="10">
        <v>1.5043</v>
      </c>
      <c r="K2070" s="10">
        <v>1.4293</v>
      </c>
      <c r="L2070" s="10">
        <v>1.4275</v>
      </c>
      <c r="X2070" s="10">
        <v>1.4043</v>
      </c>
      <c r="AC2070" s="10">
        <v>1.4429</v>
      </c>
      <c r="AD2070" s="10">
        <v>1.4236</v>
      </c>
      <c r="AJ2070" s="10">
        <v>1.4043</v>
      </c>
      <c r="AK2070" s="10">
        <v>1.4369</v>
      </c>
    </row>
    <row r="2071" s="10" customFormat="1" ht="43.5" customHeight="1" spans="1:37">
      <c r="A2071" s="1">
        <v>2068</v>
      </c>
      <c r="B2071" s="10" t="s">
        <v>3437</v>
      </c>
      <c r="C2071" s="10" t="s">
        <v>3438</v>
      </c>
      <c r="D2071" s="10" t="s">
        <v>81</v>
      </c>
      <c r="E2071" s="10" t="s">
        <v>3430</v>
      </c>
      <c r="F2071" s="10">
        <v>0.3733</v>
      </c>
      <c r="I2071" s="10">
        <v>0.3609</v>
      </c>
      <c r="AK2071" s="10">
        <v>0.3609</v>
      </c>
    </row>
    <row r="2072" s="10" customFormat="1" ht="43.5" customHeight="1" spans="1:37">
      <c r="A2072" s="1">
        <v>2069</v>
      </c>
      <c r="B2072" s="10" t="s">
        <v>2784</v>
      </c>
      <c r="C2072" s="10" t="s">
        <v>3439</v>
      </c>
      <c r="D2072" s="10" t="s">
        <v>81</v>
      </c>
      <c r="E2072" s="10" t="s">
        <v>3430</v>
      </c>
      <c r="F2072" s="10">
        <v>0.6925</v>
      </c>
      <c r="I2072" s="10">
        <v>0.6434</v>
      </c>
      <c r="J2072" s="10">
        <v>0.6667</v>
      </c>
      <c r="N2072" s="10">
        <v>0.6434</v>
      </c>
      <c r="U2072" s="10">
        <v>0.6434</v>
      </c>
      <c r="AA2072" s="10">
        <v>0.6667</v>
      </c>
      <c r="AD2072" s="10">
        <v>0.6434</v>
      </c>
      <c r="AK2072" s="10">
        <v>0.6512</v>
      </c>
    </row>
    <row r="2073" s="10" customFormat="1" ht="43.5" customHeight="1" spans="1:37">
      <c r="A2073" s="1">
        <v>2070</v>
      </c>
      <c r="B2073" s="10" t="s">
        <v>102</v>
      </c>
      <c r="C2073" s="10" t="s">
        <v>103</v>
      </c>
      <c r="D2073" s="10" t="s">
        <v>81</v>
      </c>
      <c r="E2073" s="10" t="s">
        <v>3430</v>
      </c>
      <c r="F2073" s="10">
        <v>1.5283</v>
      </c>
      <c r="G2073" s="10">
        <v>1.5</v>
      </c>
      <c r="U2073" s="10">
        <v>1.5</v>
      </c>
      <c r="X2073" s="10">
        <v>1.5</v>
      </c>
      <c r="AD2073" s="10">
        <v>1.5</v>
      </c>
      <c r="AK2073" s="10">
        <v>1.5</v>
      </c>
    </row>
    <row r="2074" s="3" customFormat="1" ht="40.5" spans="1:37">
      <c r="A2074" s="1">
        <v>2071</v>
      </c>
      <c r="B2074" s="3" t="s">
        <v>3440</v>
      </c>
      <c r="C2074" s="3" t="s">
        <v>3441</v>
      </c>
      <c r="D2074" s="3" t="s">
        <v>81</v>
      </c>
      <c r="E2074" s="3" t="s">
        <v>3442</v>
      </c>
      <c r="F2074" s="3">
        <v>6.686</v>
      </c>
      <c r="G2074" s="3">
        <v>6.19</v>
      </c>
      <c r="H2074" s="3" t="s">
        <v>121</v>
      </c>
      <c r="I2074" s="3">
        <v>6.507</v>
      </c>
      <c r="J2074" s="3">
        <v>6.27</v>
      </c>
      <c r="K2074" s="3">
        <v>6.441</v>
      </c>
      <c r="L2074" s="3" t="s">
        <v>121</v>
      </c>
      <c r="M2074" s="3" t="s">
        <v>121</v>
      </c>
      <c r="N2074" s="3">
        <v>6.19</v>
      </c>
      <c r="O2074" s="3">
        <v>6.27</v>
      </c>
      <c r="P2074" s="3" t="s">
        <v>121</v>
      </c>
      <c r="Q2074" s="3">
        <v>6.19</v>
      </c>
      <c r="R2074" s="3" t="s">
        <v>121</v>
      </c>
      <c r="S2074" s="3">
        <v>6.673</v>
      </c>
      <c r="T2074" s="3">
        <v>6.533</v>
      </c>
      <c r="U2074" s="3">
        <v>6.19</v>
      </c>
      <c r="V2074" s="3">
        <v>6.43</v>
      </c>
      <c r="W2074" s="3" t="s">
        <v>121</v>
      </c>
      <c r="X2074" s="3" t="s">
        <v>121</v>
      </c>
      <c r="Y2074" s="3">
        <v>6.624</v>
      </c>
      <c r="Z2074" s="3">
        <v>6.19</v>
      </c>
      <c r="AA2074" s="3" t="s">
        <v>121</v>
      </c>
      <c r="AB2074" s="3" t="s">
        <v>121</v>
      </c>
      <c r="AC2074" s="3" t="s">
        <v>121</v>
      </c>
      <c r="AD2074" s="3">
        <v>6.19</v>
      </c>
      <c r="AE2074" s="3" t="s">
        <v>121</v>
      </c>
      <c r="AF2074" s="3" t="s">
        <v>121</v>
      </c>
      <c r="AG2074" s="3" t="s">
        <v>121</v>
      </c>
      <c r="AH2074" s="3" t="s">
        <v>121</v>
      </c>
      <c r="AI2074" s="3">
        <v>6.19</v>
      </c>
      <c r="AJ2074" s="3">
        <v>6.19</v>
      </c>
      <c r="AK2074" s="3">
        <f t="shared" ref="AK2074:AK2078" si="54">AVERAGE(G2074:AJ2074)</f>
        <v>6.32925</v>
      </c>
    </row>
    <row r="2075" s="3" customFormat="1" ht="40.5" spans="1:37">
      <c r="A2075" s="1">
        <v>2072</v>
      </c>
      <c r="B2075" s="3" t="s">
        <v>3440</v>
      </c>
      <c r="C2075" s="3" t="s">
        <v>3443</v>
      </c>
      <c r="D2075" s="3" t="s">
        <v>81</v>
      </c>
      <c r="E2075" s="3" t="s">
        <v>3442</v>
      </c>
      <c r="F2075" s="3">
        <v>3.8026</v>
      </c>
      <c r="G2075" s="3">
        <v>3.548</v>
      </c>
      <c r="H2075" s="3" t="s">
        <v>121</v>
      </c>
      <c r="I2075" s="3" t="s">
        <v>121</v>
      </c>
      <c r="J2075" s="3" t="s">
        <v>121</v>
      </c>
      <c r="K2075" s="3" t="s">
        <v>121</v>
      </c>
      <c r="L2075" s="3">
        <v>3.802</v>
      </c>
      <c r="M2075" s="3" t="s">
        <v>121</v>
      </c>
      <c r="N2075" s="3" t="s">
        <v>121</v>
      </c>
      <c r="O2075" s="3">
        <v>3.6235</v>
      </c>
      <c r="P2075" s="3" t="s">
        <v>121</v>
      </c>
      <c r="Q2075" s="3" t="s">
        <v>121</v>
      </c>
      <c r="R2075" s="3" t="s">
        <v>121</v>
      </c>
      <c r="S2075" s="3">
        <v>6.548</v>
      </c>
      <c r="T2075" s="3" t="s">
        <v>121</v>
      </c>
      <c r="U2075" s="3">
        <v>3.548</v>
      </c>
      <c r="V2075" s="3">
        <v>3.775</v>
      </c>
      <c r="W2075" s="3" t="s">
        <v>121</v>
      </c>
      <c r="X2075" s="3" t="s">
        <v>121</v>
      </c>
      <c r="Y2075" s="3">
        <v>3.8885</v>
      </c>
      <c r="Z2075" s="3">
        <v>3.548</v>
      </c>
      <c r="AA2075" s="3" t="s">
        <v>121</v>
      </c>
      <c r="AB2075" s="3" t="s">
        <v>121</v>
      </c>
      <c r="AC2075" s="3" t="s">
        <v>121</v>
      </c>
      <c r="AD2075" s="3">
        <v>3.5479</v>
      </c>
      <c r="AE2075" s="3" t="s">
        <v>121</v>
      </c>
      <c r="AF2075" s="3" t="s">
        <v>121</v>
      </c>
      <c r="AG2075" s="3" t="s">
        <v>121</v>
      </c>
      <c r="AH2075" s="3">
        <v>3.775</v>
      </c>
      <c r="AI2075" s="3">
        <v>3.548</v>
      </c>
      <c r="AJ2075" s="3" t="s">
        <v>121</v>
      </c>
      <c r="AK2075" s="3">
        <f t="shared" si="54"/>
        <v>3.9229</v>
      </c>
    </row>
    <row r="2076" s="3" customFormat="1" ht="40.5" spans="1:37">
      <c r="A2076" s="1">
        <v>2073</v>
      </c>
      <c r="B2076" s="3" t="s">
        <v>3444</v>
      </c>
      <c r="C2076" s="3" t="s">
        <v>3445</v>
      </c>
      <c r="D2076" s="3" t="s">
        <v>81</v>
      </c>
      <c r="E2076" s="3" t="s">
        <v>3442</v>
      </c>
      <c r="F2076" s="3">
        <v>3.6185</v>
      </c>
      <c r="G2076" s="3" t="s">
        <v>121</v>
      </c>
      <c r="H2076" s="3" t="s">
        <v>121</v>
      </c>
      <c r="I2076" s="3">
        <v>3.476</v>
      </c>
      <c r="J2076" s="3">
        <v>3.35</v>
      </c>
      <c r="K2076" s="3">
        <v>3.46</v>
      </c>
      <c r="L2076" s="3">
        <v>3.43</v>
      </c>
      <c r="M2076" s="3" t="s">
        <v>121</v>
      </c>
      <c r="N2076" s="3" t="s">
        <v>121</v>
      </c>
      <c r="O2076" s="3">
        <v>3.398</v>
      </c>
      <c r="P2076" s="3" t="s">
        <v>121</v>
      </c>
      <c r="Q2076" s="3" t="s">
        <v>121</v>
      </c>
      <c r="R2076" s="3" t="s">
        <v>121</v>
      </c>
      <c r="S2076" s="3" t="s">
        <v>121</v>
      </c>
      <c r="T2076" s="3" t="s">
        <v>121</v>
      </c>
      <c r="U2076" s="3">
        <v>3.334</v>
      </c>
      <c r="V2076" s="3">
        <v>3.304</v>
      </c>
      <c r="W2076" s="3" t="s">
        <v>121</v>
      </c>
      <c r="X2076" s="3" t="s">
        <v>121</v>
      </c>
      <c r="Y2076" s="3" t="s">
        <v>121</v>
      </c>
      <c r="Z2076" s="3" t="s">
        <v>121</v>
      </c>
      <c r="AA2076" s="3" t="s">
        <v>121</v>
      </c>
      <c r="AB2076" s="3" t="s">
        <v>121</v>
      </c>
      <c r="AC2076" s="3" t="s">
        <v>121</v>
      </c>
      <c r="AD2076" s="3">
        <v>3.3167</v>
      </c>
      <c r="AE2076" s="3" t="s">
        <v>121</v>
      </c>
      <c r="AF2076" s="3" t="s">
        <v>121</v>
      </c>
      <c r="AG2076" s="3" t="s">
        <v>121</v>
      </c>
      <c r="AH2076" s="3" t="s">
        <v>121</v>
      </c>
      <c r="AI2076" s="3" t="s">
        <v>121</v>
      </c>
      <c r="AJ2076" s="3" t="s">
        <v>121</v>
      </c>
      <c r="AK2076" s="3">
        <f t="shared" si="54"/>
        <v>3.3835875</v>
      </c>
    </row>
    <row r="2077" s="3" customFormat="1" ht="40.5" spans="1:37">
      <c r="A2077" s="1">
        <v>2074</v>
      </c>
      <c r="B2077" s="3" t="s">
        <v>1943</v>
      </c>
      <c r="C2077" s="3" t="s">
        <v>3446</v>
      </c>
      <c r="D2077" s="3" t="s">
        <v>588</v>
      </c>
      <c r="E2077" s="3" t="s">
        <v>3442</v>
      </c>
      <c r="F2077" s="3">
        <v>27.425</v>
      </c>
      <c r="G2077" s="3">
        <v>23.6</v>
      </c>
      <c r="H2077" s="3" t="s">
        <v>121</v>
      </c>
      <c r="I2077" s="3">
        <v>25.31</v>
      </c>
      <c r="J2077" s="3" t="s">
        <v>121</v>
      </c>
      <c r="K2077" s="3">
        <v>26.33</v>
      </c>
      <c r="L2077" s="3">
        <v>24.668</v>
      </c>
      <c r="M2077" s="3">
        <v>27</v>
      </c>
      <c r="N2077" s="3" t="s">
        <v>121</v>
      </c>
      <c r="O2077" s="3" t="s">
        <v>121</v>
      </c>
      <c r="P2077" s="3" t="s">
        <v>121</v>
      </c>
      <c r="Q2077" s="3">
        <v>23.6</v>
      </c>
      <c r="R2077" s="3" t="s">
        <v>121</v>
      </c>
      <c r="S2077" s="3" t="s">
        <v>121</v>
      </c>
      <c r="T2077" s="3">
        <v>25.3</v>
      </c>
      <c r="U2077" s="3" t="s">
        <v>121</v>
      </c>
      <c r="V2077" s="3">
        <v>24.29</v>
      </c>
      <c r="W2077" s="3" t="s">
        <v>121</v>
      </c>
      <c r="X2077" s="3" t="s">
        <v>121</v>
      </c>
      <c r="Y2077" s="3" t="s">
        <v>121</v>
      </c>
      <c r="Z2077" s="3">
        <v>23.6</v>
      </c>
      <c r="AA2077" s="3">
        <v>27.08</v>
      </c>
      <c r="AB2077" s="3" t="s">
        <v>121</v>
      </c>
      <c r="AC2077" s="3" t="s">
        <v>121</v>
      </c>
      <c r="AD2077" s="3" t="s">
        <v>121</v>
      </c>
      <c r="AE2077" s="3" t="s">
        <v>121</v>
      </c>
      <c r="AF2077" s="3" t="s">
        <v>121</v>
      </c>
      <c r="AG2077" s="3" t="s">
        <v>121</v>
      </c>
      <c r="AH2077" s="3" t="s">
        <v>121</v>
      </c>
      <c r="AI2077" s="3">
        <v>23.6</v>
      </c>
      <c r="AJ2077" s="3" t="s">
        <v>121</v>
      </c>
      <c r="AK2077" s="3">
        <f t="shared" si="54"/>
        <v>24.9434545454545</v>
      </c>
    </row>
    <row r="2078" s="3" customFormat="1" ht="40.5" spans="1:37">
      <c r="A2078" s="1">
        <v>2075</v>
      </c>
      <c r="B2078" s="3" t="s">
        <v>188</v>
      </c>
      <c r="C2078" s="3" t="s">
        <v>3447</v>
      </c>
      <c r="D2078" s="3" t="s">
        <v>81</v>
      </c>
      <c r="E2078" s="3" t="s">
        <v>3442</v>
      </c>
      <c r="F2078" s="3">
        <v>0.2092</v>
      </c>
      <c r="G2078" s="3" t="s">
        <v>121</v>
      </c>
      <c r="H2078" s="3" t="s">
        <v>121</v>
      </c>
      <c r="I2078" s="3" t="s">
        <v>121</v>
      </c>
      <c r="J2078" s="3" t="s">
        <v>121</v>
      </c>
      <c r="K2078" s="3" t="s">
        <v>121</v>
      </c>
      <c r="L2078" s="3" t="s">
        <v>121</v>
      </c>
      <c r="M2078" s="3" t="s">
        <v>121</v>
      </c>
      <c r="N2078" s="3" t="s">
        <v>121</v>
      </c>
      <c r="O2078" s="3" t="s">
        <v>121</v>
      </c>
      <c r="P2078" s="3" t="s">
        <v>121</v>
      </c>
      <c r="Q2078" s="3" t="s">
        <v>121</v>
      </c>
      <c r="R2078" s="3" t="s">
        <v>121</v>
      </c>
      <c r="S2078" s="3" t="s">
        <v>121</v>
      </c>
      <c r="T2078" s="3" t="s">
        <v>121</v>
      </c>
      <c r="U2078" s="3">
        <v>0.2092</v>
      </c>
      <c r="V2078" s="3">
        <v>0.2092</v>
      </c>
      <c r="W2078" s="3" t="s">
        <v>121</v>
      </c>
      <c r="X2078" s="3" t="s">
        <v>121</v>
      </c>
      <c r="Y2078" s="3" t="s">
        <v>121</v>
      </c>
      <c r="Z2078" s="3" t="s">
        <v>121</v>
      </c>
      <c r="AA2078" s="3">
        <v>0.1833</v>
      </c>
      <c r="AB2078" s="3" t="s">
        <v>121</v>
      </c>
      <c r="AC2078" s="3" t="s">
        <v>121</v>
      </c>
      <c r="AD2078" s="3" t="s">
        <v>121</v>
      </c>
      <c r="AE2078" s="3" t="s">
        <v>121</v>
      </c>
      <c r="AF2078" s="3" t="s">
        <v>121</v>
      </c>
      <c r="AG2078" s="3" t="s">
        <v>121</v>
      </c>
      <c r="AH2078" s="3" t="s">
        <v>121</v>
      </c>
      <c r="AI2078" s="3" t="s">
        <v>121</v>
      </c>
      <c r="AJ2078" s="3" t="s">
        <v>121</v>
      </c>
      <c r="AK2078" s="3">
        <f t="shared" si="54"/>
        <v>0.200566666666667</v>
      </c>
    </row>
    <row r="2079" s="3" customFormat="1" ht="40.5" spans="1:37">
      <c r="A2079" s="1">
        <v>2076</v>
      </c>
      <c r="B2079" s="8" t="s">
        <v>893</v>
      </c>
      <c r="C2079" s="8" t="s">
        <v>3448</v>
      </c>
      <c r="D2079" s="3" t="s">
        <v>885</v>
      </c>
      <c r="E2079" s="3" t="s">
        <v>3442</v>
      </c>
      <c r="F2079" s="64">
        <v>4.17</v>
      </c>
      <c r="G2079" s="3" t="s">
        <v>121</v>
      </c>
      <c r="H2079" s="3" t="s">
        <v>121</v>
      </c>
      <c r="I2079" s="3" t="s">
        <v>121</v>
      </c>
      <c r="J2079" s="3" t="s">
        <v>121</v>
      </c>
      <c r="K2079" s="3" t="s">
        <v>121</v>
      </c>
      <c r="L2079" s="3" t="s">
        <v>121</v>
      </c>
      <c r="M2079" s="3" t="s">
        <v>121</v>
      </c>
      <c r="N2079" s="3" t="s">
        <v>121</v>
      </c>
      <c r="O2079" s="3" t="s">
        <v>121</v>
      </c>
      <c r="P2079" s="3" t="s">
        <v>121</v>
      </c>
      <c r="Q2079" s="3" t="s">
        <v>121</v>
      </c>
      <c r="R2079" s="3" t="s">
        <v>121</v>
      </c>
      <c r="S2079" s="3" t="s">
        <v>121</v>
      </c>
      <c r="T2079" s="3" t="s">
        <v>121</v>
      </c>
      <c r="U2079" s="3" t="s">
        <v>121</v>
      </c>
      <c r="V2079" s="3" t="s">
        <v>121</v>
      </c>
      <c r="W2079" s="3" t="s">
        <v>121</v>
      </c>
      <c r="X2079" s="3" t="s">
        <v>121</v>
      </c>
      <c r="Y2079" s="3" t="s">
        <v>121</v>
      </c>
      <c r="Z2079" s="3" t="s">
        <v>121</v>
      </c>
      <c r="AA2079" s="3" t="s">
        <v>121</v>
      </c>
      <c r="AB2079" s="3" t="s">
        <v>121</v>
      </c>
      <c r="AC2079" s="3" t="s">
        <v>121</v>
      </c>
      <c r="AD2079" s="3" t="s">
        <v>121</v>
      </c>
      <c r="AE2079" s="3" t="s">
        <v>121</v>
      </c>
      <c r="AF2079" s="3" t="s">
        <v>121</v>
      </c>
      <c r="AG2079" s="3" t="s">
        <v>121</v>
      </c>
      <c r="AH2079" s="3" t="s">
        <v>121</v>
      </c>
      <c r="AI2079" s="3" t="s">
        <v>121</v>
      </c>
      <c r="AJ2079" s="3" t="s">
        <v>121</v>
      </c>
      <c r="AK2079" s="3" t="s">
        <v>121</v>
      </c>
    </row>
    <row r="2080" s="3" customFormat="1" ht="40.5" spans="1:37">
      <c r="A2080" s="1">
        <v>2077</v>
      </c>
      <c r="B2080" s="8" t="s">
        <v>893</v>
      </c>
      <c r="C2080" s="8" t="s">
        <v>3449</v>
      </c>
      <c r="D2080" s="3" t="s">
        <v>885</v>
      </c>
      <c r="E2080" s="3" t="s">
        <v>3442</v>
      </c>
      <c r="F2080" s="64">
        <v>4.88</v>
      </c>
      <c r="G2080" s="3" t="s">
        <v>121</v>
      </c>
      <c r="H2080" s="3" t="s">
        <v>121</v>
      </c>
      <c r="I2080" s="3" t="s">
        <v>121</v>
      </c>
      <c r="J2080" s="3" t="s">
        <v>121</v>
      </c>
      <c r="K2080" s="3" t="s">
        <v>121</v>
      </c>
      <c r="L2080" s="3" t="s">
        <v>121</v>
      </c>
      <c r="M2080" s="3" t="s">
        <v>121</v>
      </c>
      <c r="N2080" s="3" t="s">
        <v>121</v>
      </c>
      <c r="O2080" s="3" t="s">
        <v>121</v>
      </c>
      <c r="P2080" s="3" t="s">
        <v>121</v>
      </c>
      <c r="Q2080" s="3" t="s">
        <v>121</v>
      </c>
      <c r="R2080" s="3" t="s">
        <v>121</v>
      </c>
      <c r="S2080" s="3" t="s">
        <v>121</v>
      </c>
      <c r="T2080" s="3" t="s">
        <v>121</v>
      </c>
      <c r="U2080" s="3" t="s">
        <v>121</v>
      </c>
      <c r="V2080" s="3" t="s">
        <v>121</v>
      </c>
      <c r="W2080" s="3" t="s">
        <v>121</v>
      </c>
      <c r="X2080" s="3" t="s">
        <v>121</v>
      </c>
      <c r="Y2080" s="3" t="s">
        <v>121</v>
      </c>
      <c r="Z2080" s="3" t="s">
        <v>121</v>
      </c>
      <c r="AA2080" s="3" t="s">
        <v>121</v>
      </c>
      <c r="AB2080" s="3" t="s">
        <v>121</v>
      </c>
      <c r="AC2080" s="3" t="s">
        <v>121</v>
      </c>
      <c r="AD2080" s="3" t="s">
        <v>121</v>
      </c>
      <c r="AE2080" s="3" t="s">
        <v>121</v>
      </c>
      <c r="AF2080" s="3" t="s">
        <v>121</v>
      </c>
      <c r="AG2080" s="3" t="s">
        <v>121</v>
      </c>
      <c r="AH2080" s="3" t="s">
        <v>121</v>
      </c>
      <c r="AI2080" s="3" t="s">
        <v>121</v>
      </c>
      <c r="AJ2080" s="3">
        <v>4.5</v>
      </c>
      <c r="AK2080" s="3">
        <f t="shared" ref="AK2080:AK2089" si="55">AVERAGE(G2080:AJ2080)</f>
        <v>4.5</v>
      </c>
    </row>
    <row r="2081" s="3" customFormat="1" ht="40.5" spans="1:37">
      <c r="A2081" s="1">
        <v>2078</v>
      </c>
      <c r="B2081" s="8" t="s">
        <v>893</v>
      </c>
      <c r="C2081" s="8" t="s">
        <v>3450</v>
      </c>
      <c r="D2081" s="3" t="s">
        <v>885</v>
      </c>
      <c r="E2081" s="3" t="s">
        <v>3442</v>
      </c>
      <c r="F2081" s="64">
        <v>5.84</v>
      </c>
      <c r="G2081" s="3" t="s">
        <v>121</v>
      </c>
      <c r="H2081" s="3" t="s">
        <v>121</v>
      </c>
      <c r="I2081" s="3" t="s">
        <v>121</v>
      </c>
      <c r="J2081" s="3" t="s">
        <v>121</v>
      </c>
      <c r="K2081" s="3" t="s">
        <v>121</v>
      </c>
      <c r="L2081" s="3" t="s">
        <v>121</v>
      </c>
      <c r="M2081" s="3" t="s">
        <v>121</v>
      </c>
      <c r="N2081" s="3" t="s">
        <v>121</v>
      </c>
      <c r="O2081" s="3" t="s">
        <v>121</v>
      </c>
      <c r="P2081" s="3" t="s">
        <v>121</v>
      </c>
      <c r="Q2081" s="3" t="s">
        <v>121</v>
      </c>
      <c r="R2081" s="3" t="s">
        <v>121</v>
      </c>
      <c r="S2081" s="3" t="s">
        <v>121</v>
      </c>
      <c r="T2081" s="3" t="s">
        <v>121</v>
      </c>
      <c r="U2081" s="3" t="s">
        <v>121</v>
      </c>
      <c r="V2081" s="3" t="s">
        <v>121</v>
      </c>
      <c r="W2081" s="3" t="s">
        <v>121</v>
      </c>
      <c r="X2081" s="3" t="s">
        <v>121</v>
      </c>
      <c r="Y2081" s="3" t="s">
        <v>121</v>
      </c>
      <c r="Z2081" s="3" t="s">
        <v>121</v>
      </c>
      <c r="AA2081" s="3" t="s">
        <v>121</v>
      </c>
      <c r="AB2081" s="3" t="s">
        <v>121</v>
      </c>
      <c r="AC2081" s="3" t="s">
        <v>121</v>
      </c>
      <c r="AD2081" s="3" t="s">
        <v>121</v>
      </c>
      <c r="AE2081" s="3" t="s">
        <v>121</v>
      </c>
      <c r="AF2081" s="3" t="s">
        <v>121</v>
      </c>
      <c r="AG2081" s="3" t="s">
        <v>121</v>
      </c>
      <c r="AH2081" s="3" t="s">
        <v>121</v>
      </c>
      <c r="AI2081" s="3" t="s">
        <v>121</v>
      </c>
      <c r="AJ2081" s="3">
        <v>5.44</v>
      </c>
      <c r="AK2081" s="3">
        <f t="shared" si="55"/>
        <v>5.44</v>
      </c>
    </row>
    <row r="2082" s="3" customFormat="1" ht="40.5" spans="1:37">
      <c r="A2082" s="1">
        <v>2079</v>
      </c>
      <c r="B2082" s="8" t="s">
        <v>880</v>
      </c>
      <c r="C2082" s="8" t="s">
        <v>3451</v>
      </c>
      <c r="D2082" s="3" t="s">
        <v>885</v>
      </c>
      <c r="E2082" s="3" t="s">
        <v>3442</v>
      </c>
      <c r="F2082" s="64">
        <v>4.75</v>
      </c>
      <c r="G2082" s="3" t="s">
        <v>121</v>
      </c>
      <c r="H2082" s="3" t="s">
        <v>121</v>
      </c>
      <c r="I2082" s="3" t="s">
        <v>121</v>
      </c>
      <c r="J2082" s="3" t="s">
        <v>121</v>
      </c>
      <c r="K2082" s="3" t="s">
        <v>121</v>
      </c>
      <c r="L2082" s="3" t="s">
        <v>121</v>
      </c>
      <c r="M2082" s="3" t="s">
        <v>121</v>
      </c>
      <c r="N2082" s="3" t="s">
        <v>121</v>
      </c>
      <c r="O2082" s="3" t="s">
        <v>121</v>
      </c>
      <c r="P2082" s="3" t="s">
        <v>121</v>
      </c>
      <c r="Q2082" s="3" t="s">
        <v>121</v>
      </c>
      <c r="R2082" s="3" t="s">
        <v>121</v>
      </c>
      <c r="S2082" s="3" t="s">
        <v>121</v>
      </c>
      <c r="T2082" s="3" t="s">
        <v>121</v>
      </c>
      <c r="U2082" s="3" t="s">
        <v>121</v>
      </c>
      <c r="V2082" s="3" t="s">
        <v>121</v>
      </c>
      <c r="W2082" s="3" t="s">
        <v>121</v>
      </c>
      <c r="X2082" s="3" t="s">
        <v>121</v>
      </c>
      <c r="Y2082" s="3" t="s">
        <v>121</v>
      </c>
      <c r="Z2082" s="3" t="s">
        <v>121</v>
      </c>
      <c r="AA2082" s="3" t="s">
        <v>121</v>
      </c>
      <c r="AB2082" s="3" t="s">
        <v>121</v>
      </c>
      <c r="AC2082" s="3" t="s">
        <v>121</v>
      </c>
      <c r="AD2082" s="3" t="s">
        <v>121</v>
      </c>
      <c r="AE2082" s="3" t="s">
        <v>121</v>
      </c>
      <c r="AF2082" s="3" t="s">
        <v>121</v>
      </c>
      <c r="AG2082" s="3" t="s">
        <v>121</v>
      </c>
      <c r="AH2082" s="3" t="s">
        <v>121</v>
      </c>
      <c r="AI2082" s="3" t="s">
        <v>121</v>
      </c>
      <c r="AJ2082" s="3">
        <v>3.89</v>
      </c>
      <c r="AK2082" s="3">
        <f t="shared" si="55"/>
        <v>3.89</v>
      </c>
    </row>
    <row r="2083" s="3" customFormat="1" ht="40.5" spans="1:37">
      <c r="A2083" s="1">
        <v>2080</v>
      </c>
      <c r="B2083" s="8" t="s">
        <v>880</v>
      </c>
      <c r="C2083" s="8" t="s">
        <v>3452</v>
      </c>
      <c r="D2083" s="3" t="s">
        <v>885</v>
      </c>
      <c r="E2083" s="3" t="s">
        <v>3442</v>
      </c>
      <c r="F2083" s="64">
        <v>5.725</v>
      </c>
      <c r="G2083" s="3" t="s">
        <v>121</v>
      </c>
      <c r="H2083" s="3" t="s">
        <v>121</v>
      </c>
      <c r="I2083" s="3" t="s">
        <v>121</v>
      </c>
      <c r="J2083" s="3" t="s">
        <v>121</v>
      </c>
      <c r="K2083" s="3" t="s">
        <v>121</v>
      </c>
      <c r="L2083" s="3" t="s">
        <v>121</v>
      </c>
      <c r="M2083" s="3" t="s">
        <v>121</v>
      </c>
      <c r="N2083" s="3" t="s">
        <v>121</v>
      </c>
      <c r="O2083" s="3" t="s">
        <v>121</v>
      </c>
      <c r="P2083" s="3" t="s">
        <v>121</v>
      </c>
      <c r="Q2083" s="3" t="s">
        <v>121</v>
      </c>
      <c r="R2083" s="3" t="s">
        <v>121</v>
      </c>
      <c r="S2083" s="3" t="s">
        <v>121</v>
      </c>
      <c r="T2083" s="3" t="s">
        <v>121</v>
      </c>
      <c r="U2083" s="3" t="s">
        <v>121</v>
      </c>
      <c r="V2083" s="3" t="s">
        <v>121</v>
      </c>
      <c r="W2083" s="3" t="s">
        <v>121</v>
      </c>
      <c r="X2083" s="3" t="s">
        <v>121</v>
      </c>
      <c r="Y2083" s="3" t="s">
        <v>121</v>
      </c>
      <c r="Z2083" s="3" t="s">
        <v>121</v>
      </c>
      <c r="AA2083" s="3" t="s">
        <v>121</v>
      </c>
      <c r="AB2083" s="3" t="s">
        <v>121</v>
      </c>
      <c r="AC2083" s="3">
        <v>5.65</v>
      </c>
      <c r="AD2083" s="3" t="s">
        <v>121</v>
      </c>
      <c r="AE2083" s="3" t="s">
        <v>121</v>
      </c>
      <c r="AF2083" s="3" t="s">
        <v>121</v>
      </c>
      <c r="AG2083" s="3" t="s">
        <v>121</v>
      </c>
      <c r="AH2083" s="3" t="s">
        <v>121</v>
      </c>
      <c r="AI2083" s="3" t="s">
        <v>121</v>
      </c>
      <c r="AJ2083" s="3">
        <v>4.4</v>
      </c>
      <c r="AK2083" s="3">
        <f t="shared" si="55"/>
        <v>5.025</v>
      </c>
    </row>
    <row r="2084" s="3" customFormat="1" ht="40.5" spans="1:37">
      <c r="A2084" s="1">
        <v>2081</v>
      </c>
      <c r="B2084" s="8" t="s">
        <v>880</v>
      </c>
      <c r="C2084" s="8" t="s">
        <v>3453</v>
      </c>
      <c r="D2084" s="3" t="s">
        <v>885</v>
      </c>
      <c r="E2084" s="3" t="s">
        <v>3442</v>
      </c>
      <c r="F2084" s="64">
        <v>6.105</v>
      </c>
      <c r="G2084" s="3" t="s">
        <v>121</v>
      </c>
      <c r="H2084" s="3" t="s">
        <v>121</v>
      </c>
      <c r="I2084" s="3" t="s">
        <v>121</v>
      </c>
      <c r="J2084" s="3" t="s">
        <v>121</v>
      </c>
      <c r="K2084" s="3" t="s">
        <v>121</v>
      </c>
      <c r="L2084" s="3" t="s">
        <v>121</v>
      </c>
      <c r="M2084" s="3" t="s">
        <v>121</v>
      </c>
      <c r="N2084" s="3" t="s">
        <v>121</v>
      </c>
      <c r="O2084" s="3" t="s">
        <v>121</v>
      </c>
      <c r="P2084" s="3" t="s">
        <v>121</v>
      </c>
      <c r="Q2084" s="3" t="s">
        <v>121</v>
      </c>
      <c r="R2084" s="3" t="s">
        <v>121</v>
      </c>
      <c r="S2084" s="3" t="s">
        <v>121</v>
      </c>
      <c r="T2084" s="3" t="s">
        <v>121</v>
      </c>
      <c r="U2084" s="3" t="s">
        <v>121</v>
      </c>
      <c r="V2084" s="3" t="s">
        <v>121</v>
      </c>
      <c r="W2084" s="3" t="s">
        <v>121</v>
      </c>
      <c r="X2084" s="3" t="s">
        <v>121</v>
      </c>
      <c r="Y2084" s="3" t="s">
        <v>121</v>
      </c>
      <c r="Z2084" s="3" t="s">
        <v>121</v>
      </c>
      <c r="AA2084" s="3" t="s">
        <v>121</v>
      </c>
      <c r="AB2084" s="3" t="s">
        <v>121</v>
      </c>
      <c r="AC2084" s="3">
        <v>5.85</v>
      </c>
      <c r="AD2084" s="3" t="s">
        <v>121</v>
      </c>
      <c r="AE2084" s="3" t="s">
        <v>121</v>
      </c>
      <c r="AF2084" s="3" t="s">
        <v>121</v>
      </c>
      <c r="AG2084" s="3" t="s">
        <v>121</v>
      </c>
      <c r="AH2084" s="3" t="s">
        <v>121</v>
      </c>
      <c r="AI2084" s="3" t="s">
        <v>121</v>
      </c>
      <c r="AJ2084" s="3">
        <v>5.33</v>
      </c>
      <c r="AK2084" s="3">
        <f t="shared" si="55"/>
        <v>5.59</v>
      </c>
    </row>
    <row r="2085" s="3" customFormat="1" ht="40.5" spans="1:37">
      <c r="A2085" s="1">
        <v>2082</v>
      </c>
      <c r="B2085" s="8" t="s">
        <v>880</v>
      </c>
      <c r="C2085" s="8" t="s">
        <v>3454</v>
      </c>
      <c r="D2085" s="3" t="s">
        <v>885</v>
      </c>
      <c r="E2085" s="3" t="s">
        <v>3442</v>
      </c>
      <c r="F2085" s="64">
        <v>4.75</v>
      </c>
      <c r="G2085" s="3" t="s">
        <v>121</v>
      </c>
      <c r="H2085" s="3" t="s">
        <v>121</v>
      </c>
      <c r="I2085" s="3" t="s">
        <v>121</v>
      </c>
      <c r="J2085" s="3" t="s">
        <v>121</v>
      </c>
      <c r="K2085" s="3" t="s">
        <v>121</v>
      </c>
      <c r="L2085" s="3" t="s">
        <v>121</v>
      </c>
      <c r="M2085" s="3" t="s">
        <v>121</v>
      </c>
      <c r="N2085" s="3" t="s">
        <v>121</v>
      </c>
      <c r="O2085" s="3" t="s">
        <v>121</v>
      </c>
      <c r="P2085" s="3" t="s">
        <v>121</v>
      </c>
      <c r="Q2085" s="3" t="s">
        <v>121</v>
      </c>
      <c r="R2085" s="3" t="s">
        <v>121</v>
      </c>
      <c r="S2085" s="3" t="s">
        <v>121</v>
      </c>
      <c r="T2085" s="3" t="s">
        <v>121</v>
      </c>
      <c r="U2085" s="3" t="s">
        <v>121</v>
      </c>
      <c r="V2085" s="3" t="s">
        <v>121</v>
      </c>
      <c r="W2085" s="3" t="s">
        <v>121</v>
      </c>
      <c r="X2085" s="3" t="s">
        <v>121</v>
      </c>
      <c r="Y2085" s="3" t="s">
        <v>121</v>
      </c>
      <c r="Z2085" s="3" t="s">
        <v>121</v>
      </c>
      <c r="AA2085" s="3" t="s">
        <v>121</v>
      </c>
      <c r="AB2085" s="3" t="s">
        <v>121</v>
      </c>
      <c r="AC2085" s="3" t="s">
        <v>121</v>
      </c>
      <c r="AD2085" s="3" t="s">
        <v>121</v>
      </c>
      <c r="AE2085" s="3" t="s">
        <v>121</v>
      </c>
      <c r="AF2085" s="3" t="s">
        <v>121</v>
      </c>
      <c r="AG2085" s="3" t="s">
        <v>121</v>
      </c>
      <c r="AH2085" s="3" t="s">
        <v>121</v>
      </c>
      <c r="AI2085" s="3" t="s">
        <v>121</v>
      </c>
      <c r="AJ2085" s="3">
        <v>3.71</v>
      </c>
      <c r="AK2085" s="3">
        <f t="shared" si="55"/>
        <v>3.71</v>
      </c>
    </row>
    <row r="2086" s="3" customFormat="1" ht="40.5" spans="1:37">
      <c r="A2086" s="1">
        <v>2083</v>
      </c>
      <c r="B2086" s="8" t="s">
        <v>880</v>
      </c>
      <c r="C2086" s="8" t="s">
        <v>3455</v>
      </c>
      <c r="D2086" s="3" t="s">
        <v>885</v>
      </c>
      <c r="E2086" s="3" t="s">
        <v>3442</v>
      </c>
      <c r="F2086" s="64">
        <v>5.725</v>
      </c>
      <c r="G2086" s="3" t="s">
        <v>121</v>
      </c>
      <c r="H2086" s="3" t="s">
        <v>121</v>
      </c>
      <c r="I2086" s="3" t="s">
        <v>121</v>
      </c>
      <c r="J2086" s="3" t="s">
        <v>121</v>
      </c>
      <c r="K2086" s="3" t="s">
        <v>121</v>
      </c>
      <c r="L2086" s="3" t="s">
        <v>121</v>
      </c>
      <c r="M2086" s="3" t="s">
        <v>121</v>
      </c>
      <c r="N2086" s="3" t="s">
        <v>121</v>
      </c>
      <c r="O2086" s="3" t="s">
        <v>121</v>
      </c>
      <c r="P2086" s="3" t="s">
        <v>121</v>
      </c>
      <c r="Q2086" s="3" t="s">
        <v>121</v>
      </c>
      <c r="R2086" s="3" t="s">
        <v>121</v>
      </c>
      <c r="S2086" s="3" t="s">
        <v>121</v>
      </c>
      <c r="T2086" s="3" t="s">
        <v>121</v>
      </c>
      <c r="U2086" s="3" t="s">
        <v>121</v>
      </c>
      <c r="V2086" s="3" t="s">
        <v>121</v>
      </c>
      <c r="W2086" s="3" t="s">
        <v>121</v>
      </c>
      <c r="X2086" s="3" t="s">
        <v>121</v>
      </c>
      <c r="Y2086" s="3" t="s">
        <v>121</v>
      </c>
      <c r="Z2086" s="3" t="s">
        <v>121</v>
      </c>
      <c r="AA2086" s="3" t="s">
        <v>121</v>
      </c>
      <c r="AB2086" s="3" t="s">
        <v>121</v>
      </c>
      <c r="AC2086" s="3">
        <v>5.65</v>
      </c>
      <c r="AD2086" s="3" t="s">
        <v>121</v>
      </c>
      <c r="AE2086" s="3" t="s">
        <v>121</v>
      </c>
      <c r="AF2086" s="3" t="s">
        <v>121</v>
      </c>
      <c r="AG2086" s="3" t="s">
        <v>121</v>
      </c>
      <c r="AH2086" s="3" t="s">
        <v>121</v>
      </c>
      <c r="AI2086" s="3" t="s">
        <v>121</v>
      </c>
      <c r="AJ2086" s="3">
        <v>4.2</v>
      </c>
      <c r="AK2086" s="3">
        <f t="shared" si="55"/>
        <v>4.925</v>
      </c>
    </row>
    <row r="2087" s="3" customFormat="1" ht="40.5" spans="1:37">
      <c r="A2087" s="1">
        <v>2084</v>
      </c>
      <c r="B2087" s="8" t="s">
        <v>880</v>
      </c>
      <c r="C2087" s="8" t="s">
        <v>3456</v>
      </c>
      <c r="D2087" s="3" t="s">
        <v>885</v>
      </c>
      <c r="E2087" s="3" t="s">
        <v>3442</v>
      </c>
      <c r="F2087" s="64">
        <v>6.085</v>
      </c>
      <c r="G2087" s="3" t="s">
        <v>121</v>
      </c>
      <c r="H2087" s="3" t="s">
        <v>121</v>
      </c>
      <c r="I2087" s="3" t="s">
        <v>121</v>
      </c>
      <c r="J2087" s="3" t="s">
        <v>121</v>
      </c>
      <c r="K2087" s="3" t="s">
        <v>121</v>
      </c>
      <c r="L2087" s="3" t="s">
        <v>121</v>
      </c>
      <c r="M2087" s="3" t="s">
        <v>121</v>
      </c>
      <c r="N2087" s="3" t="s">
        <v>121</v>
      </c>
      <c r="O2087" s="3" t="s">
        <v>121</v>
      </c>
      <c r="P2087" s="3" t="s">
        <v>121</v>
      </c>
      <c r="Q2087" s="3" t="s">
        <v>121</v>
      </c>
      <c r="R2087" s="3" t="s">
        <v>121</v>
      </c>
      <c r="S2087" s="3" t="s">
        <v>121</v>
      </c>
      <c r="T2087" s="3" t="s">
        <v>121</v>
      </c>
      <c r="U2087" s="3" t="s">
        <v>121</v>
      </c>
      <c r="V2087" s="3" t="s">
        <v>121</v>
      </c>
      <c r="W2087" s="3" t="s">
        <v>121</v>
      </c>
      <c r="X2087" s="3" t="s">
        <v>121</v>
      </c>
      <c r="Y2087" s="3" t="s">
        <v>121</v>
      </c>
      <c r="Z2087" s="3" t="s">
        <v>121</v>
      </c>
      <c r="AA2087" s="3" t="s">
        <v>121</v>
      </c>
      <c r="AB2087" s="3" t="s">
        <v>121</v>
      </c>
      <c r="AC2087" s="3">
        <v>5.85</v>
      </c>
      <c r="AD2087" s="3" t="s">
        <v>121</v>
      </c>
      <c r="AE2087" s="3" t="s">
        <v>121</v>
      </c>
      <c r="AF2087" s="3" t="s">
        <v>121</v>
      </c>
      <c r="AG2087" s="3" t="s">
        <v>121</v>
      </c>
      <c r="AH2087" s="3" t="s">
        <v>121</v>
      </c>
      <c r="AI2087" s="3" t="s">
        <v>121</v>
      </c>
      <c r="AJ2087" s="3">
        <v>5.09</v>
      </c>
      <c r="AK2087" s="3">
        <f t="shared" si="55"/>
        <v>5.47</v>
      </c>
    </row>
    <row r="2088" s="3" customFormat="1" ht="40.5" spans="1:37">
      <c r="A2088" s="1">
        <v>2085</v>
      </c>
      <c r="B2088" s="8" t="s">
        <v>1162</v>
      </c>
      <c r="C2088" s="8" t="s">
        <v>3457</v>
      </c>
      <c r="D2088" s="3" t="s">
        <v>885</v>
      </c>
      <c r="E2088" s="3" t="s">
        <v>3442</v>
      </c>
      <c r="F2088" s="64">
        <v>4.835</v>
      </c>
      <c r="G2088" s="3" t="s">
        <v>121</v>
      </c>
      <c r="H2088" s="3" t="s">
        <v>121</v>
      </c>
      <c r="I2088" s="3" t="s">
        <v>121</v>
      </c>
      <c r="J2088" s="3" t="s">
        <v>121</v>
      </c>
      <c r="K2088" s="3" t="s">
        <v>121</v>
      </c>
      <c r="L2088" s="3" t="s">
        <v>121</v>
      </c>
      <c r="M2088" s="3" t="s">
        <v>121</v>
      </c>
      <c r="N2088" s="3" t="s">
        <v>121</v>
      </c>
      <c r="O2088" s="3" t="s">
        <v>121</v>
      </c>
      <c r="P2088" s="3" t="s">
        <v>121</v>
      </c>
      <c r="Q2088" s="3" t="s">
        <v>121</v>
      </c>
      <c r="R2088" s="3" t="s">
        <v>121</v>
      </c>
      <c r="S2088" s="3" t="s">
        <v>121</v>
      </c>
      <c r="T2088" s="3" t="s">
        <v>121</v>
      </c>
      <c r="U2088" s="3" t="s">
        <v>121</v>
      </c>
      <c r="V2088" s="3" t="s">
        <v>121</v>
      </c>
      <c r="W2088" s="3" t="s">
        <v>121</v>
      </c>
      <c r="X2088" s="3" t="s">
        <v>121</v>
      </c>
      <c r="Y2088" s="3" t="s">
        <v>121</v>
      </c>
      <c r="Z2088" s="3" t="s">
        <v>121</v>
      </c>
      <c r="AA2088" s="3" t="s">
        <v>121</v>
      </c>
      <c r="AB2088" s="3" t="s">
        <v>121</v>
      </c>
      <c r="AC2088" s="3" t="s">
        <v>121</v>
      </c>
      <c r="AD2088" s="3" t="s">
        <v>121</v>
      </c>
      <c r="AE2088" s="3" t="s">
        <v>121</v>
      </c>
      <c r="AF2088" s="3" t="s">
        <v>121</v>
      </c>
      <c r="AG2088" s="3" t="s">
        <v>121</v>
      </c>
      <c r="AH2088" s="3" t="s">
        <v>121</v>
      </c>
      <c r="AI2088" s="3" t="s">
        <v>121</v>
      </c>
      <c r="AJ2088" s="3">
        <v>3.87</v>
      </c>
      <c r="AK2088" s="3">
        <f t="shared" si="55"/>
        <v>3.87</v>
      </c>
    </row>
    <row r="2089" s="3" customFormat="1" ht="40.5" spans="1:37">
      <c r="A2089" s="1">
        <v>2086</v>
      </c>
      <c r="B2089" s="8" t="s">
        <v>1162</v>
      </c>
      <c r="C2089" s="8" t="s">
        <v>3458</v>
      </c>
      <c r="D2089" s="3" t="s">
        <v>885</v>
      </c>
      <c r="E2089" s="3" t="s">
        <v>3442</v>
      </c>
      <c r="F2089" s="64">
        <v>5.75</v>
      </c>
      <c r="G2089" s="3" t="s">
        <v>121</v>
      </c>
      <c r="H2089" s="3" t="s">
        <v>121</v>
      </c>
      <c r="I2089" s="3" t="s">
        <v>121</v>
      </c>
      <c r="J2089" s="3" t="s">
        <v>121</v>
      </c>
      <c r="K2089" s="3" t="s">
        <v>121</v>
      </c>
      <c r="L2089" s="3" t="s">
        <v>121</v>
      </c>
      <c r="M2089" s="3" t="s">
        <v>121</v>
      </c>
      <c r="N2089" s="3" t="s">
        <v>121</v>
      </c>
      <c r="O2089" s="3" t="s">
        <v>121</v>
      </c>
      <c r="P2089" s="3" t="s">
        <v>121</v>
      </c>
      <c r="Q2089" s="3" t="s">
        <v>121</v>
      </c>
      <c r="R2089" s="3" t="s">
        <v>121</v>
      </c>
      <c r="S2089" s="3" t="s">
        <v>121</v>
      </c>
      <c r="T2089" s="3" t="s">
        <v>121</v>
      </c>
      <c r="U2089" s="3" t="s">
        <v>121</v>
      </c>
      <c r="V2089" s="3" t="s">
        <v>121</v>
      </c>
      <c r="W2089" s="3" t="s">
        <v>121</v>
      </c>
      <c r="X2089" s="3" t="s">
        <v>121</v>
      </c>
      <c r="Y2089" s="3" t="s">
        <v>121</v>
      </c>
      <c r="Z2089" s="3" t="s">
        <v>121</v>
      </c>
      <c r="AA2089" s="3" t="s">
        <v>121</v>
      </c>
      <c r="AB2089" s="3" t="s">
        <v>121</v>
      </c>
      <c r="AC2089" s="3">
        <v>5.65</v>
      </c>
      <c r="AD2089" s="3" t="s">
        <v>121</v>
      </c>
      <c r="AE2089" s="3" t="s">
        <v>121</v>
      </c>
      <c r="AF2089" s="3" t="s">
        <v>121</v>
      </c>
      <c r="AG2089" s="3" t="s">
        <v>121</v>
      </c>
      <c r="AH2089" s="3" t="s">
        <v>121</v>
      </c>
      <c r="AI2089" s="3" t="s">
        <v>121</v>
      </c>
      <c r="AJ2089" s="3">
        <v>4.4</v>
      </c>
      <c r="AK2089" s="3">
        <f t="shared" si="55"/>
        <v>5.025</v>
      </c>
    </row>
    <row r="2090" s="3" customFormat="1" ht="40.5" spans="1:37">
      <c r="A2090" s="1">
        <v>2087</v>
      </c>
      <c r="B2090" s="8" t="s">
        <v>1162</v>
      </c>
      <c r="C2090" s="8" t="s">
        <v>3459</v>
      </c>
      <c r="D2090" s="3" t="s">
        <v>885</v>
      </c>
      <c r="E2090" s="3" t="s">
        <v>3442</v>
      </c>
      <c r="F2090" s="64">
        <v>6.115</v>
      </c>
      <c r="G2090" s="3" t="s">
        <v>121</v>
      </c>
      <c r="H2090" s="3" t="s">
        <v>121</v>
      </c>
      <c r="I2090" s="3" t="s">
        <v>121</v>
      </c>
      <c r="J2090" s="3" t="s">
        <v>121</v>
      </c>
      <c r="K2090" s="3" t="s">
        <v>121</v>
      </c>
      <c r="L2090" s="3" t="s">
        <v>121</v>
      </c>
      <c r="M2090" s="3" t="s">
        <v>121</v>
      </c>
      <c r="N2090" s="3" t="s">
        <v>121</v>
      </c>
      <c r="O2090" s="3" t="s">
        <v>121</v>
      </c>
      <c r="P2090" s="3" t="s">
        <v>121</v>
      </c>
      <c r="Q2090" s="3" t="s">
        <v>121</v>
      </c>
      <c r="R2090" s="3" t="s">
        <v>121</v>
      </c>
      <c r="S2090" s="3" t="s">
        <v>121</v>
      </c>
      <c r="T2090" s="3" t="s">
        <v>121</v>
      </c>
      <c r="U2090" s="3" t="s">
        <v>121</v>
      </c>
      <c r="V2090" s="3" t="s">
        <v>121</v>
      </c>
      <c r="W2090" s="3" t="s">
        <v>121</v>
      </c>
      <c r="X2090" s="3" t="s">
        <v>121</v>
      </c>
      <c r="Y2090" s="3" t="s">
        <v>121</v>
      </c>
      <c r="Z2090" s="3" t="s">
        <v>121</v>
      </c>
      <c r="AA2090" s="3" t="s">
        <v>121</v>
      </c>
      <c r="AB2090" s="3" t="s">
        <v>121</v>
      </c>
      <c r="AC2090" s="3" t="s">
        <v>121</v>
      </c>
      <c r="AD2090" s="3" t="s">
        <v>121</v>
      </c>
      <c r="AE2090" s="3" t="s">
        <v>121</v>
      </c>
      <c r="AF2090" s="3" t="s">
        <v>121</v>
      </c>
      <c r="AG2090" s="3" t="s">
        <v>121</v>
      </c>
      <c r="AH2090" s="3" t="s">
        <v>121</v>
      </c>
      <c r="AI2090" s="3" t="s">
        <v>121</v>
      </c>
      <c r="AJ2090" s="3" t="s">
        <v>121</v>
      </c>
      <c r="AK2090" s="3" t="s">
        <v>121</v>
      </c>
    </row>
    <row r="2091" s="3" customFormat="1" ht="40.5" spans="1:37">
      <c r="A2091" s="1">
        <v>2088</v>
      </c>
      <c r="B2091" s="8" t="s">
        <v>880</v>
      </c>
      <c r="C2091" s="8" t="s">
        <v>3460</v>
      </c>
      <c r="D2091" s="3" t="s">
        <v>798</v>
      </c>
      <c r="E2091" s="3" t="s">
        <v>3442</v>
      </c>
      <c r="F2091" s="64">
        <v>4.6</v>
      </c>
      <c r="G2091" s="3" t="s">
        <v>121</v>
      </c>
      <c r="H2091" s="3" t="s">
        <v>121</v>
      </c>
      <c r="I2091" s="3" t="s">
        <v>121</v>
      </c>
      <c r="J2091" s="3" t="s">
        <v>121</v>
      </c>
      <c r="K2091" s="3" t="s">
        <v>121</v>
      </c>
      <c r="L2091" s="3" t="s">
        <v>121</v>
      </c>
      <c r="M2091" s="3" t="s">
        <v>121</v>
      </c>
      <c r="N2091" s="3" t="s">
        <v>121</v>
      </c>
      <c r="O2091" s="3" t="s">
        <v>121</v>
      </c>
      <c r="P2091" s="3" t="s">
        <v>121</v>
      </c>
      <c r="Q2091" s="3" t="s">
        <v>121</v>
      </c>
      <c r="R2091" s="3" t="s">
        <v>121</v>
      </c>
      <c r="S2091" s="3" t="s">
        <v>121</v>
      </c>
      <c r="T2091" s="3">
        <v>2.36</v>
      </c>
      <c r="U2091" s="3" t="s">
        <v>121</v>
      </c>
      <c r="V2091" s="3" t="s">
        <v>121</v>
      </c>
      <c r="W2091" s="3" t="s">
        <v>121</v>
      </c>
      <c r="X2091" s="3">
        <v>3.1</v>
      </c>
      <c r="Y2091" s="3" t="s">
        <v>121</v>
      </c>
      <c r="Z2091" s="3" t="s">
        <v>121</v>
      </c>
      <c r="AA2091" s="3" t="s">
        <v>121</v>
      </c>
      <c r="AB2091" s="3" t="s">
        <v>121</v>
      </c>
      <c r="AC2091" s="3" t="s">
        <v>121</v>
      </c>
      <c r="AD2091" s="3" t="s">
        <v>121</v>
      </c>
      <c r="AE2091" s="3" t="s">
        <v>121</v>
      </c>
      <c r="AF2091" s="3" t="s">
        <v>121</v>
      </c>
      <c r="AG2091" s="3" t="s">
        <v>121</v>
      </c>
      <c r="AH2091" s="3" t="s">
        <v>121</v>
      </c>
      <c r="AI2091" s="3">
        <v>2.24</v>
      </c>
      <c r="AJ2091" s="3">
        <v>2.24</v>
      </c>
      <c r="AK2091" s="3">
        <f t="shared" ref="AK2091:AK2105" si="56">AVERAGE(G2091:AJ2091)</f>
        <v>2.485</v>
      </c>
    </row>
    <row r="2092" s="3" customFormat="1" ht="40.5" spans="1:37">
      <c r="A2092" s="1">
        <v>2089</v>
      </c>
      <c r="B2092" s="8" t="s">
        <v>880</v>
      </c>
      <c r="C2092" s="8" t="s">
        <v>3461</v>
      </c>
      <c r="D2092" s="3" t="s">
        <v>798</v>
      </c>
      <c r="E2092" s="3" t="s">
        <v>3442</v>
      </c>
      <c r="F2092" s="64">
        <v>4.6</v>
      </c>
      <c r="G2092" s="3" t="s">
        <v>121</v>
      </c>
      <c r="H2092" s="3" t="s">
        <v>121</v>
      </c>
      <c r="I2092" s="3" t="s">
        <v>121</v>
      </c>
      <c r="J2092" s="3" t="s">
        <v>121</v>
      </c>
      <c r="K2092" s="3" t="s">
        <v>121</v>
      </c>
      <c r="L2092" s="3" t="s">
        <v>121</v>
      </c>
      <c r="M2092" s="3" t="s">
        <v>121</v>
      </c>
      <c r="N2092" s="3" t="s">
        <v>121</v>
      </c>
      <c r="O2092" s="3" t="s">
        <v>121</v>
      </c>
      <c r="P2092" s="3" t="s">
        <v>121</v>
      </c>
      <c r="Q2092" s="3" t="s">
        <v>121</v>
      </c>
      <c r="R2092" s="3" t="s">
        <v>121</v>
      </c>
      <c r="S2092" s="3" t="s">
        <v>121</v>
      </c>
      <c r="T2092" s="3">
        <v>2.36</v>
      </c>
      <c r="U2092" s="3" t="s">
        <v>121</v>
      </c>
      <c r="V2092" s="3" t="s">
        <v>121</v>
      </c>
      <c r="W2092" s="3" t="s">
        <v>121</v>
      </c>
      <c r="X2092" s="3">
        <v>3.1</v>
      </c>
      <c r="Y2092" s="3" t="s">
        <v>121</v>
      </c>
      <c r="Z2092" s="3" t="s">
        <v>121</v>
      </c>
      <c r="AA2092" s="3" t="s">
        <v>121</v>
      </c>
      <c r="AB2092" s="3" t="s">
        <v>121</v>
      </c>
      <c r="AC2092" s="3" t="s">
        <v>121</v>
      </c>
      <c r="AD2092" s="3" t="s">
        <v>121</v>
      </c>
      <c r="AE2092" s="3" t="s">
        <v>121</v>
      </c>
      <c r="AF2092" s="3" t="s">
        <v>121</v>
      </c>
      <c r="AG2092" s="3" t="s">
        <v>121</v>
      </c>
      <c r="AH2092" s="3" t="s">
        <v>121</v>
      </c>
      <c r="AI2092" s="3" t="s">
        <v>121</v>
      </c>
      <c r="AJ2092" s="3">
        <v>2.34</v>
      </c>
      <c r="AK2092" s="3">
        <f t="shared" si="56"/>
        <v>2.6</v>
      </c>
    </row>
    <row r="2093" s="3" customFormat="1" ht="40.5" spans="1:37">
      <c r="A2093" s="1">
        <v>2090</v>
      </c>
      <c r="B2093" s="8" t="s">
        <v>880</v>
      </c>
      <c r="C2093" s="8" t="s">
        <v>3462</v>
      </c>
      <c r="D2093" s="3" t="s">
        <v>798</v>
      </c>
      <c r="E2093" s="3" t="s">
        <v>3442</v>
      </c>
      <c r="F2093" s="64">
        <v>5.9</v>
      </c>
      <c r="G2093" s="3" t="s">
        <v>121</v>
      </c>
      <c r="H2093" s="3" t="s">
        <v>121</v>
      </c>
      <c r="I2093" s="3" t="s">
        <v>121</v>
      </c>
      <c r="J2093" s="3" t="s">
        <v>121</v>
      </c>
      <c r="K2093" s="3" t="s">
        <v>121</v>
      </c>
      <c r="L2093" s="3" t="s">
        <v>121</v>
      </c>
      <c r="M2093" s="3" t="s">
        <v>121</v>
      </c>
      <c r="N2093" s="3" t="s">
        <v>121</v>
      </c>
      <c r="O2093" s="3" t="s">
        <v>121</v>
      </c>
      <c r="P2093" s="3" t="s">
        <v>121</v>
      </c>
      <c r="Q2093" s="3" t="s">
        <v>121</v>
      </c>
      <c r="R2093" s="3" t="s">
        <v>121</v>
      </c>
      <c r="S2093" s="3" t="s">
        <v>121</v>
      </c>
      <c r="T2093" s="3">
        <v>2.6</v>
      </c>
      <c r="U2093" s="3" t="s">
        <v>121</v>
      </c>
      <c r="V2093" s="3" t="s">
        <v>121</v>
      </c>
      <c r="W2093" s="3" t="s">
        <v>121</v>
      </c>
      <c r="X2093" s="3">
        <v>4.1</v>
      </c>
      <c r="Y2093" s="3" t="s">
        <v>121</v>
      </c>
      <c r="Z2093" s="3" t="s">
        <v>121</v>
      </c>
      <c r="AA2093" s="3" t="s">
        <v>121</v>
      </c>
      <c r="AB2093" s="3" t="s">
        <v>121</v>
      </c>
      <c r="AC2093" s="3" t="s">
        <v>121</v>
      </c>
      <c r="AD2093" s="3" t="s">
        <v>121</v>
      </c>
      <c r="AE2093" s="3" t="s">
        <v>121</v>
      </c>
      <c r="AF2093" s="3" t="s">
        <v>121</v>
      </c>
      <c r="AG2093" s="3" t="s">
        <v>121</v>
      </c>
      <c r="AH2093" s="3" t="s">
        <v>121</v>
      </c>
      <c r="AI2093" s="3" t="s">
        <v>121</v>
      </c>
      <c r="AJ2093" s="3">
        <v>2.87</v>
      </c>
      <c r="AK2093" s="3">
        <f t="shared" si="56"/>
        <v>3.19</v>
      </c>
    </row>
    <row r="2094" s="3" customFormat="1" ht="40.5" spans="1:37">
      <c r="A2094" s="1">
        <v>2091</v>
      </c>
      <c r="B2094" s="8" t="s">
        <v>880</v>
      </c>
      <c r="C2094" s="8" t="s">
        <v>3463</v>
      </c>
      <c r="D2094" s="3" t="s">
        <v>798</v>
      </c>
      <c r="E2094" s="3" t="s">
        <v>3442</v>
      </c>
      <c r="F2094" s="64">
        <v>5.9</v>
      </c>
      <c r="G2094" s="3" t="s">
        <v>121</v>
      </c>
      <c r="H2094" s="3" t="s">
        <v>121</v>
      </c>
      <c r="I2094" s="3" t="s">
        <v>121</v>
      </c>
      <c r="J2094" s="3" t="s">
        <v>121</v>
      </c>
      <c r="K2094" s="3" t="s">
        <v>121</v>
      </c>
      <c r="L2094" s="3" t="s">
        <v>121</v>
      </c>
      <c r="M2094" s="3" t="s">
        <v>121</v>
      </c>
      <c r="N2094" s="3" t="s">
        <v>121</v>
      </c>
      <c r="O2094" s="3" t="s">
        <v>121</v>
      </c>
      <c r="P2094" s="3" t="s">
        <v>121</v>
      </c>
      <c r="Q2094" s="3" t="s">
        <v>121</v>
      </c>
      <c r="R2094" s="3" t="s">
        <v>121</v>
      </c>
      <c r="S2094" s="3" t="s">
        <v>121</v>
      </c>
      <c r="T2094" s="3">
        <v>2.6</v>
      </c>
      <c r="U2094" s="3" t="s">
        <v>121</v>
      </c>
      <c r="V2094" s="3" t="s">
        <v>121</v>
      </c>
      <c r="W2094" s="3" t="s">
        <v>121</v>
      </c>
      <c r="X2094" s="3">
        <v>4.1</v>
      </c>
      <c r="Y2094" s="3" t="s">
        <v>121</v>
      </c>
      <c r="Z2094" s="3" t="s">
        <v>121</v>
      </c>
      <c r="AA2094" s="3" t="s">
        <v>121</v>
      </c>
      <c r="AB2094" s="3" t="s">
        <v>121</v>
      </c>
      <c r="AC2094" s="3" t="s">
        <v>121</v>
      </c>
      <c r="AD2094" s="3" t="s">
        <v>121</v>
      </c>
      <c r="AE2094" s="3" t="s">
        <v>121</v>
      </c>
      <c r="AF2094" s="3" t="s">
        <v>121</v>
      </c>
      <c r="AG2094" s="3" t="s">
        <v>121</v>
      </c>
      <c r="AH2094" s="3" t="s">
        <v>121</v>
      </c>
      <c r="AI2094" s="3" t="s">
        <v>121</v>
      </c>
      <c r="AJ2094" s="3">
        <v>3</v>
      </c>
      <c r="AK2094" s="3">
        <f t="shared" si="56"/>
        <v>3.23333333333333</v>
      </c>
    </row>
    <row r="2095" s="3" customFormat="1" ht="40.5" spans="1:37">
      <c r="A2095" s="1">
        <v>2092</v>
      </c>
      <c r="B2095" s="8" t="s">
        <v>1162</v>
      </c>
      <c r="C2095" s="8" t="s">
        <v>3464</v>
      </c>
      <c r="D2095" s="3" t="s">
        <v>798</v>
      </c>
      <c r="E2095" s="3" t="s">
        <v>3442</v>
      </c>
      <c r="F2095" s="64">
        <v>3.4</v>
      </c>
      <c r="G2095" s="3" t="s">
        <v>121</v>
      </c>
      <c r="H2095" s="3">
        <v>2.4</v>
      </c>
      <c r="I2095" s="3" t="s">
        <v>121</v>
      </c>
      <c r="J2095" s="3" t="s">
        <v>121</v>
      </c>
      <c r="K2095" s="3" t="s">
        <v>121</v>
      </c>
      <c r="L2095" s="3" t="s">
        <v>121</v>
      </c>
      <c r="M2095" s="3" t="s">
        <v>121</v>
      </c>
      <c r="N2095" s="3" t="s">
        <v>121</v>
      </c>
      <c r="O2095" s="3" t="s">
        <v>121</v>
      </c>
      <c r="P2095" s="3" t="s">
        <v>121</v>
      </c>
      <c r="Q2095" s="3" t="s">
        <v>121</v>
      </c>
      <c r="R2095" s="3" t="s">
        <v>121</v>
      </c>
      <c r="S2095" s="3" t="s">
        <v>121</v>
      </c>
      <c r="T2095" s="3">
        <v>2.1</v>
      </c>
      <c r="U2095" s="3" t="s">
        <v>121</v>
      </c>
      <c r="V2095" s="3" t="s">
        <v>121</v>
      </c>
      <c r="W2095" s="3" t="s">
        <v>121</v>
      </c>
      <c r="X2095" s="3">
        <v>2.7</v>
      </c>
      <c r="Y2095" s="3" t="s">
        <v>121</v>
      </c>
      <c r="Z2095" s="3" t="s">
        <v>121</v>
      </c>
      <c r="AA2095" s="3" t="s">
        <v>121</v>
      </c>
      <c r="AB2095" s="3" t="s">
        <v>121</v>
      </c>
      <c r="AC2095" s="3" t="s">
        <v>121</v>
      </c>
      <c r="AD2095" s="3" t="s">
        <v>121</v>
      </c>
      <c r="AE2095" s="3" t="s">
        <v>121</v>
      </c>
      <c r="AF2095" s="3" t="s">
        <v>121</v>
      </c>
      <c r="AG2095" s="3" t="s">
        <v>121</v>
      </c>
      <c r="AH2095" s="3" t="s">
        <v>121</v>
      </c>
      <c r="AI2095" s="3" t="s">
        <v>121</v>
      </c>
      <c r="AJ2095" s="3">
        <v>2.32</v>
      </c>
      <c r="AK2095" s="3">
        <f t="shared" si="56"/>
        <v>2.38</v>
      </c>
    </row>
    <row r="2096" s="3" customFormat="1" ht="40.5" spans="1:37">
      <c r="A2096" s="1">
        <v>2093</v>
      </c>
      <c r="B2096" s="8" t="s">
        <v>1162</v>
      </c>
      <c r="C2096" s="8" t="s">
        <v>3465</v>
      </c>
      <c r="D2096" s="3" t="s">
        <v>798</v>
      </c>
      <c r="E2096" s="3" t="s">
        <v>3442</v>
      </c>
      <c r="F2096" s="64">
        <v>3.7</v>
      </c>
      <c r="G2096" s="3" t="s">
        <v>121</v>
      </c>
      <c r="H2096" s="3" t="s">
        <v>121</v>
      </c>
      <c r="I2096" s="3" t="s">
        <v>121</v>
      </c>
      <c r="J2096" s="3" t="s">
        <v>121</v>
      </c>
      <c r="K2096" s="3" t="s">
        <v>121</v>
      </c>
      <c r="L2096" s="3" t="s">
        <v>121</v>
      </c>
      <c r="M2096" s="3" t="s">
        <v>121</v>
      </c>
      <c r="N2096" s="3" t="s">
        <v>121</v>
      </c>
      <c r="O2096" s="3" t="s">
        <v>121</v>
      </c>
      <c r="P2096" s="3" t="s">
        <v>121</v>
      </c>
      <c r="Q2096" s="3" t="s">
        <v>121</v>
      </c>
      <c r="R2096" s="3" t="s">
        <v>121</v>
      </c>
      <c r="S2096" s="3" t="s">
        <v>121</v>
      </c>
      <c r="T2096" s="3">
        <v>2.1</v>
      </c>
      <c r="U2096" s="3" t="s">
        <v>121</v>
      </c>
      <c r="V2096" s="3" t="s">
        <v>121</v>
      </c>
      <c r="W2096" s="3" t="s">
        <v>121</v>
      </c>
      <c r="X2096" s="3">
        <v>2.7</v>
      </c>
      <c r="Y2096" s="3" t="s">
        <v>121</v>
      </c>
      <c r="Z2096" s="3" t="s">
        <v>121</v>
      </c>
      <c r="AA2096" s="3" t="s">
        <v>121</v>
      </c>
      <c r="AB2096" s="3" t="s">
        <v>121</v>
      </c>
      <c r="AC2096" s="3" t="s">
        <v>121</v>
      </c>
      <c r="AD2096" s="3" t="s">
        <v>121</v>
      </c>
      <c r="AE2096" s="3" t="s">
        <v>121</v>
      </c>
      <c r="AF2096" s="3" t="s">
        <v>121</v>
      </c>
      <c r="AG2096" s="3" t="s">
        <v>121</v>
      </c>
      <c r="AH2096" s="3" t="s">
        <v>121</v>
      </c>
      <c r="AI2096" s="3" t="s">
        <v>121</v>
      </c>
      <c r="AJ2096" s="3">
        <v>1.88</v>
      </c>
      <c r="AK2096" s="3">
        <f t="shared" si="56"/>
        <v>2.22666666666667</v>
      </c>
    </row>
    <row r="2097" s="3" customFormat="1" ht="40.5" spans="1:37">
      <c r="A2097" s="1">
        <v>2094</v>
      </c>
      <c r="B2097" s="8" t="s">
        <v>1162</v>
      </c>
      <c r="C2097" s="8" t="s">
        <v>3466</v>
      </c>
      <c r="D2097" s="3" t="s">
        <v>798</v>
      </c>
      <c r="E2097" s="3" t="s">
        <v>3442</v>
      </c>
      <c r="F2097" s="64">
        <v>4.4</v>
      </c>
      <c r="G2097" s="3" t="s">
        <v>121</v>
      </c>
      <c r="H2097" s="3" t="s">
        <v>121</v>
      </c>
      <c r="I2097" s="3" t="s">
        <v>121</v>
      </c>
      <c r="J2097" s="3" t="s">
        <v>121</v>
      </c>
      <c r="K2097" s="3" t="s">
        <v>121</v>
      </c>
      <c r="L2097" s="3" t="s">
        <v>121</v>
      </c>
      <c r="M2097" s="3" t="s">
        <v>121</v>
      </c>
      <c r="N2097" s="3" t="s">
        <v>121</v>
      </c>
      <c r="O2097" s="3" t="s">
        <v>121</v>
      </c>
      <c r="P2097" s="3" t="s">
        <v>121</v>
      </c>
      <c r="Q2097" s="3" t="s">
        <v>121</v>
      </c>
      <c r="R2097" s="3" t="s">
        <v>121</v>
      </c>
      <c r="S2097" s="3" t="s">
        <v>121</v>
      </c>
      <c r="T2097" s="3">
        <v>2.36</v>
      </c>
      <c r="U2097" s="3" t="s">
        <v>121</v>
      </c>
      <c r="V2097" s="3" t="s">
        <v>121</v>
      </c>
      <c r="W2097" s="3" t="s">
        <v>121</v>
      </c>
      <c r="X2097" s="3">
        <v>3.1</v>
      </c>
      <c r="Y2097" s="3" t="s">
        <v>121</v>
      </c>
      <c r="Z2097" s="3" t="s">
        <v>121</v>
      </c>
      <c r="AA2097" s="3" t="s">
        <v>121</v>
      </c>
      <c r="AB2097" s="3" t="s">
        <v>121</v>
      </c>
      <c r="AC2097" s="3" t="s">
        <v>121</v>
      </c>
      <c r="AD2097" s="3" t="s">
        <v>121</v>
      </c>
      <c r="AE2097" s="3" t="s">
        <v>121</v>
      </c>
      <c r="AF2097" s="3" t="s">
        <v>121</v>
      </c>
      <c r="AG2097" s="3" t="s">
        <v>121</v>
      </c>
      <c r="AH2097" s="3" t="s">
        <v>121</v>
      </c>
      <c r="AI2097" s="3" t="s">
        <v>121</v>
      </c>
      <c r="AJ2097" s="3">
        <v>2.24</v>
      </c>
      <c r="AK2097" s="3">
        <f t="shared" si="56"/>
        <v>2.56666666666667</v>
      </c>
    </row>
    <row r="2098" s="3" customFormat="1" ht="40.5" spans="1:37">
      <c r="A2098" s="1">
        <v>2095</v>
      </c>
      <c r="B2098" s="8" t="s">
        <v>1162</v>
      </c>
      <c r="C2098" s="8" t="s">
        <v>3467</v>
      </c>
      <c r="D2098" s="3" t="s">
        <v>798</v>
      </c>
      <c r="E2098" s="3" t="s">
        <v>3442</v>
      </c>
      <c r="F2098" s="64">
        <v>5.7</v>
      </c>
      <c r="G2098" s="3" t="s">
        <v>121</v>
      </c>
      <c r="H2098" s="3" t="s">
        <v>121</v>
      </c>
      <c r="I2098" s="3" t="s">
        <v>121</v>
      </c>
      <c r="J2098" s="3" t="s">
        <v>121</v>
      </c>
      <c r="K2098" s="3" t="s">
        <v>121</v>
      </c>
      <c r="L2098" s="3" t="s">
        <v>121</v>
      </c>
      <c r="M2098" s="3" t="s">
        <v>121</v>
      </c>
      <c r="N2098" s="3" t="s">
        <v>121</v>
      </c>
      <c r="O2098" s="3" t="s">
        <v>121</v>
      </c>
      <c r="P2098" s="3" t="s">
        <v>121</v>
      </c>
      <c r="Q2098" s="3" t="s">
        <v>121</v>
      </c>
      <c r="R2098" s="3" t="s">
        <v>121</v>
      </c>
      <c r="S2098" s="3" t="s">
        <v>121</v>
      </c>
      <c r="T2098" s="3">
        <v>2.6</v>
      </c>
      <c r="U2098" s="3" t="s">
        <v>121</v>
      </c>
      <c r="V2098" s="3" t="s">
        <v>121</v>
      </c>
      <c r="W2098" s="3" t="s">
        <v>121</v>
      </c>
      <c r="X2098" s="3">
        <v>4.1</v>
      </c>
      <c r="Y2098" s="3" t="s">
        <v>121</v>
      </c>
      <c r="Z2098" s="3" t="s">
        <v>121</v>
      </c>
      <c r="AA2098" s="3" t="s">
        <v>121</v>
      </c>
      <c r="AB2098" s="3" t="s">
        <v>121</v>
      </c>
      <c r="AC2098" s="3" t="s">
        <v>121</v>
      </c>
      <c r="AD2098" s="3" t="s">
        <v>121</v>
      </c>
      <c r="AE2098" s="3" t="s">
        <v>121</v>
      </c>
      <c r="AF2098" s="3" t="s">
        <v>121</v>
      </c>
      <c r="AG2098" s="3" t="s">
        <v>121</v>
      </c>
      <c r="AH2098" s="3" t="s">
        <v>121</v>
      </c>
      <c r="AI2098" s="3" t="s">
        <v>121</v>
      </c>
      <c r="AJ2098" s="3">
        <v>2.9</v>
      </c>
      <c r="AK2098" s="3">
        <f t="shared" si="56"/>
        <v>3.2</v>
      </c>
    </row>
    <row r="2099" s="3" customFormat="1" ht="40.5" spans="1:37">
      <c r="A2099" s="1">
        <v>2096</v>
      </c>
      <c r="B2099" s="8" t="s">
        <v>893</v>
      </c>
      <c r="C2099" s="8" t="s">
        <v>3468</v>
      </c>
      <c r="D2099" s="3" t="s">
        <v>798</v>
      </c>
      <c r="E2099" s="3" t="s">
        <v>3442</v>
      </c>
      <c r="F2099" s="64">
        <v>4.7</v>
      </c>
      <c r="G2099" s="3" t="s">
        <v>121</v>
      </c>
      <c r="H2099" s="3" t="s">
        <v>121</v>
      </c>
      <c r="I2099" s="3" t="s">
        <v>121</v>
      </c>
      <c r="J2099" s="3" t="s">
        <v>121</v>
      </c>
      <c r="K2099" s="3" t="s">
        <v>121</v>
      </c>
      <c r="L2099" s="3" t="s">
        <v>121</v>
      </c>
      <c r="M2099" s="3" t="s">
        <v>121</v>
      </c>
      <c r="N2099" s="3" t="s">
        <v>121</v>
      </c>
      <c r="O2099" s="3" t="s">
        <v>121</v>
      </c>
      <c r="P2099" s="3" t="s">
        <v>121</v>
      </c>
      <c r="Q2099" s="3" t="s">
        <v>121</v>
      </c>
      <c r="R2099" s="3" t="s">
        <v>121</v>
      </c>
      <c r="S2099" s="3" t="s">
        <v>121</v>
      </c>
      <c r="T2099" s="3">
        <v>2.36</v>
      </c>
      <c r="U2099" s="3" t="s">
        <v>121</v>
      </c>
      <c r="V2099" s="3" t="s">
        <v>121</v>
      </c>
      <c r="W2099" s="3" t="s">
        <v>121</v>
      </c>
      <c r="X2099" s="3">
        <v>3.1</v>
      </c>
      <c r="Y2099" s="3" t="s">
        <v>121</v>
      </c>
      <c r="Z2099" s="3" t="s">
        <v>121</v>
      </c>
      <c r="AA2099" s="3" t="s">
        <v>121</v>
      </c>
      <c r="AB2099" s="3" t="s">
        <v>121</v>
      </c>
      <c r="AC2099" s="3" t="s">
        <v>121</v>
      </c>
      <c r="AD2099" s="3" t="s">
        <v>121</v>
      </c>
      <c r="AE2099" s="3" t="s">
        <v>121</v>
      </c>
      <c r="AF2099" s="3" t="s">
        <v>121</v>
      </c>
      <c r="AG2099" s="3" t="s">
        <v>121</v>
      </c>
      <c r="AH2099" s="3" t="s">
        <v>121</v>
      </c>
      <c r="AI2099" s="3" t="s">
        <v>121</v>
      </c>
      <c r="AJ2099" s="3">
        <v>2.34</v>
      </c>
      <c r="AK2099" s="3">
        <f t="shared" si="56"/>
        <v>2.6</v>
      </c>
    </row>
    <row r="2100" s="3" customFormat="1" ht="40.5" spans="1:37">
      <c r="A2100" s="1">
        <v>2097</v>
      </c>
      <c r="B2100" s="8" t="s">
        <v>893</v>
      </c>
      <c r="C2100" s="8" t="s">
        <v>3469</v>
      </c>
      <c r="D2100" s="3" t="s">
        <v>798</v>
      </c>
      <c r="E2100" s="3" t="s">
        <v>3442</v>
      </c>
      <c r="F2100" s="64">
        <v>3.03</v>
      </c>
      <c r="G2100" s="3" t="s">
        <v>121</v>
      </c>
      <c r="H2100" s="3" t="s">
        <v>121</v>
      </c>
      <c r="I2100" s="3" t="s">
        <v>121</v>
      </c>
      <c r="J2100" s="3" t="s">
        <v>121</v>
      </c>
      <c r="K2100" s="3" t="s">
        <v>121</v>
      </c>
      <c r="L2100" s="3" t="s">
        <v>121</v>
      </c>
      <c r="M2100" s="3" t="s">
        <v>121</v>
      </c>
      <c r="N2100" s="3" t="s">
        <v>121</v>
      </c>
      <c r="O2100" s="3" t="s">
        <v>121</v>
      </c>
      <c r="P2100" s="3" t="s">
        <v>121</v>
      </c>
      <c r="Q2100" s="3" t="s">
        <v>121</v>
      </c>
      <c r="R2100" s="3" t="s">
        <v>121</v>
      </c>
      <c r="S2100" s="3" t="s">
        <v>121</v>
      </c>
      <c r="T2100" s="3" t="s">
        <v>121</v>
      </c>
      <c r="U2100" s="3" t="s">
        <v>121</v>
      </c>
      <c r="V2100" s="3">
        <v>2.06</v>
      </c>
      <c r="W2100" s="3" t="s">
        <v>121</v>
      </c>
      <c r="X2100" s="3">
        <v>2.7</v>
      </c>
      <c r="Y2100" s="3" t="s">
        <v>121</v>
      </c>
      <c r="Z2100" s="3" t="s">
        <v>121</v>
      </c>
      <c r="AA2100" s="3" t="s">
        <v>121</v>
      </c>
      <c r="AB2100" s="3" t="s">
        <v>121</v>
      </c>
      <c r="AC2100" s="3" t="s">
        <v>121</v>
      </c>
      <c r="AD2100" s="3" t="s">
        <v>121</v>
      </c>
      <c r="AE2100" s="3" t="s">
        <v>121</v>
      </c>
      <c r="AF2100" s="3" t="s">
        <v>121</v>
      </c>
      <c r="AG2100" s="3" t="s">
        <v>121</v>
      </c>
      <c r="AH2100" s="3" t="s">
        <v>121</v>
      </c>
      <c r="AI2100" s="3" t="s">
        <v>121</v>
      </c>
      <c r="AJ2100" s="3">
        <v>1.99</v>
      </c>
      <c r="AK2100" s="3">
        <f t="shared" si="56"/>
        <v>2.25</v>
      </c>
    </row>
    <row r="2101" s="3" customFormat="1" ht="40.5" spans="1:37">
      <c r="A2101" s="1">
        <v>2098</v>
      </c>
      <c r="B2101" s="8" t="s">
        <v>893</v>
      </c>
      <c r="C2101" s="8" t="s">
        <v>3470</v>
      </c>
      <c r="D2101" s="3" t="s">
        <v>798</v>
      </c>
      <c r="E2101" s="3" t="s">
        <v>3442</v>
      </c>
      <c r="F2101" s="64">
        <v>6</v>
      </c>
      <c r="G2101" s="3" t="s">
        <v>121</v>
      </c>
      <c r="H2101" s="3" t="s">
        <v>121</v>
      </c>
      <c r="I2101" s="3" t="s">
        <v>121</v>
      </c>
      <c r="J2101" s="3" t="s">
        <v>121</v>
      </c>
      <c r="K2101" s="3" t="s">
        <v>121</v>
      </c>
      <c r="L2101" s="3" t="s">
        <v>121</v>
      </c>
      <c r="M2101" s="3" t="s">
        <v>121</v>
      </c>
      <c r="N2101" s="3" t="s">
        <v>121</v>
      </c>
      <c r="O2101" s="3" t="s">
        <v>121</v>
      </c>
      <c r="P2101" s="3" t="s">
        <v>121</v>
      </c>
      <c r="Q2101" s="3" t="s">
        <v>121</v>
      </c>
      <c r="R2101" s="3" t="s">
        <v>121</v>
      </c>
      <c r="S2101" s="3" t="s">
        <v>121</v>
      </c>
      <c r="T2101" s="3">
        <v>2.6</v>
      </c>
      <c r="U2101" s="3" t="s">
        <v>121</v>
      </c>
      <c r="V2101" s="3" t="s">
        <v>121</v>
      </c>
      <c r="W2101" s="3" t="s">
        <v>121</v>
      </c>
      <c r="X2101" s="3">
        <v>4.1</v>
      </c>
      <c r="Y2101" s="3" t="s">
        <v>121</v>
      </c>
      <c r="Z2101" s="3" t="s">
        <v>121</v>
      </c>
      <c r="AA2101" s="3" t="s">
        <v>121</v>
      </c>
      <c r="AB2101" s="3" t="s">
        <v>121</v>
      </c>
      <c r="AC2101" s="3" t="s">
        <v>121</v>
      </c>
      <c r="AD2101" s="3" t="s">
        <v>121</v>
      </c>
      <c r="AE2101" s="3" t="s">
        <v>121</v>
      </c>
      <c r="AF2101" s="3" t="s">
        <v>121</v>
      </c>
      <c r="AG2101" s="3" t="s">
        <v>121</v>
      </c>
      <c r="AH2101" s="3" t="s">
        <v>121</v>
      </c>
      <c r="AI2101" s="3" t="s">
        <v>121</v>
      </c>
      <c r="AJ2101" s="3">
        <v>2.98</v>
      </c>
      <c r="AK2101" s="3">
        <f t="shared" si="56"/>
        <v>3.22666666666667</v>
      </c>
    </row>
    <row r="2102" s="3" customFormat="1" ht="40.5" spans="1:37">
      <c r="A2102" s="1">
        <v>2099</v>
      </c>
      <c r="B2102" s="8" t="s">
        <v>880</v>
      </c>
      <c r="C2102" s="8" t="s">
        <v>3471</v>
      </c>
      <c r="D2102" s="3" t="s">
        <v>798</v>
      </c>
      <c r="E2102" s="3" t="s">
        <v>3442</v>
      </c>
      <c r="F2102" s="64">
        <v>2.85</v>
      </c>
      <c r="G2102" s="3" t="s">
        <v>121</v>
      </c>
      <c r="H2102" s="3" t="s">
        <v>121</v>
      </c>
      <c r="I2102" s="3" t="s">
        <v>121</v>
      </c>
      <c r="J2102" s="3" t="s">
        <v>121</v>
      </c>
      <c r="K2102" s="3" t="s">
        <v>121</v>
      </c>
      <c r="L2102" s="3" t="s">
        <v>121</v>
      </c>
      <c r="M2102" s="3" t="s">
        <v>121</v>
      </c>
      <c r="N2102" s="3" t="s">
        <v>121</v>
      </c>
      <c r="O2102" s="3" t="s">
        <v>121</v>
      </c>
      <c r="P2102" s="3" t="s">
        <v>121</v>
      </c>
      <c r="Q2102" s="3" t="s">
        <v>121</v>
      </c>
      <c r="R2102" s="3" t="s">
        <v>121</v>
      </c>
      <c r="S2102" s="3" t="s">
        <v>121</v>
      </c>
      <c r="T2102" s="3" t="s">
        <v>121</v>
      </c>
      <c r="U2102" s="3" t="s">
        <v>121</v>
      </c>
      <c r="V2102" s="3" t="s">
        <v>121</v>
      </c>
      <c r="W2102" s="3" t="s">
        <v>121</v>
      </c>
      <c r="X2102" s="3">
        <v>2.7</v>
      </c>
      <c r="Y2102" s="3" t="s">
        <v>121</v>
      </c>
      <c r="Z2102" s="3" t="s">
        <v>121</v>
      </c>
      <c r="AA2102" s="3" t="s">
        <v>121</v>
      </c>
      <c r="AB2102" s="3" t="s">
        <v>121</v>
      </c>
      <c r="AC2102" s="3">
        <v>2.1</v>
      </c>
      <c r="AD2102" s="3" t="s">
        <v>121</v>
      </c>
      <c r="AE2102" s="3" t="s">
        <v>121</v>
      </c>
      <c r="AF2102" s="3" t="s">
        <v>121</v>
      </c>
      <c r="AG2102" s="3" t="s">
        <v>121</v>
      </c>
      <c r="AH2102" s="3" t="s">
        <v>121</v>
      </c>
      <c r="AI2102" s="3" t="s">
        <v>121</v>
      </c>
      <c r="AJ2102" s="3">
        <v>2.15</v>
      </c>
      <c r="AK2102" s="3">
        <f t="shared" si="56"/>
        <v>2.31666666666667</v>
      </c>
    </row>
    <row r="2103" s="3" customFormat="1" ht="40.5" spans="1:37">
      <c r="A2103" s="1">
        <v>2100</v>
      </c>
      <c r="B2103" s="8" t="s">
        <v>880</v>
      </c>
      <c r="C2103" s="8" t="s">
        <v>3472</v>
      </c>
      <c r="D2103" s="3" t="s">
        <v>798</v>
      </c>
      <c r="E2103" s="3" t="s">
        <v>3442</v>
      </c>
      <c r="F2103" s="64">
        <v>3.6</v>
      </c>
      <c r="G2103" s="3" t="s">
        <v>121</v>
      </c>
      <c r="H2103" s="3" t="s">
        <v>121</v>
      </c>
      <c r="I2103" s="3" t="s">
        <v>121</v>
      </c>
      <c r="J2103" s="3" t="s">
        <v>121</v>
      </c>
      <c r="K2103" s="3" t="s">
        <v>121</v>
      </c>
      <c r="L2103" s="3" t="s">
        <v>121</v>
      </c>
      <c r="M2103" s="3" t="s">
        <v>121</v>
      </c>
      <c r="N2103" s="3" t="s">
        <v>121</v>
      </c>
      <c r="O2103" s="3" t="s">
        <v>121</v>
      </c>
      <c r="P2103" s="3" t="s">
        <v>121</v>
      </c>
      <c r="Q2103" s="3" t="s">
        <v>121</v>
      </c>
      <c r="R2103" s="3" t="s">
        <v>121</v>
      </c>
      <c r="S2103" s="3" t="s">
        <v>121</v>
      </c>
      <c r="T2103" s="3" t="s">
        <v>121</v>
      </c>
      <c r="U2103" s="3" t="s">
        <v>121</v>
      </c>
      <c r="V2103" s="3" t="s">
        <v>121</v>
      </c>
      <c r="W2103" s="3" t="s">
        <v>121</v>
      </c>
      <c r="X2103" s="3">
        <v>2.7</v>
      </c>
      <c r="Y2103" s="3" t="s">
        <v>121</v>
      </c>
      <c r="Z2103" s="3" t="s">
        <v>121</v>
      </c>
      <c r="AA2103" s="3" t="s">
        <v>121</v>
      </c>
      <c r="AB2103" s="3" t="s">
        <v>121</v>
      </c>
      <c r="AC2103" s="3" t="s">
        <v>121</v>
      </c>
      <c r="AD2103" s="3" t="s">
        <v>121</v>
      </c>
      <c r="AE2103" s="3" t="s">
        <v>121</v>
      </c>
      <c r="AF2103" s="3" t="s">
        <v>121</v>
      </c>
      <c r="AG2103" s="3" t="s">
        <v>121</v>
      </c>
      <c r="AH2103" s="3" t="s">
        <v>121</v>
      </c>
      <c r="AI2103" s="3" t="s">
        <v>121</v>
      </c>
      <c r="AJ2103" s="3">
        <v>2.1</v>
      </c>
      <c r="AK2103" s="3">
        <f t="shared" si="56"/>
        <v>2.4</v>
      </c>
    </row>
    <row r="2104" s="3" customFormat="1" ht="40.5" spans="1:37">
      <c r="A2104" s="1">
        <v>2101</v>
      </c>
      <c r="B2104" s="8" t="s">
        <v>880</v>
      </c>
      <c r="C2104" s="8" t="s">
        <v>3473</v>
      </c>
      <c r="D2104" s="3" t="s">
        <v>798</v>
      </c>
      <c r="E2104" s="3" t="s">
        <v>3442</v>
      </c>
      <c r="F2104" s="64">
        <v>3.9</v>
      </c>
      <c r="H2104" s="3" t="s">
        <v>121</v>
      </c>
      <c r="I2104" s="3" t="s">
        <v>121</v>
      </c>
      <c r="J2104" s="3" t="s">
        <v>121</v>
      </c>
      <c r="K2104" s="3" t="s">
        <v>121</v>
      </c>
      <c r="L2104" s="3" t="s">
        <v>121</v>
      </c>
      <c r="M2104" s="3" t="s">
        <v>121</v>
      </c>
      <c r="N2104" s="3" t="s">
        <v>121</v>
      </c>
      <c r="O2104" s="3" t="s">
        <v>121</v>
      </c>
      <c r="P2104" s="3" t="s">
        <v>121</v>
      </c>
      <c r="Q2104" s="3" t="s">
        <v>121</v>
      </c>
      <c r="R2104" s="3" t="s">
        <v>121</v>
      </c>
      <c r="S2104" s="3" t="s">
        <v>121</v>
      </c>
      <c r="T2104" s="3">
        <v>2.08</v>
      </c>
      <c r="U2104" s="3" t="s">
        <v>121</v>
      </c>
      <c r="V2104" s="3" t="s">
        <v>121</v>
      </c>
      <c r="W2104" s="3" t="s">
        <v>121</v>
      </c>
      <c r="X2104" s="3">
        <v>2.7</v>
      </c>
      <c r="Y2104" s="3" t="s">
        <v>121</v>
      </c>
      <c r="Z2104" s="3" t="s">
        <v>121</v>
      </c>
      <c r="AA2104" s="3" t="s">
        <v>121</v>
      </c>
      <c r="AB2104" s="3" t="s">
        <v>121</v>
      </c>
      <c r="AC2104" s="3" t="s">
        <v>121</v>
      </c>
      <c r="AD2104" s="3" t="s">
        <v>121</v>
      </c>
      <c r="AE2104" s="3" t="s">
        <v>121</v>
      </c>
      <c r="AF2104" s="3" t="s">
        <v>121</v>
      </c>
      <c r="AG2104" s="3" t="s">
        <v>121</v>
      </c>
      <c r="AH2104" s="3" t="s">
        <v>121</v>
      </c>
      <c r="AI2104" s="3" t="s">
        <v>121</v>
      </c>
      <c r="AJ2104" s="3">
        <v>1.89</v>
      </c>
      <c r="AK2104" s="3">
        <f t="shared" si="56"/>
        <v>2.22333333333333</v>
      </c>
    </row>
    <row r="2105" s="3" customFormat="1" ht="40.5" spans="1:37">
      <c r="A2105" s="1">
        <v>2102</v>
      </c>
      <c r="B2105" s="8" t="s">
        <v>880</v>
      </c>
      <c r="C2105" s="8" t="s">
        <v>3474</v>
      </c>
      <c r="D2105" s="3" t="s">
        <v>798</v>
      </c>
      <c r="E2105" s="3" t="s">
        <v>3442</v>
      </c>
      <c r="F2105" s="64">
        <v>3.9</v>
      </c>
      <c r="G2105" s="3" t="s">
        <v>121</v>
      </c>
      <c r="H2105" s="3" t="s">
        <v>121</v>
      </c>
      <c r="I2105" s="3" t="s">
        <v>121</v>
      </c>
      <c r="J2105" s="3" t="s">
        <v>121</v>
      </c>
      <c r="K2105" s="3" t="s">
        <v>121</v>
      </c>
      <c r="L2105" s="3" t="s">
        <v>121</v>
      </c>
      <c r="M2105" s="3" t="s">
        <v>121</v>
      </c>
      <c r="N2105" s="3" t="s">
        <v>121</v>
      </c>
      <c r="O2105" s="3" t="s">
        <v>121</v>
      </c>
      <c r="P2105" s="3" t="s">
        <v>121</v>
      </c>
      <c r="Q2105" s="3" t="s">
        <v>121</v>
      </c>
      <c r="R2105" s="3" t="s">
        <v>121</v>
      </c>
      <c r="S2105" s="3" t="s">
        <v>121</v>
      </c>
      <c r="T2105" s="3" t="s">
        <v>121</v>
      </c>
      <c r="U2105" s="3" t="s">
        <v>121</v>
      </c>
      <c r="V2105" s="3" t="s">
        <v>121</v>
      </c>
      <c r="W2105" s="3" t="s">
        <v>121</v>
      </c>
      <c r="X2105" s="3">
        <v>2.7</v>
      </c>
      <c r="Y2105" s="3" t="s">
        <v>121</v>
      </c>
      <c r="Z2105" s="3" t="s">
        <v>121</v>
      </c>
      <c r="AA2105" s="3" t="s">
        <v>121</v>
      </c>
      <c r="AB2105" s="3" t="s">
        <v>121</v>
      </c>
      <c r="AC2105" s="3" t="s">
        <v>121</v>
      </c>
      <c r="AD2105" s="3" t="s">
        <v>121</v>
      </c>
      <c r="AE2105" s="3" t="s">
        <v>121</v>
      </c>
      <c r="AF2105" s="3" t="s">
        <v>121</v>
      </c>
      <c r="AG2105" s="3" t="s">
        <v>121</v>
      </c>
      <c r="AH2105" s="3" t="s">
        <v>121</v>
      </c>
      <c r="AI2105" s="3" t="s">
        <v>121</v>
      </c>
      <c r="AJ2105" s="3">
        <v>1.98</v>
      </c>
      <c r="AK2105" s="3">
        <f t="shared" si="56"/>
        <v>2.34</v>
      </c>
    </row>
    <row r="2106" s="1" customFormat="1" ht="30" customHeight="1" spans="1:37">
      <c r="A2106" s="1">
        <v>2103</v>
      </c>
      <c r="B2106" s="1" t="s">
        <v>3475</v>
      </c>
      <c r="C2106" s="8" t="s">
        <v>156</v>
      </c>
      <c r="D2106" s="8" t="s">
        <v>3476</v>
      </c>
      <c r="E2106" s="1" t="s">
        <v>3477</v>
      </c>
      <c r="F2106" s="8" t="s">
        <v>3478</v>
      </c>
      <c r="G2106" s="1">
        <v>4.4</v>
      </c>
      <c r="L2106" s="1">
        <v>4.4</v>
      </c>
      <c r="O2106" s="1">
        <v>4.3042</v>
      </c>
      <c r="Q2106" s="1">
        <v>4.19</v>
      </c>
      <c r="U2106" s="1">
        <v>4.4</v>
      </c>
      <c r="W2106" s="1">
        <v>4.26</v>
      </c>
      <c r="Y2106" s="1">
        <v>4.4</v>
      </c>
      <c r="AB2106" s="1">
        <v>4.4</v>
      </c>
      <c r="AD2106" s="1">
        <v>4.4</v>
      </c>
      <c r="AI2106" s="1">
        <v>4.19</v>
      </c>
      <c r="AJ2106" s="1">
        <v>4.4</v>
      </c>
      <c r="AK2106" s="1">
        <v>4.3404</v>
      </c>
    </row>
    <row r="2107" s="1" customFormat="1" ht="33" customHeight="1" spans="1:37">
      <c r="A2107" s="1">
        <v>2104</v>
      </c>
      <c r="B2107" s="1" t="s">
        <v>3479</v>
      </c>
      <c r="C2107" s="1" t="s">
        <v>3480</v>
      </c>
      <c r="D2107" s="8" t="s">
        <v>3481</v>
      </c>
      <c r="E2107" s="1" t="s">
        <v>3477</v>
      </c>
      <c r="F2107" s="1">
        <v>1.325</v>
      </c>
      <c r="U2107" s="1">
        <v>1.23</v>
      </c>
      <c r="V2107" s="1">
        <v>1.23</v>
      </c>
      <c r="Y2107" s="1">
        <v>1.23</v>
      </c>
      <c r="AK2107" s="1">
        <v>1.23</v>
      </c>
    </row>
    <row r="2108" s="1" customFormat="1" ht="54" spans="1:37">
      <c r="A2108" s="1">
        <v>2105</v>
      </c>
      <c r="B2108" s="1" t="s">
        <v>3482</v>
      </c>
      <c r="C2108" s="1" t="s">
        <v>1914</v>
      </c>
      <c r="D2108" s="8" t="s">
        <v>2701</v>
      </c>
      <c r="E2108" s="1" t="s">
        <v>3477</v>
      </c>
      <c r="F2108" s="1">
        <v>2.4</v>
      </c>
      <c r="L2108" s="1">
        <v>2.092</v>
      </c>
      <c r="M2108" s="1">
        <v>2.37</v>
      </c>
      <c r="U2108" s="1">
        <v>1.846</v>
      </c>
      <c r="AJ2108" s="1">
        <v>1.846</v>
      </c>
      <c r="AK2108" s="1">
        <v>2.0385</v>
      </c>
    </row>
    <row r="2109" s="1" customFormat="1" ht="35.25" customHeight="1" spans="1:37">
      <c r="A2109" s="1">
        <v>2106</v>
      </c>
      <c r="B2109" s="1" t="s">
        <v>3483</v>
      </c>
      <c r="C2109" s="1" t="s">
        <v>3484</v>
      </c>
      <c r="D2109" s="1" t="s">
        <v>47</v>
      </c>
      <c r="E2109" s="1" t="s">
        <v>3485</v>
      </c>
      <c r="F2109" s="1">
        <v>83.27</v>
      </c>
      <c r="G2109" s="1">
        <v>83.21</v>
      </c>
      <c r="M2109" s="1">
        <v>83.21</v>
      </c>
      <c r="T2109" s="1">
        <v>83.25</v>
      </c>
      <c r="V2109" s="1">
        <v>83.21</v>
      </c>
      <c r="W2109" s="1">
        <v>83.22</v>
      </c>
      <c r="AA2109" s="1">
        <v>83.21</v>
      </c>
      <c r="AF2109" s="1">
        <v>83.21</v>
      </c>
      <c r="AI2109" s="1">
        <v>83.21</v>
      </c>
      <c r="AK2109" s="1">
        <v>83.21625</v>
      </c>
    </row>
    <row r="2110" s="1" customFormat="1" ht="30" customHeight="1" spans="1:37">
      <c r="A2110" s="1">
        <v>2107</v>
      </c>
      <c r="B2110" s="1" t="s">
        <v>3486</v>
      </c>
      <c r="C2110" s="1" t="s">
        <v>186</v>
      </c>
      <c r="D2110" s="1" t="s">
        <v>64</v>
      </c>
      <c r="E2110" s="1" t="s">
        <v>3485</v>
      </c>
      <c r="F2110" s="1">
        <v>10.398</v>
      </c>
      <c r="I2110" s="1">
        <v>10.2541666666667</v>
      </c>
      <c r="T2110" s="1">
        <v>9.66666666666667</v>
      </c>
      <c r="V2110" s="1">
        <v>9.5125</v>
      </c>
      <c r="AD2110" s="1">
        <v>9.66666666666667</v>
      </c>
      <c r="AF2110" s="1">
        <v>9.5125</v>
      </c>
      <c r="AJ2110" s="1">
        <v>9.66666666666667</v>
      </c>
      <c r="AK2110" s="1">
        <v>9.7131944</v>
      </c>
    </row>
    <row r="2111" s="1" customFormat="1" ht="40.5" spans="1:37">
      <c r="A2111" s="1">
        <v>2108</v>
      </c>
      <c r="B2111" s="1" t="s">
        <v>3487</v>
      </c>
      <c r="C2111" s="1" t="s">
        <v>3488</v>
      </c>
      <c r="D2111" s="1" t="s">
        <v>3489</v>
      </c>
      <c r="E2111" s="1" t="s">
        <v>3490</v>
      </c>
      <c r="F2111" s="1">
        <v>2.4415</v>
      </c>
      <c r="I2111" s="1">
        <v>2.427</v>
      </c>
      <c r="J2111" s="1">
        <v>2.396</v>
      </c>
      <c r="K2111" s="1">
        <v>2.408</v>
      </c>
      <c r="L2111" s="1">
        <v>2.388</v>
      </c>
      <c r="O2111" s="1">
        <v>2.396</v>
      </c>
      <c r="R2111" s="1">
        <v>2.4</v>
      </c>
      <c r="S2111" s="1">
        <v>2.4</v>
      </c>
      <c r="T2111" s="1">
        <v>2.418</v>
      </c>
      <c r="U2111" s="1">
        <v>2.4</v>
      </c>
      <c r="V2111" s="1">
        <v>2.4</v>
      </c>
      <c r="Y2111" s="1">
        <v>2.44</v>
      </c>
      <c r="Z2111" s="1">
        <v>2.4</v>
      </c>
      <c r="AA2111" s="1">
        <v>2.3833</v>
      </c>
      <c r="AB2111" s="1">
        <v>2.382</v>
      </c>
      <c r="AD2111" s="1">
        <v>2.4</v>
      </c>
      <c r="AE2111" s="1">
        <v>2.4</v>
      </c>
      <c r="AI2111" s="1">
        <v>2.388</v>
      </c>
      <c r="AK2111" s="1">
        <v>2.4015</v>
      </c>
    </row>
    <row r="2112" s="1" customFormat="1" ht="40.5" spans="1:37">
      <c r="A2112" s="1">
        <v>2109</v>
      </c>
      <c r="B2112" s="1" t="s">
        <v>3491</v>
      </c>
      <c r="C2112" s="1" t="s">
        <v>3492</v>
      </c>
      <c r="D2112" s="1" t="s">
        <v>3493</v>
      </c>
      <c r="E2112" s="1" t="s">
        <v>3490</v>
      </c>
      <c r="F2112" s="1">
        <v>0.6995</v>
      </c>
      <c r="O2112" s="1">
        <v>0.6898</v>
      </c>
      <c r="R2112" s="1">
        <v>0.6887</v>
      </c>
      <c r="U2112" s="1">
        <v>0.6887</v>
      </c>
      <c r="V2112" s="1">
        <v>0.6995</v>
      </c>
      <c r="W2112" s="1">
        <v>0.6887</v>
      </c>
      <c r="Z2112" s="1">
        <v>0.6887</v>
      </c>
      <c r="AD2112" s="1">
        <v>0.6887</v>
      </c>
      <c r="AE2112" s="1">
        <v>0.6887</v>
      </c>
      <c r="AI2112" s="1">
        <v>0.6887</v>
      </c>
      <c r="AK2112" s="1">
        <v>0.69</v>
      </c>
    </row>
    <row r="2113" s="1" customFormat="1" ht="59.25" customHeight="1" spans="1:37">
      <c r="A2113" s="1">
        <v>2110</v>
      </c>
      <c r="B2113" s="1" t="s">
        <v>3494</v>
      </c>
      <c r="C2113" s="1" t="s">
        <v>1353</v>
      </c>
      <c r="D2113" s="1">
        <v>36</v>
      </c>
      <c r="E2113" s="1" t="s">
        <v>3495</v>
      </c>
      <c r="F2113" s="1">
        <v>1.2497</v>
      </c>
      <c r="G2113" s="1">
        <v>1.2303</v>
      </c>
      <c r="T2113" s="1">
        <v>1.2308</v>
      </c>
      <c r="V2113" s="1">
        <v>1.2303</v>
      </c>
      <c r="AI2113" s="1">
        <v>1.2303</v>
      </c>
      <c r="AK2113" s="1">
        <v>1.2304</v>
      </c>
    </row>
    <row r="2114" s="1" customFormat="1" ht="40.5" spans="1:37">
      <c r="A2114" s="1">
        <v>2111</v>
      </c>
      <c r="B2114" s="1" t="s">
        <v>3496</v>
      </c>
      <c r="C2114" s="1" t="s">
        <v>3497</v>
      </c>
      <c r="D2114" s="1" t="s">
        <v>363</v>
      </c>
      <c r="E2114" s="1" t="s">
        <v>3498</v>
      </c>
      <c r="F2114" s="1">
        <v>250.345</v>
      </c>
      <c r="G2114" s="1">
        <v>231.84</v>
      </c>
      <c r="H2114" s="1">
        <v>236</v>
      </c>
      <c r="I2114" s="1">
        <v>245.5</v>
      </c>
      <c r="R2114" s="1">
        <v>231.84</v>
      </c>
      <c r="T2114" s="1">
        <v>231.84</v>
      </c>
      <c r="U2114" s="1">
        <v>231.84</v>
      </c>
      <c r="W2114" s="1">
        <v>231.84</v>
      </c>
      <c r="AA2114" s="1">
        <v>231.84</v>
      </c>
      <c r="AD2114" s="1">
        <v>231.84</v>
      </c>
      <c r="AI2114" s="1">
        <v>231.84</v>
      </c>
      <c r="AJ2114" s="1">
        <v>231.84</v>
      </c>
      <c r="AK2114" s="1">
        <v>233.46</v>
      </c>
    </row>
    <row r="2115" s="1" customFormat="1" ht="40.5" spans="1:37">
      <c r="A2115" s="1">
        <v>2112</v>
      </c>
      <c r="B2115" s="1" t="s">
        <v>3499</v>
      </c>
      <c r="C2115" s="1" t="s">
        <v>3500</v>
      </c>
      <c r="D2115" s="1" t="s">
        <v>3501</v>
      </c>
      <c r="E2115" s="1" t="s">
        <v>3498</v>
      </c>
      <c r="F2115" s="1">
        <v>2.7675</v>
      </c>
      <c r="L2115" s="1">
        <v>2.6683</v>
      </c>
      <c r="R2115" s="1">
        <v>2.4533</v>
      </c>
      <c r="V2115" s="1">
        <v>2.7492</v>
      </c>
      <c r="W2115" s="1">
        <v>2.4533</v>
      </c>
      <c r="AD2115" s="1">
        <v>2.4533</v>
      </c>
      <c r="AI2115" s="1">
        <v>2.4533</v>
      </c>
      <c r="AK2115" s="1">
        <v>2.5712</v>
      </c>
    </row>
    <row r="2116" s="1" customFormat="1" ht="40.5" spans="1:37">
      <c r="A2116" s="1">
        <v>2113</v>
      </c>
      <c r="B2116" s="1" t="s">
        <v>3499</v>
      </c>
      <c r="C2116" s="1" t="s">
        <v>3500</v>
      </c>
      <c r="D2116" s="1" t="s">
        <v>3502</v>
      </c>
      <c r="E2116" s="1" t="s">
        <v>3498</v>
      </c>
      <c r="F2116" s="1">
        <v>2.7387</v>
      </c>
      <c r="R2116" s="1">
        <v>2.4529</v>
      </c>
      <c r="V2116" s="1">
        <v>2.6633</v>
      </c>
      <c r="AI2116" s="1">
        <v>2.4529</v>
      </c>
      <c r="AK2116" s="1">
        <v>2.523</v>
      </c>
    </row>
    <row r="2117" s="1" customFormat="1" ht="54" spans="1:37">
      <c r="A2117" s="1">
        <v>2114</v>
      </c>
      <c r="B2117" s="6" t="s">
        <v>3503</v>
      </c>
      <c r="C2117" s="6" t="s">
        <v>3504</v>
      </c>
      <c r="D2117" s="6" t="s">
        <v>47</v>
      </c>
      <c r="E2117" s="6" t="s">
        <v>3505</v>
      </c>
      <c r="F2117" s="6">
        <v>22.005</v>
      </c>
      <c r="G2117" s="6"/>
      <c r="H2117" s="6">
        <v>18.6</v>
      </c>
      <c r="I2117" s="6">
        <v>12.5</v>
      </c>
      <c r="J2117" s="6">
        <v>11.6</v>
      </c>
      <c r="K2117" s="6"/>
      <c r="L2117" s="6"/>
      <c r="M2117" s="6"/>
      <c r="N2117" s="6"/>
      <c r="O2117" s="6">
        <v>13.4</v>
      </c>
      <c r="P2117" s="6"/>
      <c r="Q2117" s="6"/>
      <c r="R2117" s="6"/>
      <c r="S2117" s="6"/>
      <c r="T2117" s="6"/>
      <c r="U2117" s="6">
        <v>14.83</v>
      </c>
      <c r="V2117" s="6"/>
      <c r="W2117" s="6"/>
      <c r="X2117" s="6">
        <v>16.27</v>
      </c>
      <c r="Y2117" s="6"/>
      <c r="Z2117" s="6"/>
      <c r="AA2117" s="6">
        <v>12.5933</v>
      </c>
      <c r="AB2117" s="6"/>
      <c r="AC2117" s="6">
        <v>14.01</v>
      </c>
      <c r="AD2117" s="6"/>
      <c r="AE2117" s="6"/>
      <c r="AF2117" s="6"/>
      <c r="AG2117" s="6"/>
      <c r="AH2117" s="6"/>
      <c r="AI2117" s="6"/>
      <c r="AJ2117" s="6"/>
      <c r="AK2117" s="6">
        <v>14.2254</v>
      </c>
    </row>
    <row r="2118" s="1" customFormat="1" ht="54" spans="1:37">
      <c r="A2118" s="1">
        <v>2115</v>
      </c>
      <c r="B2118" s="6" t="s">
        <v>3506</v>
      </c>
      <c r="C2118" s="6" t="s">
        <v>1500</v>
      </c>
      <c r="D2118" s="6" t="s">
        <v>47</v>
      </c>
      <c r="E2118" s="6" t="s">
        <v>3505</v>
      </c>
      <c r="F2118" s="6">
        <v>16.2167</v>
      </c>
      <c r="G2118" s="6"/>
      <c r="H2118" s="6"/>
      <c r="I2118" s="6">
        <v>10.2</v>
      </c>
      <c r="J2118" s="6">
        <v>13.7</v>
      </c>
      <c r="K2118" s="6">
        <v>11.8</v>
      </c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>
        <v>11.21</v>
      </c>
      <c r="W2118" s="6"/>
      <c r="X2118" s="6"/>
      <c r="Y2118" s="6">
        <v>11.29</v>
      </c>
      <c r="Z2118" s="6"/>
      <c r="AA2118" s="6">
        <v>10.9</v>
      </c>
      <c r="AB2118" s="6"/>
      <c r="AC2118" s="6"/>
      <c r="AD2118" s="6">
        <v>11.29</v>
      </c>
      <c r="AE2118" s="6"/>
      <c r="AF2118" s="6"/>
      <c r="AG2118" s="6"/>
      <c r="AH2118" s="6"/>
      <c r="AI2118" s="6"/>
      <c r="AJ2118" s="6"/>
      <c r="AK2118" s="6">
        <v>11.4843</v>
      </c>
    </row>
    <row r="2119" s="1" customFormat="1" ht="54" spans="1:37">
      <c r="A2119" s="1">
        <v>2116</v>
      </c>
      <c r="B2119" s="6" t="s">
        <v>955</v>
      </c>
      <c r="C2119" s="6" t="s">
        <v>40</v>
      </c>
      <c r="D2119" s="6" t="s">
        <v>47</v>
      </c>
      <c r="E2119" s="6" t="s">
        <v>3505</v>
      </c>
      <c r="F2119" s="6">
        <v>38.385</v>
      </c>
      <c r="G2119" s="6"/>
      <c r="H2119" s="6">
        <v>37.07</v>
      </c>
      <c r="I2119" s="6">
        <v>32.86</v>
      </c>
      <c r="J2119" s="6">
        <v>31.18</v>
      </c>
      <c r="K2119" s="6"/>
      <c r="L2119" s="6">
        <v>35.08</v>
      </c>
      <c r="M2119" s="6"/>
      <c r="N2119" s="6">
        <v>32.89</v>
      </c>
      <c r="O2119" s="6">
        <v>31.18</v>
      </c>
      <c r="P2119" s="6"/>
      <c r="Q2119" s="6">
        <v>31.18</v>
      </c>
      <c r="R2119" s="6"/>
      <c r="S2119" s="6"/>
      <c r="T2119" s="6"/>
      <c r="U2119" s="6">
        <v>31.18</v>
      </c>
      <c r="V2119" s="6">
        <v>31.68</v>
      </c>
      <c r="W2119" s="6"/>
      <c r="X2119" s="6"/>
      <c r="Y2119" s="6">
        <v>31.72</v>
      </c>
      <c r="Z2119" s="6"/>
      <c r="AA2119" s="6"/>
      <c r="AB2119" s="6"/>
      <c r="AC2119" s="6">
        <v>37.07</v>
      </c>
      <c r="AD2119" s="6">
        <v>31.18</v>
      </c>
      <c r="AE2119" s="6">
        <v>31.5</v>
      </c>
      <c r="AF2119" s="6"/>
      <c r="AG2119" s="6"/>
      <c r="AH2119" s="6"/>
      <c r="AI2119" s="6"/>
      <c r="AJ2119" s="6"/>
      <c r="AK2119" s="6">
        <v>32.7515</v>
      </c>
    </row>
    <row r="2120" s="1" customFormat="1" ht="54" spans="1:37">
      <c r="A2120" s="1">
        <v>2117</v>
      </c>
      <c r="B2120" s="6" t="s">
        <v>3507</v>
      </c>
      <c r="C2120" s="6" t="s">
        <v>3508</v>
      </c>
      <c r="D2120" s="6" t="s">
        <v>363</v>
      </c>
      <c r="E2120" s="6" t="s">
        <v>3505</v>
      </c>
      <c r="F2120" s="6">
        <v>153</v>
      </c>
      <c r="G2120" s="6"/>
      <c r="H2120" s="6"/>
      <c r="I2120" s="6"/>
      <c r="J2120" s="6"/>
      <c r="K2120" s="6"/>
      <c r="L2120" s="6">
        <v>150</v>
      </c>
      <c r="M2120" s="6"/>
      <c r="N2120" s="6"/>
      <c r="O2120" s="6">
        <v>151.6</v>
      </c>
      <c r="P2120" s="6"/>
      <c r="Q2120" s="6"/>
      <c r="R2120" s="6"/>
      <c r="S2120" s="6"/>
      <c r="T2120" s="6"/>
      <c r="U2120" s="6"/>
      <c r="V2120" s="6">
        <v>150</v>
      </c>
      <c r="W2120" s="6"/>
      <c r="X2120" s="6"/>
      <c r="Y2120" s="6"/>
      <c r="Z2120" s="6"/>
      <c r="AA2120" s="6">
        <v>151.6</v>
      </c>
      <c r="AB2120" s="6"/>
      <c r="AC2120" s="6"/>
      <c r="AD2120" s="6"/>
      <c r="AE2120" s="6"/>
      <c r="AF2120" s="6"/>
      <c r="AG2120" s="6"/>
      <c r="AH2120" s="6"/>
      <c r="AI2120" s="6"/>
      <c r="AJ2120" s="6"/>
      <c r="AK2120" s="6">
        <v>150.8</v>
      </c>
    </row>
    <row r="2121" s="1" customFormat="1" ht="54" spans="1:37">
      <c r="A2121" s="1">
        <v>2118</v>
      </c>
      <c r="B2121" s="6" t="s">
        <v>3509</v>
      </c>
      <c r="C2121" s="6" t="s">
        <v>3510</v>
      </c>
      <c r="D2121" s="6" t="s">
        <v>47</v>
      </c>
      <c r="E2121" s="6" t="s">
        <v>3505</v>
      </c>
      <c r="F2121" s="6">
        <v>14.14</v>
      </c>
      <c r="G2121" s="6">
        <v>14.11</v>
      </c>
      <c r="H2121" s="6"/>
      <c r="I2121" s="6"/>
      <c r="J2121" s="6">
        <v>14.11</v>
      </c>
      <c r="K2121" s="6">
        <v>14.11</v>
      </c>
      <c r="L2121" s="6">
        <v>14.11</v>
      </c>
      <c r="M2121" s="6"/>
      <c r="N2121" s="6"/>
      <c r="O2121" s="6">
        <v>14.11</v>
      </c>
      <c r="P2121" s="6"/>
      <c r="Q2121" s="6">
        <v>14.11</v>
      </c>
      <c r="R2121" s="6"/>
      <c r="S2121" s="6"/>
      <c r="T2121" s="6"/>
      <c r="U2121" s="6"/>
      <c r="V2121" s="6"/>
      <c r="W2121" s="6"/>
      <c r="X2121" s="6"/>
      <c r="Y2121" s="6">
        <v>14.11</v>
      </c>
      <c r="Z2121" s="6"/>
      <c r="AA2121" s="6"/>
      <c r="AB2121" s="6"/>
      <c r="AC2121" s="6"/>
      <c r="AD2121" s="6">
        <v>14.11</v>
      </c>
      <c r="AE2121" s="6"/>
      <c r="AF2121" s="6"/>
      <c r="AG2121" s="6"/>
      <c r="AH2121" s="6"/>
      <c r="AI2121" s="6"/>
      <c r="AJ2121" s="6">
        <v>14.11</v>
      </c>
      <c r="AK2121" s="6">
        <v>14.11</v>
      </c>
    </row>
    <row r="2122" s="1" customFormat="1" ht="33" customHeight="1" spans="1:37">
      <c r="A2122" s="1">
        <v>2119</v>
      </c>
      <c r="B2122" s="1" t="s">
        <v>955</v>
      </c>
      <c r="C2122" s="1" t="s">
        <v>90</v>
      </c>
      <c r="D2122" s="1" t="s">
        <v>452</v>
      </c>
      <c r="E2122" s="1" t="s">
        <v>3511</v>
      </c>
      <c r="F2122" s="5">
        <v>34.99</v>
      </c>
      <c r="G2122" s="5"/>
      <c r="H2122" s="5"/>
      <c r="I2122" s="5"/>
      <c r="J2122" s="5"/>
      <c r="K2122" s="5">
        <v>34.98</v>
      </c>
      <c r="L2122" s="5"/>
      <c r="M2122" s="5"/>
      <c r="N2122" s="5"/>
      <c r="O2122" s="5"/>
      <c r="P2122" s="5">
        <v>34.98</v>
      </c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>
        <v>34.98</v>
      </c>
      <c r="AJ2122" s="5">
        <v>34.98</v>
      </c>
      <c r="AK2122" s="5">
        <v>34.98</v>
      </c>
    </row>
    <row r="2123" s="1" customFormat="1" ht="33" customHeight="1" spans="1:37">
      <c r="A2123" s="1">
        <v>2120</v>
      </c>
      <c r="B2123" s="1" t="s">
        <v>955</v>
      </c>
      <c r="C2123" s="1" t="s">
        <v>2756</v>
      </c>
      <c r="D2123" s="1" t="s">
        <v>452</v>
      </c>
      <c r="E2123" s="1" t="s">
        <v>3511</v>
      </c>
      <c r="F2123" s="5">
        <v>17.24</v>
      </c>
      <c r="G2123" s="5"/>
      <c r="H2123" s="5"/>
      <c r="I2123" s="5"/>
      <c r="J2123" s="5"/>
      <c r="K2123" s="5"/>
      <c r="L2123" s="5"/>
      <c r="M2123" s="5"/>
      <c r="N2123" s="5"/>
      <c r="O2123" s="5">
        <v>17.23</v>
      </c>
      <c r="P2123" s="5">
        <v>17.23</v>
      </c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5"/>
      <c r="AJ2123" s="5">
        <v>17.23</v>
      </c>
      <c r="AK2123" s="5">
        <v>17.23</v>
      </c>
    </row>
    <row r="2124" s="1" customFormat="1" ht="33" customHeight="1" spans="1:37">
      <c r="A2124" s="1">
        <v>2121</v>
      </c>
      <c r="B2124" s="1" t="s">
        <v>3512</v>
      </c>
      <c r="C2124" s="1" t="s">
        <v>186</v>
      </c>
      <c r="D2124" s="1" t="s">
        <v>71</v>
      </c>
      <c r="E2124" s="1" t="s">
        <v>3511</v>
      </c>
      <c r="F2124" s="6">
        <v>1.682</v>
      </c>
      <c r="G2124" s="6"/>
      <c r="H2124" s="6"/>
      <c r="I2124" s="6"/>
      <c r="J2124" s="6"/>
      <c r="K2124" s="6"/>
      <c r="L2124" s="6"/>
      <c r="M2124" s="6"/>
      <c r="N2124" s="6"/>
      <c r="O2124" s="6">
        <v>1.574</v>
      </c>
      <c r="P2124" s="6"/>
      <c r="Q2124" s="6"/>
      <c r="R2124" s="6"/>
      <c r="S2124" s="6">
        <v>1.565</v>
      </c>
      <c r="T2124" s="6">
        <v>1.594</v>
      </c>
      <c r="U2124" s="6">
        <v>1.565</v>
      </c>
      <c r="V2124" s="6">
        <v>1.622</v>
      </c>
      <c r="W2124" s="6"/>
      <c r="X2124" s="6"/>
      <c r="Y2124" s="6"/>
      <c r="Z2124" s="6"/>
      <c r="AA2124" s="6"/>
      <c r="AB2124" s="6"/>
      <c r="AC2124" s="6"/>
      <c r="AD2124" s="6">
        <v>1.578</v>
      </c>
      <c r="AE2124" s="6">
        <v>1.582</v>
      </c>
      <c r="AF2124" s="6"/>
      <c r="AG2124" s="6"/>
      <c r="AH2124" s="6"/>
      <c r="AI2124" s="6">
        <v>1.565</v>
      </c>
      <c r="AJ2124" s="6"/>
      <c r="AK2124" s="6">
        <v>1.580625</v>
      </c>
    </row>
    <row r="2125" s="1" customFormat="1" ht="33" customHeight="1" spans="1:37">
      <c r="A2125" s="1">
        <v>2122</v>
      </c>
      <c r="B2125" s="1" t="s">
        <v>3513</v>
      </c>
      <c r="C2125" s="1" t="s">
        <v>183</v>
      </c>
      <c r="D2125" s="1" t="s">
        <v>1288</v>
      </c>
      <c r="E2125" s="1" t="s">
        <v>3511</v>
      </c>
      <c r="F2125" s="6">
        <v>3.2403</v>
      </c>
      <c r="G2125" s="6"/>
      <c r="H2125" s="6">
        <v>3.14</v>
      </c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>
        <v>2.87</v>
      </c>
      <c r="T2125" s="6"/>
      <c r="U2125" s="4">
        <v>3.0113</v>
      </c>
      <c r="V2125" s="6"/>
      <c r="W2125" s="6"/>
      <c r="X2125" s="6"/>
      <c r="Y2125" s="6"/>
      <c r="Z2125" s="6"/>
      <c r="AA2125" s="19">
        <v>3</v>
      </c>
      <c r="AB2125" s="6"/>
      <c r="AC2125" s="6">
        <v>3.1988</v>
      </c>
      <c r="AD2125" s="6"/>
      <c r="AE2125" s="6"/>
      <c r="AF2125" s="6"/>
      <c r="AG2125" s="6"/>
      <c r="AH2125" s="6"/>
      <c r="AI2125" s="6"/>
      <c r="AJ2125" s="6"/>
      <c r="AK2125" s="6">
        <v>3.04402</v>
      </c>
    </row>
    <row r="2126" s="1" customFormat="1" ht="33" customHeight="1" spans="1:37">
      <c r="A2126" s="1">
        <v>2123</v>
      </c>
      <c r="B2126" s="1" t="s">
        <v>3513</v>
      </c>
      <c r="C2126" s="1" t="s">
        <v>183</v>
      </c>
      <c r="D2126" s="1" t="s">
        <v>251</v>
      </c>
      <c r="E2126" s="1" t="s">
        <v>3511</v>
      </c>
      <c r="F2126" s="6">
        <v>3.0402</v>
      </c>
      <c r="G2126" s="6"/>
      <c r="H2126" s="6"/>
      <c r="I2126" s="6"/>
      <c r="J2126" s="6"/>
      <c r="K2126" s="4">
        <v>2.8667</v>
      </c>
      <c r="L2126" s="6"/>
      <c r="M2126" s="6"/>
      <c r="N2126" s="6"/>
      <c r="O2126" s="4">
        <v>2.3392</v>
      </c>
      <c r="P2126" s="6"/>
      <c r="Q2126" s="6"/>
      <c r="R2126" s="5">
        <v>2.75</v>
      </c>
      <c r="S2126" s="6">
        <v>2.8275</v>
      </c>
      <c r="T2126" s="6"/>
      <c r="U2126" s="6">
        <v>2.6875</v>
      </c>
      <c r="V2126" s="4">
        <v>2.5767</v>
      </c>
      <c r="W2126" s="4">
        <v>2.5867</v>
      </c>
      <c r="X2126" s="6"/>
      <c r="Y2126" s="6">
        <v>2.6983</v>
      </c>
      <c r="Z2126" s="6"/>
      <c r="AA2126" s="19">
        <v>3</v>
      </c>
      <c r="AB2126" s="6"/>
      <c r="AC2126" s="6"/>
      <c r="AD2126" s="6"/>
      <c r="AE2126" s="6"/>
      <c r="AF2126" s="6"/>
      <c r="AG2126" s="6"/>
      <c r="AH2126" s="6"/>
      <c r="AI2126" s="6"/>
      <c r="AJ2126" s="6"/>
      <c r="AK2126" s="6">
        <v>2.70362222222222</v>
      </c>
    </row>
    <row r="2127" s="1" customFormat="1" ht="33" customHeight="1" spans="1:37">
      <c r="A2127" s="1">
        <v>2124</v>
      </c>
      <c r="B2127" s="1" t="s">
        <v>3514</v>
      </c>
      <c r="C2127" s="1" t="s">
        <v>3515</v>
      </c>
      <c r="D2127" s="1" t="s">
        <v>925</v>
      </c>
      <c r="E2127" s="1" t="s">
        <v>3511</v>
      </c>
      <c r="F2127" s="6">
        <v>3.6921</v>
      </c>
      <c r="G2127" s="6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>
        <v>3.465</v>
      </c>
      <c r="V2127" s="6"/>
      <c r="W2127" s="6"/>
      <c r="X2127" s="4">
        <v>3.3233</v>
      </c>
      <c r="Y2127" s="6"/>
      <c r="Z2127" s="6"/>
      <c r="AA2127" s="6"/>
      <c r="AB2127" s="6"/>
      <c r="AC2127" s="4">
        <v>3.4233</v>
      </c>
      <c r="AD2127" s="6"/>
      <c r="AE2127" s="6"/>
      <c r="AF2127" s="6"/>
      <c r="AG2127" s="6"/>
      <c r="AH2127" s="6"/>
      <c r="AI2127" s="6"/>
      <c r="AJ2127" s="6"/>
      <c r="AK2127" s="6">
        <v>3.40386666666667</v>
      </c>
    </row>
    <row r="2128" s="1" customFormat="1" ht="33" customHeight="1" spans="1:37">
      <c r="A2128" s="1">
        <v>2125</v>
      </c>
      <c r="B2128" s="1" t="s">
        <v>3514</v>
      </c>
      <c r="C2128" s="1" t="s">
        <v>3515</v>
      </c>
      <c r="D2128" s="1" t="s">
        <v>71</v>
      </c>
      <c r="E2128" s="1" t="s">
        <v>3511</v>
      </c>
      <c r="F2128" s="6">
        <v>3.4103</v>
      </c>
      <c r="G2128" s="6"/>
      <c r="H2128" s="6">
        <v>3.239</v>
      </c>
      <c r="I2128" s="6"/>
      <c r="J2128" s="6">
        <v>2.24</v>
      </c>
      <c r="K2128" s="6">
        <v>3.031</v>
      </c>
      <c r="L2128" s="6"/>
      <c r="M2128" s="6">
        <v>2.861</v>
      </c>
      <c r="N2128" s="6"/>
      <c r="O2128" s="6"/>
      <c r="P2128" s="6"/>
      <c r="Q2128" s="6"/>
      <c r="R2128" s="6">
        <v>2.66</v>
      </c>
      <c r="S2128" s="5">
        <v>2.9</v>
      </c>
      <c r="T2128" s="5"/>
      <c r="U2128" s="5">
        <v>3.26</v>
      </c>
      <c r="V2128" s="6"/>
      <c r="W2128" s="6"/>
      <c r="X2128" s="6">
        <v>3.323</v>
      </c>
      <c r="Y2128" s="6">
        <v>2.252</v>
      </c>
      <c r="Z2128" s="6">
        <v>3.227</v>
      </c>
      <c r="AA2128" s="6"/>
      <c r="AB2128" s="6"/>
      <c r="AC2128" s="5">
        <v>3.36</v>
      </c>
      <c r="AD2128" s="6"/>
      <c r="AE2128" s="6"/>
      <c r="AF2128" s="6"/>
      <c r="AG2128" s="6"/>
      <c r="AH2128" s="6"/>
      <c r="AI2128" s="6"/>
      <c r="AJ2128" s="6"/>
      <c r="AK2128" s="6">
        <v>2.94118181818182</v>
      </c>
    </row>
    <row r="2129" s="1" customFormat="1" ht="33" customHeight="1" spans="1:37">
      <c r="A2129" s="1">
        <v>2126</v>
      </c>
      <c r="B2129" s="1" t="s">
        <v>3514</v>
      </c>
      <c r="C2129" s="1" t="s">
        <v>3516</v>
      </c>
      <c r="D2129" s="1" t="s">
        <v>71</v>
      </c>
      <c r="E2129" s="1" t="s">
        <v>3511</v>
      </c>
      <c r="F2129" s="6">
        <v>5.279</v>
      </c>
      <c r="G2129" s="6"/>
      <c r="H2129" s="6"/>
      <c r="I2129" s="6"/>
      <c r="J2129" s="6"/>
      <c r="K2129" s="6"/>
      <c r="L2129" s="6">
        <v>4.734</v>
      </c>
      <c r="M2129" s="6"/>
      <c r="N2129" s="6">
        <v>4.38</v>
      </c>
      <c r="O2129" s="6">
        <v>4.103</v>
      </c>
      <c r="P2129" s="6">
        <v>5.179</v>
      </c>
      <c r="Q2129" s="6">
        <v>3.872</v>
      </c>
      <c r="R2129" s="6">
        <v>4.218</v>
      </c>
      <c r="S2129" s="6"/>
      <c r="T2129" s="6"/>
      <c r="U2129" s="6">
        <v>4.218</v>
      </c>
      <c r="V2129" s="6">
        <v>4.749</v>
      </c>
      <c r="W2129" s="6"/>
      <c r="X2129" s="6"/>
      <c r="Y2129" s="6">
        <v>4.218</v>
      </c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>
        <v>3.872</v>
      </c>
      <c r="AK2129" s="6">
        <v>4.3543</v>
      </c>
    </row>
    <row r="2130" s="1" customFormat="1" ht="33" customHeight="1" spans="1:37">
      <c r="A2130" s="1">
        <v>2127</v>
      </c>
      <c r="B2130" s="1" t="s">
        <v>3517</v>
      </c>
      <c r="C2130" s="1" t="s">
        <v>3518</v>
      </c>
      <c r="D2130" s="1" t="s">
        <v>116</v>
      </c>
      <c r="E2130" s="1" t="s">
        <v>3511</v>
      </c>
      <c r="F2130" s="6">
        <v>0.4858</v>
      </c>
      <c r="G2130" s="6"/>
      <c r="H2130" s="6"/>
      <c r="I2130" s="4">
        <v>0.4729</v>
      </c>
      <c r="J2130" s="6"/>
      <c r="K2130" s="6"/>
      <c r="L2130" s="4">
        <v>0.4604</v>
      </c>
      <c r="M2130" s="6"/>
      <c r="N2130" s="6"/>
      <c r="O2130" s="6" t="s">
        <v>3519</v>
      </c>
      <c r="P2130" s="6" t="s">
        <v>3520</v>
      </c>
      <c r="Q2130" s="6"/>
      <c r="R2130" s="6"/>
      <c r="S2130" s="6"/>
      <c r="T2130" s="6"/>
      <c r="U2130" s="4">
        <v>0.4371</v>
      </c>
      <c r="V2130" s="6"/>
      <c r="W2130" s="6" t="s">
        <v>3519</v>
      </c>
      <c r="X2130" s="6"/>
      <c r="Y2130" s="6"/>
      <c r="Z2130" s="6"/>
      <c r="AA2130" s="6">
        <v>0.4587</v>
      </c>
      <c r="AB2130" s="6"/>
      <c r="AC2130" s="6"/>
      <c r="AD2130" s="6"/>
      <c r="AE2130" s="6"/>
      <c r="AF2130" s="6"/>
      <c r="AG2130" s="6"/>
      <c r="AH2130" s="6"/>
      <c r="AI2130" s="6">
        <v>0.4371</v>
      </c>
      <c r="AJ2130" s="6">
        <v>0.437</v>
      </c>
      <c r="AK2130" s="6">
        <v>0.450533333333333</v>
      </c>
    </row>
    <row r="2131" s="1" customFormat="1" ht="33" customHeight="1" spans="1:37">
      <c r="A2131" s="1">
        <v>2128</v>
      </c>
      <c r="B2131" s="1" t="s">
        <v>3517</v>
      </c>
      <c r="C2131" s="1" t="s">
        <v>3521</v>
      </c>
      <c r="D2131" s="1" t="s">
        <v>116</v>
      </c>
      <c r="E2131" s="1" t="s">
        <v>3511</v>
      </c>
      <c r="F2131" s="6">
        <v>0.9261</v>
      </c>
      <c r="G2131" s="6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4">
        <v>0.8829</v>
      </c>
      <c r="V2131" s="6"/>
      <c r="W2131" s="6" t="s">
        <v>3522</v>
      </c>
      <c r="X2131" s="6"/>
      <c r="Y2131" s="6"/>
      <c r="Z2131" s="6"/>
      <c r="AA2131" s="6"/>
      <c r="AB2131" s="6"/>
      <c r="AC2131" s="6"/>
      <c r="AD2131" s="4">
        <v>0.8829</v>
      </c>
      <c r="AE2131" s="6"/>
      <c r="AF2131" s="6"/>
      <c r="AG2131" s="6"/>
      <c r="AH2131" s="6"/>
      <c r="AI2131" s="6"/>
      <c r="AJ2131" s="6">
        <v>0.8828</v>
      </c>
      <c r="AK2131" s="6">
        <v>0.882866666666667</v>
      </c>
    </row>
    <row r="2132" s="1" customFormat="1" ht="33" customHeight="1" spans="1:37">
      <c r="A2132" s="1">
        <v>2129</v>
      </c>
      <c r="B2132" s="1" t="s">
        <v>3523</v>
      </c>
      <c r="C2132" s="1" t="s">
        <v>3524</v>
      </c>
      <c r="D2132" s="1" t="s">
        <v>212</v>
      </c>
      <c r="E2132" s="1" t="s">
        <v>3511</v>
      </c>
      <c r="F2132" s="5">
        <v>26.98</v>
      </c>
      <c r="G2132" s="6"/>
      <c r="H2132" s="5"/>
      <c r="I2132" s="5"/>
      <c r="J2132" s="5"/>
      <c r="K2132" s="5"/>
      <c r="L2132" s="5"/>
      <c r="M2132" s="5"/>
      <c r="N2132" s="5"/>
      <c r="O2132" s="5"/>
      <c r="P2132" s="5"/>
      <c r="Q2132" s="5">
        <v>24.95</v>
      </c>
      <c r="R2132" s="5"/>
      <c r="S2132" s="5"/>
      <c r="T2132" s="5"/>
      <c r="U2132" s="5">
        <v>24.95</v>
      </c>
      <c r="V2132" s="5">
        <v>26.03</v>
      </c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5">
        <v>24.95</v>
      </c>
      <c r="AJ2132" s="5"/>
      <c r="AK2132" s="5">
        <v>25.22</v>
      </c>
    </row>
    <row r="2133" s="1" customFormat="1" ht="33" customHeight="1" spans="1:37">
      <c r="A2133" s="1">
        <v>2130</v>
      </c>
      <c r="B2133" s="1" t="s">
        <v>3523</v>
      </c>
      <c r="C2133" s="1" t="s">
        <v>3525</v>
      </c>
      <c r="D2133" s="1" t="s">
        <v>212</v>
      </c>
      <c r="E2133" s="1" t="s">
        <v>3511</v>
      </c>
      <c r="F2133" s="5">
        <v>47.72</v>
      </c>
      <c r="G2133" s="6"/>
      <c r="H2133" s="6"/>
      <c r="I2133" s="6"/>
      <c r="J2133" s="5">
        <v>45.15</v>
      </c>
      <c r="K2133" s="5"/>
      <c r="L2133" s="5"/>
      <c r="M2133" s="5">
        <v>46</v>
      </c>
      <c r="N2133" s="5"/>
      <c r="O2133" s="5"/>
      <c r="P2133" s="5">
        <v>47.27</v>
      </c>
      <c r="Q2133" s="5"/>
      <c r="R2133" s="5">
        <v>44.97</v>
      </c>
      <c r="S2133" s="5"/>
      <c r="T2133" s="5"/>
      <c r="U2133" s="5">
        <v>44.97</v>
      </c>
      <c r="V2133" s="5"/>
      <c r="W2133" s="5"/>
      <c r="X2133" s="5"/>
      <c r="Y2133" s="5">
        <v>45.63</v>
      </c>
      <c r="Z2133" s="5"/>
      <c r="AA2133" s="5"/>
      <c r="AB2133" s="5"/>
      <c r="AC2133" s="5"/>
      <c r="AD2133" s="5"/>
      <c r="AE2133" s="5"/>
      <c r="AF2133" s="5">
        <v>47.41</v>
      </c>
      <c r="AG2133" s="5"/>
      <c r="AH2133" s="5"/>
      <c r="AI2133" s="5"/>
      <c r="AJ2133" s="5">
        <v>44.96</v>
      </c>
      <c r="AK2133" s="5">
        <v>45.795</v>
      </c>
    </row>
    <row r="2134" s="1" customFormat="1" ht="33" customHeight="1" spans="1:37">
      <c r="A2134" s="1">
        <v>2131</v>
      </c>
      <c r="B2134" s="1" t="s">
        <v>680</v>
      </c>
      <c r="C2134" s="1" t="s">
        <v>40</v>
      </c>
      <c r="D2134" s="1" t="s">
        <v>233</v>
      </c>
      <c r="E2134" s="1" t="s">
        <v>3511</v>
      </c>
      <c r="F2134" s="6">
        <v>5.3543</v>
      </c>
      <c r="G2134" s="6"/>
      <c r="H2134" s="6"/>
      <c r="I2134" s="6">
        <v>4.84</v>
      </c>
      <c r="J2134" s="6"/>
      <c r="K2134" s="6"/>
      <c r="L2134" s="6">
        <v>5.0743</v>
      </c>
      <c r="M2134" s="6">
        <v>4.8</v>
      </c>
      <c r="N2134" s="6">
        <v>5.32</v>
      </c>
      <c r="O2134" s="6"/>
      <c r="P2134" s="6"/>
      <c r="Q2134" s="6">
        <v>4.18</v>
      </c>
      <c r="R2134" s="6"/>
      <c r="S2134" s="6"/>
      <c r="T2134" s="6"/>
      <c r="U2134" s="6"/>
      <c r="V2134" s="6"/>
      <c r="W2134" s="6">
        <v>4.18</v>
      </c>
      <c r="X2134" s="6"/>
      <c r="Y2134" s="6"/>
      <c r="Z2134" s="6"/>
      <c r="AA2134" s="6"/>
      <c r="AB2134" s="6"/>
      <c r="AC2134" s="6"/>
      <c r="AD2134" s="6">
        <v>4.4843</v>
      </c>
      <c r="AE2134" s="6"/>
      <c r="AF2134" s="6">
        <v>5.3129</v>
      </c>
      <c r="AG2134" s="6"/>
      <c r="AH2134" s="6">
        <v>4.18</v>
      </c>
      <c r="AI2134" s="6">
        <v>5.32</v>
      </c>
      <c r="AJ2134" s="6">
        <v>4.18</v>
      </c>
      <c r="AK2134" s="6">
        <v>4.71559090909091</v>
      </c>
    </row>
    <row r="2135" s="1" customFormat="1" ht="33" customHeight="1" spans="1:37">
      <c r="A2135" s="1">
        <v>2132</v>
      </c>
      <c r="B2135" s="1" t="s">
        <v>3526</v>
      </c>
      <c r="C2135" s="1" t="s">
        <v>186</v>
      </c>
      <c r="D2135" s="1" t="s">
        <v>842</v>
      </c>
      <c r="E2135" s="1" t="s">
        <v>3511</v>
      </c>
      <c r="F2135" s="6">
        <v>0.6222</v>
      </c>
      <c r="G2135" s="6">
        <v>0.5763</v>
      </c>
      <c r="H2135" s="6"/>
      <c r="I2135" s="6"/>
      <c r="J2135" s="6">
        <v>0.5763</v>
      </c>
      <c r="K2135" s="6"/>
      <c r="L2135" s="6"/>
      <c r="M2135" s="6"/>
      <c r="N2135" s="6"/>
      <c r="O2135" s="6"/>
      <c r="P2135" s="6"/>
      <c r="Q2135" s="6"/>
      <c r="R2135" s="6"/>
      <c r="S2135" s="6"/>
      <c r="T2135" s="6">
        <v>0.5875</v>
      </c>
      <c r="U2135" s="4">
        <v>0.5763</v>
      </c>
      <c r="V2135" s="6"/>
      <c r="W2135" s="6"/>
      <c r="X2135" s="6"/>
      <c r="Y2135" s="6">
        <v>0.5975</v>
      </c>
      <c r="Z2135" s="6"/>
      <c r="AA2135" s="6"/>
      <c r="AB2135" s="6"/>
      <c r="AC2135" s="6"/>
      <c r="AD2135" s="6"/>
      <c r="AE2135" s="6"/>
      <c r="AF2135" s="6"/>
      <c r="AG2135" s="6"/>
      <c r="AH2135" s="6">
        <v>0.5763</v>
      </c>
      <c r="AI2135" s="6"/>
      <c r="AJ2135" s="6">
        <v>0.5763</v>
      </c>
      <c r="AK2135" s="6">
        <v>0.580928571428571</v>
      </c>
    </row>
    <row r="2136" s="1" customFormat="1" ht="33" customHeight="1" spans="1:37">
      <c r="A2136" s="1">
        <v>2133</v>
      </c>
      <c r="B2136" s="1" t="s">
        <v>3526</v>
      </c>
      <c r="C2136" s="1" t="s">
        <v>76</v>
      </c>
      <c r="D2136" s="1" t="s">
        <v>136</v>
      </c>
      <c r="E2136" s="1" t="s">
        <v>3511</v>
      </c>
      <c r="F2136" s="6">
        <v>1.1055</v>
      </c>
      <c r="G2136" s="6"/>
      <c r="H2136" s="6"/>
      <c r="I2136" s="6"/>
      <c r="J2136" s="6">
        <v>0.9817</v>
      </c>
      <c r="K2136" s="6"/>
      <c r="L2136" s="6"/>
      <c r="M2136" s="6"/>
      <c r="N2136" s="6"/>
      <c r="O2136" s="6"/>
      <c r="P2136" s="6">
        <v>1.0792</v>
      </c>
      <c r="Q2136" s="6"/>
      <c r="R2136" s="6"/>
      <c r="S2136" s="6"/>
      <c r="T2136" s="6"/>
      <c r="U2136" s="6"/>
      <c r="V2136" s="6"/>
      <c r="W2136" s="6">
        <v>0.9817</v>
      </c>
      <c r="X2136" s="6"/>
      <c r="Y2136" s="6">
        <v>1.0333</v>
      </c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>
        <v>0.998</v>
      </c>
      <c r="AK2136" s="6">
        <v>1.01478</v>
      </c>
    </row>
    <row r="2137" s="1" customFormat="1" ht="33" customHeight="1" spans="1:37">
      <c r="A2137" s="1">
        <v>2134</v>
      </c>
      <c r="B2137" s="1" t="s">
        <v>3527</v>
      </c>
      <c r="C2137" s="1" t="s">
        <v>3528</v>
      </c>
      <c r="D2137" s="1" t="s">
        <v>93</v>
      </c>
      <c r="E2137" s="1" t="s">
        <v>3511</v>
      </c>
      <c r="F2137" s="6">
        <v>1.3047</v>
      </c>
      <c r="G2137" s="6"/>
      <c r="H2137" s="6"/>
      <c r="I2137" s="6"/>
      <c r="J2137" s="6">
        <v>0.9967</v>
      </c>
      <c r="K2137" s="6">
        <v>1.258</v>
      </c>
      <c r="L2137" s="6"/>
      <c r="M2137" s="6"/>
      <c r="N2137" s="6"/>
      <c r="O2137" s="6"/>
      <c r="P2137" s="6">
        <v>1.1721</v>
      </c>
      <c r="Q2137" s="6"/>
      <c r="R2137" s="6"/>
      <c r="S2137" s="6"/>
      <c r="T2137" s="6"/>
      <c r="U2137" s="6">
        <v>1.2067</v>
      </c>
      <c r="V2137" s="6">
        <v>1.1208</v>
      </c>
      <c r="W2137" s="6">
        <v>0.9971</v>
      </c>
      <c r="X2137" s="6"/>
      <c r="Y2137" s="6">
        <v>1.2033</v>
      </c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>
        <v>1.13638571428571</v>
      </c>
    </row>
    <row r="2138" s="1" customFormat="1" ht="33" customHeight="1" spans="1:37">
      <c r="A2138" s="1">
        <v>2135</v>
      </c>
      <c r="B2138" s="1" t="s">
        <v>3527</v>
      </c>
      <c r="C2138" s="1" t="s">
        <v>3528</v>
      </c>
      <c r="D2138" s="1" t="s">
        <v>179</v>
      </c>
      <c r="E2138" s="1" t="s">
        <v>3511</v>
      </c>
      <c r="F2138" s="6">
        <v>1.2105</v>
      </c>
      <c r="G2138" s="6"/>
      <c r="H2138" s="6"/>
      <c r="I2138" s="6"/>
      <c r="J2138" s="6">
        <v>0.9967</v>
      </c>
      <c r="K2138" s="4">
        <v>1.1283</v>
      </c>
      <c r="L2138" s="6">
        <v>1.0967</v>
      </c>
      <c r="M2138" s="6"/>
      <c r="N2138" s="6"/>
      <c r="O2138" s="6"/>
      <c r="P2138" s="6"/>
      <c r="Q2138" s="6">
        <v>0.9967</v>
      </c>
      <c r="R2138" s="6"/>
      <c r="S2138" s="6"/>
      <c r="T2138" s="6"/>
      <c r="U2138" s="6"/>
      <c r="V2138" s="6">
        <v>1.1044</v>
      </c>
      <c r="W2138" s="6">
        <v>0.9969</v>
      </c>
      <c r="X2138" s="6"/>
      <c r="Y2138" s="6">
        <v>1.1761</v>
      </c>
      <c r="Z2138" s="6"/>
      <c r="AA2138" s="6"/>
      <c r="AB2138" s="6"/>
      <c r="AC2138" s="6"/>
      <c r="AD2138" s="6">
        <v>0.9969</v>
      </c>
      <c r="AE2138" s="6"/>
      <c r="AF2138" s="6"/>
      <c r="AG2138" s="6"/>
      <c r="AH2138" s="6"/>
      <c r="AI2138" s="6"/>
      <c r="AJ2138" s="6">
        <v>0.9968</v>
      </c>
      <c r="AK2138" s="6">
        <v>1.05438888888889</v>
      </c>
    </row>
    <row r="2139" s="1" customFormat="1" ht="33" customHeight="1" spans="1:37">
      <c r="A2139" s="1">
        <v>2136</v>
      </c>
      <c r="B2139" s="1" t="s">
        <v>3529</v>
      </c>
      <c r="C2139" s="1" t="s">
        <v>186</v>
      </c>
      <c r="D2139" s="1" t="s">
        <v>54</v>
      </c>
      <c r="E2139" s="1" t="s">
        <v>3511</v>
      </c>
      <c r="F2139" s="6">
        <v>1.5414</v>
      </c>
      <c r="G2139" s="6"/>
      <c r="H2139" s="6"/>
      <c r="I2139" s="6"/>
      <c r="J2139" s="6"/>
      <c r="K2139" s="6">
        <v>1.505</v>
      </c>
      <c r="L2139" s="6">
        <v>1.4331</v>
      </c>
      <c r="M2139" s="6"/>
      <c r="N2139" s="6"/>
      <c r="O2139" s="6"/>
      <c r="P2139" s="6"/>
      <c r="Q2139" s="6">
        <v>1.425</v>
      </c>
      <c r="R2139" s="6"/>
      <c r="S2139" s="6"/>
      <c r="T2139" s="6"/>
      <c r="U2139" s="6">
        <v>1.4331</v>
      </c>
      <c r="V2139" s="6"/>
      <c r="W2139" s="6"/>
      <c r="X2139" s="6"/>
      <c r="Y2139" s="6"/>
      <c r="Z2139" s="6">
        <v>1.4331</v>
      </c>
      <c r="AA2139" s="6"/>
      <c r="AB2139" s="6"/>
      <c r="AC2139" s="6"/>
      <c r="AD2139" s="6">
        <v>1.4331</v>
      </c>
      <c r="AE2139" s="6"/>
      <c r="AF2139" s="6"/>
      <c r="AG2139" s="6"/>
      <c r="AH2139" s="6"/>
      <c r="AI2139" s="6">
        <v>1.425</v>
      </c>
      <c r="AJ2139" s="6"/>
      <c r="AK2139" s="6">
        <v>1.44105714285714</v>
      </c>
    </row>
    <row r="2140" s="1" customFormat="1" ht="33" customHeight="1" spans="1:37">
      <c r="A2140" s="1">
        <v>2137</v>
      </c>
      <c r="B2140" s="1" t="s">
        <v>3530</v>
      </c>
      <c r="C2140" s="1" t="s">
        <v>186</v>
      </c>
      <c r="D2140" s="1" t="s">
        <v>93</v>
      </c>
      <c r="E2140" s="1" t="s">
        <v>3511</v>
      </c>
      <c r="F2140" s="6">
        <v>0.5928</v>
      </c>
      <c r="G2140" s="6"/>
      <c r="H2140" s="6"/>
      <c r="I2140" s="6"/>
      <c r="J2140" s="6"/>
      <c r="K2140" s="6"/>
      <c r="L2140" s="6"/>
      <c r="M2140" s="6"/>
      <c r="N2140" s="6"/>
      <c r="O2140" s="6"/>
      <c r="P2140" s="6">
        <v>0.5229</v>
      </c>
      <c r="Q2140" s="6"/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>
        <v>0.4667</v>
      </c>
      <c r="AJ2140" s="6"/>
      <c r="AK2140" s="6">
        <v>0.4948</v>
      </c>
    </row>
    <row r="2141" s="1" customFormat="1" ht="33" customHeight="1" spans="1:37">
      <c r="A2141" s="1">
        <v>2138</v>
      </c>
      <c r="B2141" s="1" t="s">
        <v>3213</v>
      </c>
      <c r="C2141" s="1" t="s">
        <v>186</v>
      </c>
      <c r="D2141" s="1" t="s">
        <v>179</v>
      </c>
      <c r="E2141" s="1" t="s">
        <v>3511</v>
      </c>
      <c r="F2141" s="6">
        <v>1.2604</v>
      </c>
      <c r="G2141" s="6"/>
      <c r="H2141" s="6"/>
      <c r="I2141" s="6"/>
      <c r="J2141" s="6"/>
      <c r="K2141" s="6"/>
      <c r="L2141" s="6"/>
      <c r="M2141" s="6"/>
      <c r="N2141" s="6"/>
      <c r="O2141" s="6"/>
      <c r="P2141" s="6"/>
      <c r="Q2141" s="6">
        <v>0.7542</v>
      </c>
      <c r="R2141" s="6"/>
      <c r="S2141" s="6"/>
      <c r="T2141" s="6">
        <v>0.81</v>
      </c>
      <c r="U2141" s="6">
        <v>0.8747</v>
      </c>
      <c r="V2141" s="6"/>
      <c r="W2141" s="6">
        <v>0.8456</v>
      </c>
      <c r="X2141" s="6">
        <v>1.2097</v>
      </c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>
        <v>0.7542</v>
      </c>
      <c r="AK2141" s="6">
        <v>0.874733333333333</v>
      </c>
    </row>
    <row r="2142" s="1" customFormat="1" ht="33" customHeight="1" spans="1:37">
      <c r="A2142" s="1">
        <v>2139</v>
      </c>
      <c r="B2142" s="1" t="s">
        <v>564</v>
      </c>
      <c r="C2142" s="1" t="s">
        <v>40</v>
      </c>
      <c r="D2142" s="1" t="s">
        <v>189</v>
      </c>
      <c r="E2142" s="1" t="s">
        <v>3511</v>
      </c>
      <c r="F2142" s="6">
        <v>1.0635</v>
      </c>
      <c r="G2142" s="6"/>
      <c r="H2142" s="6"/>
      <c r="I2142" s="6"/>
      <c r="J2142" s="6"/>
      <c r="K2142" s="6"/>
      <c r="L2142" s="6"/>
      <c r="M2142" s="19">
        <v>1</v>
      </c>
      <c r="N2142" s="6"/>
      <c r="O2142" s="6"/>
      <c r="P2142" s="6"/>
      <c r="Q2142" s="6"/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19">
        <v>1</v>
      </c>
      <c r="AE2142" s="6"/>
      <c r="AF2142" s="6"/>
      <c r="AG2142" s="6"/>
      <c r="AH2142" s="6"/>
      <c r="AI2142" s="6"/>
      <c r="AJ2142" s="6"/>
      <c r="AK2142" s="6">
        <v>1</v>
      </c>
    </row>
    <row r="2143" s="1" customFormat="1" ht="33" customHeight="1" spans="1:37">
      <c r="A2143" s="1">
        <v>2140</v>
      </c>
      <c r="B2143" s="1" t="s">
        <v>3531</v>
      </c>
      <c r="C2143" s="1" t="s">
        <v>278</v>
      </c>
      <c r="D2143" s="1" t="s">
        <v>192</v>
      </c>
      <c r="E2143" s="1" t="s">
        <v>3511</v>
      </c>
      <c r="F2143" s="6">
        <v>0.4968</v>
      </c>
      <c r="G2143" s="6"/>
      <c r="H2143" s="6">
        <v>0.4687</v>
      </c>
      <c r="I2143" s="6"/>
      <c r="J2143" s="5">
        <v>0.4</v>
      </c>
      <c r="K2143" s="5">
        <v>0.45</v>
      </c>
      <c r="L2143" s="6">
        <v>0.4135</v>
      </c>
      <c r="M2143" s="6"/>
      <c r="N2143" s="6"/>
      <c r="O2143" s="5">
        <v>0.46</v>
      </c>
      <c r="P2143" s="6">
        <v>0.489</v>
      </c>
      <c r="Q2143" s="6"/>
      <c r="R2143" s="6">
        <v>0.455</v>
      </c>
      <c r="S2143" s="6"/>
      <c r="T2143" s="6"/>
      <c r="U2143" s="6">
        <v>0.4393</v>
      </c>
      <c r="V2143" s="6">
        <v>0.4403</v>
      </c>
      <c r="W2143" s="6">
        <v>0.434</v>
      </c>
      <c r="X2143" s="6"/>
      <c r="Y2143" s="6">
        <v>0.4515</v>
      </c>
      <c r="Z2143" s="5">
        <v>0.45</v>
      </c>
      <c r="AA2143" s="6"/>
      <c r="AB2143" s="6"/>
      <c r="AC2143" s="6"/>
      <c r="AD2143" s="6">
        <v>0.4482</v>
      </c>
      <c r="AE2143" s="6"/>
      <c r="AF2143" s="6"/>
      <c r="AG2143" s="6"/>
      <c r="AH2143" s="6"/>
      <c r="AI2143" s="6"/>
      <c r="AJ2143" s="6">
        <v>0.448</v>
      </c>
      <c r="AK2143" s="6">
        <v>0.44625</v>
      </c>
    </row>
    <row r="2144" s="1" customFormat="1" ht="33" customHeight="1" spans="1:37">
      <c r="A2144" s="1">
        <v>2141</v>
      </c>
      <c r="B2144" s="1" t="s">
        <v>1591</v>
      </c>
      <c r="C2144" s="1" t="s">
        <v>183</v>
      </c>
      <c r="D2144" s="1" t="s">
        <v>251</v>
      </c>
      <c r="E2144" s="1" t="s">
        <v>3511</v>
      </c>
      <c r="F2144" s="6">
        <v>2.3374</v>
      </c>
      <c r="G2144" s="6">
        <v>2.3317</v>
      </c>
      <c r="H2144" s="6"/>
      <c r="I2144" s="6"/>
      <c r="J2144" s="6">
        <v>2.0067</v>
      </c>
      <c r="K2144" s="6">
        <v>2.2283</v>
      </c>
      <c r="L2144" s="6">
        <v>1.9675</v>
      </c>
      <c r="M2144" s="6"/>
      <c r="N2144" s="6"/>
      <c r="O2144" s="6"/>
      <c r="P2144" s="6"/>
      <c r="Q2144" s="6"/>
      <c r="R2144" s="6">
        <v>2.125</v>
      </c>
      <c r="S2144" s="6"/>
      <c r="T2144" s="6"/>
      <c r="U2144" s="6">
        <v>1.9317</v>
      </c>
      <c r="V2144" s="6"/>
      <c r="W2144" s="6"/>
      <c r="X2144" s="6"/>
      <c r="Y2144" s="6"/>
      <c r="Z2144" s="6"/>
      <c r="AA2144" s="6"/>
      <c r="AB2144" s="6"/>
      <c r="AC2144" s="6"/>
      <c r="AD2144" s="6"/>
      <c r="AE2144" s="6">
        <v>2.0883</v>
      </c>
      <c r="AF2144" s="6"/>
      <c r="AG2144" s="6"/>
      <c r="AH2144" s="6"/>
      <c r="AI2144" s="6"/>
      <c r="AJ2144" s="6"/>
      <c r="AK2144" s="6">
        <v>2.09702857142857</v>
      </c>
    </row>
    <row r="2145" s="1" customFormat="1" ht="33" customHeight="1" spans="1:37">
      <c r="A2145" s="1">
        <v>2142</v>
      </c>
      <c r="B2145" s="1" t="s">
        <v>3532</v>
      </c>
      <c r="C2145" s="1" t="s">
        <v>40</v>
      </c>
      <c r="D2145" s="1" t="s">
        <v>212</v>
      </c>
      <c r="E2145" s="1" t="s">
        <v>3511</v>
      </c>
      <c r="F2145" s="5">
        <v>88</v>
      </c>
      <c r="G2145" s="19">
        <v>87</v>
      </c>
      <c r="H2145" s="19"/>
      <c r="I2145" s="19"/>
      <c r="J2145" s="19"/>
      <c r="K2145" s="19"/>
      <c r="L2145" s="19">
        <v>87</v>
      </c>
      <c r="M2145" s="19"/>
      <c r="N2145" s="19"/>
      <c r="O2145" s="19">
        <v>87</v>
      </c>
      <c r="P2145" s="19"/>
      <c r="Q2145" s="19">
        <v>87</v>
      </c>
      <c r="R2145" s="19"/>
      <c r="S2145" s="19"/>
      <c r="T2145" s="19"/>
      <c r="U2145" s="19"/>
      <c r="V2145" s="19"/>
      <c r="W2145" s="19">
        <v>87</v>
      </c>
      <c r="X2145" s="19"/>
      <c r="Y2145" s="19">
        <v>87</v>
      </c>
      <c r="Z2145" s="19"/>
      <c r="AA2145" s="19"/>
      <c r="AB2145" s="19"/>
      <c r="AC2145" s="19"/>
      <c r="AD2145" s="19"/>
      <c r="AE2145" s="19"/>
      <c r="AF2145" s="19"/>
      <c r="AG2145" s="19"/>
      <c r="AH2145" s="19"/>
      <c r="AI2145" s="19">
        <v>87</v>
      </c>
      <c r="AJ2145" s="19">
        <v>87</v>
      </c>
      <c r="AK2145" s="19">
        <v>87</v>
      </c>
    </row>
    <row r="2146" s="1" customFormat="1" ht="33" customHeight="1" spans="1:37">
      <c r="A2146" s="1">
        <v>2143</v>
      </c>
      <c r="B2146" s="1" t="s">
        <v>3529</v>
      </c>
      <c r="C2146" s="1" t="s">
        <v>186</v>
      </c>
      <c r="D2146" s="1" t="s">
        <v>88</v>
      </c>
      <c r="E2146" s="1" t="s">
        <v>3511</v>
      </c>
      <c r="F2146" s="6">
        <v>2.2728</v>
      </c>
      <c r="G2146" s="6"/>
      <c r="H2146" s="6"/>
      <c r="I2146" s="6"/>
      <c r="J2146" s="6"/>
      <c r="K2146" s="6"/>
      <c r="L2146" s="6"/>
      <c r="M2146" s="6">
        <v>2.25</v>
      </c>
      <c r="N2146" s="6"/>
      <c r="O2146" s="6"/>
      <c r="P2146" s="6"/>
      <c r="Q2146" s="6"/>
      <c r="R2146" s="6"/>
      <c r="S2146" s="6"/>
      <c r="T2146" s="6">
        <v>1.9083</v>
      </c>
      <c r="U2146" s="6">
        <v>1.9083</v>
      </c>
      <c r="V2146" s="6"/>
      <c r="W2146" s="6"/>
      <c r="X2146" s="6"/>
      <c r="Y2146" s="6"/>
      <c r="Z2146" s="6"/>
      <c r="AA2146" s="6"/>
      <c r="AB2146" s="6"/>
      <c r="AC2146" s="6"/>
      <c r="AD2146" s="6">
        <v>1.4482</v>
      </c>
      <c r="AE2146" s="6"/>
      <c r="AF2146" s="6"/>
      <c r="AG2146" s="6"/>
      <c r="AH2146" s="6">
        <v>1.9767</v>
      </c>
      <c r="AI2146" s="6"/>
      <c r="AJ2146" s="6"/>
      <c r="AK2146" s="6">
        <v>1.8983</v>
      </c>
    </row>
    <row r="2147" s="1" customFormat="1" ht="76.5" customHeight="1" spans="1:37">
      <c r="A2147" s="1">
        <v>2144</v>
      </c>
      <c r="B2147" s="1" t="s">
        <v>3533</v>
      </c>
      <c r="C2147" s="1" t="s">
        <v>573</v>
      </c>
      <c r="D2147" s="1" t="s">
        <v>3534</v>
      </c>
      <c r="E2147" s="1" t="s">
        <v>3535</v>
      </c>
      <c r="F2147" s="1">
        <v>2.3892</v>
      </c>
      <c r="G2147" s="1" t="s">
        <v>121</v>
      </c>
      <c r="H2147" s="1" t="s">
        <v>121</v>
      </c>
      <c r="I2147" s="1">
        <v>2.3533</v>
      </c>
      <c r="J2147" s="1" t="s">
        <v>121</v>
      </c>
      <c r="K2147" s="1">
        <v>2.3508</v>
      </c>
      <c r="L2147" s="1">
        <v>2.355</v>
      </c>
      <c r="M2147" s="1">
        <v>2.135</v>
      </c>
      <c r="N2147" s="1" t="s">
        <v>121</v>
      </c>
      <c r="O2147" s="1" t="s">
        <v>121</v>
      </c>
      <c r="P2147" s="1" t="s">
        <v>121</v>
      </c>
      <c r="Q2147" s="1">
        <v>2.135</v>
      </c>
      <c r="R2147" s="1" t="s">
        <v>121</v>
      </c>
      <c r="S2147" s="1" t="s">
        <v>121</v>
      </c>
      <c r="T2147" s="1">
        <v>2.3717</v>
      </c>
      <c r="U2147" s="1" t="s">
        <v>121</v>
      </c>
      <c r="V2147" s="1">
        <v>2.135</v>
      </c>
      <c r="W2147" s="1" t="s">
        <v>121</v>
      </c>
      <c r="X2147" s="1" t="s">
        <v>121</v>
      </c>
      <c r="Y2147" s="1" t="s">
        <v>121</v>
      </c>
      <c r="Z2147" s="1" t="s">
        <v>121</v>
      </c>
      <c r="AA2147" s="1">
        <v>2.135</v>
      </c>
      <c r="AB2147" s="1">
        <v>2.135</v>
      </c>
      <c r="AC2147" s="1" t="s">
        <v>121</v>
      </c>
      <c r="AD2147" s="1">
        <v>2.3642</v>
      </c>
      <c r="AE2147" s="1" t="s">
        <v>121</v>
      </c>
      <c r="AF2147" s="1" t="s">
        <v>121</v>
      </c>
      <c r="AG2147" s="1" t="s">
        <v>121</v>
      </c>
      <c r="AH2147" s="1" t="s">
        <v>121</v>
      </c>
      <c r="AI2147" s="1" t="s">
        <v>121</v>
      </c>
      <c r="AJ2147" s="1">
        <v>2.1417</v>
      </c>
      <c r="AK2147" s="1">
        <v>2.2374</v>
      </c>
    </row>
    <row r="2148" s="1" customFormat="1" ht="53" customHeight="1" spans="1:37">
      <c r="A2148" s="1">
        <v>2145</v>
      </c>
      <c r="B2148" s="60" t="s">
        <v>647</v>
      </c>
      <c r="C2148" s="60" t="s">
        <v>2377</v>
      </c>
      <c r="D2148" s="60">
        <v>24</v>
      </c>
      <c r="E2148" s="60" t="s">
        <v>3536</v>
      </c>
      <c r="F2148" s="1">
        <v>0.4287</v>
      </c>
      <c r="Q2148" s="1">
        <v>0.3388</v>
      </c>
      <c r="U2148" s="1">
        <v>0.3583</v>
      </c>
      <c r="V2148" s="1">
        <v>0.2596</v>
      </c>
      <c r="AK2148" s="1">
        <v>0.3189</v>
      </c>
    </row>
    <row r="2149" s="1" customFormat="1" ht="53" customHeight="1" spans="1:37">
      <c r="A2149" s="1">
        <v>2146</v>
      </c>
      <c r="B2149" s="60" t="s">
        <v>1233</v>
      </c>
      <c r="C2149" s="60" t="s">
        <v>3537</v>
      </c>
      <c r="D2149" s="60">
        <v>1</v>
      </c>
      <c r="E2149" s="60" t="s">
        <v>3536</v>
      </c>
      <c r="F2149" s="1">
        <v>22.2175</v>
      </c>
      <c r="O2149" s="1">
        <v>20.69</v>
      </c>
      <c r="Q2149" s="1">
        <v>20.43</v>
      </c>
      <c r="V2149" s="1">
        <v>21.21</v>
      </c>
      <c r="W2149" s="1">
        <v>21.23</v>
      </c>
      <c r="AA2149" s="1">
        <v>20.746</v>
      </c>
      <c r="AC2149" s="1">
        <v>22.06</v>
      </c>
      <c r="AD2149" s="1">
        <v>22.06</v>
      </c>
      <c r="AI2149" s="1">
        <v>20.43</v>
      </c>
      <c r="AJ2149" s="1">
        <v>20.43</v>
      </c>
      <c r="AK2149" s="1">
        <v>21.032</v>
      </c>
    </row>
    <row r="2150" s="1" customFormat="1" ht="53" customHeight="1" spans="1:37">
      <c r="A2150" s="1">
        <v>2147</v>
      </c>
      <c r="B2150" s="60" t="s">
        <v>3538</v>
      </c>
      <c r="C2150" s="60" t="s">
        <v>905</v>
      </c>
      <c r="D2150" s="60">
        <v>16</v>
      </c>
      <c r="E2150" s="60" t="s">
        <v>3536</v>
      </c>
      <c r="F2150" s="1">
        <v>2.7254</v>
      </c>
      <c r="K2150" s="1">
        <v>2.6013</v>
      </c>
      <c r="L2150" s="1">
        <v>2.6313</v>
      </c>
      <c r="O2150" s="1">
        <v>2.1181</v>
      </c>
      <c r="Q2150" s="1">
        <v>2.1</v>
      </c>
      <c r="Y2150" s="1">
        <v>2.2131</v>
      </c>
      <c r="AK2150" s="1">
        <v>2.3328</v>
      </c>
    </row>
    <row r="2151" s="1" customFormat="1" ht="53" customHeight="1" spans="1:37">
      <c r="A2151" s="1">
        <v>2148</v>
      </c>
      <c r="B2151" s="60" t="s">
        <v>2671</v>
      </c>
      <c r="C2151" s="60" t="s">
        <v>191</v>
      </c>
      <c r="D2151" s="60">
        <v>15</v>
      </c>
      <c r="E2151" s="60" t="s">
        <v>3536</v>
      </c>
      <c r="F2151" s="1">
        <v>7.5107</v>
      </c>
      <c r="V2151" s="1">
        <v>7.3407</v>
      </c>
      <c r="AI2151" s="1">
        <v>7.3407</v>
      </c>
      <c r="AK2151" s="1">
        <v>7.3407</v>
      </c>
    </row>
    <row r="2152" s="1" customFormat="1" ht="53" customHeight="1" spans="1:37">
      <c r="A2152" s="1">
        <v>2149</v>
      </c>
      <c r="B2152" s="60" t="s">
        <v>2671</v>
      </c>
      <c r="C2152" s="60" t="s">
        <v>278</v>
      </c>
      <c r="D2152" s="60">
        <v>10</v>
      </c>
      <c r="E2152" s="60" t="s">
        <v>3536</v>
      </c>
      <c r="F2152" s="1">
        <v>22.5356</v>
      </c>
      <c r="I2152" s="1">
        <v>19.9</v>
      </c>
      <c r="L2152" s="1">
        <v>20.762</v>
      </c>
      <c r="M2152" s="1">
        <v>18.9485</v>
      </c>
      <c r="N2152" s="1">
        <v>20.681</v>
      </c>
      <c r="O2152" s="1">
        <v>18.949</v>
      </c>
      <c r="U2152" s="1">
        <v>19.9</v>
      </c>
      <c r="Y2152" s="1">
        <v>20.913</v>
      </c>
      <c r="AD2152" s="1">
        <v>20.913</v>
      </c>
      <c r="AJ2152" s="1">
        <v>19.9</v>
      </c>
      <c r="AK2152" s="1">
        <v>20.0962</v>
      </c>
    </row>
    <row r="2153" s="1" customFormat="1" ht="53" customHeight="1" spans="1:37">
      <c r="A2153" s="1">
        <v>2150</v>
      </c>
      <c r="B2153" s="60" t="s">
        <v>904</v>
      </c>
      <c r="C2153" s="60" t="s">
        <v>3539</v>
      </c>
      <c r="D2153" s="60">
        <v>12</v>
      </c>
      <c r="E2153" s="60" t="s">
        <v>3536</v>
      </c>
      <c r="F2153" s="1">
        <v>2.2213</v>
      </c>
      <c r="I2153" s="1">
        <v>1.8433</v>
      </c>
      <c r="J2153" s="1">
        <v>1.805</v>
      </c>
      <c r="K2153" s="1">
        <v>1.8967</v>
      </c>
      <c r="M2153" s="1">
        <v>1.94</v>
      </c>
      <c r="O2153" s="1">
        <v>1.805</v>
      </c>
      <c r="Q2153" s="1">
        <v>1.805</v>
      </c>
      <c r="S2153" s="1">
        <v>1.9759</v>
      </c>
      <c r="Y2153" s="1">
        <v>1.865</v>
      </c>
      <c r="AA2153" s="1">
        <v>1.8493</v>
      </c>
      <c r="AK2153" s="1">
        <v>1.865</v>
      </c>
    </row>
    <row r="2154" s="1" customFormat="1" ht="54" spans="1:37">
      <c r="A2154" s="1">
        <v>2151</v>
      </c>
      <c r="B2154" s="1" t="s">
        <v>3540</v>
      </c>
      <c r="C2154" s="1" t="s">
        <v>3541</v>
      </c>
      <c r="D2154" s="1" t="s">
        <v>1434</v>
      </c>
      <c r="E2154" s="1" t="s">
        <v>3542</v>
      </c>
      <c r="F2154" s="1">
        <v>1.5957</v>
      </c>
      <c r="G2154" s="1">
        <v>1.5873</v>
      </c>
      <c r="K2154" s="1">
        <v>1.592</v>
      </c>
      <c r="L2154" s="1">
        <v>1.5893</v>
      </c>
      <c r="Y2154" s="1">
        <v>1.5913</v>
      </c>
      <c r="AD2154" s="1">
        <v>1.5903</v>
      </c>
      <c r="AK2154" s="1">
        <v>1.5909</v>
      </c>
    </row>
    <row r="2155" s="1" customFormat="1" ht="54" spans="1:37">
      <c r="A2155" s="1">
        <v>2152</v>
      </c>
      <c r="B2155" s="1" t="s">
        <v>313</v>
      </c>
      <c r="C2155" s="1" t="s">
        <v>278</v>
      </c>
      <c r="D2155" s="1" t="s">
        <v>3543</v>
      </c>
      <c r="E2155" s="1" t="s">
        <v>3542</v>
      </c>
      <c r="F2155" s="1">
        <v>1.5983</v>
      </c>
      <c r="AK2155" s="1">
        <v>1.5983</v>
      </c>
    </row>
    <row r="2156" s="1" customFormat="1" ht="54" spans="1:37">
      <c r="A2156" s="1">
        <v>2153</v>
      </c>
      <c r="B2156" s="1" t="s">
        <v>313</v>
      </c>
      <c r="C2156" s="1" t="s">
        <v>285</v>
      </c>
      <c r="D2156" s="1" t="s">
        <v>1434</v>
      </c>
      <c r="E2156" s="1" t="s">
        <v>3542</v>
      </c>
      <c r="F2156" s="1">
        <v>2.5213</v>
      </c>
      <c r="AK2156" s="1">
        <v>2.5213</v>
      </c>
    </row>
    <row r="2157" s="1" customFormat="1" ht="27.75" customHeight="1" spans="1:37">
      <c r="A2157" s="1">
        <v>2154</v>
      </c>
      <c r="B2157" s="1" t="s">
        <v>3544</v>
      </c>
      <c r="C2157" s="1" t="s">
        <v>3545</v>
      </c>
      <c r="D2157" s="1" t="s">
        <v>1260</v>
      </c>
      <c r="E2157" s="1" t="s">
        <v>3542</v>
      </c>
      <c r="F2157" s="1">
        <v>4.0659</v>
      </c>
      <c r="J2157" s="1">
        <v>3.933</v>
      </c>
      <c r="O2157" s="1">
        <v>3.9575</v>
      </c>
      <c r="Q2157" s="1">
        <v>3.9165</v>
      </c>
      <c r="T2157" s="1">
        <v>3.988</v>
      </c>
      <c r="U2157" s="1">
        <v>3.9905</v>
      </c>
      <c r="V2157" s="1">
        <v>3.9165</v>
      </c>
      <c r="W2157" s="1">
        <v>3.941</v>
      </c>
      <c r="AI2157" s="1">
        <v>3.9165</v>
      </c>
      <c r="AJ2157" s="1">
        <v>3.9905</v>
      </c>
      <c r="AK2157" s="1">
        <v>3.9616</v>
      </c>
    </row>
    <row r="2158" s="1" customFormat="1" ht="54" spans="1:37">
      <c r="A2158" s="1">
        <v>2155</v>
      </c>
      <c r="B2158" s="1" t="s">
        <v>3546</v>
      </c>
      <c r="C2158" s="1" t="s">
        <v>3484</v>
      </c>
      <c r="D2158" s="1" t="s">
        <v>1434</v>
      </c>
      <c r="E2158" s="1" t="s">
        <v>3542</v>
      </c>
      <c r="F2158" s="1">
        <v>2.8407</v>
      </c>
      <c r="AJ2158" s="1">
        <v>2.8406</v>
      </c>
      <c r="AK2158" s="1">
        <v>2.8407</v>
      </c>
    </row>
    <row r="2159" s="1" customFormat="1" ht="54" spans="1:37">
      <c r="A2159" s="1">
        <v>2156</v>
      </c>
      <c r="B2159" s="1" t="s">
        <v>308</v>
      </c>
      <c r="C2159" s="1" t="s">
        <v>56</v>
      </c>
      <c r="D2159" s="1" t="s">
        <v>3543</v>
      </c>
      <c r="E2159" s="1" t="s">
        <v>3542</v>
      </c>
      <c r="F2159" s="1">
        <v>1.3797</v>
      </c>
      <c r="AK2159" s="1">
        <v>1.3797</v>
      </c>
    </row>
    <row r="2160" s="1" customFormat="1" ht="54" spans="1:37">
      <c r="A2160" s="1">
        <v>2157</v>
      </c>
      <c r="B2160" s="1" t="s">
        <v>3547</v>
      </c>
      <c r="C2160" s="1" t="s">
        <v>1500</v>
      </c>
      <c r="D2160" s="1" t="s">
        <v>1434</v>
      </c>
      <c r="E2160" s="1" t="s">
        <v>3542</v>
      </c>
      <c r="F2160" s="1">
        <v>3.1351</v>
      </c>
      <c r="G2160" s="1">
        <v>3.04</v>
      </c>
      <c r="J2160" s="1">
        <v>3.04</v>
      </c>
      <c r="O2160" s="1">
        <v>3.04</v>
      </c>
      <c r="Q2160" s="1">
        <v>3.04</v>
      </c>
      <c r="R2160" s="1">
        <v>3.04</v>
      </c>
      <c r="V2160" s="1">
        <v>3.069</v>
      </c>
      <c r="W2160" s="1">
        <v>3.04</v>
      </c>
      <c r="AD2160" s="1">
        <v>3.0523</v>
      </c>
      <c r="AI2160" s="1">
        <v>3.04</v>
      </c>
      <c r="AK2160" s="1">
        <v>3.0536</v>
      </c>
    </row>
    <row r="2161" s="1" customFormat="1" ht="54" spans="1:37">
      <c r="A2161" s="1">
        <v>2158</v>
      </c>
      <c r="B2161" s="1" t="s">
        <v>3547</v>
      </c>
      <c r="C2161" s="1" t="s">
        <v>736</v>
      </c>
      <c r="D2161" s="1" t="s">
        <v>3548</v>
      </c>
      <c r="E2161" s="1" t="s">
        <v>3542</v>
      </c>
      <c r="F2161" s="1">
        <v>5.5962</v>
      </c>
      <c r="G2161" s="1">
        <v>5.3727</v>
      </c>
      <c r="J2161" s="1">
        <v>5.5107</v>
      </c>
      <c r="O2161" s="1">
        <v>5.416</v>
      </c>
      <c r="T2161" s="1">
        <v>5.5207</v>
      </c>
      <c r="U2161" s="1">
        <v>5.3727</v>
      </c>
      <c r="V2161" s="1">
        <v>5.5027</v>
      </c>
      <c r="AI2161" s="1">
        <v>5.3727</v>
      </c>
      <c r="AJ2161" s="1">
        <v>5.3726</v>
      </c>
      <c r="AK2161" s="1">
        <v>5.4486</v>
      </c>
    </row>
    <row r="2162" s="1" customFormat="1" ht="54" spans="1:37">
      <c r="A2162" s="1">
        <v>2159</v>
      </c>
      <c r="B2162" s="1" t="s">
        <v>3549</v>
      </c>
      <c r="C2162" s="1" t="s">
        <v>307</v>
      </c>
      <c r="D2162" s="1" t="s">
        <v>1434</v>
      </c>
      <c r="E2162" s="1" t="s">
        <v>3542</v>
      </c>
      <c r="F2162" s="1">
        <v>2.4691</v>
      </c>
      <c r="J2162" s="1">
        <v>2.437</v>
      </c>
      <c r="K2162" s="1">
        <v>2.4517</v>
      </c>
      <c r="L2162" s="1">
        <v>2.437</v>
      </c>
      <c r="O2162" s="1">
        <v>2.437</v>
      </c>
      <c r="Q2162" s="1">
        <v>2.437</v>
      </c>
      <c r="U2162" s="1">
        <v>2.437</v>
      </c>
      <c r="V2162" s="1">
        <v>2.437</v>
      </c>
      <c r="AD2162" s="1">
        <v>2.437</v>
      </c>
      <c r="AE2162" s="1">
        <v>2.437</v>
      </c>
      <c r="AI2162" s="1">
        <v>2.437</v>
      </c>
      <c r="AJ2162" s="1">
        <v>2.437</v>
      </c>
      <c r="AK2162" s="1">
        <v>2.4409</v>
      </c>
    </row>
    <row r="2163" s="1" customFormat="1" ht="40.5" spans="1:37">
      <c r="A2163" s="1">
        <v>2160</v>
      </c>
      <c r="B2163" s="1" t="s">
        <v>89</v>
      </c>
      <c r="C2163" s="1" t="s">
        <v>3550</v>
      </c>
      <c r="D2163" s="1">
        <v>30</v>
      </c>
      <c r="E2163" s="1" t="s">
        <v>3551</v>
      </c>
      <c r="F2163" s="1">
        <v>0.3808</v>
      </c>
      <c r="L2163" s="1">
        <v>0.3667</v>
      </c>
      <c r="U2163" s="1">
        <v>0.31</v>
      </c>
      <c r="AG2163" s="1">
        <v>0.31</v>
      </c>
      <c r="AK2163" s="6">
        <f t="shared" ref="AK2163:AK2171" si="57">AVERAGE(G2163:AJ2163)</f>
        <v>0.3289</v>
      </c>
    </row>
    <row r="2164" s="1" customFormat="1" ht="40.5" spans="1:37">
      <c r="A2164" s="1">
        <v>2161</v>
      </c>
      <c r="B2164" s="1" t="s">
        <v>3552</v>
      </c>
      <c r="C2164" s="1" t="s">
        <v>98</v>
      </c>
      <c r="D2164" s="1">
        <v>20</v>
      </c>
      <c r="E2164" s="1" t="s">
        <v>3551</v>
      </c>
      <c r="F2164" s="1">
        <v>0.243</v>
      </c>
      <c r="AK2164" s="1">
        <v>0.243</v>
      </c>
    </row>
    <row r="2165" s="1" customFormat="1" ht="40.5" spans="1:37">
      <c r="A2165" s="1">
        <v>2162</v>
      </c>
      <c r="B2165" s="1" t="s">
        <v>3553</v>
      </c>
      <c r="C2165" s="9" t="s">
        <v>3554</v>
      </c>
      <c r="D2165" s="9">
        <v>1</v>
      </c>
      <c r="E2165" s="1" t="s">
        <v>3551</v>
      </c>
      <c r="F2165" s="1">
        <v>13.785</v>
      </c>
      <c r="G2165" s="1">
        <v>13.7</v>
      </c>
      <c r="I2165" s="1">
        <v>13.7</v>
      </c>
      <c r="J2165" s="1">
        <v>13.7</v>
      </c>
      <c r="M2165" s="1">
        <v>13.7</v>
      </c>
      <c r="Q2165" s="1">
        <v>13.7</v>
      </c>
      <c r="R2165" s="1">
        <v>13.7</v>
      </c>
      <c r="U2165" s="1">
        <v>13.7</v>
      </c>
      <c r="W2165" s="1">
        <v>13.7</v>
      </c>
      <c r="Z2165" s="1">
        <v>13.7</v>
      </c>
      <c r="AF2165" s="1">
        <v>13.7</v>
      </c>
      <c r="AH2165" s="1">
        <v>13.7</v>
      </c>
      <c r="AI2165" s="1">
        <v>13.7</v>
      </c>
      <c r="AJ2165" s="1">
        <v>13.7</v>
      </c>
      <c r="AK2165" s="6">
        <f t="shared" si="57"/>
        <v>13.7</v>
      </c>
    </row>
    <row r="2166" s="1" customFormat="1" ht="40.5" spans="1:37">
      <c r="A2166" s="1">
        <v>2163</v>
      </c>
      <c r="B2166" s="1" t="s">
        <v>3553</v>
      </c>
      <c r="C2166" s="9" t="s">
        <v>1318</v>
      </c>
      <c r="D2166" s="9">
        <v>1</v>
      </c>
      <c r="E2166" s="1" t="s">
        <v>3551</v>
      </c>
      <c r="F2166" s="4">
        <v>49</v>
      </c>
      <c r="V2166" s="1">
        <v>48.67</v>
      </c>
      <c r="AI2166" s="1">
        <v>48.67</v>
      </c>
      <c r="AK2166" s="6">
        <f t="shared" si="57"/>
        <v>48.67</v>
      </c>
    </row>
    <row r="2167" s="1" customFormat="1" ht="54" spans="1:37">
      <c r="A2167" s="1">
        <v>2164</v>
      </c>
      <c r="B2167" s="1" t="s">
        <v>3555</v>
      </c>
      <c r="C2167" s="1" t="s">
        <v>3556</v>
      </c>
      <c r="D2167" s="1">
        <v>1</v>
      </c>
      <c r="E2167" s="1" t="s">
        <v>3551</v>
      </c>
      <c r="F2167" s="1">
        <v>332.84</v>
      </c>
      <c r="I2167" s="1">
        <v>299.77</v>
      </c>
      <c r="J2167" s="1">
        <v>327.44</v>
      </c>
      <c r="L2167" s="1">
        <v>320</v>
      </c>
      <c r="V2167" s="1">
        <v>294.1</v>
      </c>
      <c r="W2167" s="1">
        <v>325</v>
      </c>
      <c r="AI2167" s="1">
        <v>294.1</v>
      </c>
      <c r="AK2167" s="6">
        <f t="shared" si="57"/>
        <v>310.068333333333</v>
      </c>
    </row>
    <row r="2168" s="1" customFormat="1" ht="54" spans="1:37">
      <c r="A2168" s="1">
        <v>2165</v>
      </c>
      <c r="B2168" s="1" t="s">
        <v>3555</v>
      </c>
      <c r="C2168" s="1" t="s">
        <v>3554</v>
      </c>
      <c r="D2168" s="1">
        <v>1</v>
      </c>
      <c r="E2168" s="1" t="s">
        <v>3551</v>
      </c>
      <c r="F2168" s="1">
        <v>53.9367</v>
      </c>
      <c r="I2168" s="1">
        <v>51.07</v>
      </c>
      <c r="O2168" s="1">
        <v>53.72</v>
      </c>
      <c r="AK2168" s="6">
        <f t="shared" si="57"/>
        <v>52.395</v>
      </c>
    </row>
    <row r="2169" s="1" customFormat="1" ht="54" spans="1:37">
      <c r="A2169" s="1">
        <v>2166</v>
      </c>
      <c r="B2169" s="1" t="s">
        <v>3555</v>
      </c>
      <c r="C2169" s="1" t="s">
        <v>3557</v>
      </c>
      <c r="D2169" s="1">
        <v>1</v>
      </c>
      <c r="E2169" s="1" t="s">
        <v>3551</v>
      </c>
      <c r="F2169" s="1">
        <v>80.4575</v>
      </c>
      <c r="G2169" s="1">
        <v>74.3</v>
      </c>
      <c r="J2169" s="1">
        <v>78.3</v>
      </c>
      <c r="O2169" s="1">
        <v>71.87</v>
      </c>
      <c r="R2169" s="1">
        <v>74.91</v>
      </c>
      <c r="V2169" s="1">
        <v>72</v>
      </c>
      <c r="AE2169" s="1">
        <v>78.3</v>
      </c>
      <c r="AF2169" s="1">
        <v>73.8</v>
      </c>
      <c r="AH2169" s="1">
        <v>67</v>
      </c>
      <c r="AI2169" s="1">
        <v>67</v>
      </c>
      <c r="AJ2169" s="1">
        <v>67</v>
      </c>
      <c r="AK2169" s="6">
        <f t="shared" si="57"/>
        <v>72.448</v>
      </c>
    </row>
    <row r="2170" s="1" customFormat="1" ht="54" spans="1:37">
      <c r="A2170" s="1">
        <v>2167</v>
      </c>
      <c r="B2170" s="1" t="s">
        <v>3555</v>
      </c>
      <c r="C2170" s="1" t="s">
        <v>1318</v>
      </c>
      <c r="D2170" s="1">
        <v>1</v>
      </c>
      <c r="E2170" s="1" t="s">
        <v>3551</v>
      </c>
      <c r="F2170" s="1">
        <v>172.35</v>
      </c>
      <c r="G2170" s="1">
        <v>155.7</v>
      </c>
      <c r="K2170" s="1">
        <v>147</v>
      </c>
      <c r="L2170" s="1">
        <v>163.28</v>
      </c>
      <c r="O2170" s="1">
        <v>152.8</v>
      </c>
      <c r="T2170" s="1">
        <v>164.6</v>
      </c>
      <c r="V2170" s="1">
        <v>155.1</v>
      </c>
      <c r="Y2170" s="1">
        <v>155.72</v>
      </c>
      <c r="AH2170" s="1">
        <v>147</v>
      </c>
      <c r="AI2170" s="1">
        <v>147</v>
      </c>
      <c r="AJ2170" s="1">
        <v>147</v>
      </c>
      <c r="AK2170" s="6">
        <f t="shared" si="57"/>
        <v>153.52</v>
      </c>
    </row>
    <row r="2171" s="1" customFormat="1" ht="54" spans="1:37">
      <c r="A2171" s="1">
        <v>2168</v>
      </c>
      <c r="B2171" s="1" t="s">
        <v>3344</v>
      </c>
      <c r="C2171" s="1" t="s">
        <v>3558</v>
      </c>
      <c r="D2171" s="1">
        <v>5</v>
      </c>
      <c r="E2171" s="1" t="s">
        <v>3551</v>
      </c>
      <c r="F2171" s="1">
        <v>78.15</v>
      </c>
      <c r="I2171" s="1">
        <v>74.53</v>
      </c>
      <c r="J2171" s="1">
        <v>71.8863</v>
      </c>
      <c r="K2171" s="1">
        <v>75</v>
      </c>
      <c r="L2171" s="1">
        <v>74.9</v>
      </c>
      <c r="O2171" s="1">
        <v>71.89</v>
      </c>
      <c r="U2171" s="1">
        <v>71.3</v>
      </c>
      <c r="V2171" s="1">
        <v>73.8</v>
      </c>
      <c r="X2171" s="1">
        <v>72.8</v>
      </c>
      <c r="AD2171" s="1">
        <v>73.0588</v>
      </c>
      <c r="AE2171" s="1">
        <v>75</v>
      </c>
      <c r="AI2171" s="1">
        <v>71.3</v>
      </c>
      <c r="AJ2171" s="1">
        <v>71.3</v>
      </c>
      <c r="AK2171" s="6">
        <f t="shared" si="57"/>
        <v>73.0637583333333</v>
      </c>
    </row>
    <row r="2172" s="1" customFormat="1" ht="54" spans="1:37">
      <c r="A2172" s="1">
        <v>2169</v>
      </c>
      <c r="B2172" s="1" t="s">
        <v>3344</v>
      </c>
      <c r="C2172" s="9" t="s">
        <v>3559</v>
      </c>
      <c r="D2172" s="9">
        <v>1</v>
      </c>
      <c r="E2172" s="1" t="s">
        <v>3551</v>
      </c>
      <c r="F2172" s="1">
        <v>115</v>
      </c>
      <c r="AK2172" s="6">
        <v>115</v>
      </c>
    </row>
    <row r="2173" s="1" customFormat="1" ht="67.5" spans="1:37">
      <c r="A2173" s="1">
        <v>2170</v>
      </c>
      <c r="B2173" s="1" t="s">
        <v>2564</v>
      </c>
      <c r="C2173" s="1" t="s">
        <v>3560</v>
      </c>
      <c r="D2173" s="1">
        <v>1</v>
      </c>
      <c r="E2173" s="1" t="s">
        <v>3551</v>
      </c>
      <c r="F2173" s="1">
        <v>14.41</v>
      </c>
      <c r="J2173" s="1">
        <v>12.64</v>
      </c>
      <c r="N2173" s="1">
        <v>14.1</v>
      </c>
      <c r="O2173" s="1">
        <v>14.1</v>
      </c>
      <c r="Q2173" s="1">
        <v>12.64</v>
      </c>
      <c r="U2173" s="1">
        <v>12.64</v>
      </c>
      <c r="AE2173" s="1">
        <v>13.6</v>
      </c>
      <c r="AJ2173" s="1">
        <v>12.64</v>
      </c>
      <c r="AK2173" s="6">
        <f t="shared" ref="AK2173:AK2179" si="58">AVERAGE(G2173:AJ2173)</f>
        <v>13.1942857142857</v>
      </c>
    </row>
    <row r="2174" s="1" customFormat="1" ht="54" spans="1:37">
      <c r="A2174" s="1">
        <v>2171</v>
      </c>
      <c r="B2174" s="1" t="s">
        <v>2564</v>
      </c>
      <c r="C2174" s="1" t="s">
        <v>3561</v>
      </c>
      <c r="D2174" s="1">
        <v>1</v>
      </c>
      <c r="E2174" s="1" t="s">
        <v>3551</v>
      </c>
      <c r="F2174" s="1">
        <v>18.73</v>
      </c>
      <c r="H2174" s="1">
        <v>16.2</v>
      </c>
      <c r="I2174" s="1">
        <v>16</v>
      </c>
      <c r="J2174" s="1">
        <v>16.0667</v>
      </c>
      <c r="K2174" s="1">
        <v>16.79</v>
      </c>
      <c r="L2174" s="1">
        <v>16.96</v>
      </c>
      <c r="N2174" s="1">
        <v>16.4</v>
      </c>
      <c r="O2174" s="1">
        <v>18.2</v>
      </c>
      <c r="Q2174" s="1">
        <v>16</v>
      </c>
      <c r="U2174" s="1">
        <v>16.2</v>
      </c>
      <c r="V2174" s="1">
        <v>16.79</v>
      </c>
      <c r="W2174" s="1">
        <v>16</v>
      </c>
      <c r="Y2174" s="1">
        <v>16</v>
      </c>
      <c r="AD2174" s="1">
        <v>16.4</v>
      </c>
      <c r="AE2174" s="1">
        <v>16.8</v>
      </c>
      <c r="AJ2174" s="1">
        <v>16</v>
      </c>
      <c r="AK2174" s="6">
        <f t="shared" si="58"/>
        <v>16.45378</v>
      </c>
    </row>
    <row r="2175" s="1" customFormat="1" ht="54" spans="1:37">
      <c r="A2175" s="1">
        <v>2172</v>
      </c>
      <c r="B2175" s="1" t="s">
        <v>2564</v>
      </c>
      <c r="C2175" s="1" t="s">
        <v>3562</v>
      </c>
      <c r="D2175" s="1">
        <v>1</v>
      </c>
      <c r="E2175" s="1" t="s">
        <v>3551</v>
      </c>
      <c r="F2175" s="1">
        <v>27.1467</v>
      </c>
      <c r="I2175" s="1">
        <v>22.49</v>
      </c>
      <c r="K2175" s="1">
        <v>21.08</v>
      </c>
      <c r="L2175" s="1">
        <v>23.44</v>
      </c>
      <c r="O2175" s="1">
        <v>20.2</v>
      </c>
      <c r="S2175" s="1">
        <v>20.2</v>
      </c>
      <c r="U2175" s="1">
        <v>21</v>
      </c>
      <c r="V2175" s="1">
        <v>21.02</v>
      </c>
      <c r="W2175" s="1">
        <v>20.13</v>
      </c>
      <c r="AD2175" s="1">
        <v>21.0846</v>
      </c>
      <c r="AE2175" s="1">
        <v>23</v>
      </c>
      <c r="AH2175" s="1">
        <v>20.1</v>
      </c>
      <c r="AI2175" s="1">
        <v>20.1</v>
      </c>
      <c r="AJ2175" s="1">
        <v>20.1</v>
      </c>
      <c r="AK2175" s="6">
        <f t="shared" si="58"/>
        <v>21.0726615384615</v>
      </c>
    </row>
    <row r="2176" s="1" customFormat="1" ht="54" spans="1:37">
      <c r="A2176" s="1">
        <v>2173</v>
      </c>
      <c r="B2176" s="1" t="s">
        <v>2564</v>
      </c>
      <c r="C2176" s="1" t="s">
        <v>3563</v>
      </c>
      <c r="D2176" s="1">
        <v>1</v>
      </c>
      <c r="E2176" s="1" t="s">
        <v>3551</v>
      </c>
      <c r="F2176" s="1">
        <v>28.4225</v>
      </c>
      <c r="I2176" s="1">
        <v>26.51</v>
      </c>
      <c r="J2176" s="1">
        <v>24.3333</v>
      </c>
      <c r="K2176" s="1">
        <v>25.96</v>
      </c>
      <c r="L2176" s="1">
        <v>26.4</v>
      </c>
      <c r="O2176" s="1">
        <v>24</v>
      </c>
      <c r="U2176" s="1">
        <v>25</v>
      </c>
      <c r="V2176" s="1">
        <v>27.37</v>
      </c>
      <c r="W2176" s="1">
        <v>24.33</v>
      </c>
      <c r="AD2176" s="1">
        <v>27.06</v>
      </c>
      <c r="AE2176" s="1">
        <v>25.6</v>
      </c>
      <c r="AG2176" s="1">
        <v>25.8</v>
      </c>
      <c r="AK2176" s="6">
        <f t="shared" si="58"/>
        <v>25.6693909090909</v>
      </c>
    </row>
    <row r="2177" s="1" customFormat="1" ht="162" spans="1:37">
      <c r="A2177" s="1">
        <v>2174</v>
      </c>
      <c r="B2177" s="1" t="s">
        <v>3564</v>
      </c>
      <c r="C2177" s="1" t="s">
        <v>3565</v>
      </c>
      <c r="D2177" s="1">
        <v>1</v>
      </c>
      <c r="E2177" s="1" t="s">
        <v>3551</v>
      </c>
      <c r="F2177" s="1">
        <v>38.3814</v>
      </c>
      <c r="H2177" s="1">
        <v>38.06</v>
      </c>
      <c r="I2177" s="1">
        <v>37.3</v>
      </c>
      <c r="J2177" s="1">
        <v>36.0633</v>
      </c>
      <c r="O2177" s="1">
        <v>36.06</v>
      </c>
      <c r="U2177" s="1">
        <v>37.8</v>
      </c>
      <c r="V2177" s="1">
        <v>36.55</v>
      </c>
      <c r="W2177" s="1">
        <v>35.38</v>
      </c>
      <c r="X2177" s="1">
        <v>35.5</v>
      </c>
      <c r="Y2177" s="1">
        <v>34.8</v>
      </c>
      <c r="AF2177" s="1">
        <v>34.8</v>
      </c>
      <c r="AI2177" s="1">
        <v>34.8</v>
      </c>
      <c r="AJ2177" s="1">
        <v>36.94</v>
      </c>
      <c r="AK2177" s="6">
        <f t="shared" si="58"/>
        <v>36.1711083333333</v>
      </c>
    </row>
    <row r="2178" s="1" customFormat="1" ht="148.5" spans="1:37">
      <c r="A2178" s="1">
        <v>2175</v>
      </c>
      <c r="B2178" s="1" t="s">
        <v>3564</v>
      </c>
      <c r="C2178" s="1" t="s">
        <v>3566</v>
      </c>
      <c r="D2178" s="1">
        <v>1</v>
      </c>
      <c r="E2178" s="1" t="s">
        <v>3551</v>
      </c>
      <c r="F2178" s="1">
        <v>43.8057</v>
      </c>
      <c r="G2178" s="1">
        <v>43.43</v>
      </c>
      <c r="J2178" s="1">
        <v>42.91</v>
      </c>
      <c r="O2178" s="1">
        <v>43.43</v>
      </c>
      <c r="U2178" s="1">
        <v>43.47</v>
      </c>
      <c r="W2178" s="1">
        <v>43.43</v>
      </c>
      <c r="Y2178" s="1">
        <v>43.46</v>
      </c>
      <c r="AJ2178" s="1">
        <v>43.43</v>
      </c>
      <c r="AK2178" s="6">
        <f t="shared" si="58"/>
        <v>43.3657142857143</v>
      </c>
    </row>
    <row r="2179" s="1" customFormat="1" ht="148.5" spans="1:37">
      <c r="A2179" s="1">
        <v>2176</v>
      </c>
      <c r="B2179" s="1" t="s">
        <v>3564</v>
      </c>
      <c r="C2179" s="1" t="s">
        <v>3567</v>
      </c>
      <c r="D2179" s="1">
        <v>1</v>
      </c>
      <c r="E2179" s="1" t="s">
        <v>3551</v>
      </c>
      <c r="F2179" s="1">
        <v>79.0714</v>
      </c>
      <c r="I2179" s="1">
        <v>76.8</v>
      </c>
      <c r="J2179" s="1">
        <v>78.1438</v>
      </c>
      <c r="L2179" s="1">
        <v>78.7</v>
      </c>
      <c r="O2179" s="1">
        <v>76.84</v>
      </c>
      <c r="R2179" s="1">
        <v>77.68</v>
      </c>
      <c r="AJ2179" s="1">
        <v>75.15</v>
      </c>
      <c r="AK2179" s="6">
        <f t="shared" si="58"/>
        <v>77.2189666666667</v>
      </c>
    </row>
    <row r="2180" s="1" customFormat="1" ht="40.5" spans="1:37">
      <c r="A2180" s="1">
        <v>2177</v>
      </c>
      <c r="B2180" s="1" t="s">
        <v>977</v>
      </c>
      <c r="C2180" s="1" t="s">
        <v>307</v>
      </c>
      <c r="D2180" s="1" t="s">
        <v>237</v>
      </c>
      <c r="E2180" s="1" t="s">
        <v>3568</v>
      </c>
      <c r="F2180" s="6">
        <v>4.0714</v>
      </c>
      <c r="G2180" s="6"/>
      <c r="H2180" s="6"/>
      <c r="I2180" s="6"/>
      <c r="J2180" s="6"/>
      <c r="K2180" s="6"/>
      <c r="L2180" s="6"/>
      <c r="M2180" s="6"/>
      <c r="N2180" s="6"/>
      <c r="O2180" s="6"/>
      <c r="P2180" s="6">
        <v>3.48</v>
      </c>
      <c r="Q2180" s="6"/>
      <c r="R2180" s="6"/>
      <c r="S2180" s="6"/>
      <c r="T2180" s="6"/>
      <c r="U2180" s="6">
        <v>3.47785714285714</v>
      </c>
      <c r="V2180" s="6">
        <v>2.29285714285714</v>
      </c>
      <c r="W2180" s="6">
        <v>3.47785714285714</v>
      </c>
      <c r="X2180" s="6"/>
      <c r="Y2180" s="6">
        <v>2.29285714285714</v>
      </c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>
        <f t="shared" ref="AK2180:AK2193" si="59">AVERAGE(F2180:AJ2180)</f>
        <v>3.18213809523809</v>
      </c>
    </row>
    <row r="2181" s="1" customFormat="1" ht="40.5" spans="1:37">
      <c r="A2181" s="1">
        <v>2178</v>
      </c>
      <c r="B2181" s="1" t="s">
        <v>3569</v>
      </c>
      <c r="C2181" s="1" t="s">
        <v>191</v>
      </c>
      <c r="D2181" s="1" t="s">
        <v>237</v>
      </c>
      <c r="E2181" s="1" t="s">
        <v>3568</v>
      </c>
      <c r="F2181" s="6">
        <v>2.5</v>
      </c>
      <c r="G2181" s="6"/>
      <c r="H2181" s="6"/>
      <c r="I2181" s="6"/>
      <c r="J2181" s="6"/>
      <c r="K2181" s="6"/>
      <c r="L2181" s="6"/>
      <c r="M2181" s="6"/>
      <c r="N2181" s="6"/>
      <c r="O2181" s="6">
        <v>1.915</v>
      </c>
      <c r="P2181" s="6"/>
      <c r="Q2181" s="6">
        <v>1.51714285714286</v>
      </c>
      <c r="R2181" s="6"/>
      <c r="S2181" s="6"/>
      <c r="T2181" s="6"/>
      <c r="U2181" s="6">
        <v>1.97714285714286</v>
      </c>
      <c r="V2181" s="6">
        <v>1.97714285714286</v>
      </c>
      <c r="W2181" s="6">
        <v>2.31571428571429</v>
      </c>
      <c r="X2181" s="6"/>
      <c r="Y2181" s="6">
        <v>1.915</v>
      </c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>
        <f t="shared" si="59"/>
        <v>2.01673469387755</v>
      </c>
    </row>
    <row r="2182" s="1" customFormat="1" ht="40.5" spans="1:37">
      <c r="A2182" s="1">
        <v>2179</v>
      </c>
      <c r="B2182" s="1" t="s">
        <v>3569</v>
      </c>
      <c r="C2182" s="1" t="s">
        <v>191</v>
      </c>
      <c r="D2182" s="1" t="s">
        <v>3570</v>
      </c>
      <c r="E2182" s="1" t="s">
        <v>3568</v>
      </c>
      <c r="F2182" s="6">
        <v>2.4632</v>
      </c>
      <c r="G2182" s="6"/>
      <c r="H2182" s="6"/>
      <c r="I2182" s="6"/>
      <c r="J2182" s="6">
        <v>2.3037</v>
      </c>
      <c r="K2182" s="6">
        <v>2.39333333333333</v>
      </c>
      <c r="L2182" s="6"/>
      <c r="M2182" s="6"/>
      <c r="N2182" s="6"/>
      <c r="O2182" s="6"/>
      <c r="P2182" s="6">
        <v>2.37</v>
      </c>
      <c r="Q2182" s="6">
        <v>1.51714285714286</v>
      </c>
      <c r="R2182" s="6"/>
      <c r="S2182" s="6"/>
      <c r="T2182" s="6"/>
      <c r="U2182" s="6">
        <v>1.94809523809524</v>
      </c>
      <c r="V2182" s="6">
        <v>1.94809523809524</v>
      </c>
      <c r="W2182" s="6">
        <v>2.31619047619048</v>
      </c>
      <c r="X2182" s="6"/>
      <c r="Y2182" s="6">
        <v>1.94809523809524</v>
      </c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>
        <f t="shared" si="59"/>
        <v>2.13420582010582</v>
      </c>
    </row>
    <row r="2183" s="1" customFormat="1" ht="40.5" spans="1:37">
      <c r="A2183" s="1">
        <v>2180</v>
      </c>
      <c r="B2183" s="1" t="s">
        <v>3571</v>
      </c>
      <c r="C2183" s="1" t="s">
        <v>191</v>
      </c>
      <c r="D2183" s="1" t="s">
        <v>975</v>
      </c>
      <c r="E2183" s="1" t="s">
        <v>3568</v>
      </c>
      <c r="F2183" s="6">
        <v>1.3861</v>
      </c>
      <c r="G2183" s="6"/>
      <c r="H2183" s="6"/>
      <c r="I2183" s="6"/>
      <c r="J2183" s="6"/>
      <c r="K2183" s="6"/>
      <c r="L2183" s="6"/>
      <c r="M2183" s="6"/>
      <c r="N2183" s="6"/>
      <c r="O2183" s="6">
        <v>1.15964285714286</v>
      </c>
      <c r="P2183" s="6"/>
      <c r="Q2183" s="6"/>
      <c r="R2183" s="6"/>
      <c r="S2183" s="6"/>
      <c r="T2183" s="6"/>
      <c r="U2183" s="6">
        <v>1.15964285714286</v>
      </c>
      <c r="V2183" s="6"/>
      <c r="W2183" s="6"/>
      <c r="X2183" s="6"/>
      <c r="Y2183" s="6">
        <v>1.15964285714286</v>
      </c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>
        <f t="shared" si="59"/>
        <v>1.21625714285715</v>
      </c>
    </row>
    <row r="2184" s="1" customFormat="1" ht="40.5" spans="1:37">
      <c r="A2184" s="1">
        <v>2181</v>
      </c>
      <c r="B2184" s="1" t="s">
        <v>3572</v>
      </c>
      <c r="C2184" s="1" t="s">
        <v>708</v>
      </c>
      <c r="D2184" s="1" t="s">
        <v>237</v>
      </c>
      <c r="E2184" s="1" t="s">
        <v>3568</v>
      </c>
      <c r="F2184" s="6">
        <v>2.6578</v>
      </c>
      <c r="G2184" s="6"/>
      <c r="H2184" s="6"/>
      <c r="I2184" s="6"/>
      <c r="J2184" s="6"/>
      <c r="K2184" s="6"/>
      <c r="L2184" s="6"/>
      <c r="M2184" s="6">
        <v>2.59142857142857</v>
      </c>
      <c r="N2184" s="6"/>
      <c r="O2184" s="6">
        <v>2.59142857142857</v>
      </c>
      <c r="P2184" s="6"/>
      <c r="Q2184" s="6">
        <v>2.59142857142857</v>
      </c>
      <c r="R2184" s="6"/>
      <c r="S2184" s="6"/>
      <c r="T2184" s="6"/>
      <c r="U2184" s="6"/>
      <c r="V2184" s="6"/>
      <c r="W2184" s="6">
        <v>2.60214285714286</v>
      </c>
      <c r="X2184" s="6">
        <v>2.59142857142857</v>
      </c>
      <c r="Y2184" s="6">
        <v>2.59142857142857</v>
      </c>
      <c r="Z2184" s="6"/>
      <c r="AA2184" s="6"/>
      <c r="AB2184" s="6"/>
      <c r="AC2184" s="6"/>
      <c r="AD2184" s="6"/>
      <c r="AE2184" s="6"/>
      <c r="AF2184" s="6"/>
      <c r="AG2184" s="6"/>
      <c r="AH2184" s="6"/>
      <c r="AI2184" s="6">
        <v>2.59142857142857</v>
      </c>
      <c r="AJ2184" s="6"/>
      <c r="AK2184" s="6">
        <f t="shared" si="59"/>
        <v>2.60106428571428</v>
      </c>
    </row>
    <row r="2185" s="1" customFormat="1" ht="40.5" spans="1:37">
      <c r="A2185" s="1">
        <v>2182</v>
      </c>
      <c r="B2185" s="1" t="s">
        <v>3572</v>
      </c>
      <c r="C2185" s="1" t="s">
        <v>1108</v>
      </c>
      <c r="D2185" s="1" t="s">
        <v>233</v>
      </c>
      <c r="E2185" s="1" t="s">
        <v>3568</v>
      </c>
      <c r="F2185" s="6">
        <v>4.5187</v>
      </c>
      <c r="G2185" s="6"/>
      <c r="H2185" s="6"/>
      <c r="I2185" s="6"/>
      <c r="J2185" s="6"/>
      <c r="K2185" s="6"/>
      <c r="L2185" s="6"/>
      <c r="M2185" s="6">
        <v>4.40571428571429</v>
      </c>
      <c r="N2185" s="6"/>
      <c r="O2185" s="6">
        <v>4.40571428571429</v>
      </c>
      <c r="P2185" s="6"/>
      <c r="Q2185" s="6">
        <v>4.40571428571429</v>
      </c>
      <c r="R2185" s="6"/>
      <c r="S2185" s="6"/>
      <c r="T2185" s="6"/>
      <c r="U2185" s="6"/>
      <c r="V2185" s="6"/>
      <c r="W2185" s="6">
        <v>4.44428571428571</v>
      </c>
      <c r="X2185" s="6"/>
      <c r="Y2185" s="6">
        <v>4.40571428571429</v>
      </c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>
        <f t="shared" si="59"/>
        <v>4.43097380952381</v>
      </c>
    </row>
    <row r="2186" s="1" customFormat="1" ht="40.5" spans="1:37">
      <c r="A2186" s="1">
        <v>2183</v>
      </c>
      <c r="B2186" s="1" t="s">
        <v>3572</v>
      </c>
      <c r="C2186" s="1" t="s">
        <v>3573</v>
      </c>
      <c r="D2186" s="1" t="s">
        <v>237</v>
      </c>
      <c r="E2186" s="1" t="s">
        <v>3568</v>
      </c>
      <c r="F2186" s="6">
        <v>8.1414</v>
      </c>
      <c r="G2186" s="6"/>
      <c r="H2186" s="6"/>
      <c r="I2186" s="6"/>
      <c r="J2186" s="6"/>
      <c r="K2186" s="6"/>
      <c r="L2186" s="6"/>
      <c r="M2186" s="6">
        <v>8.14071428571429</v>
      </c>
      <c r="N2186" s="6"/>
      <c r="O2186" s="6"/>
      <c r="P2186" s="6"/>
      <c r="Q2186" s="6"/>
      <c r="R2186" s="6"/>
      <c r="S2186" s="6"/>
      <c r="T2186" s="6"/>
      <c r="U2186" s="6"/>
      <c r="V2186" s="6"/>
      <c r="W2186" s="6"/>
      <c r="X2186" s="6"/>
      <c r="Y2186" s="6">
        <v>8.0436</v>
      </c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>
        <v>8.04357142857143</v>
      </c>
      <c r="AK2186" s="6">
        <f t="shared" si="59"/>
        <v>8.09232142857143</v>
      </c>
    </row>
    <row r="2187" s="1" customFormat="1" ht="40.5" spans="1:37">
      <c r="A2187" s="1">
        <v>2184</v>
      </c>
      <c r="B2187" s="1" t="s">
        <v>3574</v>
      </c>
      <c r="C2187" s="1" t="s">
        <v>56</v>
      </c>
      <c r="D2187" s="1" t="s">
        <v>237</v>
      </c>
      <c r="E2187" s="1" t="s">
        <v>3568</v>
      </c>
      <c r="F2187" s="6">
        <v>6.37</v>
      </c>
      <c r="G2187" s="6"/>
      <c r="H2187" s="6"/>
      <c r="I2187" s="6"/>
      <c r="J2187" s="6"/>
      <c r="K2187" s="6">
        <v>4.0193</v>
      </c>
      <c r="L2187" s="6"/>
      <c r="M2187" s="6"/>
      <c r="N2187" s="6"/>
      <c r="O2187" s="6"/>
      <c r="P2187" s="6"/>
      <c r="Q2187" s="6">
        <v>4.7</v>
      </c>
      <c r="R2187" s="6"/>
      <c r="S2187" s="6"/>
      <c r="T2187" s="6"/>
      <c r="U2187" s="6">
        <v>5.28214285714286</v>
      </c>
      <c r="V2187" s="6">
        <v>4.84</v>
      </c>
      <c r="W2187" s="6">
        <v>5.28214285714286</v>
      </c>
      <c r="X2187" s="6"/>
      <c r="Y2187" s="6">
        <v>4.7</v>
      </c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>
        <f t="shared" si="59"/>
        <v>5.02765510204082</v>
      </c>
    </row>
    <row r="2188" s="1" customFormat="1" ht="40.5" spans="1:37">
      <c r="A2188" s="1">
        <v>2185</v>
      </c>
      <c r="B2188" s="1" t="s">
        <v>3575</v>
      </c>
      <c r="C2188" s="1" t="s">
        <v>315</v>
      </c>
      <c r="D2188" s="1" t="s">
        <v>189</v>
      </c>
      <c r="E2188" s="1" t="s">
        <v>3568</v>
      </c>
      <c r="F2188" s="6">
        <v>1.79</v>
      </c>
      <c r="G2188" s="6"/>
      <c r="H2188" s="6"/>
      <c r="I2188" s="6"/>
      <c r="J2188" s="6"/>
      <c r="K2188" s="6"/>
      <c r="L2188" s="6"/>
      <c r="M2188" s="6"/>
      <c r="N2188" s="6"/>
      <c r="O2188" s="6"/>
      <c r="P2188" s="6"/>
      <c r="Q2188" s="6">
        <v>0.8547</v>
      </c>
      <c r="R2188" s="6"/>
      <c r="S2188" s="6"/>
      <c r="T2188" s="6"/>
      <c r="U2188" s="6">
        <v>0.8547</v>
      </c>
      <c r="V2188" s="6">
        <v>0.854666666666667</v>
      </c>
      <c r="W2188" s="6">
        <v>1.471</v>
      </c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>
        <f t="shared" si="59"/>
        <v>1.16501333333333</v>
      </c>
    </row>
    <row r="2189" s="1" customFormat="1" ht="40.5" spans="1:37">
      <c r="A2189" s="1">
        <v>2186</v>
      </c>
      <c r="B2189" s="1" t="s">
        <v>3575</v>
      </c>
      <c r="C2189" s="1" t="s">
        <v>315</v>
      </c>
      <c r="D2189" s="1" t="s">
        <v>146</v>
      </c>
      <c r="E2189" s="1" t="s">
        <v>3568</v>
      </c>
      <c r="F2189" s="6">
        <v>1.7453</v>
      </c>
      <c r="G2189" s="6"/>
      <c r="H2189" s="6">
        <v>1.21583333333333</v>
      </c>
      <c r="I2189" s="6"/>
      <c r="J2189" s="6"/>
      <c r="K2189" s="6"/>
      <c r="L2189" s="6"/>
      <c r="M2189" s="6"/>
      <c r="N2189" s="6"/>
      <c r="O2189" s="6"/>
      <c r="P2189" s="6"/>
      <c r="Q2189" s="6">
        <v>0.833166666666667</v>
      </c>
      <c r="R2189" s="6"/>
      <c r="S2189" s="6"/>
      <c r="T2189" s="6"/>
      <c r="U2189" s="6"/>
      <c r="V2189" s="6">
        <v>0.833166666666667</v>
      </c>
      <c r="W2189" s="6"/>
      <c r="X2189" s="6">
        <v>0.833166666666667</v>
      </c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>
        <f t="shared" si="59"/>
        <v>1.09212666666667</v>
      </c>
    </row>
    <row r="2190" s="1" customFormat="1" ht="40.5" spans="1:37">
      <c r="A2190" s="1">
        <v>2187</v>
      </c>
      <c r="B2190" s="1" t="s">
        <v>3576</v>
      </c>
      <c r="C2190" s="1" t="s">
        <v>315</v>
      </c>
      <c r="D2190" s="1" t="s">
        <v>189</v>
      </c>
      <c r="E2190" s="1" t="s">
        <v>3568</v>
      </c>
      <c r="F2190" s="6">
        <v>1.236</v>
      </c>
      <c r="G2190" s="6"/>
      <c r="H2190" s="6"/>
      <c r="I2190" s="6"/>
      <c r="J2190" s="6">
        <v>1.1689</v>
      </c>
      <c r="K2190" s="6"/>
      <c r="L2190" s="6"/>
      <c r="M2190" s="6"/>
      <c r="N2190" s="6">
        <v>1.199</v>
      </c>
      <c r="O2190" s="6">
        <v>1.171</v>
      </c>
      <c r="P2190" s="6"/>
      <c r="Q2190" s="6">
        <v>1.16366666666667</v>
      </c>
      <c r="R2190" s="6"/>
      <c r="S2190" s="6"/>
      <c r="T2190" s="6"/>
      <c r="U2190" s="6">
        <v>1.199</v>
      </c>
      <c r="V2190" s="6"/>
      <c r="W2190" s="6">
        <v>1.17533333333333</v>
      </c>
      <c r="X2190" s="6"/>
      <c r="Y2190" s="6">
        <v>1.199</v>
      </c>
      <c r="Z2190" s="6"/>
      <c r="AA2190" s="6"/>
      <c r="AB2190" s="6"/>
      <c r="AC2190" s="6"/>
      <c r="AD2190" s="6">
        <v>1.199</v>
      </c>
      <c r="AE2190" s="6">
        <v>1.21533333333333</v>
      </c>
      <c r="AF2190" s="6"/>
      <c r="AG2190" s="6"/>
      <c r="AH2190" s="6"/>
      <c r="AI2190" s="6"/>
      <c r="AJ2190" s="6">
        <v>1.199</v>
      </c>
      <c r="AK2190" s="6">
        <f t="shared" si="59"/>
        <v>1.19320303030303</v>
      </c>
    </row>
    <row r="2191" s="1" customFormat="1" ht="40.5" spans="1:37">
      <c r="A2191" s="1">
        <v>2188</v>
      </c>
      <c r="B2191" s="1" t="s">
        <v>3576</v>
      </c>
      <c r="C2191" s="1" t="s">
        <v>1858</v>
      </c>
      <c r="D2191" s="1" t="s">
        <v>189</v>
      </c>
      <c r="E2191" s="1" t="s">
        <v>3568</v>
      </c>
      <c r="F2191" s="6">
        <v>1.9933</v>
      </c>
      <c r="G2191" s="6"/>
      <c r="H2191" s="6"/>
      <c r="I2191" s="6"/>
      <c r="J2191" s="6">
        <v>1.92833333333333</v>
      </c>
      <c r="K2191" s="6"/>
      <c r="L2191" s="6">
        <v>1.92833333333333</v>
      </c>
      <c r="M2191" s="6"/>
      <c r="N2191" s="6"/>
      <c r="O2191" s="6">
        <v>1.92833333333333</v>
      </c>
      <c r="P2191" s="6"/>
      <c r="Q2191" s="6">
        <v>1.92833333333333</v>
      </c>
      <c r="R2191" s="6"/>
      <c r="S2191" s="6"/>
      <c r="T2191" s="6"/>
      <c r="U2191" s="6">
        <v>1.92833333333333</v>
      </c>
      <c r="V2191" s="6"/>
      <c r="W2191" s="6">
        <v>1.92833333333333</v>
      </c>
      <c r="X2191" s="6"/>
      <c r="Y2191" s="6">
        <v>1.92833333333333</v>
      </c>
      <c r="Z2191" s="6"/>
      <c r="AA2191" s="6"/>
      <c r="AB2191" s="6"/>
      <c r="AC2191" s="6"/>
      <c r="AD2191" s="6">
        <v>1.92833333333333</v>
      </c>
      <c r="AE2191" s="6"/>
      <c r="AF2191" s="6"/>
      <c r="AG2191" s="6"/>
      <c r="AH2191" s="6"/>
      <c r="AI2191" s="6"/>
      <c r="AJ2191" s="6">
        <v>1.92833333333333</v>
      </c>
      <c r="AK2191" s="6">
        <f t="shared" si="59"/>
        <v>1.93483</v>
      </c>
    </row>
    <row r="2192" s="1" customFormat="1" ht="40.5" spans="1:37">
      <c r="A2192" s="1">
        <v>2189</v>
      </c>
      <c r="B2192" s="1" t="s">
        <v>306</v>
      </c>
      <c r="C2192" s="1" t="s">
        <v>307</v>
      </c>
      <c r="D2192" s="1" t="s">
        <v>975</v>
      </c>
      <c r="E2192" s="1" t="s">
        <v>3568</v>
      </c>
      <c r="F2192" s="6">
        <v>1.8615</v>
      </c>
      <c r="G2192" s="6">
        <v>1.83785714285714</v>
      </c>
      <c r="H2192" s="6"/>
      <c r="I2192" s="6"/>
      <c r="J2192" s="6">
        <v>1.83785714285714</v>
      </c>
      <c r="K2192" s="6">
        <v>1.73357142857143</v>
      </c>
      <c r="L2192" s="6"/>
      <c r="M2192" s="6"/>
      <c r="N2192" s="6"/>
      <c r="O2192" s="6">
        <v>1.85357142857143</v>
      </c>
      <c r="P2192" s="6"/>
      <c r="Q2192" s="6">
        <v>1.83785714285714</v>
      </c>
      <c r="R2192" s="6"/>
      <c r="S2192" s="6"/>
      <c r="T2192" s="6"/>
      <c r="U2192" s="6"/>
      <c r="V2192" s="6">
        <v>1.83785714285714</v>
      </c>
      <c r="W2192" s="6">
        <v>1.83785714285714</v>
      </c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>
        <v>1.83785714285714</v>
      </c>
      <c r="AI2192" s="6">
        <v>1.83785714285714</v>
      </c>
      <c r="AJ2192" s="6"/>
      <c r="AK2192" s="6">
        <f t="shared" si="59"/>
        <v>1.83136428571428</v>
      </c>
    </row>
    <row r="2193" s="1" customFormat="1" ht="40.5" spans="1:37">
      <c r="A2193" s="1">
        <v>2190</v>
      </c>
      <c r="B2193" s="1" t="s">
        <v>306</v>
      </c>
      <c r="C2193" s="1" t="s">
        <v>307</v>
      </c>
      <c r="D2193" s="1" t="s">
        <v>237</v>
      </c>
      <c r="E2193" s="1" t="s">
        <v>3568</v>
      </c>
      <c r="F2193" s="6">
        <v>1.9092</v>
      </c>
      <c r="G2193" s="6"/>
      <c r="H2193" s="6"/>
      <c r="I2193" s="6"/>
      <c r="J2193" s="6">
        <v>1.8379</v>
      </c>
      <c r="K2193" s="6">
        <v>1.77785714285714</v>
      </c>
      <c r="L2193" s="6"/>
      <c r="M2193" s="6"/>
      <c r="N2193" s="6"/>
      <c r="O2193" s="6">
        <v>1.85357142857143</v>
      </c>
      <c r="P2193" s="6"/>
      <c r="Q2193" s="6">
        <v>1.83785714285714</v>
      </c>
      <c r="R2193" s="6"/>
      <c r="S2193" s="6">
        <v>1.885</v>
      </c>
      <c r="T2193" s="6"/>
      <c r="U2193" s="6"/>
      <c r="V2193" s="6">
        <v>1.885</v>
      </c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>
        <v>1.885</v>
      </c>
      <c r="AI2193" s="6"/>
      <c r="AJ2193" s="6"/>
      <c r="AK2193" s="6">
        <f t="shared" si="59"/>
        <v>1.85892321428571</v>
      </c>
    </row>
    <row r="2194" s="1" customFormat="1" ht="22.2" customHeight="1" spans="1:37">
      <c r="A2194" s="1">
        <v>2191</v>
      </c>
      <c r="B2194" s="1" t="s">
        <v>3577</v>
      </c>
      <c r="C2194" s="1" t="s">
        <v>191</v>
      </c>
      <c r="D2194" s="1">
        <v>50</v>
      </c>
      <c r="E2194" s="1" t="s">
        <v>3578</v>
      </c>
      <c r="F2194" s="1">
        <v>0.543</v>
      </c>
      <c r="Q2194" s="1">
        <v>0.532</v>
      </c>
      <c r="R2194" s="1">
        <v>0.532</v>
      </c>
      <c r="U2194" s="1">
        <v>0.532</v>
      </c>
      <c r="V2194" s="1">
        <v>0.532</v>
      </c>
      <c r="Z2194" s="1">
        <v>0.532</v>
      </c>
      <c r="AI2194" s="1">
        <v>0.532</v>
      </c>
      <c r="AK2194" s="6">
        <f>AVERAGE(G2194:AJ2194)</f>
        <v>0.532</v>
      </c>
    </row>
    <row r="2195" s="1" customFormat="1" ht="69.95" customHeight="1" spans="1:37">
      <c r="A2195" s="1">
        <v>2192</v>
      </c>
      <c r="B2195" s="1" t="s">
        <v>3579</v>
      </c>
      <c r="C2195" s="1" t="s">
        <v>3580</v>
      </c>
      <c r="D2195" s="1" t="s">
        <v>47</v>
      </c>
      <c r="E2195" s="1" t="s">
        <v>3581</v>
      </c>
      <c r="F2195" s="1">
        <v>46.105</v>
      </c>
      <c r="G2195" s="1">
        <v>46</v>
      </c>
      <c r="J2195" s="1">
        <v>46</v>
      </c>
      <c r="M2195" s="1">
        <v>46</v>
      </c>
      <c r="O2195" s="1">
        <v>46</v>
      </c>
      <c r="Q2195" s="1">
        <v>46</v>
      </c>
      <c r="R2195" s="1">
        <v>46</v>
      </c>
      <c r="T2195" s="1">
        <v>46</v>
      </c>
      <c r="Z2195" s="1">
        <v>46</v>
      </c>
      <c r="AA2195" s="1">
        <v>46</v>
      </c>
      <c r="AD2195" s="1">
        <v>46</v>
      </c>
      <c r="AF2195" s="1">
        <v>46</v>
      </c>
      <c r="AH2195" s="1">
        <v>46</v>
      </c>
      <c r="AI2195" s="1">
        <v>46</v>
      </c>
      <c r="AJ2195" s="1">
        <v>46</v>
      </c>
      <c r="AK2195" s="1">
        <v>46</v>
      </c>
    </row>
    <row r="2196" s="1" customFormat="1" ht="69.95" customHeight="1" spans="1:37">
      <c r="A2196" s="1">
        <v>2193</v>
      </c>
      <c r="B2196" s="1" t="s">
        <v>3579</v>
      </c>
      <c r="C2196" s="1" t="s">
        <v>3582</v>
      </c>
      <c r="D2196" s="1" t="s">
        <v>47</v>
      </c>
      <c r="E2196" s="1" t="s">
        <v>3581</v>
      </c>
      <c r="F2196" s="1">
        <v>80.4133</v>
      </c>
      <c r="H2196" s="1">
        <v>80</v>
      </c>
      <c r="I2196" s="1">
        <v>71.49</v>
      </c>
      <c r="Q2196" s="1">
        <v>68.01</v>
      </c>
      <c r="R2196" s="1">
        <v>80</v>
      </c>
      <c r="T2196" s="1">
        <v>68.01</v>
      </c>
      <c r="U2196" s="1">
        <v>80</v>
      </c>
      <c r="Z2196" s="1">
        <v>80</v>
      </c>
      <c r="AA2196" s="1">
        <v>68.01</v>
      </c>
      <c r="AB2196" s="1">
        <v>75.88</v>
      </c>
      <c r="AD2196" s="1">
        <v>78</v>
      </c>
      <c r="AI2196" s="1">
        <v>80</v>
      </c>
      <c r="AJ2196" s="1">
        <v>80</v>
      </c>
      <c r="AK2196" s="1">
        <v>75.783</v>
      </c>
    </row>
    <row r="2197" s="1" customFormat="1" ht="117" customHeight="1" spans="1:37">
      <c r="A2197" s="1">
        <v>2194</v>
      </c>
      <c r="B2197" s="1" t="s">
        <v>3579</v>
      </c>
      <c r="C2197" s="1" t="s">
        <v>3583</v>
      </c>
      <c r="D2197" s="1" t="s">
        <v>3584</v>
      </c>
      <c r="E2197" s="1" t="s">
        <v>3581</v>
      </c>
      <c r="F2197" s="1">
        <v>53.49</v>
      </c>
      <c r="H2197" s="1">
        <v>53.49</v>
      </c>
      <c r="J2197" s="1">
        <v>53.49</v>
      </c>
      <c r="M2197" s="1">
        <v>53.49</v>
      </c>
      <c r="O2197" s="1">
        <v>53.49</v>
      </c>
      <c r="T2197" s="1">
        <v>53.49</v>
      </c>
      <c r="AB2197" s="1">
        <v>53.49</v>
      </c>
      <c r="AE2197" s="1">
        <v>53.49</v>
      </c>
      <c r="AI2197" s="1">
        <v>53.49</v>
      </c>
      <c r="AK2197" s="1">
        <v>53.49</v>
      </c>
    </row>
    <row r="2198" s="1" customFormat="1" ht="69.95" customHeight="1" spans="1:37">
      <c r="A2198" s="1">
        <v>2195</v>
      </c>
      <c r="B2198" s="1" t="s">
        <v>3579</v>
      </c>
      <c r="C2198" s="1" t="s">
        <v>3580</v>
      </c>
      <c r="D2198" s="1" t="s">
        <v>47</v>
      </c>
      <c r="E2198" s="1" t="s">
        <v>3581</v>
      </c>
      <c r="F2198" s="1">
        <v>46.105</v>
      </c>
      <c r="G2198" s="1">
        <v>46</v>
      </c>
      <c r="J2198" s="1">
        <v>46</v>
      </c>
      <c r="M2198" s="1">
        <v>46</v>
      </c>
      <c r="O2198" s="1">
        <v>46</v>
      </c>
      <c r="Q2198" s="1">
        <v>46</v>
      </c>
      <c r="R2198" s="1">
        <v>46</v>
      </c>
      <c r="T2198" s="1">
        <v>46</v>
      </c>
      <c r="Z2198" s="1">
        <v>46</v>
      </c>
      <c r="AA2198" s="1">
        <v>46</v>
      </c>
      <c r="AD2198" s="1">
        <v>46</v>
      </c>
      <c r="AF2198" s="1">
        <v>46</v>
      </c>
      <c r="AH2198" s="1">
        <v>46</v>
      </c>
      <c r="AI2198" s="1">
        <v>46</v>
      </c>
      <c r="AJ2198" s="1">
        <v>46</v>
      </c>
      <c r="AK2198" s="1">
        <v>46</v>
      </c>
    </row>
    <row r="2199" s="1" customFormat="1" ht="69.95" customHeight="1" spans="1:37">
      <c r="A2199" s="1">
        <v>2196</v>
      </c>
      <c r="B2199" s="1" t="s">
        <v>3579</v>
      </c>
      <c r="C2199" s="1" t="s">
        <v>3582</v>
      </c>
      <c r="D2199" s="1" t="s">
        <v>47</v>
      </c>
      <c r="E2199" s="1" t="s">
        <v>3581</v>
      </c>
      <c r="F2199" s="1">
        <v>80.4133</v>
      </c>
      <c r="H2199" s="1">
        <v>80</v>
      </c>
      <c r="I2199" s="1">
        <v>71.49</v>
      </c>
      <c r="Q2199" s="1">
        <v>68.01</v>
      </c>
      <c r="R2199" s="1">
        <v>80</v>
      </c>
      <c r="T2199" s="1">
        <v>68.01</v>
      </c>
      <c r="U2199" s="1">
        <v>80</v>
      </c>
      <c r="Z2199" s="1">
        <v>80</v>
      </c>
      <c r="AA2199" s="1">
        <v>68.01</v>
      </c>
      <c r="AB2199" s="1">
        <v>75.88</v>
      </c>
      <c r="AD2199" s="1">
        <v>78</v>
      </c>
      <c r="AI2199" s="1">
        <v>80</v>
      </c>
      <c r="AJ2199" s="1">
        <v>80</v>
      </c>
      <c r="AK2199" s="1">
        <v>75.783</v>
      </c>
    </row>
    <row r="2200" s="1" customFormat="1" ht="117" customHeight="1" spans="1:37">
      <c r="A2200" s="1">
        <v>2197</v>
      </c>
      <c r="B2200" s="1" t="s">
        <v>3579</v>
      </c>
      <c r="C2200" s="1" t="s">
        <v>3583</v>
      </c>
      <c r="D2200" s="1" t="s">
        <v>3584</v>
      </c>
      <c r="E2200" s="1" t="s">
        <v>3581</v>
      </c>
      <c r="F2200" s="1">
        <v>53.49</v>
      </c>
      <c r="H2200" s="1">
        <v>53.49</v>
      </c>
      <c r="J2200" s="1">
        <v>53.49</v>
      </c>
      <c r="M2200" s="1">
        <v>53.49</v>
      </c>
      <c r="O2200" s="1">
        <v>53.49</v>
      </c>
      <c r="T2200" s="1">
        <v>53.49</v>
      </c>
      <c r="AB2200" s="1">
        <v>53.49</v>
      </c>
      <c r="AE2200" s="1">
        <v>53.49</v>
      </c>
      <c r="AI2200" s="1">
        <v>53.49</v>
      </c>
      <c r="AK2200" s="1">
        <v>53.49</v>
      </c>
    </row>
    <row r="2201" s="1" customFormat="1" ht="40.5" spans="1:37">
      <c r="A2201" s="1">
        <v>2198</v>
      </c>
      <c r="B2201" s="1" t="s">
        <v>3585</v>
      </c>
      <c r="C2201" s="1" t="s">
        <v>1138</v>
      </c>
      <c r="D2201" s="1" t="s">
        <v>1880</v>
      </c>
      <c r="E2201" s="1" t="s">
        <v>3586</v>
      </c>
      <c r="F2201" s="1">
        <v>121</v>
      </c>
      <c r="L2201" s="1">
        <v>119.76</v>
      </c>
      <c r="O2201" s="1">
        <v>120.17</v>
      </c>
      <c r="V2201" s="1">
        <v>120.5</v>
      </c>
      <c r="AD2201" s="1">
        <v>119.76</v>
      </c>
      <c r="AI2201" s="1">
        <v>119.76</v>
      </c>
      <c r="AK2201" s="1">
        <v>119.99</v>
      </c>
    </row>
    <row r="2202" s="1" customFormat="1" ht="40.5" spans="1:37">
      <c r="A2202" s="1">
        <v>2199</v>
      </c>
      <c r="B2202" s="1" t="s">
        <v>3587</v>
      </c>
      <c r="C2202" s="1" t="s">
        <v>3588</v>
      </c>
      <c r="D2202" s="1" t="s">
        <v>452</v>
      </c>
      <c r="E2202" s="1" t="s">
        <v>3586</v>
      </c>
      <c r="F2202" s="1">
        <v>24.1714</v>
      </c>
      <c r="G2202" s="1">
        <v>17</v>
      </c>
      <c r="H2202" s="1">
        <v>21.13</v>
      </c>
      <c r="I2202" s="1">
        <v>20.6</v>
      </c>
      <c r="K2202" s="1">
        <v>18.98</v>
      </c>
      <c r="L2202" s="1">
        <v>18.41</v>
      </c>
      <c r="N2202" s="1">
        <v>17</v>
      </c>
      <c r="O2202" s="1">
        <v>21.9</v>
      </c>
      <c r="P2202" s="1">
        <v>22.68</v>
      </c>
      <c r="Q2202" s="1">
        <v>17</v>
      </c>
      <c r="R2202" s="1">
        <v>21.18</v>
      </c>
      <c r="T2202" s="1">
        <v>19.98</v>
      </c>
      <c r="U2202" s="1">
        <v>19.19</v>
      </c>
      <c r="Y2202" s="1">
        <v>20.52</v>
      </c>
      <c r="AC2202" s="1">
        <v>24</v>
      </c>
      <c r="AD2202" s="1">
        <v>18.587</v>
      </c>
      <c r="AG2202" s="1">
        <v>24.1</v>
      </c>
      <c r="AJ2202" s="1">
        <v>17</v>
      </c>
      <c r="AK2202" s="1">
        <v>19.96</v>
      </c>
    </row>
    <row r="2203" s="1" customFormat="1" ht="40.5" spans="1:37">
      <c r="A2203" s="1">
        <v>2200</v>
      </c>
      <c r="B2203" s="1" t="s">
        <v>3587</v>
      </c>
      <c r="C2203" s="1" t="s">
        <v>3589</v>
      </c>
      <c r="D2203" s="1" t="s">
        <v>1880</v>
      </c>
      <c r="E2203" s="1" t="s">
        <v>3586</v>
      </c>
      <c r="F2203" s="1">
        <v>51.75</v>
      </c>
      <c r="J2203" s="1">
        <v>51.57</v>
      </c>
      <c r="Q2203" s="1">
        <v>51.44</v>
      </c>
      <c r="V2203" s="1">
        <v>51.44</v>
      </c>
      <c r="W2203" s="1">
        <v>51.65</v>
      </c>
      <c r="AK2203" s="1">
        <v>51.525</v>
      </c>
    </row>
    <row r="2204" s="1" customFormat="1" ht="40.5" spans="1:37">
      <c r="A2204" s="1">
        <v>2201</v>
      </c>
      <c r="B2204" s="1" t="s">
        <v>546</v>
      </c>
      <c r="C2204" s="1" t="s">
        <v>547</v>
      </c>
      <c r="D2204" s="1" t="s">
        <v>462</v>
      </c>
      <c r="E2204" s="1" t="s">
        <v>3586</v>
      </c>
      <c r="F2204" s="1">
        <v>80</v>
      </c>
      <c r="M2204" s="1">
        <v>68.7</v>
      </c>
      <c r="Q2204" s="1">
        <v>79.7</v>
      </c>
      <c r="AH2204" s="1">
        <v>79.7</v>
      </c>
      <c r="AI2204" s="1">
        <v>79.7</v>
      </c>
      <c r="AK2204" s="1">
        <v>76.95</v>
      </c>
    </row>
    <row r="2205" s="1" customFormat="1" ht="40.5" spans="1:37">
      <c r="A2205" s="1">
        <v>2202</v>
      </c>
      <c r="B2205" s="1" t="s">
        <v>3590</v>
      </c>
      <c r="C2205" s="1" t="s">
        <v>3591</v>
      </c>
      <c r="D2205" s="1" t="s">
        <v>189</v>
      </c>
      <c r="E2205" s="1" t="s">
        <v>3586</v>
      </c>
      <c r="F2205" s="1">
        <v>4.3446</v>
      </c>
      <c r="I2205" s="1">
        <v>4.3</v>
      </c>
      <c r="J2205" s="1">
        <v>4.307</v>
      </c>
      <c r="N2205" s="1">
        <v>4.203</v>
      </c>
      <c r="Q2205" s="1">
        <v>4.295</v>
      </c>
      <c r="T2205" s="1">
        <v>4.1567</v>
      </c>
      <c r="U2205" s="1">
        <v>4.334</v>
      </c>
      <c r="W2205" s="1">
        <v>4.295</v>
      </c>
      <c r="AI2205" s="1">
        <v>4.1567</v>
      </c>
      <c r="AK2205" s="1">
        <v>4.2559</v>
      </c>
    </row>
    <row r="2206" s="1" customFormat="1" ht="40.5" spans="1:37">
      <c r="A2206" s="1">
        <v>2203</v>
      </c>
      <c r="B2206" s="1" t="s">
        <v>3590</v>
      </c>
      <c r="C2206" s="1" t="s">
        <v>174</v>
      </c>
      <c r="D2206" s="1" t="s">
        <v>189</v>
      </c>
      <c r="E2206" s="1" t="s">
        <v>3586</v>
      </c>
      <c r="F2206" s="1">
        <v>7.4743</v>
      </c>
      <c r="I2206" s="1">
        <v>7.31</v>
      </c>
      <c r="K2206" s="1">
        <v>7.408</v>
      </c>
      <c r="L2206" s="1">
        <v>7.237</v>
      </c>
      <c r="O2206" s="1">
        <v>7.2333</v>
      </c>
      <c r="Q2206" s="1">
        <v>7.13</v>
      </c>
      <c r="U2206" s="1">
        <v>7.328</v>
      </c>
      <c r="V2206" s="1">
        <v>7.13</v>
      </c>
      <c r="W2206" s="1">
        <v>7.13</v>
      </c>
      <c r="AC2206" s="1">
        <v>7.4</v>
      </c>
      <c r="AI2206" s="1">
        <v>7.13</v>
      </c>
      <c r="AJ2206" s="1">
        <v>7.13</v>
      </c>
      <c r="AK2206" s="1">
        <v>7.2333</v>
      </c>
    </row>
    <row r="2207" s="11" customFormat="1" ht="40" customHeight="1" spans="1:37">
      <c r="A2207" s="1">
        <v>2204</v>
      </c>
      <c r="B2207" s="11" t="s">
        <v>3592</v>
      </c>
      <c r="C2207" s="11" t="s">
        <v>3593</v>
      </c>
      <c r="D2207" s="11" t="s">
        <v>3594</v>
      </c>
      <c r="E2207" s="11" t="s">
        <v>3595</v>
      </c>
      <c r="F2207" s="11">
        <v>0.5269</v>
      </c>
      <c r="G2207" s="11">
        <v>0.5269</v>
      </c>
      <c r="I2207" s="11">
        <v>0.5245</v>
      </c>
      <c r="J2207" s="11">
        <v>0.526</v>
      </c>
      <c r="L2207" s="11">
        <v>0.5242</v>
      </c>
      <c r="W2207" s="11">
        <v>0.526</v>
      </c>
      <c r="AA2207" s="11">
        <v>0.5223</v>
      </c>
      <c r="AB2207" s="11">
        <v>0.5264</v>
      </c>
      <c r="AI2207" s="11">
        <v>0.5242</v>
      </c>
      <c r="AK2207" s="11">
        <f>(AI2207+AB2207+AA2207+W2207+L2207+J2207+I2207+G2207+F2207)/9</f>
        <v>0.525266666666667</v>
      </c>
    </row>
    <row r="2208" s="11" customFormat="1" ht="40" customHeight="1" spans="1:37">
      <c r="A2208" s="1">
        <v>2205</v>
      </c>
      <c r="B2208" s="11" t="s">
        <v>3596</v>
      </c>
      <c r="C2208" s="11" t="s">
        <v>3597</v>
      </c>
      <c r="D2208" s="11" t="s">
        <v>847</v>
      </c>
      <c r="E2208" s="11" t="s">
        <v>3595</v>
      </c>
      <c r="F2208" s="11">
        <v>0.86</v>
      </c>
      <c r="I2208" s="11">
        <v>0.8569</v>
      </c>
      <c r="J2208" s="11">
        <v>0.8569</v>
      </c>
      <c r="AA2208" s="11">
        <v>0.8572</v>
      </c>
      <c r="AK2208" s="11">
        <f>(AA2208+J2208+I2208+F2208)/4</f>
        <v>0.85775</v>
      </c>
    </row>
    <row r="2209" s="11" customFormat="1" ht="40" customHeight="1" spans="1:37">
      <c r="A2209" s="1">
        <v>2206</v>
      </c>
      <c r="B2209" s="11" t="s">
        <v>3596</v>
      </c>
      <c r="C2209" s="11" t="s">
        <v>3597</v>
      </c>
      <c r="D2209" s="11" t="s">
        <v>114</v>
      </c>
      <c r="E2209" s="11" t="s">
        <v>3595</v>
      </c>
      <c r="F2209" s="11">
        <v>0.86</v>
      </c>
      <c r="G2209" s="11">
        <v>0.8572</v>
      </c>
      <c r="J2209" s="11">
        <v>0.8569</v>
      </c>
      <c r="L2209" s="11">
        <v>0.8592</v>
      </c>
      <c r="Q2209" s="11">
        <v>0.8567</v>
      </c>
      <c r="U2209" s="11">
        <v>0.8597</v>
      </c>
      <c r="W2209" s="11">
        <v>0.8567</v>
      </c>
      <c r="Z2209" s="11">
        <v>0.8572</v>
      </c>
      <c r="AA2209" s="11">
        <v>0.8572</v>
      </c>
      <c r="AB2209" s="11">
        <v>0.8556</v>
      </c>
      <c r="AI2209" s="11">
        <v>0.8556</v>
      </c>
      <c r="AJ2209" s="11">
        <v>0.8572</v>
      </c>
      <c r="AK2209" s="11">
        <f>(AJ2209+AI2209+AB2209+AA2209+Z2209+W2209+U2209+Q2209+L2209+J2209+G2209+F2209)/12</f>
        <v>0.857433333333333</v>
      </c>
    </row>
    <row r="2210" s="11" customFormat="1" ht="40" customHeight="1" spans="1:37">
      <c r="A2210" s="1">
        <v>2207</v>
      </c>
      <c r="B2210" s="11" t="s">
        <v>3598</v>
      </c>
      <c r="C2210" s="11" t="s">
        <v>3599</v>
      </c>
      <c r="D2210" s="11" t="s">
        <v>131</v>
      </c>
      <c r="E2210" s="11" t="s">
        <v>3595</v>
      </c>
      <c r="F2210" s="11">
        <v>0.8288</v>
      </c>
      <c r="G2210" s="11">
        <v>0.8075</v>
      </c>
      <c r="AJ2210" s="11">
        <v>0.8075</v>
      </c>
      <c r="AK2210" s="11">
        <f>(AJ2210+G2210+F2210)/3</f>
        <v>0.8146</v>
      </c>
    </row>
    <row r="2211" s="11" customFormat="1" ht="40" customHeight="1" spans="1:37">
      <c r="A2211" s="1">
        <v>2208</v>
      </c>
      <c r="B2211" s="11" t="s">
        <v>3600</v>
      </c>
      <c r="C2211" s="11" t="s">
        <v>3599</v>
      </c>
      <c r="D2211" s="11" t="s">
        <v>114</v>
      </c>
      <c r="E2211" s="11" t="s">
        <v>3595</v>
      </c>
      <c r="F2211" s="11">
        <v>1.103</v>
      </c>
      <c r="G2211" s="11">
        <v>1.0869</v>
      </c>
      <c r="AK2211" s="11">
        <f>(G2211+F2211)/2</f>
        <v>1.09495</v>
      </c>
    </row>
    <row r="2212" s="11" customFormat="1" ht="40" customHeight="1" spans="1:37">
      <c r="A2212" s="1">
        <v>2209</v>
      </c>
      <c r="B2212" s="11" t="s">
        <v>3601</v>
      </c>
      <c r="C2212" s="11" t="s">
        <v>3602</v>
      </c>
      <c r="D2212" s="11" t="s">
        <v>3603</v>
      </c>
      <c r="E2212" s="11" t="s">
        <v>3595</v>
      </c>
      <c r="F2212" s="11">
        <v>3.85</v>
      </c>
      <c r="G2212" s="11">
        <v>3.58</v>
      </c>
      <c r="AK2212" s="11">
        <f>(G2212+F2212)/2</f>
        <v>3.715</v>
      </c>
    </row>
    <row r="2213" s="1" customFormat="1" ht="40.5" spans="1:37">
      <c r="A2213" s="1">
        <v>2210</v>
      </c>
      <c r="B2213" s="1" t="s">
        <v>1548</v>
      </c>
      <c r="C2213" s="1" t="s">
        <v>1073</v>
      </c>
      <c r="D2213" s="1">
        <v>12</v>
      </c>
      <c r="E2213" s="1" t="s">
        <v>3604</v>
      </c>
      <c r="F2213" s="1">
        <v>0.5091</v>
      </c>
      <c r="G2213" s="1">
        <v>0.4833</v>
      </c>
      <c r="L2213" s="1">
        <v>0.4517</v>
      </c>
      <c r="N2213" s="1">
        <v>0.4833</v>
      </c>
      <c r="O2213" s="1">
        <v>0.4725</v>
      </c>
      <c r="Q2213" s="1">
        <v>0.4517</v>
      </c>
      <c r="W2213" s="1">
        <v>0.4625</v>
      </c>
      <c r="Y2213" s="1">
        <v>0.4925</v>
      </c>
      <c r="AD2213" s="1">
        <v>0.4925</v>
      </c>
      <c r="AK2213" s="6">
        <f t="shared" ref="AK2213:AK2220" si="60">AVERAGE(G2213:AJ2213)</f>
        <v>0.47375</v>
      </c>
    </row>
    <row r="2214" s="1" customFormat="1" ht="40.5" spans="1:37">
      <c r="A2214" s="1">
        <v>2211</v>
      </c>
      <c r="B2214" s="1" t="s">
        <v>1548</v>
      </c>
      <c r="C2214" s="1" t="s">
        <v>186</v>
      </c>
      <c r="D2214" s="1">
        <v>12</v>
      </c>
      <c r="E2214" s="1" t="s">
        <v>3604</v>
      </c>
      <c r="F2214" s="1">
        <v>0.84</v>
      </c>
      <c r="U2214" s="1">
        <v>0.7658</v>
      </c>
      <c r="V2214" s="1">
        <v>0.3758</v>
      </c>
      <c r="W2214" s="1">
        <v>0.77</v>
      </c>
      <c r="AK2214" s="6">
        <f t="shared" si="60"/>
        <v>0.6372</v>
      </c>
    </row>
    <row r="2215" s="1" customFormat="1" ht="135" spans="1:37">
      <c r="A2215" s="1">
        <v>2212</v>
      </c>
      <c r="B2215" s="1" t="s">
        <v>3605</v>
      </c>
      <c r="C2215" s="1" t="s">
        <v>3606</v>
      </c>
      <c r="D2215" s="1">
        <v>18</v>
      </c>
      <c r="E2215" s="1" t="s">
        <v>3604</v>
      </c>
      <c r="F2215" s="1">
        <v>0.958</v>
      </c>
      <c r="AC2215" s="1">
        <v>0.9578</v>
      </c>
      <c r="AD2215" s="1">
        <v>0.9556</v>
      </c>
      <c r="AJ2215" s="1">
        <v>0.8983</v>
      </c>
      <c r="AK2215" s="6">
        <f t="shared" si="60"/>
        <v>0.937233333333333</v>
      </c>
    </row>
    <row r="2216" s="1" customFormat="1" ht="40.5" spans="1:37">
      <c r="A2216" s="1">
        <v>2213</v>
      </c>
      <c r="B2216" s="1" t="s">
        <v>3607</v>
      </c>
      <c r="C2216" s="1" t="s">
        <v>1073</v>
      </c>
      <c r="D2216" s="1">
        <v>48</v>
      </c>
      <c r="E2216" s="1" t="s">
        <v>3604</v>
      </c>
      <c r="F2216" s="1">
        <v>0.5533</v>
      </c>
      <c r="J2216" s="1">
        <v>0.4944</v>
      </c>
      <c r="K2216" s="1">
        <v>0.5104</v>
      </c>
      <c r="L2216" s="1">
        <v>0.5042</v>
      </c>
      <c r="N2216" s="1">
        <v>0.5</v>
      </c>
      <c r="V2216" s="1">
        <v>0.5006</v>
      </c>
      <c r="W2216" s="1">
        <v>0.4948</v>
      </c>
      <c r="Y2216" s="1">
        <v>0.5217</v>
      </c>
      <c r="AD2216" s="1">
        <v>0.4944</v>
      </c>
      <c r="AE2216" s="1">
        <v>0.4958</v>
      </c>
      <c r="AK2216" s="6">
        <f t="shared" si="60"/>
        <v>0.501811111111111</v>
      </c>
    </row>
    <row r="2217" s="1" customFormat="1" ht="40.5" spans="1:37">
      <c r="A2217" s="1">
        <v>2214</v>
      </c>
      <c r="B2217" s="1" t="s">
        <v>3607</v>
      </c>
      <c r="C2217" s="1" t="s">
        <v>90</v>
      </c>
      <c r="D2217" s="1">
        <v>24</v>
      </c>
      <c r="E2217" s="1" t="s">
        <v>3604</v>
      </c>
      <c r="F2217" s="1">
        <v>0.9044</v>
      </c>
      <c r="J2217" s="1">
        <v>0.8292</v>
      </c>
      <c r="K2217" s="1">
        <v>0.8417</v>
      </c>
      <c r="N2217" s="1">
        <v>0.8292</v>
      </c>
      <c r="O2217" s="1">
        <v>0.8292</v>
      </c>
      <c r="Q2217" s="1">
        <v>0.8292</v>
      </c>
      <c r="U2217" s="1">
        <v>0.855</v>
      </c>
      <c r="V2217" s="1">
        <v>0.8363</v>
      </c>
      <c r="W2217" s="1">
        <v>0.8292</v>
      </c>
      <c r="Y2217" s="1">
        <v>0.8542</v>
      </c>
      <c r="AD2217" s="1">
        <v>0.8292</v>
      </c>
      <c r="AJ2217" s="1">
        <v>0.8292</v>
      </c>
      <c r="AK2217" s="6">
        <f t="shared" si="60"/>
        <v>0.8356</v>
      </c>
    </row>
    <row r="2218" s="1" customFormat="1" ht="40.5" spans="1:37">
      <c r="A2218" s="1">
        <v>2215</v>
      </c>
      <c r="B2218" s="1" t="s">
        <v>3608</v>
      </c>
      <c r="C2218" s="1" t="s">
        <v>809</v>
      </c>
      <c r="D2218" s="1">
        <v>18</v>
      </c>
      <c r="E2218" s="1" t="s">
        <v>3604</v>
      </c>
      <c r="F2218" s="1">
        <v>1.7217</v>
      </c>
      <c r="Q2218" s="1">
        <v>1.425</v>
      </c>
      <c r="U2218" s="1">
        <v>1.68</v>
      </c>
      <c r="W2218" s="1">
        <v>1.5106</v>
      </c>
      <c r="AK2218" s="6">
        <f t="shared" si="60"/>
        <v>1.53853333333333</v>
      </c>
    </row>
    <row r="2219" s="1" customFormat="1" ht="40.5" spans="1:37">
      <c r="A2219" s="1">
        <v>2216</v>
      </c>
      <c r="B2219" s="1" t="s">
        <v>3609</v>
      </c>
      <c r="C2219" s="1" t="s">
        <v>720</v>
      </c>
      <c r="D2219" s="1">
        <v>24</v>
      </c>
      <c r="E2219" s="1" t="s">
        <v>3604</v>
      </c>
      <c r="F2219" s="1">
        <v>0.7292</v>
      </c>
      <c r="J2219" s="1">
        <v>0.625</v>
      </c>
      <c r="L2219" s="1">
        <v>0.6087</v>
      </c>
      <c r="X2219" s="1">
        <v>0.625</v>
      </c>
      <c r="AK2219" s="6">
        <f t="shared" si="60"/>
        <v>0.619566666666667</v>
      </c>
    </row>
    <row r="2220" s="1" customFormat="1" ht="40.5" spans="1:37">
      <c r="A2220" s="1">
        <v>2217</v>
      </c>
      <c r="B2220" s="1" t="s">
        <v>3609</v>
      </c>
      <c r="C2220" s="1" t="s">
        <v>720</v>
      </c>
      <c r="D2220" s="1">
        <v>48</v>
      </c>
      <c r="E2220" s="1" t="s">
        <v>3604</v>
      </c>
      <c r="F2220" s="1">
        <v>0.7292</v>
      </c>
      <c r="AK2220" s="6">
        <v>0.619566666666667</v>
      </c>
    </row>
    <row r="2221" s="1" customFormat="1" ht="40.5" spans="1:37">
      <c r="A2221" s="1">
        <v>2218</v>
      </c>
      <c r="B2221" s="1" t="s">
        <v>3610</v>
      </c>
      <c r="C2221" s="1" t="s">
        <v>445</v>
      </c>
      <c r="D2221" s="1">
        <v>24</v>
      </c>
      <c r="E2221" s="1" t="s">
        <v>3604</v>
      </c>
      <c r="F2221" s="1">
        <v>1.4991</v>
      </c>
      <c r="J2221" s="1">
        <v>1.2192</v>
      </c>
      <c r="L2221" s="1">
        <v>1.3125</v>
      </c>
      <c r="Q2221" s="1">
        <v>1.2021</v>
      </c>
      <c r="V2221" s="1">
        <v>1.2663</v>
      </c>
      <c r="W2221" s="1">
        <v>1.2529</v>
      </c>
      <c r="Y2221" s="1">
        <v>1.3</v>
      </c>
      <c r="AK2221" s="6">
        <f t="shared" ref="AK2221:AK2224" si="61">AVERAGE(G2221:AJ2221)</f>
        <v>1.25883333333333</v>
      </c>
    </row>
    <row r="2222" s="1" customFormat="1" ht="40.5" spans="1:37">
      <c r="A2222" s="1">
        <v>2219</v>
      </c>
      <c r="B2222" s="1" t="s">
        <v>3611</v>
      </c>
      <c r="C2222" s="1" t="s">
        <v>76</v>
      </c>
      <c r="D2222" s="1">
        <v>7</v>
      </c>
      <c r="E2222" s="1" t="s">
        <v>3604</v>
      </c>
      <c r="F2222" s="1">
        <v>23.9286</v>
      </c>
      <c r="U2222" s="1">
        <v>23.3543</v>
      </c>
      <c r="V2222" s="1">
        <v>23.9286</v>
      </c>
      <c r="AI2222" s="1">
        <v>23.3543</v>
      </c>
      <c r="AJ2222" s="1">
        <v>23.3543</v>
      </c>
      <c r="AK2222" s="6">
        <f t="shared" si="61"/>
        <v>23.497875</v>
      </c>
    </row>
    <row r="2223" s="1" customFormat="1" ht="40.5" spans="1:37">
      <c r="A2223" s="1">
        <v>2220</v>
      </c>
      <c r="B2223" s="1" t="s">
        <v>3611</v>
      </c>
      <c r="C2223" s="1" t="s">
        <v>76</v>
      </c>
      <c r="D2223" s="1">
        <v>14</v>
      </c>
      <c r="E2223" s="1" t="s">
        <v>3604</v>
      </c>
      <c r="F2223" s="1">
        <v>23.9286</v>
      </c>
      <c r="AK2223" s="6">
        <v>23.497875</v>
      </c>
    </row>
    <row r="2224" s="1" customFormat="1" ht="40.5" spans="1:37">
      <c r="A2224" s="1">
        <v>2221</v>
      </c>
      <c r="B2224" s="1" t="s">
        <v>1275</v>
      </c>
      <c r="C2224" s="1" t="s">
        <v>246</v>
      </c>
      <c r="D2224" s="1">
        <v>60</v>
      </c>
      <c r="E2224" s="1" t="s">
        <v>3604</v>
      </c>
      <c r="F2224" s="1">
        <v>0.4627</v>
      </c>
      <c r="AC2224" s="1">
        <v>0.455</v>
      </c>
      <c r="AK2224" s="6">
        <f t="shared" si="61"/>
        <v>0.455</v>
      </c>
    </row>
    <row r="2225" s="1" customFormat="1" ht="40.5" spans="1:37">
      <c r="A2225" s="1">
        <v>2222</v>
      </c>
      <c r="B2225" s="1" t="s">
        <v>1275</v>
      </c>
      <c r="C2225" s="1" t="s">
        <v>246</v>
      </c>
      <c r="D2225" s="1">
        <v>36</v>
      </c>
      <c r="E2225" s="1" t="s">
        <v>3604</v>
      </c>
      <c r="F2225" s="1">
        <v>0.4627</v>
      </c>
      <c r="AK2225" s="6">
        <v>0.455</v>
      </c>
    </row>
    <row r="2226" s="1" customFormat="1" ht="40.5" spans="1:37">
      <c r="A2226" s="1">
        <v>2223</v>
      </c>
      <c r="B2226" s="1" t="s">
        <v>3612</v>
      </c>
      <c r="C2226" s="1" t="s">
        <v>809</v>
      </c>
      <c r="D2226" s="1">
        <v>24</v>
      </c>
      <c r="E2226" s="1" t="s">
        <v>3604</v>
      </c>
      <c r="F2226" s="1">
        <v>1.8394</v>
      </c>
      <c r="J2226" s="1">
        <v>1.715</v>
      </c>
      <c r="O2226" s="1">
        <v>1.7542</v>
      </c>
      <c r="T2226" s="1">
        <v>1.6996</v>
      </c>
      <c r="V2226" s="1">
        <v>1.6796</v>
      </c>
      <c r="AI2226" s="1">
        <v>1.6796</v>
      </c>
      <c r="AK2226" s="6">
        <f t="shared" ref="AK2226:AK2234" si="62">AVERAGE(G2226:AJ2226)</f>
        <v>1.7056</v>
      </c>
    </row>
    <row r="2227" s="1" customFormat="1" ht="40.5" spans="1:37">
      <c r="A2227" s="1">
        <v>2224</v>
      </c>
      <c r="B2227" s="1" t="s">
        <v>727</v>
      </c>
      <c r="C2227" s="1" t="s">
        <v>3613</v>
      </c>
      <c r="D2227" s="1">
        <v>48</v>
      </c>
      <c r="E2227" s="1" t="s">
        <v>3604</v>
      </c>
      <c r="F2227" s="1">
        <v>0.85</v>
      </c>
      <c r="V2227" s="1">
        <v>0.85</v>
      </c>
      <c r="AK2227" s="6">
        <f t="shared" si="62"/>
        <v>0.85</v>
      </c>
    </row>
    <row r="2228" s="1" customFormat="1" ht="40.5" spans="1:37">
      <c r="A2228" s="1">
        <v>2225</v>
      </c>
      <c r="B2228" s="1" t="s">
        <v>727</v>
      </c>
      <c r="C2228" s="1" t="s">
        <v>3613</v>
      </c>
      <c r="D2228" s="1">
        <v>24</v>
      </c>
      <c r="E2228" s="1" t="s">
        <v>3604</v>
      </c>
      <c r="F2228" s="1">
        <v>0.85</v>
      </c>
      <c r="AK2228" s="6">
        <v>0.85</v>
      </c>
    </row>
    <row r="2229" s="1" customFormat="1" ht="40.5" spans="1:37">
      <c r="A2229" s="1">
        <v>2226</v>
      </c>
      <c r="B2229" s="1" t="s">
        <v>3614</v>
      </c>
      <c r="C2229" s="1" t="s">
        <v>345</v>
      </c>
      <c r="D2229" s="1">
        <v>12</v>
      </c>
      <c r="E2229" s="1" t="s">
        <v>3604</v>
      </c>
      <c r="F2229" s="1">
        <v>0.7221</v>
      </c>
      <c r="L2229" s="1">
        <v>0.4</v>
      </c>
      <c r="O2229" s="1">
        <v>0.625</v>
      </c>
      <c r="Q2229" s="1">
        <v>0.4508</v>
      </c>
      <c r="U2229" s="1">
        <v>0.6592</v>
      </c>
      <c r="V2229" s="1">
        <v>0.575</v>
      </c>
      <c r="AK2229" s="6">
        <f t="shared" si="62"/>
        <v>0.542</v>
      </c>
    </row>
    <row r="2230" s="1" customFormat="1" ht="40.5" spans="1:37">
      <c r="A2230" s="1">
        <v>2227</v>
      </c>
      <c r="B2230" s="1" t="s">
        <v>3614</v>
      </c>
      <c r="C2230" s="1" t="s">
        <v>186</v>
      </c>
      <c r="D2230" s="1">
        <v>20</v>
      </c>
      <c r="E2230" s="1" t="s">
        <v>3604</v>
      </c>
      <c r="F2230" s="1">
        <v>0.4932</v>
      </c>
      <c r="L2230" s="1">
        <v>0.23</v>
      </c>
      <c r="O2230" s="1">
        <v>0.36</v>
      </c>
      <c r="Q2230" s="1">
        <v>0.3055</v>
      </c>
      <c r="U2230" s="1">
        <v>0.4345</v>
      </c>
      <c r="V2230" s="1">
        <v>0.407</v>
      </c>
      <c r="AK2230" s="6">
        <f t="shared" si="62"/>
        <v>0.3474</v>
      </c>
    </row>
    <row r="2231" s="1" customFormat="1" ht="40.5" spans="1:37">
      <c r="A2231" s="1">
        <v>2228</v>
      </c>
      <c r="B2231" s="1" t="s">
        <v>2755</v>
      </c>
      <c r="C2231" s="1" t="s">
        <v>345</v>
      </c>
      <c r="D2231" s="1">
        <v>24</v>
      </c>
      <c r="E2231" s="1" t="s">
        <v>3604</v>
      </c>
      <c r="F2231" s="1">
        <v>1.578</v>
      </c>
      <c r="J2231" s="1">
        <v>1.5129</v>
      </c>
      <c r="V2231" s="1">
        <v>1.5383</v>
      </c>
      <c r="W2231" s="1">
        <v>1.5308</v>
      </c>
      <c r="AD2231" s="1">
        <v>1.5546</v>
      </c>
      <c r="AK2231" s="6">
        <f t="shared" si="62"/>
        <v>1.53415</v>
      </c>
    </row>
    <row r="2232" s="1" customFormat="1" ht="40.5" spans="1:37">
      <c r="A2232" s="1">
        <v>2229</v>
      </c>
      <c r="B2232" s="1" t="s">
        <v>1823</v>
      </c>
      <c r="C2232" s="1" t="s">
        <v>76</v>
      </c>
      <c r="D2232" s="1">
        <v>32</v>
      </c>
      <c r="E2232" s="1" t="s">
        <v>3604</v>
      </c>
      <c r="F2232" s="1">
        <v>1.7625</v>
      </c>
      <c r="J2232" s="1">
        <v>1.6315</v>
      </c>
      <c r="T2232" s="1">
        <v>1.6781</v>
      </c>
      <c r="U2232" s="1">
        <v>1.7253</v>
      </c>
      <c r="V2232" s="1">
        <v>1.6081</v>
      </c>
      <c r="AD2232" s="1">
        <v>1.7253</v>
      </c>
      <c r="AK2232" s="6">
        <f t="shared" si="62"/>
        <v>1.67366</v>
      </c>
    </row>
    <row r="2233" s="1" customFormat="1" ht="148.5" spans="1:37">
      <c r="A2233" s="1">
        <v>2230</v>
      </c>
      <c r="B2233" s="1" t="s">
        <v>3615</v>
      </c>
      <c r="C2233" s="1" t="s">
        <v>3616</v>
      </c>
      <c r="D2233" s="1">
        <v>8</v>
      </c>
      <c r="E2233" s="1" t="s">
        <v>3604</v>
      </c>
      <c r="F2233" s="1">
        <v>7.0213</v>
      </c>
      <c r="I2233" s="1">
        <v>7.0163</v>
      </c>
      <c r="J2233" s="1">
        <v>6.9875</v>
      </c>
      <c r="AK2233" s="6">
        <f t="shared" si="62"/>
        <v>7.0019</v>
      </c>
    </row>
    <row r="2234" s="1" customFormat="1" ht="40.5" spans="1:37">
      <c r="A2234" s="1">
        <v>2231</v>
      </c>
      <c r="B2234" s="1" t="s">
        <v>3617</v>
      </c>
      <c r="C2234" s="1" t="s">
        <v>76</v>
      </c>
      <c r="D2234" s="1">
        <v>8</v>
      </c>
      <c r="E2234" s="1" t="s">
        <v>3604</v>
      </c>
      <c r="F2234" s="1">
        <v>0.8063</v>
      </c>
      <c r="V2234" s="1">
        <v>0.8063</v>
      </c>
      <c r="AK2234" s="6">
        <f t="shared" si="62"/>
        <v>0.8063</v>
      </c>
    </row>
    <row r="2235" s="1" customFormat="1" ht="40.5" spans="1:37">
      <c r="A2235" s="1">
        <v>2232</v>
      </c>
      <c r="B2235" s="1" t="s">
        <v>3617</v>
      </c>
      <c r="C2235" s="1" t="s">
        <v>76</v>
      </c>
      <c r="D2235" s="1">
        <v>24</v>
      </c>
      <c r="E2235" s="1" t="s">
        <v>3604</v>
      </c>
      <c r="F2235" s="1">
        <v>0.8063</v>
      </c>
      <c r="AK2235" s="6">
        <v>0.8063</v>
      </c>
    </row>
    <row r="2236" s="1" customFormat="1" ht="40.5" spans="1:37">
      <c r="A2236" s="1">
        <v>2233</v>
      </c>
      <c r="B2236" s="1" t="s">
        <v>2840</v>
      </c>
      <c r="C2236" s="1" t="s">
        <v>191</v>
      </c>
      <c r="D2236" s="1">
        <v>18</v>
      </c>
      <c r="E2236" s="1" t="s">
        <v>3604</v>
      </c>
      <c r="F2236" s="1">
        <v>1.9485</v>
      </c>
      <c r="Q2236" s="1">
        <v>1.7233</v>
      </c>
      <c r="V2236" s="1">
        <v>1.7233</v>
      </c>
      <c r="AF2236" s="1">
        <v>1.8778</v>
      </c>
      <c r="AK2236" s="6">
        <f t="shared" ref="AK2236:AK2245" si="63">AVERAGE(G2236:AJ2236)</f>
        <v>1.7748</v>
      </c>
    </row>
    <row r="2237" s="1" customFormat="1" ht="40.5" spans="1:37">
      <c r="A2237" s="1">
        <v>2234</v>
      </c>
      <c r="B2237" s="1" t="s">
        <v>2840</v>
      </c>
      <c r="C2237" s="1" t="s">
        <v>191</v>
      </c>
      <c r="D2237" s="1">
        <v>12</v>
      </c>
      <c r="E2237" s="1" t="s">
        <v>3604</v>
      </c>
      <c r="Q2237" s="1">
        <v>1.7233</v>
      </c>
      <c r="AF2237" s="1">
        <v>1.8783</v>
      </c>
      <c r="AK2237" s="6">
        <f t="shared" si="63"/>
        <v>1.8008</v>
      </c>
    </row>
    <row r="2238" s="1" customFormat="1" ht="40.5" spans="1:37">
      <c r="A2238" s="1">
        <v>2235</v>
      </c>
      <c r="B2238" s="1" t="s">
        <v>2840</v>
      </c>
      <c r="C2238" s="1" t="s">
        <v>191</v>
      </c>
      <c r="D2238" s="1">
        <v>24</v>
      </c>
      <c r="E2238" s="1" t="s">
        <v>3604</v>
      </c>
      <c r="F2238" s="1">
        <v>1.9485</v>
      </c>
      <c r="AK2238" s="6">
        <v>1.7748</v>
      </c>
    </row>
    <row r="2239" s="1" customFormat="1" ht="40.5" spans="1:37">
      <c r="A2239" s="1">
        <v>2236</v>
      </c>
      <c r="B2239" s="1" t="s">
        <v>2840</v>
      </c>
      <c r="C2239" s="1" t="s">
        <v>278</v>
      </c>
      <c r="D2239" s="1">
        <v>6</v>
      </c>
      <c r="E2239" s="1" t="s">
        <v>3604</v>
      </c>
      <c r="F2239" s="1">
        <v>4.8534</v>
      </c>
      <c r="I2239" s="1">
        <v>4.5633</v>
      </c>
      <c r="J2239" s="1">
        <v>4.5933</v>
      </c>
      <c r="L2239" s="1">
        <v>4.71</v>
      </c>
      <c r="N2239" s="1">
        <v>4.5633</v>
      </c>
      <c r="V2239" s="1">
        <v>4.6533</v>
      </c>
      <c r="Y2239" s="1">
        <v>4.785</v>
      </c>
      <c r="AC2239" s="1">
        <v>4.8367</v>
      </c>
      <c r="AD2239" s="1">
        <v>4.785</v>
      </c>
      <c r="AJ2239" s="1">
        <v>4.5633</v>
      </c>
      <c r="AK2239" s="6">
        <f t="shared" si="63"/>
        <v>4.67257777777778</v>
      </c>
    </row>
    <row r="2240" s="1" customFormat="1" ht="40.5" spans="1:37">
      <c r="A2240" s="1">
        <v>2237</v>
      </c>
      <c r="B2240" s="1" t="s">
        <v>1564</v>
      </c>
      <c r="C2240" s="1" t="s">
        <v>3618</v>
      </c>
      <c r="D2240" s="1">
        <v>10</v>
      </c>
      <c r="E2240" s="1" t="s">
        <v>3604</v>
      </c>
      <c r="F2240" s="1">
        <v>6.696</v>
      </c>
      <c r="J2240" s="1">
        <v>5.823</v>
      </c>
      <c r="K2240" s="1">
        <v>6.696</v>
      </c>
      <c r="AK2240" s="6">
        <f t="shared" si="63"/>
        <v>6.2595</v>
      </c>
    </row>
    <row r="2241" s="1" customFormat="1" ht="40.5" spans="1:37">
      <c r="A2241" s="1">
        <v>2238</v>
      </c>
      <c r="B2241" s="1" t="s">
        <v>3619</v>
      </c>
      <c r="C2241" s="1" t="s">
        <v>530</v>
      </c>
      <c r="D2241" s="1">
        <v>36</v>
      </c>
      <c r="E2241" s="1" t="s">
        <v>3604</v>
      </c>
      <c r="F2241" s="1">
        <v>1.0829</v>
      </c>
      <c r="J2241" s="1">
        <v>0.9772</v>
      </c>
      <c r="L2241" s="1">
        <v>1.0761</v>
      </c>
      <c r="O2241" s="1">
        <v>0.9772</v>
      </c>
      <c r="Q2241" s="1">
        <v>0.9772</v>
      </c>
      <c r="U2241" s="1">
        <v>0.9772</v>
      </c>
      <c r="V2241" s="1">
        <v>0.9958</v>
      </c>
      <c r="W2241" s="1">
        <v>0.9772</v>
      </c>
      <c r="Y2241" s="1">
        <v>0.9772</v>
      </c>
      <c r="AD2241" s="1">
        <v>0.9772</v>
      </c>
      <c r="AK2241" s="6">
        <f t="shared" si="63"/>
        <v>0.990255555555556</v>
      </c>
    </row>
    <row r="2242" s="1" customFormat="1" ht="40.5" spans="1:37">
      <c r="A2242" s="1">
        <v>2239</v>
      </c>
      <c r="B2242" s="1" t="s">
        <v>2156</v>
      </c>
      <c r="C2242" s="1" t="s">
        <v>246</v>
      </c>
      <c r="D2242" s="1">
        <v>1</v>
      </c>
      <c r="E2242" s="1" t="s">
        <v>3604</v>
      </c>
      <c r="F2242" s="1">
        <v>27.73</v>
      </c>
      <c r="W2242" s="1">
        <v>27.57</v>
      </c>
      <c r="AJ2242" s="1">
        <v>27.24</v>
      </c>
      <c r="AK2242" s="6">
        <f t="shared" si="63"/>
        <v>27.405</v>
      </c>
    </row>
    <row r="2243" s="1" customFormat="1" ht="40.5" spans="1:37">
      <c r="A2243" s="1">
        <v>2240</v>
      </c>
      <c r="B2243" s="1" t="s">
        <v>2156</v>
      </c>
      <c r="C2243" s="1" t="s">
        <v>40</v>
      </c>
      <c r="D2243" s="1">
        <v>1</v>
      </c>
      <c r="E2243" s="1" t="s">
        <v>3604</v>
      </c>
      <c r="F2243" s="1">
        <v>40</v>
      </c>
      <c r="J2243" s="1">
        <v>39.88</v>
      </c>
      <c r="AK2243" s="6">
        <f t="shared" si="63"/>
        <v>39.88</v>
      </c>
    </row>
    <row r="2244" s="1" customFormat="1" ht="40.5" spans="1:37">
      <c r="A2244" s="1">
        <v>2241</v>
      </c>
      <c r="B2244" s="1" t="s">
        <v>3620</v>
      </c>
      <c r="C2244" s="1" t="s">
        <v>307</v>
      </c>
      <c r="D2244" s="1">
        <v>1</v>
      </c>
      <c r="E2244" s="1" t="s">
        <v>3604</v>
      </c>
      <c r="F2244" s="1">
        <v>342.265</v>
      </c>
      <c r="V2244" s="1">
        <v>338.45</v>
      </c>
      <c r="AI2244" s="1">
        <v>338.45</v>
      </c>
      <c r="AK2244" s="6">
        <f t="shared" si="63"/>
        <v>338.45</v>
      </c>
    </row>
    <row r="2245" s="1" customFormat="1" ht="40.5" spans="1:37">
      <c r="A2245" s="1">
        <v>2242</v>
      </c>
      <c r="B2245" s="1" t="s">
        <v>3621</v>
      </c>
      <c r="C2245" s="1" t="s">
        <v>186</v>
      </c>
      <c r="D2245" s="1">
        <v>1</v>
      </c>
      <c r="E2245" s="1" t="s">
        <v>3604</v>
      </c>
      <c r="F2245" s="1">
        <v>11.4329</v>
      </c>
      <c r="AI2245" s="1">
        <v>11.43</v>
      </c>
      <c r="AK2245" s="6">
        <f t="shared" si="63"/>
        <v>11.43</v>
      </c>
    </row>
    <row r="2246" s="1" customFormat="1" ht="40.5" spans="1:37">
      <c r="A2246" s="1">
        <v>2243</v>
      </c>
      <c r="B2246" s="1" t="s">
        <v>3622</v>
      </c>
      <c r="C2246" s="1" t="s">
        <v>477</v>
      </c>
      <c r="D2246" s="1" t="s">
        <v>478</v>
      </c>
      <c r="E2246" s="1" t="s">
        <v>3623</v>
      </c>
      <c r="F2246" s="1">
        <v>164.63</v>
      </c>
      <c r="I2246" s="1">
        <v>158.05</v>
      </c>
      <c r="J2246" s="1">
        <v>134.6267</v>
      </c>
      <c r="K2246" s="1">
        <v>146.34</v>
      </c>
      <c r="L2246" s="1">
        <v>143.14</v>
      </c>
      <c r="O2246" s="1">
        <v>150.81</v>
      </c>
      <c r="P2246" s="1">
        <v>159.5</v>
      </c>
      <c r="V2246" s="1">
        <v>143.14</v>
      </c>
      <c r="AA2246" s="1">
        <v>134.6267</v>
      </c>
      <c r="AD2246" s="1">
        <v>143.14</v>
      </c>
      <c r="AF2246" s="1">
        <v>143.14</v>
      </c>
      <c r="AI2246" s="1">
        <v>117.6</v>
      </c>
      <c r="AJ2246" s="1">
        <v>117.6</v>
      </c>
      <c r="AK2246" s="1">
        <v>140.9761</v>
      </c>
    </row>
    <row r="2247" s="1" customFormat="1" ht="40.5" spans="1:37">
      <c r="A2247" s="1">
        <v>2244</v>
      </c>
      <c r="B2247" s="1" t="s">
        <v>3624</v>
      </c>
      <c r="C2247" s="1" t="s">
        <v>1013</v>
      </c>
      <c r="D2247" s="1" t="s">
        <v>85</v>
      </c>
      <c r="E2247" s="1" t="s">
        <v>3625</v>
      </c>
      <c r="F2247" s="1">
        <v>103.3333</v>
      </c>
      <c r="I2247" s="1">
        <v>40.96</v>
      </c>
      <c r="AA2247" s="1">
        <v>54.8867</v>
      </c>
      <c r="AD2247" s="1">
        <v>49.7</v>
      </c>
      <c r="AJ2247" s="1">
        <v>98</v>
      </c>
      <c r="AK2247" s="1">
        <v>60.89</v>
      </c>
    </row>
    <row r="2248" s="1" customFormat="1" ht="40.5" spans="1:37">
      <c r="A2248" s="1">
        <v>2245</v>
      </c>
      <c r="B2248" s="1" t="s">
        <v>3624</v>
      </c>
      <c r="C2248" s="1" t="s">
        <v>3626</v>
      </c>
      <c r="D2248" s="1">
        <v>60.89</v>
      </c>
      <c r="E2248" s="1" t="s">
        <v>3625</v>
      </c>
      <c r="F2248" s="1">
        <v>188</v>
      </c>
      <c r="AD2248" s="1">
        <v>79.7</v>
      </c>
      <c r="AJ2248" s="1">
        <v>152</v>
      </c>
      <c r="AK2248" s="1">
        <v>115.85</v>
      </c>
    </row>
    <row r="2249" s="1" customFormat="1" ht="40.5" spans="1:37">
      <c r="A2249" s="1">
        <v>2246</v>
      </c>
      <c r="B2249" s="1" t="s">
        <v>3627</v>
      </c>
      <c r="C2249" s="1" t="s">
        <v>3628</v>
      </c>
      <c r="D2249" s="1" t="s">
        <v>81</v>
      </c>
      <c r="E2249" s="1" t="s">
        <v>3629</v>
      </c>
      <c r="F2249" s="6">
        <v>1.4625</v>
      </c>
      <c r="G2249" s="6">
        <v>1.3</v>
      </c>
      <c r="H2249" s="6"/>
      <c r="I2249" s="6">
        <v>1.4153</v>
      </c>
      <c r="J2249" s="6"/>
      <c r="K2249" s="6"/>
      <c r="L2249" s="6"/>
      <c r="M2249" s="6">
        <v>1.34</v>
      </c>
      <c r="N2249" s="6">
        <v>1.3</v>
      </c>
      <c r="O2249" s="6">
        <v>1.3</v>
      </c>
      <c r="P2249" s="6"/>
      <c r="Q2249" s="6"/>
      <c r="R2249" s="6"/>
      <c r="S2249" s="6"/>
      <c r="T2249" s="6"/>
      <c r="U2249" s="6"/>
      <c r="V2249" s="6"/>
      <c r="W2249" s="6"/>
      <c r="X2249" s="6"/>
      <c r="Y2249" s="6">
        <v>1.3413</v>
      </c>
      <c r="Z2249" s="6">
        <v>1.3</v>
      </c>
      <c r="AA2249" s="6"/>
      <c r="AB2249" s="6"/>
      <c r="AC2249" s="6"/>
      <c r="AD2249" s="6">
        <v>1.4</v>
      </c>
      <c r="AE2249" s="6"/>
      <c r="AF2249" s="6"/>
      <c r="AG2249" s="6"/>
      <c r="AH2249" s="6"/>
      <c r="AI2249" s="6"/>
      <c r="AJ2249" s="6"/>
      <c r="AK2249" s="6">
        <v>1.3371</v>
      </c>
    </row>
    <row r="2250" s="1" customFormat="1" ht="40.5" spans="1:37">
      <c r="A2250" s="1">
        <v>2247</v>
      </c>
      <c r="B2250" s="1" t="s">
        <v>3627</v>
      </c>
      <c r="C2250" s="1" t="s">
        <v>3630</v>
      </c>
      <c r="D2250" s="1" t="s">
        <v>81</v>
      </c>
      <c r="E2250" s="1" t="s">
        <v>3629</v>
      </c>
      <c r="F2250" s="6">
        <v>3.2377</v>
      </c>
      <c r="G2250" s="6">
        <v>3.0392</v>
      </c>
      <c r="H2250" s="6"/>
      <c r="I2250" s="6"/>
      <c r="J2250" s="6">
        <v>3.0392</v>
      </c>
      <c r="K2250" s="6"/>
      <c r="L2250" s="6"/>
      <c r="M2250" s="6">
        <v>3.0392</v>
      </c>
      <c r="N2250" s="6">
        <v>3.0392</v>
      </c>
      <c r="O2250" s="6">
        <v>3.0392</v>
      </c>
      <c r="P2250" s="6"/>
      <c r="Q2250" s="6">
        <v>3.0392</v>
      </c>
      <c r="R2250" s="6"/>
      <c r="S2250" s="6"/>
      <c r="T2250" s="6"/>
      <c r="U2250" s="6">
        <v>3.0392</v>
      </c>
      <c r="V2250" s="6">
        <v>3.0392</v>
      </c>
      <c r="W2250" s="6">
        <v>3.0392</v>
      </c>
      <c r="X2250" s="6"/>
      <c r="Y2250" s="6"/>
      <c r="Z2250" s="6">
        <v>3.0392</v>
      </c>
      <c r="AA2250" s="6"/>
      <c r="AB2250" s="6"/>
      <c r="AC2250" s="6"/>
      <c r="AD2250" s="6">
        <v>3.0392</v>
      </c>
      <c r="AE2250" s="6"/>
      <c r="AF2250" s="6"/>
      <c r="AG2250" s="6"/>
      <c r="AH2250" s="6">
        <v>3.0392</v>
      </c>
      <c r="AI2250" s="6">
        <v>3.0392</v>
      </c>
      <c r="AJ2250" s="6">
        <v>3.0392</v>
      </c>
      <c r="AK2250" s="6">
        <v>3.0392</v>
      </c>
    </row>
    <row r="2251" s="1" customFormat="1" ht="40.5" spans="1:37">
      <c r="A2251" s="1">
        <v>2248</v>
      </c>
      <c r="B2251" s="1" t="s">
        <v>3627</v>
      </c>
      <c r="C2251" s="1" t="s">
        <v>3631</v>
      </c>
      <c r="D2251" s="1" t="s">
        <v>81</v>
      </c>
      <c r="E2251" s="1" t="s">
        <v>3629</v>
      </c>
      <c r="F2251" s="6">
        <v>3.2038</v>
      </c>
      <c r="G2251" s="6"/>
      <c r="H2251" s="6"/>
      <c r="I2251" s="6"/>
      <c r="J2251" s="6">
        <v>3.0394</v>
      </c>
      <c r="K2251" s="6"/>
      <c r="L2251" s="6"/>
      <c r="M2251" s="6">
        <v>3.1994</v>
      </c>
      <c r="N2251" s="6"/>
      <c r="O2251" s="6">
        <v>3.0394</v>
      </c>
      <c r="P2251" s="6"/>
      <c r="Q2251" s="6"/>
      <c r="R2251" s="6"/>
      <c r="S2251" s="6"/>
      <c r="T2251" s="6"/>
      <c r="U2251" s="6">
        <v>3.0975</v>
      </c>
      <c r="V2251" s="6">
        <v>3.0388</v>
      </c>
      <c r="W2251" s="6">
        <v>3.1369</v>
      </c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>
        <v>3.0388</v>
      </c>
      <c r="AI2251" s="6"/>
      <c r="AJ2251" s="6"/>
      <c r="AK2251" s="6">
        <v>3.0843</v>
      </c>
    </row>
    <row r="2252" s="1" customFormat="1" ht="40.5" spans="1:37">
      <c r="A2252" s="1">
        <v>2249</v>
      </c>
      <c r="B2252" s="1" t="s">
        <v>3632</v>
      </c>
      <c r="C2252" s="1" t="s">
        <v>3633</v>
      </c>
      <c r="D2252" s="1" t="s">
        <v>588</v>
      </c>
      <c r="E2252" s="1" t="s">
        <v>3629</v>
      </c>
      <c r="F2252" s="6">
        <v>41.725</v>
      </c>
      <c r="G2252" s="6">
        <v>40</v>
      </c>
      <c r="H2252" s="6"/>
      <c r="I2252" s="6"/>
      <c r="J2252" s="6"/>
      <c r="K2252" s="6"/>
      <c r="L2252" s="6">
        <v>41.72</v>
      </c>
      <c r="M2252" s="6">
        <v>40.385</v>
      </c>
      <c r="N2252" s="6"/>
      <c r="O2252" s="6">
        <v>40</v>
      </c>
      <c r="P2252" s="6"/>
      <c r="Q2252" s="6">
        <v>40</v>
      </c>
      <c r="R2252" s="6">
        <v>40.77</v>
      </c>
      <c r="S2252" s="6"/>
      <c r="T2252" s="6"/>
      <c r="U2252" s="6">
        <v>41</v>
      </c>
      <c r="V2252" s="6">
        <v>40</v>
      </c>
      <c r="W2252" s="6">
        <v>40.67</v>
      </c>
      <c r="X2252" s="6"/>
      <c r="Y2252" s="6"/>
      <c r="Z2252" s="6"/>
      <c r="AA2252" s="6"/>
      <c r="AB2252" s="6"/>
      <c r="AC2252" s="6"/>
      <c r="AD2252" s="6">
        <v>40</v>
      </c>
      <c r="AE2252" s="6"/>
      <c r="AF2252" s="6"/>
      <c r="AG2252" s="6"/>
      <c r="AH2252" s="6">
        <v>40</v>
      </c>
      <c r="AI2252" s="6">
        <v>41</v>
      </c>
      <c r="AJ2252" s="6">
        <v>40</v>
      </c>
      <c r="AK2252" s="6">
        <v>40.4265</v>
      </c>
    </row>
    <row r="2253" s="1" customFormat="1" ht="40.5" spans="1:37">
      <c r="A2253" s="1">
        <v>2250</v>
      </c>
      <c r="B2253" s="1" t="s">
        <v>3632</v>
      </c>
      <c r="C2253" s="1" t="s">
        <v>3634</v>
      </c>
      <c r="D2253" s="1" t="s">
        <v>588</v>
      </c>
      <c r="E2253" s="1" t="s">
        <v>3629</v>
      </c>
      <c r="F2253" s="6">
        <v>71.2</v>
      </c>
      <c r="G2253" s="6">
        <v>70.88</v>
      </c>
      <c r="H2253" s="6"/>
      <c r="I2253" s="6"/>
      <c r="J2253" s="6">
        <v>70.88</v>
      </c>
      <c r="K2253" s="6"/>
      <c r="L2253" s="6"/>
      <c r="M2253" s="6">
        <v>70.88</v>
      </c>
      <c r="N2253" s="6"/>
      <c r="O2253" s="6">
        <v>70.88</v>
      </c>
      <c r="P2253" s="6"/>
      <c r="Q2253" s="6"/>
      <c r="R2253" s="6">
        <v>70.88</v>
      </c>
      <c r="S2253" s="6"/>
      <c r="T2253" s="6"/>
      <c r="U2253" s="6">
        <v>70.88</v>
      </c>
      <c r="V2253" s="6"/>
      <c r="W2253" s="6"/>
      <c r="X2253" s="6"/>
      <c r="Y2253" s="6"/>
      <c r="Z2253" s="6">
        <v>70.88</v>
      </c>
      <c r="AA2253" s="6"/>
      <c r="AB2253" s="6"/>
      <c r="AC2253" s="6"/>
      <c r="AD2253" s="6">
        <v>70.88</v>
      </c>
      <c r="AE2253" s="6"/>
      <c r="AF2253" s="6"/>
      <c r="AG2253" s="6"/>
      <c r="AH2253" s="6">
        <v>70.88</v>
      </c>
      <c r="AI2253" s="6">
        <v>70.88</v>
      </c>
      <c r="AJ2253" s="6">
        <v>70.88</v>
      </c>
      <c r="AK2253" s="6">
        <v>70.88</v>
      </c>
    </row>
    <row r="2254" s="1" customFormat="1" ht="67.5" spans="1:37">
      <c r="A2254" s="1">
        <v>2251</v>
      </c>
      <c r="B2254" s="1" t="s">
        <v>3635</v>
      </c>
      <c r="C2254" s="1" t="s">
        <v>3636</v>
      </c>
      <c r="D2254" s="1" t="s">
        <v>85</v>
      </c>
      <c r="E2254" s="1" t="s">
        <v>3637</v>
      </c>
      <c r="F2254" s="1">
        <v>136.52</v>
      </c>
      <c r="Q2254" s="1">
        <v>136.34</v>
      </c>
      <c r="V2254" s="1">
        <v>136.34</v>
      </c>
      <c r="AI2254" s="1">
        <v>136.34</v>
      </c>
      <c r="AK2254" s="1">
        <v>136.34</v>
      </c>
    </row>
    <row r="2255" s="1" customFormat="1" ht="67.5" spans="1:37">
      <c r="A2255" s="1">
        <v>2252</v>
      </c>
      <c r="B2255" s="1" t="s">
        <v>3638</v>
      </c>
      <c r="C2255" s="1" t="s">
        <v>3639</v>
      </c>
      <c r="D2255" s="1" t="s">
        <v>88</v>
      </c>
      <c r="E2255" s="1" t="s">
        <v>3640</v>
      </c>
      <c r="F2255" s="1">
        <v>1.5227</v>
      </c>
      <c r="V2255" s="1">
        <v>1.4917</v>
      </c>
      <c r="AK2255" s="1">
        <v>1.4917</v>
      </c>
    </row>
    <row r="2256" s="1" customFormat="1" ht="40.5" spans="1:37">
      <c r="A2256" s="1">
        <v>2253</v>
      </c>
      <c r="B2256" s="1" t="s">
        <v>719</v>
      </c>
      <c r="C2256" s="1" t="s">
        <v>1302</v>
      </c>
      <c r="D2256" s="1" t="s">
        <v>93</v>
      </c>
      <c r="E2256" s="1" t="s">
        <v>3640</v>
      </c>
      <c r="F2256" s="1">
        <v>0.9761</v>
      </c>
      <c r="AD2256" s="1">
        <v>0.8325</v>
      </c>
      <c r="AJ2256" s="1">
        <v>0.8292</v>
      </c>
      <c r="AK2256" s="1">
        <v>0.8309</v>
      </c>
    </row>
    <row r="2257" s="1" customFormat="1" ht="40.5" spans="1:37">
      <c r="A2257" s="1">
        <v>2254</v>
      </c>
      <c r="B2257" s="1" t="s">
        <v>3641</v>
      </c>
      <c r="C2257" s="1" t="s">
        <v>1345</v>
      </c>
      <c r="D2257" s="1" t="s">
        <v>3642</v>
      </c>
      <c r="E2257" s="1" t="s">
        <v>3640</v>
      </c>
      <c r="F2257" s="1">
        <v>13.115</v>
      </c>
      <c r="Y2257" s="1">
        <v>12.5229</v>
      </c>
      <c r="AK2257" s="1">
        <v>12.5229</v>
      </c>
    </row>
    <row r="2258" s="1" customFormat="1" ht="148.5" spans="1:37">
      <c r="A2258" s="1">
        <v>2255</v>
      </c>
      <c r="B2258" s="1" t="s">
        <v>204</v>
      </c>
      <c r="C2258" s="1" t="s">
        <v>205</v>
      </c>
      <c r="D2258" s="1" t="s">
        <v>208</v>
      </c>
      <c r="E2258" s="1" t="s">
        <v>3643</v>
      </c>
      <c r="F2258" s="1">
        <v>5.5722</v>
      </c>
      <c r="L2258" s="1">
        <v>5.3667</v>
      </c>
      <c r="M2258" s="1">
        <v>5.32</v>
      </c>
      <c r="V2258" s="1">
        <v>5.3167</v>
      </c>
      <c r="Y2258" s="1">
        <v>5.4917</v>
      </c>
      <c r="Z2258" s="1">
        <v>5.3167</v>
      </c>
      <c r="AI2258" s="1">
        <v>5.3167</v>
      </c>
      <c r="AK2258" s="1">
        <v>5.3548</v>
      </c>
    </row>
    <row r="2259" s="1" customFormat="1" ht="133.5" customHeight="1" spans="1:37">
      <c r="A2259" s="1">
        <v>2256</v>
      </c>
      <c r="B2259" s="1" t="s">
        <v>3644</v>
      </c>
      <c r="C2259" s="1" t="s">
        <v>3645</v>
      </c>
      <c r="D2259" s="1" t="s">
        <v>179</v>
      </c>
      <c r="E2259" s="1" t="s">
        <v>3646</v>
      </c>
      <c r="F2259" s="1">
        <v>0.9094</v>
      </c>
      <c r="L2259" s="1">
        <v>0.9075</v>
      </c>
      <c r="O2259" s="1">
        <v>0.9053</v>
      </c>
      <c r="U2259" s="1">
        <v>0.9072</v>
      </c>
      <c r="W2259" s="1">
        <v>0.9072</v>
      </c>
      <c r="AA2259" s="1">
        <v>0.8819</v>
      </c>
      <c r="AJ2259" s="1">
        <v>0.9014</v>
      </c>
      <c r="AK2259" s="20">
        <f t="shared" ref="AK2259:AK2279" si="64">AVERAGE(G2259:AJ2259)</f>
        <v>0.90175</v>
      </c>
    </row>
    <row r="2260" s="1" customFormat="1" ht="54" spans="1:37">
      <c r="A2260" s="1">
        <v>2257</v>
      </c>
      <c r="B2260" s="1" t="s">
        <v>3647</v>
      </c>
      <c r="C2260" s="1" t="s">
        <v>40</v>
      </c>
      <c r="D2260" s="1" t="s">
        <v>1798</v>
      </c>
      <c r="E2260" s="1" t="s">
        <v>3648</v>
      </c>
      <c r="F2260" s="1">
        <v>37.59</v>
      </c>
      <c r="G2260" s="1">
        <v>37.18</v>
      </c>
      <c r="Q2260" s="1">
        <v>37.18</v>
      </c>
      <c r="U2260" s="1">
        <v>37.56</v>
      </c>
      <c r="AI2260" s="1">
        <v>37.18</v>
      </c>
      <c r="AK2260" s="1">
        <v>37.275</v>
      </c>
    </row>
    <row r="2261" s="1" customFormat="1" ht="40.5" spans="1:37">
      <c r="A2261" s="1">
        <v>2258</v>
      </c>
      <c r="B2261" s="1" t="s">
        <v>3649</v>
      </c>
      <c r="C2261" s="1" t="s">
        <v>1500</v>
      </c>
      <c r="D2261" s="1" t="s">
        <v>975</v>
      </c>
      <c r="E2261" s="1" t="s">
        <v>3650</v>
      </c>
      <c r="F2261" s="1" t="s">
        <v>3651</v>
      </c>
      <c r="I2261" s="1">
        <v>1.373</v>
      </c>
      <c r="L2261" s="1">
        <v>1.4479</v>
      </c>
      <c r="R2261" s="1">
        <v>1.373</v>
      </c>
      <c r="U2261" s="1">
        <v>1.373</v>
      </c>
      <c r="W2261" s="1">
        <v>1.373</v>
      </c>
      <c r="AE2261" s="1">
        <v>1.4525</v>
      </c>
      <c r="AI2261" s="1">
        <v>1.373</v>
      </c>
      <c r="AK2261" s="1" t="s">
        <v>3652</v>
      </c>
    </row>
    <row r="2262" s="6" customFormat="1" ht="26.25" customHeight="1" spans="1:37">
      <c r="A2262" s="1">
        <v>2259</v>
      </c>
      <c r="B2262" s="6" t="s">
        <v>3653</v>
      </c>
      <c r="C2262" s="6" t="s">
        <v>321</v>
      </c>
      <c r="D2262" s="6" t="s">
        <v>91</v>
      </c>
      <c r="E2262" s="6" t="s">
        <v>3654</v>
      </c>
      <c r="F2262" s="6">
        <v>1.1118</v>
      </c>
      <c r="I2262" s="6">
        <v>1.102</v>
      </c>
      <c r="J2262" s="6">
        <v>1.043</v>
      </c>
      <c r="K2262" s="6">
        <v>1.069</v>
      </c>
      <c r="L2262" s="6">
        <v>1.065</v>
      </c>
      <c r="N2262" s="6">
        <v>1.043</v>
      </c>
      <c r="O2262" s="6">
        <v>1.043</v>
      </c>
      <c r="Q2262" s="6">
        <v>1.043</v>
      </c>
      <c r="T2262" s="6">
        <v>1.1155</v>
      </c>
      <c r="U2262" s="6">
        <v>1.103</v>
      </c>
      <c r="V2262" s="6">
        <v>1.0925</v>
      </c>
      <c r="W2262" s="6">
        <v>1.043</v>
      </c>
      <c r="AA2262" s="6">
        <v>1.043</v>
      </c>
      <c r="AB2262" s="6">
        <v>1.043</v>
      </c>
      <c r="AD2262" s="6">
        <v>1.043</v>
      </c>
      <c r="AI2262" s="6">
        <v>1.043</v>
      </c>
      <c r="AJ2262" s="6">
        <v>1.043</v>
      </c>
      <c r="AK2262" s="6">
        <f t="shared" si="64"/>
        <v>1.0610625</v>
      </c>
    </row>
    <row r="2263" s="6" customFormat="1" ht="26.25" customHeight="1" spans="1:37">
      <c r="A2263" s="1">
        <v>2260</v>
      </c>
      <c r="B2263" s="6" t="s">
        <v>3653</v>
      </c>
      <c r="C2263" s="6" t="s">
        <v>321</v>
      </c>
      <c r="D2263" s="6" t="s">
        <v>778</v>
      </c>
      <c r="E2263" s="6" t="s">
        <v>3654</v>
      </c>
      <c r="F2263" s="6">
        <v>1.0955</v>
      </c>
      <c r="I2263" s="6">
        <v>1.08566666666667</v>
      </c>
      <c r="Q2263" s="6">
        <v>1.043</v>
      </c>
      <c r="U2263" s="6">
        <v>1.08666666666667</v>
      </c>
      <c r="W2263" s="6">
        <v>1.043</v>
      </c>
      <c r="AA2263" s="6">
        <v>1.043</v>
      </c>
      <c r="AI2263" s="6">
        <v>1.043</v>
      </c>
      <c r="AK2263" s="6">
        <f t="shared" si="64"/>
        <v>1.05738888888889</v>
      </c>
    </row>
    <row r="2264" s="6" customFormat="1" ht="26.25" customHeight="1" spans="1:37">
      <c r="A2264" s="1">
        <v>2261</v>
      </c>
      <c r="B2264" s="6" t="s">
        <v>3655</v>
      </c>
      <c r="C2264" s="6" t="s">
        <v>321</v>
      </c>
      <c r="D2264" s="6" t="s">
        <v>68</v>
      </c>
      <c r="E2264" s="6" t="s">
        <v>3654</v>
      </c>
      <c r="F2264" s="6">
        <v>1.3271</v>
      </c>
      <c r="I2264" s="6">
        <v>1.31933333333333</v>
      </c>
      <c r="J2264" s="6">
        <v>1.246</v>
      </c>
      <c r="K2264" s="6">
        <v>1.27466666666667</v>
      </c>
      <c r="L2264" s="6">
        <v>1.256</v>
      </c>
      <c r="N2264" s="6">
        <v>1.246</v>
      </c>
      <c r="Q2264" s="6">
        <v>1.246</v>
      </c>
      <c r="U2264" s="6">
        <v>1.282</v>
      </c>
      <c r="W2264" s="6">
        <v>1.246</v>
      </c>
      <c r="Y2264" s="6">
        <v>1.298</v>
      </c>
      <c r="AA2264" s="6">
        <v>1.246</v>
      </c>
      <c r="AB2264" s="6">
        <v>1.246</v>
      </c>
      <c r="AD2264" s="6">
        <v>1.246</v>
      </c>
      <c r="AI2264" s="6">
        <v>1.246</v>
      </c>
      <c r="AJ2264" s="6">
        <v>1.246</v>
      </c>
      <c r="AK2264" s="6">
        <f t="shared" si="64"/>
        <v>1.26028571428571</v>
      </c>
    </row>
    <row r="2265" s="6" customFormat="1" ht="26.25" customHeight="1" spans="1:37">
      <c r="A2265" s="1">
        <v>2262</v>
      </c>
      <c r="B2265" s="6" t="s">
        <v>3656</v>
      </c>
      <c r="C2265" s="6" t="s">
        <v>1305</v>
      </c>
      <c r="D2265" s="6" t="s">
        <v>85</v>
      </c>
      <c r="E2265" s="6" t="s">
        <v>3654</v>
      </c>
      <c r="F2265" s="6">
        <v>21.9467</v>
      </c>
      <c r="J2265" s="6">
        <v>20.47</v>
      </c>
      <c r="K2265" s="6">
        <v>21.59</v>
      </c>
      <c r="L2265" s="6">
        <v>21.67</v>
      </c>
      <c r="N2265" s="6">
        <v>20.47</v>
      </c>
      <c r="O2265" s="6">
        <v>20.47</v>
      </c>
      <c r="Q2265" s="6">
        <v>20.47</v>
      </c>
      <c r="R2265" s="6">
        <v>20.47</v>
      </c>
      <c r="T2265" s="6">
        <v>20.47</v>
      </c>
      <c r="U2265" s="6">
        <v>20.47</v>
      </c>
      <c r="W2265" s="6">
        <v>20.47</v>
      </c>
      <c r="AA2265" s="6">
        <v>20.47</v>
      </c>
      <c r="AB2265" s="6">
        <v>20.47</v>
      </c>
      <c r="AD2265" s="6">
        <v>20.47</v>
      </c>
      <c r="AI2265" s="6">
        <v>20.47</v>
      </c>
      <c r="AJ2265" s="6">
        <v>20.47</v>
      </c>
      <c r="AK2265" s="6">
        <f t="shared" si="64"/>
        <v>20.6246666666667</v>
      </c>
    </row>
    <row r="2266" s="6" customFormat="1" ht="26.25" customHeight="1" spans="1:37">
      <c r="A2266" s="1">
        <v>2263</v>
      </c>
      <c r="B2266" s="6" t="s">
        <v>3657</v>
      </c>
      <c r="C2266" s="6" t="s">
        <v>1305</v>
      </c>
      <c r="D2266" s="6" t="s">
        <v>85</v>
      </c>
      <c r="E2266" s="6" t="s">
        <v>3654</v>
      </c>
      <c r="F2266" s="6">
        <v>16.3067</v>
      </c>
      <c r="J2266" s="6">
        <v>15.32</v>
      </c>
      <c r="K2266" s="6">
        <v>16.03</v>
      </c>
      <c r="L2266" s="6">
        <v>16</v>
      </c>
      <c r="O2266" s="6">
        <v>15.32</v>
      </c>
      <c r="Q2266" s="6">
        <v>15.32</v>
      </c>
      <c r="T2266" s="6">
        <v>15.32</v>
      </c>
      <c r="U2266" s="6">
        <v>15.32</v>
      </c>
      <c r="AA2266" s="6">
        <v>15.32</v>
      </c>
      <c r="AB2266" s="6">
        <v>15.32</v>
      </c>
      <c r="AD2266" s="6">
        <v>15.32</v>
      </c>
      <c r="AI2266" s="6">
        <v>15.32</v>
      </c>
      <c r="AJ2266" s="6">
        <v>15.32</v>
      </c>
      <c r="AK2266" s="6">
        <f t="shared" si="64"/>
        <v>15.4358333333333</v>
      </c>
    </row>
    <row r="2267" s="6" customFormat="1" ht="26.25" customHeight="1" spans="1:37">
      <c r="A2267" s="1">
        <v>2264</v>
      </c>
      <c r="B2267" s="6" t="s">
        <v>3658</v>
      </c>
      <c r="C2267" s="6" t="s">
        <v>3659</v>
      </c>
      <c r="D2267" s="6" t="s">
        <v>462</v>
      </c>
      <c r="E2267" s="6" t="s">
        <v>3654</v>
      </c>
      <c r="F2267" s="6">
        <v>29.58</v>
      </c>
      <c r="I2267" s="6">
        <v>29.07</v>
      </c>
      <c r="J2267" s="6">
        <v>27.88</v>
      </c>
      <c r="K2267" s="6">
        <v>28.67</v>
      </c>
      <c r="L2267" s="6">
        <v>28.61</v>
      </c>
      <c r="O2267" s="6">
        <v>27.98</v>
      </c>
      <c r="V2267" s="6">
        <v>29.28</v>
      </c>
      <c r="W2267" s="6">
        <v>26.36</v>
      </c>
      <c r="X2267" s="6">
        <v>29.52</v>
      </c>
      <c r="Y2267" s="6">
        <v>29.45</v>
      </c>
      <c r="AA2267" s="6">
        <v>27.881</v>
      </c>
      <c r="AD2267" s="6">
        <v>28.98</v>
      </c>
      <c r="AK2267" s="6">
        <f t="shared" si="64"/>
        <v>28.5164545454546</v>
      </c>
    </row>
    <row r="2268" s="6" customFormat="1" ht="26.25" customHeight="1" spans="1:37">
      <c r="A2268" s="1">
        <v>2265</v>
      </c>
      <c r="B2268" s="6" t="s">
        <v>3660</v>
      </c>
      <c r="C2268" s="6" t="s">
        <v>3661</v>
      </c>
      <c r="D2268" s="6" t="s">
        <v>212</v>
      </c>
      <c r="E2268" s="6" t="s">
        <v>3654</v>
      </c>
      <c r="F2268" s="6">
        <v>11.86</v>
      </c>
      <c r="G2268" s="6">
        <v>10.93</v>
      </c>
      <c r="L2268" s="6">
        <v>11.37</v>
      </c>
      <c r="AD2268" s="6">
        <v>10.93</v>
      </c>
      <c r="AI2268" s="6">
        <v>10.93</v>
      </c>
      <c r="AJ2268" s="6">
        <v>10.93</v>
      </c>
      <c r="AK2268" s="6">
        <f t="shared" si="64"/>
        <v>11.018</v>
      </c>
    </row>
    <row r="2269" s="6" customFormat="1" ht="26.25" customHeight="1" spans="1:37">
      <c r="A2269" s="1">
        <v>2266</v>
      </c>
      <c r="B2269" s="6" t="s">
        <v>3662</v>
      </c>
      <c r="C2269" s="6" t="s">
        <v>3663</v>
      </c>
      <c r="D2269" s="6" t="s">
        <v>212</v>
      </c>
      <c r="E2269" s="6" t="s">
        <v>3654</v>
      </c>
      <c r="F2269" s="6">
        <v>23.85</v>
      </c>
      <c r="J2269" s="6">
        <v>22.93</v>
      </c>
      <c r="K2269" s="6">
        <v>23.82</v>
      </c>
      <c r="L2269" s="6">
        <v>23.31</v>
      </c>
      <c r="O2269" s="6">
        <v>22.93</v>
      </c>
      <c r="U2269" s="6">
        <v>22.93</v>
      </c>
      <c r="W2269" s="6">
        <v>22.93</v>
      </c>
      <c r="AA2269" s="6">
        <v>22.931</v>
      </c>
      <c r="AD2269" s="6">
        <v>22.93</v>
      </c>
      <c r="AJ2269" s="6">
        <v>22.93</v>
      </c>
      <c r="AK2269" s="6">
        <f t="shared" si="64"/>
        <v>23.0712222222222</v>
      </c>
    </row>
    <row r="2270" s="6" customFormat="1" ht="26.25" customHeight="1" spans="1:37">
      <c r="A2270" s="1">
        <v>2267</v>
      </c>
      <c r="B2270" s="6" t="s">
        <v>3664</v>
      </c>
      <c r="C2270" s="6" t="s">
        <v>3665</v>
      </c>
      <c r="D2270" s="6" t="s">
        <v>85</v>
      </c>
      <c r="E2270" s="6" t="s">
        <v>3654</v>
      </c>
      <c r="F2270" s="6">
        <v>8.7567</v>
      </c>
      <c r="I2270" s="6">
        <v>7.83</v>
      </c>
      <c r="N2270" s="6">
        <v>6.2</v>
      </c>
      <c r="Q2270" s="6">
        <v>5.99</v>
      </c>
      <c r="U2270" s="6">
        <v>5.99</v>
      </c>
      <c r="AA2270" s="6">
        <v>6.06</v>
      </c>
      <c r="AI2270" s="6">
        <v>5.99</v>
      </c>
      <c r="AK2270" s="6">
        <f t="shared" si="64"/>
        <v>6.34333333333333</v>
      </c>
    </row>
    <row r="2271" s="6" customFormat="1" ht="26.25" customHeight="1" spans="1:37">
      <c r="A2271" s="1">
        <v>2268</v>
      </c>
      <c r="B2271" s="6" t="s">
        <v>919</v>
      </c>
      <c r="C2271" s="6" t="s">
        <v>1305</v>
      </c>
      <c r="D2271" s="6" t="s">
        <v>85</v>
      </c>
      <c r="E2271" s="6" t="s">
        <v>3654</v>
      </c>
      <c r="F2271" s="6">
        <v>33.3667</v>
      </c>
      <c r="I2271" s="6">
        <v>30.69</v>
      </c>
      <c r="K2271" s="6">
        <v>32.43</v>
      </c>
      <c r="L2271" s="6">
        <v>31.49</v>
      </c>
      <c r="N2271" s="6">
        <v>31</v>
      </c>
      <c r="Q2271" s="6">
        <v>30.69</v>
      </c>
      <c r="T2271" s="6">
        <v>31.98</v>
      </c>
      <c r="U2271" s="6">
        <v>31</v>
      </c>
      <c r="V2271" s="6">
        <v>33.2</v>
      </c>
      <c r="AA2271" s="6">
        <v>30.6043</v>
      </c>
      <c r="AI2271" s="6">
        <v>30.69</v>
      </c>
      <c r="AK2271" s="6">
        <f t="shared" si="64"/>
        <v>31.37743</v>
      </c>
    </row>
    <row r="2272" s="6" customFormat="1" ht="26.25" customHeight="1" spans="1:37">
      <c r="A2272" s="1">
        <v>2269</v>
      </c>
      <c r="B2272" s="6" t="s">
        <v>919</v>
      </c>
      <c r="C2272" s="6" t="s">
        <v>449</v>
      </c>
      <c r="D2272" s="6" t="s">
        <v>85</v>
      </c>
      <c r="E2272" s="6" t="s">
        <v>3654</v>
      </c>
      <c r="F2272" s="6">
        <v>49.7167</v>
      </c>
      <c r="I2272" s="6">
        <v>46.5</v>
      </c>
      <c r="U2272" s="6">
        <v>46.5</v>
      </c>
      <c r="AA2272" s="6">
        <v>44.5495</v>
      </c>
      <c r="AI2272" s="6">
        <v>46.5</v>
      </c>
      <c r="AK2272" s="6">
        <f t="shared" si="64"/>
        <v>46.012375</v>
      </c>
    </row>
    <row r="2273" s="6" customFormat="1" ht="26.25" customHeight="1" spans="1:37">
      <c r="A2273" s="1">
        <v>2270</v>
      </c>
      <c r="B2273" s="6" t="s">
        <v>94</v>
      </c>
      <c r="C2273" s="6" t="s">
        <v>3666</v>
      </c>
      <c r="D2273" s="6" t="s">
        <v>85</v>
      </c>
      <c r="E2273" s="6" t="s">
        <v>3654</v>
      </c>
      <c r="F2273" s="6">
        <v>13.0133</v>
      </c>
      <c r="V2273" s="6">
        <v>11.84</v>
      </c>
      <c r="AK2273" s="6">
        <f t="shared" si="64"/>
        <v>11.84</v>
      </c>
    </row>
    <row r="2274" s="6" customFormat="1" ht="26.25" customHeight="1" spans="1:37">
      <c r="A2274" s="1">
        <v>2271</v>
      </c>
      <c r="B2274" s="6" t="s">
        <v>1267</v>
      </c>
      <c r="C2274" s="6" t="s">
        <v>186</v>
      </c>
      <c r="D2274" s="6" t="s">
        <v>240</v>
      </c>
      <c r="E2274" s="6" t="s">
        <v>3654</v>
      </c>
      <c r="F2274" s="6">
        <v>1.402</v>
      </c>
      <c r="I2274" s="6">
        <v>1.3</v>
      </c>
      <c r="K2274" s="6">
        <v>1.304</v>
      </c>
      <c r="U2274" s="6">
        <v>1.304</v>
      </c>
      <c r="AK2274" s="6">
        <f t="shared" si="64"/>
        <v>1.30266666666667</v>
      </c>
    </row>
    <row r="2275" s="6" customFormat="1" ht="26.25" customHeight="1" spans="1:37">
      <c r="A2275" s="1">
        <v>2272</v>
      </c>
      <c r="B2275" s="6" t="s">
        <v>1267</v>
      </c>
      <c r="C2275" s="6" t="s">
        <v>186</v>
      </c>
      <c r="D2275" s="6" t="s">
        <v>187</v>
      </c>
      <c r="E2275" s="6" t="s">
        <v>3654</v>
      </c>
      <c r="F2275" s="6">
        <v>1.367</v>
      </c>
      <c r="I2275" s="6">
        <v>1.3</v>
      </c>
      <c r="L2275" s="6">
        <v>1.256</v>
      </c>
      <c r="U2275" s="6">
        <v>1.2975</v>
      </c>
      <c r="V2275" s="6">
        <v>1.2735</v>
      </c>
      <c r="AB2275" s="6">
        <v>1.22</v>
      </c>
      <c r="AK2275" s="6">
        <f t="shared" si="64"/>
        <v>1.2694</v>
      </c>
    </row>
    <row r="2276" s="6" customFormat="1" ht="26.25" customHeight="1" spans="1:37">
      <c r="A2276" s="1">
        <v>2273</v>
      </c>
      <c r="B2276" s="6" t="s">
        <v>3667</v>
      </c>
      <c r="C2276" s="6" t="s">
        <v>1305</v>
      </c>
      <c r="D2276" s="6" t="s">
        <v>85</v>
      </c>
      <c r="E2276" s="6" t="s">
        <v>3654</v>
      </c>
      <c r="F2276" s="6">
        <v>24</v>
      </c>
      <c r="K2276" s="6">
        <v>20.75</v>
      </c>
      <c r="L2276" s="6">
        <v>18.73</v>
      </c>
      <c r="U2276" s="6">
        <v>22</v>
      </c>
      <c r="V2276" s="6">
        <v>20</v>
      </c>
      <c r="AB2276" s="6">
        <v>18.42</v>
      </c>
      <c r="AI2276" s="6">
        <v>22</v>
      </c>
      <c r="AK2276" s="6">
        <f t="shared" si="64"/>
        <v>20.3166666666667</v>
      </c>
    </row>
    <row r="2277" s="6" customFormat="1" ht="26.25" customHeight="1" spans="1:37">
      <c r="A2277" s="1">
        <v>2274</v>
      </c>
      <c r="B2277" s="6" t="s">
        <v>3668</v>
      </c>
      <c r="C2277" s="6" t="s">
        <v>1238</v>
      </c>
      <c r="D2277" s="6" t="s">
        <v>85</v>
      </c>
      <c r="E2277" s="6" t="s">
        <v>3654</v>
      </c>
      <c r="F2277" s="6">
        <v>13.46</v>
      </c>
      <c r="U2277" s="6">
        <v>12.52</v>
      </c>
      <c r="V2277" s="6">
        <v>12.52</v>
      </c>
      <c r="AK2277" s="6">
        <f t="shared" si="64"/>
        <v>12.52</v>
      </c>
    </row>
    <row r="2278" s="6" customFormat="1" ht="26.25" customHeight="1" spans="1:37">
      <c r="A2278" s="1">
        <v>2275</v>
      </c>
      <c r="B2278" s="6" t="s">
        <v>3669</v>
      </c>
      <c r="C2278" s="6" t="s">
        <v>3670</v>
      </c>
      <c r="D2278" s="6" t="s">
        <v>189</v>
      </c>
      <c r="E2278" s="6" t="s">
        <v>3654</v>
      </c>
      <c r="F2278" s="6">
        <v>0.5155</v>
      </c>
      <c r="Q2278" s="6">
        <v>0.445</v>
      </c>
      <c r="U2278" s="6">
        <v>0.45</v>
      </c>
      <c r="V2278" s="6">
        <v>0.43</v>
      </c>
      <c r="AI2278" s="6">
        <v>0.45</v>
      </c>
      <c r="AK2278" s="6">
        <f t="shared" si="64"/>
        <v>0.44375</v>
      </c>
    </row>
    <row r="2279" s="6" customFormat="1" ht="26.25" customHeight="1" spans="1:37">
      <c r="A2279" s="1">
        <v>2276</v>
      </c>
      <c r="B2279" s="6" t="s">
        <v>3671</v>
      </c>
      <c r="C2279" s="6" t="s">
        <v>315</v>
      </c>
      <c r="D2279" s="6" t="s">
        <v>975</v>
      </c>
      <c r="E2279" s="6" t="s">
        <v>3654</v>
      </c>
      <c r="F2279" s="6">
        <v>3.0636</v>
      </c>
      <c r="G2279" s="6">
        <v>3.05571428571429</v>
      </c>
      <c r="I2279" s="6">
        <v>2.96535714285714</v>
      </c>
      <c r="Q2279" s="6">
        <v>2.60857142857143</v>
      </c>
      <c r="U2279" s="6">
        <v>3</v>
      </c>
      <c r="AA2279" s="6">
        <v>3</v>
      </c>
      <c r="AI2279" s="6">
        <v>2.60857142857143</v>
      </c>
      <c r="AK2279" s="6">
        <f t="shared" si="64"/>
        <v>2.87303571428571</v>
      </c>
    </row>
    <row r="2280" s="1" customFormat="1" ht="40.5" spans="1:37">
      <c r="A2280" s="1">
        <v>2277</v>
      </c>
      <c r="B2280" s="1" t="s">
        <v>3622</v>
      </c>
      <c r="C2280" s="1" t="s">
        <v>477</v>
      </c>
      <c r="D2280" s="1" t="s">
        <v>478</v>
      </c>
      <c r="E2280" s="1" t="s">
        <v>3623</v>
      </c>
      <c r="F2280" s="1">
        <v>164.63</v>
      </c>
      <c r="I2280" s="1">
        <v>158.05</v>
      </c>
      <c r="J2280" s="1">
        <v>134.6267</v>
      </c>
      <c r="K2280" s="1">
        <v>146.34</v>
      </c>
      <c r="L2280" s="1">
        <v>143.14</v>
      </c>
      <c r="O2280" s="1">
        <v>150.81</v>
      </c>
      <c r="P2280" s="1">
        <v>159.5</v>
      </c>
      <c r="V2280" s="1">
        <v>143.14</v>
      </c>
      <c r="AA2280" s="1">
        <v>134.6267</v>
      </c>
      <c r="AD2280" s="1">
        <v>143.14</v>
      </c>
      <c r="AF2280" s="1">
        <v>143.14</v>
      </c>
      <c r="AI2280" s="1">
        <v>117.6</v>
      </c>
      <c r="AJ2280" s="1">
        <v>117.6</v>
      </c>
      <c r="AK2280" s="1">
        <v>140.9761</v>
      </c>
    </row>
    <row r="2281" s="1" customFormat="1" ht="35.5" customHeight="1" spans="1:37">
      <c r="A2281" s="1">
        <v>2278</v>
      </c>
      <c r="B2281" s="1" t="s">
        <v>3672</v>
      </c>
      <c r="C2281" s="1" t="s">
        <v>3673</v>
      </c>
      <c r="D2281" s="1" t="s">
        <v>233</v>
      </c>
      <c r="E2281" s="1" t="s">
        <v>3674</v>
      </c>
      <c r="F2281" s="1">
        <v>7.1186</v>
      </c>
      <c r="Q2281" s="1">
        <v>6.8486</v>
      </c>
      <c r="AD2281" s="1">
        <v>6.8486</v>
      </c>
      <c r="AK2281" s="20">
        <v>6.9386</v>
      </c>
    </row>
    <row r="2282" s="1" customFormat="1" ht="20" customHeight="1" spans="1:37">
      <c r="A2282" s="1">
        <v>2279</v>
      </c>
      <c r="B2282" s="1" t="s">
        <v>3675</v>
      </c>
      <c r="C2282" s="1" t="s">
        <v>3676</v>
      </c>
      <c r="D2282" s="1" t="s">
        <v>233</v>
      </c>
      <c r="E2282" s="1" t="s">
        <v>3674</v>
      </c>
      <c r="F2282" s="1">
        <v>5.2829</v>
      </c>
      <c r="Q2282" s="1">
        <v>5.0172</v>
      </c>
      <c r="AD2282" s="1">
        <v>5.0172</v>
      </c>
      <c r="AK2282" s="20">
        <v>5.10576666666667</v>
      </c>
    </row>
    <row r="2283" s="1" customFormat="1" ht="18" customHeight="1" spans="1:37">
      <c r="A2283" s="1">
        <v>2280</v>
      </c>
      <c r="B2283" s="1" t="s">
        <v>3677</v>
      </c>
      <c r="C2283" s="1" t="s">
        <v>191</v>
      </c>
      <c r="D2283" s="1" t="s">
        <v>237</v>
      </c>
      <c r="E2283" s="1" t="s">
        <v>3674</v>
      </c>
      <c r="F2283" s="1">
        <v>2.7571</v>
      </c>
      <c r="Q2283" s="1">
        <v>2.7565</v>
      </c>
      <c r="AK2283" s="20">
        <v>2.7568</v>
      </c>
    </row>
    <row r="2284" s="1" customFormat="1" ht="14.5" customHeight="1" spans="1:37">
      <c r="A2284" s="1">
        <v>2281</v>
      </c>
      <c r="B2284" s="1" t="s">
        <v>3678</v>
      </c>
      <c r="C2284" s="1" t="s">
        <v>307</v>
      </c>
      <c r="D2284" s="1" t="s">
        <v>237</v>
      </c>
      <c r="E2284" s="1" t="s">
        <v>3674</v>
      </c>
      <c r="F2284" s="1">
        <v>4.25</v>
      </c>
      <c r="H2284" s="1">
        <v>4.2493</v>
      </c>
      <c r="Q2284" s="1">
        <v>4.0893</v>
      </c>
      <c r="AD2284" s="1">
        <v>4.0893</v>
      </c>
      <c r="AK2284" s="20">
        <v>4.169475</v>
      </c>
    </row>
    <row r="2285" s="1" customFormat="1" ht="15" customHeight="1" spans="1:37">
      <c r="A2285" s="1">
        <v>2282</v>
      </c>
      <c r="B2285" s="1" t="s">
        <v>3029</v>
      </c>
      <c r="C2285" s="1" t="s">
        <v>466</v>
      </c>
      <c r="D2285" s="1" t="s">
        <v>2572</v>
      </c>
      <c r="E2285" s="1" t="s">
        <v>3674</v>
      </c>
      <c r="F2285" s="1">
        <v>8.908</v>
      </c>
      <c r="Q2285" s="1">
        <v>8.4678</v>
      </c>
      <c r="AK2285" s="20">
        <v>8.6879</v>
      </c>
    </row>
    <row r="2286" s="1" customFormat="1" ht="15" customHeight="1" spans="1:37">
      <c r="A2286" s="1">
        <v>2283</v>
      </c>
      <c r="B2286" s="1" t="s">
        <v>3679</v>
      </c>
      <c r="C2286" s="1" t="s">
        <v>2994</v>
      </c>
      <c r="D2286" s="1" t="s">
        <v>251</v>
      </c>
      <c r="E2286" s="1" t="s">
        <v>3674</v>
      </c>
      <c r="F2286" s="1">
        <v>2.3542</v>
      </c>
      <c r="Q2286" s="1">
        <v>2.3467</v>
      </c>
      <c r="AK2286" s="20">
        <v>2.35045</v>
      </c>
    </row>
    <row r="2287" s="1" customFormat="1" ht="40.5" spans="1:37">
      <c r="A2287" s="1">
        <v>2284</v>
      </c>
      <c r="B2287" s="1" t="s">
        <v>3680</v>
      </c>
      <c r="C2287" s="1" t="s">
        <v>76</v>
      </c>
      <c r="D2287" s="1" t="s">
        <v>189</v>
      </c>
      <c r="E2287" s="1" t="s">
        <v>3674</v>
      </c>
      <c r="F2287" s="1">
        <v>0.8553</v>
      </c>
      <c r="Q2287" s="1">
        <v>0.8547</v>
      </c>
      <c r="T2287" s="1">
        <v>0.8547</v>
      </c>
      <c r="AK2287" s="20">
        <v>0.8549</v>
      </c>
    </row>
    <row r="2288" s="1" customFormat="1" ht="40.5" spans="1:37">
      <c r="A2288" s="1">
        <v>2285</v>
      </c>
      <c r="B2288" s="1" t="s">
        <v>3681</v>
      </c>
      <c r="C2288" s="1" t="s">
        <v>466</v>
      </c>
      <c r="D2288" s="1" t="s">
        <v>189</v>
      </c>
      <c r="E2288" s="1" t="s">
        <v>3674</v>
      </c>
      <c r="F2288" s="1">
        <v>0.563</v>
      </c>
      <c r="G2288" s="1">
        <v>0.56</v>
      </c>
      <c r="K2288" s="1">
        <v>0.5627</v>
      </c>
      <c r="L2288" s="1">
        <v>0.562</v>
      </c>
      <c r="R2288" s="1">
        <v>0.5617</v>
      </c>
      <c r="T2288" s="1">
        <v>0.562</v>
      </c>
      <c r="U2288" s="1">
        <v>0.5617</v>
      </c>
      <c r="Z2288" s="1">
        <v>0.5617</v>
      </c>
      <c r="AI2288" s="1">
        <v>0.5617</v>
      </c>
      <c r="AK2288" s="1">
        <v>0.5618</v>
      </c>
    </row>
    <row r="2289" s="1" customFormat="1" ht="40.5" spans="1:37">
      <c r="A2289" s="1">
        <v>2286</v>
      </c>
      <c r="B2289" s="1" t="s">
        <v>3682</v>
      </c>
      <c r="C2289" s="1" t="s">
        <v>3683</v>
      </c>
      <c r="D2289" s="1" t="s">
        <v>240</v>
      </c>
      <c r="E2289" s="1" t="s">
        <v>3674</v>
      </c>
      <c r="F2289" s="1">
        <v>2.2525</v>
      </c>
      <c r="G2289" s="1">
        <v>2.202</v>
      </c>
      <c r="L2289" s="1">
        <v>2.249</v>
      </c>
      <c r="O2289" s="1">
        <v>2.206</v>
      </c>
      <c r="Q2289" s="1">
        <v>2.202</v>
      </c>
      <c r="U2289" s="1">
        <v>2.205</v>
      </c>
      <c r="V2289" s="1">
        <v>2.209</v>
      </c>
      <c r="Y2289" s="1">
        <v>2.204</v>
      </c>
      <c r="Z2289" s="1">
        <v>2.205</v>
      </c>
      <c r="AD2289" s="1">
        <v>2.205</v>
      </c>
      <c r="AI2289" s="1">
        <v>2.202</v>
      </c>
      <c r="AJ2289" s="1">
        <v>2.205</v>
      </c>
      <c r="AK2289" s="1">
        <v>2.212</v>
      </c>
    </row>
    <row r="2290" s="1" customFormat="1" ht="40.5" spans="1:37">
      <c r="A2290" s="1">
        <v>2287</v>
      </c>
      <c r="B2290" s="1" t="s">
        <v>3684</v>
      </c>
      <c r="C2290" s="1" t="s">
        <v>3685</v>
      </c>
      <c r="D2290" s="1" t="s">
        <v>212</v>
      </c>
      <c r="E2290" s="1" t="s">
        <v>3674</v>
      </c>
      <c r="F2290" s="1">
        <v>18.0775</v>
      </c>
      <c r="G2290" s="1">
        <v>17.18</v>
      </c>
      <c r="J2290" s="1">
        <v>17.19</v>
      </c>
      <c r="K2290" s="1">
        <v>18</v>
      </c>
      <c r="O2290" s="1">
        <v>17.3</v>
      </c>
      <c r="Q2290" s="1">
        <v>17.18</v>
      </c>
      <c r="R2290" s="1">
        <v>17.21</v>
      </c>
      <c r="U2290" s="1">
        <v>17.21</v>
      </c>
      <c r="V2290" s="1">
        <v>17.49</v>
      </c>
      <c r="Z2290" s="1">
        <v>17.21</v>
      </c>
      <c r="AA2290" s="1">
        <v>17.51</v>
      </c>
      <c r="AI2290" s="1">
        <v>17.18</v>
      </c>
      <c r="AJ2290" s="1">
        <v>17.21</v>
      </c>
      <c r="AK2290" s="1">
        <v>17.3806</v>
      </c>
    </row>
    <row r="2291" s="1" customFormat="1" ht="25" customHeight="1" spans="1:37">
      <c r="A2291" s="1">
        <v>2288</v>
      </c>
      <c r="B2291" s="1" t="s">
        <v>3686</v>
      </c>
      <c r="C2291" s="1" t="s">
        <v>3687</v>
      </c>
      <c r="D2291" s="1" t="s">
        <v>212</v>
      </c>
      <c r="E2291" s="1" t="s">
        <v>3688</v>
      </c>
      <c r="F2291" s="20">
        <v>28.29</v>
      </c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>
        <v>27.22</v>
      </c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20"/>
      <c r="AC2291" s="20"/>
      <c r="AD2291" s="20">
        <v>27.22</v>
      </c>
      <c r="AE2291" s="20"/>
      <c r="AF2291" s="20"/>
      <c r="AG2291" s="20"/>
      <c r="AH2291" s="20"/>
      <c r="AI2291" s="20"/>
      <c r="AJ2291" s="20"/>
      <c r="AK2291" s="20">
        <v>27.5766666666667</v>
      </c>
    </row>
    <row r="2292" s="1" customFormat="1" ht="25" customHeight="1" spans="1:37">
      <c r="A2292" s="1">
        <v>2289</v>
      </c>
      <c r="B2292" s="1" t="s">
        <v>3689</v>
      </c>
      <c r="C2292" s="1" t="s">
        <v>3690</v>
      </c>
      <c r="D2292" s="1" t="s">
        <v>3691</v>
      </c>
      <c r="E2292" s="1" t="s">
        <v>3692</v>
      </c>
      <c r="F2292" s="20">
        <v>29.19</v>
      </c>
      <c r="G2292" s="20"/>
      <c r="H2292" s="20"/>
      <c r="I2292" s="20"/>
      <c r="J2292" s="20"/>
      <c r="K2292" s="20"/>
      <c r="L2292" s="20"/>
      <c r="M2292" s="20"/>
      <c r="N2292" s="20"/>
      <c r="O2292" s="20"/>
      <c r="P2292" s="20"/>
      <c r="Q2292" s="20">
        <v>28.18</v>
      </c>
      <c r="R2292" s="20"/>
      <c r="S2292" s="20"/>
      <c r="T2292" s="20"/>
      <c r="U2292" s="20"/>
      <c r="V2292" s="20"/>
      <c r="W2292" s="20"/>
      <c r="X2292" s="20"/>
      <c r="Y2292" s="20"/>
      <c r="Z2292" s="20"/>
      <c r="AA2292" s="20"/>
      <c r="AB2292" s="20"/>
      <c r="AC2292" s="20"/>
      <c r="AD2292" s="20">
        <v>28.18</v>
      </c>
      <c r="AE2292" s="20"/>
      <c r="AF2292" s="20"/>
      <c r="AG2292" s="20"/>
      <c r="AH2292" s="20"/>
      <c r="AI2292" s="20"/>
      <c r="AJ2292" s="20"/>
      <c r="AK2292" s="20">
        <v>28.5166666666667</v>
      </c>
    </row>
    <row r="2293" s="1" customFormat="1" ht="25" customHeight="1" spans="1:37">
      <c r="A2293" s="1">
        <v>2290</v>
      </c>
      <c r="B2293" s="1" t="s">
        <v>3693</v>
      </c>
      <c r="C2293" s="1" t="s">
        <v>3694</v>
      </c>
      <c r="D2293" s="1" t="s">
        <v>3695</v>
      </c>
      <c r="E2293" s="1" t="s">
        <v>3688</v>
      </c>
      <c r="F2293" s="20">
        <v>29.83</v>
      </c>
      <c r="G2293" s="20"/>
      <c r="H2293" s="20">
        <v>28.78</v>
      </c>
      <c r="I2293" s="20"/>
      <c r="J2293" s="20"/>
      <c r="K2293" s="20"/>
      <c r="L2293" s="20"/>
      <c r="M2293" s="20"/>
      <c r="N2293" s="20"/>
      <c r="O2293" s="20"/>
      <c r="P2293" s="20"/>
      <c r="Q2293" s="20">
        <v>28.78</v>
      </c>
      <c r="R2293" s="20"/>
      <c r="S2293" s="20"/>
      <c r="T2293" s="20"/>
      <c r="U2293" s="20"/>
      <c r="V2293" s="20"/>
      <c r="W2293" s="20"/>
      <c r="X2293" s="20"/>
      <c r="Y2293" s="20"/>
      <c r="Z2293" s="20"/>
      <c r="AA2293" s="20"/>
      <c r="AB2293" s="20"/>
      <c r="AC2293" s="20"/>
      <c r="AD2293" s="20">
        <v>28.78</v>
      </c>
      <c r="AE2293" s="20"/>
      <c r="AF2293" s="20"/>
      <c r="AG2293" s="20"/>
      <c r="AH2293" s="20"/>
      <c r="AI2293" s="20"/>
      <c r="AJ2293" s="20"/>
      <c r="AK2293" s="20">
        <v>29.0425</v>
      </c>
    </row>
    <row r="2294" s="1" customFormat="1" ht="25" customHeight="1" spans="1:37">
      <c r="A2294" s="1">
        <v>2291</v>
      </c>
      <c r="B2294" s="1" t="s">
        <v>3696</v>
      </c>
      <c r="C2294" s="1" t="s">
        <v>3697</v>
      </c>
      <c r="D2294" s="1" t="s">
        <v>212</v>
      </c>
      <c r="E2294" s="1" t="s">
        <v>3688</v>
      </c>
      <c r="F2294" s="20">
        <v>93.6</v>
      </c>
      <c r="G2294" s="20"/>
      <c r="H2294" s="20">
        <v>92.75</v>
      </c>
      <c r="I2294" s="20"/>
      <c r="J2294" s="20"/>
      <c r="K2294" s="20"/>
      <c r="L2294" s="20"/>
      <c r="M2294" s="20"/>
      <c r="N2294" s="20"/>
      <c r="O2294" s="20"/>
      <c r="P2294" s="20"/>
      <c r="Q2294" s="20">
        <v>90.19</v>
      </c>
      <c r="R2294" s="20"/>
      <c r="S2294" s="20"/>
      <c r="T2294" s="20"/>
      <c r="U2294" s="20"/>
      <c r="V2294" s="20"/>
      <c r="W2294" s="20"/>
      <c r="X2294" s="20"/>
      <c r="Y2294" s="20"/>
      <c r="Z2294" s="20"/>
      <c r="AA2294" s="20"/>
      <c r="AB2294" s="20"/>
      <c r="AC2294" s="20"/>
      <c r="AD2294" s="20">
        <v>90.19</v>
      </c>
      <c r="AE2294" s="20"/>
      <c r="AF2294" s="20"/>
      <c r="AG2294" s="20"/>
      <c r="AH2294" s="20"/>
      <c r="AI2294" s="20"/>
      <c r="AJ2294" s="20"/>
      <c r="AK2294" s="20">
        <v>91.6825</v>
      </c>
    </row>
    <row r="2295" s="1" customFormat="1" ht="25" customHeight="1" spans="1:37">
      <c r="A2295" s="1">
        <v>2292</v>
      </c>
      <c r="B2295" s="1" t="s">
        <v>3698</v>
      </c>
      <c r="C2295" s="1" t="s">
        <v>3699</v>
      </c>
      <c r="D2295" s="1" t="s">
        <v>212</v>
      </c>
      <c r="E2295" s="1" t="s">
        <v>3688</v>
      </c>
      <c r="F2295" s="20">
        <v>64.84</v>
      </c>
      <c r="G2295" s="20"/>
      <c r="H2295" s="20"/>
      <c r="I2295" s="20"/>
      <c r="J2295" s="20"/>
      <c r="K2295" s="20"/>
      <c r="L2295" s="20"/>
      <c r="M2295" s="20"/>
      <c r="N2295" s="20"/>
      <c r="O2295" s="20"/>
      <c r="P2295" s="20"/>
      <c r="Q2295" s="20">
        <v>61.56</v>
      </c>
      <c r="R2295" s="20"/>
      <c r="S2295" s="20"/>
      <c r="T2295" s="20"/>
      <c r="U2295" s="20"/>
      <c r="V2295" s="20"/>
      <c r="W2295" s="20"/>
      <c r="X2295" s="20"/>
      <c r="Y2295" s="20"/>
      <c r="Z2295" s="20"/>
      <c r="AA2295" s="20"/>
      <c r="AB2295" s="20"/>
      <c r="AC2295" s="20"/>
      <c r="AD2295" s="20">
        <v>61.56</v>
      </c>
      <c r="AE2295" s="20"/>
      <c r="AF2295" s="20"/>
      <c r="AG2295" s="20"/>
      <c r="AH2295" s="20"/>
      <c r="AI2295" s="20"/>
      <c r="AJ2295" s="20"/>
      <c r="AK2295" s="20">
        <v>62.6533333333333</v>
      </c>
    </row>
    <row r="2296" s="1" customFormat="1" ht="25" customHeight="1" spans="1:37">
      <c r="A2296" s="1">
        <v>2293</v>
      </c>
      <c r="B2296" s="1" t="s">
        <v>3700</v>
      </c>
      <c r="C2296" s="1" t="s">
        <v>3701</v>
      </c>
      <c r="D2296" s="1" t="s">
        <v>3702</v>
      </c>
      <c r="E2296" s="1" t="s">
        <v>3688</v>
      </c>
      <c r="F2296" s="20">
        <v>72</v>
      </c>
      <c r="G2296" s="20"/>
      <c r="H2296" s="20"/>
      <c r="I2296" s="20">
        <v>71.49</v>
      </c>
      <c r="J2296" s="20"/>
      <c r="K2296" s="20"/>
      <c r="L2296" s="20"/>
      <c r="M2296" s="20"/>
      <c r="N2296" s="20"/>
      <c r="O2296" s="20"/>
      <c r="P2296" s="20"/>
      <c r="Q2296" s="20"/>
      <c r="R2296" s="20"/>
      <c r="S2296" s="20"/>
      <c r="T2296" s="20"/>
      <c r="U2296" s="20"/>
      <c r="V2296" s="20"/>
      <c r="W2296" s="20"/>
      <c r="X2296" s="20">
        <v>68.44</v>
      </c>
      <c r="Y2296" s="20"/>
      <c r="Z2296" s="20"/>
      <c r="AA2296" s="20"/>
      <c r="AB2296" s="20"/>
      <c r="AC2296" s="20"/>
      <c r="AD2296" s="20">
        <v>68.44</v>
      </c>
      <c r="AE2296" s="20"/>
      <c r="AF2296" s="20"/>
      <c r="AG2296" s="20"/>
      <c r="AH2296" s="20"/>
      <c r="AI2296" s="20"/>
      <c r="AJ2296" s="20"/>
      <c r="AK2296" s="20">
        <v>70.0925</v>
      </c>
    </row>
    <row r="2297" s="1" customFormat="1" ht="25" customHeight="1" spans="1:37">
      <c r="A2297" s="1">
        <v>2294</v>
      </c>
      <c r="B2297" s="1" t="s">
        <v>3703</v>
      </c>
      <c r="C2297" s="1" t="s">
        <v>3704</v>
      </c>
      <c r="D2297" s="1" t="s">
        <v>212</v>
      </c>
      <c r="E2297" s="1" t="s">
        <v>3688</v>
      </c>
      <c r="F2297" s="20">
        <v>192.59</v>
      </c>
      <c r="G2297" s="20"/>
      <c r="H2297" s="20"/>
      <c r="I2297" s="20"/>
      <c r="J2297" s="20"/>
      <c r="K2297" s="20"/>
      <c r="L2297" s="20"/>
      <c r="M2297" s="20"/>
      <c r="N2297" s="20"/>
      <c r="O2297" s="20"/>
      <c r="P2297" s="20"/>
      <c r="Q2297" s="20"/>
      <c r="R2297" s="20"/>
      <c r="S2297" s="20"/>
      <c r="T2297" s="20"/>
      <c r="U2297" s="20"/>
      <c r="V2297" s="20"/>
      <c r="W2297" s="20"/>
      <c r="X2297" s="20">
        <v>188.34</v>
      </c>
      <c r="Y2297" s="20"/>
      <c r="Z2297" s="20"/>
      <c r="AA2297" s="20"/>
      <c r="AB2297" s="20"/>
      <c r="AC2297" s="20"/>
      <c r="AD2297" s="20">
        <v>184.44</v>
      </c>
      <c r="AE2297" s="20"/>
      <c r="AF2297" s="20"/>
      <c r="AG2297" s="20"/>
      <c r="AH2297" s="20"/>
      <c r="AI2297" s="20"/>
      <c r="AJ2297" s="20"/>
      <c r="AK2297" s="20">
        <v>188.456666666667</v>
      </c>
    </row>
    <row r="2298" s="1" customFormat="1" ht="25" customHeight="1" spans="1:37">
      <c r="A2298" s="1">
        <v>2295</v>
      </c>
      <c r="B2298" s="1" t="s">
        <v>3705</v>
      </c>
      <c r="C2298" s="1" t="s">
        <v>3706</v>
      </c>
      <c r="D2298" s="1" t="s">
        <v>212</v>
      </c>
      <c r="E2298" s="1" t="s">
        <v>3692</v>
      </c>
      <c r="F2298" s="20">
        <v>173.82</v>
      </c>
      <c r="G2298" s="20"/>
      <c r="H2298" s="20"/>
      <c r="I2298" s="20"/>
      <c r="J2298" s="20"/>
      <c r="K2298" s="20"/>
      <c r="L2298" s="20"/>
      <c r="M2298" s="20"/>
      <c r="N2298" s="20"/>
      <c r="O2298" s="20"/>
      <c r="P2298" s="20"/>
      <c r="Q2298" s="20">
        <v>168.34</v>
      </c>
      <c r="R2298" s="20"/>
      <c r="S2298" s="20"/>
      <c r="T2298" s="20"/>
      <c r="U2298" s="20"/>
      <c r="V2298" s="20"/>
      <c r="W2298" s="20"/>
      <c r="X2298" s="20"/>
      <c r="Y2298" s="20"/>
      <c r="Z2298" s="20"/>
      <c r="AA2298" s="20"/>
      <c r="AB2298" s="20"/>
      <c r="AC2298" s="20"/>
      <c r="AD2298" s="20">
        <v>168.34</v>
      </c>
      <c r="AE2298" s="20"/>
      <c r="AF2298" s="20"/>
      <c r="AG2298" s="20"/>
      <c r="AH2298" s="20"/>
      <c r="AI2298" s="20"/>
      <c r="AJ2298" s="20"/>
      <c r="AK2298" s="20">
        <v>170.166666666667</v>
      </c>
    </row>
    <row r="2299" s="1" customFormat="1" ht="25" customHeight="1" spans="1:37">
      <c r="A2299" s="1">
        <v>2296</v>
      </c>
      <c r="B2299" s="1" t="s">
        <v>3707</v>
      </c>
      <c r="C2299" s="111">
        <v>0.003</v>
      </c>
      <c r="D2299" s="1" t="s">
        <v>3708</v>
      </c>
      <c r="E2299" s="1" t="s">
        <v>3692</v>
      </c>
      <c r="F2299" s="20">
        <v>24.63</v>
      </c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>
        <v>23.4</v>
      </c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>
        <v>23.4</v>
      </c>
      <c r="AE2299" s="20"/>
      <c r="AF2299" s="20"/>
      <c r="AG2299" s="20"/>
      <c r="AH2299" s="20"/>
      <c r="AI2299" s="20"/>
      <c r="AJ2299" s="20"/>
      <c r="AK2299" s="20">
        <v>23.81</v>
      </c>
    </row>
    <row r="2300" s="1" customFormat="1" ht="25" customHeight="1" spans="1:37">
      <c r="A2300" s="1">
        <v>2297</v>
      </c>
      <c r="B2300" s="1" t="s">
        <v>317</v>
      </c>
      <c r="C2300" s="1" t="s">
        <v>3709</v>
      </c>
      <c r="D2300" s="112" t="s">
        <v>3710</v>
      </c>
      <c r="E2300" s="1" t="s">
        <v>3688</v>
      </c>
      <c r="F2300" s="20">
        <v>15.29</v>
      </c>
      <c r="G2300" s="20"/>
      <c r="H2300" s="20">
        <v>14.6</v>
      </c>
      <c r="I2300" s="20"/>
      <c r="J2300" s="20"/>
      <c r="K2300" s="20"/>
      <c r="L2300" s="20"/>
      <c r="M2300" s="20"/>
      <c r="N2300" s="20"/>
      <c r="O2300" s="20"/>
      <c r="P2300" s="20"/>
      <c r="Q2300" s="20">
        <v>14.56</v>
      </c>
      <c r="R2300" s="20"/>
      <c r="S2300" s="20"/>
      <c r="T2300" s="20"/>
      <c r="U2300" s="20"/>
      <c r="V2300" s="20"/>
      <c r="W2300" s="20"/>
      <c r="X2300" s="20"/>
      <c r="Y2300" s="20"/>
      <c r="Z2300" s="20"/>
      <c r="AA2300" s="20"/>
      <c r="AB2300" s="20"/>
      <c r="AC2300" s="20"/>
      <c r="AD2300" s="20">
        <v>14.6</v>
      </c>
      <c r="AE2300" s="20"/>
      <c r="AF2300" s="20"/>
      <c r="AG2300" s="20"/>
      <c r="AH2300" s="20"/>
      <c r="AI2300" s="20"/>
      <c r="AJ2300" s="20"/>
      <c r="AK2300" s="20">
        <v>14.7625</v>
      </c>
    </row>
    <row r="2301" s="1" customFormat="1" ht="25" customHeight="1" spans="1:37">
      <c r="A2301" s="1">
        <v>2298</v>
      </c>
      <c r="B2301" s="1" t="s">
        <v>3711</v>
      </c>
      <c r="C2301" s="1" t="s">
        <v>3712</v>
      </c>
      <c r="D2301" s="1" t="s">
        <v>3695</v>
      </c>
      <c r="E2301" s="1" t="s">
        <v>3688</v>
      </c>
      <c r="F2301" s="20">
        <v>37.08</v>
      </c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>
        <v>35.68</v>
      </c>
      <c r="R2301" s="20"/>
      <c r="S2301" s="20"/>
      <c r="T2301" s="20"/>
      <c r="U2301" s="20"/>
      <c r="V2301" s="20"/>
      <c r="W2301" s="20"/>
      <c r="X2301" s="20"/>
      <c r="Y2301" s="20"/>
      <c r="Z2301" s="20"/>
      <c r="AA2301" s="20"/>
      <c r="AB2301" s="20"/>
      <c r="AC2301" s="20"/>
      <c r="AD2301" s="20"/>
      <c r="AE2301" s="20"/>
      <c r="AF2301" s="20"/>
      <c r="AG2301" s="20"/>
      <c r="AH2301" s="20"/>
      <c r="AI2301" s="20"/>
      <c r="AJ2301" s="20"/>
      <c r="AK2301" s="20">
        <v>36.38</v>
      </c>
    </row>
    <row r="2302" s="1" customFormat="1" ht="25" customHeight="1" spans="1:37">
      <c r="A2302" s="1">
        <v>2299</v>
      </c>
      <c r="B2302" s="1" t="s">
        <v>652</v>
      </c>
      <c r="C2302" s="1" t="s">
        <v>653</v>
      </c>
      <c r="D2302" s="1" t="s">
        <v>3695</v>
      </c>
      <c r="E2302" s="1" t="s">
        <v>3713</v>
      </c>
      <c r="F2302" s="20">
        <v>45.54</v>
      </c>
      <c r="G2302" s="20"/>
      <c r="H2302" s="20"/>
      <c r="I2302" s="20"/>
      <c r="J2302" s="20"/>
      <c r="K2302" s="20"/>
      <c r="L2302" s="20"/>
      <c r="M2302" s="20"/>
      <c r="N2302" s="20"/>
      <c r="O2302" s="20"/>
      <c r="P2302" s="20"/>
      <c r="Q2302" s="20">
        <v>43.83</v>
      </c>
      <c r="R2302" s="20"/>
      <c r="S2302" s="20"/>
      <c r="T2302" s="20"/>
      <c r="U2302" s="20"/>
      <c r="V2302" s="20"/>
      <c r="W2302" s="20"/>
      <c r="X2302" s="20"/>
      <c r="Y2302" s="20"/>
      <c r="Z2302" s="20"/>
      <c r="AA2302" s="20"/>
      <c r="AB2302" s="20"/>
      <c r="AC2302" s="20"/>
      <c r="AD2302" s="20">
        <v>43.83</v>
      </c>
      <c r="AE2302" s="20"/>
      <c r="AF2302" s="20"/>
      <c r="AG2302" s="20"/>
      <c r="AH2302" s="20"/>
      <c r="AI2302" s="20"/>
      <c r="AJ2302" s="20"/>
      <c r="AK2302" s="20">
        <v>44.4</v>
      </c>
    </row>
    <row r="2303" s="1" customFormat="1" ht="25" customHeight="1" spans="1:37">
      <c r="A2303" s="1">
        <v>2300</v>
      </c>
      <c r="B2303" s="1" t="s">
        <v>3714</v>
      </c>
      <c r="C2303" s="1" t="s">
        <v>3715</v>
      </c>
      <c r="D2303" s="1" t="s">
        <v>212</v>
      </c>
      <c r="E2303" s="1" t="s">
        <v>3713</v>
      </c>
      <c r="F2303" s="20">
        <v>642.6</v>
      </c>
      <c r="G2303" s="20"/>
      <c r="H2303" s="20"/>
      <c r="I2303" s="20"/>
      <c r="J2303" s="20"/>
      <c r="K2303" s="20"/>
      <c r="L2303" s="20"/>
      <c r="M2303" s="20"/>
      <c r="N2303" s="20"/>
      <c r="O2303" s="20"/>
      <c r="P2303" s="20"/>
      <c r="Q2303" s="20">
        <v>609.51</v>
      </c>
      <c r="R2303" s="20"/>
      <c r="S2303" s="20"/>
      <c r="T2303" s="20"/>
      <c r="U2303" s="20"/>
      <c r="V2303" s="20"/>
      <c r="W2303" s="20"/>
      <c r="X2303" s="20"/>
      <c r="Y2303" s="20"/>
      <c r="Z2303" s="20"/>
      <c r="AA2303" s="20"/>
      <c r="AB2303" s="20"/>
      <c r="AC2303" s="20"/>
      <c r="AD2303" s="20">
        <v>609.51</v>
      </c>
      <c r="AE2303" s="20"/>
      <c r="AF2303" s="20"/>
      <c r="AG2303" s="20"/>
      <c r="AH2303" s="20"/>
      <c r="AI2303" s="20"/>
      <c r="AJ2303" s="20"/>
      <c r="AK2303" s="20">
        <v>620.54</v>
      </c>
    </row>
    <row r="2304" s="1" customFormat="1" ht="67.5" spans="1:37">
      <c r="A2304" s="1">
        <v>2301</v>
      </c>
      <c r="B2304" s="1" t="s">
        <v>3716</v>
      </c>
      <c r="C2304" s="1" t="s">
        <v>3717</v>
      </c>
      <c r="D2304" s="1" t="s">
        <v>3718</v>
      </c>
      <c r="E2304" s="1" t="s">
        <v>3719</v>
      </c>
      <c r="F2304" s="20">
        <v>4.8693</v>
      </c>
      <c r="G2304" s="20"/>
      <c r="H2304" s="20">
        <v>4.68966666666667</v>
      </c>
      <c r="I2304" s="20"/>
      <c r="J2304" s="20"/>
      <c r="K2304" s="20"/>
      <c r="L2304" s="20"/>
      <c r="M2304" s="20"/>
      <c r="N2304" s="20"/>
      <c r="O2304" s="20"/>
      <c r="P2304" s="20"/>
      <c r="Q2304" s="20"/>
      <c r="R2304" s="20"/>
      <c r="S2304" s="20"/>
      <c r="T2304" s="20"/>
      <c r="U2304" s="20"/>
      <c r="V2304" s="20"/>
      <c r="W2304" s="20"/>
      <c r="X2304" s="20">
        <v>4.69033333333333</v>
      </c>
      <c r="Y2304" s="20"/>
      <c r="Z2304" s="20"/>
      <c r="AA2304" s="20"/>
      <c r="AB2304" s="20"/>
      <c r="AC2304" s="20"/>
      <c r="AD2304" s="20">
        <v>4.68966666666667</v>
      </c>
      <c r="AE2304" s="20"/>
      <c r="AF2304" s="20"/>
      <c r="AG2304" s="20"/>
      <c r="AH2304" s="20"/>
      <c r="AI2304" s="20"/>
      <c r="AJ2304" s="20"/>
      <c r="AK2304" s="20">
        <v>4.73483333333333</v>
      </c>
    </row>
    <row r="2305" s="1" customFormat="1" ht="40.5" spans="1:37">
      <c r="A2305" s="1">
        <v>2302</v>
      </c>
      <c r="B2305" s="1" t="s">
        <v>3720</v>
      </c>
      <c r="C2305" s="1" t="s">
        <v>3721</v>
      </c>
      <c r="D2305" s="1" t="s">
        <v>565</v>
      </c>
      <c r="E2305" s="1" t="s">
        <v>3722</v>
      </c>
      <c r="F2305" s="20">
        <v>12.6972</v>
      </c>
      <c r="G2305" s="20"/>
      <c r="H2305" s="20">
        <v>12.3406</v>
      </c>
      <c r="I2305" s="20"/>
      <c r="J2305" s="20"/>
      <c r="K2305" s="20"/>
      <c r="L2305" s="20"/>
      <c r="M2305" s="20"/>
      <c r="N2305" s="20"/>
      <c r="O2305" s="20"/>
      <c r="P2305" s="20"/>
      <c r="Q2305" s="20">
        <v>12.252</v>
      </c>
      <c r="R2305" s="20"/>
      <c r="S2305" s="20"/>
      <c r="T2305" s="20"/>
      <c r="U2305" s="20"/>
      <c r="V2305" s="20"/>
      <c r="W2305" s="20"/>
      <c r="X2305" s="20"/>
      <c r="Y2305" s="20"/>
      <c r="Z2305" s="20"/>
      <c r="AA2305" s="20"/>
      <c r="AB2305" s="20"/>
      <c r="AC2305" s="20"/>
      <c r="AD2305" s="20">
        <v>12.252</v>
      </c>
      <c r="AE2305" s="20"/>
      <c r="AF2305" s="20"/>
      <c r="AG2305" s="20"/>
      <c r="AH2305" s="20"/>
      <c r="AI2305" s="20"/>
      <c r="AJ2305" s="20"/>
      <c r="AK2305" s="20">
        <v>12.38545</v>
      </c>
    </row>
    <row r="2306" s="1" customFormat="1" ht="54" spans="1:37">
      <c r="A2306" s="1">
        <v>2303</v>
      </c>
      <c r="B2306" s="1" t="s">
        <v>3723</v>
      </c>
      <c r="C2306" s="1" t="s">
        <v>3724</v>
      </c>
      <c r="D2306" s="1" t="s">
        <v>3725</v>
      </c>
      <c r="E2306" s="1" t="s">
        <v>3722</v>
      </c>
      <c r="F2306" s="20">
        <v>11.624</v>
      </c>
      <c r="G2306" s="20"/>
      <c r="H2306" s="20">
        <v>11.182</v>
      </c>
      <c r="I2306" s="20">
        <v>11.599</v>
      </c>
      <c r="J2306" s="20"/>
      <c r="K2306" s="20">
        <v>11.6236666666667</v>
      </c>
      <c r="L2306" s="20"/>
      <c r="M2306" s="20"/>
      <c r="N2306" s="20"/>
      <c r="O2306" s="20"/>
      <c r="P2306" s="20"/>
      <c r="Q2306" s="20">
        <v>11.182</v>
      </c>
      <c r="R2306" s="20"/>
      <c r="S2306" s="20"/>
      <c r="T2306" s="20">
        <v>11.458</v>
      </c>
      <c r="U2306" s="20"/>
      <c r="V2306" s="20"/>
      <c r="W2306" s="20"/>
      <c r="X2306" s="20">
        <v>11.284</v>
      </c>
      <c r="Y2306" s="20"/>
      <c r="Z2306" s="20"/>
      <c r="AA2306" s="20"/>
      <c r="AB2306" s="20"/>
      <c r="AC2306" s="20"/>
      <c r="AD2306" s="20">
        <v>11.182</v>
      </c>
      <c r="AE2306" s="20"/>
      <c r="AF2306" s="20"/>
      <c r="AG2306" s="20"/>
      <c r="AH2306" s="20"/>
      <c r="AI2306" s="20"/>
      <c r="AJ2306" s="20"/>
      <c r="AK2306" s="20">
        <v>11.3918333333333</v>
      </c>
    </row>
    <row r="2307" s="1" customFormat="1" ht="43.5" customHeight="1" spans="1:37">
      <c r="A2307" s="1">
        <v>2304</v>
      </c>
      <c r="B2307" s="1" t="s">
        <v>3726</v>
      </c>
      <c r="C2307" s="1" t="s">
        <v>959</v>
      </c>
      <c r="D2307" s="1" t="s">
        <v>1659</v>
      </c>
      <c r="E2307" s="1" t="s">
        <v>3727</v>
      </c>
      <c r="F2307" s="20">
        <v>10.7096</v>
      </c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20"/>
      <c r="AC2307" s="20"/>
      <c r="AD2307" s="20">
        <v>10.3039</v>
      </c>
      <c r="AE2307" s="20"/>
      <c r="AF2307" s="20"/>
      <c r="AG2307" s="20"/>
      <c r="AH2307" s="20"/>
      <c r="AI2307" s="20"/>
      <c r="AJ2307" s="20"/>
      <c r="AK2307" s="20">
        <v>10.5086</v>
      </c>
    </row>
    <row r="2308" s="1" customFormat="1" ht="40.5" spans="1:37">
      <c r="A2308" s="1">
        <v>2305</v>
      </c>
      <c r="B2308" s="1" t="s">
        <v>3728</v>
      </c>
      <c r="C2308" s="1" t="s">
        <v>3729</v>
      </c>
      <c r="D2308" s="1" t="s">
        <v>565</v>
      </c>
      <c r="E2308" s="1" t="s">
        <v>3730</v>
      </c>
      <c r="F2308" s="20">
        <v>1.933</v>
      </c>
      <c r="G2308" s="20"/>
      <c r="H2308" s="20"/>
      <c r="I2308" s="20"/>
      <c r="J2308" s="20"/>
      <c r="K2308" s="20"/>
      <c r="L2308" s="20"/>
      <c r="M2308" s="20"/>
      <c r="N2308" s="20"/>
      <c r="O2308" s="20"/>
      <c r="P2308" s="20"/>
      <c r="Q2308" s="20">
        <v>1.8598</v>
      </c>
      <c r="R2308" s="20"/>
      <c r="S2308" s="20"/>
      <c r="T2308" s="20"/>
      <c r="U2308" s="20"/>
      <c r="V2308" s="20"/>
      <c r="W2308" s="20"/>
      <c r="X2308" s="20"/>
      <c r="Y2308" s="20"/>
      <c r="Z2308" s="20"/>
      <c r="AA2308" s="20"/>
      <c r="AB2308" s="20"/>
      <c r="AC2308" s="20"/>
      <c r="AD2308" s="20">
        <v>1.8598</v>
      </c>
      <c r="AE2308" s="20"/>
      <c r="AF2308" s="20"/>
      <c r="AG2308" s="20"/>
      <c r="AH2308" s="20"/>
      <c r="AI2308" s="20"/>
      <c r="AJ2308" s="20"/>
      <c r="AK2308" s="20">
        <v>1.8842</v>
      </c>
    </row>
    <row r="2309" s="1" customFormat="1" ht="41.25" customHeight="1" spans="1:37">
      <c r="A2309" s="1">
        <v>2306</v>
      </c>
      <c r="B2309" s="1" t="s">
        <v>3728</v>
      </c>
      <c r="C2309" s="1" t="s">
        <v>3355</v>
      </c>
      <c r="D2309" s="1" t="s">
        <v>565</v>
      </c>
      <c r="E2309" s="1" t="s">
        <v>3730</v>
      </c>
      <c r="F2309" s="20">
        <v>3.2878</v>
      </c>
      <c r="G2309" s="20"/>
      <c r="H2309" s="20">
        <v>3.171</v>
      </c>
      <c r="I2309" s="20"/>
      <c r="J2309" s="20"/>
      <c r="K2309" s="20"/>
      <c r="L2309" s="20"/>
      <c r="M2309" s="20"/>
      <c r="N2309" s="20"/>
      <c r="O2309" s="20"/>
      <c r="P2309" s="20"/>
      <c r="Q2309" s="20">
        <v>3.171</v>
      </c>
      <c r="R2309" s="20"/>
      <c r="S2309" s="20"/>
      <c r="T2309" s="20"/>
      <c r="U2309" s="20"/>
      <c r="V2309" s="20"/>
      <c r="W2309" s="20"/>
      <c r="X2309" s="20"/>
      <c r="Y2309" s="20"/>
      <c r="Z2309" s="20"/>
      <c r="AA2309" s="20"/>
      <c r="AB2309" s="20"/>
      <c r="AC2309" s="20"/>
      <c r="AD2309" s="20">
        <v>3.249</v>
      </c>
      <c r="AE2309" s="20"/>
      <c r="AF2309" s="20"/>
      <c r="AG2309" s="20"/>
      <c r="AH2309" s="20"/>
      <c r="AI2309" s="20"/>
      <c r="AJ2309" s="20"/>
      <c r="AK2309" s="20">
        <v>3.2197</v>
      </c>
    </row>
    <row r="2310" s="1" customFormat="1" ht="40.5" spans="1:37">
      <c r="A2310" s="1">
        <v>2307</v>
      </c>
      <c r="B2310" s="1" t="s">
        <v>3731</v>
      </c>
      <c r="C2310" s="1" t="s">
        <v>3732</v>
      </c>
      <c r="D2310" s="1" t="s">
        <v>85</v>
      </c>
      <c r="E2310" s="1" t="s">
        <v>3733</v>
      </c>
      <c r="F2310" s="20">
        <v>131.35</v>
      </c>
      <c r="G2310" s="20"/>
      <c r="H2310" s="20">
        <v>126.73</v>
      </c>
      <c r="I2310" s="20"/>
      <c r="J2310" s="20"/>
      <c r="K2310" s="20"/>
      <c r="L2310" s="20"/>
      <c r="M2310" s="20"/>
      <c r="N2310" s="20"/>
      <c r="O2310" s="20"/>
      <c r="P2310" s="20"/>
      <c r="Q2310" s="20">
        <v>126.37</v>
      </c>
      <c r="R2310" s="20"/>
      <c r="S2310" s="20"/>
      <c r="T2310" s="20"/>
      <c r="U2310" s="20"/>
      <c r="V2310" s="20"/>
      <c r="W2310" s="20"/>
      <c r="X2310" s="20"/>
      <c r="Y2310" s="20"/>
      <c r="Z2310" s="20"/>
      <c r="AA2310" s="20"/>
      <c r="AB2310" s="20"/>
      <c r="AC2310" s="20"/>
      <c r="AD2310" s="20">
        <v>126.37</v>
      </c>
      <c r="AE2310" s="20"/>
      <c r="AF2310" s="20"/>
      <c r="AG2310" s="20"/>
      <c r="AH2310" s="20"/>
      <c r="AI2310" s="20"/>
      <c r="AJ2310" s="20"/>
      <c r="AK2310" s="20">
        <v>127.705</v>
      </c>
    </row>
    <row r="2311" s="1" customFormat="1" ht="59.25" customHeight="1" spans="1:37">
      <c r="A2311" s="1">
        <v>2308</v>
      </c>
      <c r="B2311" s="1" t="s">
        <v>3734</v>
      </c>
      <c r="C2311" s="1" t="s">
        <v>553</v>
      </c>
      <c r="D2311" s="1" t="s">
        <v>85</v>
      </c>
      <c r="E2311" s="1" t="s">
        <v>3735</v>
      </c>
      <c r="F2311" s="20">
        <v>13272.36</v>
      </c>
      <c r="G2311" s="20"/>
      <c r="H2311" s="20"/>
      <c r="I2311" s="20"/>
      <c r="J2311" s="20"/>
      <c r="K2311" s="20"/>
      <c r="L2311" s="20"/>
      <c r="M2311" s="20"/>
      <c r="N2311" s="20"/>
      <c r="O2311" s="20"/>
      <c r="P2311" s="20"/>
      <c r="Q2311" s="20">
        <v>12769.36</v>
      </c>
      <c r="R2311" s="20"/>
      <c r="S2311" s="20"/>
      <c r="T2311" s="20"/>
      <c r="U2311" s="20"/>
      <c r="V2311" s="20"/>
      <c r="W2311" s="20"/>
      <c r="X2311" s="20"/>
      <c r="Y2311" s="20"/>
      <c r="Z2311" s="20"/>
      <c r="AA2311" s="20"/>
      <c r="AB2311" s="20"/>
      <c r="AC2311" s="20"/>
      <c r="AD2311" s="20">
        <v>12769.36</v>
      </c>
      <c r="AE2311" s="20"/>
      <c r="AF2311" s="20"/>
      <c r="AG2311" s="20"/>
      <c r="AH2311" s="20"/>
      <c r="AI2311" s="20"/>
      <c r="AJ2311" s="20"/>
      <c r="AK2311" s="20">
        <v>12937.0266666667</v>
      </c>
    </row>
    <row r="2312" s="1" customFormat="1" ht="40.5" spans="1:37">
      <c r="A2312" s="1">
        <v>2309</v>
      </c>
      <c r="B2312" s="1" t="s">
        <v>2509</v>
      </c>
      <c r="C2312" s="1" t="s">
        <v>191</v>
      </c>
      <c r="D2312" s="1" t="s">
        <v>189</v>
      </c>
      <c r="E2312" s="1" t="s">
        <v>3736</v>
      </c>
      <c r="F2312" s="20">
        <v>2.627</v>
      </c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>
        <v>2.5283</v>
      </c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>
        <v>2.5867</v>
      </c>
      <c r="AE2312" s="20"/>
      <c r="AF2312" s="20"/>
      <c r="AG2312" s="20"/>
      <c r="AH2312" s="20"/>
      <c r="AI2312" s="20"/>
      <c r="AJ2312" s="20"/>
      <c r="AK2312" s="20">
        <v>2.58066666666667</v>
      </c>
    </row>
    <row r="2313" s="1" customFormat="1" ht="47.25" customHeight="1" spans="1:37">
      <c r="A2313" s="1">
        <v>2310</v>
      </c>
      <c r="B2313" s="1" t="s">
        <v>3349</v>
      </c>
      <c r="C2313" s="1" t="s">
        <v>3737</v>
      </c>
      <c r="D2313" s="1" t="s">
        <v>57</v>
      </c>
      <c r="E2313" s="1" t="s">
        <v>3722</v>
      </c>
      <c r="F2313" s="20">
        <v>129.32</v>
      </c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>
        <v>124.74</v>
      </c>
      <c r="R2313" s="20"/>
      <c r="S2313" s="20"/>
      <c r="T2313" s="20"/>
      <c r="U2313" s="20"/>
      <c r="V2313" s="20"/>
      <c r="W2313" s="20"/>
      <c r="X2313" s="20"/>
      <c r="Y2313" s="20"/>
      <c r="Z2313" s="20"/>
      <c r="AA2313" s="20"/>
      <c r="AB2313" s="20"/>
      <c r="AC2313" s="20"/>
      <c r="AD2313" s="20">
        <v>124.748</v>
      </c>
      <c r="AE2313" s="20"/>
      <c r="AF2313" s="20"/>
      <c r="AG2313" s="20"/>
      <c r="AH2313" s="20"/>
      <c r="AI2313" s="20"/>
      <c r="AJ2313" s="20"/>
      <c r="AK2313" s="20">
        <v>126.269333333333</v>
      </c>
    </row>
    <row r="2314" s="1" customFormat="1" ht="21.75" customHeight="1" spans="1:37">
      <c r="A2314" s="1">
        <v>2311</v>
      </c>
      <c r="B2314" s="1" t="s">
        <v>1458</v>
      </c>
      <c r="C2314" s="1" t="s">
        <v>1305</v>
      </c>
      <c r="D2314" s="1" t="s">
        <v>47</v>
      </c>
      <c r="E2314" s="1" t="s">
        <v>3738</v>
      </c>
      <c r="F2314" s="6">
        <v>21.1867</v>
      </c>
      <c r="G2314" s="6"/>
      <c r="H2314" s="6"/>
      <c r="I2314" s="6">
        <v>18.22</v>
      </c>
      <c r="J2314" s="6"/>
      <c r="K2314" s="6"/>
      <c r="L2314" s="6">
        <v>16.8</v>
      </c>
      <c r="M2314" s="6"/>
      <c r="N2314" s="6"/>
      <c r="O2314" s="6"/>
      <c r="P2314" s="6"/>
      <c r="Q2314" s="6"/>
      <c r="R2314" s="6"/>
      <c r="S2314" s="6"/>
      <c r="T2314" s="6"/>
      <c r="U2314" s="6">
        <v>17</v>
      </c>
      <c r="V2314" s="6"/>
      <c r="W2314" s="6"/>
      <c r="X2314" s="6"/>
      <c r="Y2314" s="6"/>
      <c r="Z2314" s="6"/>
      <c r="AA2314" s="6">
        <v>16.8333</v>
      </c>
      <c r="AB2314" s="6"/>
      <c r="AC2314" s="6"/>
      <c r="AD2314" s="6"/>
      <c r="AE2314" s="6"/>
      <c r="AF2314" s="6"/>
      <c r="AG2314" s="6"/>
      <c r="AH2314" s="6"/>
      <c r="AI2314" s="6">
        <v>16.8</v>
      </c>
      <c r="AJ2314" s="6"/>
      <c r="AK2314" s="6">
        <v>17.1307</v>
      </c>
    </row>
    <row r="2315" s="1" customFormat="1" ht="21.75" customHeight="1" spans="1:37">
      <c r="A2315" s="1">
        <v>2312</v>
      </c>
      <c r="B2315" s="1" t="s">
        <v>3739</v>
      </c>
      <c r="C2315" s="1" t="s">
        <v>755</v>
      </c>
      <c r="D2315" s="1" t="s">
        <v>157</v>
      </c>
      <c r="E2315" s="1" t="s">
        <v>3738</v>
      </c>
      <c r="F2315" s="6">
        <v>1.5274</v>
      </c>
      <c r="G2315" s="6"/>
      <c r="H2315" s="6"/>
      <c r="I2315" s="6">
        <v>1.4539</v>
      </c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>
        <v>1.36</v>
      </c>
      <c r="V2315" s="6"/>
      <c r="W2315" s="6"/>
      <c r="X2315" s="6"/>
      <c r="Y2315" s="6"/>
      <c r="Z2315" s="6"/>
      <c r="AA2315" s="6">
        <v>1.414</v>
      </c>
      <c r="AB2315" s="6"/>
      <c r="AC2315" s="6"/>
      <c r="AD2315" s="6"/>
      <c r="AE2315" s="6"/>
      <c r="AF2315" s="6"/>
      <c r="AG2315" s="6"/>
      <c r="AH2315" s="6"/>
      <c r="AI2315" s="6">
        <v>1.36</v>
      </c>
      <c r="AJ2315" s="6"/>
      <c r="AK2315" s="6">
        <v>1.397</v>
      </c>
    </row>
    <row r="2316" s="1" customFormat="1" ht="21.75" customHeight="1" spans="1:37">
      <c r="A2316" s="1">
        <v>2313</v>
      </c>
      <c r="B2316" s="1" t="s">
        <v>3740</v>
      </c>
      <c r="C2316" s="1" t="s">
        <v>553</v>
      </c>
      <c r="D2316" s="1" t="s">
        <v>189</v>
      </c>
      <c r="E2316" s="1" t="s">
        <v>3738</v>
      </c>
      <c r="F2316" s="6">
        <v>0.79</v>
      </c>
      <c r="G2316" s="6"/>
      <c r="H2316" s="6"/>
      <c r="I2316" s="6"/>
      <c r="J2316" s="6">
        <v>0.7777</v>
      </c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>
        <v>0.7</v>
      </c>
      <c r="AI2316" s="6"/>
      <c r="AJ2316" s="6">
        <v>0.7</v>
      </c>
      <c r="AK2316" s="6">
        <v>0.7259</v>
      </c>
    </row>
    <row r="2317" s="1" customFormat="1" ht="21.75" customHeight="1" spans="1:37">
      <c r="A2317" s="1">
        <v>2314</v>
      </c>
      <c r="B2317" s="1" t="s">
        <v>3741</v>
      </c>
      <c r="C2317" s="1" t="s">
        <v>3742</v>
      </c>
      <c r="D2317" s="1" t="s">
        <v>85</v>
      </c>
      <c r="E2317" s="1" t="s">
        <v>3738</v>
      </c>
      <c r="F2317" s="6">
        <v>59.4</v>
      </c>
      <c r="G2317" s="6"/>
      <c r="H2317" s="6"/>
      <c r="I2317" s="6">
        <v>52.51</v>
      </c>
      <c r="J2317" s="6">
        <v>45.24</v>
      </c>
      <c r="K2317" s="6"/>
      <c r="L2317" s="6">
        <v>51.27</v>
      </c>
      <c r="M2317" s="6">
        <v>58.77</v>
      </c>
      <c r="N2317" s="6"/>
      <c r="O2317" s="6">
        <v>46.69</v>
      </c>
      <c r="P2317" s="6"/>
      <c r="Q2317" s="6">
        <v>44.7</v>
      </c>
      <c r="R2317" s="6">
        <v>44.7</v>
      </c>
      <c r="S2317" s="6">
        <v>49.07</v>
      </c>
      <c r="T2317" s="6"/>
      <c r="U2317" s="6">
        <v>46.77</v>
      </c>
      <c r="V2317" s="6">
        <v>46.31</v>
      </c>
      <c r="W2317" s="6">
        <v>45.24</v>
      </c>
      <c r="X2317" s="6"/>
      <c r="Y2317" s="6"/>
      <c r="Z2317" s="6"/>
      <c r="AA2317" s="6"/>
      <c r="AB2317" s="6"/>
      <c r="AC2317" s="6"/>
      <c r="AD2317" s="6">
        <v>52.38</v>
      </c>
      <c r="AE2317" s="6"/>
      <c r="AF2317" s="6"/>
      <c r="AG2317" s="6">
        <v>57</v>
      </c>
      <c r="AH2317" s="6"/>
      <c r="AI2317" s="6"/>
      <c r="AJ2317" s="6">
        <v>49.07</v>
      </c>
      <c r="AK2317" s="6">
        <v>49.2657</v>
      </c>
    </row>
    <row r="2318" s="1" customFormat="1" ht="21.75" customHeight="1" spans="1:37">
      <c r="A2318" s="1">
        <v>2315</v>
      </c>
      <c r="B2318" s="1" t="s">
        <v>3741</v>
      </c>
      <c r="C2318" s="1" t="s">
        <v>3743</v>
      </c>
      <c r="D2318" s="1" t="s">
        <v>85</v>
      </c>
      <c r="E2318" s="1" t="s">
        <v>3738</v>
      </c>
      <c r="F2318" s="6">
        <v>106.95</v>
      </c>
      <c r="G2318" s="6"/>
      <c r="H2318" s="6"/>
      <c r="I2318" s="6">
        <v>89.26</v>
      </c>
      <c r="J2318" s="6">
        <v>89.04</v>
      </c>
      <c r="K2318" s="6"/>
      <c r="L2318" s="6">
        <v>91.27</v>
      </c>
      <c r="M2318" s="6"/>
      <c r="N2318" s="6"/>
      <c r="O2318" s="6"/>
      <c r="P2318" s="6"/>
      <c r="Q2318" s="6">
        <v>89.04</v>
      </c>
      <c r="R2318" s="6"/>
      <c r="S2318" s="6"/>
      <c r="T2318" s="6"/>
      <c r="U2318" s="6"/>
      <c r="V2318" s="6"/>
      <c r="W2318" s="6"/>
      <c r="X2318" s="6"/>
      <c r="Y2318" s="6"/>
      <c r="Z2318" s="6"/>
      <c r="AA2318" s="6">
        <v>79.51</v>
      </c>
      <c r="AB2318" s="6"/>
      <c r="AC2318" s="6"/>
      <c r="AD2318" s="6">
        <v>93.2</v>
      </c>
      <c r="AE2318" s="6"/>
      <c r="AF2318" s="6"/>
      <c r="AG2318" s="6"/>
      <c r="AH2318" s="6"/>
      <c r="AI2318" s="6"/>
      <c r="AJ2318" s="6">
        <v>89.04</v>
      </c>
      <c r="AK2318" s="6">
        <v>88.6229</v>
      </c>
    </row>
    <row r="2319" s="1" customFormat="1" ht="21.75" customHeight="1" spans="1:37">
      <c r="A2319" s="1">
        <v>2316</v>
      </c>
      <c r="B2319" s="1" t="s">
        <v>471</v>
      </c>
      <c r="C2319" s="1" t="s">
        <v>56</v>
      </c>
      <c r="D2319" s="1" t="s">
        <v>233</v>
      </c>
      <c r="E2319" s="1" t="s">
        <v>3738</v>
      </c>
      <c r="F2319" s="6">
        <v>6.8714</v>
      </c>
      <c r="G2319" s="6"/>
      <c r="H2319" s="6"/>
      <c r="I2319" s="6">
        <v>6.6171</v>
      </c>
      <c r="J2319" s="6"/>
      <c r="K2319" s="6"/>
      <c r="L2319" s="6"/>
      <c r="M2319" s="6"/>
      <c r="N2319" s="6"/>
      <c r="O2319" s="6">
        <v>5.16</v>
      </c>
      <c r="P2319" s="6"/>
      <c r="Q2319" s="6">
        <v>5.16</v>
      </c>
      <c r="R2319" s="6"/>
      <c r="S2319" s="6"/>
      <c r="T2319" s="6">
        <v>6.2729</v>
      </c>
      <c r="U2319" s="6"/>
      <c r="V2319" s="6"/>
      <c r="W2319" s="6"/>
      <c r="X2319" s="6">
        <v>6.25</v>
      </c>
      <c r="Y2319" s="6"/>
      <c r="Z2319" s="6"/>
      <c r="AA2319" s="6">
        <v>5.08</v>
      </c>
      <c r="AB2319" s="6"/>
      <c r="AC2319" s="6"/>
      <c r="AD2319" s="6"/>
      <c r="AE2319" s="6"/>
      <c r="AF2319" s="6"/>
      <c r="AG2319" s="6"/>
      <c r="AH2319" s="6">
        <v>6.87</v>
      </c>
      <c r="AI2319" s="6">
        <v>5.16</v>
      </c>
      <c r="AJ2319" s="6">
        <v>6.87</v>
      </c>
      <c r="AK2319" s="6">
        <v>5.9378</v>
      </c>
    </row>
    <row r="2320" s="1" customFormat="1" ht="21.75" customHeight="1" spans="1:37">
      <c r="A2320" s="1">
        <v>2317</v>
      </c>
      <c r="B2320" s="1" t="s">
        <v>3744</v>
      </c>
      <c r="C2320" s="1" t="s">
        <v>445</v>
      </c>
      <c r="D2320" s="1" t="s">
        <v>3745</v>
      </c>
      <c r="E2320" s="1" t="s">
        <v>3738</v>
      </c>
      <c r="F2320" s="6">
        <v>2.4178</v>
      </c>
      <c r="G2320" s="6"/>
      <c r="H2320" s="6"/>
      <c r="I2320" s="6">
        <v>2.375</v>
      </c>
      <c r="J2320" s="6">
        <v>2.07</v>
      </c>
      <c r="K2320" s="6"/>
      <c r="L2320" s="6"/>
      <c r="M2320" s="6"/>
      <c r="N2320" s="6"/>
      <c r="O2320" s="6">
        <v>2.07</v>
      </c>
      <c r="P2320" s="6"/>
      <c r="Q2320" s="6"/>
      <c r="R2320" s="6"/>
      <c r="S2320" s="6"/>
      <c r="T2320" s="6"/>
      <c r="U2320" s="6">
        <v>2.07</v>
      </c>
      <c r="V2320" s="6"/>
      <c r="W2320" s="6"/>
      <c r="X2320" s="6"/>
      <c r="Y2320" s="6"/>
      <c r="Z2320" s="6"/>
      <c r="AA2320" s="6">
        <v>2.07</v>
      </c>
      <c r="AB2320" s="6"/>
      <c r="AC2320" s="6"/>
      <c r="AD2320" s="6">
        <v>2.07</v>
      </c>
      <c r="AE2320" s="6"/>
      <c r="AF2320" s="6"/>
      <c r="AG2320" s="6"/>
      <c r="AH2320" s="6"/>
      <c r="AI2320" s="6">
        <v>2.07</v>
      </c>
      <c r="AJ2320" s="6">
        <v>2.07</v>
      </c>
      <c r="AK2320" s="6">
        <v>2.1081</v>
      </c>
    </row>
    <row r="2321" s="1" customFormat="1" ht="21.75" customHeight="1" spans="1:37">
      <c r="A2321" s="1">
        <v>2318</v>
      </c>
      <c r="B2321" s="1" t="s">
        <v>3746</v>
      </c>
      <c r="C2321" s="1" t="s">
        <v>3747</v>
      </c>
      <c r="D2321" s="1" t="s">
        <v>154</v>
      </c>
      <c r="E2321" s="1" t="s">
        <v>3738</v>
      </c>
      <c r="F2321" s="6">
        <v>0.6438</v>
      </c>
      <c r="G2321" s="6"/>
      <c r="H2321" s="6">
        <v>0.6079</v>
      </c>
      <c r="I2321" s="6">
        <v>0.6252</v>
      </c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>
        <v>0.6433</v>
      </c>
      <c r="V2321" s="6"/>
      <c r="W2321" s="6"/>
      <c r="X2321" s="6">
        <v>0.6354</v>
      </c>
      <c r="Y2321" s="6">
        <v>0.6419</v>
      </c>
      <c r="Z2321" s="6"/>
      <c r="AA2321" s="6"/>
      <c r="AB2321" s="6"/>
      <c r="AC2321" s="6">
        <v>0.6306</v>
      </c>
      <c r="AD2321" s="6"/>
      <c r="AE2321" s="6"/>
      <c r="AF2321" s="6"/>
      <c r="AG2321" s="6"/>
      <c r="AH2321" s="6"/>
      <c r="AI2321" s="6"/>
      <c r="AJ2321" s="6"/>
      <c r="AK2321" s="6">
        <v>0.6307</v>
      </c>
    </row>
    <row r="2322" s="1" customFormat="1" ht="21.75" customHeight="1" spans="1:37">
      <c r="A2322" s="1">
        <v>2319</v>
      </c>
      <c r="B2322" s="1" t="s">
        <v>3748</v>
      </c>
      <c r="C2322" s="1" t="s">
        <v>1858</v>
      </c>
      <c r="D2322" s="1" t="s">
        <v>237</v>
      </c>
      <c r="E2322" s="1" t="s">
        <v>3738</v>
      </c>
      <c r="F2322" s="6">
        <v>1.3459</v>
      </c>
      <c r="G2322" s="6"/>
      <c r="H2322" s="6"/>
      <c r="I2322" s="6"/>
      <c r="J2322" s="6">
        <v>1.3207</v>
      </c>
      <c r="K2322" s="6"/>
      <c r="L2322" s="6"/>
      <c r="M2322" s="6"/>
      <c r="N2322" s="6"/>
      <c r="O2322" s="6">
        <v>1.3207</v>
      </c>
      <c r="P2322" s="6"/>
      <c r="Q2322" s="6">
        <v>1.3207</v>
      </c>
      <c r="R2322" s="6"/>
      <c r="S2322" s="6"/>
      <c r="T2322" s="6"/>
      <c r="U2322" s="6"/>
      <c r="V2322" s="6"/>
      <c r="W2322" s="6"/>
      <c r="X2322" s="6"/>
      <c r="Y2322" s="6"/>
      <c r="Z2322" s="6"/>
      <c r="AA2322" s="6">
        <v>1.34</v>
      </c>
      <c r="AB2322" s="6"/>
      <c r="AC2322" s="6"/>
      <c r="AD2322" s="6">
        <v>1.3207</v>
      </c>
      <c r="AE2322" s="6"/>
      <c r="AF2322" s="6"/>
      <c r="AG2322" s="6"/>
      <c r="AH2322" s="6"/>
      <c r="AI2322" s="6">
        <v>1.3207</v>
      </c>
      <c r="AJ2322" s="6">
        <v>1.3207</v>
      </c>
      <c r="AK2322" s="6">
        <v>1.3235</v>
      </c>
    </row>
    <row r="2323" s="1" customFormat="1" ht="21.75" customHeight="1" spans="1:37">
      <c r="A2323" s="1">
        <v>2320</v>
      </c>
      <c r="B2323" s="1" t="s">
        <v>1462</v>
      </c>
      <c r="C2323" s="1" t="s">
        <v>1238</v>
      </c>
      <c r="D2323" s="1" t="s">
        <v>85</v>
      </c>
      <c r="E2323" s="1" t="s">
        <v>3738</v>
      </c>
      <c r="F2323" s="6">
        <v>24.5233</v>
      </c>
      <c r="G2323" s="6"/>
      <c r="H2323" s="6"/>
      <c r="I2323" s="6">
        <v>22.28</v>
      </c>
      <c r="J2323" s="6">
        <v>20.48</v>
      </c>
      <c r="K2323" s="6">
        <v>19.46</v>
      </c>
      <c r="L2323" s="6">
        <v>22.51</v>
      </c>
      <c r="M2323" s="6"/>
      <c r="N2323" s="6"/>
      <c r="O2323" s="6">
        <v>19.46</v>
      </c>
      <c r="P2323" s="6"/>
      <c r="Q2323" s="6"/>
      <c r="R2323" s="6"/>
      <c r="S2323" s="6"/>
      <c r="T2323" s="6"/>
      <c r="U2323" s="6">
        <v>20.85</v>
      </c>
      <c r="V2323" s="6"/>
      <c r="W2323" s="6">
        <v>19.46</v>
      </c>
      <c r="X2323" s="6"/>
      <c r="Y2323" s="6"/>
      <c r="Z2323" s="6"/>
      <c r="AA2323" s="6">
        <v>19.46</v>
      </c>
      <c r="AB2323" s="6"/>
      <c r="AC2323" s="6"/>
      <c r="AD2323" s="6"/>
      <c r="AE2323" s="6">
        <v>23.38</v>
      </c>
      <c r="AF2323" s="6"/>
      <c r="AG2323" s="6"/>
      <c r="AH2323" s="6"/>
      <c r="AI2323" s="6"/>
      <c r="AJ2323" s="6">
        <v>19.46</v>
      </c>
      <c r="AK2323" s="6">
        <v>20.68</v>
      </c>
    </row>
    <row r="2324" s="1" customFormat="1" ht="21.75" customHeight="1" spans="1:37">
      <c r="A2324" s="1">
        <v>2321</v>
      </c>
      <c r="B2324" s="1" t="s">
        <v>1462</v>
      </c>
      <c r="C2324" s="1" t="s">
        <v>1305</v>
      </c>
      <c r="D2324" s="1" t="s">
        <v>85</v>
      </c>
      <c r="E2324" s="1" t="s">
        <v>3738</v>
      </c>
      <c r="F2324" s="6">
        <v>20.7</v>
      </c>
      <c r="G2324" s="6"/>
      <c r="H2324" s="6"/>
      <c r="I2324" s="6">
        <v>19.38</v>
      </c>
      <c r="J2324" s="6">
        <v>16.8</v>
      </c>
      <c r="K2324" s="6"/>
      <c r="L2324" s="6"/>
      <c r="M2324" s="6"/>
      <c r="N2324" s="6"/>
      <c r="O2324" s="6">
        <v>16.8</v>
      </c>
      <c r="P2324" s="6"/>
      <c r="Q2324" s="6">
        <v>16.8</v>
      </c>
      <c r="R2324" s="6"/>
      <c r="S2324" s="6"/>
      <c r="T2324" s="6"/>
      <c r="U2324" s="6">
        <v>18.72</v>
      </c>
      <c r="V2324" s="6"/>
      <c r="W2324" s="6">
        <v>16.8</v>
      </c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>
        <v>16.8</v>
      </c>
      <c r="AK2324" s="6">
        <v>17.4429</v>
      </c>
    </row>
    <row r="2325" s="1" customFormat="1" ht="21.75" customHeight="1" spans="1:37">
      <c r="A2325" s="1">
        <v>2322</v>
      </c>
      <c r="B2325" s="1" t="s">
        <v>3749</v>
      </c>
      <c r="C2325" s="1" t="s">
        <v>443</v>
      </c>
      <c r="D2325" s="1" t="s">
        <v>157</v>
      </c>
      <c r="E2325" s="1" t="s">
        <v>3738</v>
      </c>
      <c r="F2325" s="6">
        <v>1.7856</v>
      </c>
      <c r="G2325" s="6"/>
      <c r="H2325" s="6"/>
      <c r="I2325" s="6"/>
      <c r="J2325" s="6">
        <v>1.7494</v>
      </c>
      <c r="K2325" s="6"/>
      <c r="L2325" s="6"/>
      <c r="M2325" s="6"/>
      <c r="N2325" s="6"/>
      <c r="O2325" s="6">
        <v>1.7711</v>
      </c>
      <c r="P2325" s="6"/>
      <c r="Q2325" s="6">
        <v>1.7439</v>
      </c>
      <c r="R2325" s="6"/>
      <c r="S2325" s="6"/>
      <c r="T2325" s="6"/>
      <c r="U2325" s="6">
        <v>1.7844</v>
      </c>
      <c r="V2325" s="6"/>
      <c r="W2325" s="6"/>
      <c r="X2325" s="6"/>
      <c r="Y2325" s="6">
        <v>1.7606</v>
      </c>
      <c r="Z2325" s="6"/>
      <c r="AA2325" s="6">
        <v>1.67</v>
      </c>
      <c r="AB2325" s="6"/>
      <c r="AC2325" s="6"/>
      <c r="AD2325" s="6">
        <v>1.7439</v>
      </c>
      <c r="AE2325" s="6"/>
      <c r="AF2325" s="6"/>
      <c r="AG2325" s="6"/>
      <c r="AH2325" s="6"/>
      <c r="AI2325" s="6">
        <v>1.7439</v>
      </c>
      <c r="AJ2325" s="6"/>
      <c r="AK2325" s="6">
        <v>1.7459</v>
      </c>
    </row>
    <row r="2326" s="1" customFormat="1" ht="21.75" customHeight="1" spans="1:37">
      <c r="A2326" s="1">
        <v>2323</v>
      </c>
      <c r="B2326" s="1" t="s">
        <v>3750</v>
      </c>
      <c r="C2326" s="1" t="s">
        <v>3751</v>
      </c>
      <c r="D2326" s="1" t="s">
        <v>157</v>
      </c>
      <c r="E2326" s="1" t="s">
        <v>3738</v>
      </c>
      <c r="F2326" s="6">
        <v>1.6286</v>
      </c>
      <c r="G2326" s="6"/>
      <c r="H2326" s="6"/>
      <c r="I2326" s="6">
        <v>1.6256</v>
      </c>
      <c r="J2326" s="6">
        <v>1.6228</v>
      </c>
      <c r="K2326" s="6"/>
      <c r="L2326" s="6"/>
      <c r="M2326" s="6"/>
      <c r="N2326" s="6"/>
      <c r="O2326" s="6"/>
      <c r="P2326" s="6"/>
      <c r="Q2326" s="6"/>
      <c r="R2326" s="6"/>
      <c r="S2326" s="6"/>
      <c r="T2326" s="6">
        <v>1.6122</v>
      </c>
      <c r="U2326" s="6"/>
      <c r="V2326" s="6"/>
      <c r="W2326" s="6"/>
      <c r="X2326" s="6"/>
      <c r="Y2326" s="6"/>
      <c r="Z2326" s="6"/>
      <c r="AA2326" s="6">
        <v>1.62</v>
      </c>
      <c r="AB2326" s="6"/>
      <c r="AC2326" s="6"/>
      <c r="AD2326" s="6">
        <v>1.6278</v>
      </c>
      <c r="AE2326" s="6"/>
      <c r="AF2326" s="6"/>
      <c r="AG2326" s="6"/>
      <c r="AH2326" s="6"/>
      <c r="AI2326" s="6">
        <v>1.6278</v>
      </c>
      <c r="AJ2326" s="6"/>
      <c r="AK2326" s="6">
        <v>1.6227</v>
      </c>
    </row>
    <row r="2327" s="1" customFormat="1" ht="21.75" customHeight="1" spans="1:37">
      <c r="A2327" s="1">
        <v>2324</v>
      </c>
      <c r="B2327" s="1" t="s">
        <v>3752</v>
      </c>
      <c r="C2327" s="1" t="s">
        <v>3753</v>
      </c>
      <c r="D2327" s="1" t="s">
        <v>157</v>
      </c>
      <c r="E2327" s="1" t="s">
        <v>3738</v>
      </c>
      <c r="F2327" s="6">
        <v>1.4642</v>
      </c>
      <c r="G2327" s="6"/>
      <c r="H2327" s="6"/>
      <c r="I2327" s="6"/>
      <c r="J2327" s="6">
        <v>1.4472</v>
      </c>
      <c r="K2327" s="6"/>
      <c r="L2327" s="6"/>
      <c r="M2327" s="6"/>
      <c r="N2327" s="6"/>
      <c r="O2327" s="6">
        <v>1.4478</v>
      </c>
      <c r="P2327" s="6"/>
      <c r="Q2327" s="6">
        <v>1.4472</v>
      </c>
      <c r="R2327" s="6"/>
      <c r="S2327" s="6"/>
      <c r="T2327" s="6"/>
      <c r="U2327" s="6">
        <v>1.4494</v>
      </c>
      <c r="V2327" s="6"/>
      <c r="W2327" s="6"/>
      <c r="X2327" s="6"/>
      <c r="Y2327" s="6"/>
      <c r="Z2327" s="6"/>
      <c r="AA2327" s="6">
        <v>1.45</v>
      </c>
      <c r="AB2327" s="6"/>
      <c r="AC2327" s="6"/>
      <c r="AD2327" s="6">
        <v>1.4472</v>
      </c>
      <c r="AE2327" s="6"/>
      <c r="AF2327" s="6"/>
      <c r="AG2327" s="6"/>
      <c r="AH2327" s="6"/>
      <c r="AI2327" s="6">
        <v>1.4472</v>
      </c>
      <c r="AJ2327" s="6">
        <v>1.4472</v>
      </c>
      <c r="AK2327" s="6">
        <v>1.4479</v>
      </c>
    </row>
    <row r="2328" s="1" customFormat="1" ht="54" spans="1:37">
      <c r="A2328" s="1">
        <v>2325</v>
      </c>
      <c r="B2328" s="1" t="s">
        <v>3754</v>
      </c>
      <c r="C2328" s="1" t="s">
        <v>3755</v>
      </c>
      <c r="D2328" s="1" t="s">
        <v>85</v>
      </c>
      <c r="E2328" s="1" t="s">
        <v>3756</v>
      </c>
      <c r="F2328" s="1">
        <v>29.05</v>
      </c>
      <c r="G2328" s="1">
        <v>27.21</v>
      </c>
      <c r="J2328" s="1">
        <v>27.21</v>
      </c>
      <c r="O2328" s="1">
        <v>27.21</v>
      </c>
      <c r="Q2328" s="1">
        <v>27.21</v>
      </c>
      <c r="R2328" s="1">
        <v>27.21</v>
      </c>
      <c r="U2328" s="1">
        <v>27.21</v>
      </c>
      <c r="V2328" s="1">
        <v>28.28</v>
      </c>
      <c r="W2328" s="1">
        <v>27.21</v>
      </c>
      <c r="Y2328" s="1">
        <v>27.21</v>
      </c>
      <c r="AD2328" s="1">
        <v>28.5</v>
      </c>
      <c r="AI2328" s="1">
        <v>27.21</v>
      </c>
      <c r="AJ2328" s="1">
        <v>27.21</v>
      </c>
      <c r="AK2328" s="1">
        <v>27.4067</v>
      </c>
    </row>
    <row r="2329" s="1" customFormat="1" ht="40.5" spans="1:37">
      <c r="A2329" s="1">
        <v>2326</v>
      </c>
      <c r="B2329" s="1" t="s">
        <v>3757</v>
      </c>
      <c r="C2329" s="1" t="s">
        <v>708</v>
      </c>
      <c r="D2329" s="1" t="s">
        <v>3758</v>
      </c>
      <c r="E2329" s="1" t="s">
        <v>3759</v>
      </c>
      <c r="F2329" s="1">
        <v>32.2167</v>
      </c>
      <c r="I2329" s="1">
        <v>26.3</v>
      </c>
      <c r="J2329" s="1">
        <v>22.6433</v>
      </c>
      <c r="O2329" s="1">
        <v>22.95</v>
      </c>
      <c r="P2329" s="1">
        <v>26.4</v>
      </c>
      <c r="R2329" s="1">
        <v>27</v>
      </c>
      <c r="U2329" s="1">
        <v>22.67</v>
      </c>
      <c r="X2329" s="1">
        <v>26.24</v>
      </c>
      <c r="AE2329" s="1">
        <v>27</v>
      </c>
      <c r="AK2329" s="1">
        <v>25.9356</v>
      </c>
    </row>
    <row r="2330" s="1" customFormat="1" ht="40.5" spans="1:37">
      <c r="A2330" s="1">
        <v>2327</v>
      </c>
      <c r="B2330" s="1" t="s">
        <v>3760</v>
      </c>
      <c r="C2330" s="1" t="s">
        <v>3761</v>
      </c>
      <c r="D2330" s="1" t="s">
        <v>212</v>
      </c>
      <c r="E2330" s="1" t="s">
        <v>3762</v>
      </c>
      <c r="F2330" s="1">
        <v>11.98</v>
      </c>
      <c r="G2330" s="1">
        <v>11.91</v>
      </c>
      <c r="J2330" s="1">
        <v>11.91</v>
      </c>
      <c r="O2330" s="1">
        <v>11.91</v>
      </c>
      <c r="Q2330" s="1">
        <v>11.91</v>
      </c>
      <c r="U2330" s="1">
        <v>11.91</v>
      </c>
      <c r="W2330" s="1">
        <v>11.91</v>
      </c>
      <c r="Z2330" s="1">
        <v>11.91</v>
      </c>
      <c r="AE2330" s="1">
        <v>11.91</v>
      </c>
      <c r="AJ2330" s="1">
        <v>11.91</v>
      </c>
      <c r="AK2330" s="1">
        <v>11.91</v>
      </c>
    </row>
    <row r="2331" s="1" customFormat="1" ht="67.5" spans="1:37">
      <c r="A2331" s="1">
        <v>2328</v>
      </c>
      <c r="B2331" s="1" t="s">
        <v>3763</v>
      </c>
      <c r="C2331" s="1" t="s">
        <v>1111</v>
      </c>
      <c r="D2331" s="1" t="s">
        <v>1659</v>
      </c>
      <c r="E2331" s="1" t="s">
        <v>3764</v>
      </c>
      <c r="F2331" s="1">
        <v>15.9285</v>
      </c>
      <c r="G2331" s="89">
        <v>9.55</v>
      </c>
      <c r="H2331" s="89"/>
      <c r="I2331" s="89"/>
      <c r="J2331" s="89"/>
      <c r="K2331" s="89"/>
      <c r="L2331" s="89"/>
      <c r="M2331" s="89"/>
      <c r="N2331" s="89"/>
      <c r="O2331" s="89"/>
      <c r="P2331" s="89"/>
      <c r="Q2331" s="89">
        <v>9.55</v>
      </c>
      <c r="R2331" s="89"/>
      <c r="S2331" s="89"/>
      <c r="T2331" s="89"/>
      <c r="U2331" s="89">
        <v>9.55</v>
      </c>
      <c r="V2331" s="89">
        <v>9.55</v>
      </c>
      <c r="W2331" s="89"/>
      <c r="X2331" s="89"/>
      <c r="Y2331" s="89"/>
      <c r="Z2331" s="89"/>
      <c r="AA2331" s="89"/>
      <c r="AB2331" s="89"/>
      <c r="AC2331" s="89"/>
      <c r="AD2331" s="89"/>
      <c r="AE2331" s="89"/>
      <c r="AF2331" s="89"/>
      <c r="AG2331" s="89"/>
      <c r="AH2331" s="89"/>
      <c r="AI2331" s="89"/>
      <c r="AJ2331" s="89"/>
      <c r="AK2331" s="20">
        <f t="shared" ref="AK2331:AK2337" si="65">AVERAGE(G2331:AJ2331)</f>
        <v>9.55</v>
      </c>
    </row>
    <row r="2332" s="1" customFormat="1" ht="39.75" customHeight="1" spans="1:37">
      <c r="A2332" s="1">
        <v>2329</v>
      </c>
      <c r="B2332" s="1" t="s">
        <v>3765</v>
      </c>
      <c r="C2332" s="1" t="s">
        <v>141</v>
      </c>
      <c r="D2332" s="1" t="s">
        <v>3766</v>
      </c>
      <c r="E2332" s="1" t="s">
        <v>3767</v>
      </c>
      <c r="F2332" s="1">
        <f>58.2534/2</f>
        <v>29.1267</v>
      </c>
      <c r="O2332" s="1">
        <v>28.875</v>
      </c>
      <c r="R2332" s="1">
        <v>28.885</v>
      </c>
      <c r="U2332" s="1">
        <v>28.885</v>
      </c>
      <c r="Z2332" s="1">
        <v>28.885</v>
      </c>
      <c r="AJ2332" s="1">
        <v>28.885</v>
      </c>
      <c r="AK2332" s="20">
        <f>(O2332+R2332+U2332+Z2332+AJ2332)/5</f>
        <v>28.883</v>
      </c>
    </row>
    <row r="2333" spans="1:1">
      <c r="A2333" s="1">
        <v>2330</v>
      </c>
    </row>
    <row r="2334" s="1" customFormat="1" ht="54" spans="1:37">
      <c r="A2334" s="1">
        <v>2331</v>
      </c>
      <c r="B2334" s="1" t="s">
        <v>3768</v>
      </c>
      <c r="C2334" s="1" t="s">
        <v>3769</v>
      </c>
      <c r="D2334" s="1" t="s">
        <v>3770</v>
      </c>
      <c r="E2334" s="1" t="s">
        <v>3771</v>
      </c>
      <c r="F2334" s="6">
        <v>1052.0067</v>
      </c>
      <c r="G2334" s="1">
        <v>811.26</v>
      </c>
      <c r="M2334" s="1">
        <v>1050</v>
      </c>
      <c r="Q2334" s="1">
        <v>731.25</v>
      </c>
      <c r="T2334" s="1">
        <v>820.45</v>
      </c>
      <c r="V2334" s="1">
        <v>964.73</v>
      </c>
      <c r="W2334" s="1">
        <v>787.65</v>
      </c>
      <c r="X2334" s="1">
        <v>1047.5</v>
      </c>
      <c r="Z2334" s="1">
        <v>1045</v>
      </c>
      <c r="AC2334" s="1">
        <v>972.3</v>
      </c>
      <c r="AH2334" s="1">
        <v>824.48</v>
      </c>
      <c r="AJ2334" s="1">
        <v>1049</v>
      </c>
      <c r="AK2334" s="3">
        <f>SUM(F2334:AJ2334)/12</f>
        <v>929.635558333333</v>
      </c>
    </row>
    <row r="2335" s="1" customFormat="1" ht="90.75" customHeight="1" spans="1:37">
      <c r="A2335" s="1">
        <v>2332</v>
      </c>
      <c r="B2335" s="1" t="s">
        <v>3772</v>
      </c>
      <c r="C2335" s="1" t="s">
        <v>3773</v>
      </c>
      <c r="D2335" s="1" t="s">
        <v>81</v>
      </c>
      <c r="E2335" s="1" t="s">
        <v>3774</v>
      </c>
      <c r="F2335" s="1">
        <v>145.5</v>
      </c>
      <c r="H2335" s="1">
        <v>145.11</v>
      </c>
      <c r="K2335" s="1">
        <v>145.44</v>
      </c>
      <c r="Q2335" s="1">
        <v>145</v>
      </c>
      <c r="R2335" s="1">
        <v>145</v>
      </c>
      <c r="W2335" s="1">
        <v>145.33</v>
      </c>
      <c r="AA2335" s="1">
        <v>145.16</v>
      </c>
      <c r="AB2335" s="1">
        <v>144.5</v>
      </c>
      <c r="AF2335" s="1">
        <v>145</v>
      </c>
      <c r="AI2335" s="1">
        <v>145</v>
      </c>
      <c r="AK2335" s="1">
        <f t="shared" si="65"/>
        <v>145.06</v>
      </c>
    </row>
    <row r="2336" s="1" customFormat="1" ht="90.75" customHeight="1" spans="1:37">
      <c r="A2336" s="1">
        <v>2333</v>
      </c>
      <c r="B2336" s="1" t="s">
        <v>3775</v>
      </c>
      <c r="C2336" s="1" t="s">
        <v>3776</v>
      </c>
      <c r="D2336" s="1" t="s">
        <v>81</v>
      </c>
      <c r="E2336" s="1" t="s">
        <v>3774</v>
      </c>
      <c r="F2336" s="1">
        <v>67.62</v>
      </c>
      <c r="G2336" s="1">
        <v>67.5</v>
      </c>
      <c r="J2336" s="1">
        <v>65</v>
      </c>
      <c r="K2336" s="1">
        <v>67</v>
      </c>
      <c r="N2336" s="1">
        <v>65</v>
      </c>
      <c r="O2336" s="1">
        <v>67.5</v>
      </c>
      <c r="Q2336" s="1">
        <v>67</v>
      </c>
      <c r="R2336" s="1">
        <v>67.5</v>
      </c>
      <c r="T2336" s="1">
        <v>65</v>
      </c>
      <c r="U2336" s="1">
        <v>65</v>
      </c>
      <c r="V2336" s="1">
        <v>65</v>
      </c>
      <c r="W2336" s="1">
        <v>67.48</v>
      </c>
      <c r="X2336" s="1">
        <v>65</v>
      </c>
      <c r="Y2336" s="1">
        <v>65</v>
      </c>
      <c r="Z2336" s="1">
        <v>67.5</v>
      </c>
      <c r="AA2336" s="1">
        <v>65</v>
      </c>
      <c r="AB2336" s="1">
        <v>64.5</v>
      </c>
      <c r="AC2336" s="1">
        <v>65</v>
      </c>
      <c r="AD2336" s="1">
        <v>67.5</v>
      </c>
      <c r="AE2336" s="1">
        <v>65</v>
      </c>
      <c r="AH2336" s="1">
        <v>67.5</v>
      </c>
      <c r="AI2336" s="1">
        <v>65</v>
      </c>
      <c r="AJ2336" s="1">
        <v>67.5</v>
      </c>
      <c r="AK2336" s="69">
        <f t="shared" si="65"/>
        <v>66.0672727272727</v>
      </c>
    </row>
    <row r="2337" s="1" customFormat="1" ht="104.25" customHeight="1" spans="1:37">
      <c r="A2337" s="1">
        <v>2334</v>
      </c>
      <c r="B2337" s="1" t="s">
        <v>3777</v>
      </c>
      <c r="C2337" s="1" t="s">
        <v>220</v>
      </c>
      <c r="D2337" s="1" t="s">
        <v>81</v>
      </c>
      <c r="E2337" s="1" t="s">
        <v>3774</v>
      </c>
      <c r="F2337" s="1">
        <v>63.25</v>
      </c>
      <c r="G2337" s="1">
        <v>63</v>
      </c>
      <c r="J2337" s="1">
        <v>63</v>
      </c>
      <c r="K2337" s="1">
        <v>63</v>
      </c>
      <c r="O2337" s="1">
        <v>63.17</v>
      </c>
      <c r="Q2337" s="1">
        <v>63</v>
      </c>
      <c r="R2337" s="1">
        <v>63</v>
      </c>
      <c r="V2337" s="1">
        <v>63</v>
      </c>
      <c r="AA2337" s="1">
        <v>63</v>
      </c>
      <c r="AB2337" s="1">
        <v>63</v>
      </c>
      <c r="AC2337" s="1">
        <v>63</v>
      </c>
      <c r="AF2337" s="1">
        <v>63.2</v>
      </c>
      <c r="AI2337" s="1">
        <v>63</v>
      </c>
      <c r="AK2337" s="69">
        <f t="shared" si="65"/>
        <v>63.0308333333333</v>
      </c>
    </row>
    <row r="2338" s="1" customFormat="1" ht="37.5" customHeight="1" spans="1:37">
      <c r="A2338" s="1">
        <v>2335</v>
      </c>
      <c r="B2338" s="88" t="s">
        <v>3778</v>
      </c>
      <c r="C2338" s="88" t="s">
        <v>3779</v>
      </c>
      <c r="D2338" s="88" t="s">
        <v>85</v>
      </c>
      <c r="E2338" s="1" t="s">
        <v>3780</v>
      </c>
      <c r="F2338" s="3">
        <v>32.1025</v>
      </c>
      <c r="G2338" s="3"/>
      <c r="H2338" s="3">
        <v>28.21</v>
      </c>
      <c r="I2338" s="3">
        <v>28.49</v>
      </c>
      <c r="J2338" s="3"/>
      <c r="K2338" s="3">
        <v>26.61</v>
      </c>
      <c r="L2338" s="3">
        <v>26.06</v>
      </c>
      <c r="M2338" s="3"/>
      <c r="N2338" s="3"/>
      <c r="O2338" s="3">
        <v>25.57</v>
      </c>
      <c r="P2338" s="3"/>
      <c r="Q2338" s="3">
        <v>25.57</v>
      </c>
      <c r="R2338" s="3"/>
      <c r="S2338" s="3"/>
      <c r="T2338" s="3"/>
      <c r="U2338" s="3">
        <v>25.57</v>
      </c>
      <c r="V2338" s="3">
        <v>26.3</v>
      </c>
      <c r="W2338" s="3">
        <v>25.57</v>
      </c>
      <c r="X2338" s="3"/>
      <c r="Y2338" s="3">
        <v>25.57</v>
      </c>
      <c r="Z2338" s="3"/>
      <c r="AA2338" s="3">
        <v>22.93</v>
      </c>
      <c r="AB2338" s="3"/>
      <c r="AC2338" s="3"/>
      <c r="AD2338" s="3"/>
      <c r="AE2338" s="3">
        <v>28</v>
      </c>
      <c r="AF2338" s="3">
        <v>25.63</v>
      </c>
      <c r="AG2338" s="3"/>
      <c r="AH2338" s="3"/>
      <c r="AI2338" s="3">
        <v>25.57</v>
      </c>
      <c r="AJ2338" s="3">
        <v>25.57</v>
      </c>
      <c r="AK2338" s="3">
        <v>26.0813333333333</v>
      </c>
    </row>
    <row r="2339" s="1" customFormat="1" ht="27.75" customHeight="1" spans="1:37">
      <c r="A2339" s="1">
        <v>2336</v>
      </c>
      <c r="B2339" s="88" t="s">
        <v>96</v>
      </c>
      <c r="C2339" s="88" t="s">
        <v>90</v>
      </c>
      <c r="D2339" s="88" t="s">
        <v>91</v>
      </c>
      <c r="E2339" s="1" t="s">
        <v>3780</v>
      </c>
      <c r="F2339" s="3">
        <v>0.322</v>
      </c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>
        <v>0.3</v>
      </c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>
        <v>0.3</v>
      </c>
      <c r="AH2339" s="3"/>
      <c r="AI2339" s="3"/>
      <c r="AJ2339" s="3"/>
      <c r="AK2339" s="3">
        <v>0.3</v>
      </c>
    </row>
    <row r="2340" s="1" customFormat="1" ht="27.75" customHeight="1" spans="1:37">
      <c r="A2340" s="1">
        <v>2337</v>
      </c>
      <c r="B2340" s="88" t="s">
        <v>3781</v>
      </c>
      <c r="C2340" s="88" t="s">
        <v>98</v>
      </c>
      <c r="D2340" s="88" t="s">
        <v>122</v>
      </c>
      <c r="E2340" s="1" t="s">
        <v>3780</v>
      </c>
      <c r="F2340" s="3">
        <v>0.3</v>
      </c>
      <c r="G2340" s="3"/>
      <c r="H2340" s="3"/>
      <c r="I2340" s="3">
        <v>0.1739</v>
      </c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>
        <v>0.2</v>
      </c>
      <c r="AE2340" s="3"/>
      <c r="AF2340" s="3"/>
      <c r="AG2340" s="3"/>
      <c r="AH2340" s="3"/>
      <c r="AI2340" s="3"/>
      <c r="AJ2340" s="3"/>
      <c r="AK2340" s="3">
        <v>0.18695</v>
      </c>
    </row>
    <row r="2341" s="1" customFormat="1" ht="27.75" customHeight="1" spans="1:37">
      <c r="A2341" s="1">
        <v>2338</v>
      </c>
      <c r="B2341" s="1" t="s">
        <v>3782</v>
      </c>
      <c r="C2341" s="88" t="s">
        <v>3783</v>
      </c>
      <c r="D2341" s="88" t="s">
        <v>2852</v>
      </c>
      <c r="E2341" s="1" t="s">
        <v>3780</v>
      </c>
      <c r="F2341" s="3">
        <v>0.1</v>
      </c>
      <c r="G2341" s="3"/>
      <c r="H2341" s="3"/>
      <c r="I2341" s="3">
        <v>0.0783</v>
      </c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>
        <v>0.09</v>
      </c>
      <c r="AE2341" s="3"/>
      <c r="AF2341" s="3"/>
      <c r="AG2341" s="3"/>
      <c r="AH2341" s="3"/>
      <c r="AI2341" s="3"/>
      <c r="AJ2341" s="3"/>
      <c r="AK2341" s="3">
        <v>0.08415</v>
      </c>
    </row>
    <row r="2342" s="1" customFormat="1" ht="27.75" customHeight="1" spans="1:37">
      <c r="A2342" s="1">
        <v>2339</v>
      </c>
      <c r="B2342" s="88" t="s">
        <v>2782</v>
      </c>
      <c r="C2342" s="1" t="s">
        <v>3783</v>
      </c>
      <c r="D2342" s="88" t="s">
        <v>2852</v>
      </c>
      <c r="E2342" s="1" t="s">
        <v>3780</v>
      </c>
      <c r="F2342" s="3">
        <v>0.1</v>
      </c>
      <c r="G2342" s="3"/>
      <c r="H2342" s="3"/>
      <c r="I2342" s="3">
        <v>0.0783</v>
      </c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>
        <v>0.09</v>
      </c>
      <c r="AE2342" s="3"/>
      <c r="AF2342" s="3"/>
      <c r="AG2342" s="3"/>
      <c r="AH2342" s="3"/>
      <c r="AI2342" s="3"/>
      <c r="AJ2342" s="3"/>
      <c r="AK2342" s="3">
        <v>0.08415</v>
      </c>
    </row>
    <row r="2343" s="1" customFormat="1" ht="33.75" customHeight="1" spans="1:37">
      <c r="A2343" s="1">
        <v>2340</v>
      </c>
      <c r="B2343" s="88" t="s">
        <v>3784</v>
      </c>
      <c r="C2343" s="88" t="s">
        <v>3785</v>
      </c>
      <c r="D2343" s="88" t="s">
        <v>47</v>
      </c>
      <c r="E2343" s="1" t="s">
        <v>3780</v>
      </c>
      <c r="F2343" s="3">
        <v>71.37</v>
      </c>
      <c r="G2343" s="3"/>
      <c r="H2343" s="3"/>
      <c r="I2343" s="3">
        <v>60.67</v>
      </c>
      <c r="J2343" s="3">
        <v>61.5</v>
      </c>
      <c r="K2343" s="3">
        <v>55.67</v>
      </c>
      <c r="L2343" s="3">
        <v>58.109</v>
      </c>
      <c r="M2343" s="3"/>
      <c r="N2343" s="3">
        <v>51.86</v>
      </c>
      <c r="O2343" s="3">
        <v>51.86</v>
      </c>
      <c r="P2343" s="3"/>
      <c r="Q2343" s="3"/>
      <c r="R2343" s="3"/>
      <c r="S2343" s="3">
        <v>59.7</v>
      </c>
      <c r="T2343" s="3"/>
      <c r="U2343" s="3"/>
      <c r="V2343" s="3"/>
      <c r="W2343" s="3">
        <v>51.86</v>
      </c>
      <c r="X2343" s="3">
        <v>64.01</v>
      </c>
      <c r="Y2343" s="3">
        <v>51.86</v>
      </c>
      <c r="Z2343" s="3"/>
      <c r="AA2343" s="3">
        <v>51.86</v>
      </c>
      <c r="AB2343" s="3"/>
      <c r="AC2343" s="3"/>
      <c r="AD2343" s="3">
        <v>60.07</v>
      </c>
      <c r="AE2343" s="3">
        <v>57</v>
      </c>
      <c r="AF2343" s="3"/>
      <c r="AG2343" s="3"/>
      <c r="AH2343" s="3"/>
      <c r="AI2343" s="3"/>
      <c r="AJ2343" s="3">
        <v>51.86</v>
      </c>
      <c r="AK2343" s="3">
        <v>56.2777857142857</v>
      </c>
    </row>
    <row r="2344" s="1" customFormat="1" ht="60.75" customHeight="1" spans="1:37">
      <c r="A2344" s="1">
        <v>2341</v>
      </c>
      <c r="B2344" s="88" t="s">
        <v>2156</v>
      </c>
      <c r="C2344" s="88" t="s">
        <v>186</v>
      </c>
      <c r="D2344" s="88" t="s">
        <v>2656</v>
      </c>
      <c r="E2344" s="1" t="s">
        <v>3780</v>
      </c>
      <c r="F2344" s="3">
        <v>23.31</v>
      </c>
      <c r="G2344" s="3"/>
      <c r="H2344" s="3"/>
      <c r="I2344" s="3"/>
      <c r="J2344" s="3"/>
      <c r="K2344" s="3"/>
      <c r="L2344" s="3">
        <v>18.98</v>
      </c>
      <c r="M2344" s="3"/>
      <c r="N2344" s="3"/>
      <c r="O2344" s="3"/>
      <c r="P2344" s="3"/>
      <c r="Q2344" s="3"/>
      <c r="R2344" s="3"/>
      <c r="S2344" s="3"/>
      <c r="T2344" s="3"/>
      <c r="U2344" s="3">
        <v>20.34</v>
      </c>
      <c r="V2344" s="3">
        <v>22.48</v>
      </c>
      <c r="W2344" s="3"/>
      <c r="X2344" s="3"/>
      <c r="Y2344" s="3">
        <v>16.49</v>
      </c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>
        <v>19.5725</v>
      </c>
    </row>
    <row r="2345" s="1" customFormat="1" ht="60.75" customHeight="1" spans="1:37">
      <c r="A2345" s="1">
        <v>2342</v>
      </c>
      <c r="B2345" s="88" t="s">
        <v>3786</v>
      </c>
      <c r="C2345" s="88" t="s">
        <v>186</v>
      </c>
      <c r="D2345" s="88" t="s">
        <v>93</v>
      </c>
      <c r="E2345" s="1" t="s">
        <v>3780</v>
      </c>
      <c r="F2345" s="3">
        <v>1.4769</v>
      </c>
      <c r="G2345" s="3"/>
      <c r="H2345" s="3"/>
      <c r="I2345" s="3">
        <v>1.3963</v>
      </c>
      <c r="J2345" s="3">
        <v>1.4075</v>
      </c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>
        <v>1.36</v>
      </c>
      <c r="X2345" s="3"/>
      <c r="Y2345" s="3"/>
      <c r="Z2345" s="3"/>
      <c r="AA2345" s="3">
        <v>1.4048</v>
      </c>
      <c r="AB2345" s="3"/>
      <c r="AC2345" s="3"/>
      <c r="AD2345" s="3"/>
      <c r="AE2345" s="3"/>
      <c r="AF2345" s="3"/>
      <c r="AG2345" s="3"/>
      <c r="AH2345" s="3"/>
      <c r="AI2345" s="3"/>
      <c r="AJ2345" s="3"/>
      <c r="AK2345" s="3">
        <v>1.39215</v>
      </c>
    </row>
    <row r="2346" s="1" customFormat="1" ht="60.75" customHeight="1" spans="1:37">
      <c r="A2346" s="1">
        <v>2343</v>
      </c>
      <c r="B2346" s="88" t="s">
        <v>3786</v>
      </c>
      <c r="C2346" s="88" t="s">
        <v>186</v>
      </c>
      <c r="D2346" s="88" t="s">
        <v>179</v>
      </c>
      <c r="E2346" s="1" t="s">
        <v>3780</v>
      </c>
      <c r="F2346" s="3">
        <v>1.4552</v>
      </c>
      <c r="G2346" s="3"/>
      <c r="H2346" s="3"/>
      <c r="I2346" s="3">
        <v>1.36</v>
      </c>
      <c r="J2346" s="3">
        <v>1.4075</v>
      </c>
      <c r="K2346" s="3"/>
      <c r="L2346" s="3"/>
      <c r="M2346" s="3"/>
      <c r="N2346" s="3"/>
      <c r="O2346" s="3">
        <v>1.3236</v>
      </c>
      <c r="P2346" s="3"/>
      <c r="Q2346" s="3"/>
      <c r="R2346" s="3"/>
      <c r="S2346" s="3"/>
      <c r="T2346" s="3"/>
      <c r="U2346" s="3">
        <v>1.36</v>
      </c>
      <c r="V2346" s="3"/>
      <c r="W2346" s="3">
        <v>1.36</v>
      </c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>
        <v>1.36222</v>
      </c>
    </row>
    <row r="2347" s="1" customFormat="1" ht="60.75" customHeight="1" spans="1:37">
      <c r="A2347" s="1">
        <v>2344</v>
      </c>
      <c r="B2347" s="88" t="s">
        <v>3787</v>
      </c>
      <c r="C2347" s="88" t="s">
        <v>113</v>
      </c>
      <c r="D2347" s="88" t="s">
        <v>136</v>
      </c>
      <c r="E2347" s="1" t="s">
        <v>3780</v>
      </c>
      <c r="F2347" s="3">
        <v>0.9228</v>
      </c>
      <c r="G2347" s="3"/>
      <c r="H2347" s="3"/>
      <c r="I2347" s="3">
        <v>0.8692</v>
      </c>
      <c r="J2347" s="3">
        <v>0.8721</v>
      </c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>
        <v>0.9133</v>
      </c>
      <c r="AD2347" s="3"/>
      <c r="AE2347" s="3"/>
      <c r="AF2347" s="3"/>
      <c r="AG2347" s="3"/>
      <c r="AH2347" s="3"/>
      <c r="AI2347" s="3"/>
      <c r="AJ2347" s="3"/>
      <c r="AK2347" s="3">
        <v>0.884866666666667</v>
      </c>
    </row>
    <row r="2348" s="1" customFormat="1" ht="60.75" customHeight="1" spans="1:37">
      <c r="A2348" s="1">
        <v>2345</v>
      </c>
      <c r="B2348" s="88" t="s">
        <v>3787</v>
      </c>
      <c r="C2348" s="88" t="s">
        <v>113</v>
      </c>
      <c r="D2348" s="88" t="s">
        <v>114</v>
      </c>
      <c r="E2348" s="1" t="s">
        <v>3780</v>
      </c>
      <c r="F2348" s="3">
        <v>0.9092</v>
      </c>
      <c r="G2348" s="3"/>
      <c r="H2348" s="3"/>
      <c r="I2348" s="3">
        <v>0.8575</v>
      </c>
      <c r="J2348" s="3"/>
      <c r="K2348" s="3">
        <v>0.8564</v>
      </c>
      <c r="L2348" s="3"/>
      <c r="M2348" s="3"/>
      <c r="N2348" s="3"/>
      <c r="O2348" s="3">
        <v>0.8258</v>
      </c>
      <c r="P2348" s="3"/>
      <c r="Q2348" s="3"/>
      <c r="R2348" s="3"/>
      <c r="S2348" s="3"/>
      <c r="T2348" s="3"/>
      <c r="U2348" s="3">
        <v>0.8558</v>
      </c>
      <c r="V2348" s="3"/>
      <c r="W2348" s="3"/>
      <c r="X2348" s="3"/>
      <c r="Y2348" s="3"/>
      <c r="Z2348" s="3"/>
      <c r="AA2348" s="3">
        <v>0.841</v>
      </c>
      <c r="AB2348" s="3"/>
      <c r="AC2348" s="3">
        <v>0.9</v>
      </c>
      <c r="AD2348" s="3">
        <v>0.8103</v>
      </c>
      <c r="AE2348" s="3"/>
      <c r="AF2348" s="3"/>
      <c r="AG2348" s="3"/>
      <c r="AH2348" s="3"/>
      <c r="AI2348" s="3"/>
      <c r="AJ2348" s="3">
        <v>0.8564</v>
      </c>
      <c r="AK2348" s="3">
        <v>0.8504</v>
      </c>
    </row>
    <row r="2349" s="1" customFormat="1" ht="60.75" customHeight="1" spans="1:37">
      <c r="A2349" s="1">
        <v>2346</v>
      </c>
      <c r="B2349" s="88" t="s">
        <v>3787</v>
      </c>
      <c r="C2349" s="88" t="s">
        <v>113</v>
      </c>
      <c r="D2349" s="88" t="s">
        <v>116</v>
      </c>
      <c r="E2349" s="1" t="s">
        <v>3780</v>
      </c>
      <c r="F2349" s="3">
        <v>0.8997</v>
      </c>
      <c r="G2349" s="3"/>
      <c r="H2349" s="3"/>
      <c r="I2349" s="3">
        <v>0.855</v>
      </c>
      <c r="J2349" s="3">
        <v>0.8721</v>
      </c>
      <c r="K2349" s="3">
        <v>0.8564</v>
      </c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>
        <v>0.861166666666667</v>
      </c>
    </row>
    <row r="2350" s="1" customFormat="1" ht="60.75" customHeight="1" spans="1:37">
      <c r="A2350" s="1">
        <v>2347</v>
      </c>
      <c r="B2350" s="88" t="s">
        <v>3788</v>
      </c>
      <c r="C2350" s="88" t="s">
        <v>90</v>
      </c>
      <c r="D2350" s="88" t="s">
        <v>503</v>
      </c>
      <c r="E2350" s="1" t="s">
        <v>3780</v>
      </c>
      <c r="F2350" s="3">
        <v>1.2598</v>
      </c>
      <c r="G2350" s="3"/>
      <c r="H2350" s="3"/>
      <c r="I2350" s="3">
        <v>1.0477</v>
      </c>
      <c r="J2350" s="3"/>
      <c r="K2350" s="3"/>
      <c r="L2350" s="3"/>
      <c r="M2350" s="3"/>
      <c r="N2350" s="3"/>
      <c r="O2350" s="3">
        <v>1.0477</v>
      </c>
      <c r="P2350" s="3"/>
      <c r="Q2350" s="3"/>
      <c r="R2350" s="3"/>
      <c r="S2350" s="3"/>
      <c r="T2350" s="3"/>
      <c r="U2350" s="3"/>
      <c r="V2350" s="3"/>
      <c r="W2350" s="3"/>
      <c r="X2350" s="3">
        <v>1.0477</v>
      </c>
      <c r="Y2350" s="3"/>
      <c r="Z2350" s="3"/>
      <c r="AA2350" s="3">
        <v>1.0477</v>
      </c>
      <c r="AB2350" s="3"/>
      <c r="AC2350" s="3"/>
      <c r="AD2350" s="3">
        <v>1.176</v>
      </c>
      <c r="AE2350" s="3"/>
      <c r="AF2350" s="3"/>
      <c r="AG2350" s="3"/>
      <c r="AH2350" s="3"/>
      <c r="AI2350" s="3"/>
      <c r="AJ2350" s="3">
        <v>1.0477</v>
      </c>
      <c r="AK2350" s="3">
        <v>1.06906666666667</v>
      </c>
    </row>
    <row r="2351" s="1" customFormat="1" ht="60.75" customHeight="1" spans="1:37">
      <c r="A2351" s="1">
        <v>2348</v>
      </c>
      <c r="B2351" s="88" t="s">
        <v>3789</v>
      </c>
      <c r="C2351" s="88" t="s">
        <v>3790</v>
      </c>
      <c r="D2351" s="88" t="s">
        <v>2656</v>
      </c>
      <c r="E2351" s="1" t="s">
        <v>3780</v>
      </c>
      <c r="F2351" s="3">
        <v>33.9</v>
      </c>
      <c r="G2351" s="3"/>
      <c r="H2351" s="3"/>
      <c r="I2351" s="3">
        <v>26.85</v>
      </c>
      <c r="J2351" s="3"/>
      <c r="K2351" s="3"/>
      <c r="L2351" s="3"/>
      <c r="M2351" s="3">
        <v>29</v>
      </c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>
        <v>19.8</v>
      </c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>
        <v>19.8</v>
      </c>
      <c r="AJ2351" s="3"/>
      <c r="AK2351" s="3">
        <v>23.8625</v>
      </c>
    </row>
    <row r="2352" s="1" customFormat="1" ht="47.25" customHeight="1" spans="1:37">
      <c r="A2352" s="1">
        <v>2349</v>
      </c>
      <c r="B2352" s="1" t="s">
        <v>1252</v>
      </c>
      <c r="C2352" s="1" t="s">
        <v>3791</v>
      </c>
      <c r="D2352" s="1" t="s">
        <v>798</v>
      </c>
      <c r="E2352" s="1" t="s">
        <v>3792</v>
      </c>
      <c r="F2352" s="1">
        <f>102.101/14</f>
        <v>7.29292857142857</v>
      </c>
      <c r="G2352" s="1" t="s">
        <v>3793</v>
      </c>
      <c r="H2352" s="1">
        <f>85.13/14</f>
        <v>6.08071428571429</v>
      </c>
      <c r="I2352" s="1">
        <f>100.47/14</f>
        <v>7.17642857142857</v>
      </c>
      <c r="J2352" s="1" t="s">
        <v>3793</v>
      </c>
      <c r="K2352" s="1" t="s">
        <v>3793</v>
      </c>
      <c r="L2352" s="1" t="s">
        <v>3793</v>
      </c>
      <c r="M2352" s="1" t="s">
        <v>3793</v>
      </c>
      <c r="N2352" s="1" t="s">
        <v>3793</v>
      </c>
      <c r="O2352" s="1">
        <f>87.4/14</f>
        <v>6.24285714285714</v>
      </c>
      <c r="P2352" s="1">
        <f>84/14</f>
        <v>6</v>
      </c>
      <c r="Q2352" s="1" t="s">
        <v>3793</v>
      </c>
      <c r="R2352" s="1" t="s">
        <v>3793</v>
      </c>
      <c r="S2352" s="1" t="s">
        <v>3793</v>
      </c>
      <c r="T2352" s="1">
        <f>92/14</f>
        <v>6.57142857142857</v>
      </c>
      <c r="U2352" s="1" t="s">
        <v>3793</v>
      </c>
      <c r="V2352" s="1" t="s">
        <v>3793</v>
      </c>
      <c r="W2352" s="1" t="s">
        <v>3793</v>
      </c>
      <c r="X2352" s="1" t="s">
        <v>3793</v>
      </c>
      <c r="Y2352" s="1" t="s">
        <v>3793</v>
      </c>
      <c r="Z2352" s="1">
        <f>94.96/14</f>
        <v>6.78285714285714</v>
      </c>
      <c r="AA2352" s="1" t="s">
        <v>3793</v>
      </c>
      <c r="AB2352" s="1" t="s">
        <v>3793</v>
      </c>
      <c r="AC2352" s="1">
        <f>84/14</f>
        <v>6</v>
      </c>
      <c r="AD2352" s="1">
        <f>93.3/14</f>
        <v>6.66428571428571</v>
      </c>
      <c r="AE2352" s="1" t="s">
        <v>3793</v>
      </c>
      <c r="AF2352" s="1" t="s">
        <v>3793</v>
      </c>
      <c r="AG2352" s="1" t="s">
        <v>3793</v>
      </c>
      <c r="AH2352" s="1">
        <f>91/14</f>
        <v>6.5</v>
      </c>
      <c r="AI2352" s="1">
        <f>84/14</f>
        <v>6</v>
      </c>
      <c r="AJ2352" s="1">
        <f>84/14</f>
        <v>6</v>
      </c>
      <c r="AK2352" s="1">
        <f t="shared" ref="AK2352:AK2354" si="66">AVERAGE(G2352:AJ2352)</f>
        <v>6.36532467532467</v>
      </c>
    </row>
    <row r="2353" s="1" customFormat="1" ht="75" customHeight="1" spans="1:37">
      <c r="A2353" s="1">
        <v>2350</v>
      </c>
      <c r="B2353" s="1" t="s">
        <v>3794</v>
      </c>
      <c r="C2353" s="1" t="s">
        <v>3795</v>
      </c>
      <c r="D2353" s="1" t="s">
        <v>81</v>
      </c>
      <c r="E2353" s="1" t="s">
        <v>3792</v>
      </c>
      <c r="F2353" s="1">
        <f>67.92/40</f>
        <v>1.698</v>
      </c>
      <c r="G2353" s="1" t="s">
        <v>3793</v>
      </c>
      <c r="H2353" s="1" t="s">
        <v>3793</v>
      </c>
      <c r="I2353" s="1">
        <f>67.25/40</f>
        <v>1.68125</v>
      </c>
      <c r="J2353" s="1" t="s">
        <v>3793</v>
      </c>
      <c r="K2353" s="1" t="s">
        <v>3793</v>
      </c>
      <c r="L2353" s="1">
        <f>67.6512/40</f>
        <v>1.69128</v>
      </c>
      <c r="M2353" s="1">
        <f>67.25/40</f>
        <v>1.68125</v>
      </c>
      <c r="N2353" s="1" t="s">
        <v>3793</v>
      </c>
      <c r="O2353" s="1" t="s">
        <v>3793</v>
      </c>
      <c r="P2353" s="1" t="s">
        <v>3793</v>
      </c>
      <c r="Q2353" s="1">
        <f>67.25/40</f>
        <v>1.68125</v>
      </c>
      <c r="R2353" s="1" t="s">
        <v>3793</v>
      </c>
      <c r="S2353" s="1" t="s">
        <v>3793</v>
      </c>
      <c r="T2353" s="1" t="s">
        <v>3793</v>
      </c>
      <c r="U2353" s="1">
        <f>67.75/40</f>
        <v>1.69375</v>
      </c>
      <c r="V2353" s="1">
        <f>67.7/40</f>
        <v>1.6925</v>
      </c>
      <c r="W2353" s="1" t="s">
        <v>3793</v>
      </c>
      <c r="X2353" s="1" t="s">
        <v>3793</v>
      </c>
      <c r="Y2353" s="1" t="s">
        <v>3793</v>
      </c>
      <c r="Z2353" s="1">
        <f>67.25/40</f>
        <v>1.68125</v>
      </c>
      <c r="AA2353" s="1">
        <f>67.25/40</f>
        <v>1.68125</v>
      </c>
      <c r="AB2353" s="1" t="s">
        <v>3793</v>
      </c>
      <c r="AC2353" s="1" t="s">
        <v>3793</v>
      </c>
      <c r="AD2353" s="1" t="s">
        <v>3793</v>
      </c>
      <c r="AE2353" s="1" t="s">
        <v>3793</v>
      </c>
      <c r="AF2353" s="1">
        <f t="shared" ref="AF2353:AJ2353" si="67">67.25/40</f>
        <v>1.68125</v>
      </c>
      <c r="AG2353" s="1" t="s">
        <v>3793</v>
      </c>
      <c r="AH2353" s="1">
        <f t="shared" si="67"/>
        <v>1.68125</v>
      </c>
      <c r="AI2353" s="1">
        <f t="shared" si="67"/>
        <v>1.68125</v>
      </c>
      <c r="AJ2353" s="1">
        <f t="shared" si="67"/>
        <v>1.68125</v>
      </c>
      <c r="AK2353" s="1">
        <f t="shared" si="66"/>
        <v>1.684065</v>
      </c>
    </row>
    <row r="2354" s="1" customFormat="1" ht="81.75" customHeight="1" spans="1:37">
      <c r="A2354" s="1">
        <v>2351</v>
      </c>
      <c r="B2354" s="1" t="s">
        <v>3794</v>
      </c>
      <c r="C2354" s="1" t="s">
        <v>3796</v>
      </c>
      <c r="D2354" s="1" t="s">
        <v>81</v>
      </c>
      <c r="E2354" s="1" t="s">
        <v>3792</v>
      </c>
      <c r="F2354" s="1">
        <f>38.088/40</f>
        <v>0.9522</v>
      </c>
      <c r="G2354" s="1" t="s">
        <v>3793</v>
      </c>
      <c r="H2354" s="1" t="s">
        <v>3793</v>
      </c>
      <c r="I2354" s="1" t="s">
        <v>3793</v>
      </c>
      <c r="J2354" s="1" t="s">
        <v>3793</v>
      </c>
      <c r="K2354" s="1" t="s">
        <v>3793</v>
      </c>
      <c r="L2354" s="1">
        <f>38.0288/40</f>
        <v>0.95072</v>
      </c>
      <c r="M2354" s="1">
        <f>37.4/40</f>
        <v>0.935</v>
      </c>
      <c r="N2354" s="1" t="s">
        <v>3793</v>
      </c>
      <c r="O2354" s="1">
        <f>37.4/40</f>
        <v>0.935</v>
      </c>
      <c r="P2354" s="1" t="s">
        <v>3793</v>
      </c>
      <c r="Q2354" s="1" t="s">
        <v>3793</v>
      </c>
      <c r="R2354" s="1" t="s">
        <v>3793</v>
      </c>
      <c r="S2354" s="1" t="s">
        <v>3793</v>
      </c>
      <c r="T2354" s="1">
        <f>37.7/40</f>
        <v>0.9425</v>
      </c>
      <c r="U2354" s="1" t="s">
        <v>3793</v>
      </c>
      <c r="V2354" s="1">
        <f>38/40</f>
        <v>0.95</v>
      </c>
      <c r="W2354" s="1" t="s">
        <v>3793</v>
      </c>
      <c r="X2354" s="1" t="s">
        <v>3793</v>
      </c>
      <c r="Y2354" s="1" t="s">
        <v>3793</v>
      </c>
      <c r="Z2354" s="1">
        <f t="shared" ref="Z2354:AB2354" si="68">37.4/40</f>
        <v>0.935</v>
      </c>
      <c r="AA2354" s="1">
        <f t="shared" si="68"/>
        <v>0.935</v>
      </c>
      <c r="AB2354" s="1">
        <f t="shared" si="68"/>
        <v>0.935</v>
      </c>
      <c r="AC2354" s="1" t="s">
        <v>3793</v>
      </c>
      <c r="AD2354" s="1" t="s">
        <v>3793</v>
      </c>
      <c r="AE2354" s="1" t="s">
        <v>3793</v>
      </c>
      <c r="AF2354" s="1">
        <f t="shared" ref="AF2354:AJ2354" si="69">37.4/40</f>
        <v>0.935</v>
      </c>
      <c r="AG2354" s="1" t="s">
        <v>3793</v>
      </c>
      <c r="AH2354" s="1">
        <f t="shared" si="69"/>
        <v>0.935</v>
      </c>
      <c r="AI2354" s="1">
        <f t="shared" si="69"/>
        <v>0.935</v>
      </c>
      <c r="AJ2354" s="1">
        <f t="shared" si="69"/>
        <v>0.935</v>
      </c>
      <c r="AK2354" s="1">
        <f t="shared" si="66"/>
        <v>0.938185</v>
      </c>
    </row>
    <row r="2355" s="1" customFormat="1" ht="40.5" spans="1:37">
      <c r="A2355" s="1">
        <v>2352</v>
      </c>
      <c r="B2355" s="39" t="s">
        <v>3797</v>
      </c>
      <c r="C2355" s="1" t="s">
        <v>3798</v>
      </c>
      <c r="D2355" s="1" t="s">
        <v>3799</v>
      </c>
      <c r="E2355" s="1" t="s">
        <v>3800</v>
      </c>
      <c r="F2355" s="1">
        <v>1.9494</v>
      </c>
      <c r="I2355" s="1">
        <v>1.787</v>
      </c>
      <c r="J2355" s="1">
        <v>1.48</v>
      </c>
      <c r="K2355" s="1">
        <v>1.48</v>
      </c>
      <c r="O2355" s="1">
        <v>1.511</v>
      </c>
      <c r="U2355" s="1">
        <v>1.48</v>
      </c>
      <c r="V2355" s="1">
        <v>1.7467</v>
      </c>
      <c r="Y2355" s="1">
        <v>1.68</v>
      </c>
      <c r="AD2355" s="1">
        <v>1.5727</v>
      </c>
      <c r="AE2355" s="1">
        <v>1.48</v>
      </c>
      <c r="AI2355" s="1">
        <v>1.48</v>
      </c>
      <c r="AK2355" s="1">
        <v>1.5697</v>
      </c>
    </row>
    <row r="2356" s="1" customFormat="1" ht="40.5" spans="1:37">
      <c r="A2356" s="1">
        <v>2353</v>
      </c>
      <c r="B2356" s="39" t="s">
        <v>3801</v>
      </c>
      <c r="C2356" s="39" t="s">
        <v>502</v>
      </c>
      <c r="D2356" s="39" t="s">
        <v>3802</v>
      </c>
      <c r="E2356" s="1" t="s">
        <v>3800</v>
      </c>
      <c r="F2356" s="1">
        <v>11.2595</v>
      </c>
      <c r="I2356" s="1">
        <v>10.3617</v>
      </c>
      <c r="L2356" s="1">
        <v>10.9883</v>
      </c>
      <c r="AE2356" s="1">
        <v>10.3617</v>
      </c>
      <c r="AI2356" s="1">
        <v>10.3617</v>
      </c>
      <c r="AK2356" s="1">
        <v>10.5184</v>
      </c>
    </row>
    <row r="2357" s="1" customFormat="1" ht="54" spans="1:37">
      <c r="A2357" s="1">
        <v>2354</v>
      </c>
      <c r="B2357" s="39" t="s">
        <v>3803</v>
      </c>
      <c r="C2357" s="1" t="s">
        <v>3804</v>
      </c>
      <c r="D2357" s="1" t="s">
        <v>3799</v>
      </c>
      <c r="E2357" s="1" t="s">
        <v>3800</v>
      </c>
      <c r="F2357" s="1">
        <v>1.1597</v>
      </c>
      <c r="I2357" s="1">
        <v>1.042</v>
      </c>
      <c r="J2357" s="1">
        <v>1.042</v>
      </c>
      <c r="U2357" s="1">
        <v>1.042</v>
      </c>
      <c r="V2357" s="1">
        <v>1.0883</v>
      </c>
      <c r="W2357" s="1">
        <v>1.042</v>
      </c>
      <c r="AI2357" s="1">
        <v>1.042</v>
      </c>
      <c r="AK2357" s="1">
        <v>1.0497</v>
      </c>
    </row>
    <row r="2358" s="1" customFormat="1" ht="40.5" spans="1:37">
      <c r="A2358" s="1">
        <v>2355</v>
      </c>
      <c r="B2358" s="1" t="s">
        <v>3805</v>
      </c>
      <c r="C2358" s="1" t="s">
        <v>1576</v>
      </c>
      <c r="D2358" s="1" t="s">
        <v>363</v>
      </c>
      <c r="E2358" s="1" t="s">
        <v>3806</v>
      </c>
      <c r="F2358" s="6">
        <v>7.84</v>
      </c>
      <c r="G2358" s="6">
        <v>5.76</v>
      </c>
      <c r="H2358" s="6">
        <v>5.76</v>
      </c>
      <c r="I2358" s="6">
        <v>5.8</v>
      </c>
      <c r="J2358" s="6">
        <v>5.76</v>
      </c>
      <c r="K2358" s="6"/>
      <c r="L2358" s="6">
        <v>5.87</v>
      </c>
      <c r="M2358" s="6">
        <v>5.76</v>
      </c>
      <c r="N2358" s="6"/>
      <c r="O2358" s="6"/>
      <c r="P2358" s="6"/>
      <c r="Q2358" s="6"/>
      <c r="R2358" s="6">
        <v>5.76</v>
      </c>
      <c r="S2358" s="6">
        <v>6.5</v>
      </c>
      <c r="T2358" s="6">
        <v>5.76</v>
      </c>
      <c r="U2358" s="6"/>
      <c r="V2358" s="6">
        <v>5.8</v>
      </c>
      <c r="W2358" s="6">
        <v>5.76</v>
      </c>
      <c r="X2358" s="6">
        <v>6.48</v>
      </c>
      <c r="Y2358" s="6">
        <v>5.76</v>
      </c>
      <c r="Z2358" s="6">
        <v>5.8</v>
      </c>
      <c r="AA2358" s="6"/>
      <c r="AB2358" s="6"/>
      <c r="AC2358" s="6"/>
      <c r="AD2358" s="6">
        <v>5.8</v>
      </c>
      <c r="AE2358" s="6">
        <v>5.76</v>
      </c>
      <c r="AF2358" s="6">
        <v>5.76</v>
      </c>
      <c r="AG2358" s="6"/>
      <c r="AH2358" s="6">
        <v>6.2</v>
      </c>
      <c r="AI2358" s="6">
        <v>5.76</v>
      </c>
      <c r="AJ2358" s="6">
        <v>5.76</v>
      </c>
      <c r="AK2358" s="6">
        <f t="shared" ref="AK2358:AK2364" si="70">AVERAGE(G2358:AJ2358)</f>
        <v>5.8685</v>
      </c>
    </row>
    <row r="2359" s="1" customFormat="1" ht="40.5" spans="1:37">
      <c r="A2359" s="1">
        <v>2356</v>
      </c>
      <c r="B2359" s="1" t="s">
        <v>3807</v>
      </c>
      <c r="C2359" s="1" t="s">
        <v>56</v>
      </c>
      <c r="D2359" s="1" t="s">
        <v>363</v>
      </c>
      <c r="E2359" s="1" t="s">
        <v>3806</v>
      </c>
      <c r="F2359" s="6">
        <v>56</v>
      </c>
      <c r="G2359" s="6"/>
      <c r="H2359" s="6"/>
      <c r="I2359" s="6"/>
      <c r="J2359" s="6"/>
      <c r="K2359" s="6"/>
      <c r="L2359" s="6"/>
      <c r="M2359" s="6"/>
      <c r="N2359" s="6">
        <v>52</v>
      </c>
      <c r="O2359" s="6"/>
      <c r="P2359" s="6">
        <v>53.59</v>
      </c>
      <c r="Q2359" s="6"/>
      <c r="R2359" s="6">
        <v>52</v>
      </c>
      <c r="S2359" s="6"/>
      <c r="T2359" s="6"/>
      <c r="U2359" s="6"/>
      <c r="V2359" s="6"/>
      <c r="W2359" s="6">
        <v>54</v>
      </c>
      <c r="X2359" s="6"/>
      <c r="Y2359" s="6"/>
      <c r="Z2359" s="6"/>
      <c r="AA2359" s="6">
        <v>54.66</v>
      </c>
      <c r="AB2359" s="6"/>
      <c r="AC2359" s="6"/>
      <c r="AD2359" s="6"/>
      <c r="AE2359" s="6"/>
      <c r="AF2359" s="6"/>
      <c r="AG2359" s="6"/>
      <c r="AH2359" s="6"/>
      <c r="AI2359" s="6">
        <v>53.2</v>
      </c>
      <c r="AJ2359" s="6">
        <v>53.2</v>
      </c>
      <c r="AK2359" s="6">
        <f t="shared" si="70"/>
        <v>53.2357142857143</v>
      </c>
    </row>
    <row r="2360" s="1" customFormat="1" ht="40.5" spans="1:37">
      <c r="A2360" s="1">
        <v>2357</v>
      </c>
      <c r="B2360" s="1" t="s">
        <v>3808</v>
      </c>
      <c r="C2360" s="1" t="s">
        <v>3809</v>
      </c>
      <c r="D2360" s="1" t="s">
        <v>363</v>
      </c>
      <c r="E2360" s="1" t="s">
        <v>3806</v>
      </c>
      <c r="F2360" s="6">
        <v>72</v>
      </c>
      <c r="G2360" s="6"/>
      <c r="H2360" s="6"/>
      <c r="I2360" s="6"/>
      <c r="J2360" s="6"/>
      <c r="K2360" s="6">
        <v>71.67</v>
      </c>
      <c r="L2360" s="6"/>
      <c r="M2360" s="6"/>
      <c r="N2360" s="6"/>
      <c r="O2360" s="6"/>
      <c r="P2360" s="6">
        <v>71.94</v>
      </c>
      <c r="Q2360" s="6"/>
      <c r="R2360" s="6">
        <v>71</v>
      </c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>
        <v>71</v>
      </c>
      <c r="AI2360" s="6">
        <v>71</v>
      </c>
      <c r="AJ2360" s="6">
        <v>71</v>
      </c>
      <c r="AK2360" s="6">
        <f t="shared" si="70"/>
        <v>71.2683333333333</v>
      </c>
    </row>
    <row r="2361" s="1" customFormat="1" ht="40.5" spans="1:37">
      <c r="A2361" s="1">
        <v>2358</v>
      </c>
      <c r="B2361" s="1" t="s">
        <v>1149</v>
      </c>
      <c r="C2361" s="1" t="s">
        <v>436</v>
      </c>
      <c r="D2361" s="1" t="s">
        <v>363</v>
      </c>
      <c r="E2361" s="1" t="s">
        <v>3806</v>
      </c>
      <c r="F2361" s="6">
        <v>69</v>
      </c>
      <c r="G2361" s="6"/>
      <c r="H2361" s="6"/>
      <c r="I2361" s="6"/>
      <c r="J2361" s="6"/>
      <c r="K2361" s="6"/>
      <c r="L2361" s="6"/>
      <c r="M2361" s="6">
        <v>66</v>
      </c>
      <c r="N2361" s="6"/>
      <c r="O2361" s="6"/>
      <c r="P2361" s="6"/>
      <c r="Q2361" s="6"/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>
        <v>65</v>
      </c>
      <c r="AK2361" s="6">
        <f t="shared" si="70"/>
        <v>65.5</v>
      </c>
    </row>
    <row r="2362" s="1" customFormat="1" ht="40.5" spans="1:37">
      <c r="A2362" s="1">
        <v>2359</v>
      </c>
      <c r="B2362" s="1" t="s">
        <v>3810</v>
      </c>
      <c r="C2362" s="1" t="s">
        <v>1500</v>
      </c>
      <c r="D2362" s="1" t="s">
        <v>363</v>
      </c>
      <c r="E2362" s="1" t="s">
        <v>3806</v>
      </c>
      <c r="F2362" s="6">
        <v>11.29</v>
      </c>
      <c r="G2362" s="6"/>
      <c r="H2362" s="6"/>
      <c r="I2362" s="6"/>
      <c r="J2362" s="6"/>
      <c r="K2362" s="6">
        <v>11</v>
      </c>
      <c r="L2362" s="6"/>
      <c r="M2362" s="6"/>
      <c r="N2362" s="6"/>
      <c r="O2362" s="6">
        <v>11.25</v>
      </c>
      <c r="P2362" s="6"/>
      <c r="Q2362" s="6"/>
      <c r="R2362" s="6"/>
      <c r="S2362" s="6"/>
      <c r="T2362" s="6"/>
      <c r="U2362" s="6"/>
      <c r="V2362" s="6"/>
      <c r="W2362" s="6">
        <v>11.25</v>
      </c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>
        <v>11.18</v>
      </c>
      <c r="AJ2362" s="6">
        <v>11.18</v>
      </c>
      <c r="AK2362" s="6">
        <f t="shared" si="70"/>
        <v>11.172</v>
      </c>
    </row>
    <row r="2363" s="1" customFormat="1" ht="40.5" spans="1:37">
      <c r="A2363" s="1">
        <v>2360</v>
      </c>
      <c r="B2363" s="1" t="s">
        <v>3811</v>
      </c>
      <c r="C2363" s="1" t="s">
        <v>186</v>
      </c>
      <c r="D2363" s="1" t="s">
        <v>363</v>
      </c>
      <c r="E2363" s="1" t="s">
        <v>3806</v>
      </c>
      <c r="F2363" s="6">
        <v>12.08</v>
      </c>
      <c r="G2363" s="6"/>
      <c r="H2363" s="6"/>
      <c r="I2363" s="6">
        <v>8.61</v>
      </c>
      <c r="J2363" s="6">
        <v>7.48</v>
      </c>
      <c r="K2363" s="6">
        <v>7.92</v>
      </c>
      <c r="L2363" s="6">
        <v>8.64</v>
      </c>
      <c r="M2363" s="6"/>
      <c r="N2363" s="6">
        <v>7.48</v>
      </c>
      <c r="O2363" s="6">
        <v>7.48</v>
      </c>
      <c r="P2363" s="6">
        <v>11.17</v>
      </c>
      <c r="Q2363" s="6"/>
      <c r="R2363" s="6">
        <v>7.8</v>
      </c>
      <c r="S2363" s="6">
        <v>11.23</v>
      </c>
      <c r="T2363" s="6"/>
      <c r="U2363" s="6">
        <v>7.48</v>
      </c>
      <c r="V2363" s="6">
        <v>8.09</v>
      </c>
      <c r="W2363" s="6">
        <v>7.48</v>
      </c>
      <c r="X2363" s="6">
        <v>9</v>
      </c>
      <c r="Y2363" s="6"/>
      <c r="Z2363" s="6">
        <v>11.17</v>
      </c>
      <c r="AA2363" s="6">
        <v>7.48</v>
      </c>
      <c r="AB2363" s="6"/>
      <c r="AC2363" s="6"/>
      <c r="AD2363" s="6">
        <v>7.48</v>
      </c>
      <c r="AE2363" s="6"/>
      <c r="AF2363" s="6">
        <v>7.48</v>
      </c>
      <c r="AG2363" s="6"/>
      <c r="AH2363" s="6"/>
      <c r="AI2363" s="6">
        <v>7.48</v>
      </c>
      <c r="AJ2363" s="6">
        <v>7.48</v>
      </c>
      <c r="AK2363" s="6">
        <f t="shared" si="70"/>
        <v>8.33842105263158</v>
      </c>
    </row>
    <row r="2364" s="1" customFormat="1" ht="40.5" spans="1:37">
      <c r="A2364" s="1">
        <v>2361</v>
      </c>
      <c r="B2364" s="1" t="s">
        <v>2910</v>
      </c>
      <c r="C2364" s="1" t="s">
        <v>90</v>
      </c>
      <c r="D2364" s="1" t="s">
        <v>363</v>
      </c>
      <c r="E2364" s="1" t="s">
        <v>3806</v>
      </c>
      <c r="F2364" s="6">
        <v>11.3</v>
      </c>
      <c r="G2364" s="6"/>
      <c r="H2364" s="6"/>
      <c r="I2364" s="6">
        <v>10.92</v>
      </c>
      <c r="J2364" s="6">
        <v>10.07</v>
      </c>
      <c r="K2364" s="6"/>
      <c r="L2364" s="6">
        <v>10.34</v>
      </c>
      <c r="M2364" s="6"/>
      <c r="N2364" s="6"/>
      <c r="O2364" s="6">
        <v>10.11</v>
      </c>
      <c r="P2364" s="6"/>
      <c r="Q2364" s="6"/>
      <c r="R2364" s="6">
        <v>10</v>
      </c>
      <c r="S2364" s="6"/>
      <c r="T2364" s="6"/>
      <c r="U2364" s="6">
        <v>10.2</v>
      </c>
      <c r="V2364" s="6"/>
      <c r="W2364" s="6">
        <v>10.07</v>
      </c>
      <c r="X2364" s="6"/>
      <c r="Y2364" s="6">
        <v>11.03</v>
      </c>
      <c r="Z2364" s="6"/>
      <c r="AA2364" s="6"/>
      <c r="AB2364" s="6"/>
      <c r="AC2364" s="6"/>
      <c r="AD2364" s="6">
        <v>10.2</v>
      </c>
      <c r="AE2364" s="6">
        <v>11</v>
      </c>
      <c r="AF2364" s="6">
        <v>10.1</v>
      </c>
      <c r="AG2364" s="6"/>
      <c r="AH2364" s="6"/>
      <c r="AI2364" s="6">
        <v>10</v>
      </c>
      <c r="AJ2364" s="6">
        <v>10</v>
      </c>
      <c r="AK2364" s="6">
        <f t="shared" si="70"/>
        <v>10.3107692307692</v>
      </c>
    </row>
    <row r="2365" s="1" customFormat="1" ht="67.5" spans="1:37">
      <c r="A2365" s="1">
        <v>2362</v>
      </c>
      <c r="B2365" s="1" t="s">
        <v>3812</v>
      </c>
      <c r="C2365" s="1" t="s">
        <v>3813</v>
      </c>
      <c r="D2365" s="1" t="s">
        <v>798</v>
      </c>
      <c r="E2365" s="1" t="s">
        <v>3814</v>
      </c>
      <c r="F2365" s="1">
        <v>1500.055</v>
      </c>
      <c r="G2365" s="1">
        <v>1495.27</v>
      </c>
      <c r="J2365" s="1">
        <v>1495.27</v>
      </c>
      <c r="N2365" s="1">
        <v>1495.27</v>
      </c>
      <c r="O2365" s="1">
        <v>1495.27</v>
      </c>
      <c r="R2365" s="1">
        <v>1495.27</v>
      </c>
      <c r="U2365" s="1">
        <v>1495.27</v>
      </c>
      <c r="AB2365" s="1">
        <v>1480.32</v>
      </c>
      <c r="AF2365" s="1">
        <v>1495.27</v>
      </c>
      <c r="AI2365" s="1">
        <v>1495.27</v>
      </c>
      <c r="AJ2365" s="1">
        <v>1495.27</v>
      </c>
      <c r="AK2365" s="1">
        <v>1493.775</v>
      </c>
    </row>
    <row r="2366" s="1" customFormat="1" ht="40.5" spans="1:37">
      <c r="A2366" s="1">
        <v>2363</v>
      </c>
      <c r="B2366" s="1" t="s">
        <v>1257</v>
      </c>
      <c r="C2366" s="1" t="s">
        <v>246</v>
      </c>
      <c r="D2366" s="1" t="s">
        <v>91</v>
      </c>
      <c r="E2366" s="1" t="s">
        <v>3815</v>
      </c>
      <c r="F2366" s="1">
        <f>109.34/20</f>
        <v>5.467</v>
      </c>
      <c r="G2366" s="6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>
        <f>87.38/20</f>
        <v>4.369</v>
      </c>
      <c r="U2366" s="6"/>
      <c r="V2366" s="6"/>
      <c r="W2366" s="6"/>
      <c r="X2366" s="6"/>
      <c r="Y2366" s="6"/>
      <c r="Z2366" s="6"/>
      <c r="AA2366" s="6">
        <f>102.044/20</f>
        <v>5.1022</v>
      </c>
      <c r="AB2366" s="6">
        <f>104.35/20</f>
        <v>5.2175</v>
      </c>
      <c r="AC2366" s="6"/>
      <c r="AD2366" s="6"/>
      <c r="AE2366" s="6"/>
      <c r="AF2366" s="6"/>
      <c r="AG2366" s="6"/>
      <c r="AH2366" s="6"/>
      <c r="AI2366" s="6"/>
      <c r="AJ2366" s="6"/>
      <c r="AK2366" s="1">
        <v>4.8962</v>
      </c>
    </row>
    <row r="2367" s="1" customFormat="1" ht="36" customHeight="1" spans="1:39">
      <c r="A2367" s="1">
        <v>2364</v>
      </c>
      <c r="B2367" s="1" t="s">
        <v>3569</v>
      </c>
      <c r="C2367" s="1" t="s">
        <v>191</v>
      </c>
      <c r="D2367" s="1" t="s">
        <v>237</v>
      </c>
      <c r="E2367" s="1" t="s">
        <v>3816</v>
      </c>
      <c r="F2367" s="1">
        <v>2.7329</v>
      </c>
      <c r="G2367" s="89"/>
      <c r="H2367" s="89"/>
      <c r="I2367" s="89"/>
      <c r="J2367" s="89"/>
      <c r="K2367" s="89"/>
      <c r="L2367" s="89"/>
      <c r="M2367" s="89"/>
      <c r="N2367" s="89"/>
      <c r="O2367" s="89"/>
      <c r="P2367" s="89"/>
      <c r="Q2367" s="89">
        <v>2.7029</v>
      </c>
      <c r="R2367" s="89"/>
      <c r="S2367" s="89"/>
      <c r="T2367" s="89"/>
      <c r="U2367" s="89"/>
      <c r="V2367" s="89">
        <v>2.7029</v>
      </c>
      <c r="W2367" s="89"/>
      <c r="X2367" s="89"/>
      <c r="Y2367" s="89"/>
      <c r="Z2367" s="89">
        <v>0.8429</v>
      </c>
      <c r="AA2367" s="89"/>
      <c r="AB2367" s="89"/>
      <c r="AC2367" s="89"/>
      <c r="AD2367" s="89"/>
      <c r="AE2367" s="89"/>
      <c r="AF2367" s="89">
        <v>2.6779</v>
      </c>
      <c r="AG2367" s="89"/>
      <c r="AH2367" s="89"/>
      <c r="AI2367" s="89"/>
      <c r="AJ2367" s="89"/>
      <c r="AK2367" s="20">
        <f>AVERAGE(G2367:AJ2367)</f>
        <v>2.23165</v>
      </c>
      <c r="AL2367" s="113">
        <f>AK2367*14</f>
        <v>31.2431</v>
      </c>
      <c r="AM2367" s="114">
        <v>38.26</v>
      </c>
    </row>
    <row r="2368" s="1" customFormat="1" ht="36" customHeight="1" spans="1:39">
      <c r="A2368" s="1">
        <v>2365</v>
      </c>
      <c r="B2368" s="1" t="s">
        <v>3817</v>
      </c>
      <c r="C2368" s="1" t="s">
        <v>285</v>
      </c>
      <c r="D2368" s="1" t="s">
        <v>237</v>
      </c>
      <c r="E2368" s="1" t="s">
        <v>3816</v>
      </c>
      <c r="F2368" s="1">
        <v>312.25</v>
      </c>
      <c r="G2368" s="89">
        <v>187.35</v>
      </c>
      <c r="H2368" s="89"/>
      <c r="I2368" s="89"/>
      <c r="J2368" s="89"/>
      <c r="K2368" s="89"/>
      <c r="L2368" s="89"/>
      <c r="M2368" s="89"/>
      <c r="N2368" s="89"/>
      <c r="O2368" s="89"/>
      <c r="P2368" s="89"/>
      <c r="Q2368" s="89">
        <v>187.35</v>
      </c>
      <c r="R2368" s="89"/>
      <c r="S2368" s="89"/>
      <c r="T2368" s="89"/>
      <c r="U2368" s="89">
        <v>187.35</v>
      </c>
      <c r="V2368" s="89">
        <v>187.35</v>
      </c>
      <c r="W2368" s="89"/>
      <c r="X2368" s="89"/>
      <c r="Y2368" s="89"/>
      <c r="Z2368" s="89"/>
      <c r="AA2368" s="89"/>
      <c r="AB2368" s="89"/>
      <c r="AC2368" s="89"/>
      <c r="AD2368" s="89"/>
      <c r="AE2368" s="89"/>
      <c r="AF2368" s="89"/>
      <c r="AG2368" s="89"/>
      <c r="AH2368" s="89"/>
      <c r="AI2368" s="89">
        <v>187.35</v>
      </c>
      <c r="AJ2368" s="89"/>
      <c r="AK2368" s="20">
        <f>AVERAGE(G2368:AJ2368)</f>
        <v>187.35</v>
      </c>
      <c r="AL2368" s="113">
        <f>AK2368*14</f>
        <v>2622.9</v>
      </c>
      <c r="AM2368" s="114">
        <v>4371.5</v>
      </c>
    </row>
    <row r="2369" s="1" customFormat="1" ht="40.5" spans="1:37">
      <c r="A2369" s="1">
        <v>2366</v>
      </c>
      <c r="B2369" s="1" t="s">
        <v>3818</v>
      </c>
      <c r="C2369" s="8" t="s">
        <v>3819</v>
      </c>
      <c r="D2369" s="8">
        <v>120</v>
      </c>
      <c r="E2369" s="1" t="s">
        <v>3820</v>
      </c>
      <c r="F2369" s="1">
        <v>0.2224</v>
      </c>
      <c r="H2369" s="1">
        <v>0.2115</v>
      </c>
      <c r="J2369" s="1">
        <v>0.211</v>
      </c>
      <c r="L2369" s="1">
        <v>0.2146</v>
      </c>
      <c r="T2369" s="1">
        <v>0.218</v>
      </c>
      <c r="U2369" s="1">
        <v>0.2115</v>
      </c>
      <c r="V2369" s="1">
        <v>0.2116</v>
      </c>
      <c r="W2369" s="1">
        <v>0.211</v>
      </c>
      <c r="Y2369" s="1">
        <v>0.2166</v>
      </c>
      <c r="AD2369" s="1">
        <v>0.2115</v>
      </c>
      <c r="AI2369" s="1">
        <v>0.2115</v>
      </c>
      <c r="AK2369" s="1">
        <v>0.2128</v>
      </c>
    </row>
    <row r="2370" s="1" customFormat="1" ht="40.5" spans="1:37">
      <c r="A2370" s="1">
        <v>2367</v>
      </c>
      <c r="B2370" s="1" t="s">
        <v>3818</v>
      </c>
      <c r="C2370" s="8" t="s">
        <v>383</v>
      </c>
      <c r="D2370" s="8">
        <v>75</v>
      </c>
      <c r="E2370" s="1" t="s">
        <v>3820</v>
      </c>
      <c r="F2370" s="1">
        <v>0.3519</v>
      </c>
      <c r="H2370" s="1">
        <v>0.3277</v>
      </c>
      <c r="O2370" s="1">
        <v>0.3388</v>
      </c>
      <c r="T2370" s="1">
        <v>0.3378</v>
      </c>
      <c r="U2370" s="1">
        <v>0.3406</v>
      </c>
      <c r="X2370" s="1">
        <v>0.3282</v>
      </c>
      <c r="Y2370" s="1">
        <v>0.3386</v>
      </c>
      <c r="AD2370" s="1">
        <v>0.31</v>
      </c>
      <c r="AF2370" s="1">
        <v>0.3373</v>
      </c>
      <c r="AK2370" s="1">
        <v>0.3323</v>
      </c>
    </row>
    <row r="2371" s="1" customFormat="1" ht="40.5" spans="1:37">
      <c r="A2371" s="1">
        <v>2368</v>
      </c>
      <c r="B2371" s="1" t="s">
        <v>3821</v>
      </c>
      <c r="C2371" s="1" t="s">
        <v>383</v>
      </c>
      <c r="D2371" s="8">
        <v>60</v>
      </c>
      <c r="E2371" s="1" t="s">
        <v>3820</v>
      </c>
      <c r="F2371" s="1">
        <v>0.5092</v>
      </c>
      <c r="H2371" s="1">
        <v>0.4083</v>
      </c>
      <c r="J2371" s="1">
        <v>0.45</v>
      </c>
      <c r="T2371" s="1">
        <v>0.3603</v>
      </c>
      <c r="W2371" s="1">
        <v>0.373</v>
      </c>
      <c r="X2371" s="1">
        <v>0.45</v>
      </c>
      <c r="AC2371" s="1">
        <v>0.4083</v>
      </c>
      <c r="AF2371" s="1">
        <v>0.3883</v>
      </c>
      <c r="AK2371" s="1">
        <v>0.4054</v>
      </c>
    </row>
    <row r="2372" s="1" customFormat="1" ht="40.5" spans="1:37">
      <c r="A2372" s="1">
        <v>2369</v>
      </c>
      <c r="B2372" s="1" t="s">
        <v>3822</v>
      </c>
      <c r="C2372" s="8" t="s">
        <v>138</v>
      </c>
      <c r="D2372" s="8">
        <v>1</v>
      </c>
      <c r="E2372" s="1" t="s">
        <v>3820</v>
      </c>
      <c r="F2372" s="1">
        <v>48</v>
      </c>
      <c r="I2372" s="1">
        <v>48</v>
      </c>
      <c r="N2372" s="1">
        <v>48</v>
      </c>
      <c r="T2372" s="1">
        <v>48</v>
      </c>
      <c r="U2372" s="1">
        <v>48</v>
      </c>
      <c r="Z2372" s="1">
        <v>48</v>
      </c>
      <c r="AH2372" s="1">
        <v>48</v>
      </c>
      <c r="AK2372" s="1">
        <v>48</v>
      </c>
    </row>
    <row r="2373" s="1" customFormat="1" ht="40.5" spans="1:37">
      <c r="A2373" s="1">
        <v>2370</v>
      </c>
      <c r="B2373" s="1" t="s">
        <v>3823</v>
      </c>
      <c r="C2373" s="8" t="s">
        <v>383</v>
      </c>
      <c r="D2373" s="8">
        <v>60</v>
      </c>
      <c r="E2373" s="1" t="s">
        <v>3820</v>
      </c>
      <c r="F2373" s="1">
        <v>0.3447</v>
      </c>
      <c r="Y2373" s="1">
        <v>0.3436</v>
      </c>
      <c r="AC2373" s="1">
        <v>0.3421</v>
      </c>
      <c r="AK2373" s="1">
        <v>0.3428</v>
      </c>
    </row>
    <row r="2374" s="1" customFormat="1" ht="40.5" spans="1:37">
      <c r="A2374" s="1">
        <v>2371</v>
      </c>
      <c r="B2374" s="8" t="s">
        <v>382</v>
      </c>
      <c r="C2374" s="8" t="s">
        <v>383</v>
      </c>
      <c r="D2374" s="8">
        <v>20</v>
      </c>
      <c r="E2374" s="1" t="s">
        <v>3820</v>
      </c>
      <c r="F2374" s="1">
        <v>2.2925</v>
      </c>
      <c r="H2374" s="1">
        <v>2.235</v>
      </c>
      <c r="J2374" s="1">
        <v>2.2085</v>
      </c>
      <c r="X2374" s="1">
        <v>2.235</v>
      </c>
      <c r="AJ2374" s="1">
        <v>2.2</v>
      </c>
      <c r="AK2374" s="1">
        <v>2.2196</v>
      </c>
    </row>
    <row r="2375" s="1" customFormat="1" ht="40.5" spans="1:37">
      <c r="A2375" s="1">
        <v>2372</v>
      </c>
      <c r="B2375" s="8" t="s">
        <v>3824</v>
      </c>
      <c r="C2375" s="8" t="s">
        <v>3825</v>
      </c>
      <c r="D2375" s="8">
        <v>180</v>
      </c>
      <c r="E2375" s="1" t="s">
        <v>3820</v>
      </c>
      <c r="F2375" s="1">
        <v>0.2857</v>
      </c>
      <c r="T2375" s="1">
        <v>0.2846</v>
      </c>
      <c r="U2375" s="1">
        <v>0.284</v>
      </c>
      <c r="AF2375" s="1">
        <v>0.2833</v>
      </c>
      <c r="AI2375" s="1">
        <v>0.284</v>
      </c>
      <c r="AK2375" s="1">
        <v>0.2839</v>
      </c>
    </row>
    <row r="2376" s="1" customFormat="1" ht="40.5" spans="1:37">
      <c r="A2376" s="1">
        <v>2373</v>
      </c>
      <c r="B2376" s="1" t="s">
        <v>3826</v>
      </c>
      <c r="C2376" s="8" t="s">
        <v>383</v>
      </c>
      <c r="D2376" s="1">
        <v>120</v>
      </c>
      <c r="E2376" s="1" t="s">
        <v>3820</v>
      </c>
      <c r="F2376" s="1">
        <v>0.4598</v>
      </c>
      <c r="J2376" s="1">
        <v>0.459</v>
      </c>
      <c r="O2376" s="1">
        <v>0.4574</v>
      </c>
      <c r="AD2376" s="1">
        <v>0.4527</v>
      </c>
      <c r="AK2376" s="1">
        <v>0.4572</v>
      </c>
    </row>
    <row r="2377" s="1" customFormat="1" ht="40.5" spans="1:37">
      <c r="A2377" s="1">
        <v>2374</v>
      </c>
      <c r="B2377" s="1" t="s">
        <v>3827</v>
      </c>
      <c r="C2377" s="8" t="s">
        <v>3825</v>
      </c>
      <c r="D2377" s="1">
        <v>150</v>
      </c>
      <c r="E2377" s="1" t="s">
        <v>3820</v>
      </c>
      <c r="F2377" s="1">
        <v>0.237</v>
      </c>
      <c r="V2377" s="1">
        <v>0.2308</v>
      </c>
      <c r="Y2377" s="1">
        <v>0.2369</v>
      </c>
      <c r="AC2377" s="1">
        <v>0.2031</v>
      </c>
      <c r="AD2377" s="1">
        <v>0.2179</v>
      </c>
      <c r="AI2377" s="1">
        <v>0.2031</v>
      </c>
      <c r="AK2377" s="1">
        <v>0.2215</v>
      </c>
    </row>
    <row r="2378" s="1" customFormat="1" ht="40.5" spans="1:37">
      <c r="A2378" s="1">
        <v>2375</v>
      </c>
      <c r="B2378" s="1" t="s">
        <v>3827</v>
      </c>
      <c r="C2378" s="8" t="s">
        <v>383</v>
      </c>
      <c r="D2378" s="1">
        <v>60</v>
      </c>
      <c r="E2378" s="1" t="s">
        <v>3820</v>
      </c>
      <c r="F2378" s="1">
        <v>0.4115</v>
      </c>
      <c r="L2378" s="1">
        <v>0.3935</v>
      </c>
      <c r="Q2378" s="1">
        <v>0.342</v>
      </c>
      <c r="V2378" s="1">
        <v>0.4008</v>
      </c>
      <c r="Y2378" s="1">
        <v>0.4035</v>
      </c>
      <c r="AI2378" s="1">
        <v>0.342</v>
      </c>
      <c r="AK2378" s="1">
        <v>0.3822</v>
      </c>
    </row>
    <row r="2379" s="1" customFormat="1" ht="40.5" spans="1:37">
      <c r="A2379" s="1">
        <v>2376</v>
      </c>
      <c r="B2379" s="1" t="s">
        <v>2564</v>
      </c>
      <c r="C2379" s="1" t="s">
        <v>3828</v>
      </c>
      <c r="D2379" s="1">
        <v>1</v>
      </c>
      <c r="E2379" s="1" t="s">
        <v>3829</v>
      </c>
      <c r="F2379" s="1">
        <v>16.78</v>
      </c>
      <c r="J2379" s="1">
        <v>15.63</v>
      </c>
      <c r="K2379" s="1">
        <v>15.25</v>
      </c>
      <c r="L2379" s="1">
        <v>15.85</v>
      </c>
      <c r="M2379" s="1">
        <v>16.26</v>
      </c>
      <c r="O2379" s="1">
        <v>15.8</v>
      </c>
      <c r="S2379" s="1">
        <v>16.3</v>
      </c>
      <c r="U2379" s="1">
        <v>15.7</v>
      </c>
      <c r="V2379" s="1">
        <v>16.85</v>
      </c>
      <c r="X2379" s="1">
        <v>15.79</v>
      </c>
      <c r="AE2379" s="1">
        <v>16.16</v>
      </c>
      <c r="AI2379" s="1">
        <v>15.25</v>
      </c>
      <c r="AJ2379" s="1">
        <v>15.8</v>
      </c>
      <c r="AK2379" s="1">
        <v>15.8867</v>
      </c>
    </row>
    <row r="2380" s="1" customFormat="1" ht="40.5" spans="1:37">
      <c r="A2380" s="1">
        <v>2377</v>
      </c>
      <c r="B2380" s="1" t="s">
        <v>2564</v>
      </c>
      <c r="C2380" s="1" t="s">
        <v>3830</v>
      </c>
      <c r="D2380" s="1">
        <v>1</v>
      </c>
      <c r="E2380" s="1" t="s">
        <v>3829</v>
      </c>
      <c r="F2380" s="1">
        <v>27.7</v>
      </c>
      <c r="G2380" s="1">
        <v>28.6</v>
      </c>
      <c r="H2380" s="1">
        <v>25.27</v>
      </c>
      <c r="I2380" s="1">
        <v>26.43</v>
      </c>
      <c r="J2380" s="1">
        <v>25</v>
      </c>
      <c r="K2380" s="1">
        <v>26.02</v>
      </c>
      <c r="L2380" s="1">
        <v>25</v>
      </c>
      <c r="M2380" s="1">
        <v>25.125</v>
      </c>
      <c r="N2380" s="1">
        <v>25</v>
      </c>
      <c r="O2380" s="1">
        <v>25</v>
      </c>
      <c r="P2380" s="1">
        <v>28.5</v>
      </c>
      <c r="Q2380" s="1">
        <v>25</v>
      </c>
      <c r="R2380" s="1">
        <v>27.2</v>
      </c>
      <c r="S2380" s="1">
        <v>28</v>
      </c>
      <c r="U2380" s="1">
        <v>26.63</v>
      </c>
      <c r="V2380" s="1">
        <v>25.5</v>
      </c>
      <c r="W2380" s="1">
        <v>25</v>
      </c>
      <c r="X2380" s="1">
        <v>26.94</v>
      </c>
      <c r="Y2380" s="1">
        <v>26.36</v>
      </c>
      <c r="AA2380" s="1">
        <v>25.025</v>
      </c>
      <c r="AC2380" s="1">
        <v>28.3</v>
      </c>
      <c r="AE2380" s="1">
        <v>27</v>
      </c>
      <c r="AJ2380" s="1">
        <v>25</v>
      </c>
      <c r="AK2380" s="1">
        <v>26.1773</v>
      </c>
    </row>
    <row r="2381" s="1" customFormat="1" ht="40.5" spans="1:37">
      <c r="A2381" s="1">
        <v>2378</v>
      </c>
      <c r="B2381" s="1" t="s">
        <v>2564</v>
      </c>
      <c r="C2381" s="1" t="s">
        <v>2565</v>
      </c>
      <c r="D2381" s="1">
        <v>1</v>
      </c>
      <c r="E2381" s="1" t="s">
        <v>3829</v>
      </c>
      <c r="F2381" s="1">
        <v>23.5575</v>
      </c>
      <c r="G2381" s="1">
        <v>34.09</v>
      </c>
      <c r="I2381" s="1">
        <v>21.55</v>
      </c>
      <c r="J2381" s="1">
        <v>19.89</v>
      </c>
      <c r="K2381" s="1">
        <v>21.05</v>
      </c>
      <c r="L2381" s="1">
        <v>19.86</v>
      </c>
      <c r="M2381" s="1">
        <v>27.5</v>
      </c>
      <c r="P2381" s="1">
        <v>18.88</v>
      </c>
      <c r="S2381" s="1">
        <v>21.0775</v>
      </c>
      <c r="U2381" s="1">
        <v>23.09</v>
      </c>
      <c r="V2381" s="1">
        <v>21</v>
      </c>
      <c r="X2381" s="1">
        <v>22.49</v>
      </c>
      <c r="Y2381" s="1">
        <v>27.31</v>
      </c>
      <c r="AA2381" s="1">
        <v>17.38</v>
      </c>
      <c r="AB2381" s="1">
        <v>18.18</v>
      </c>
      <c r="AC2381" s="1">
        <v>31.67</v>
      </c>
      <c r="AG2381" s="1">
        <v>34</v>
      </c>
      <c r="AH2381" s="1">
        <v>21</v>
      </c>
      <c r="AK2381" s="1">
        <v>23.5304</v>
      </c>
    </row>
    <row r="2382" s="1" customFormat="1" ht="40.5" spans="1:37">
      <c r="A2382" s="1">
        <v>2379</v>
      </c>
      <c r="B2382" s="1" t="s">
        <v>2564</v>
      </c>
      <c r="C2382" s="1" t="s">
        <v>3831</v>
      </c>
      <c r="D2382" s="1">
        <v>1</v>
      </c>
      <c r="E2382" s="1" t="s">
        <v>3829</v>
      </c>
      <c r="F2382" s="1">
        <v>55.4133</v>
      </c>
      <c r="G2382" s="1">
        <v>59.05</v>
      </c>
      <c r="H2382" s="1">
        <v>54.1</v>
      </c>
      <c r="J2382" s="1">
        <v>53.1</v>
      </c>
      <c r="K2382" s="1">
        <v>54.49</v>
      </c>
      <c r="L2382" s="1">
        <v>53.1</v>
      </c>
      <c r="M2382" s="1">
        <v>59</v>
      </c>
      <c r="N2382" s="1">
        <v>55</v>
      </c>
      <c r="O2382" s="1">
        <v>53.1</v>
      </c>
      <c r="P2382" s="1">
        <v>58.5</v>
      </c>
      <c r="Q2382" s="1">
        <v>53.1</v>
      </c>
      <c r="S2382" s="1">
        <v>53.8611</v>
      </c>
      <c r="U2382" s="1">
        <v>56.69</v>
      </c>
      <c r="V2382" s="1">
        <v>53.49</v>
      </c>
      <c r="W2382" s="1">
        <v>53.1</v>
      </c>
      <c r="X2382" s="1">
        <v>53.6</v>
      </c>
      <c r="Y2382" s="1">
        <v>53.86</v>
      </c>
      <c r="AC2382" s="1">
        <v>58.8</v>
      </c>
      <c r="AE2382" s="1">
        <v>53.8</v>
      </c>
      <c r="AG2382" s="1">
        <v>55.57</v>
      </c>
      <c r="AH2382" s="1">
        <v>53.1</v>
      </c>
      <c r="AI2382" s="1">
        <v>53.1</v>
      </c>
      <c r="AJ2382" s="1">
        <v>53.1</v>
      </c>
      <c r="AK2382" s="1">
        <v>54.7551</v>
      </c>
    </row>
    <row r="2383" s="1" customFormat="1" ht="40.5" spans="1:37">
      <c r="A2383" s="1">
        <v>2380</v>
      </c>
      <c r="B2383" s="1" t="s">
        <v>1246</v>
      </c>
      <c r="C2383" s="1" t="s">
        <v>3832</v>
      </c>
      <c r="D2383" s="1">
        <v>1</v>
      </c>
      <c r="E2383" s="1" t="s">
        <v>3829</v>
      </c>
      <c r="F2383" s="1">
        <v>30.18</v>
      </c>
      <c r="G2383" s="1">
        <v>36.2</v>
      </c>
      <c r="I2383" s="1">
        <v>28.17</v>
      </c>
      <c r="L2383" s="1">
        <v>29.23</v>
      </c>
      <c r="M2383" s="1">
        <v>68</v>
      </c>
      <c r="O2383" s="1">
        <v>25.9</v>
      </c>
      <c r="Q2383" s="1">
        <v>25.26</v>
      </c>
      <c r="S2383" s="1">
        <v>31</v>
      </c>
      <c r="W2383" s="1">
        <v>27.17</v>
      </c>
      <c r="AC2383" s="1">
        <v>35.7</v>
      </c>
      <c r="AK2383" s="1">
        <v>34.07</v>
      </c>
    </row>
    <row r="2384" s="1" customFormat="1" ht="29.25" customHeight="1" spans="1:37">
      <c r="A2384" s="1">
        <v>2381</v>
      </c>
      <c r="B2384" s="1" t="s">
        <v>3728</v>
      </c>
      <c r="C2384" s="1" t="s">
        <v>345</v>
      </c>
      <c r="D2384" s="1" t="s">
        <v>565</v>
      </c>
      <c r="E2384" s="1" t="s">
        <v>3833</v>
      </c>
      <c r="F2384" s="1">
        <v>2.106</v>
      </c>
      <c r="H2384" s="1">
        <v>1.6</v>
      </c>
      <c r="O2384" s="1">
        <v>1.6294</v>
      </c>
      <c r="U2384" s="1">
        <v>1.6</v>
      </c>
      <c r="X2384" s="1">
        <v>1.76</v>
      </c>
      <c r="Y2384" s="1">
        <v>1.713</v>
      </c>
      <c r="AD2384" s="1">
        <v>1.575</v>
      </c>
      <c r="AI2384" s="1">
        <v>1.3</v>
      </c>
      <c r="AJ2384" s="1">
        <v>1.3</v>
      </c>
      <c r="AK2384" s="1">
        <v>1.5597</v>
      </c>
    </row>
    <row r="2385" s="1" customFormat="1" ht="29.25" customHeight="1" spans="1:37">
      <c r="A2385" s="1">
        <v>2382</v>
      </c>
      <c r="B2385" s="1" t="s">
        <v>3728</v>
      </c>
      <c r="C2385" s="1" t="s">
        <v>246</v>
      </c>
      <c r="D2385" s="1" t="s">
        <v>189</v>
      </c>
      <c r="E2385" s="1" t="s">
        <v>3833</v>
      </c>
      <c r="F2385" s="1">
        <v>1.5122</v>
      </c>
      <c r="J2385" s="1">
        <v>1.4992</v>
      </c>
      <c r="L2385" s="1">
        <v>1.4734</v>
      </c>
      <c r="O2385" s="1">
        <v>1.4993</v>
      </c>
      <c r="Q2385" s="1">
        <v>1.4733</v>
      </c>
      <c r="V2385" s="1">
        <v>1.5043</v>
      </c>
      <c r="W2385" s="1">
        <v>1.4993</v>
      </c>
      <c r="AA2385" s="1">
        <v>1.34</v>
      </c>
      <c r="AI2385" s="1">
        <v>1.4733</v>
      </c>
      <c r="AK2385" s="1">
        <v>1.4703</v>
      </c>
    </row>
    <row r="2386" s="1" customFormat="1" ht="29.25" customHeight="1" spans="1:37">
      <c r="A2386" s="1">
        <v>2383</v>
      </c>
      <c r="B2386" s="1" t="s">
        <v>3834</v>
      </c>
      <c r="C2386" s="1" t="s">
        <v>3835</v>
      </c>
      <c r="D2386" s="1" t="s">
        <v>363</v>
      </c>
      <c r="E2386" s="1" t="s">
        <v>3833</v>
      </c>
      <c r="F2386" s="1">
        <v>6.5433</v>
      </c>
      <c r="U2386" s="1">
        <v>6.47</v>
      </c>
      <c r="AJ2386" s="1">
        <v>6.25</v>
      </c>
      <c r="AK2386" s="1">
        <v>6.36</v>
      </c>
    </row>
    <row r="2387" s="1" customFormat="1" ht="29.25" customHeight="1" spans="1:37">
      <c r="A2387" s="1">
        <v>2384</v>
      </c>
      <c r="B2387" s="1" t="s">
        <v>2162</v>
      </c>
      <c r="C2387" s="1" t="s">
        <v>90</v>
      </c>
      <c r="D2387" s="1" t="s">
        <v>136</v>
      </c>
      <c r="E2387" s="1" t="s">
        <v>3833</v>
      </c>
      <c r="F2387" s="1">
        <v>0.825</v>
      </c>
      <c r="I2387" s="1">
        <v>0.5654</v>
      </c>
      <c r="O2387" s="1">
        <v>0.6875</v>
      </c>
      <c r="U2387" s="1">
        <v>0.7725</v>
      </c>
      <c r="V2387" s="1">
        <v>0.7725</v>
      </c>
      <c r="W2387" s="1">
        <v>0.604</v>
      </c>
      <c r="Y2387" s="1">
        <v>0.7725</v>
      </c>
      <c r="AK2387" s="1">
        <v>0.6957</v>
      </c>
    </row>
    <row r="2388" s="1" customFormat="1" ht="29.25" customHeight="1" spans="1:37">
      <c r="A2388" s="1">
        <v>2385</v>
      </c>
      <c r="B2388" s="1" t="s">
        <v>2677</v>
      </c>
      <c r="C2388" s="1" t="s">
        <v>3836</v>
      </c>
      <c r="D2388" s="1" t="s">
        <v>363</v>
      </c>
      <c r="E2388" s="1" t="s">
        <v>3833</v>
      </c>
      <c r="F2388" s="1">
        <v>18.52</v>
      </c>
      <c r="J2388" s="1">
        <v>8.13</v>
      </c>
      <c r="L2388" s="1">
        <v>2.5913</v>
      </c>
      <c r="W2388" s="1">
        <v>3.37</v>
      </c>
      <c r="AG2388" s="1">
        <v>5</v>
      </c>
      <c r="AK2388" s="1">
        <v>4.7728</v>
      </c>
    </row>
    <row r="2389" s="1" customFormat="1" ht="29.25" customHeight="1" spans="1:37">
      <c r="A2389" s="1">
        <v>2386</v>
      </c>
      <c r="B2389" s="1" t="s">
        <v>2677</v>
      </c>
      <c r="C2389" s="1" t="s">
        <v>1468</v>
      </c>
      <c r="D2389" s="1" t="s">
        <v>363</v>
      </c>
      <c r="E2389" s="1" t="s">
        <v>3833</v>
      </c>
      <c r="F2389" s="1">
        <v>42.435</v>
      </c>
      <c r="J2389" s="1">
        <v>33</v>
      </c>
      <c r="L2389" s="1">
        <v>9.439</v>
      </c>
      <c r="Q2389" s="1">
        <v>7.4</v>
      </c>
      <c r="W2389" s="1">
        <v>13.175</v>
      </c>
      <c r="AI2389" s="1">
        <v>21.4</v>
      </c>
      <c r="AK2389" s="1">
        <v>16.8828</v>
      </c>
    </row>
    <row r="2390" s="1" customFormat="1" ht="29.25" customHeight="1" spans="1:37">
      <c r="A2390" s="1">
        <v>2387</v>
      </c>
      <c r="B2390" s="1" t="s">
        <v>310</v>
      </c>
      <c r="C2390" s="1" t="s">
        <v>3837</v>
      </c>
      <c r="D2390" s="1" t="s">
        <v>136</v>
      </c>
      <c r="E2390" s="1" t="s">
        <v>3833</v>
      </c>
      <c r="F2390" s="1">
        <v>1.0757</v>
      </c>
      <c r="Z2390" s="1">
        <v>0.84</v>
      </c>
      <c r="AK2390" s="1">
        <v>0.84</v>
      </c>
    </row>
    <row r="2391" s="1" customFormat="1" ht="29.25" customHeight="1" spans="1:37">
      <c r="A2391" s="1">
        <v>2388</v>
      </c>
      <c r="B2391" s="1" t="s">
        <v>2567</v>
      </c>
      <c r="C2391" s="1" t="s">
        <v>998</v>
      </c>
      <c r="D2391" s="1" t="s">
        <v>363</v>
      </c>
      <c r="E2391" s="1" t="s">
        <v>3833</v>
      </c>
      <c r="F2391" s="1">
        <v>180.1275</v>
      </c>
      <c r="I2391" s="1">
        <v>167.86</v>
      </c>
      <c r="J2391" s="1">
        <v>164.27</v>
      </c>
      <c r="L2391" s="1">
        <v>162.914</v>
      </c>
      <c r="O2391" s="1">
        <v>161.51</v>
      </c>
      <c r="U2391" s="1">
        <v>150.48</v>
      </c>
      <c r="V2391" s="1">
        <v>171.13</v>
      </c>
      <c r="AC2391" s="1">
        <v>128.4</v>
      </c>
      <c r="AD2391" s="1">
        <v>171.2</v>
      </c>
      <c r="AI2391" s="1">
        <v>150.48</v>
      </c>
      <c r="AJ2391" s="1">
        <v>150.48</v>
      </c>
      <c r="AK2391" s="1">
        <v>157.8724</v>
      </c>
    </row>
    <row r="2392" s="1" customFormat="1" ht="20" customHeight="1" spans="1:37">
      <c r="A2392" s="1">
        <v>2389</v>
      </c>
      <c r="B2392" s="1" t="s">
        <v>3838</v>
      </c>
      <c r="C2392" s="1" t="s">
        <v>3839</v>
      </c>
      <c r="D2392" s="1">
        <v>5</v>
      </c>
      <c r="E2392" s="1" t="s">
        <v>3840</v>
      </c>
      <c r="F2392" s="6">
        <v>3.206</v>
      </c>
      <c r="G2392" s="6">
        <v>3.08</v>
      </c>
      <c r="H2392" s="6"/>
      <c r="I2392" s="6"/>
      <c r="J2392" s="6">
        <v>3.08</v>
      </c>
      <c r="K2392" s="6"/>
      <c r="L2392" s="6">
        <v>3.08</v>
      </c>
      <c r="M2392" s="6"/>
      <c r="N2392" s="6">
        <v>3.2</v>
      </c>
      <c r="O2392" s="6"/>
      <c r="P2392" s="6"/>
      <c r="Q2392" s="6">
        <v>3.08</v>
      </c>
      <c r="R2392" s="6"/>
      <c r="S2392" s="6"/>
      <c r="T2392" s="6"/>
      <c r="U2392" s="6">
        <v>3.08</v>
      </c>
      <c r="V2392" s="6"/>
      <c r="W2392" s="6">
        <v>3.08</v>
      </c>
      <c r="X2392" s="6"/>
      <c r="Y2392" s="6"/>
      <c r="Z2392" s="6"/>
      <c r="AA2392" s="6"/>
      <c r="AB2392" s="6"/>
      <c r="AC2392" s="6"/>
      <c r="AD2392" s="6">
        <v>3.2</v>
      </c>
      <c r="AE2392" s="6"/>
      <c r="AF2392" s="6"/>
      <c r="AG2392" s="6"/>
      <c r="AH2392" s="6"/>
      <c r="AI2392" s="6">
        <v>3.08</v>
      </c>
      <c r="AJ2392" s="6">
        <v>3.08</v>
      </c>
      <c r="AK2392" s="6">
        <v>3.104</v>
      </c>
    </row>
    <row r="2393" s="1" customFormat="1" ht="20" customHeight="1" spans="1:37">
      <c r="A2393" s="1">
        <v>2390</v>
      </c>
      <c r="B2393" s="1" t="s">
        <v>3841</v>
      </c>
      <c r="C2393" s="1" t="s">
        <v>3842</v>
      </c>
      <c r="D2393" s="1">
        <v>1</v>
      </c>
      <c r="E2393" s="1" t="s">
        <v>3840</v>
      </c>
      <c r="F2393" s="6">
        <v>13.63</v>
      </c>
      <c r="G2393" s="6">
        <v>13.4</v>
      </c>
      <c r="H2393" s="6"/>
      <c r="I2393" s="6"/>
      <c r="J2393" s="6">
        <v>13.4</v>
      </c>
      <c r="K2393" s="6"/>
      <c r="L2393" s="6">
        <v>13.4</v>
      </c>
      <c r="M2393" s="6"/>
      <c r="N2393" s="6"/>
      <c r="O2393" s="6">
        <v>13.4</v>
      </c>
      <c r="P2393" s="6"/>
      <c r="Q2393" s="6">
        <v>13.4</v>
      </c>
      <c r="R2393" s="6"/>
      <c r="S2393" s="6"/>
      <c r="T2393" s="6"/>
      <c r="U2393" s="6">
        <v>13.4</v>
      </c>
      <c r="V2393" s="6"/>
      <c r="W2393" s="6"/>
      <c r="X2393" s="6"/>
      <c r="Y2393" s="6"/>
      <c r="Z2393" s="6"/>
      <c r="AA2393" s="6"/>
      <c r="AB2393" s="6"/>
      <c r="AC2393" s="6"/>
      <c r="AD2393" s="6">
        <v>13.4</v>
      </c>
      <c r="AE2393" s="6"/>
      <c r="AF2393" s="6"/>
      <c r="AG2393" s="6"/>
      <c r="AH2393" s="6"/>
      <c r="AI2393" s="6"/>
      <c r="AJ2393" s="6">
        <v>13.4</v>
      </c>
      <c r="AK2393" s="6">
        <v>13.4</v>
      </c>
    </row>
    <row r="2394" s="1" customFormat="1" ht="20" customHeight="1" spans="1:37">
      <c r="A2394" s="1">
        <v>2391</v>
      </c>
      <c r="B2394" s="1" t="s">
        <v>458</v>
      </c>
      <c r="C2394" s="1" t="s">
        <v>3843</v>
      </c>
      <c r="D2394" s="1">
        <v>1</v>
      </c>
      <c r="E2394" s="1" t="s">
        <v>3840</v>
      </c>
      <c r="F2394" s="6" t="s">
        <v>121</v>
      </c>
      <c r="G2394" s="6"/>
      <c r="H2394" s="6">
        <v>91</v>
      </c>
      <c r="I2394" s="6">
        <v>89.31</v>
      </c>
      <c r="J2394" s="6"/>
      <c r="K2394" s="6">
        <v>87.06</v>
      </c>
      <c r="L2394" s="6">
        <v>89.81</v>
      </c>
      <c r="M2394" s="6">
        <v>87.57</v>
      </c>
      <c r="N2394" s="6"/>
      <c r="O2394" s="6">
        <v>91.92</v>
      </c>
      <c r="P2394" s="6"/>
      <c r="Q2394" s="6">
        <v>85.39</v>
      </c>
      <c r="R2394" s="6"/>
      <c r="S2394" s="6"/>
      <c r="T2394" s="6"/>
      <c r="U2394" s="6">
        <v>87.03</v>
      </c>
      <c r="V2394" s="6">
        <v>85.39</v>
      </c>
      <c r="W2394" s="6"/>
      <c r="X2394" s="6">
        <v>91</v>
      </c>
      <c r="Y2394" s="6">
        <v>91.95</v>
      </c>
      <c r="Z2394" s="6"/>
      <c r="AA2394" s="6"/>
      <c r="AB2394" s="6"/>
      <c r="AC2394" s="6"/>
      <c r="AD2394" s="6">
        <v>87.57</v>
      </c>
      <c r="AE2394" s="6"/>
      <c r="AF2394" s="6"/>
      <c r="AG2394" s="6"/>
      <c r="AH2394" s="6"/>
      <c r="AI2394" s="6">
        <v>85.39</v>
      </c>
      <c r="AJ2394" s="6">
        <v>87.57</v>
      </c>
      <c r="AK2394" s="6">
        <v>88.4257</v>
      </c>
    </row>
    <row r="2395" s="1" customFormat="1" ht="20" customHeight="1" spans="1:37">
      <c r="A2395" s="1">
        <v>2392</v>
      </c>
      <c r="B2395" s="1" t="s">
        <v>3844</v>
      </c>
      <c r="C2395" s="1" t="s">
        <v>3845</v>
      </c>
      <c r="D2395" s="1">
        <v>1</v>
      </c>
      <c r="E2395" s="1" t="s">
        <v>3840</v>
      </c>
      <c r="F2395" s="6">
        <v>84.59</v>
      </c>
      <c r="G2395" s="6"/>
      <c r="H2395" s="6"/>
      <c r="I2395" s="6">
        <v>83.95</v>
      </c>
      <c r="J2395" s="6">
        <v>76.06</v>
      </c>
      <c r="K2395" s="6">
        <v>84.44</v>
      </c>
      <c r="L2395" s="6">
        <v>78.6</v>
      </c>
      <c r="M2395" s="6"/>
      <c r="N2395" s="6">
        <v>77</v>
      </c>
      <c r="O2395" s="6">
        <v>76.45</v>
      </c>
      <c r="P2395" s="6"/>
      <c r="Q2395" s="6">
        <v>75.79</v>
      </c>
      <c r="R2395" s="6"/>
      <c r="S2395" s="6"/>
      <c r="T2395" s="6"/>
      <c r="U2395" s="6">
        <v>76.98</v>
      </c>
      <c r="V2395" s="6">
        <v>75.79</v>
      </c>
      <c r="W2395" s="6">
        <v>76.19</v>
      </c>
      <c r="X2395" s="6"/>
      <c r="Y2395" s="6"/>
      <c r="Z2395" s="6"/>
      <c r="AA2395" s="6"/>
      <c r="AB2395" s="6"/>
      <c r="AC2395" s="6"/>
      <c r="AD2395" s="6">
        <v>77</v>
      </c>
      <c r="AE2395" s="6"/>
      <c r="AF2395" s="6"/>
      <c r="AG2395" s="6"/>
      <c r="AH2395" s="6"/>
      <c r="AI2395" s="6">
        <v>75.79</v>
      </c>
      <c r="AJ2395" s="6">
        <v>76.98</v>
      </c>
      <c r="AK2395" s="6">
        <v>77.7708</v>
      </c>
    </row>
    <row r="2396" s="1" customFormat="1" ht="20" customHeight="1" spans="1:37">
      <c r="A2396" s="1">
        <v>2393</v>
      </c>
      <c r="B2396" s="1" t="s">
        <v>1711</v>
      </c>
      <c r="C2396" s="1" t="s">
        <v>1712</v>
      </c>
      <c r="D2396" s="1">
        <v>1</v>
      </c>
      <c r="E2396" s="1" t="s">
        <v>3840</v>
      </c>
      <c r="F2396" s="6">
        <v>57.9833333333333</v>
      </c>
      <c r="G2396" s="6">
        <v>53.98</v>
      </c>
      <c r="H2396" s="6"/>
      <c r="I2396" s="6">
        <v>56.82</v>
      </c>
      <c r="J2396" s="6"/>
      <c r="K2396" s="6"/>
      <c r="L2396" s="6"/>
      <c r="M2396" s="6">
        <v>53.98</v>
      </c>
      <c r="N2396" s="6"/>
      <c r="O2396" s="6">
        <v>55.29</v>
      </c>
      <c r="P2396" s="6"/>
      <c r="Q2396" s="6">
        <v>53.9</v>
      </c>
      <c r="R2396" s="6"/>
      <c r="S2396" s="6"/>
      <c r="T2396" s="6"/>
      <c r="U2396" s="6"/>
      <c r="V2396" s="6">
        <v>56.64</v>
      </c>
      <c r="W2396" s="6">
        <v>53.93</v>
      </c>
      <c r="X2396" s="6">
        <v>53.9</v>
      </c>
      <c r="Y2396" s="6">
        <v>56.36</v>
      </c>
      <c r="Z2396" s="6"/>
      <c r="AA2396" s="6"/>
      <c r="AB2396" s="6"/>
      <c r="AC2396" s="6"/>
      <c r="AD2396" s="6"/>
      <c r="AE2396" s="6">
        <v>57.9</v>
      </c>
      <c r="AF2396" s="6"/>
      <c r="AG2396" s="6"/>
      <c r="AH2396" s="6"/>
      <c r="AI2396" s="6">
        <v>53.9</v>
      </c>
      <c r="AJ2396" s="6">
        <v>53.9</v>
      </c>
      <c r="AK2396" s="6">
        <v>55.0417</v>
      </c>
    </row>
    <row r="2397" s="1" customFormat="1" ht="20" customHeight="1" spans="1:37">
      <c r="A2397" s="1">
        <v>2394</v>
      </c>
      <c r="B2397" s="1" t="s">
        <v>463</v>
      </c>
      <c r="C2397" s="1" t="s">
        <v>307</v>
      </c>
      <c r="D2397" s="1">
        <v>1</v>
      </c>
      <c r="E2397" s="1" t="s">
        <v>3840</v>
      </c>
      <c r="F2397" s="6">
        <v>502.903333333333</v>
      </c>
      <c r="G2397" s="6"/>
      <c r="H2397" s="6"/>
      <c r="I2397" s="6">
        <v>433.58</v>
      </c>
      <c r="J2397" s="6">
        <v>390</v>
      </c>
      <c r="K2397" s="6"/>
      <c r="L2397" s="6">
        <v>472</v>
      </c>
      <c r="M2397" s="6"/>
      <c r="N2397" s="6"/>
      <c r="O2397" s="6">
        <v>452.57</v>
      </c>
      <c r="P2397" s="6"/>
      <c r="Q2397" s="6">
        <v>285</v>
      </c>
      <c r="R2397" s="6"/>
      <c r="S2397" s="6">
        <v>430</v>
      </c>
      <c r="T2397" s="6"/>
      <c r="U2397" s="6">
        <v>430</v>
      </c>
      <c r="V2397" s="6">
        <v>408.89</v>
      </c>
      <c r="W2397" s="6">
        <v>430</v>
      </c>
      <c r="X2397" s="6">
        <v>388</v>
      </c>
      <c r="Y2397" s="6">
        <v>440.74</v>
      </c>
      <c r="Z2397" s="6"/>
      <c r="AA2397" s="6"/>
      <c r="AB2397" s="6"/>
      <c r="AC2397" s="6"/>
      <c r="AD2397" s="6">
        <v>500</v>
      </c>
      <c r="AE2397" s="6">
        <v>458</v>
      </c>
      <c r="AF2397" s="6"/>
      <c r="AG2397" s="6"/>
      <c r="AH2397" s="6"/>
      <c r="AI2397" s="6">
        <v>388</v>
      </c>
      <c r="AJ2397" s="6">
        <v>430</v>
      </c>
      <c r="AK2397" s="6">
        <v>422.452</v>
      </c>
    </row>
    <row r="2398" s="1" customFormat="1" ht="20" customHeight="1" spans="1:37">
      <c r="A2398" s="1">
        <v>2395</v>
      </c>
      <c r="B2398" s="1" t="s">
        <v>3033</v>
      </c>
      <c r="C2398" s="1" t="s">
        <v>191</v>
      </c>
      <c r="D2398" s="1">
        <v>14</v>
      </c>
      <c r="E2398" s="1" t="s">
        <v>3840</v>
      </c>
      <c r="F2398" s="6">
        <v>3.9271</v>
      </c>
      <c r="G2398" s="6">
        <v>3.7436</v>
      </c>
      <c r="H2398" s="6"/>
      <c r="I2398" s="6"/>
      <c r="J2398" s="6"/>
      <c r="K2398" s="6"/>
      <c r="L2398" s="6"/>
      <c r="M2398" s="6">
        <v>3.812</v>
      </c>
      <c r="N2398" s="6"/>
      <c r="O2398" s="6">
        <v>3.72</v>
      </c>
      <c r="P2398" s="6"/>
      <c r="Q2398" s="6">
        <v>3.58</v>
      </c>
      <c r="R2398" s="6">
        <v>3.7436</v>
      </c>
      <c r="S2398" s="6"/>
      <c r="T2398" s="6"/>
      <c r="U2398" s="6"/>
      <c r="V2398" s="6">
        <v>3.9057</v>
      </c>
      <c r="W2398" s="6">
        <v>3.7093</v>
      </c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>
        <v>3.7436</v>
      </c>
      <c r="AI2398" s="6">
        <v>3.6407</v>
      </c>
      <c r="AJ2398" s="6"/>
      <c r="AK2398" s="6">
        <v>3.7332</v>
      </c>
    </row>
    <row r="2399" s="1" customFormat="1" ht="20" customHeight="1" spans="1:37">
      <c r="A2399" s="1">
        <v>2396</v>
      </c>
      <c r="B2399" s="1" t="s">
        <v>3033</v>
      </c>
      <c r="C2399" s="1" t="s">
        <v>191</v>
      </c>
      <c r="D2399" s="1">
        <v>30</v>
      </c>
      <c r="E2399" s="1" t="s">
        <v>3840</v>
      </c>
      <c r="F2399" s="6">
        <v>3.8193</v>
      </c>
      <c r="G2399" s="6">
        <v>3.641</v>
      </c>
      <c r="H2399" s="6"/>
      <c r="I2399" s="6"/>
      <c r="J2399" s="6"/>
      <c r="K2399" s="6"/>
      <c r="L2399" s="6"/>
      <c r="M2399" s="6"/>
      <c r="N2399" s="6"/>
      <c r="O2399" s="6">
        <v>3.7197</v>
      </c>
      <c r="P2399" s="6">
        <v>3.7</v>
      </c>
      <c r="Q2399" s="6">
        <v>3.58</v>
      </c>
      <c r="R2399" s="6">
        <v>3.641</v>
      </c>
      <c r="S2399" s="6"/>
      <c r="T2399" s="6"/>
      <c r="U2399" s="6"/>
      <c r="V2399" s="6">
        <v>3.7983</v>
      </c>
      <c r="W2399" s="6"/>
      <c r="X2399" s="6">
        <v>3.58</v>
      </c>
      <c r="Y2399" s="6"/>
      <c r="Z2399" s="6"/>
      <c r="AA2399" s="6"/>
      <c r="AB2399" s="6"/>
      <c r="AC2399" s="6"/>
      <c r="AD2399" s="6"/>
      <c r="AE2399" s="6"/>
      <c r="AF2399" s="6"/>
      <c r="AG2399" s="6"/>
      <c r="AH2399" s="6">
        <v>3.641</v>
      </c>
      <c r="AI2399" s="6">
        <v>3.58</v>
      </c>
      <c r="AJ2399" s="6">
        <v>3.8797</v>
      </c>
      <c r="AK2399" s="6">
        <v>3.6761</v>
      </c>
    </row>
    <row r="2400" s="1" customFormat="1" ht="20" customHeight="1" spans="1:37">
      <c r="A2400" s="1">
        <v>2397</v>
      </c>
      <c r="B2400" s="1" t="s">
        <v>3846</v>
      </c>
      <c r="C2400" s="1" t="s">
        <v>307</v>
      </c>
      <c r="D2400" s="1">
        <v>7</v>
      </c>
      <c r="E2400" s="1" t="s">
        <v>3840</v>
      </c>
      <c r="F2400" s="6">
        <v>56.6772</v>
      </c>
      <c r="G2400" s="6"/>
      <c r="H2400" s="6"/>
      <c r="I2400" s="6">
        <v>53.8729</v>
      </c>
      <c r="J2400" s="6"/>
      <c r="K2400" s="6"/>
      <c r="L2400" s="6"/>
      <c r="M2400" s="6">
        <v>53.8729</v>
      </c>
      <c r="N2400" s="6"/>
      <c r="O2400" s="6"/>
      <c r="P2400" s="6"/>
      <c r="Q2400" s="6">
        <v>53.8729</v>
      </c>
      <c r="R2400" s="6"/>
      <c r="S2400" s="6"/>
      <c r="T2400" s="6"/>
      <c r="U2400" s="6"/>
      <c r="V2400" s="6">
        <v>53.8729</v>
      </c>
      <c r="W2400" s="6"/>
      <c r="X2400" s="6"/>
      <c r="Y2400" s="6">
        <v>53.8729</v>
      </c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>
        <v>53.8729</v>
      </c>
    </row>
    <row r="2401" s="1" customFormat="1" ht="20" customHeight="1" spans="1:37">
      <c r="A2401" s="1">
        <v>2398</v>
      </c>
      <c r="B2401" s="1" t="s">
        <v>3846</v>
      </c>
      <c r="C2401" s="1" t="s">
        <v>56</v>
      </c>
      <c r="D2401" s="1">
        <v>7</v>
      </c>
      <c r="E2401" s="1" t="s">
        <v>3840</v>
      </c>
      <c r="F2401" s="6">
        <v>28.3</v>
      </c>
      <c r="G2401" s="6"/>
      <c r="H2401" s="6"/>
      <c r="I2401" s="6">
        <v>26.9</v>
      </c>
      <c r="J2401" s="6"/>
      <c r="K2401" s="6"/>
      <c r="L2401" s="6"/>
      <c r="M2401" s="6">
        <v>26.9</v>
      </c>
      <c r="N2401" s="6"/>
      <c r="O2401" s="6"/>
      <c r="P2401" s="6"/>
      <c r="Q2401" s="6">
        <v>26.9</v>
      </c>
      <c r="R2401" s="6"/>
      <c r="S2401" s="6"/>
      <c r="T2401" s="6"/>
      <c r="U2401" s="6"/>
      <c r="V2401" s="6">
        <v>26.9</v>
      </c>
      <c r="W2401" s="6"/>
      <c r="X2401" s="6"/>
      <c r="Y2401" s="6">
        <v>26.9</v>
      </c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>
        <v>26.9</v>
      </c>
    </row>
    <row r="2402" s="1" customFormat="1" ht="20" customHeight="1" spans="1:37">
      <c r="A2402" s="1">
        <v>2399</v>
      </c>
      <c r="B2402" s="1" t="s">
        <v>3847</v>
      </c>
      <c r="C2402" s="1" t="s">
        <v>3848</v>
      </c>
      <c r="D2402" s="1">
        <v>30</v>
      </c>
      <c r="E2402" s="1" t="s">
        <v>3840</v>
      </c>
      <c r="F2402" s="6">
        <v>4.1261</v>
      </c>
      <c r="G2402" s="6"/>
      <c r="H2402" s="6"/>
      <c r="I2402" s="6"/>
      <c r="J2402" s="6"/>
      <c r="K2402" s="6"/>
      <c r="L2402" s="6"/>
      <c r="M2402" s="6"/>
      <c r="N2402" s="6"/>
      <c r="O2402" s="6">
        <v>3.783</v>
      </c>
      <c r="P2402" s="6"/>
      <c r="Q2402" s="6"/>
      <c r="R2402" s="6"/>
      <c r="S2402" s="6"/>
      <c r="T2402" s="6"/>
      <c r="U2402" s="6">
        <v>3.7404</v>
      </c>
      <c r="V2402" s="6"/>
      <c r="W2402" s="6"/>
      <c r="X2402" s="6"/>
      <c r="Y2402" s="6"/>
      <c r="Z2402" s="6"/>
      <c r="AA2402" s="6"/>
      <c r="AB2402" s="6"/>
      <c r="AC2402" s="6"/>
      <c r="AD2402" s="6">
        <v>3.7404</v>
      </c>
      <c r="AE2402" s="6"/>
      <c r="AF2402" s="6"/>
      <c r="AG2402" s="6"/>
      <c r="AH2402" s="6"/>
      <c r="AI2402" s="6">
        <v>3.7404</v>
      </c>
      <c r="AJ2402" s="6">
        <v>3.7403</v>
      </c>
      <c r="AK2402" s="6">
        <v>3.7489</v>
      </c>
    </row>
    <row r="2403" s="1" customFormat="1" ht="20" customHeight="1" spans="1:37">
      <c r="A2403" s="1">
        <v>2400</v>
      </c>
      <c r="B2403" s="1" t="s">
        <v>3849</v>
      </c>
      <c r="C2403" s="1" t="s">
        <v>307</v>
      </c>
      <c r="D2403" s="1">
        <v>24</v>
      </c>
      <c r="E2403" s="1" t="s">
        <v>3840</v>
      </c>
      <c r="F2403" s="6">
        <v>0.9793</v>
      </c>
      <c r="G2403" s="6">
        <v>0.9704</v>
      </c>
      <c r="H2403" s="6"/>
      <c r="I2403" s="6"/>
      <c r="J2403" s="6">
        <v>0.9625</v>
      </c>
      <c r="K2403" s="6"/>
      <c r="L2403" s="6"/>
      <c r="M2403" s="6"/>
      <c r="N2403" s="6"/>
      <c r="O2403" s="6"/>
      <c r="P2403" s="6"/>
      <c r="Q2403" s="6">
        <v>0.9625</v>
      </c>
      <c r="R2403" s="6"/>
      <c r="S2403" s="6"/>
      <c r="T2403" s="6"/>
      <c r="U2403" s="6"/>
      <c r="V2403" s="6">
        <v>0.9704</v>
      </c>
      <c r="W2403" s="6">
        <v>0.9679</v>
      </c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>
        <v>0.9704</v>
      </c>
      <c r="AI2403" s="6">
        <v>0.9625</v>
      </c>
      <c r="AJ2403" s="6"/>
      <c r="AK2403" s="6">
        <v>0.9667</v>
      </c>
    </row>
    <row r="2404" s="1" customFormat="1" ht="20" customHeight="1" spans="1:37">
      <c r="A2404" s="1">
        <v>2401</v>
      </c>
      <c r="B2404" s="1" t="s">
        <v>3850</v>
      </c>
      <c r="C2404" s="1" t="s">
        <v>3851</v>
      </c>
      <c r="D2404" s="1">
        <v>30</v>
      </c>
      <c r="E2404" s="1" t="s">
        <v>3840</v>
      </c>
      <c r="F2404" s="6">
        <v>7.2089</v>
      </c>
      <c r="G2404" s="6"/>
      <c r="H2404" s="6"/>
      <c r="I2404" s="6">
        <v>7</v>
      </c>
      <c r="J2404" s="6">
        <v>6.8507</v>
      </c>
      <c r="K2404" s="6"/>
      <c r="L2404" s="6"/>
      <c r="M2404" s="6">
        <v>6.2125</v>
      </c>
      <c r="N2404" s="6"/>
      <c r="O2404" s="6">
        <v>6.6817</v>
      </c>
      <c r="P2404" s="6"/>
      <c r="Q2404" s="6"/>
      <c r="R2404" s="6">
        <v>7.139</v>
      </c>
      <c r="S2404" s="6">
        <v>7</v>
      </c>
      <c r="T2404" s="6"/>
      <c r="U2404" s="6">
        <v>6.8047</v>
      </c>
      <c r="V2404" s="6"/>
      <c r="W2404" s="6">
        <v>6.6533</v>
      </c>
      <c r="X2404" s="6"/>
      <c r="Y2404" s="6"/>
      <c r="Z2404" s="6"/>
      <c r="AA2404" s="6"/>
      <c r="AB2404" s="6"/>
      <c r="AC2404" s="6">
        <v>7.139</v>
      </c>
      <c r="AD2404" s="6"/>
      <c r="AE2404" s="6"/>
      <c r="AF2404" s="6"/>
      <c r="AG2404" s="6"/>
      <c r="AH2404" s="6"/>
      <c r="AI2404" s="6">
        <v>6.2127</v>
      </c>
      <c r="AJ2404" s="6"/>
      <c r="AK2404" s="6">
        <v>6.7694</v>
      </c>
    </row>
    <row r="2405" s="1" customFormat="1" ht="20" customHeight="1" spans="1:37">
      <c r="A2405" s="1">
        <v>2402</v>
      </c>
      <c r="B2405" s="1" t="s">
        <v>3850</v>
      </c>
      <c r="C2405" s="1" t="s">
        <v>3851</v>
      </c>
      <c r="D2405" s="1">
        <v>10</v>
      </c>
      <c r="E2405" s="1" t="s">
        <v>3840</v>
      </c>
      <c r="F2405" s="6">
        <v>7.2089</v>
      </c>
      <c r="G2405" s="6"/>
      <c r="H2405" s="6"/>
      <c r="I2405" s="6">
        <v>7.032</v>
      </c>
      <c r="J2405" s="6">
        <v>6.851</v>
      </c>
      <c r="K2405" s="6"/>
      <c r="L2405" s="6"/>
      <c r="M2405" s="6"/>
      <c r="N2405" s="6"/>
      <c r="O2405" s="6">
        <v>6.682</v>
      </c>
      <c r="P2405" s="6"/>
      <c r="Q2405" s="6">
        <v>6.682</v>
      </c>
      <c r="R2405" s="6">
        <v>7.139</v>
      </c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>
        <v>6.805</v>
      </c>
      <c r="AJ2405" s="6"/>
      <c r="AK2405" s="6">
        <v>6.8652</v>
      </c>
    </row>
    <row r="2406" s="1" customFormat="1" ht="20" customHeight="1" spans="1:37">
      <c r="A2406" s="1">
        <v>2403</v>
      </c>
      <c r="B2406" s="1" t="s">
        <v>3850</v>
      </c>
      <c r="C2406" s="1" t="s">
        <v>3852</v>
      </c>
      <c r="D2406" s="1">
        <v>30</v>
      </c>
      <c r="E2406" s="1" t="s">
        <v>3840</v>
      </c>
      <c r="F2406" s="6">
        <v>6.3661</v>
      </c>
      <c r="G2406" s="6"/>
      <c r="H2406" s="6"/>
      <c r="I2406" s="6"/>
      <c r="J2406" s="6">
        <v>6</v>
      </c>
      <c r="K2406" s="6"/>
      <c r="L2406" s="6"/>
      <c r="M2406" s="6"/>
      <c r="N2406" s="6"/>
      <c r="O2406" s="6">
        <v>6</v>
      </c>
      <c r="P2406" s="6"/>
      <c r="Q2406" s="6"/>
      <c r="R2406" s="6">
        <v>6</v>
      </c>
      <c r="S2406" s="6">
        <v>6</v>
      </c>
      <c r="T2406" s="6"/>
      <c r="U2406" s="6"/>
      <c r="V2406" s="6">
        <v>6.2287</v>
      </c>
      <c r="W2406" s="6"/>
      <c r="X2406" s="6"/>
      <c r="Y2406" s="6"/>
      <c r="Z2406" s="6"/>
      <c r="AA2406" s="6"/>
      <c r="AB2406" s="6"/>
      <c r="AC2406" s="6"/>
      <c r="AD2406" s="6">
        <v>6</v>
      </c>
      <c r="AE2406" s="6"/>
      <c r="AF2406" s="6"/>
      <c r="AG2406" s="6"/>
      <c r="AH2406" s="6"/>
      <c r="AI2406" s="6">
        <v>6</v>
      </c>
      <c r="AJ2406" s="6"/>
      <c r="AK2406" s="6">
        <v>6.0327</v>
      </c>
    </row>
    <row r="2407" s="1" customFormat="1" ht="20" customHeight="1" spans="1:37">
      <c r="A2407" s="1">
        <v>2404</v>
      </c>
      <c r="B2407" s="1" t="s">
        <v>3850</v>
      </c>
      <c r="C2407" s="1" t="s">
        <v>3852</v>
      </c>
      <c r="D2407" s="1">
        <v>10</v>
      </c>
      <c r="E2407" s="1" t="s">
        <v>3840</v>
      </c>
      <c r="F2407" s="6">
        <v>6.3661</v>
      </c>
      <c r="G2407" s="6"/>
      <c r="H2407" s="6"/>
      <c r="I2407" s="6"/>
      <c r="J2407" s="6">
        <v>6</v>
      </c>
      <c r="K2407" s="6"/>
      <c r="L2407" s="6"/>
      <c r="M2407" s="6"/>
      <c r="N2407" s="6"/>
      <c r="O2407" s="6">
        <v>6</v>
      </c>
      <c r="P2407" s="6"/>
      <c r="Q2407" s="6">
        <v>6</v>
      </c>
      <c r="R2407" s="6">
        <v>6</v>
      </c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>
        <v>6</v>
      </c>
      <c r="AJ2407" s="6"/>
      <c r="AK2407" s="6">
        <v>6</v>
      </c>
    </row>
    <row r="2408" s="1" customFormat="1" ht="20" customHeight="1" spans="1:37">
      <c r="A2408" s="1">
        <v>2405</v>
      </c>
      <c r="B2408" s="1" t="s">
        <v>3853</v>
      </c>
      <c r="C2408" s="1" t="s">
        <v>186</v>
      </c>
      <c r="D2408" s="1">
        <v>24</v>
      </c>
      <c r="E2408" s="1" t="s">
        <v>3840</v>
      </c>
      <c r="F2408" s="6">
        <v>1.2299</v>
      </c>
      <c r="G2408" s="6"/>
      <c r="H2408" s="6"/>
      <c r="I2408" s="6"/>
      <c r="J2408" s="6">
        <v>1.1671</v>
      </c>
      <c r="K2408" s="6"/>
      <c r="L2408" s="6">
        <v>1.2075</v>
      </c>
      <c r="M2408" s="6"/>
      <c r="N2408" s="6">
        <v>1.1671</v>
      </c>
      <c r="O2408" s="6">
        <v>1.1671</v>
      </c>
      <c r="P2408" s="6">
        <v>1.2</v>
      </c>
      <c r="Q2408" s="6">
        <v>1.1671</v>
      </c>
      <c r="R2408" s="6"/>
      <c r="S2408" s="6"/>
      <c r="T2408" s="6"/>
      <c r="U2408" s="6"/>
      <c r="V2408" s="6">
        <v>1.1671</v>
      </c>
      <c r="W2408" s="6">
        <v>1.1671</v>
      </c>
      <c r="X2408" s="6"/>
      <c r="Y2408" s="6"/>
      <c r="Z2408" s="6"/>
      <c r="AA2408" s="6"/>
      <c r="AB2408" s="6"/>
      <c r="AC2408" s="6"/>
      <c r="AD2408" s="6">
        <v>1.1671</v>
      </c>
      <c r="AE2408" s="6"/>
      <c r="AF2408" s="6"/>
      <c r="AG2408" s="6"/>
      <c r="AH2408" s="6"/>
      <c r="AI2408" s="6">
        <v>1.1671</v>
      </c>
      <c r="AJ2408" s="6">
        <v>1.1671</v>
      </c>
      <c r="AK2408" s="6">
        <v>1.1738</v>
      </c>
    </row>
    <row r="2409" s="1" customFormat="1" ht="20" customHeight="1" spans="1:37">
      <c r="A2409" s="1">
        <v>2406</v>
      </c>
      <c r="B2409" s="1" t="s">
        <v>3854</v>
      </c>
      <c r="C2409" s="1" t="s">
        <v>191</v>
      </c>
      <c r="D2409" s="1">
        <v>24</v>
      </c>
      <c r="E2409" s="1" t="s">
        <v>3840</v>
      </c>
      <c r="F2409" s="6">
        <v>2.1336</v>
      </c>
      <c r="G2409" s="6"/>
      <c r="H2409" s="6"/>
      <c r="I2409" s="6"/>
      <c r="J2409" s="6">
        <v>2.0829</v>
      </c>
      <c r="K2409" s="6"/>
      <c r="L2409" s="6"/>
      <c r="M2409" s="6"/>
      <c r="N2409" s="6"/>
      <c r="O2409" s="6">
        <v>2.085</v>
      </c>
      <c r="P2409" s="6"/>
      <c r="Q2409" s="6"/>
      <c r="R2409" s="6"/>
      <c r="S2409" s="6"/>
      <c r="T2409" s="6"/>
      <c r="U2409" s="6">
        <v>2.1</v>
      </c>
      <c r="V2409" s="6">
        <v>2.1304</v>
      </c>
      <c r="W2409" s="6">
        <v>2.0817</v>
      </c>
      <c r="X2409" s="6">
        <v>2.0446</v>
      </c>
      <c r="Y2409" s="6">
        <v>2.1042</v>
      </c>
      <c r="Z2409" s="6"/>
      <c r="AA2409" s="6"/>
      <c r="AB2409" s="6"/>
      <c r="AC2409" s="6"/>
      <c r="AD2409" s="6">
        <v>2.0446</v>
      </c>
      <c r="AE2409" s="6"/>
      <c r="AF2409" s="6"/>
      <c r="AG2409" s="6"/>
      <c r="AH2409" s="6"/>
      <c r="AI2409" s="6">
        <v>2.0446</v>
      </c>
      <c r="AJ2409" s="6">
        <v>2.1</v>
      </c>
      <c r="AK2409" s="6">
        <v>2.0818</v>
      </c>
    </row>
    <row r="2410" s="1" customFormat="1" ht="20" customHeight="1" spans="1:37">
      <c r="A2410" s="1">
        <v>2407</v>
      </c>
      <c r="B2410" s="1" t="s">
        <v>3855</v>
      </c>
      <c r="C2410" s="1" t="s">
        <v>481</v>
      </c>
      <c r="D2410" s="1">
        <v>3</v>
      </c>
      <c r="E2410" s="1" t="s">
        <v>3840</v>
      </c>
      <c r="F2410" s="6">
        <v>173.7289</v>
      </c>
      <c r="G2410" s="6"/>
      <c r="H2410" s="6"/>
      <c r="I2410" s="6"/>
      <c r="J2410" s="6"/>
      <c r="K2410" s="6"/>
      <c r="L2410" s="6">
        <v>173.7</v>
      </c>
      <c r="M2410" s="6"/>
      <c r="N2410" s="6"/>
      <c r="O2410" s="6">
        <v>167.2967</v>
      </c>
      <c r="P2410" s="6"/>
      <c r="Q2410" s="6">
        <v>154.4867</v>
      </c>
      <c r="R2410" s="6"/>
      <c r="S2410" s="6"/>
      <c r="T2410" s="6"/>
      <c r="U2410" s="6">
        <v>173.7</v>
      </c>
      <c r="V2410" s="6">
        <v>154.4867</v>
      </c>
      <c r="W2410" s="6"/>
      <c r="X2410" s="6">
        <v>170</v>
      </c>
      <c r="Y2410" s="6"/>
      <c r="Z2410" s="6"/>
      <c r="AA2410" s="6"/>
      <c r="AB2410" s="6"/>
      <c r="AC2410" s="6"/>
      <c r="AD2410" s="6">
        <v>173.7</v>
      </c>
      <c r="AE2410" s="6"/>
      <c r="AF2410" s="6"/>
      <c r="AG2410" s="6"/>
      <c r="AH2410" s="6"/>
      <c r="AI2410" s="6">
        <v>154.4867</v>
      </c>
      <c r="AJ2410" s="6">
        <v>173.7</v>
      </c>
      <c r="AK2410" s="6">
        <v>166.173</v>
      </c>
    </row>
    <row r="2411" s="1" customFormat="1" ht="20" customHeight="1" spans="1:37">
      <c r="A2411" s="1">
        <v>2408</v>
      </c>
      <c r="B2411" s="1" t="s">
        <v>3856</v>
      </c>
      <c r="C2411" s="1" t="s">
        <v>3355</v>
      </c>
      <c r="D2411" s="1">
        <v>30</v>
      </c>
      <c r="E2411" s="1" t="s">
        <v>3840</v>
      </c>
      <c r="F2411" s="6">
        <v>14.3333</v>
      </c>
      <c r="G2411" s="6"/>
      <c r="H2411" s="6">
        <v>14.0667</v>
      </c>
      <c r="I2411" s="6">
        <v>7.69</v>
      </c>
      <c r="J2411" s="6"/>
      <c r="K2411" s="6"/>
      <c r="L2411" s="6"/>
      <c r="M2411" s="6">
        <v>14</v>
      </c>
      <c r="N2411" s="6"/>
      <c r="O2411" s="6">
        <v>14.3333</v>
      </c>
      <c r="P2411" s="6"/>
      <c r="Q2411" s="6">
        <v>7.69</v>
      </c>
      <c r="R2411" s="6"/>
      <c r="S2411" s="6"/>
      <c r="T2411" s="6"/>
      <c r="U2411" s="6">
        <v>7.69</v>
      </c>
      <c r="V2411" s="6">
        <v>13.0713</v>
      </c>
      <c r="W2411" s="6">
        <v>7.69</v>
      </c>
      <c r="X2411" s="6">
        <v>14.2667</v>
      </c>
      <c r="Y2411" s="6">
        <v>7.69</v>
      </c>
      <c r="Z2411" s="6"/>
      <c r="AA2411" s="6"/>
      <c r="AB2411" s="6"/>
      <c r="AC2411" s="6"/>
      <c r="AD2411" s="6"/>
      <c r="AE2411" s="6"/>
      <c r="AF2411" s="6"/>
      <c r="AG2411" s="6"/>
      <c r="AH2411" s="6"/>
      <c r="AI2411" s="6">
        <v>7.69</v>
      </c>
      <c r="AJ2411" s="6">
        <v>13.1</v>
      </c>
      <c r="AK2411" s="6">
        <v>10.7482</v>
      </c>
    </row>
    <row r="2412" s="1" customFormat="1" ht="20" customHeight="1" spans="1:37">
      <c r="A2412" s="1">
        <v>2409</v>
      </c>
      <c r="B2412" s="1" t="s">
        <v>45</v>
      </c>
      <c r="C2412" s="1" t="s">
        <v>56</v>
      </c>
      <c r="D2412" s="1">
        <v>1</v>
      </c>
      <c r="E2412" s="1" t="s">
        <v>3840</v>
      </c>
      <c r="F2412" s="6">
        <v>51.39</v>
      </c>
      <c r="G2412" s="6"/>
      <c r="H2412" s="6"/>
      <c r="I2412" s="6">
        <v>49.42</v>
      </c>
      <c r="J2412" s="6"/>
      <c r="K2412" s="6"/>
      <c r="L2412" s="6">
        <v>46.53</v>
      </c>
      <c r="M2412" s="6">
        <v>44.82</v>
      </c>
      <c r="N2412" s="6"/>
      <c r="O2412" s="6"/>
      <c r="P2412" s="6"/>
      <c r="Q2412" s="6"/>
      <c r="R2412" s="6"/>
      <c r="S2412" s="6"/>
      <c r="T2412" s="6"/>
      <c r="U2412" s="6">
        <v>46.69</v>
      </c>
      <c r="V2412" s="6">
        <v>44.98</v>
      </c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>
        <v>44.82</v>
      </c>
      <c r="AJ2412" s="6">
        <v>44.82</v>
      </c>
      <c r="AK2412" s="6">
        <v>46.0114</v>
      </c>
    </row>
    <row r="2413" s="1" customFormat="1" ht="20" customHeight="1" spans="1:37">
      <c r="A2413" s="1">
        <v>2410</v>
      </c>
      <c r="B2413" s="1" t="s">
        <v>3857</v>
      </c>
      <c r="C2413" s="1" t="s">
        <v>315</v>
      </c>
      <c r="D2413" s="1">
        <v>1</v>
      </c>
      <c r="E2413" s="1" t="s">
        <v>3840</v>
      </c>
      <c r="F2413" s="6">
        <v>1531.95</v>
      </c>
      <c r="G2413" s="6"/>
      <c r="H2413" s="6"/>
      <c r="I2413" s="6"/>
      <c r="J2413" s="6"/>
      <c r="K2413" s="6"/>
      <c r="L2413" s="6"/>
      <c r="M2413" s="6">
        <v>1436.9</v>
      </c>
      <c r="N2413" s="6"/>
      <c r="O2413" s="6">
        <v>1436.9</v>
      </c>
      <c r="P2413" s="6"/>
      <c r="Q2413" s="6"/>
      <c r="R2413" s="6"/>
      <c r="S2413" s="6"/>
      <c r="T2413" s="6"/>
      <c r="U2413" s="6"/>
      <c r="V2413" s="6">
        <v>1436.9</v>
      </c>
      <c r="W2413" s="6"/>
      <c r="X2413" s="6"/>
      <c r="Y2413" s="6"/>
      <c r="Z2413" s="6"/>
      <c r="AA2413" s="6"/>
      <c r="AB2413" s="6"/>
      <c r="AC2413" s="6">
        <v>1436.9</v>
      </c>
      <c r="AD2413" s="6"/>
      <c r="AE2413" s="6"/>
      <c r="AF2413" s="6">
        <v>1436.9</v>
      </c>
      <c r="AG2413" s="6"/>
      <c r="AH2413" s="6"/>
      <c r="AI2413" s="6"/>
      <c r="AJ2413" s="6"/>
      <c r="AK2413" s="6">
        <v>1436.9</v>
      </c>
    </row>
    <row r="2414" s="1" customFormat="1" ht="20" customHeight="1" spans="1:37">
      <c r="A2414" s="1">
        <v>2411</v>
      </c>
      <c r="B2414" s="1" t="s">
        <v>3857</v>
      </c>
      <c r="C2414" s="1" t="s">
        <v>3858</v>
      </c>
      <c r="D2414" s="1">
        <v>1</v>
      </c>
      <c r="E2414" s="1" t="s">
        <v>3840</v>
      </c>
      <c r="F2414" s="6">
        <v>3947.65</v>
      </c>
      <c r="G2414" s="6"/>
      <c r="H2414" s="6"/>
      <c r="I2414" s="6"/>
      <c r="J2414" s="6"/>
      <c r="K2414" s="6"/>
      <c r="L2414" s="6"/>
      <c r="M2414" s="6">
        <v>3749.1</v>
      </c>
      <c r="N2414" s="6"/>
      <c r="O2414" s="6">
        <v>3749.1</v>
      </c>
      <c r="P2414" s="6"/>
      <c r="Q2414" s="6"/>
      <c r="R2414" s="6"/>
      <c r="S2414" s="6"/>
      <c r="T2414" s="6"/>
      <c r="U2414" s="6"/>
      <c r="V2414" s="6">
        <v>3749.1</v>
      </c>
      <c r="W2414" s="6"/>
      <c r="X2414" s="6"/>
      <c r="Y2414" s="6"/>
      <c r="Z2414" s="6"/>
      <c r="AA2414" s="6"/>
      <c r="AB2414" s="6"/>
      <c r="AC2414" s="6">
        <v>3749.1</v>
      </c>
      <c r="AD2414" s="6"/>
      <c r="AE2414" s="6"/>
      <c r="AF2414" s="6">
        <v>3749.1</v>
      </c>
      <c r="AG2414" s="6"/>
      <c r="AH2414" s="6"/>
      <c r="AI2414" s="6"/>
      <c r="AJ2414" s="6"/>
      <c r="AK2414" s="6">
        <v>3749.1</v>
      </c>
    </row>
    <row r="2415" s="1" customFormat="1" ht="20" customHeight="1" spans="1:37">
      <c r="A2415" s="1">
        <v>2412</v>
      </c>
      <c r="B2415" s="1" t="s">
        <v>3859</v>
      </c>
      <c r="C2415" s="1" t="s">
        <v>56</v>
      </c>
      <c r="D2415" s="1">
        <v>1</v>
      </c>
      <c r="E2415" s="1" t="s">
        <v>3840</v>
      </c>
      <c r="F2415" s="6">
        <v>51.95</v>
      </c>
      <c r="G2415" s="6"/>
      <c r="H2415" s="6"/>
      <c r="I2415" s="6">
        <v>49</v>
      </c>
      <c r="J2415" s="6"/>
      <c r="K2415" s="6"/>
      <c r="L2415" s="6"/>
      <c r="M2415" s="6"/>
      <c r="N2415" s="6"/>
      <c r="O2415" s="6"/>
      <c r="P2415" s="6"/>
      <c r="Q2415" s="6"/>
      <c r="R2415" s="6"/>
      <c r="S2415" s="6">
        <v>49</v>
      </c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>
        <v>49</v>
      </c>
    </row>
    <row r="2416" s="1" customFormat="1" ht="20" customHeight="1" spans="1:37">
      <c r="A2416" s="1">
        <v>2413</v>
      </c>
      <c r="B2416" s="1" t="s">
        <v>3859</v>
      </c>
      <c r="C2416" s="1" t="s">
        <v>708</v>
      </c>
      <c r="D2416" s="1">
        <v>1</v>
      </c>
      <c r="E2416" s="1" t="s">
        <v>3840</v>
      </c>
      <c r="F2416" s="6">
        <v>88</v>
      </c>
      <c r="G2416" s="6"/>
      <c r="H2416" s="6"/>
      <c r="I2416" s="6">
        <v>82.99</v>
      </c>
      <c r="J2416" s="6"/>
      <c r="K2416" s="6">
        <v>84.98</v>
      </c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>
        <v>83.985</v>
      </c>
    </row>
    <row r="2417" s="1" customFormat="1" ht="20" customHeight="1" spans="1:37">
      <c r="A2417" s="1">
        <v>2414</v>
      </c>
      <c r="B2417" s="1" t="s">
        <v>3860</v>
      </c>
      <c r="C2417" s="1" t="s">
        <v>3861</v>
      </c>
      <c r="D2417" s="1">
        <v>1</v>
      </c>
      <c r="E2417" s="1" t="s">
        <v>3840</v>
      </c>
      <c r="F2417" s="6">
        <v>330</v>
      </c>
      <c r="G2417" s="6"/>
      <c r="H2417" s="6">
        <v>310</v>
      </c>
      <c r="I2417" s="6">
        <v>290</v>
      </c>
      <c r="J2417" s="6"/>
      <c r="K2417" s="6">
        <v>290</v>
      </c>
      <c r="L2417" s="6"/>
      <c r="M2417" s="6"/>
      <c r="N2417" s="6"/>
      <c r="O2417" s="6"/>
      <c r="P2417" s="6"/>
      <c r="Q2417" s="6">
        <v>290</v>
      </c>
      <c r="R2417" s="6"/>
      <c r="S2417" s="6"/>
      <c r="T2417" s="6"/>
      <c r="U2417" s="6"/>
      <c r="V2417" s="6"/>
      <c r="W2417" s="6"/>
      <c r="X2417" s="6">
        <v>290</v>
      </c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>
        <v>290</v>
      </c>
      <c r="AJ2417" s="6">
        <v>290</v>
      </c>
      <c r="AK2417" s="6">
        <v>292.8571</v>
      </c>
    </row>
    <row r="2418" s="1" customFormat="1" ht="36" customHeight="1" spans="1:37">
      <c r="A2418" s="1">
        <v>2415</v>
      </c>
      <c r="B2418" s="115" t="s">
        <v>3862</v>
      </c>
      <c r="C2418" s="115" t="s">
        <v>466</v>
      </c>
      <c r="D2418" s="115" t="s">
        <v>363</v>
      </c>
      <c r="E2418" s="115" t="s">
        <v>3863</v>
      </c>
      <c r="F2418" s="115">
        <v>107.715</v>
      </c>
      <c r="O2418" s="1">
        <v>106.48</v>
      </c>
      <c r="V2418" s="1">
        <v>106.72</v>
      </c>
      <c r="AJ2418" s="1">
        <v>105</v>
      </c>
      <c r="AK2418" s="1">
        <v>106.07</v>
      </c>
    </row>
    <row r="2419" s="1" customFormat="1" ht="36" customHeight="1" spans="1:37">
      <c r="A2419" s="1">
        <v>2416</v>
      </c>
      <c r="B2419" s="115" t="s">
        <v>3864</v>
      </c>
      <c r="C2419" s="115" t="s">
        <v>56</v>
      </c>
      <c r="D2419" s="115" t="s">
        <v>136</v>
      </c>
      <c r="E2419" s="115" t="s">
        <v>3863</v>
      </c>
      <c r="F2419" s="115">
        <v>0.8984</v>
      </c>
      <c r="I2419" s="1">
        <v>0.8421</v>
      </c>
      <c r="J2419" s="1">
        <v>0.7742</v>
      </c>
      <c r="L2419" s="1">
        <v>0.8125</v>
      </c>
      <c r="P2419" s="1">
        <v>0.87</v>
      </c>
      <c r="V2419" s="1">
        <v>0.7613</v>
      </c>
      <c r="W2419" s="1">
        <v>0.7867</v>
      </c>
      <c r="Y2419" s="1">
        <v>0.7996</v>
      </c>
      <c r="AA2419" s="1">
        <v>0.7825</v>
      </c>
      <c r="AD2419" s="1">
        <v>0.8</v>
      </c>
      <c r="AK2419" s="1">
        <v>0.8032</v>
      </c>
    </row>
    <row r="2420" s="1" customFormat="1" ht="36" customHeight="1" spans="1:37">
      <c r="A2420" s="1">
        <v>2417</v>
      </c>
      <c r="B2420" s="115" t="s">
        <v>1557</v>
      </c>
      <c r="C2420" s="115" t="s">
        <v>76</v>
      </c>
      <c r="D2420" s="115" t="s">
        <v>93</v>
      </c>
      <c r="E2420" s="115" t="s">
        <v>3863</v>
      </c>
      <c r="F2420" s="115">
        <v>0.8162</v>
      </c>
      <c r="O2420" s="1">
        <v>0.7917</v>
      </c>
      <c r="AC2420" s="1">
        <v>0.7917</v>
      </c>
      <c r="AD2420" s="1">
        <v>0.7917</v>
      </c>
      <c r="AI2420" s="1">
        <v>0.7917</v>
      </c>
      <c r="AK2420" s="1">
        <v>0.7917</v>
      </c>
    </row>
    <row r="2421" s="1" customFormat="1" ht="36" customHeight="1" spans="1:37">
      <c r="A2421" s="1">
        <v>2418</v>
      </c>
      <c r="B2421" s="115" t="s">
        <v>3865</v>
      </c>
      <c r="C2421" s="115" t="s">
        <v>3541</v>
      </c>
      <c r="D2421" s="115" t="s">
        <v>925</v>
      </c>
      <c r="E2421" s="115" t="s">
        <v>3863</v>
      </c>
      <c r="F2421" s="115">
        <v>3.0772</v>
      </c>
      <c r="I2421" s="1">
        <v>2.7183</v>
      </c>
      <c r="O2421" s="1">
        <v>2.7083</v>
      </c>
      <c r="V2421" s="1">
        <v>2.6667</v>
      </c>
      <c r="AK2421" s="1">
        <v>2.6978</v>
      </c>
    </row>
    <row r="2422" s="1" customFormat="1" ht="36" customHeight="1" spans="1:37">
      <c r="A2422" s="1">
        <v>2419</v>
      </c>
      <c r="B2422" s="115" t="s">
        <v>3866</v>
      </c>
      <c r="C2422" s="115" t="s">
        <v>307</v>
      </c>
      <c r="D2422" s="115" t="s">
        <v>842</v>
      </c>
      <c r="E2422" s="115" t="s">
        <v>3863</v>
      </c>
      <c r="F2422" s="115">
        <v>1.6285</v>
      </c>
      <c r="I2422" s="1">
        <v>1.627</v>
      </c>
      <c r="V2422" s="1">
        <v>1.625</v>
      </c>
      <c r="AK2422" s="1">
        <v>1.626</v>
      </c>
    </row>
    <row r="2423" s="1" customFormat="1" ht="36" customHeight="1" spans="1:37">
      <c r="A2423" s="1">
        <v>2420</v>
      </c>
      <c r="B2423" s="115" t="s">
        <v>2064</v>
      </c>
      <c r="C2423" s="115" t="s">
        <v>307</v>
      </c>
      <c r="D2423" s="115" t="s">
        <v>363</v>
      </c>
      <c r="E2423" s="115" t="s">
        <v>3863</v>
      </c>
      <c r="F2423" s="115">
        <v>10.695</v>
      </c>
      <c r="I2423" s="1">
        <v>6.55</v>
      </c>
      <c r="V2423" s="1">
        <v>10.39</v>
      </c>
      <c r="AK2423" s="1">
        <v>8.47</v>
      </c>
    </row>
    <row r="2424" s="1" customFormat="1" ht="36" customHeight="1" spans="1:37">
      <c r="A2424" s="1">
        <v>2421</v>
      </c>
      <c r="B2424" s="115" t="s">
        <v>2122</v>
      </c>
      <c r="C2424" s="115" t="s">
        <v>186</v>
      </c>
      <c r="D2424" s="115" t="s">
        <v>251</v>
      </c>
      <c r="E2424" s="115" t="s">
        <v>3863</v>
      </c>
      <c r="F2424" s="115">
        <v>2.6856</v>
      </c>
      <c r="I2424" s="1">
        <v>1.39</v>
      </c>
      <c r="J2424" s="1">
        <v>2.5</v>
      </c>
      <c r="K2424" s="1">
        <v>2.4067</v>
      </c>
      <c r="M2424" s="1">
        <v>2.2033</v>
      </c>
      <c r="AA2424" s="1">
        <v>0.957</v>
      </c>
      <c r="AK2424" s="1">
        <v>1.8914</v>
      </c>
    </row>
    <row r="2425" s="1" customFormat="1" ht="36" customHeight="1" spans="1:37">
      <c r="A2425" s="1">
        <v>2422</v>
      </c>
      <c r="B2425" s="115" t="s">
        <v>2122</v>
      </c>
      <c r="C2425" s="115" t="s">
        <v>186</v>
      </c>
      <c r="D2425" s="115" t="s">
        <v>184</v>
      </c>
      <c r="E2425" s="115" t="s">
        <v>3863</v>
      </c>
      <c r="F2425" s="115">
        <v>2.6575</v>
      </c>
      <c r="I2425" s="1">
        <v>1.3019</v>
      </c>
      <c r="J2425" s="1">
        <v>2.5</v>
      </c>
      <c r="K2425" s="1">
        <v>2.375</v>
      </c>
      <c r="L2425" s="1">
        <v>1.4925</v>
      </c>
      <c r="M2425" s="1">
        <v>2.1806</v>
      </c>
      <c r="AA2425" s="1">
        <v>0.957</v>
      </c>
      <c r="AG2425" s="1">
        <v>2</v>
      </c>
      <c r="AK2425" s="1">
        <v>1.8296</v>
      </c>
    </row>
    <row r="2426" s="1" customFormat="1" ht="36" customHeight="1" spans="1:37">
      <c r="A2426" s="1">
        <v>2423</v>
      </c>
      <c r="B2426" s="115" t="s">
        <v>2766</v>
      </c>
      <c r="C2426" s="115" t="s">
        <v>98</v>
      </c>
      <c r="D2426" s="115" t="s">
        <v>122</v>
      </c>
      <c r="E2426" s="115" t="s">
        <v>3863</v>
      </c>
      <c r="F2426" s="115">
        <v>0.0974</v>
      </c>
      <c r="M2426" s="1">
        <v>0.088</v>
      </c>
      <c r="V2426" s="1">
        <v>0.0722</v>
      </c>
      <c r="AG2426" s="1">
        <v>0.08</v>
      </c>
      <c r="AK2426" s="1">
        <v>0.0801</v>
      </c>
    </row>
    <row r="2427" s="1" customFormat="1" ht="36" customHeight="1" spans="1:37">
      <c r="A2427" s="1">
        <v>2424</v>
      </c>
      <c r="B2427" s="115" t="s">
        <v>3867</v>
      </c>
      <c r="C2427" s="115" t="s">
        <v>466</v>
      </c>
      <c r="D2427" s="115" t="s">
        <v>122</v>
      </c>
      <c r="E2427" s="115" t="s">
        <v>3863</v>
      </c>
      <c r="F2427" s="115">
        <v>0.3845</v>
      </c>
      <c r="V2427" s="1">
        <v>0.3186</v>
      </c>
      <c r="AG2427" s="1">
        <v>0.36</v>
      </c>
      <c r="AK2427" s="1">
        <v>0.3393</v>
      </c>
    </row>
    <row r="2428" s="1" customFormat="1" ht="36" customHeight="1" spans="1:37">
      <c r="A2428" s="1">
        <v>2425</v>
      </c>
      <c r="B2428" s="115" t="s">
        <v>3868</v>
      </c>
      <c r="C2428" s="115" t="s">
        <v>466</v>
      </c>
      <c r="D2428" s="115" t="s">
        <v>122</v>
      </c>
      <c r="E2428" s="115" t="s">
        <v>3863</v>
      </c>
      <c r="F2428" s="115">
        <v>0.1304</v>
      </c>
      <c r="M2428" s="1">
        <v>0.13</v>
      </c>
      <c r="AK2428" s="1">
        <v>0.13</v>
      </c>
    </row>
    <row r="2429" s="1" customFormat="1" ht="36" customHeight="1" spans="1:37">
      <c r="A2429" s="1">
        <v>2426</v>
      </c>
      <c r="B2429" s="115" t="s">
        <v>3869</v>
      </c>
      <c r="C2429" s="115" t="s">
        <v>996</v>
      </c>
      <c r="D2429" s="115" t="s">
        <v>122</v>
      </c>
      <c r="E2429" s="115" t="s">
        <v>3863</v>
      </c>
      <c r="F2429" s="115">
        <v>0.1304</v>
      </c>
      <c r="J2429" s="1">
        <v>0.108</v>
      </c>
      <c r="M2429" s="1">
        <v>0.1</v>
      </c>
      <c r="U2429" s="1">
        <v>0.08</v>
      </c>
      <c r="V2429" s="1">
        <v>0.108</v>
      </c>
      <c r="X2429" s="1">
        <v>0.08</v>
      </c>
      <c r="AI2429" s="1">
        <v>0.08</v>
      </c>
      <c r="AK2429" s="1">
        <v>0.0927</v>
      </c>
    </row>
    <row r="2430" s="1" customFormat="1" ht="36" customHeight="1" spans="1:37">
      <c r="A2430" s="1">
        <v>2427</v>
      </c>
      <c r="B2430" s="115" t="s">
        <v>3781</v>
      </c>
      <c r="C2430" s="115" t="s">
        <v>98</v>
      </c>
      <c r="D2430" s="115" t="s">
        <v>3870</v>
      </c>
      <c r="E2430" s="115" t="s">
        <v>3863</v>
      </c>
      <c r="F2430" s="115">
        <v>0.2658</v>
      </c>
      <c r="L2430" s="1">
        <v>0.2595</v>
      </c>
      <c r="U2430" s="1">
        <v>0.1566</v>
      </c>
      <c r="V2430" s="1">
        <v>0.1566</v>
      </c>
      <c r="AK2430" s="1">
        <v>0.1909</v>
      </c>
    </row>
    <row r="2431" s="1" customFormat="1" ht="36" customHeight="1" spans="1:37">
      <c r="A2431" s="1">
        <v>2428</v>
      </c>
      <c r="B2431" s="115" t="s">
        <v>3871</v>
      </c>
      <c r="C2431" s="115" t="s">
        <v>40</v>
      </c>
      <c r="D2431" s="115" t="s">
        <v>3870</v>
      </c>
      <c r="E2431" s="115" t="s">
        <v>3863</v>
      </c>
      <c r="F2431" s="115">
        <v>0.09</v>
      </c>
      <c r="U2431" s="1">
        <v>0.075</v>
      </c>
      <c r="V2431" s="1">
        <v>0.055</v>
      </c>
      <c r="X2431" s="1">
        <v>0.075</v>
      </c>
      <c r="AK2431" s="1">
        <v>0.0683</v>
      </c>
    </row>
    <row r="2432" s="1" customFormat="1" ht="36" customHeight="1" spans="1:37">
      <c r="A2432" s="1">
        <v>2429</v>
      </c>
      <c r="B2432" s="115" t="s">
        <v>2801</v>
      </c>
      <c r="C2432" s="115" t="s">
        <v>307</v>
      </c>
      <c r="D2432" s="115" t="s">
        <v>122</v>
      </c>
      <c r="E2432" s="115" t="s">
        <v>3863</v>
      </c>
      <c r="F2432" s="115">
        <v>0.1562</v>
      </c>
      <c r="U2432" s="1">
        <v>0.088</v>
      </c>
      <c r="V2432" s="1">
        <v>0.1123</v>
      </c>
      <c r="X2432" s="1">
        <v>0.088</v>
      </c>
      <c r="AK2432" s="1">
        <v>0.0961</v>
      </c>
    </row>
    <row r="2433" s="1" customFormat="1" ht="36" customHeight="1" spans="1:37">
      <c r="A2433" s="1">
        <v>2430</v>
      </c>
      <c r="B2433" s="1" t="s">
        <v>1740</v>
      </c>
      <c r="C2433" s="115" t="s">
        <v>76</v>
      </c>
      <c r="D2433" s="115" t="s">
        <v>3872</v>
      </c>
      <c r="E2433" s="115" t="s">
        <v>3863</v>
      </c>
      <c r="F2433" s="115">
        <v>0.159</v>
      </c>
      <c r="M2433" s="1">
        <v>0.0952</v>
      </c>
      <c r="AK2433" s="1">
        <v>0.0952</v>
      </c>
    </row>
    <row r="2434" s="1" customFormat="1" ht="149" customHeight="1" spans="1:37">
      <c r="A2434" s="1">
        <v>2431</v>
      </c>
      <c r="B2434" s="1" t="s">
        <v>3873</v>
      </c>
      <c r="C2434" s="1" t="s">
        <v>3874</v>
      </c>
      <c r="D2434" s="1" t="s">
        <v>363</v>
      </c>
      <c r="E2434" s="1" t="s">
        <v>3875</v>
      </c>
      <c r="F2434" s="116">
        <v>255.525</v>
      </c>
      <c r="G2434" s="116"/>
      <c r="H2434" s="116"/>
      <c r="I2434" s="116">
        <v>253.86</v>
      </c>
      <c r="J2434" s="116">
        <v>254.83</v>
      </c>
      <c r="K2434" s="116"/>
      <c r="L2434" s="116">
        <v>255.35</v>
      </c>
      <c r="M2434" s="116"/>
      <c r="N2434" s="116"/>
      <c r="O2434" s="116"/>
      <c r="P2434" s="116"/>
      <c r="Q2434" s="116"/>
      <c r="R2434" s="116"/>
      <c r="S2434" s="116"/>
      <c r="T2434" s="116"/>
      <c r="U2434" s="116">
        <v>198.2</v>
      </c>
      <c r="V2434" s="116">
        <v>255.34</v>
      </c>
      <c r="W2434" s="116"/>
      <c r="X2434" s="116"/>
      <c r="Y2434" s="116"/>
      <c r="Z2434" s="116"/>
      <c r="AA2434" s="116">
        <v>235.8433</v>
      </c>
      <c r="AB2434" s="116"/>
      <c r="AC2434" s="116"/>
      <c r="AD2434" s="116">
        <v>254.99</v>
      </c>
      <c r="AE2434" s="116"/>
      <c r="AF2434" s="116"/>
      <c r="AG2434" s="116">
        <v>254.5</v>
      </c>
      <c r="AH2434" s="116"/>
      <c r="AI2434" s="116">
        <v>198.2</v>
      </c>
      <c r="AJ2434" s="116">
        <v>255</v>
      </c>
      <c r="AK2434" s="116">
        <v>241.6113</v>
      </c>
    </row>
    <row r="2435" s="1" customFormat="1" ht="38.25" customHeight="1" spans="1:37">
      <c r="A2435" s="1">
        <v>2432</v>
      </c>
      <c r="B2435" s="1" t="s">
        <v>960</v>
      </c>
      <c r="C2435" s="1" t="s">
        <v>1111</v>
      </c>
      <c r="D2435" s="1" t="s">
        <v>212</v>
      </c>
      <c r="E2435" s="1" t="s">
        <v>3876</v>
      </c>
      <c r="F2435" s="1">
        <v>1890</v>
      </c>
      <c r="L2435" s="1">
        <v>1491</v>
      </c>
      <c r="O2435" s="1">
        <v>1491</v>
      </c>
      <c r="Q2435" s="1">
        <v>1491</v>
      </c>
      <c r="U2435" s="1">
        <v>1491</v>
      </c>
      <c r="W2435" s="1">
        <v>1491</v>
      </c>
      <c r="X2435" s="1">
        <v>1491</v>
      </c>
      <c r="Y2435" s="1">
        <v>1491</v>
      </c>
      <c r="AA2435" s="1">
        <v>1218</v>
      </c>
      <c r="AJ2435" s="1">
        <v>1491</v>
      </c>
      <c r="AK2435" s="1">
        <f t="shared" ref="AK2435:AK2454" si="71">AVERAGE(G2435:AJ2435)</f>
        <v>1460.66666666667</v>
      </c>
    </row>
    <row r="2436" s="1" customFormat="1" ht="43.5" customHeight="1" spans="1:37">
      <c r="A2436" s="1">
        <v>2433</v>
      </c>
      <c r="B2436" s="1" t="s">
        <v>960</v>
      </c>
      <c r="C2436" s="1" t="s">
        <v>961</v>
      </c>
      <c r="D2436" s="1" t="s">
        <v>212</v>
      </c>
      <c r="E2436" s="1" t="s">
        <v>3876</v>
      </c>
      <c r="L2436" s="1">
        <v>5111</v>
      </c>
      <c r="O2436" s="1">
        <v>5111.69</v>
      </c>
      <c r="Q2436" s="1">
        <v>5111.69</v>
      </c>
      <c r="U2436" s="1">
        <v>5111.69</v>
      </c>
      <c r="W2436" s="1">
        <v>5111.69</v>
      </c>
      <c r="X2436" s="1">
        <v>5111.69</v>
      </c>
      <c r="Y2436" s="1">
        <v>5111.69</v>
      </c>
      <c r="AA2436" s="1">
        <v>4176</v>
      </c>
      <c r="AJ2436" s="1">
        <v>5111.69</v>
      </c>
      <c r="AK2436" s="1">
        <f t="shared" si="71"/>
        <v>5007.64777777778</v>
      </c>
    </row>
    <row r="2437" s="1" customFormat="1" ht="19" customHeight="1" spans="1:37">
      <c r="A2437" s="1">
        <v>2434</v>
      </c>
      <c r="B2437" s="6" t="s">
        <v>444</v>
      </c>
      <c r="C2437" s="1" t="s">
        <v>3877</v>
      </c>
      <c r="D2437" s="1" t="s">
        <v>940</v>
      </c>
      <c r="E2437" s="1" t="s">
        <v>3878</v>
      </c>
      <c r="F2437" s="6">
        <v>2.86444444444444</v>
      </c>
      <c r="O2437" s="6">
        <v>2.80111111111111</v>
      </c>
      <c r="V2437" s="6">
        <v>2.8</v>
      </c>
      <c r="W2437" s="6">
        <v>2.78666666666667</v>
      </c>
      <c r="AI2437" s="6">
        <v>2.79111111111111</v>
      </c>
      <c r="AK2437" s="6">
        <f t="shared" si="71"/>
        <v>2.79472222222222</v>
      </c>
    </row>
    <row r="2438" s="1" customFormat="1" ht="19" customHeight="1" spans="1:37">
      <c r="A2438" s="1">
        <v>2435</v>
      </c>
      <c r="B2438" s="6" t="s">
        <v>444</v>
      </c>
      <c r="C2438" s="1" t="s">
        <v>3877</v>
      </c>
      <c r="D2438" s="1" t="s">
        <v>64</v>
      </c>
      <c r="E2438" s="1" t="s">
        <v>3878</v>
      </c>
      <c r="F2438" s="6">
        <v>2.86416666666667</v>
      </c>
      <c r="K2438" s="6">
        <v>2.8175</v>
      </c>
      <c r="L2438" s="6">
        <v>2.78083333333333</v>
      </c>
      <c r="Q2438" s="6">
        <v>2.685</v>
      </c>
      <c r="U2438" s="6">
        <v>2.77166666666667</v>
      </c>
      <c r="V2438" s="6">
        <v>2.8</v>
      </c>
      <c r="Y2438" s="6">
        <v>2.77833333333333</v>
      </c>
      <c r="AD2438" s="6">
        <v>2.81333333333333</v>
      </c>
      <c r="AK2438" s="6">
        <f t="shared" si="71"/>
        <v>2.77809523809524</v>
      </c>
    </row>
    <row r="2439" s="1" customFormat="1" ht="19" customHeight="1" spans="1:37">
      <c r="A2439" s="1">
        <v>2436</v>
      </c>
      <c r="B2439" s="6" t="s">
        <v>444</v>
      </c>
      <c r="C2439" s="1" t="s">
        <v>3879</v>
      </c>
      <c r="D2439" s="1" t="s">
        <v>157</v>
      </c>
      <c r="E2439" s="1" t="s">
        <v>3878</v>
      </c>
      <c r="F2439" s="6">
        <v>1.40722222222222</v>
      </c>
      <c r="L2439" s="6">
        <v>1.38633888888889</v>
      </c>
      <c r="U2439" s="6">
        <v>1.34388888888889</v>
      </c>
      <c r="V2439" s="6">
        <v>1.37777777777778</v>
      </c>
      <c r="AI2439" s="6">
        <v>1.34388888888889</v>
      </c>
      <c r="AK2439" s="6">
        <f t="shared" si="71"/>
        <v>1.36297361111111</v>
      </c>
    </row>
    <row r="2440" s="1" customFormat="1" ht="19" customHeight="1" spans="1:37">
      <c r="A2440" s="1">
        <v>2437</v>
      </c>
      <c r="B2440" s="6" t="s">
        <v>3880</v>
      </c>
      <c r="C2440" s="1" t="s">
        <v>3881</v>
      </c>
      <c r="D2440" s="1" t="s">
        <v>68</v>
      </c>
      <c r="E2440" s="1" t="s">
        <v>3878</v>
      </c>
      <c r="F2440" s="6">
        <v>1.928</v>
      </c>
      <c r="V2440" s="6">
        <v>1.928</v>
      </c>
      <c r="AK2440" s="6">
        <f t="shared" si="71"/>
        <v>1.928</v>
      </c>
    </row>
    <row r="2441" s="1" customFormat="1" ht="19" customHeight="1" spans="1:37">
      <c r="A2441" s="1">
        <v>2438</v>
      </c>
      <c r="B2441" s="6" t="s">
        <v>3880</v>
      </c>
      <c r="C2441" s="1" t="s">
        <v>3882</v>
      </c>
      <c r="D2441" s="1" t="s">
        <v>940</v>
      </c>
      <c r="E2441" s="1" t="s">
        <v>3878</v>
      </c>
      <c r="F2441" s="6">
        <v>3.80222222222222</v>
      </c>
      <c r="J2441" s="6">
        <v>3.53444444444444</v>
      </c>
      <c r="L2441" s="6">
        <v>3.73555555555555</v>
      </c>
      <c r="O2441" s="6">
        <v>3.53444444444444</v>
      </c>
      <c r="Q2441" s="6">
        <v>3.53444444444444</v>
      </c>
      <c r="V2441" s="6">
        <v>3.74888888888889</v>
      </c>
      <c r="AD2441" s="6">
        <v>3.53555555555556</v>
      </c>
      <c r="AI2441" s="6">
        <v>3.53444444444444</v>
      </c>
      <c r="AK2441" s="6">
        <f t="shared" si="71"/>
        <v>3.59396825396825</v>
      </c>
    </row>
    <row r="2442" s="1" customFormat="1" ht="19" customHeight="1" spans="1:37">
      <c r="A2442" s="1">
        <v>2439</v>
      </c>
      <c r="B2442" s="6" t="s">
        <v>3883</v>
      </c>
      <c r="C2442" s="1" t="s">
        <v>3884</v>
      </c>
      <c r="D2442" s="1" t="s">
        <v>192</v>
      </c>
      <c r="E2442" s="1" t="s">
        <v>3878</v>
      </c>
      <c r="F2442" s="6">
        <v>0.718833333333333</v>
      </c>
      <c r="J2442" s="6">
        <v>0.690833333333333</v>
      </c>
      <c r="K2442" s="6">
        <v>0.716</v>
      </c>
      <c r="L2442" s="6">
        <v>0.711</v>
      </c>
      <c r="O2442" s="6">
        <v>0.690833333333333</v>
      </c>
      <c r="Q2442" s="6">
        <v>0.684166666666667</v>
      </c>
      <c r="U2442" s="6">
        <v>0.684166666666667</v>
      </c>
      <c r="V2442" s="6">
        <v>0.708833333333333</v>
      </c>
      <c r="AI2442" s="6">
        <v>0.684166666666667</v>
      </c>
      <c r="AK2442" s="6">
        <f t="shared" si="71"/>
        <v>0.69625</v>
      </c>
    </row>
    <row r="2443" s="1" customFormat="1" ht="19" customHeight="1" spans="1:37">
      <c r="A2443" s="1">
        <v>2440</v>
      </c>
      <c r="B2443" s="6" t="s">
        <v>3885</v>
      </c>
      <c r="C2443" s="1" t="s">
        <v>3886</v>
      </c>
      <c r="D2443" s="1" t="s">
        <v>3887</v>
      </c>
      <c r="E2443" s="1" t="s">
        <v>3878</v>
      </c>
      <c r="F2443" s="6">
        <v>0.758222222222222</v>
      </c>
      <c r="J2443" s="6">
        <v>0.737777777777778</v>
      </c>
      <c r="L2443" s="6">
        <v>0.749333333333333</v>
      </c>
      <c r="U2443" s="6">
        <v>0.737777777777778</v>
      </c>
      <c r="AD2443" s="6">
        <v>0.737777777777778</v>
      </c>
      <c r="AI2443" s="6">
        <v>0.737777777777778</v>
      </c>
      <c r="AK2443" s="6">
        <f t="shared" si="71"/>
        <v>0.740088888888889</v>
      </c>
    </row>
    <row r="2444" s="1" customFormat="1" ht="20.1" customHeight="1" spans="1:37">
      <c r="A2444" s="1">
        <v>2441</v>
      </c>
      <c r="B2444" s="24" t="s">
        <v>3888</v>
      </c>
      <c r="C2444" s="24" t="s">
        <v>1500</v>
      </c>
      <c r="D2444" s="24" t="s">
        <v>85</v>
      </c>
      <c r="E2444" s="24" t="s">
        <v>3889</v>
      </c>
      <c r="F2444" s="24">
        <v>17.8645</v>
      </c>
      <c r="G2444" s="1">
        <v>15.8</v>
      </c>
      <c r="H2444" s="1">
        <v>13.39</v>
      </c>
      <c r="I2444" s="9">
        <v>10.64</v>
      </c>
      <c r="L2444" s="1">
        <v>12.32</v>
      </c>
      <c r="M2444" s="1">
        <v>13.4</v>
      </c>
      <c r="T2444" s="1">
        <v>9.1</v>
      </c>
      <c r="W2444" s="1">
        <v>9</v>
      </c>
      <c r="AA2444" s="1">
        <v>8.7014</v>
      </c>
      <c r="AC2444" s="1">
        <v>12.1</v>
      </c>
      <c r="AG2444" s="1">
        <v>13</v>
      </c>
      <c r="AH2444" s="1">
        <v>14.28</v>
      </c>
      <c r="AJ2444" s="1">
        <v>10</v>
      </c>
      <c r="AK2444" s="1">
        <f t="shared" si="71"/>
        <v>11.81095</v>
      </c>
    </row>
    <row r="2445" s="1" customFormat="1" ht="20.1" customHeight="1" spans="1:37">
      <c r="A2445" s="1">
        <v>2442</v>
      </c>
      <c r="B2445" s="24" t="s">
        <v>3890</v>
      </c>
      <c r="C2445" s="24" t="s">
        <v>40</v>
      </c>
      <c r="D2445" s="24" t="s">
        <v>85</v>
      </c>
      <c r="E2445" s="24" t="s">
        <v>3889</v>
      </c>
      <c r="F2445" s="24">
        <v>17.0875</v>
      </c>
      <c r="G2445" s="1">
        <v>14.5</v>
      </c>
      <c r="I2445" s="117">
        <v>14.5</v>
      </c>
      <c r="S2445" s="1">
        <v>14.5</v>
      </c>
      <c r="V2445" s="1">
        <v>15.41</v>
      </c>
      <c r="AC2445" s="1">
        <v>14.5</v>
      </c>
      <c r="AD2445" s="1">
        <v>15.39</v>
      </c>
      <c r="AK2445" s="1">
        <f t="shared" si="71"/>
        <v>14.8</v>
      </c>
    </row>
    <row r="2446" s="1" customFormat="1" ht="20.1" customHeight="1" spans="1:37">
      <c r="A2446" s="1">
        <v>2443</v>
      </c>
      <c r="B2446" s="24" t="s">
        <v>3891</v>
      </c>
      <c r="C2446" s="24" t="s">
        <v>3892</v>
      </c>
      <c r="D2446" s="24" t="s">
        <v>212</v>
      </c>
      <c r="E2446" s="24" t="s">
        <v>3889</v>
      </c>
      <c r="F2446" s="24">
        <v>24.704</v>
      </c>
      <c r="I2446" s="9">
        <v>14.27</v>
      </c>
      <c r="K2446" s="1">
        <v>14.37</v>
      </c>
      <c r="L2446" s="1">
        <v>14.38</v>
      </c>
      <c r="O2446" s="1">
        <v>13.7</v>
      </c>
      <c r="T2446" s="1">
        <v>15.01</v>
      </c>
      <c r="Y2446" s="1">
        <v>13.19</v>
      </c>
      <c r="AA2446" s="1">
        <v>13.7327</v>
      </c>
      <c r="AD2446" s="1">
        <v>13.95</v>
      </c>
      <c r="AG2446" s="1">
        <v>19.5</v>
      </c>
      <c r="AH2446" s="1">
        <v>19.56</v>
      </c>
      <c r="AI2446" s="1">
        <v>13.19</v>
      </c>
      <c r="AJ2446" s="1">
        <v>13.83</v>
      </c>
      <c r="AK2446" s="1">
        <f t="shared" si="71"/>
        <v>14.890225</v>
      </c>
    </row>
    <row r="2447" s="1" customFormat="1" ht="20.1" customHeight="1" spans="1:37">
      <c r="A2447" s="1">
        <v>2444</v>
      </c>
      <c r="B2447" s="24" t="s">
        <v>3891</v>
      </c>
      <c r="C2447" s="24" t="s">
        <v>856</v>
      </c>
      <c r="D2447" s="24" t="s">
        <v>212</v>
      </c>
      <c r="E2447" s="24" t="s">
        <v>3889</v>
      </c>
      <c r="F2447" s="24">
        <v>26.215</v>
      </c>
      <c r="I2447" s="9">
        <v>17.79</v>
      </c>
      <c r="K2447" s="1">
        <v>17.89</v>
      </c>
      <c r="L2447" s="1">
        <v>18.29</v>
      </c>
      <c r="O2447" s="1">
        <v>17.54</v>
      </c>
      <c r="Q2447" s="1">
        <v>16.51</v>
      </c>
      <c r="T2447" s="1">
        <v>18.7</v>
      </c>
      <c r="U2447" s="1">
        <v>18.5</v>
      </c>
      <c r="V2447" s="1">
        <v>17.98</v>
      </c>
      <c r="Y2447" s="1">
        <v>17.01</v>
      </c>
      <c r="AA2447" s="1">
        <v>17.116</v>
      </c>
      <c r="AD2447" s="1">
        <v>18.38</v>
      </c>
      <c r="AE2447" s="1">
        <v>21.44</v>
      </c>
      <c r="AH2447" s="1">
        <v>24.88</v>
      </c>
      <c r="AI2447" s="1">
        <v>16.51</v>
      </c>
      <c r="AJ2447" s="1">
        <v>16.51</v>
      </c>
      <c r="AK2447" s="1">
        <f t="shared" si="71"/>
        <v>18.3364</v>
      </c>
    </row>
    <row r="2448" s="1" customFormat="1" ht="20.1" customHeight="1" spans="1:37">
      <c r="A2448" s="1">
        <v>2445</v>
      </c>
      <c r="B2448" s="24" t="s">
        <v>3893</v>
      </c>
      <c r="C2448" s="24" t="s">
        <v>481</v>
      </c>
      <c r="D2448" s="24" t="s">
        <v>85</v>
      </c>
      <c r="E2448" s="24" t="s">
        <v>3889</v>
      </c>
      <c r="F2448" s="24">
        <v>16.465</v>
      </c>
      <c r="I2448" s="9"/>
      <c r="J2448" s="1">
        <v>16.44</v>
      </c>
      <c r="AI2448" s="1">
        <v>16.44</v>
      </c>
      <c r="AJ2448" s="1">
        <v>16.44</v>
      </c>
      <c r="AK2448" s="1">
        <f t="shared" si="71"/>
        <v>16.44</v>
      </c>
    </row>
    <row r="2449" s="1" customFormat="1" ht="20.1" customHeight="1" spans="1:37">
      <c r="A2449" s="1">
        <v>2446</v>
      </c>
      <c r="B2449" s="24" t="s">
        <v>3894</v>
      </c>
      <c r="C2449" s="24" t="s">
        <v>1259</v>
      </c>
      <c r="D2449" s="24" t="s">
        <v>189</v>
      </c>
      <c r="E2449" s="24" t="s">
        <v>3889</v>
      </c>
      <c r="F2449" s="4">
        <v>1.0981</v>
      </c>
      <c r="I2449" s="9"/>
      <c r="AA2449" s="1">
        <v>1.0881</v>
      </c>
      <c r="AD2449" s="1">
        <v>1.083</v>
      </c>
      <c r="AK2449" s="1">
        <f t="shared" si="71"/>
        <v>1.08555</v>
      </c>
    </row>
    <row r="2450" s="1" customFormat="1" ht="20.1" customHeight="1" spans="1:37">
      <c r="A2450" s="1">
        <v>2447</v>
      </c>
      <c r="B2450" s="24" t="s">
        <v>3895</v>
      </c>
      <c r="C2450" s="24" t="s">
        <v>1073</v>
      </c>
      <c r="D2450" s="24" t="s">
        <v>240</v>
      </c>
      <c r="E2450" s="24" t="s">
        <v>3889</v>
      </c>
      <c r="F2450" s="4">
        <v>1.65</v>
      </c>
      <c r="I2450" s="9">
        <v>1.608</v>
      </c>
      <c r="Q2450" s="1">
        <v>1.557</v>
      </c>
      <c r="W2450" s="1">
        <v>1.619</v>
      </c>
      <c r="AA2450" s="1">
        <v>1.5075</v>
      </c>
      <c r="AD2450" s="1">
        <v>1.557</v>
      </c>
      <c r="AJ2450" s="1">
        <v>1.557</v>
      </c>
      <c r="AK2450" s="1">
        <f t="shared" si="71"/>
        <v>1.56758333333333</v>
      </c>
    </row>
    <row r="2451" s="1" customFormat="1" ht="20.1" customHeight="1" spans="1:37">
      <c r="A2451" s="1">
        <v>2448</v>
      </c>
      <c r="B2451" s="24" t="s">
        <v>3895</v>
      </c>
      <c r="C2451" s="24" t="s">
        <v>3031</v>
      </c>
      <c r="D2451" s="24" t="s">
        <v>993</v>
      </c>
      <c r="E2451" s="24" t="s">
        <v>3889</v>
      </c>
      <c r="F2451" s="4">
        <v>4.7603</v>
      </c>
      <c r="H2451" s="1">
        <v>3.9966</v>
      </c>
      <c r="I2451" s="117">
        <v>3.8</v>
      </c>
      <c r="U2451" s="1">
        <v>4.6816</v>
      </c>
      <c r="W2451" s="1">
        <v>3.49</v>
      </c>
      <c r="AA2451" s="1">
        <v>3.4954</v>
      </c>
      <c r="AC2451" s="1">
        <v>3.9966</v>
      </c>
      <c r="AD2451" s="1">
        <v>3.8283</v>
      </c>
      <c r="AK2451" s="1">
        <f t="shared" si="71"/>
        <v>3.89835714285714</v>
      </c>
    </row>
    <row r="2452" s="1" customFormat="1" ht="20.1" customHeight="1" spans="1:37">
      <c r="A2452" s="1">
        <v>2449</v>
      </c>
      <c r="B2452" s="24" t="s">
        <v>487</v>
      </c>
      <c r="C2452" s="24" t="s">
        <v>481</v>
      </c>
      <c r="D2452" s="24" t="s">
        <v>131</v>
      </c>
      <c r="E2452" s="24" t="s">
        <v>3889</v>
      </c>
      <c r="F2452" s="4">
        <v>0.7495</v>
      </c>
      <c r="S2452" s="1">
        <v>0.7166</v>
      </c>
      <c r="T2452" s="1">
        <v>0.4591</v>
      </c>
      <c r="AC2452" s="1">
        <v>0.65</v>
      </c>
      <c r="AH2452" s="1">
        <v>0.648</v>
      </c>
      <c r="AI2452" s="1">
        <v>0.4591</v>
      </c>
      <c r="AK2452" s="1">
        <f t="shared" si="71"/>
        <v>0.58656</v>
      </c>
    </row>
    <row r="2453" s="1" customFormat="1" ht="33" customHeight="1" spans="1:37">
      <c r="A2453" s="1">
        <v>2450</v>
      </c>
      <c r="B2453" s="24" t="s">
        <v>1925</v>
      </c>
      <c r="C2453" s="24" t="s">
        <v>3896</v>
      </c>
      <c r="D2453" s="24" t="s">
        <v>363</v>
      </c>
      <c r="E2453" s="24" t="s">
        <v>3889</v>
      </c>
      <c r="F2453" s="24">
        <v>22.98</v>
      </c>
      <c r="G2453" s="1">
        <v>22.98</v>
      </c>
      <c r="H2453" s="1">
        <v>22.98</v>
      </c>
      <c r="K2453" s="1">
        <v>22.98</v>
      </c>
      <c r="M2453" s="1">
        <v>22.98</v>
      </c>
      <c r="N2453" s="1">
        <v>22.75</v>
      </c>
      <c r="S2453" s="1">
        <v>22.98</v>
      </c>
      <c r="U2453" s="1">
        <v>22.98</v>
      </c>
      <c r="Z2453" s="1">
        <v>21</v>
      </c>
      <c r="AA2453" s="1">
        <v>21.1765</v>
      </c>
      <c r="AG2453" s="1">
        <v>22.98</v>
      </c>
      <c r="AI2453" s="1">
        <v>22.98</v>
      </c>
      <c r="AJ2453" s="1">
        <v>13.35</v>
      </c>
      <c r="AK2453" s="1">
        <f t="shared" si="71"/>
        <v>21.8430416666667</v>
      </c>
    </row>
    <row r="2454" s="1" customFormat="1" ht="108" spans="1:37">
      <c r="A2454" s="1">
        <v>2451</v>
      </c>
      <c r="B2454" s="1" t="s">
        <v>3897</v>
      </c>
      <c r="C2454" s="1" t="s">
        <v>3898</v>
      </c>
      <c r="D2454" s="1" t="s">
        <v>192</v>
      </c>
      <c r="E2454" s="1" t="s">
        <v>3899</v>
      </c>
      <c r="F2454" s="4">
        <v>0.6444</v>
      </c>
      <c r="G2454" s="4">
        <v>0.644</v>
      </c>
      <c r="H2454" s="4"/>
      <c r="I2454" s="4"/>
      <c r="J2454" s="4">
        <v>0.644</v>
      </c>
      <c r="K2454" s="4" t="s">
        <v>3900</v>
      </c>
      <c r="L2454" s="4">
        <v>0.644</v>
      </c>
      <c r="M2454" s="4"/>
      <c r="N2454" s="4" t="s">
        <v>3900</v>
      </c>
      <c r="O2454" s="4">
        <v>0.644</v>
      </c>
      <c r="P2454" s="4"/>
      <c r="Q2454" s="4">
        <v>0.644</v>
      </c>
      <c r="R2454" s="4">
        <v>0.644</v>
      </c>
      <c r="S2454" s="4"/>
      <c r="T2454" s="4"/>
      <c r="U2454" s="4">
        <v>0.644</v>
      </c>
      <c r="V2454" s="4"/>
      <c r="W2454" s="4">
        <v>0.644</v>
      </c>
      <c r="X2454" s="4"/>
      <c r="Y2454" s="4"/>
      <c r="Z2454" s="4">
        <v>0.644</v>
      </c>
      <c r="AA2454" s="4"/>
      <c r="AB2454" s="4"/>
      <c r="AC2454" s="4"/>
      <c r="AD2454" s="4">
        <v>0.644</v>
      </c>
      <c r="AE2454" s="4" t="s">
        <v>3900</v>
      </c>
      <c r="AF2454" s="4">
        <v>0.644</v>
      </c>
      <c r="AG2454" s="4"/>
      <c r="AH2454" s="4">
        <v>0.644</v>
      </c>
      <c r="AI2454" s="4">
        <v>0.644</v>
      </c>
      <c r="AJ2454" s="4">
        <v>0.644</v>
      </c>
      <c r="AK2454" s="4">
        <v>0.644</v>
      </c>
    </row>
    <row r="2455" s="1" customFormat="1" ht="108" spans="1:37">
      <c r="A2455" s="1">
        <v>2452</v>
      </c>
      <c r="B2455" s="1" t="s">
        <v>3901</v>
      </c>
      <c r="C2455" s="1" t="s">
        <v>708</v>
      </c>
      <c r="D2455" s="1" t="s">
        <v>233</v>
      </c>
      <c r="E2455" s="1" t="s">
        <v>3899</v>
      </c>
      <c r="F2455" s="4">
        <v>8.63</v>
      </c>
      <c r="G2455" s="4"/>
      <c r="H2455" s="4"/>
      <c r="I2455" s="4"/>
      <c r="J2455" s="4">
        <v>8.4729</v>
      </c>
      <c r="K2455" s="4" t="s">
        <v>3900</v>
      </c>
      <c r="L2455" s="4">
        <v>8.4729</v>
      </c>
      <c r="M2455" s="4"/>
      <c r="N2455" s="4"/>
      <c r="O2455" s="4" t="s">
        <v>3900</v>
      </c>
      <c r="P2455" s="4"/>
      <c r="Q2455" s="4">
        <v>8.4729</v>
      </c>
      <c r="R2455" s="4">
        <v>8.4729</v>
      </c>
      <c r="S2455" s="4"/>
      <c r="T2455" s="4"/>
      <c r="U2455" s="4">
        <v>8.4729</v>
      </c>
      <c r="V2455" s="4">
        <v>8.4729</v>
      </c>
      <c r="W2455" s="4" t="s">
        <v>3900</v>
      </c>
      <c r="X2455" s="4"/>
      <c r="Y2455" s="4"/>
      <c r="Z2455" s="4">
        <v>8.4729</v>
      </c>
      <c r="AA2455" s="4"/>
      <c r="AB2455" s="4"/>
      <c r="AC2455" s="4"/>
      <c r="AD2455" s="4">
        <v>8.4729</v>
      </c>
      <c r="AE2455" s="4" t="s">
        <v>3900</v>
      </c>
      <c r="AF2455" s="4">
        <v>8.4729</v>
      </c>
      <c r="AG2455" s="4"/>
      <c r="AH2455" s="4">
        <v>8.4729</v>
      </c>
      <c r="AI2455" s="4">
        <v>8.4729</v>
      </c>
      <c r="AJ2455" s="4" t="s">
        <v>3900</v>
      </c>
      <c r="AK2455" s="4">
        <v>8.4729</v>
      </c>
    </row>
    <row r="2456" s="1" customFormat="1" ht="108" spans="1:37">
      <c r="A2456" s="1">
        <v>2453</v>
      </c>
      <c r="B2456" s="1" t="s">
        <v>3901</v>
      </c>
      <c r="C2456" s="1" t="s">
        <v>56</v>
      </c>
      <c r="D2456" s="1" t="s">
        <v>233</v>
      </c>
      <c r="E2456" s="1" t="s">
        <v>3899</v>
      </c>
      <c r="F2456" s="4">
        <v>5.4415</v>
      </c>
      <c r="G2456" s="4"/>
      <c r="H2456" s="4"/>
      <c r="I2456" s="4">
        <v>5.1915</v>
      </c>
      <c r="J2456" s="4">
        <v>5.1915</v>
      </c>
      <c r="K2456" s="4" t="s">
        <v>3900</v>
      </c>
      <c r="L2456" s="4">
        <v>5.1915</v>
      </c>
      <c r="M2456" s="4"/>
      <c r="N2456" s="4"/>
      <c r="O2456" s="4">
        <v>5.1915</v>
      </c>
      <c r="P2456" s="4"/>
      <c r="Q2456" s="4">
        <v>5.1915</v>
      </c>
      <c r="R2456" s="4">
        <v>5.1915</v>
      </c>
      <c r="S2456" s="4"/>
      <c r="T2456" s="4"/>
      <c r="U2456" s="4">
        <v>5.1915</v>
      </c>
      <c r="V2456" s="4">
        <v>5.1915</v>
      </c>
      <c r="W2456" s="4">
        <v>5.1915</v>
      </c>
      <c r="X2456" s="4"/>
      <c r="Y2456" s="4"/>
      <c r="Z2456" s="4"/>
      <c r="AA2456" s="4" t="s">
        <v>3900</v>
      </c>
      <c r="AB2456" s="4" t="s">
        <v>3900</v>
      </c>
      <c r="AC2456" s="4"/>
      <c r="AD2456" s="4"/>
      <c r="AE2456" s="4" t="s">
        <v>3900</v>
      </c>
      <c r="AF2456" s="4">
        <v>5.1915</v>
      </c>
      <c r="AG2456" s="4"/>
      <c r="AH2456" s="4">
        <v>5.1915</v>
      </c>
      <c r="AI2456" s="4">
        <v>5.1915</v>
      </c>
      <c r="AJ2456" s="4">
        <v>5.1915</v>
      </c>
      <c r="AK2456" s="4">
        <v>5.1915</v>
      </c>
    </row>
    <row r="2457" s="1" customFormat="1" ht="108" spans="1:37">
      <c r="A2457" s="1">
        <v>2454</v>
      </c>
      <c r="B2457" s="1" t="s">
        <v>3902</v>
      </c>
      <c r="C2457" s="1" t="s">
        <v>56</v>
      </c>
      <c r="D2457" s="1" t="s">
        <v>233</v>
      </c>
      <c r="E2457" s="1" t="s">
        <v>3899</v>
      </c>
      <c r="F2457" s="4">
        <v>6.3129</v>
      </c>
      <c r="G2457" s="4"/>
      <c r="H2457" s="4"/>
      <c r="I2457" s="4"/>
      <c r="J2457" s="4">
        <v>6.1115</v>
      </c>
      <c r="K2457" s="4">
        <v>6.12</v>
      </c>
      <c r="L2457" s="4">
        <v>6.24715</v>
      </c>
      <c r="M2457" s="4"/>
      <c r="N2457" s="4">
        <v>6.1115</v>
      </c>
      <c r="O2457" s="4">
        <v>6.1115</v>
      </c>
      <c r="P2457" s="4"/>
      <c r="Q2457" s="4">
        <v>6.1115</v>
      </c>
      <c r="R2457" s="4">
        <v>6.1115</v>
      </c>
      <c r="S2457" s="4"/>
      <c r="T2457" s="4"/>
      <c r="U2457" s="4">
        <v>6.1115</v>
      </c>
      <c r="V2457" s="4">
        <v>6.1115</v>
      </c>
      <c r="W2457" s="4">
        <v>6.1115</v>
      </c>
      <c r="X2457" s="4"/>
      <c r="Y2457" s="4">
        <v>6.1115</v>
      </c>
      <c r="Z2457" s="4">
        <v>6.1115</v>
      </c>
      <c r="AA2457" s="4"/>
      <c r="AB2457" s="4"/>
      <c r="AC2457" s="4"/>
      <c r="AD2457" s="4">
        <v>6.1115</v>
      </c>
      <c r="AE2457" s="4" t="s">
        <v>3900</v>
      </c>
      <c r="AF2457" s="4">
        <v>6.1115</v>
      </c>
      <c r="AG2457" s="4"/>
      <c r="AH2457" s="4">
        <v>6.1115</v>
      </c>
      <c r="AI2457" s="4">
        <v>6.1115</v>
      </c>
      <c r="AJ2457" s="4">
        <v>6.1115</v>
      </c>
      <c r="AK2457" s="4">
        <v>6.112</v>
      </c>
    </row>
    <row r="2458" s="1" customFormat="1" ht="108" spans="1:37">
      <c r="A2458" s="1">
        <v>2455</v>
      </c>
      <c r="B2458" s="1" t="s">
        <v>3903</v>
      </c>
      <c r="C2458" s="1" t="s">
        <v>3904</v>
      </c>
      <c r="D2458" s="1" t="s">
        <v>233</v>
      </c>
      <c r="E2458" s="1" t="s">
        <v>3899</v>
      </c>
      <c r="F2458" s="4">
        <v>6.5829</v>
      </c>
      <c r="G2458" s="4"/>
      <c r="H2458" s="4">
        <v>6.4615</v>
      </c>
      <c r="I2458" s="4">
        <v>6.5329</v>
      </c>
      <c r="J2458" s="4">
        <v>6.4615</v>
      </c>
      <c r="K2458" s="4">
        <v>6.5286</v>
      </c>
      <c r="L2458" s="4">
        <v>6.5172</v>
      </c>
      <c r="M2458" s="4"/>
      <c r="N2458" s="4">
        <v>6.4615</v>
      </c>
      <c r="O2458" s="4" t="s">
        <v>3900</v>
      </c>
      <c r="P2458" s="4"/>
      <c r="Q2458" s="4" t="s">
        <v>3900</v>
      </c>
      <c r="R2458" s="4">
        <v>6.4615</v>
      </c>
      <c r="S2458" s="4" t="s">
        <v>3900</v>
      </c>
      <c r="T2458" s="4">
        <v>6.4858</v>
      </c>
      <c r="U2458" s="4">
        <v>6.4615</v>
      </c>
      <c r="V2458" s="4">
        <v>6.5015</v>
      </c>
      <c r="W2458" s="4" t="s">
        <v>3900</v>
      </c>
      <c r="X2458" s="4"/>
      <c r="Y2458" s="4">
        <v>6.4615</v>
      </c>
      <c r="Z2458" s="4">
        <v>6.4615</v>
      </c>
      <c r="AA2458" s="4"/>
      <c r="AB2458" s="4"/>
      <c r="AC2458" s="4">
        <v>6.4943</v>
      </c>
      <c r="AD2458" s="4">
        <v>6.4615</v>
      </c>
      <c r="AE2458" s="4" t="s">
        <v>3900</v>
      </c>
      <c r="AF2458" s="4">
        <v>6.4615</v>
      </c>
      <c r="AG2458" s="4"/>
      <c r="AH2458" s="4">
        <v>6.4615</v>
      </c>
      <c r="AI2458" s="4">
        <v>6.4615</v>
      </c>
      <c r="AJ2458" s="4">
        <v>6.4615</v>
      </c>
      <c r="AK2458" s="4">
        <v>6.4777</v>
      </c>
    </row>
    <row r="2459" s="1" customFormat="1" ht="108" spans="1:37">
      <c r="A2459" s="1">
        <v>2456</v>
      </c>
      <c r="B2459" s="1" t="s">
        <v>2030</v>
      </c>
      <c r="C2459" s="1" t="s">
        <v>285</v>
      </c>
      <c r="D2459" s="1" t="s">
        <v>187</v>
      </c>
      <c r="E2459" s="1" t="s">
        <v>3899</v>
      </c>
      <c r="F2459" s="4">
        <v>1.197</v>
      </c>
      <c r="G2459" s="4"/>
      <c r="H2459" s="4"/>
      <c r="I2459" s="4">
        <v>1.181</v>
      </c>
      <c r="J2459" s="4">
        <v>1.146</v>
      </c>
      <c r="K2459" s="4" t="s">
        <v>3900</v>
      </c>
      <c r="L2459" s="4">
        <v>1.167</v>
      </c>
      <c r="M2459" s="4"/>
      <c r="N2459" s="4"/>
      <c r="O2459" s="4">
        <v>1.146</v>
      </c>
      <c r="P2459" s="4"/>
      <c r="Q2459" s="4">
        <v>1.146</v>
      </c>
      <c r="R2459" s="4">
        <v>1.146</v>
      </c>
      <c r="S2459" s="4"/>
      <c r="T2459" s="4"/>
      <c r="U2459" s="4">
        <v>1.146</v>
      </c>
      <c r="V2459" s="4">
        <v>1.146</v>
      </c>
      <c r="W2459" s="4">
        <v>1.146</v>
      </c>
      <c r="X2459" s="4"/>
      <c r="Y2459" s="4">
        <v>1.146</v>
      </c>
      <c r="Z2459" s="4">
        <v>1.146</v>
      </c>
      <c r="AA2459" s="4"/>
      <c r="AB2459" s="4"/>
      <c r="AC2459" s="4"/>
      <c r="AD2459" s="4">
        <v>1.146</v>
      </c>
      <c r="AE2459" s="4" t="s">
        <v>3900</v>
      </c>
      <c r="AF2459" s="4">
        <v>1.146</v>
      </c>
      <c r="AG2459" s="4"/>
      <c r="AH2459" s="4">
        <v>1.146</v>
      </c>
      <c r="AI2459" s="4">
        <v>1.146</v>
      </c>
      <c r="AJ2459" s="4">
        <v>1.146</v>
      </c>
      <c r="AK2459" s="4">
        <v>1.1495</v>
      </c>
    </row>
    <row r="2460" s="1" customFormat="1" ht="54" spans="1:37">
      <c r="A2460" s="1">
        <v>2457</v>
      </c>
      <c r="B2460" s="1" t="s">
        <v>1150</v>
      </c>
      <c r="C2460" s="1" t="s">
        <v>3905</v>
      </c>
      <c r="D2460" s="1" t="s">
        <v>47</v>
      </c>
      <c r="E2460" s="1" t="s">
        <v>3906</v>
      </c>
      <c r="F2460" s="1">
        <v>15.7</v>
      </c>
      <c r="H2460" s="1">
        <v>14.7</v>
      </c>
      <c r="I2460" s="1">
        <v>14.46</v>
      </c>
      <c r="J2460" s="1">
        <v>12.98</v>
      </c>
      <c r="K2460" s="1">
        <v>14.53</v>
      </c>
      <c r="L2460" s="1">
        <v>14.5</v>
      </c>
      <c r="O2460" s="1">
        <v>13.32</v>
      </c>
      <c r="R2460" s="1">
        <v>14.9</v>
      </c>
      <c r="S2460" s="1">
        <v>14.6</v>
      </c>
      <c r="U2460" s="1">
        <v>12.98</v>
      </c>
      <c r="W2460" s="1">
        <v>13.39</v>
      </c>
      <c r="AD2460" s="1">
        <v>13.6</v>
      </c>
      <c r="AF2460" s="1">
        <v>14.7</v>
      </c>
      <c r="AG2460" s="1">
        <v>14.6</v>
      </c>
      <c r="AH2460" s="1">
        <v>12.98</v>
      </c>
      <c r="AJ2460" s="1">
        <v>12.98</v>
      </c>
      <c r="AK2460" s="1">
        <v>13.948</v>
      </c>
    </row>
    <row r="2461" s="1" customFormat="1" ht="108" spans="1:37">
      <c r="A2461" s="1">
        <v>2458</v>
      </c>
      <c r="B2461" s="1" t="s">
        <v>3907</v>
      </c>
      <c r="C2461" s="1" t="s">
        <v>3908</v>
      </c>
      <c r="D2461" s="1" t="s">
        <v>3909</v>
      </c>
      <c r="E2461" s="1" t="s">
        <v>3910</v>
      </c>
      <c r="F2461" s="1">
        <v>198</v>
      </c>
      <c r="G2461" s="6"/>
      <c r="H2461" s="6"/>
      <c r="I2461" s="6">
        <v>174.84</v>
      </c>
      <c r="J2461" s="6"/>
      <c r="K2461" s="6"/>
      <c r="L2461" s="6"/>
      <c r="M2461" s="6"/>
      <c r="N2461" s="6">
        <v>175.87</v>
      </c>
      <c r="O2461" s="6"/>
      <c r="P2461" s="6"/>
      <c r="Q2461" s="6"/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>
        <v>175.87</v>
      </c>
      <c r="AI2461" s="6"/>
      <c r="AJ2461" s="6"/>
      <c r="AK2461" s="6">
        <v>175.5267</v>
      </c>
    </row>
    <row r="2462" s="1" customFormat="1" ht="40.5" spans="1:37">
      <c r="A2462" s="1">
        <v>2459</v>
      </c>
      <c r="B2462" s="1" t="s">
        <v>3911</v>
      </c>
      <c r="C2462" s="1" t="s">
        <v>183</v>
      </c>
      <c r="D2462" s="1" t="s">
        <v>975</v>
      </c>
      <c r="E2462" s="1" t="s">
        <v>3912</v>
      </c>
      <c r="F2462" s="1">
        <v>7.9736</v>
      </c>
      <c r="I2462" s="1">
        <v>5.3929</v>
      </c>
      <c r="T2462" s="1">
        <v>5.3929</v>
      </c>
      <c r="V2462" s="1">
        <v>6.9429</v>
      </c>
      <c r="W2462" s="1">
        <v>7.0511</v>
      </c>
      <c r="Y2462" s="1">
        <v>7.2686</v>
      </c>
      <c r="Z2462" s="1">
        <v>5.3929</v>
      </c>
      <c r="AB2462" s="1">
        <v>5.4589</v>
      </c>
      <c r="AD2462" s="1">
        <v>6.8149</v>
      </c>
      <c r="AI2462" s="1">
        <v>5.3929</v>
      </c>
      <c r="AJ2462" s="1">
        <v>6.8143</v>
      </c>
      <c r="AK2462" s="6">
        <f>(I2462+T2462+V2462+W2462+Y2462+Z2462+AB2462+AD2462+AI2462+AJ2462)/10</f>
        <v>6.19223</v>
      </c>
    </row>
    <row r="2463" s="1" customFormat="1" ht="30" customHeight="1" spans="1:37">
      <c r="A2463" s="1">
        <v>2460</v>
      </c>
      <c r="B2463" s="1" t="s">
        <v>3913</v>
      </c>
      <c r="C2463" s="1" t="s">
        <v>466</v>
      </c>
      <c r="D2463" s="1" t="s">
        <v>363</v>
      </c>
      <c r="E2463" s="1" t="s">
        <v>3914</v>
      </c>
      <c r="F2463" s="1">
        <v>7.26</v>
      </c>
      <c r="G2463" s="1" t="s">
        <v>3375</v>
      </c>
      <c r="H2463" s="1" t="s">
        <v>3375</v>
      </c>
      <c r="I2463" s="1" t="s">
        <v>3375</v>
      </c>
      <c r="J2463" s="1" t="s">
        <v>3375</v>
      </c>
      <c r="K2463" s="1" t="s">
        <v>3375</v>
      </c>
      <c r="L2463" s="1">
        <v>5.522</v>
      </c>
      <c r="M2463" s="1" t="s">
        <v>3375</v>
      </c>
      <c r="N2463" s="1">
        <v>5.49</v>
      </c>
      <c r="O2463" s="1" t="s">
        <v>3375</v>
      </c>
      <c r="P2463" s="1" t="s">
        <v>3375</v>
      </c>
      <c r="Q2463" s="1" t="s">
        <v>3375</v>
      </c>
      <c r="R2463" s="1" t="s">
        <v>3375</v>
      </c>
      <c r="S2463" s="1" t="s">
        <v>3375</v>
      </c>
      <c r="T2463" s="1" t="s">
        <v>3375</v>
      </c>
      <c r="U2463" s="1" t="s">
        <v>3375</v>
      </c>
      <c r="V2463" s="1" t="s">
        <v>3375</v>
      </c>
      <c r="W2463" s="1" t="s">
        <v>3375</v>
      </c>
      <c r="X2463" s="1" t="s">
        <v>3375</v>
      </c>
      <c r="Y2463" s="1">
        <v>5.61</v>
      </c>
      <c r="Z2463" s="1" t="s">
        <v>3375</v>
      </c>
      <c r="AA2463" s="1" t="s">
        <v>3375</v>
      </c>
      <c r="AB2463" s="1" t="s">
        <v>3375</v>
      </c>
      <c r="AC2463" s="1">
        <v>5.5332</v>
      </c>
      <c r="AD2463" s="1">
        <v>5.49</v>
      </c>
      <c r="AE2463" s="1" t="s">
        <v>3375</v>
      </c>
      <c r="AF2463" s="1" t="s">
        <v>3375</v>
      </c>
      <c r="AG2463" s="1" t="s">
        <v>3375</v>
      </c>
      <c r="AH2463" s="1" t="s">
        <v>3375</v>
      </c>
      <c r="AI2463" s="1" t="s">
        <v>3375</v>
      </c>
      <c r="AJ2463" s="1" t="s">
        <v>3375</v>
      </c>
      <c r="AK2463" s="1">
        <v>5.529</v>
      </c>
    </row>
    <row r="2464" s="1" customFormat="1" ht="30" customHeight="1" spans="1:37">
      <c r="A2464" s="1">
        <v>2461</v>
      </c>
      <c r="B2464" s="1" t="s">
        <v>3913</v>
      </c>
      <c r="C2464" s="1" t="s">
        <v>307</v>
      </c>
      <c r="D2464" s="1" t="s">
        <v>363</v>
      </c>
      <c r="E2464" s="1" t="s">
        <v>3914</v>
      </c>
      <c r="F2464" s="1">
        <v>11.7733</v>
      </c>
      <c r="G2464" s="1" t="s">
        <v>3375</v>
      </c>
      <c r="H2464" s="1" t="s">
        <v>3375</v>
      </c>
      <c r="I2464" s="1" t="s">
        <v>3375</v>
      </c>
      <c r="J2464" s="1" t="s">
        <v>3375</v>
      </c>
      <c r="K2464" s="1">
        <v>9.89</v>
      </c>
      <c r="L2464" s="1">
        <v>9.33</v>
      </c>
      <c r="M2464" s="1" t="s">
        <v>3375</v>
      </c>
      <c r="N2464" s="1">
        <v>9.33</v>
      </c>
      <c r="O2464" s="1" t="s">
        <v>3375</v>
      </c>
      <c r="P2464" s="1" t="s">
        <v>3375</v>
      </c>
      <c r="Q2464" s="1" t="s">
        <v>3375</v>
      </c>
      <c r="R2464" s="1" t="s">
        <v>3375</v>
      </c>
      <c r="S2464" s="1" t="s">
        <v>3375</v>
      </c>
      <c r="T2464" s="1" t="s">
        <v>3375</v>
      </c>
      <c r="U2464" s="1" t="s">
        <v>3375</v>
      </c>
      <c r="V2464" s="1" t="s">
        <v>3375</v>
      </c>
      <c r="W2464" s="1" t="s">
        <v>3375</v>
      </c>
      <c r="X2464" s="1" t="s">
        <v>3375</v>
      </c>
      <c r="Y2464" s="1">
        <v>9.54</v>
      </c>
      <c r="Z2464" s="1" t="s">
        <v>3375</v>
      </c>
      <c r="AA2464" s="1">
        <v>9.33</v>
      </c>
      <c r="AB2464" s="1" t="s">
        <v>3375</v>
      </c>
      <c r="AC2464" s="1">
        <v>9.413</v>
      </c>
      <c r="AD2464" s="1">
        <v>9.33</v>
      </c>
      <c r="AE2464" s="1" t="s">
        <v>3375</v>
      </c>
      <c r="AF2464" s="1" t="s">
        <v>3375</v>
      </c>
      <c r="AG2464" s="1" t="s">
        <v>3375</v>
      </c>
      <c r="AH2464" s="1" t="s">
        <v>3375</v>
      </c>
      <c r="AI2464" s="1" t="s">
        <v>3375</v>
      </c>
      <c r="AJ2464" s="1">
        <v>9.33</v>
      </c>
      <c r="AK2464" s="1">
        <v>9.4366</v>
      </c>
    </row>
    <row r="2465" s="1" customFormat="1" ht="30" customHeight="1" spans="1:37">
      <c r="A2465" s="1">
        <v>2462</v>
      </c>
      <c r="B2465" s="1" t="s">
        <v>3915</v>
      </c>
      <c r="C2465" s="1" t="s">
        <v>191</v>
      </c>
      <c r="D2465" s="1" t="s">
        <v>363</v>
      </c>
      <c r="E2465" s="1" t="s">
        <v>3914</v>
      </c>
      <c r="F2465" s="1">
        <v>32.735</v>
      </c>
      <c r="G2465" s="1" t="s">
        <v>3375</v>
      </c>
      <c r="H2465" s="1" t="s">
        <v>3375</v>
      </c>
      <c r="I2465" s="1">
        <v>29</v>
      </c>
      <c r="J2465" s="1" t="s">
        <v>3375</v>
      </c>
      <c r="K2465" s="1" t="s">
        <v>3375</v>
      </c>
      <c r="L2465" s="1">
        <v>29.598</v>
      </c>
      <c r="M2465" s="1" t="s">
        <v>3375</v>
      </c>
      <c r="N2465" s="1" t="s">
        <v>3375</v>
      </c>
      <c r="O2465" s="1" t="s">
        <v>3375</v>
      </c>
      <c r="P2465" s="1" t="s">
        <v>3375</v>
      </c>
      <c r="Q2465" s="1" t="s">
        <v>3375</v>
      </c>
      <c r="R2465" s="1" t="s">
        <v>3375</v>
      </c>
      <c r="S2465" s="1" t="s">
        <v>3375</v>
      </c>
      <c r="T2465" s="1">
        <v>29</v>
      </c>
      <c r="U2465" s="1">
        <v>29</v>
      </c>
      <c r="V2465" s="1" t="s">
        <v>3375</v>
      </c>
      <c r="W2465" s="1" t="s">
        <v>3375</v>
      </c>
      <c r="X2465" s="1">
        <v>29</v>
      </c>
      <c r="Y2465" s="1">
        <v>31.99</v>
      </c>
      <c r="Z2465" s="1" t="s">
        <v>3375</v>
      </c>
      <c r="AA2465" s="1">
        <v>23.67</v>
      </c>
      <c r="AB2465" s="1" t="s">
        <v>3375</v>
      </c>
      <c r="AC2465" s="1" t="s">
        <v>3375</v>
      </c>
      <c r="AD2465" s="1">
        <v>29</v>
      </c>
      <c r="AE2465" s="1" t="s">
        <v>3375</v>
      </c>
      <c r="AF2465" s="1" t="s">
        <v>3375</v>
      </c>
      <c r="AG2465" s="1" t="s">
        <v>3375</v>
      </c>
      <c r="AH2465" s="1" t="s">
        <v>3375</v>
      </c>
      <c r="AI2465" s="1">
        <v>29</v>
      </c>
      <c r="AJ2465" s="1">
        <v>29</v>
      </c>
      <c r="AK2465" s="1">
        <v>28.8258</v>
      </c>
    </row>
    <row r="2466" s="1" customFormat="1" ht="30" customHeight="1" spans="1:37">
      <c r="A2466" s="1">
        <v>2463</v>
      </c>
      <c r="B2466" s="1" t="s">
        <v>3915</v>
      </c>
      <c r="C2466" s="1" t="s">
        <v>56</v>
      </c>
      <c r="D2466" s="1" t="s">
        <v>363</v>
      </c>
      <c r="E2466" s="1" t="s">
        <v>3914</v>
      </c>
      <c r="F2466" s="1">
        <v>54.0225</v>
      </c>
      <c r="G2466" s="1" t="s">
        <v>3375</v>
      </c>
      <c r="H2466" s="1" t="s">
        <v>3375</v>
      </c>
      <c r="I2466" s="1">
        <v>49.3</v>
      </c>
      <c r="J2466" s="1" t="s">
        <v>3375</v>
      </c>
      <c r="K2466" s="1" t="s">
        <v>3375</v>
      </c>
      <c r="L2466" s="1" t="s">
        <v>3375</v>
      </c>
      <c r="M2466" s="1" t="s">
        <v>3375</v>
      </c>
      <c r="N2466" s="1" t="s">
        <v>3375</v>
      </c>
      <c r="O2466" s="1">
        <v>49.3</v>
      </c>
      <c r="P2466" s="1" t="s">
        <v>3375</v>
      </c>
      <c r="Q2466" s="1" t="s">
        <v>3375</v>
      </c>
      <c r="R2466" s="1" t="s">
        <v>3375</v>
      </c>
      <c r="S2466" s="1" t="s">
        <v>3375</v>
      </c>
      <c r="T2466" s="1">
        <v>49.3</v>
      </c>
      <c r="U2466" s="1">
        <v>49.3</v>
      </c>
      <c r="V2466" s="1">
        <v>49.49</v>
      </c>
      <c r="W2466" s="1" t="s">
        <v>3375</v>
      </c>
      <c r="X2466" s="1">
        <v>49.3</v>
      </c>
      <c r="Y2466" s="1">
        <v>49.3</v>
      </c>
      <c r="Z2466" s="1" t="s">
        <v>3375</v>
      </c>
      <c r="AA2466" s="1" t="s">
        <v>3375</v>
      </c>
      <c r="AB2466" s="1" t="s">
        <v>3375</v>
      </c>
      <c r="AC2466" s="1" t="s">
        <v>3375</v>
      </c>
      <c r="AD2466" s="1">
        <v>49.3</v>
      </c>
      <c r="AE2466" s="1" t="s">
        <v>3375</v>
      </c>
      <c r="AF2466" s="1" t="s">
        <v>3375</v>
      </c>
      <c r="AG2466" s="1" t="s">
        <v>3375</v>
      </c>
      <c r="AH2466" s="1" t="s">
        <v>3375</v>
      </c>
      <c r="AI2466" s="1">
        <v>49.3</v>
      </c>
      <c r="AJ2466" s="1">
        <v>49.3</v>
      </c>
      <c r="AK2466" s="1">
        <v>49.319</v>
      </c>
    </row>
    <row r="2467" s="1" customFormat="1" ht="30" customHeight="1" spans="1:37">
      <c r="A2467" s="1">
        <v>2464</v>
      </c>
      <c r="B2467" s="1" t="s">
        <v>3916</v>
      </c>
      <c r="C2467" s="1" t="s">
        <v>90</v>
      </c>
      <c r="D2467" s="1" t="s">
        <v>363</v>
      </c>
      <c r="E2467" s="1" t="s">
        <v>3914</v>
      </c>
      <c r="F2467" s="1">
        <v>67.4</v>
      </c>
      <c r="G2467" s="1" t="s">
        <v>3375</v>
      </c>
      <c r="H2467" s="1" t="s">
        <v>3375</v>
      </c>
      <c r="I2467" s="1" t="s">
        <v>3375</v>
      </c>
      <c r="J2467" s="1" t="s">
        <v>3375</v>
      </c>
      <c r="K2467" s="1" t="s">
        <v>3375</v>
      </c>
      <c r="L2467" s="1" t="s">
        <v>3375</v>
      </c>
      <c r="M2467" s="1" t="s">
        <v>3375</v>
      </c>
      <c r="N2467" s="1" t="s">
        <v>3375</v>
      </c>
      <c r="O2467" s="1" t="s">
        <v>3375</v>
      </c>
      <c r="P2467" s="1" t="s">
        <v>3375</v>
      </c>
      <c r="Q2467" s="1" t="s">
        <v>3375</v>
      </c>
      <c r="R2467" s="1" t="s">
        <v>3375</v>
      </c>
      <c r="S2467" s="1" t="s">
        <v>3375</v>
      </c>
      <c r="T2467" s="1" t="s">
        <v>3375</v>
      </c>
      <c r="U2467" s="1">
        <v>65</v>
      </c>
      <c r="V2467" s="1" t="s">
        <v>3375</v>
      </c>
      <c r="W2467" s="1" t="s">
        <v>3375</v>
      </c>
      <c r="X2467" s="1">
        <v>65</v>
      </c>
      <c r="Y2467" s="1" t="s">
        <v>3375</v>
      </c>
      <c r="Z2467" s="1" t="s">
        <v>3375</v>
      </c>
      <c r="AA2467" s="1" t="s">
        <v>3375</v>
      </c>
      <c r="AB2467" s="1" t="s">
        <v>3375</v>
      </c>
      <c r="AC2467" s="1" t="s">
        <v>3375</v>
      </c>
      <c r="AD2467" s="1" t="s">
        <v>3375</v>
      </c>
      <c r="AE2467" s="1" t="s">
        <v>3375</v>
      </c>
      <c r="AF2467" s="1" t="s">
        <v>3375</v>
      </c>
      <c r="AG2467" s="1" t="s">
        <v>3375</v>
      </c>
      <c r="AH2467" s="1" t="s">
        <v>3375</v>
      </c>
      <c r="AI2467" s="1">
        <v>58</v>
      </c>
      <c r="AJ2467" s="1">
        <v>58</v>
      </c>
      <c r="AK2467" s="1">
        <v>61.5</v>
      </c>
    </row>
    <row r="2468" s="1" customFormat="1" ht="30" customHeight="1" spans="1:37">
      <c r="A2468" s="1">
        <v>2465</v>
      </c>
      <c r="B2468" s="1" t="s">
        <v>3917</v>
      </c>
      <c r="C2468" s="1" t="s">
        <v>186</v>
      </c>
      <c r="D2468" s="1" t="s">
        <v>363</v>
      </c>
      <c r="E2468" s="1" t="s">
        <v>3914</v>
      </c>
      <c r="F2468" s="1">
        <v>82.5</v>
      </c>
      <c r="G2468" s="1" t="s">
        <v>3375</v>
      </c>
      <c r="H2468" s="1" t="s">
        <v>3375</v>
      </c>
      <c r="I2468" s="1" t="s">
        <v>3375</v>
      </c>
      <c r="J2468" s="1" t="s">
        <v>3375</v>
      </c>
      <c r="K2468" s="1" t="s">
        <v>3375</v>
      </c>
      <c r="L2468" s="1" t="s">
        <v>3375</v>
      </c>
      <c r="M2468" s="1" t="s">
        <v>3375</v>
      </c>
      <c r="N2468" s="1" t="s">
        <v>3375</v>
      </c>
      <c r="O2468" s="1" t="s">
        <v>3375</v>
      </c>
      <c r="P2468" s="1" t="s">
        <v>3375</v>
      </c>
      <c r="Q2468" s="1" t="s">
        <v>3375</v>
      </c>
      <c r="R2468" s="1" t="s">
        <v>3375</v>
      </c>
      <c r="S2468" s="1" t="s">
        <v>3375</v>
      </c>
      <c r="T2468" s="1" t="s">
        <v>3375</v>
      </c>
      <c r="U2468" s="1" t="s">
        <v>3375</v>
      </c>
      <c r="V2468" s="1" t="s">
        <v>3375</v>
      </c>
      <c r="W2468" s="1" t="s">
        <v>3375</v>
      </c>
      <c r="X2468" s="1" t="s">
        <v>3375</v>
      </c>
      <c r="Y2468" s="1" t="s">
        <v>3375</v>
      </c>
      <c r="Z2468" s="1" t="s">
        <v>3375</v>
      </c>
      <c r="AA2468" s="1">
        <v>81.6</v>
      </c>
      <c r="AB2468" s="1" t="s">
        <v>3375</v>
      </c>
      <c r="AC2468" s="1" t="s">
        <v>3375</v>
      </c>
      <c r="AD2468" s="1" t="s">
        <v>3375</v>
      </c>
      <c r="AE2468" s="1" t="s">
        <v>3375</v>
      </c>
      <c r="AF2468" s="1" t="s">
        <v>3375</v>
      </c>
      <c r="AG2468" s="1" t="s">
        <v>3375</v>
      </c>
      <c r="AH2468" s="1" t="s">
        <v>3375</v>
      </c>
      <c r="AI2468" s="1" t="s">
        <v>3375</v>
      </c>
      <c r="AJ2468" s="1" t="s">
        <v>3375</v>
      </c>
      <c r="AK2468" s="1">
        <v>81.6</v>
      </c>
    </row>
    <row r="2469" s="1" customFormat="1" ht="30" customHeight="1" spans="1:37">
      <c r="A2469" s="1">
        <v>2466</v>
      </c>
      <c r="B2469" s="1" t="s">
        <v>3917</v>
      </c>
      <c r="C2469" s="1" t="s">
        <v>76</v>
      </c>
      <c r="D2469" s="1" t="s">
        <v>363</v>
      </c>
      <c r="E2469" s="1" t="s">
        <v>3914</v>
      </c>
      <c r="F2469" s="1">
        <v>143</v>
      </c>
      <c r="G2469" s="1" t="s">
        <v>3375</v>
      </c>
      <c r="H2469" s="1" t="s">
        <v>3375</v>
      </c>
      <c r="I2469" s="1" t="s">
        <v>3375</v>
      </c>
      <c r="J2469" s="1" t="s">
        <v>3375</v>
      </c>
      <c r="K2469" s="1" t="s">
        <v>3375</v>
      </c>
      <c r="L2469" s="1" t="s">
        <v>3375</v>
      </c>
      <c r="M2469" s="1" t="s">
        <v>3375</v>
      </c>
      <c r="N2469" s="1" t="s">
        <v>3375</v>
      </c>
      <c r="O2469" s="1" t="s">
        <v>3375</v>
      </c>
      <c r="P2469" s="1" t="s">
        <v>3375</v>
      </c>
      <c r="Q2469" s="1" t="s">
        <v>3375</v>
      </c>
      <c r="R2469" s="1" t="s">
        <v>3375</v>
      </c>
      <c r="S2469" s="1" t="s">
        <v>3375</v>
      </c>
      <c r="T2469" s="1" t="s">
        <v>3375</v>
      </c>
      <c r="U2469" s="1" t="s">
        <v>3375</v>
      </c>
      <c r="V2469" s="1" t="s">
        <v>3375</v>
      </c>
      <c r="W2469" s="1" t="s">
        <v>3375</v>
      </c>
      <c r="X2469" s="1" t="s">
        <v>3375</v>
      </c>
      <c r="Y2469" s="1" t="s">
        <v>3375</v>
      </c>
      <c r="Z2469" s="1" t="s">
        <v>3375</v>
      </c>
      <c r="AA2469" s="1">
        <v>138.72</v>
      </c>
      <c r="AB2469" s="1" t="s">
        <v>3375</v>
      </c>
      <c r="AC2469" s="1" t="s">
        <v>3375</v>
      </c>
      <c r="AD2469" s="1" t="s">
        <v>3375</v>
      </c>
      <c r="AE2469" s="1" t="s">
        <v>3375</v>
      </c>
      <c r="AF2469" s="1" t="s">
        <v>3375</v>
      </c>
      <c r="AG2469" s="1" t="s">
        <v>3375</v>
      </c>
      <c r="AH2469" s="1" t="s">
        <v>3375</v>
      </c>
      <c r="AI2469" s="1" t="s">
        <v>3375</v>
      </c>
      <c r="AJ2469" s="1" t="s">
        <v>3375</v>
      </c>
      <c r="AK2469" s="1">
        <v>138.72</v>
      </c>
    </row>
    <row r="2470" s="1" customFormat="1" ht="42" customHeight="1" spans="1:37">
      <c r="A2470" s="1">
        <v>2467</v>
      </c>
      <c r="B2470" s="1" t="s">
        <v>3328</v>
      </c>
      <c r="C2470" s="1" t="s">
        <v>76</v>
      </c>
      <c r="D2470" s="1" t="s">
        <v>917</v>
      </c>
      <c r="E2470" s="1" t="s">
        <v>3918</v>
      </c>
      <c r="F2470" s="6">
        <v>1.3974</v>
      </c>
      <c r="G2470" s="1">
        <v>1.5267</v>
      </c>
      <c r="I2470" s="1">
        <v>2.6</v>
      </c>
      <c r="J2470" s="1">
        <v>3</v>
      </c>
      <c r="K2470" s="1">
        <v>1.764</v>
      </c>
      <c r="L2470" s="1">
        <v>3</v>
      </c>
      <c r="Q2470" s="1">
        <v>1.7583</v>
      </c>
      <c r="V2470" s="1">
        <v>1.3667</v>
      </c>
      <c r="X2470" s="1">
        <v>3</v>
      </c>
      <c r="AB2470" s="1">
        <v>1.348</v>
      </c>
      <c r="AD2470" s="1">
        <v>1.3733</v>
      </c>
      <c r="AG2470" s="1">
        <v>3</v>
      </c>
      <c r="AI2470" s="1">
        <v>1.348</v>
      </c>
      <c r="AK2470" s="1">
        <v>2.0904</v>
      </c>
    </row>
    <row r="2471" s="1" customFormat="1" ht="42" customHeight="1" spans="1:37">
      <c r="A2471" s="1">
        <v>2468</v>
      </c>
      <c r="B2471" s="1" t="s">
        <v>3919</v>
      </c>
      <c r="C2471" s="1" t="s">
        <v>3920</v>
      </c>
      <c r="D2471" s="1" t="s">
        <v>363</v>
      </c>
      <c r="E2471" s="1" t="s">
        <v>3918</v>
      </c>
      <c r="F2471" s="6">
        <v>21.5</v>
      </c>
      <c r="I2471" s="1">
        <v>19.62</v>
      </c>
      <c r="J2471" s="1">
        <v>18.97</v>
      </c>
      <c r="K2471" s="1">
        <v>19.98</v>
      </c>
      <c r="L2471" s="1">
        <v>18.9</v>
      </c>
      <c r="O2471" s="1">
        <v>18.8</v>
      </c>
      <c r="X2471" s="1">
        <v>20.41</v>
      </c>
      <c r="Y2471" s="1">
        <v>20.2</v>
      </c>
      <c r="AA2471" s="1">
        <v>18.16</v>
      </c>
      <c r="AB2471" s="1">
        <v>17.79</v>
      </c>
      <c r="AC2471" s="1">
        <v>21.534</v>
      </c>
      <c r="AD2471" s="1">
        <v>19</v>
      </c>
      <c r="AJ2471" s="1">
        <v>18.5</v>
      </c>
      <c r="AK2471" s="1">
        <v>19.322</v>
      </c>
    </row>
    <row r="2472" s="1" customFormat="1" ht="42" customHeight="1" spans="1:37">
      <c r="A2472" s="1">
        <v>2469</v>
      </c>
      <c r="B2472" s="1" t="s">
        <v>3921</v>
      </c>
      <c r="C2472" s="1" t="s">
        <v>3922</v>
      </c>
      <c r="D2472" s="1" t="s">
        <v>363</v>
      </c>
      <c r="E2472" s="1" t="s">
        <v>3918</v>
      </c>
      <c r="F2472" s="6">
        <v>51.3225</v>
      </c>
      <c r="G2472" s="1">
        <v>50.43</v>
      </c>
      <c r="I2472" s="1">
        <v>50.43</v>
      </c>
      <c r="J2472" s="1">
        <v>50.6</v>
      </c>
      <c r="L2472" s="1">
        <v>51.56</v>
      </c>
      <c r="O2472" s="1">
        <v>50.43</v>
      </c>
      <c r="U2472" s="1">
        <v>50.43</v>
      </c>
      <c r="V2472" s="1">
        <v>53.47</v>
      </c>
      <c r="X2472" s="1">
        <v>58.6</v>
      </c>
      <c r="Y2472" s="1">
        <v>50.53</v>
      </c>
      <c r="AD2472" s="1">
        <v>50.95</v>
      </c>
      <c r="AG2472" s="1">
        <v>54.35</v>
      </c>
      <c r="AI2472" s="1">
        <v>50.43</v>
      </c>
      <c r="AJ2472" s="1">
        <v>50.43</v>
      </c>
      <c r="AK2472" s="1">
        <v>51.7415</v>
      </c>
    </row>
    <row r="2473" s="1" customFormat="1" ht="42" customHeight="1" spans="1:37">
      <c r="A2473" s="1">
        <v>2470</v>
      </c>
      <c r="B2473" s="1" t="s">
        <v>3921</v>
      </c>
      <c r="C2473" s="1" t="s">
        <v>3923</v>
      </c>
      <c r="D2473" s="1" t="s">
        <v>363</v>
      </c>
      <c r="E2473" s="1" t="s">
        <v>3918</v>
      </c>
      <c r="F2473" s="6">
        <v>43.08</v>
      </c>
      <c r="G2473" s="1">
        <v>42.52</v>
      </c>
      <c r="I2473" s="1">
        <v>42.52</v>
      </c>
      <c r="L2473" s="1">
        <v>43.09</v>
      </c>
      <c r="O2473" s="1">
        <v>42.52</v>
      </c>
      <c r="U2473" s="1">
        <v>42.52</v>
      </c>
      <c r="V2473" s="1">
        <v>44.76</v>
      </c>
      <c r="X2473" s="1">
        <v>48.9</v>
      </c>
      <c r="Y2473" s="1">
        <v>42.52</v>
      </c>
      <c r="AB2473" s="1">
        <v>42.52</v>
      </c>
      <c r="AD2473" s="1">
        <v>42.52</v>
      </c>
      <c r="AG2473" s="1">
        <v>48.9</v>
      </c>
      <c r="AI2473" s="1">
        <v>42.52</v>
      </c>
      <c r="AJ2473" s="1">
        <v>42.52</v>
      </c>
      <c r="AK2473" s="1">
        <v>43.7177</v>
      </c>
    </row>
    <row r="2474" s="1" customFormat="1" ht="42" customHeight="1" spans="1:37">
      <c r="A2474" s="1">
        <v>2471</v>
      </c>
      <c r="B2474" s="1" t="s">
        <v>3921</v>
      </c>
      <c r="C2474" s="1" t="s">
        <v>3924</v>
      </c>
      <c r="D2474" s="1" t="s">
        <v>363</v>
      </c>
      <c r="E2474" s="1" t="s">
        <v>3918</v>
      </c>
      <c r="F2474" s="6">
        <v>12</v>
      </c>
      <c r="J2474" s="1">
        <v>11.99</v>
      </c>
      <c r="L2474" s="1">
        <v>11.98</v>
      </c>
      <c r="O2474" s="1">
        <v>11.98</v>
      </c>
      <c r="V2474" s="1">
        <v>12</v>
      </c>
      <c r="X2474" s="1">
        <v>12</v>
      </c>
      <c r="Y2474" s="1">
        <v>12</v>
      </c>
      <c r="AA2474" s="1">
        <v>11.9933</v>
      </c>
      <c r="AB2474" s="1">
        <v>12</v>
      </c>
      <c r="AD2474" s="1">
        <v>12</v>
      </c>
      <c r="AI2474" s="1">
        <v>11.98</v>
      </c>
      <c r="AK2474" s="1">
        <v>11.9923</v>
      </c>
    </row>
    <row r="2475" s="1" customFormat="1" ht="42" customHeight="1" spans="1:37">
      <c r="A2475" s="1">
        <v>2472</v>
      </c>
      <c r="B2475" s="1" t="s">
        <v>3891</v>
      </c>
      <c r="C2475" s="1" t="s">
        <v>3925</v>
      </c>
      <c r="D2475" s="1" t="s">
        <v>363</v>
      </c>
      <c r="E2475" s="1" t="s">
        <v>3918</v>
      </c>
      <c r="F2475" s="6">
        <v>22.3825</v>
      </c>
      <c r="H2475" s="1">
        <v>19.84</v>
      </c>
      <c r="I2475" s="1">
        <v>23.46</v>
      </c>
      <c r="J2475" s="1">
        <v>19.84</v>
      </c>
      <c r="K2475" s="1">
        <v>22.99</v>
      </c>
      <c r="L2475" s="1">
        <v>22.83</v>
      </c>
      <c r="N2475" s="1">
        <v>23.32</v>
      </c>
      <c r="O2475" s="1">
        <v>20.49</v>
      </c>
      <c r="Q2475" s="1">
        <v>19.84</v>
      </c>
      <c r="U2475" s="1">
        <v>19.84</v>
      </c>
      <c r="V2475" s="1">
        <v>22.85</v>
      </c>
      <c r="W2475" s="1">
        <v>20.84</v>
      </c>
      <c r="X2475" s="1">
        <v>26.73</v>
      </c>
      <c r="Y2475" s="1">
        <v>25.66</v>
      </c>
      <c r="AA2475" s="1">
        <v>19.8297</v>
      </c>
      <c r="AB2475" s="1">
        <v>19.84</v>
      </c>
      <c r="AC2475" s="1">
        <v>32.066</v>
      </c>
      <c r="AD2475" s="1">
        <v>22.83</v>
      </c>
      <c r="AE2475" s="1">
        <v>21.8</v>
      </c>
      <c r="AJ2475" s="1">
        <v>19.84</v>
      </c>
      <c r="AK2475" s="1">
        <v>22.3545</v>
      </c>
    </row>
    <row r="2476" s="1" customFormat="1" ht="42" customHeight="1" spans="1:37">
      <c r="A2476" s="1">
        <v>2473</v>
      </c>
      <c r="B2476" s="1" t="s">
        <v>3891</v>
      </c>
      <c r="C2476" s="1" t="s">
        <v>3926</v>
      </c>
      <c r="D2476" s="1" t="s">
        <v>363</v>
      </c>
      <c r="E2476" s="1" t="s">
        <v>3918</v>
      </c>
      <c r="F2476" s="6">
        <v>18</v>
      </c>
      <c r="H2476" s="1">
        <v>16.24</v>
      </c>
      <c r="I2476" s="1">
        <v>18.82</v>
      </c>
      <c r="J2476" s="1">
        <v>16.44</v>
      </c>
      <c r="K2476" s="1">
        <v>18.97</v>
      </c>
      <c r="L2476" s="1">
        <v>18.7</v>
      </c>
      <c r="N2476" s="1">
        <v>19.43</v>
      </c>
      <c r="O2476" s="1">
        <v>20.7</v>
      </c>
      <c r="Q2476" s="1">
        <v>15.91</v>
      </c>
      <c r="U2476" s="1">
        <v>15.91</v>
      </c>
      <c r="V2476" s="1">
        <v>18.48</v>
      </c>
      <c r="W2476" s="1">
        <v>16.91</v>
      </c>
      <c r="Y2476" s="1">
        <v>20.4</v>
      </c>
      <c r="AA2476" s="1">
        <v>15.91</v>
      </c>
      <c r="AB2476" s="1">
        <v>15.91</v>
      </c>
      <c r="AC2476" s="1">
        <v>26.2</v>
      </c>
      <c r="AD2476" s="1">
        <v>18.9</v>
      </c>
      <c r="AE2476" s="1">
        <v>17.5</v>
      </c>
      <c r="AI2476" s="1">
        <v>15.91</v>
      </c>
      <c r="AK2476" s="1">
        <v>18.18</v>
      </c>
    </row>
    <row r="2477" s="1" customFormat="1" ht="42" customHeight="1" spans="1:37">
      <c r="A2477" s="1">
        <v>2474</v>
      </c>
      <c r="B2477" s="1" t="s">
        <v>3927</v>
      </c>
      <c r="C2477" s="1" t="s">
        <v>3928</v>
      </c>
      <c r="D2477" s="1" t="s">
        <v>778</v>
      </c>
      <c r="E2477" s="1" t="s">
        <v>3918</v>
      </c>
      <c r="F2477" s="6">
        <v>2.0303</v>
      </c>
      <c r="I2477" s="1">
        <v>2.0363</v>
      </c>
      <c r="J2477" s="1">
        <v>1.9173</v>
      </c>
      <c r="L2477" s="1">
        <v>1.9673</v>
      </c>
      <c r="O2477" s="1">
        <v>1.901</v>
      </c>
      <c r="U2477" s="1">
        <v>1.901</v>
      </c>
      <c r="V2477" s="1">
        <v>2.0626</v>
      </c>
      <c r="W2477" s="1">
        <v>1.901</v>
      </c>
      <c r="X2477" s="1">
        <v>2.243</v>
      </c>
      <c r="AD2477" s="1">
        <v>1.95</v>
      </c>
      <c r="AE2477" s="1">
        <v>2.0833</v>
      </c>
      <c r="AG2477" s="1">
        <v>2.1377</v>
      </c>
      <c r="AI2477" s="1">
        <v>1.901</v>
      </c>
      <c r="AJ2477" s="1">
        <v>1.901</v>
      </c>
      <c r="AK2477" s="1">
        <v>1.9925</v>
      </c>
    </row>
    <row r="2478" s="1" customFormat="1" ht="42" customHeight="1" spans="1:37">
      <c r="A2478" s="1">
        <v>2475</v>
      </c>
      <c r="B2478" s="1" t="s">
        <v>3927</v>
      </c>
      <c r="C2478" s="1" t="s">
        <v>3928</v>
      </c>
      <c r="D2478" s="1" t="s">
        <v>192</v>
      </c>
      <c r="E2478" s="1" t="s">
        <v>3918</v>
      </c>
      <c r="F2478" s="6">
        <v>1.9795</v>
      </c>
      <c r="I2478" s="1">
        <v>1.9853</v>
      </c>
      <c r="Q2478" s="1">
        <v>1.95</v>
      </c>
      <c r="U2478" s="1">
        <v>1.95</v>
      </c>
      <c r="V2478" s="1">
        <v>2.0111</v>
      </c>
      <c r="W2478" s="1">
        <v>1.95</v>
      </c>
      <c r="X2478" s="1">
        <v>2.187</v>
      </c>
      <c r="AB2478" s="1">
        <v>1.95</v>
      </c>
      <c r="AK2478" s="1">
        <v>1.9976</v>
      </c>
    </row>
    <row r="2479" s="1" customFormat="1" ht="42" customHeight="1" spans="1:37">
      <c r="A2479" s="1">
        <v>2476</v>
      </c>
      <c r="B2479" s="1" t="s">
        <v>3929</v>
      </c>
      <c r="C2479" s="1" t="s">
        <v>183</v>
      </c>
      <c r="D2479" s="1" t="s">
        <v>3930</v>
      </c>
      <c r="E2479" s="1" t="s">
        <v>3918</v>
      </c>
      <c r="F2479" s="6">
        <v>1.6064</v>
      </c>
      <c r="J2479" s="1">
        <v>1.2658</v>
      </c>
      <c r="O2479" s="1">
        <v>1.0687</v>
      </c>
      <c r="Q2479" s="1">
        <v>1.05</v>
      </c>
      <c r="R2479" s="1">
        <v>1.07</v>
      </c>
      <c r="V2479" s="1">
        <v>1.2684</v>
      </c>
      <c r="X2479" s="1">
        <v>1.3598</v>
      </c>
      <c r="Y2479" s="1">
        <v>1.5004</v>
      </c>
      <c r="AA2479" s="1">
        <v>1.07</v>
      </c>
      <c r="AB2479" s="1">
        <v>1.05</v>
      </c>
      <c r="AI2479" s="1">
        <v>1.05</v>
      </c>
      <c r="AJ2479" s="1">
        <v>1.05</v>
      </c>
      <c r="AK2479" s="1">
        <v>1.1639</v>
      </c>
    </row>
    <row r="2480" s="1" customFormat="1" ht="42" customHeight="1" spans="1:37">
      <c r="A2480" s="1">
        <v>2477</v>
      </c>
      <c r="B2480" s="1" t="s">
        <v>3929</v>
      </c>
      <c r="C2480" s="1" t="s">
        <v>183</v>
      </c>
      <c r="D2480" s="1" t="s">
        <v>189</v>
      </c>
      <c r="E2480" s="1" t="s">
        <v>3918</v>
      </c>
      <c r="F2480" s="6">
        <v>1.6304</v>
      </c>
      <c r="G2480" s="1">
        <v>1.05</v>
      </c>
      <c r="I2480" s="1">
        <v>1.3127</v>
      </c>
      <c r="J2480" s="1">
        <v>1.2657</v>
      </c>
      <c r="L2480" s="1">
        <v>1.507</v>
      </c>
      <c r="U2480" s="1">
        <v>1.221</v>
      </c>
      <c r="V2480" s="1">
        <v>1.324</v>
      </c>
      <c r="W2480" s="1">
        <v>1.272</v>
      </c>
      <c r="X2480" s="1">
        <v>1.38</v>
      </c>
      <c r="Y2480" s="1">
        <v>1.406</v>
      </c>
      <c r="AA2480" s="1">
        <v>1.07</v>
      </c>
      <c r="AB2480" s="1">
        <v>1.05</v>
      </c>
      <c r="AD2480" s="1">
        <v>1.086</v>
      </c>
      <c r="AI2480" s="1">
        <v>1.086</v>
      </c>
      <c r="AK2480" s="1">
        <v>1.2331</v>
      </c>
    </row>
    <row r="2481" s="1" customFormat="1" ht="42" customHeight="1" spans="1:37">
      <c r="A2481" s="1">
        <v>2478</v>
      </c>
      <c r="B2481" s="1" t="s">
        <v>3931</v>
      </c>
      <c r="C2481" s="1" t="s">
        <v>3932</v>
      </c>
      <c r="D2481" s="1" t="s">
        <v>363</v>
      </c>
      <c r="E2481" s="1" t="s">
        <v>3918</v>
      </c>
      <c r="F2481" s="6">
        <v>40</v>
      </c>
      <c r="L2481" s="1">
        <v>40</v>
      </c>
      <c r="X2481" s="1">
        <v>42</v>
      </c>
      <c r="Y2481" s="1">
        <v>42</v>
      </c>
      <c r="AD2481" s="1">
        <v>43</v>
      </c>
      <c r="AI2481" s="1">
        <v>40</v>
      </c>
      <c r="AK2481" s="1">
        <v>41.4</v>
      </c>
    </row>
    <row r="2482" s="1" customFormat="1" ht="42" customHeight="1" spans="1:37">
      <c r="A2482" s="1">
        <v>2479</v>
      </c>
      <c r="B2482" s="1" t="s">
        <v>3933</v>
      </c>
      <c r="C2482" s="1" t="s">
        <v>3934</v>
      </c>
      <c r="D2482" s="1" t="s">
        <v>363</v>
      </c>
      <c r="E2482" s="1" t="s">
        <v>3918</v>
      </c>
      <c r="F2482" s="6">
        <v>57.6</v>
      </c>
      <c r="I2482" s="1">
        <v>54.84</v>
      </c>
      <c r="L2482" s="1">
        <v>53.8</v>
      </c>
      <c r="V2482" s="1">
        <v>53.8</v>
      </c>
      <c r="X2482" s="1">
        <v>53.8</v>
      </c>
      <c r="AD2482" s="1">
        <v>56.933</v>
      </c>
      <c r="AI2482" s="1">
        <v>53.8</v>
      </c>
      <c r="AK2482" s="1">
        <v>54.4955</v>
      </c>
    </row>
    <row r="2483" s="1" customFormat="1" ht="40.5" spans="1:37">
      <c r="A2483" s="1">
        <v>2480</v>
      </c>
      <c r="B2483" s="1" t="s">
        <v>1162</v>
      </c>
      <c r="C2483" s="1" t="s">
        <v>3935</v>
      </c>
      <c r="D2483" s="1" t="s">
        <v>3935</v>
      </c>
      <c r="E2483" s="1" t="s">
        <v>3936</v>
      </c>
      <c r="F2483" s="1">
        <v>1.3175</v>
      </c>
      <c r="G2483" s="6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  <c r="W2483" s="6"/>
      <c r="X2483" s="6"/>
      <c r="Y2483" s="6"/>
      <c r="Z2483" s="6">
        <v>1.02</v>
      </c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>
        <v>1.02</v>
      </c>
    </row>
    <row r="2484" s="1" customFormat="1" ht="40.5" spans="1:37">
      <c r="A2484" s="1">
        <v>2481</v>
      </c>
      <c r="B2484" s="1" t="s">
        <v>1162</v>
      </c>
      <c r="C2484" s="1" t="s">
        <v>3937</v>
      </c>
      <c r="D2484" s="1" t="s">
        <v>3937</v>
      </c>
      <c r="E2484" s="1" t="s">
        <v>3936</v>
      </c>
      <c r="F2484" s="1">
        <v>1.4225</v>
      </c>
      <c r="G2484" s="6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  <c r="W2484" s="6"/>
      <c r="X2484" s="6"/>
      <c r="Y2484" s="6"/>
      <c r="Z2484" s="6">
        <v>1.13</v>
      </c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>
        <v>1.13</v>
      </c>
    </row>
    <row r="2485" s="1" customFormat="1" ht="40.5" spans="1:37">
      <c r="A2485" s="1">
        <v>2482</v>
      </c>
      <c r="B2485" s="1" t="s">
        <v>1162</v>
      </c>
      <c r="C2485" s="1" t="s">
        <v>3938</v>
      </c>
      <c r="D2485" s="1" t="s">
        <v>3938</v>
      </c>
      <c r="E2485" s="1" t="s">
        <v>3936</v>
      </c>
      <c r="F2485" s="1">
        <v>1.8867</v>
      </c>
      <c r="G2485" s="6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  <c r="W2485" s="6"/>
      <c r="X2485" s="6"/>
      <c r="Y2485" s="6"/>
      <c r="Z2485" s="6">
        <v>1.43</v>
      </c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>
        <v>1.43</v>
      </c>
    </row>
    <row r="2486" s="1" customFormat="1" ht="40.5" spans="1:37">
      <c r="A2486" s="1">
        <v>2483</v>
      </c>
      <c r="B2486" s="1" t="s">
        <v>880</v>
      </c>
      <c r="C2486" s="1" t="s">
        <v>3939</v>
      </c>
      <c r="D2486" s="1" t="s">
        <v>3939</v>
      </c>
      <c r="E2486" s="1" t="s">
        <v>3936</v>
      </c>
      <c r="F2486" s="1">
        <v>1.33</v>
      </c>
      <c r="G2486" s="6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  <c r="W2486" s="6"/>
      <c r="X2486" s="6"/>
      <c r="Y2486" s="6"/>
      <c r="Z2486" s="6">
        <v>1.03</v>
      </c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>
        <v>1.03</v>
      </c>
    </row>
    <row r="2487" s="1" customFormat="1" ht="40.5" spans="1:37">
      <c r="A2487" s="1">
        <v>2484</v>
      </c>
      <c r="B2487" s="1" t="s">
        <v>880</v>
      </c>
      <c r="C2487" s="1" t="s">
        <v>3940</v>
      </c>
      <c r="D2487" s="1" t="s">
        <v>3940</v>
      </c>
      <c r="E2487" s="1" t="s">
        <v>3936</v>
      </c>
      <c r="F2487" s="1">
        <v>1.4325</v>
      </c>
      <c r="G2487" s="6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  <c r="W2487" s="6"/>
      <c r="X2487" s="6"/>
      <c r="Y2487" s="6"/>
      <c r="Z2487" s="6">
        <v>1.15</v>
      </c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>
        <v>1.15</v>
      </c>
    </row>
    <row r="2488" s="1" customFormat="1" ht="40.5" spans="1:37">
      <c r="A2488" s="1">
        <v>2485</v>
      </c>
      <c r="B2488" s="1" t="s">
        <v>880</v>
      </c>
      <c r="C2488" s="1" t="s">
        <v>3941</v>
      </c>
      <c r="D2488" s="1" t="s">
        <v>3941</v>
      </c>
      <c r="E2488" s="1" t="s">
        <v>3936</v>
      </c>
      <c r="F2488" s="1">
        <v>1.755</v>
      </c>
      <c r="G2488" s="6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  <c r="W2488" s="6"/>
      <c r="X2488" s="6"/>
      <c r="Y2488" s="6"/>
      <c r="Z2488" s="6">
        <v>1.48</v>
      </c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>
        <v>1.48</v>
      </c>
    </row>
    <row r="2489" s="1" customFormat="1" ht="40.5" spans="1:37">
      <c r="A2489" s="1">
        <v>2486</v>
      </c>
      <c r="B2489" s="1" t="s">
        <v>893</v>
      </c>
      <c r="C2489" s="1" t="s">
        <v>3942</v>
      </c>
      <c r="D2489" s="1" t="s">
        <v>3942</v>
      </c>
      <c r="E2489" s="1" t="s">
        <v>3936</v>
      </c>
      <c r="F2489" s="1">
        <v>1.5367</v>
      </c>
      <c r="G2489" s="6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  <c r="W2489" s="6"/>
      <c r="X2489" s="6"/>
      <c r="Y2489" s="6"/>
      <c r="Z2489" s="6">
        <v>1.03</v>
      </c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>
        <v>1.03</v>
      </c>
    </row>
    <row r="2490" s="1" customFormat="1" ht="54" spans="1:37">
      <c r="A2490" s="1">
        <v>2487</v>
      </c>
      <c r="B2490" s="1" t="s">
        <v>3943</v>
      </c>
      <c r="C2490" s="1" t="s">
        <v>3944</v>
      </c>
      <c r="D2490" s="1" t="s">
        <v>85</v>
      </c>
      <c r="E2490" s="1" t="s">
        <v>3945</v>
      </c>
      <c r="F2490" s="1">
        <v>32.19</v>
      </c>
      <c r="G2490" s="1">
        <v>31.65</v>
      </c>
      <c r="O2490" s="1">
        <v>31.65</v>
      </c>
      <c r="R2490" s="1">
        <v>31.65</v>
      </c>
      <c r="T2490" s="1">
        <v>31.65</v>
      </c>
      <c r="U2490" s="1">
        <v>31.65</v>
      </c>
      <c r="W2490" s="1">
        <v>31.65</v>
      </c>
      <c r="Z2490" s="1">
        <v>31.65</v>
      </c>
      <c r="AA2490" s="1">
        <v>31.65</v>
      </c>
      <c r="AB2490" s="1">
        <v>31.65</v>
      </c>
      <c r="AD2490" s="1">
        <v>31.65</v>
      </c>
      <c r="AF2490" s="1">
        <v>31.65</v>
      </c>
      <c r="AI2490" s="1">
        <v>31.65</v>
      </c>
      <c r="AJ2490" s="1">
        <v>31.65</v>
      </c>
      <c r="AK2490" s="1">
        <f t="shared" ref="AK2490:AK2494" si="72">AVERAGE(G2490:AJ2490)</f>
        <v>31.65</v>
      </c>
    </row>
    <row r="2491" s="1" customFormat="1" ht="54" spans="1:37">
      <c r="A2491" s="1">
        <v>2488</v>
      </c>
      <c r="B2491" s="1" t="s">
        <v>3943</v>
      </c>
      <c r="C2491" s="1" t="s">
        <v>3946</v>
      </c>
      <c r="D2491" s="1" t="s">
        <v>85</v>
      </c>
      <c r="E2491" s="1" t="s">
        <v>3945</v>
      </c>
      <c r="F2491" s="1">
        <v>40.93</v>
      </c>
      <c r="G2491" s="1">
        <v>40.05</v>
      </c>
      <c r="O2491" s="1">
        <v>40.05</v>
      </c>
      <c r="R2491" s="1">
        <v>40.05</v>
      </c>
      <c r="T2491" s="1">
        <v>40.05</v>
      </c>
      <c r="U2491" s="1">
        <v>40.05</v>
      </c>
      <c r="W2491" s="1">
        <v>40.05</v>
      </c>
      <c r="Z2491" s="1">
        <v>40.05</v>
      </c>
      <c r="AA2491" s="1">
        <v>40.05</v>
      </c>
      <c r="AB2491" s="1">
        <v>40.05</v>
      </c>
      <c r="AD2491" s="1">
        <v>40.05</v>
      </c>
      <c r="AF2491" s="1">
        <v>40.05</v>
      </c>
      <c r="AI2491" s="1">
        <v>40.05</v>
      </c>
      <c r="AJ2491" s="1">
        <v>40.05</v>
      </c>
      <c r="AK2491" s="1">
        <f t="shared" si="72"/>
        <v>40.05</v>
      </c>
    </row>
    <row r="2492" s="1" customFormat="1" ht="54" spans="1:37">
      <c r="A2492" s="1">
        <v>2489</v>
      </c>
      <c r="B2492" s="1" t="s">
        <v>3943</v>
      </c>
      <c r="C2492" s="1" t="s">
        <v>3947</v>
      </c>
      <c r="D2492" s="1" t="s">
        <v>85</v>
      </c>
      <c r="E2492" s="1" t="s">
        <v>3945</v>
      </c>
      <c r="F2492" s="1">
        <v>49.17</v>
      </c>
      <c r="G2492" s="1">
        <v>48.31</v>
      </c>
      <c r="O2492" s="1">
        <v>48.31</v>
      </c>
      <c r="R2492" s="1">
        <v>48.31</v>
      </c>
      <c r="T2492" s="1">
        <v>48.31</v>
      </c>
      <c r="U2492" s="1">
        <v>48.31</v>
      </c>
      <c r="W2492" s="1">
        <v>48.31</v>
      </c>
      <c r="Z2492" s="1">
        <v>48.31</v>
      </c>
      <c r="AA2492" s="1">
        <v>48.31</v>
      </c>
      <c r="AB2492" s="1">
        <v>48.31</v>
      </c>
      <c r="AD2492" s="1">
        <v>48.31</v>
      </c>
      <c r="AF2492" s="1">
        <v>48.31</v>
      </c>
      <c r="AI2492" s="1">
        <v>48.31</v>
      </c>
      <c r="AJ2492" s="1">
        <v>48.31</v>
      </c>
      <c r="AK2492" s="1">
        <f t="shared" si="72"/>
        <v>48.31</v>
      </c>
    </row>
    <row r="2493" s="1" customFormat="1" ht="54" spans="1:37">
      <c r="A2493" s="1">
        <v>2490</v>
      </c>
      <c r="B2493" s="1" t="s">
        <v>3943</v>
      </c>
      <c r="C2493" s="1" t="s">
        <v>3948</v>
      </c>
      <c r="D2493" s="1" t="s">
        <v>85</v>
      </c>
      <c r="E2493" s="1" t="s">
        <v>3945</v>
      </c>
      <c r="F2493" s="1">
        <v>100.25</v>
      </c>
      <c r="G2493" s="1">
        <v>98.29</v>
      </c>
      <c r="O2493" s="1">
        <v>98.29</v>
      </c>
      <c r="R2493" s="1">
        <v>98.29</v>
      </c>
      <c r="T2493" s="1">
        <v>98.29</v>
      </c>
      <c r="U2493" s="1">
        <v>98.29</v>
      </c>
      <c r="W2493" s="1">
        <v>98.29</v>
      </c>
      <c r="Z2493" s="1">
        <v>98.29</v>
      </c>
      <c r="AA2493" s="1">
        <v>98.29</v>
      </c>
      <c r="AB2493" s="1">
        <v>98.29</v>
      </c>
      <c r="AD2493" s="1">
        <v>98.29</v>
      </c>
      <c r="AF2493" s="1">
        <v>98.29</v>
      </c>
      <c r="AI2493" s="1">
        <v>98.29</v>
      </c>
      <c r="AJ2493" s="1">
        <v>98.29</v>
      </c>
      <c r="AK2493" s="1">
        <f t="shared" si="72"/>
        <v>98.29</v>
      </c>
    </row>
    <row r="2494" s="1" customFormat="1" ht="54" spans="1:37">
      <c r="A2494" s="1">
        <v>2491</v>
      </c>
      <c r="B2494" s="1" t="s">
        <v>3943</v>
      </c>
      <c r="C2494" s="1" t="s">
        <v>3949</v>
      </c>
      <c r="D2494" s="1" t="s">
        <v>85</v>
      </c>
      <c r="E2494" s="1" t="s">
        <v>3945</v>
      </c>
      <c r="F2494" s="1">
        <v>126.28</v>
      </c>
      <c r="G2494" s="1">
        <v>123.28</v>
      </c>
      <c r="O2494" s="1">
        <v>123.28</v>
      </c>
      <c r="R2494" s="1">
        <v>123.28</v>
      </c>
      <c r="T2494" s="1">
        <v>123.28</v>
      </c>
      <c r="U2494" s="1">
        <v>123.28</v>
      </c>
      <c r="W2494" s="1">
        <v>123.28</v>
      </c>
      <c r="Z2494" s="1">
        <v>123.28</v>
      </c>
      <c r="AA2494" s="1">
        <v>123.28</v>
      </c>
      <c r="AB2494" s="1">
        <v>123.28</v>
      </c>
      <c r="AD2494" s="1">
        <v>123.28</v>
      </c>
      <c r="AF2494" s="1">
        <v>123.28</v>
      </c>
      <c r="AI2494" s="1">
        <v>123.28</v>
      </c>
      <c r="AJ2494" s="1">
        <v>123.28</v>
      </c>
      <c r="AK2494" s="1">
        <f t="shared" si="72"/>
        <v>123.28</v>
      </c>
    </row>
    <row r="2495" s="1" customFormat="1" ht="40.5" spans="1:37">
      <c r="A2495" s="1">
        <v>2492</v>
      </c>
      <c r="B2495" s="1" t="s">
        <v>1162</v>
      </c>
      <c r="C2495" s="1" t="s">
        <v>3935</v>
      </c>
      <c r="D2495" s="1" t="s">
        <v>3935</v>
      </c>
      <c r="E2495" s="1" t="s">
        <v>3950</v>
      </c>
      <c r="F2495" s="1">
        <v>2.37</v>
      </c>
      <c r="G2495" s="6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  <c r="W2495" s="6"/>
      <c r="X2495" s="6"/>
      <c r="Y2495" s="6"/>
      <c r="Z2495" s="6">
        <v>1.02</v>
      </c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>
        <v>1.02</v>
      </c>
    </row>
    <row r="2496" s="1" customFormat="1" ht="54" spans="1:37">
      <c r="A2496" s="1">
        <v>2493</v>
      </c>
      <c r="B2496" s="1" t="s">
        <v>1162</v>
      </c>
      <c r="C2496" s="1" t="s">
        <v>3951</v>
      </c>
      <c r="D2496" s="1" t="s">
        <v>3951</v>
      </c>
      <c r="E2496" s="1" t="s">
        <v>3950</v>
      </c>
      <c r="F2496" s="1">
        <v>1.6133</v>
      </c>
      <c r="G2496" s="6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>
        <v>1.12</v>
      </c>
      <c r="AD2496" s="6"/>
      <c r="AE2496" s="6"/>
      <c r="AF2496" s="6"/>
      <c r="AG2496" s="6"/>
      <c r="AH2496" s="6"/>
      <c r="AI2496" s="6"/>
      <c r="AJ2496" s="6"/>
      <c r="AK2496" s="6">
        <v>1.12</v>
      </c>
    </row>
    <row r="2497" s="1" customFormat="1" ht="54" spans="1:37">
      <c r="A2497" s="1">
        <v>2494</v>
      </c>
      <c r="B2497" s="1" t="s">
        <v>1162</v>
      </c>
      <c r="C2497" s="1" t="s">
        <v>3952</v>
      </c>
      <c r="D2497" s="1" t="s">
        <v>3952</v>
      </c>
      <c r="E2497" s="1" t="s">
        <v>3950</v>
      </c>
      <c r="F2497" s="1">
        <v>2.67</v>
      </c>
      <c r="G2497" s="6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  <c r="W2497" s="6"/>
      <c r="X2497" s="6"/>
      <c r="Y2497" s="6"/>
      <c r="Z2497" s="6">
        <v>1.13</v>
      </c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>
        <v>1.13</v>
      </c>
    </row>
    <row r="2498" s="1" customFormat="1" ht="54" spans="1:37">
      <c r="A2498" s="1">
        <v>2495</v>
      </c>
      <c r="B2498" s="1" t="s">
        <v>1162</v>
      </c>
      <c r="C2498" s="1" t="s">
        <v>3953</v>
      </c>
      <c r="D2498" s="1" t="s">
        <v>3953</v>
      </c>
      <c r="E2498" s="1" t="s">
        <v>3950</v>
      </c>
      <c r="F2498" s="1">
        <v>3.07</v>
      </c>
      <c r="G2498" s="6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  <c r="W2498" s="6"/>
      <c r="X2498" s="6"/>
      <c r="Y2498" s="6"/>
      <c r="Z2498" s="6">
        <v>1.43</v>
      </c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>
        <v>1.43</v>
      </c>
    </row>
    <row r="2499" s="1" customFormat="1" ht="40.5" spans="1:37">
      <c r="A2499" s="1">
        <v>2496</v>
      </c>
      <c r="B2499" s="1" t="s">
        <v>880</v>
      </c>
      <c r="C2499" s="1" t="s">
        <v>3954</v>
      </c>
      <c r="D2499" s="1" t="s">
        <v>3954</v>
      </c>
      <c r="E2499" s="1" t="s">
        <v>3950</v>
      </c>
      <c r="F2499" s="1">
        <v>2.47</v>
      </c>
      <c r="G2499" s="6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  <c r="W2499" s="6"/>
      <c r="X2499" s="6"/>
      <c r="Y2499" s="6"/>
      <c r="Z2499" s="6">
        <v>1.03</v>
      </c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>
        <v>1.03</v>
      </c>
    </row>
    <row r="2500" s="1" customFormat="1" ht="54" spans="1:37">
      <c r="A2500" s="1">
        <v>2497</v>
      </c>
      <c r="B2500" s="1" t="s">
        <v>880</v>
      </c>
      <c r="C2500" s="1" t="s">
        <v>3955</v>
      </c>
      <c r="D2500" s="1" t="s">
        <v>3955</v>
      </c>
      <c r="E2500" s="1" t="s">
        <v>3950</v>
      </c>
      <c r="F2500" s="1">
        <v>2.77</v>
      </c>
      <c r="G2500" s="6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  <c r="W2500" s="6"/>
      <c r="X2500" s="6"/>
      <c r="Y2500" s="6"/>
      <c r="Z2500" s="6">
        <v>1.15</v>
      </c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>
        <v>1.15</v>
      </c>
    </row>
    <row r="2501" s="1" customFormat="1" ht="40.5" spans="1:37">
      <c r="A2501" s="1">
        <v>2498</v>
      </c>
      <c r="B2501" s="1" t="s">
        <v>880</v>
      </c>
      <c r="C2501" s="1" t="s">
        <v>3956</v>
      </c>
      <c r="D2501" s="1" t="s">
        <v>3956</v>
      </c>
      <c r="E2501" s="1" t="s">
        <v>3950</v>
      </c>
      <c r="F2501" s="1">
        <v>3.07</v>
      </c>
      <c r="G2501" s="6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  <c r="W2501" s="6"/>
      <c r="X2501" s="6"/>
      <c r="Y2501" s="6"/>
      <c r="Z2501" s="6">
        <v>1.48</v>
      </c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>
        <v>1.48</v>
      </c>
    </row>
    <row r="2502" s="1" customFormat="1" ht="40.5" spans="1:37">
      <c r="A2502" s="1">
        <v>2499</v>
      </c>
      <c r="B2502" s="1" t="s">
        <v>880</v>
      </c>
      <c r="C2502" s="1" t="s">
        <v>3957</v>
      </c>
      <c r="D2502" s="1" t="s">
        <v>3957</v>
      </c>
      <c r="E2502" s="1" t="s">
        <v>3950</v>
      </c>
      <c r="F2502" s="1">
        <v>2.57</v>
      </c>
      <c r="G2502" s="6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  <c r="W2502" s="6"/>
      <c r="X2502" s="6"/>
      <c r="Y2502" s="6"/>
      <c r="Z2502" s="6">
        <v>1.03</v>
      </c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>
        <v>1.03</v>
      </c>
    </row>
    <row r="2503" s="1" customFormat="1" ht="40.5" spans="1:37">
      <c r="A2503" s="1">
        <v>2500</v>
      </c>
      <c r="B2503" s="1" t="s">
        <v>880</v>
      </c>
      <c r="C2503" s="1" t="s">
        <v>3958</v>
      </c>
      <c r="D2503" s="1" t="s">
        <v>3958</v>
      </c>
      <c r="E2503" s="1" t="s">
        <v>3950</v>
      </c>
      <c r="F2503" s="1">
        <v>2.87</v>
      </c>
      <c r="G2503" s="6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  <c r="W2503" s="6"/>
      <c r="X2503" s="6"/>
      <c r="Y2503" s="6"/>
      <c r="Z2503" s="6">
        <v>1.15</v>
      </c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>
        <v>1.15</v>
      </c>
    </row>
    <row r="2504" s="1" customFormat="1" ht="40.5" spans="1:37">
      <c r="A2504" s="1">
        <v>2501</v>
      </c>
      <c r="B2504" s="1" t="s">
        <v>880</v>
      </c>
      <c r="C2504" s="1" t="s">
        <v>3959</v>
      </c>
      <c r="D2504" s="1" t="s">
        <v>3959</v>
      </c>
      <c r="E2504" s="1" t="s">
        <v>3950</v>
      </c>
      <c r="F2504" s="1">
        <v>3.07</v>
      </c>
      <c r="G2504" s="6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  <c r="W2504" s="6"/>
      <c r="X2504" s="6"/>
      <c r="Y2504" s="6"/>
      <c r="Z2504" s="6">
        <v>1.53</v>
      </c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>
        <v>1.53</v>
      </c>
    </row>
    <row r="2505" s="1" customFormat="1" ht="67.5" spans="1:37">
      <c r="A2505" s="1">
        <v>2502</v>
      </c>
      <c r="B2505" s="1" t="s">
        <v>893</v>
      </c>
      <c r="C2505" s="1" t="s">
        <v>3960</v>
      </c>
      <c r="D2505" s="1" t="s">
        <v>3960</v>
      </c>
      <c r="E2505" s="1" t="s">
        <v>3950</v>
      </c>
      <c r="F2505" s="1">
        <v>2.57</v>
      </c>
      <c r="G2505" s="6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  <c r="W2505" s="6"/>
      <c r="X2505" s="6"/>
      <c r="Y2505" s="6"/>
      <c r="Z2505" s="6">
        <v>1.03</v>
      </c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>
        <v>1.03</v>
      </c>
    </row>
    <row r="2506" s="1" customFormat="1" ht="32.25" customHeight="1" spans="1:37">
      <c r="A2506" s="1">
        <v>2503</v>
      </c>
      <c r="B2506" s="1" t="s">
        <v>1220</v>
      </c>
      <c r="C2506" s="1" t="s">
        <v>3961</v>
      </c>
      <c r="D2506" s="1">
        <v>1</v>
      </c>
      <c r="E2506" s="1" t="s">
        <v>3962</v>
      </c>
      <c r="F2506" s="1">
        <v>30.53</v>
      </c>
      <c r="J2506" s="1">
        <v>27.78</v>
      </c>
      <c r="K2506" s="1">
        <v>28.85</v>
      </c>
      <c r="Q2506" s="1">
        <v>27.78</v>
      </c>
      <c r="R2506" s="1">
        <v>29</v>
      </c>
      <c r="T2506" s="1">
        <v>30.22</v>
      </c>
      <c r="U2506" s="1">
        <v>28.65</v>
      </c>
      <c r="AF2506" s="1">
        <v>27.8</v>
      </c>
      <c r="AI2506" s="1">
        <v>29</v>
      </c>
      <c r="AJ2506" s="1">
        <v>28.65</v>
      </c>
      <c r="AK2506" s="6">
        <v>28.6367</v>
      </c>
    </row>
    <row r="2507" s="1" customFormat="1" ht="32.25" customHeight="1" spans="1:37">
      <c r="A2507" s="1">
        <v>2504</v>
      </c>
      <c r="B2507" s="1" t="s">
        <v>1220</v>
      </c>
      <c r="C2507" s="1" t="s">
        <v>3963</v>
      </c>
      <c r="D2507" s="1">
        <v>1</v>
      </c>
      <c r="E2507" s="1" t="s">
        <v>3962</v>
      </c>
      <c r="F2507" s="1">
        <v>20.56</v>
      </c>
      <c r="G2507" s="1">
        <v>19.86</v>
      </c>
      <c r="I2507" s="1">
        <v>19.86</v>
      </c>
      <c r="J2507" s="1">
        <v>19.86</v>
      </c>
      <c r="N2507" s="1">
        <v>19.86</v>
      </c>
      <c r="O2507" s="1">
        <v>20.2</v>
      </c>
      <c r="U2507" s="1">
        <v>19.93</v>
      </c>
      <c r="V2507" s="1">
        <v>20.45</v>
      </c>
      <c r="Y2507" s="1">
        <v>19.86</v>
      </c>
      <c r="AJ2507" s="1">
        <v>19.86</v>
      </c>
      <c r="AK2507" s="1">
        <v>19.9711</v>
      </c>
    </row>
    <row r="2508" s="6" customFormat="1" ht="32.25" customHeight="1" spans="1:37">
      <c r="A2508" s="1">
        <v>2505</v>
      </c>
      <c r="B2508" s="6" t="s">
        <v>3964</v>
      </c>
      <c r="C2508" s="6" t="s">
        <v>174</v>
      </c>
      <c r="D2508" s="24">
        <v>30</v>
      </c>
      <c r="E2508" s="1" t="s">
        <v>3962</v>
      </c>
      <c r="F2508" s="6">
        <v>1.3714</v>
      </c>
      <c r="G2508" s="6">
        <v>1.26533333333333</v>
      </c>
      <c r="J2508" s="6">
        <v>1.26533333333333</v>
      </c>
      <c r="K2508" s="6">
        <v>1.353</v>
      </c>
      <c r="L2508" s="6">
        <v>1.367</v>
      </c>
      <c r="O2508" s="6">
        <v>1.26533333333333</v>
      </c>
      <c r="Q2508" s="6">
        <v>1.26533333333333</v>
      </c>
      <c r="R2508" s="6">
        <v>1.26533333333333</v>
      </c>
      <c r="T2508" s="6">
        <v>1.259</v>
      </c>
      <c r="U2508" s="6">
        <v>1.26533333333333</v>
      </c>
      <c r="V2508" s="6">
        <v>1.30266666666667</v>
      </c>
      <c r="W2508" s="6">
        <v>1.26533333333333</v>
      </c>
      <c r="AD2508" s="6">
        <v>1.26533333333333</v>
      </c>
      <c r="AH2508" s="6">
        <v>1.259</v>
      </c>
      <c r="AI2508" s="6">
        <v>1.26533333333333</v>
      </c>
      <c r="AJ2508" s="6">
        <v>1.26533333333333</v>
      </c>
      <c r="AK2508" s="6">
        <v>1.2796</v>
      </c>
    </row>
    <row r="2509" s="6" customFormat="1" ht="32.25" customHeight="1" spans="1:37">
      <c r="A2509" s="1">
        <v>2506</v>
      </c>
      <c r="B2509" s="6" t="s">
        <v>310</v>
      </c>
      <c r="C2509" s="6" t="s">
        <v>3965</v>
      </c>
      <c r="D2509" s="24">
        <v>36</v>
      </c>
      <c r="E2509" s="1" t="s">
        <v>3962</v>
      </c>
      <c r="F2509" s="6">
        <v>0.7847</v>
      </c>
      <c r="O2509" s="6">
        <v>0.6581</v>
      </c>
      <c r="U2509" s="6">
        <v>0.690833333333333</v>
      </c>
      <c r="W2509" s="6">
        <v>0.663333333333333</v>
      </c>
      <c r="X2509" s="6">
        <v>0.754444444444444</v>
      </c>
      <c r="Y2509" s="6">
        <v>0.679444444444445</v>
      </c>
      <c r="AD2509" s="6">
        <v>0.673888888888889</v>
      </c>
      <c r="AH2509" s="6">
        <v>0.658055555555556</v>
      </c>
      <c r="AJ2509" s="6">
        <v>0.683055555555556</v>
      </c>
      <c r="AK2509" s="6">
        <v>0.6826</v>
      </c>
    </row>
    <row r="2510" s="6" customFormat="1" ht="32.25" customHeight="1" spans="1:37">
      <c r="A2510" s="1">
        <v>2507</v>
      </c>
      <c r="B2510" s="6" t="s">
        <v>3966</v>
      </c>
      <c r="C2510" s="6" t="s">
        <v>90</v>
      </c>
      <c r="D2510" s="24">
        <v>6</v>
      </c>
      <c r="E2510" s="1" t="s">
        <v>3962</v>
      </c>
      <c r="F2510" s="6">
        <v>5.3172</v>
      </c>
      <c r="I2510" s="6">
        <v>5.25666666666667</v>
      </c>
      <c r="Q2510" s="6">
        <v>4.74833333333333</v>
      </c>
      <c r="R2510" s="6">
        <v>5.1</v>
      </c>
      <c r="T2510" s="6">
        <v>4.74833333333333</v>
      </c>
      <c r="V2510" s="6">
        <v>5.185</v>
      </c>
      <c r="AC2510" s="6">
        <v>5.23</v>
      </c>
      <c r="AD2510" s="6">
        <v>5.23</v>
      </c>
      <c r="AI2510" s="6">
        <v>5.1</v>
      </c>
      <c r="AJ2510" s="6">
        <v>5.1</v>
      </c>
      <c r="AK2510" s="6">
        <v>5.0776</v>
      </c>
    </row>
    <row r="2511" s="6" customFormat="1" ht="32.25" customHeight="1" spans="1:37">
      <c r="A2511" s="1">
        <v>2508</v>
      </c>
      <c r="B2511" s="6" t="s">
        <v>3967</v>
      </c>
      <c r="C2511" s="6" t="s">
        <v>1300</v>
      </c>
      <c r="D2511" s="24">
        <v>48</v>
      </c>
      <c r="E2511" s="1" t="s">
        <v>3962</v>
      </c>
      <c r="F2511" s="6">
        <v>0.3424</v>
      </c>
      <c r="K2511" s="6">
        <v>0.321875</v>
      </c>
      <c r="N2511" s="6">
        <v>0.27</v>
      </c>
      <c r="O2511" s="6">
        <v>0.294791666666667</v>
      </c>
      <c r="U2511" s="6">
        <v>0.311041666666667</v>
      </c>
      <c r="Y2511" s="6">
        <v>0.321875</v>
      </c>
      <c r="AH2511" s="6">
        <v>0.27</v>
      </c>
      <c r="AK2511" s="6">
        <v>0.2983</v>
      </c>
    </row>
    <row r="2512" s="6" customFormat="1" ht="32.25" customHeight="1" spans="1:37">
      <c r="A2512" s="1">
        <v>2509</v>
      </c>
      <c r="B2512" s="6" t="s">
        <v>3968</v>
      </c>
      <c r="C2512" s="6" t="s">
        <v>1914</v>
      </c>
      <c r="D2512" s="24">
        <v>12</v>
      </c>
      <c r="E2512" s="1" t="s">
        <v>3962</v>
      </c>
      <c r="F2512" s="6">
        <v>2.6183</v>
      </c>
      <c r="J2512" s="6">
        <v>2.1492</v>
      </c>
      <c r="O2512" s="6">
        <v>2.38416666666667</v>
      </c>
      <c r="Q2512" s="6">
        <v>2.39666666666667</v>
      </c>
      <c r="T2512" s="6">
        <v>2.54666666666667</v>
      </c>
      <c r="U2512" s="6">
        <v>2.41916666666667</v>
      </c>
      <c r="Y2512" s="6">
        <v>2.39083333333333</v>
      </c>
      <c r="AC2512" s="6">
        <v>2.36416666666667</v>
      </c>
      <c r="AH2512" s="6">
        <v>2.38416666666667</v>
      </c>
      <c r="AJ2512" s="6">
        <v>2.39666666666667</v>
      </c>
      <c r="AK2512" s="6">
        <v>2.3813</v>
      </c>
    </row>
    <row r="2513" s="6" customFormat="1" ht="32.25" customHeight="1" spans="1:37">
      <c r="A2513" s="1">
        <v>2510</v>
      </c>
      <c r="B2513" s="6" t="s">
        <v>3610</v>
      </c>
      <c r="C2513" s="6" t="s">
        <v>3969</v>
      </c>
      <c r="D2513" s="24">
        <v>12</v>
      </c>
      <c r="E2513" s="1" t="s">
        <v>3962</v>
      </c>
      <c r="F2513" s="6">
        <v>1.6504</v>
      </c>
      <c r="O2513" s="6">
        <v>1.5367</v>
      </c>
      <c r="U2513" s="6">
        <v>1.64833333333333</v>
      </c>
      <c r="V2513" s="6">
        <v>1.61833333333333</v>
      </c>
      <c r="W2513" s="6">
        <v>1.61666666666667</v>
      </c>
      <c r="AJ2513" s="6">
        <v>1.48833333333333</v>
      </c>
      <c r="AK2513" s="6">
        <v>1.5817</v>
      </c>
    </row>
    <row r="2514" s="6" customFormat="1" ht="32.25" customHeight="1" spans="1:37">
      <c r="A2514" s="1">
        <v>2511</v>
      </c>
      <c r="B2514" s="6" t="s">
        <v>3970</v>
      </c>
      <c r="C2514" s="6" t="s">
        <v>890</v>
      </c>
      <c r="D2514" s="24">
        <v>1</v>
      </c>
      <c r="E2514" s="1" t="s">
        <v>3962</v>
      </c>
      <c r="F2514" s="6">
        <v>7.0267</v>
      </c>
      <c r="N2514" s="6">
        <v>6.46</v>
      </c>
      <c r="O2514" s="6">
        <v>5.3</v>
      </c>
      <c r="Q2514" s="6">
        <v>5.3</v>
      </c>
      <c r="V2514" s="6">
        <v>5.74</v>
      </c>
      <c r="AC2514" s="6">
        <v>6.76</v>
      </c>
      <c r="AH2514" s="6">
        <v>5.3</v>
      </c>
      <c r="AI2514" s="6">
        <v>5.3</v>
      </c>
      <c r="AJ2514" s="6">
        <v>5.3</v>
      </c>
      <c r="AK2514" s="6">
        <v>5.6825</v>
      </c>
    </row>
    <row r="2515" s="6" customFormat="1" ht="32.25" customHeight="1" spans="1:37">
      <c r="A2515" s="1">
        <v>2512</v>
      </c>
      <c r="B2515" s="6" t="s">
        <v>3971</v>
      </c>
      <c r="C2515" s="6" t="s">
        <v>1351</v>
      </c>
      <c r="D2515" s="24">
        <v>12</v>
      </c>
      <c r="E2515" s="1" t="s">
        <v>3962</v>
      </c>
      <c r="F2515" s="6">
        <v>2.5091</v>
      </c>
      <c r="O2515" s="6">
        <v>2.375</v>
      </c>
      <c r="R2515" s="6">
        <v>2.46666666666667</v>
      </c>
      <c r="AD2515" s="6">
        <v>2.35833333333333</v>
      </c>
      <c r="AH2515" s="6">
        <v>2.3175</v>
      </c>
      <c r="AJ2515" s="6">
        <v>2.31833333333333</v>
      </c>
      <c r="AK2515" s="6">
        <v>2.3672</v>
      </c>
    </row>
    <row r="2516" s="6" customFormat="1" ht="32.25" customHeight="1" spans="1:37">
      <c r="A2516" s="1">
        <v>2513</v>
      </c>
      <c r="B2516" s="6" t="s">
        <v>3972</v>
      </c>
      <c r="C2516" s="6" t="s">
        <v>3973</v>
      </c>
      <c r="D2516" s="24">
        <v>36</v>
      </c>
      <c r="E2516" s="1" t="s">
        <v>3962</v>
      </c>
      <c r="F2516" s="6">
        <v>0.5597</v>
      </c>
      <c r="I2516" s="6">
        <v>0.558333333333333</v>
      </c>
      <c r="O2516" s="6">
        <v>0.529166666666667</v>
      </c>
      <c r="V2516" s="6">
        <v>0.533333333333333</v>
      </c>
      <c r="AA2516" s="6">
        <v>0.5336</v>
      </c>
      <c r="AB2516" s="6">
        <v>0.508888888888889</v>
      </c>
      <c r="AH2516" s="6">
        <v>0.508888888888889</v>
      </c>
      <c r="AI2516" s="6">
        <v>0.508888888888889</v>
      </c>
      <c r="AJ2516" s="6">
        <v>0.508888888888889</v>
      </c>
      <c r="AK2516" s="6">
        <v>0.5237</v>
      </c>
    </row>
    <row r="2517" s="6" customFormat="1" ht="32.25" customHeight="1" spans="1:37">
      <c r="A2517" s="1">
        <v>2514</v>
      </c>
      <c r="B2517" s="6" t="s">
        <v>3974</v>
      </c>
      <c r="C2517" s="6" t="s">
        <v>1300</v>
      </c>
      <c r="D2517" s="24">
        <v>36</v>
      </c>
      <c r="E2517" s="1" t="s">
        <v>3962</v>
      </c>
      <c r="F2517" s="6">
        <v>0.5678</v>
      </c>
      <c r="J2517" s="6">
        <v>0.5414</v>
      </c>
      <c r="N2517" s="6">
        <v>0.555555555555556</v>
      </c>
      <c r="O2517" s="6">
        <v>0.533888888888889</v>
      </c>
      <c r="Q2517" s="6">
        <v>0.533611111111111</v>
      </c>
      <c r="R2517" s="6">
        <v>0.533611111111111</v>
      </c>
      <c r="U2517" s="6">
        <v>0.533611111111111</v>
      </c>
      <c r="V2517" s="6">
        <v>0.534722222222222</v>
      </c>
      <c r="Y2517" s="6">
        <v>0.560555555555556</v>
      </c>
      <c r="AD2517" s="6">
        <v>0.5375</v>
      </c>
      <c r="AH2517" s="6">
        <v>0.533333333333333</v>
      </c>
      <c r="AI2517" s="6">
        <v>0.533611111111111</v>
      </c>
      <c r="AJ2517" s="6">
        <v>0.533611111111111</v>
      </c>
      <c r="AK2517" s="6">
        <v>0.5388</v>
      </c>
    </row>
    <row r="2518" s="6" customFormat="1" ht="32.25" customHeight="1" spans="1:37">
      <c r="A2518" s="1">
        <v>2515</v>
      </c>
      <c r="B2518" s="6" t="s">
        <v>3975</v>
      </c>
      <c r="C2518" s="6" t="s">
        <v>899</v>
      </c>
      <c r="D2518" s="24">
        <v>24</v>
      </c>
      <c r="E2518" s="1" t="s">
        <v>3962</v>
      </c>
      <c r="F2518" s="6">
        <v>0.94</v>
      </c>
      <c r="N2518" s="6">
        <v>0.9354</v>
      </c>
      <c r="V2518" s="6">
        <v>0.935416666666667</v>
      </c>
      <c r="W2518" s="6">
        <v>0.935416666666667</v>
      </c>
      <c r="AD2518" s="6">
        <v>0.935416666666667</v>
      </c>
      <c r="AH2518" s="6">
        <v>0.9354</v>
      </c>
      <c r="AJ2518" s="6">
        <v>0.935416666666667</v>
      </c>
      <c r="AK2518" s="6">
        <v>0.9354</v>
      </c>
    </row>
    <row r="2519" s="6" customFormat="1" ht="32.25" customHeight="1" spans="1:37">
      <c r="A2519" s="1">
        <v>2516</v>
      </c>
      <c r="B2519" s="6" t="s">
        <v>3976</v>
      </c>
      <c r="C2519" s="6" t="s">
        <v>3977</v>
      </c>
      <c r="D2519" s="24">
        <v>36</v>
      </c>
      <c r="E2519" s="1" t="s">
        <v>3962</v>
      </c>
      <c r="F2519" s="6">
        <v>0.5449</v>
      </c>
      <c r="I2519" s="6">
        <v>0.5356</v>
      </c>
      <c r="O2519" s="6">
        <v>0.507777777777778</v>
      </c>
      <c r="U2519" s="6">
        <v>0.507777777777778</v>
      </c>
      <c r="V2519" s="6">
        <v>0.518333333333333</v>
      </c>
      <c r="W2519" s="6">
        <v>0.507777777777778</v>
      </c>
      <c r="AA2519" s="6">
        <v>0.5288</v>
      </c>
      <c r="AD2519" s="6">
        <v>0.507777777777778</v>
      </c>
      <c r="AI2519" s="6">
        <v>0.507777777777778</v>
      </c>
      <c r="AJ2519" s="6">
        <v>0.507777777777778</v>
      </c>
      <c r="AK2519" s="6">
        <v>0.5144</v>
      </c>
    </row>
    <row r="2520" s="6" customFormat="1" ht="32.25" customHeight="1" spans="1:37">
      <c r="A2520" s="1">
        <v>2517</v>
      </c>
      <c r="B2520" s="6" t="s">
        <v>3978</v>
      </c>
      <c r="C2520" s="6" t="s">
        <v>1703</v>
      </c>
      <c r="D2520" s="24">
        <v>12</v>
      </c>
      <c r="E2520" s="1" t="s">
        <v>3962</v>
      </c>
      <c r="F2520" s="6">
        <v>2.4617</v>
      </c>
      <c r="V2520" s="6">
        <v>2.4617</v>
      </c>
      <c r="Y2520" s="6">
        <v>2.445</v>
      </c>
      <c r="AD2520" s="6">
        <v>2.4275</v>
      </c>
      <c r="AK2520" s="6">
        <v>2.4447</v>
      </c>
    </row>
    <row r="2521" s="6" customFormat="1" ht="32.25" customHeight="1" spans="1:37">
      <c r="A2521" s="1">
        <v>2518</v>
      </c>
      <c r="B2521" s="6" t="s">
        <v>3979</v>
      </c>
      <c r="C2521" s="6" t="s">
        <v>3980</v>
      </c>
      <c r="D2521" s="24">
        <v>48</v>
      </c>
      <c r="E2521" s="1" t="s">
        <v>3962</v>
      </c>
      <c r="F2521" s="6">
        <v>0.3809</v>
      </c>
      <c r="J2521" s="6">
        <v>0.379375</v>
      </c>
      <c r="O2521" s="6">
        <v>0.380416666666667</v>
      </c>
      <c r="Q2521" s="6">
        <v>0.377708333333333</v>
      </c>
      <c r="T2521" s="6">
        <v>0.375833333333333</v>
      </c>
      <c r="V2521" s="6">
        <v>0.378541666666667</v>
      </c>
      <c r="W2521" s="6">
        <v>0.378958333333333</v>
      </c>
      <c r="AH2521" s="6">
        <v>0.375625</v>
      </c>
      <c r="AK2521" s="6">
        <v>0.3781</v>
      </c>
    </row>
    <row r="2522" s="6" customFormat="1" ht="32.25" customHeight="1" spans="1:37">
      <c r="A2522" s="1">
        <v>2519</v>
      </c>
      <c r="B2522" s="6" t="s">
        <v>1744</v>
      </c>
      <c r="C2522" s="6" t="s">
        <v>1745</v>
      </c>
      <c r="D2522" s="24">
        <v>12</v>
      </c>
      <c r="E2522" s="1" t="s">
        <v>3962</v>
      </c>
      <c r="F2522" s="6">
        <v>0.7328</v>
      </c>
      <c r="Q2522" s="6">
        <v>0.7</v>
      </c>
      <c r="U2522" s="6">
        <v>0.7</v>
      </c>
      <c r="V2522" s="6">
        <v>0.714166666666667</v>
      </c>
      <c r="AH2522" s="6">
        <v>0.7</v>
      </c>
      <c r="AI2522" s="6">
        <v>0.7</v>
      </c>
      <c r="AK2522" s="6">
        <v>0.7028</v>
      </c>
    </row>
    <row r="2523" s="6" customFormat="1" ht="32.25" customHeight="1" spans="1:37">
      <c r="A2523" s="1">
        <v>2520</v>
      </c>
      <c r="B2523" s="6" t="s">
        <v>3981</v>
      </c>
      <c r="C2523" s="6" t="s">
        <v>3982</v>
      </c>
      <c r="D2523" s="24">
        <v>1</v>
      </c>
      <c r="E2523" s="1" t="s">
        <v>3962</v>
      </c>
      <c r="F2523" s="6">
        <v>37.44</v>
      </c>
      <c r="I2523" s="6">
        <v>30.36</v>
      </c>
      <c r="K2523" s="6">
        <v>37.04</v>
      </c>
      <c r="AD2523" s="6">
        <v>30.36</v>
      </c>
      <c r="AJ2523" s="6">
        <v>36.76</v>
      </c>
      <c r="AK2523" s="6">
        <v>33.63</v>
      </c>
    </row>
    <row r="2524" s="6" customFormat="1" ht="32.25" customHeight="1" spans="1:37">
      <c r="A2524" s="1">
        <v>2521</v>
      </c>
      <c r="B2524" s="6" t="s">
        <v>3983</v>
      </c>
      <c r="C2524" s="6" t="s">
        <v>1703</v>
      </c>
      <c r="D2524" s="24">
        <v>6</v>
      </c>
      <c r="E2524" s="1" t="s">
        <v>3962</v>
      </c>
      <c r="F2524" s="6">
        <v>5.2892</v>
      </c>
      <c r="R2524" s="6">
        <v>5</v>
      </c>
      <c r="V2524" s="6">
        <v>4.92833333333333</v>
      </c>
      <c r="AH2524" s="6">
        <v>4.92666666666667</v>
      </c>
      <c r="AK2524" s="6">
        <v>4.9517</v>
      </c>
    </row>
    <row r="2525" s="6" customFormat="1" ht="32.25" customHeight="1" spans="1:37">
      <c r="A2525" s="1">
        <v>2522</v>
      </c>
      <c r="B2525" s="6" t="s">
        <v>3984</v>
      </c>
      <c r="C2525" s="6" t="s">
        <v>3973</v>
      </c>
      <c r="D2525" s="24">
        <v>36</v>
      </c>
      <c r="E2525" s="1" t="s">
        <v>3962</v>
      </c>
      <c r="F2525" s="6">
        <v>1.1786</v>
      </c>
      <c r="I2525" s="6">
        <v>0.9139</v>
      </c>
      <c r="J2525" s="6">
        <v>0.853888888888889</v>
      </c>
      <c r="R2525" s="6">
        <v>0.855277777777778</v>
      </c>
      <c r="V2525" s="6">
        <v>0.8225</v>
      </c>
      <c r="AC2525" s="6">
        <v>0.938611111111111</v>
      </c>
      <c r="AJ2525" s="6">
        <v>0.8</v>
      </c>
      <c r="AK2525" s="6">
        <v>0.864</v>
      </c>
    </row>
    <row r="2526" s="1" customFormat="1" ht="108" spans="1:37">
      <c r="A2526" s="1">
        <v>2523</v>
      </c>
      <c r="B2526" s="1" t="s">
        <v>3985</v>
      </c>
      <c r="C2526" s="1" t="s">
        <v>3986</v>
      </c>
      <c r="D2526" s="1" t="s">
        <v>715</v>
      </c>
      <c r="E2526" s="1" t="s">
        <v>3987</v>
      </c>
      <c r="F2526" s="4">
        <v>102.41</v>
      </c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>
        <v>102.39</v>
      </c>
      <c r="R2526" s="4"/>
      <c r="S2526" s="4"/>
      <c r="T2526" s="4"/>
      <c r="U2526" s="4"/>
      <c r="V2526" s="4">
        <v>102.39</v>
      </c>
      <c r="W2526" s="4"/>
      <c r="X2526" s="4"/>
      <c r="Y2526" s="4"/>
      <c r="Z2526" s="4"/>
      <c r="AA2526" s="4"/>
      <c r="AB2526" s="4"/>
      <c r="AC2526" s="4"/>
      <c r="AD2526" s="4"/>
      <c r="AE2526" s="4"/>
      <c r="AF2526" s="4">
        <v>102.39</v>
      </c>
      <c r="AG2526" s="4"/>
      <c r="AH2526" s="4">
        <v>102.39</v>
      </c>
      <c r="AI2526" s="4">
        <v>102.39</v>
      </c>
      <c r="AJ2526" s="4"/>
      <c r="AK2526" s="4">
        <v>102.39</v>
      </c>
    </row>
    <row r="2527" s="1" customFormat="1" ht="108" spans="1:37">
      <c r="A2527" s="1">
        <v>2524</v>
      </c>
      <c r="B2527" s="1" t="s">
        <v>3988</v>
      </c>
      <c r="C2527" s="1" t="s">
        <v>1500</v>
      </c>
      <c r="D2527" s="1" t="s">
        <v>3989</v>
      </c>
      <c r="E2527" s="1" t="s">
        <v>3987</v>
      </c>
      <c r="F2527" s="4">
        <v>4.2158</v>
      </c>
      <c r="G2527" s="4"/>
      <c r="H2527" s="4"/>
      <c r="I2527" s="4"/>
      <c r="J2527" s="4" t="s">
        <v>3900</v>
      </c>
      <c r="K2527" s="4"/>
      <c r="L2527" s="4"/>
      <c r="M2527" s="4"/>
      <c r="N2527" s="4"/>
      <c r="O2527" s="4">
        <v>4.205</v>
      </c>
      <c r="P2527" s="4"/>
      <c r="Q2527" s="4">
        <v>4.1522</v>
      </c>
      <c r="R2527" s="4"/>
      <c r="S2527" s="4"/>
      <c r="T2527" s="4">
        <v>4.2022</v>
      </c>
      <c r="U2527" s="4"/>
      <c r="V2527" s="4">
        <v>4.1522</v>
      </c>
      <c r="W2527" s="4" t="s">
        <v>3900</v>
      </c>
      <c r="X2527" s="4"/>
      <c r="Y2527" s="4"/>
      <c r="Z2527" s="4"/>
      <c r="AA2527" s="4"/>
      <c r="AB2527" s="4"/>
      <c r="AC2527" s="4" t="s">
        <v>3900</v>
      </c>
      <c r="AD2527" s="4"/>
      <c r="AE2527" s="4" t="s">
        <v>3900</v>
      </c>
      <c r="AF2527" s="4" t="s">
        <v>3900</v>
      </c>
      <c r="AG2527" s="4"/>
      <c r="AH2527" s="4">
        <v>4.1522</v>
      </c>
      <c r="AI2527" s="4">
        <v>4.1522</v>
      </c>
      <c r="AJ2527" s="4"/>
      <c r="AK2527" s="4">
        <v>4.1694</v>
      </c>
    </row>
    <row r="2528" s="1" customFormat="1" ht="40.5" spans="1:37">
      <c r="A2528" s="1">
        <v>2525</v>
      </c>
      <c r="B2528" s="1" t="s">
        <v>3990</v>
      </c>
      <c r="C2528" s="1" t="s">
        <v>90</v>
      </c>
      <c r="D2528" s="1" t="s">
        <v>798</v>
      </c>
      <c r="E2528" s="1" t="s">
        <v>3991</v>
      </c>
      <c r="F2528" s="1" t="s">
        <v>121</v>
      </c>
      <c r="G2528" s="1">
        <v>70</v>
      </c>
      <c r="H2528" s="1">
        <v>108</v>
      </c>
      <c r="I2528" s="1">
        <v>69.98</v>
      </c>
      <c r="J2528" s="1">
        <v>89.3333</v>
      </c>
      <c r="K2528" s="1" t="s">
        <v>121</v>
      </c>
      <c r="L2528" s="1" t="s">
        <v>121</v>
      </c>
      <c r="M2528" s="1">
        <v>78</v>
      </c>
      <c r="N2528" s="1">
        <v>70</v>
      </c>
      <c r="O2528" s="1" t="s">
        <v>121</v>
      </c>
      <c r="P2528" s="1">
        <v>100</v>
      </c>
      <c r="Q2528" s="1" t="s">
        <v>121</v>
      </c>
      <c r="R2528" s="1">
        <v>70</v>
      </c>
      <c r="S2528" s="1" t="s">
        <v>121</v>
      </c>
      <c r="T2528" s="1">
        <v>98</v>
      </c>
      <c r="U2528" s="1" t="s">
        <v>121</v>
      </c>
      <c r="V2528" s="1">
        <v>69.98</v>
      </c>
      <c r="W2528" s="1" t="s">
        <v>121</v>
      </c>
      <c r="X2528" s="1" t="s">
        <v>121</v>
      </c>
      <c r="Y2528" s="1">
        <v>70</v>
      </c>
      <c r="Z2528" s="1">
        <v>70</v>
      </c>
      <c r="AA2528" s="1">
        <v>70</v>
      </c>
      <c r="AB2528" s="1" t="s">
        <v>121</v>
      </c>
      <c r="AC2528" s="1">
        <v>70</v>
      </c>
      <c r="AD2528" s="1" t="s">
        <v>121</v>
      </c>
      <c r="AE2528" s="1" t="s">
        <v>121</v>
      </c>
      <c r="AF2528" s="1" t="s">
        <v>121</v>
      </c>
      <c r="AG2528" s="1" t="s">
        <v>121</v>
      </c>
      <c r="AH2528" s="1" t="s">
        <v>121</v>
      </c>
      <c r="AI2528" s="1">
        <v>70</v>
      </c>
      <c r="AJ2528" s="1">
        <v>70</v>
      </c>
      <c r="AK2528" s="29">
        <f>SUM(G2528:AJ2528)/13</f>
        <v>95.6379461538462</v>
      </c>
    </row>
    <row r="2529" s="1" customFormat="1" ht="40.5" spans="1:37">
      <c r="A2529" s="1">
        <v>2526</v>
      </c>
      <c r="B2529" s="1" t="s">
        <v>3990</v>
      </c>
      <c r="C2529" s="1" t="s">
        <v>40</v>
      </c>
      <c r="D2529" s="1" t="s">
        <v>798</v>
      </c>
      <c r="E2529" s="1" t="s">
        <v>3991</v>
      </c>
      <c r="F2529" s="1">
        <v>140</v>
      </c>
      <c r="G2529" s="1">
        <v>140</v>
      </c>
      <c r="H2529" s="1">
        <v>183.6</v>
      </c>
      <c r="I2529" s="1">
        <v>140</v>
      </c>
      <c r="L2529" s="1">
        <v>199</v>
      </c>
      <c r="M2529" s="1">
        <v>144</v>
      </c>
      <c r="N2529" s="1">
        <v>140</v>
      </c>
      <c r="R2529" s="1">
        <v>140</v>
      </c>
      <c r="T2529" s="1">
        <v>216</v>
      </c>
      <c r="U2529" s="1">
        <v>133.6</v>
      </c>
      <c r="Y2529" s="1">
        <v>140</v>
      </c>
      <c r="Z2529" s="1">
        <v>140</v>
      </c>
      <c r="AA2529" s="1">
        <v>133.6</v>
      </c>
      <c r="AC2529" s="1">
        <v>140</v>
      </c>
      <c r="AI2529" s="1">
        <v>140</v>
      </c>
      <c r="AK2529" s="29">
        <f>SUM(G2529:AJ2529)/15</f>
        <v>141.986666666667</v>
      </c>
    </row>
    <row r="2530" s="1" customFormat="1" ht="44.25" customHeight="1" spans="1:37">
      <c r="A2530" s="1">
        <v>2527</v>
      </c>
      <c r="B2530" s="1" t="s">
        <v>3992</v>
      </c>
      <c r="C2530" s="1" t="s">
        <v>118</v>
      </c>
      <c r="D2530" s="1" t="s">
        <v>798</v>
      </c>
      <c r="E2530" s="1" t="s">
        <v>3991</v>
      </c>
      <c r="F2530" s="6">
        <v>1.6502</v>
      </c>
      <c r="G2530" s="6"/>
      <c r="H2530" s="6"/>
      <c r="I2530" s="118">
        <v>1.647</v>
      </c>
      <c r="J2530" s="118">
        <v>1.42222222222222</v>
      </c>
      <c r="K2530" s="118">
        <v>1.63244444444444</v>
      </c>
      <c r="L2530" s="118"/>
      <c r="M2530" s="6"/>
      <c r="N2530" s="6"/>
      <c r="O2530" s="118"/>
      <c r="P2530" s="6"/>
      <c r="Q2530" s="118"/>
      <c r="R2530" s="6"/>
      <c r="S2530" s="6"/>
      <c r="T2530" s="6"/>
      <c r="U2530" s="118">
        <v>1.42222222222222</v>
      </c>
      <c r="V2530" s="118">
        <v>1.47977777777778</v>
      </c>
      <c r="W2530" s="118"/>
      <c r="X2530" s="6"/>
      <c r="Y2530" s="118"/>
      <c r="Z2530" s="6">
        <v>1.42222222222222</v>
      </c>
      <c r="AA2530" s="6"/>
      <c r="AB2530" s="6"/>
      <c r="AC2530" s="6"/>
      <c r="AD2530" s="118"/>
      <c r="AE2530" s="118"/>
      <c r="AF2530" s="118"/>
      <c r="AG2530" s="6"/>
      <c r="AH2530" s="118">
        <v>1.50888888888889</v>
      </c>
      <c r="AI2530" s="6">
        <v>1.42222222222222</v>
      </c>
      <c r="AJ2530" s="6">
        <v>1.42222222222222</v>
      </c>
      <c r="AK2530" s="6">
        <v>1.48658024691358</v>
      </c>
    </row>
    <row r="2531" s="1" customFormat="1" ht="40.5" spans="1:37">
      <c r="A2531" s="1">
        <v>2528</v>
      </c>
      <c r="B2531" s="1" t="s">
        <v>3993</v>
      </c>
      <c r="C2531" s="1" t="s">
        <v>3994</v>
      </c>
      <c r="D2531" s="1" t="s">
        <v>3994</v>
      </c>
      <c r="E2531" s="1" t="s">
        <v>3995</v>
      </c>
      <c r="F2531" s="1">
        <v>11.82</v>
      </c>
      <c r="AA2531" s="6">
        <v>11.6667</v>
      </c>
      <c r="AK2531" s="6">
        <v>11.6667</v>
      </c>
    </row>
    <row r="2532" s="1" customFormat="1" ht="40.5" spans="1:37">
      <c r="A2532" s="1">
        <v>2529</v>
      </c>
      <c r="B2532" s="1" t="s">
        <v>3993</v>
      </c>
      <c r="C2532" s="1" t="s">
        <v>3996</v>
      </c>
      <c r="D2532" s="1" t="s">
        <v>3996</v>
      </c>
      <c r="E2532" s="1" t="s">
        <v>3995</v>
      </c>
      <c r="F2532" s="1">
        <v>74.8</v>
      </c>
      <c r="AA2532" s="6">
        <v>74.68</v>
      </c>
      <c r="AK2532" s="6">
        <v>74.68</v>
      </c>
    </row>
    <row r="2533" s="1" customFormat="1" ht="40.5" spans="1:37">
      <c r="A2533" s="1">
        <v>2530</v>
      </c>
      <c r="B2533" s="1" t="s">
        <v>418</v>
      </c>
      <c r="C2533" s="1" t="s">
        <v>3997</v>
      </c>
      <c r="D2533" s="1" t="s">
        <v>3997</v>
      </c>
      <c r="E2533" s="1" t="s">
        <v>3995</v>
      </c>
      <c r="F2533" s="1">
        <v>4.3975</v>
      </c>
      <c r="R2533" s="6">
        <v>3.32</v>
      </c>
      <c r="W2533" s="6">
        <v>4.14</v>
      </c>
      <c r="AD2533" s="6">
        <v>3.466</v>
      </c>
      <c r="AK2533" s="6">
        <v>3.642</v>
      </c>
    </row>
    <row r="2534" s="1" customFormat="1" ht="40.5" spans="1:37">
      <c r="A2534" s="1">
        <v>2531</v>
      </c>
      <c r="B2534" s="1" t="s">
        <v>418</v>
      </c>
      <c r="C2534" s="1" t="s">
        <v>3998</v>
      </c>
      <c r="D2534" s="1" t="s">
        <v>3998</v>
      </c>
      <c r="E2534" s="1" t="s">
        <v>3995</v>
      </c>
      <c r="F2534" s="1">
        <v>1.8</v>
      </c>
      <c r="L2534" s="6">
        <v>1.67</v>
      </c>
      <c r="Q2534" s="6">
        <v>1.67</v>
      </c>
      <c r="R2534" s="6">
        <v>1.73</v>
      </c>
      <c r="W2534" s="6">
        <v>1.73</v>
      </c>
      <c r="AK2534" s="6">
        <v>1.7</v>
      </c>
    </row>
    <row r="2535" s="1" customFormat="1" ht="40.5" spans="1:37">
      <c r="A2535" s="1">
        <v>2532</v>
      </c>
      <c r="B2535" s="1" t="s">
        <v>149</v>
      </c>
      <c r="C2535" s="1" t="s">
        <v>3999</v>
      </c>
      <c r="D2535" s="1" t="s">
        <v>3999</v>
      </c>
      <c r="E2535" s="1" t="s">
        <v>3995</v>
      </c>
      <c r="F2535" s="1">
        <v>14.075</v>
      </c>
      <c r="Q2535" s="6">
        <v>8.68</v>
      </c>
      <c r="AK2535" s="6">
        <v>8.68</v>
      </c>
    </row>
    <row r="2536" s="1" customFormat="1" ht="40.5" spans="1:37">
      <c r="A2536" s="1">
        <v>2533</v>
      </c>
      <c r="B2536" s="1" t="s">
        <v>149</v>
      </c>
      <c r="C2536" s="1" t="s">
        <v>4000</v>
      </c>
      <c r="D2536" s="1" t="s">
        <v>4000</v>
      </c>
      <c r="E2536" s="1" t="s">
        <v>3995</v>
      </c>
      <c r="F2536" s="1">
        <v>34.1867</v>
      </c>
      <c r="K2536" s="6">
        <v>28.2</v>
      </c>
      <c r="L2536" s="6">
        <v>27.07</v>
      </c>
      <c r="O2536" s="6">
        <v>24.98</v>
      </c>
      <c r="Q2536" s="6">
        <v>23.15</v>
      </c>
      <c r="U2536" s="6">
        <v>24.51</v>
      </c>
      <c r="W2536" s="6">
        <v>24.59</v>
      </c>
      <c r="Y2536" s="6">
        <v>23.15</v>
      </c>
      <c r="Z2536" s="6">
        <v>30.76</v>
      </c>
      <c r="AC2536" s="6">
        <v>33.8</v>
      </c>
      <c r="AD2536" s="6">
        <v>27.2</v>
      </c>
      <c r="AK2536" s="6">
        <v>26.741</v>
      </c>
    </row>
    <row r="2537" s="1" customFormat="1" ht="40.5" spans="1:37">
      <c r="A2537" s="1">
        <v>2534</v>
      </c>
      <c r="B2537" s="1" t="s">
        <v>149</v>
      </c>
      <c r="C2537" s="1" t="s">
        <v>4001</v>
      </c>
      <c r="D2537" s="1" t="s">
        <v>4001</v>
      </c>
      <c r="E2537" s="1" t="s">
        <v>3995</v>
      </c>
      <c r="F2537" s="1">
        <v>20.9233</v>
      </c>
      <c r="G2537" s="6">
        <v>13.45</v>
      </c>
      <c r="K2537" s="6">
        <v>19</v>
      </c>
      <c r="O2537" s="6">
        <v>13.54</v>
      </c>
      <c r="R2537" s="6">
        <v>15.3</v>
      </c>
      <c r="U2537" s="6">
        <v>15.86</v>
      </c>
      <c r="Y2537" s="6">
        <v>13.65</v>
      </c>
      <c r="AC2537" s="6">
        <v>19.67</v>
      </c>
      <c r="AJ2537" s="6">
        <v>13.45</v>
      </c>
      <c r="AK2537" s="6">
        <v>15.49</v>
      </c>
    </row>
    <row r="2538" s="1" customFormat="1" ht="40.5" spans="1:37">
      <c r="A2538" s="1">
        <v>2535</v>
      </c>
      <c r="B2538" s="1" t="s">
        <v>149</v>
      </c>
      <c r="C2538" s="1" t="s">
        <v>4002</v>
      </c>
      <c r="D2538" s="1" t="s">
        <v>4002</v>
      </c>
      <c r="E2538" s="1" t="s">
        <v>3995</v>
      </c>
      <c r="F2538" s="1">
        <v>9.41</v>
      </c>
      <c r="O2538" s="6">
        <v>8.98</v>
      </c>
      <c r="W2538" s="6">
        <v>8.1</v>
      </c>
      <c r="AA2538" s="6">
        <v>6.1983</v>
      </c>
      <c r="AK2538" s="6">
        <v>7.75943333333333</v>
      </c>
    </row>
    <row r="2539" s="1" customFormat="1" ht="40.5" spans="1:37">
      <c r="A2539" s="1">
        <v>2536</v>
      </c>
      <c r="B2539" s="1" t="s">
        <v>4003</v>
      </c>
      <c r="C2539" s="1" t="s">
        <v>4004</v>
      </c>
      <c r="D2539" s="1" t="s">
        <v>4004</v>
      </c>
      <c r="E2539" s="1" t="s">
        <v>3995</v>
      </c>
      <c r="F2539" s="1">
        <v>5.37</v>
      </c>
      <c r="I2539" s="6">
        <v>2.72</v>
      </c>
      <c r="J2539" s="6">
        <v>2.4</v>
      </c>
      <c r="K2539" s="6">
        <v>1.75</v>
      </c>
      <c r="Q2539" s="6">
        <v>3.11</v>
      </c>
      <c r="U2539" s="6">
        <v>1.91</v>
      </c>
      <c r="AG2539" s="6">
        <v>3.14</v>
      </c>
      <c r="AK2539" s="6">
        <v>2.505</v>
      </c>
    </row>
    <row r="2540" s="1" customFormat="1" ht="57.75" customHeight="1" spans="1:37">
      <c r="A2540" s="1">
        <v>2537</v>
      </c>
      <c r="B2540" s="1" t="s">
        <v>4005</v>
      </c>
      <c r="C2540" s="1" t="s">
        <v>4006</v>
      </c>
      <c r="D2540" s="1" t="s">
        <v>4007</v>
      </c>
      <c r="E2540" s="1" t="s">
        <v>618</v>
      </c>
      <c r="F2540" s="1">
        <v>5.2723</v>
      </c>
      <c r="G2540" s="6"/>
      <c r="H2540" s="6">
        <v>5.22222222222222</v>
      </c>
      <c r="I2540" s="1">
        <v>5.1011</v>
      </c>
      <c r="J2540" s="6">
        <v>5.02222222222222</v>
      </c>
      <c r="K2540" s="6">
        <v>5.12111111111111</v>
      </c>
      <c r="L2540" s="6">
        <v>5.22666666666667</v>
      </c>
      <c r="M2540" s="6"/>
      <c r="R2540" s="6">
        <v>5.22222222222222</v>
      </c>
      <c r="S2540" s="6">
        <v>5.26</v>
      </c>
      <c r="T2540" s="6"/>
      <c r="U2540" s="6">
        <v>5.22222222222222</v>
      </c>
      <c r="V2540" s="6">
        <v>4.75222222222222</v>
      </c>
      <c r="X2540" s="6"/>
      <c r="Y2540" s="6">
        <v>5.24888888888889</v>
      </c>
      <c r="AA2540" s="6">
        <v>4.6536</v>
      </c>
      <c r="AC2540" s="6">
        <v>5.22333333333333</v>
      </c>
      <c r="AD2540" s="6">
        <v>4.72333333333333</v>
      </c>
      <c r="AF2540" s="6">
        <v>4.65333333333333</v>
      </c>
      <c r="AH2540" s="6">
        <v>4.72222222222222</v>
      </c>
      <c r="AJ2540" s="6">
        <v>5.2222</v>
      </c>
      <c r="AK2540" s="1">
        <v>5.0511</v>
      </c>
    </row>
    <row r="2541" s="1" customFormat="1" ht="65.25" customHeight="1" spans="1:37">
      <c r="A2541" s="1">
        <v>2538</v>
      </c>
      <c r="B2541" s="1" t="s">
        <v>615</v>
      </c>
      <c r="C2541" s="1" t="s">
        <v>616</v>
      </c>
      <c r="D2541" s="1" t="s">
        <v>617</v>
      </c>
      <c r="E2541" s="1" t="s">
        <v>618</v>
      </c>
      <c r="F2541" s="1">
        <v>4.6022</v>
      </c>
      <c r="G2541" s="6"/>
      <c r="H2541" s="6">
        <v>4.44888888888889</v>
      </c>
      <c r="I2541" s="6">
        <v>4.46666666666667</v>
      </c>
      <c r="K2541" s="6">
        <v>4.58777777777778</v>
      </c>
      <c r="L2541" s="6">
        <v>4.47666666666667</v>
      </c>
      <c r="M2541" s="6"/>
      <c r="R2541" s="6">
        <v>4.44888888888889</v>
      </c>
      <c r="S2541" s="6">
        <v>4.5</v>
      </c>
      <c r="T2541" s="6"/>
      <c r="V2541" s="6">
        <v>4.55777777777778</v>
      </c>
      <c r="Y2541" s="6">
        <v>4.45</v>
      </c>
      <c r="AC2541" s="6">
        <v>4.45</v>
      </c>
      <c r="AD2541" s="6">
        <v>4.45</v>
      </c>
      <c r="AF2541" s="6">
        <v>4.44888888888889</v>
      </c>
      <c r="AH2541" s="6">
        <v>4.44888888888889</v>
      </c>
      <c r="AI2541" s="6">
        <v>4.44888888888889</v>
      </c>
      <c r="AJ2541" s="6">
        <v>4.4489</v>
      </c>
      <c r="AK2541" s="1">
        <v>4.4823</v>
      </c>
    </row>
    <row r="2542" s="1" customFormat="1" ht="87" customHeight="1" spans="1:37">
      <c r="A2542" s="1">
        <v>2539</v>
      </c>
      <c r="B2542" s="1" t="s">
        <v>3052</v>
      </c>
      <c r="C2542" s="1" t="s">
        <v>4008</v>
      </c>
      <c r="D2542" s="1" t="s">
        <v>4009</v>
      </c>
      <c r="E2542" s="1" t="s">
        <v>4010</v>
      </c>
      <c r="F2542" s="1">
        <v>2.6498</v>
      </c>
      <c r="G2542" s="1">
        <v>2.5933</v>
      </c>
      <c r="I2542" s="1">
        <v>2.6025</v>
      </c>
      <c r="J2542" s="1">
        <v>2.5933</v>
      </c>
      <c r="L2542" s="1">
        <v>2.5975</v>
      </c>
      <c r="O2542" s="1">
        <v>2.5933</v>
      </c>
      <c r="R2542" s="1">
        <v>2.5933</v>
      </c>
      <c r="S2542" s="1">
        <v>2.605</v>
      </c>
      <c r="T2542" s="1">
        <v>2.6375</v>
      </c>
      <c r="U2542" s="1">
        <v>2.5933</v>
      </c>
      <c r="V2542" s="1">
        <v>2.5933</v>
      </c>
      <c r="Y2542" s="1">
        <v>2.5967</v>
      </c>
      <c r="Z2542" s="1">
        <v>2.5933</v>
      </c>
      <c r="AD2542" s="1">
        <v>2.5933</v>
      </c>
      <c r="AE2542" s="1">
        <v>2.6233</v>
      </c>
      <c r="AF2542" s="1">
        <v>2.5933</v>
      </c>
      <c r="AG2542" s="1">
        <v>2.5967</v>
      </c>
      <c r="AI2542" s="1">
        <v>2.5933</v>
      </c>
      <c r="AK2542" s="1">
        <v>2.5995</v>
      </c>
    </row>
    <row r="2543" s="1" customFormat="1" ht="87" customHeight="1" spans="1:37">
      <c r="A2543" s="1">
        <v>2540</v>
      </c>
      <c r="B2543" s="1" t="s">
        <v>4011</v>
      </c>
      <c r="C2543" s="1" t="s">
        <v>4012</v>
      </c>
      <c r="D2543" s="1" t="s">
        <v>1328</v>
      </c>
      <c r="E2543" s="1" t="s">
        <v>4010</v>
      </c>
      <c r="F2543" s="1">
        <v>1.6043</v>
      </c>
      <c r="G2543" s="1">
        <v>1.5604</v>
      </c>
      <c r="J2543" s="1">
        <v>1.5604</v>
      </c>
      <c r="K2543" s="1">
        <v>1.6025</v>
      </c>
      <c r="L2543" s="1">
        <v>1.595</v>
      </c>
      <c r="O2543" s="1">
        <v>1.5604</v>
      </c>
      <c r="Q2543" s="1">
        <v>1.5592</v>
      </c>
      <c r="V2543" s="1">
        <v>1.5604</v>
      </c>
      <c r="W2543" s="1">
        <v>1.5604</v>
      </c>
      <c r="Z2543" s="1">
        <v>1.5604</v>
      </c>
      <c r="AD2543" s="1">
        <v>1.5604</v>
      </c>
      <c r="AF2543" s="1">
        <v>1.5592</v>
      </c>
      <c r="AI2543" s="1">
        <v>1.5592</v>
      </c>
      <c r="AK2543" s="1">
        <v>1.5665</v>
      </c>
    </row>
    <row r="2544" s="1" customFormat="1" ht="40.5" spans="1:37">
      <c r="A2544" s="1">
        <v>2541</v>
      </c>
      <c r="B2544" s="1" t="s">
        <v>880</v>
      </c>
      <c r="C2544" s="1" t="s">
        <v>4013</v>
      </c>
      <c r="D2544" s="1" t="s">
        <v>4013</v>
      </c>
      <c r="E2544" s="1" t="s">
        <v>4014</v>
      </c>
      <c r="F2544" s="1">
        <v>0.56</v>
      </c>
      <c r="G2544" s="6"/>
      <c r="H2544" s="6"/>
      <c r="I2544" s="6"/>
      <c r="J2544" s="6">
        <v>0.45</v>
      </c>
      <c r="K2544" s="6">
        <v>0.35</v>
      </c>
      <c r="L2544" s="6">
        <v>0.34</v>
      </c>
      <c r="M2544" s="6"/>
      <c r="N2544" s="6"/>
      <c r="O2544" s="6"/>
      <c r="P2544" s="6"/>
      <c r="Q2544" s="6"/>
      <c r="R2544" s="6"/>
      <c r="S2544" s="6"/>
      <c r="T2544" s="6"/>
      <c r="U2544" s="6"/>
      <c r="V2544" s="6"/>
      <c r="W2544" s="6"/>
      <c r="X2544" s="6"/>
      <c r="Y2544" s="6"/>
      <c r="Z2544" s="6">
        <v>0.43</v>
      </c>
      <c r="AA2544" s="6"/>
      <c r="AB2544" s="6"/>
      <c r="AC2544" s="6"/>
      <c r="AD2544" s="6"/>
      <c r="AE2544" s="6"/>
      <c r="AF2544" s="6"/>
      <c r="AG2544" s="6">
        <v>0.5</v>
      </c>
      <c r="AH2544" s="6"/>
      <c r="AI2544" s="6"/>
      <c r="AJ2544" s="6">
        <v>0.55</v>
      </c>
      <c r="AK2544" s="6">
        <v>0.436666666666667</v>
      </c>
    </row>
    <row r="2545" s="1" customFormat="1" ht="40.5" spans="1:37">
      <c r="A2545" s="1">
        <v>2542</v>
      </c>
      <c r="B2545" s="1" t="s">
        <v>880</v>
      </c>
      <c r="C2545" s="1" t="s">
        <v>4015</v>
      </c>
      <c r="D2545" s="1" t="s">
        <v>4015</v>
      </c>
      <c r="E2545" s="1" t="s">
        <v>4014</v>
      </c>
      <c r="F2545" s="1">
        <v>0.62</v>
      </c>
      <c r="G2545" s="6"/>
      <c r="H2545" s="6"/>
      <c r="I2545" s="6"/>
      <c r="J2545" s="6"/>
      <c r="K2545" s="6"/>
      <c r="L2545" s="6">
        <v>0.28</v>
      </c>
      <c r="M2545" s="6"/>
      <c r="N2545" s="6"/>
      <c r="O2545" s="6"/>
      <c r="P2545" s="6"/>
      <c r="Q2545" s="6"/>
      <c r="R2545" s="6"/>
      <c r="S2545" s="6"/>
      <c r="T2545" s="6"/>
      <c r="U2545" s="6"/>
      <c r="V2545" s="6"/>
      <c r="W2545" s="6"/>
      <c r="X2545" s="6"/>
      <c r="Y2545" s="6"/>
      <c r="Z2545" s="6">
        <v>0.54</v>
      </c>
      <c r="AA2545" s="6"/>
      <c r="AB2545" s="6"/>
      <c r="AC2545" s="6"/>
      <c r="AD2545" s="6"/>
      <c r="AE2545" s="6"/>
      <c r="AF2545" s="6"/>
      <c r="AG2545" s="6"/>
      <c r="AH2545" s="6"/>
      <c r="AI2545" s="6"/>
      <c r="AJ2545" s="6">
        <v>0.5</v>
      </c>
      <c r="AK2545" s="6">
        <v>0.44</v>
      </c>
    </row>
    <row r="2546" s="1" customFormat="1" ht="40.5" spans="1:37">
      <c r="A2546" s="1">
        <v>2543</v>
      </c>
      <c r="B2546" s="1" t="s">
        <v>1197</v>
      </c>
      <c r="C2546" s="1" t="s">
        <v>4016</v>
      </c>
      <c r="D2546" s="1" t="s">
        <v>4016</v>
      </c>
      <c r="E2546" s="1" t="s">
        <v>4014</v>
      </c>
      <c r="F2546" s="1">
        <v>2.99</v>
      </c>
      <c r="G2546" s="6">
        <v>2.88</v>
      </c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>
        <v>2.76</v>
      </c>
      <c r="AJ2546" s="6"/>
      <c r="AK2546" s="6">
        <v>2.82</v>
      </c>
    </row>
    <row r="2547" s="1" customFormat="1" ht="40.5" spans="1:37">
      <c r="A2547" s="1">
        <v>2544</v>
      </c>
      <c r="B2547" s="1" t="s">
        <v>893</v>
      </c>
      <c r="C2547" s="1" t="s">
        <v>4017</v>
      </c>
      <c r="D2547" s="1" t="s">
        <v>4017</v>
      </c>
      <c r="E2547" s="1" t="s">
        <v>4018</v>
      </c>
      <c r="F2547" s="1">
        <v>4.35</v>
      </c>
      <c r="G2547" s="6"/>
      <c r="H2547" s="6"/>
      <c r="I2547" s="6">
        <v>3.92</v>
      </c>
      <c r="J2547" s="6">
        <v>2.44</v>
      </c>
      <c r="K2547" s="6"/>
      <c r="L2547" s="6">
        <v>2.45</v>
      </c>
      <c r="M2547" s="6"/>
      <c r="N2547" s="6"/>
      <c r="O2547" s="6"/>
      <c r="P2547" s="6">
        <v>3.35</v>
      </c>
      <c r="Q2547" s="6"/>
      <c r="R2547" s="6"/>
      <c r="S2547" s="6"/>
      <c r="T2547" s="6">
        <v>3.8</v>
      </c>
      <c r="U2547" s="6"/>
      <c r="V2547" s="6"/>
      <c r="W2547" s="6"/>
      <c r="X2547" s="6">
        <v>4.23</v>
      </c>
      <c r="Y2547" s="6"/>
      <c r="Z2547" s="6"/>
      <c r="AA2547" s="6"/>
      <c r="AB2547" s="6"/>
      <c r="AC2547" s="6"/>
      <c r="AD2547" s="6">
        <v>3.88</v>
      </c>
      <c r="AE2547" s="6"/>
      <c r="AF2547" s="6"/>
      <c r="AG2547" s="6"/>
      <c r="AH2547" s="6"/>
      <c r="AI2547" s="6"/>
      <c r="AJ2547" s="6"/>
      <c r="AK2547" s="6">
        <v>3.43857142857143</v>
      </c>
    </row>
    <row r="2548" s="1" customFormat="1" ht="54" spans="1:37">
      <c r="A2548" s="1">
        <v>2545</v>
      </c>
      <c r="B2548" s="1" t="s">
        <v>893</v>
      </c>
      <c r="C2548" s="1" t="s">
        <v>4019</v>
      </c>
      <c r="D2548" s="1" t="s">
        <v>4019</v>
      </c>
      <c r="E2548" s="1" t="s">
        <v>4018</v>
      </c>
      <c r="F2548" s="1">
        <v>3.67</v>
      </c>
      <c r="G2548" s="6"/>
      <c r="H2548" s="6"/>
      <c r="I2548" s="6"/>
      <c r="J2548" s="6"/>
      <c r="K2548" s="6"/>
      <c r="L2548" s="6">
        <v>2.74</v>
      </c>
      <c r="M2548" s="6"/>
      <c r="N2548" s="6"/>
      <c r="O2548" s="6"/>
      <c r="P2548" s="6"/>
      <c r="Q2548" s="6">
        <v>3.2</v>
      </c>
      <c r="R2548" s="6"/>
      <c r="S2548" s="6"/>
      <c r="T2548" s="6"/>
      <c r="U2548" s="6"/>
      <c r="V2548" s="6"/>
      <c r="W2548" s="6">
        <v>3.62</v>
      </c>
      <c r="X2548" s="6"/>
      <c r="Y2548" s="6"/>
      <c r="Z2548" s="6"/>
      <c r="AA2548" s="6">
        <v>2.8467</v>
      </c>
      <c r="AB2548" s="6"/>
      <c r="AC2548" s="6"/>
      <c r="AD2548" s="6"/>
      <c r="AE2548" s="6"/>
      <c r="AF2548" s="6"/>
      <c r="AG2548" s="6"/>
      <c r="AH2548" s="6"/>
      <c r="AI2548" s="6"/>
      <c r="AJ2548" s="6"/>
      <c r="AK2548" s="6">
        <v>3.101675</v>
      </c>
    </row>
    <row r="2549" s="1" customFormat="1" ht="54" spans="1:37">
      <c r="A2549" s="1">
        <v>2546</v>
      </c>
      <c r="B2549" s="1" t="s">
        <v>893</v>
      </c>
      <c r="C2549" s="1" t="s">
        <v>4020</v>
      </c>
      <c r="D2549" s="1" t="s">
        <v>4020</v>
      </c>
      <c r="E2549" s="1" t="s">
        <v>4018</v>
      </c>
      <c r="F2549" s="1">
        <v>4.786</v>
      </c>
      <c r="G2549" s="6"/>
      <c r="H2549" s="6"/>
      <c r="I2549" s="6">
        <v>4.55</v>
      </c>
      <c r="J2549" s="6"/>
      <c r="K2549" s="6"/>
      <c r="L2549" s="6">
        <v>3</v>
      </c>
      <c r="M2549" s="6"/>
      <c r="N2549" s="6"/>
      <c r="O2549" s="6"/>
      <c r="P2549" s="6"/>
      <c r="Q2549" s="6">
        <v>3.46</v>
      </c>
      <c r="R2549" s="6"/>
      <c r="S2549" s="6"/>
      <c r="T2549" s="6"/>
      <c r="U2549" s="6"/>
      <c r="V2549" s="6">
        <v>3.86</v>
      </c>
      <c r="W2549" s="6">
        <v>4.18</v>
      </c>
      <c r="X2549" s="6">
        <v>4.13</v>
      </c>
      <c r="Y2549" s="6"/>
      <c r="Z2549" s="6"/>
      <c r="AA2549" s="6">
        <v>3.0333</v>
      </c>
      <c r="AB2549" s="6"/>
      <c r="AC2549" s="6"/>
      <c r="AD2549" s="6"/>
      <c r="AE2549" s="6"/>
      <c r="AF2549" s="6"/>
      <c r="AG2549" s="6"/>
      <c r="AH2549" s="6"/>
      <c r="AI2549" s="6"/>
      <c r="AJ2549" s="6"/>
      <c r="AK2549" s="6">
        <v>3.74475714285714</v>
      </c>
    </row>
    <row r="2550" s="1" customFormat="1" ht="54" spans="1:37">
      <c r="A2550" s="1">
        <v>2547</v>
      </c>
      <c r="B2550" s="1" t="s">
        <v>893</v>
      </c>
      <c r="C2550" s="1" t="s">
        <v>4021</v>
      </c>
      <c r="D2550" s="1" t="s">
        <v>4021</v>
      </c>
      <c r="E2550" s="1" t="s">
        <v>4018</v>
      </c>
      <c r="F2550" s="1">
        <v>5.39</v>
      </c>
      <c r="G2550" s="6"/>
      <c r="H2550" s="6"/>
      <c r="I2550" s="6">
        <v>5.25</v>
      </c>
      <c r="J2550" s="6"/>
      <c r="K2550" s="6"/>
      <c r="L2550" s="6">
        <v>3.34</v>
      </c>
      <c r="M2550" s="6"/>
      <c r="N2550" s="6"/>
      <c r="O2550" s="6"/>
      <c r="P2550" s="6"/>
      <c r="Q2550" s="6">
        <v>3.94</v>
      </c>
      <c r="R2550" s="6"/>
      <c r="S2550" s="6"/>
      <c r="T2550" s="6"/>
      <c r="U2550" s="6"/>
      <c r="V2550" s="6">
        <v>4.21</v>
      </c>
      <c r="W2550" s="6">
        <v>3.83</v>
      </c>
      <c r="X2550" s="6">
        <v>4.23</v>
      </c>
      <c r="Y2550" s="6"/>
      <c r="Z2550" s="6"/>
      <c r="AA2550" s="6">
        <v>3.3467</v>
      </c>
      <c r="AB2550" s="6"/>
      <c r="AC2550" s="6"/>
      <c r="AD2550" s="6"/>
      <c r="AE2550" s="6"/>
      <c r="AF2550" s="6"/>
      <c r="AG2550" s="6"/>
      <c r="AH2550" s="6"/>
      <c r="AI2550" s="6"/>
      <c r="AJ2550" s="6"/>
      <c r="AK2550" s="6">
        <v>4.02095714285714</v>
      </c>
    </row>
    <row r="2551" s="1" customFormat="1" ht="67.5" spans="1:37">
      <c r="A2551" s="1">
        <v>2548</v>
      </c>
      <c r="B2551" s="1" t="s">
        <v>893</v>
      </c>
      <c r="C2551" s="1" t="s">
        <v>4022</v>
      </c>
      <c r="D2551" s="1" t="s">
        <v>4022</v>
      </c>
      <c r="E2551" s="1" t="s">
        <v>4018</v>
      </c>
      <c r="F2551" s="1">
        <v>9.3</v>
      </c>
      <c r="G2551" s="6"/>
      <c r="H2551" s="6"/>
      <c r="I2551" s="6"/>
      <c r="J2551" s="6">
        <v>5.84</v>
      </c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>
        <v>5.84</v>
      </c>
    </row>
    <row r="2552" s="1" customFormat="1" ht="81" spans="1:37">
      <c r="A2552" s="1">
        <v>2549</v>
      </c>
      <c r="B2552" s="1" t="s">
        <v>893</v>
      </c>
      <c r="C2552" s="1" t="s">
        <v>4023</v>
      </c>
      <c r="D2552" s="1" t="s">
        <v>4023</v>
      </c>
      <c r="E2552" s="1" t="s">
        <v>4018</v>
      </c>
      <c r="F2552" s="1">
        <v>10.1</v>
      </c>
      <c r="G2552" s="6"/>
      <c r="H2552" s="6"/>
      <c r="I2552" s="6"/>
      <c r="J2552" s="6">
        <v>6.46</v>
      </c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>
        <v>6.46</v>
      </c>
    </row>
    <row r="2553" s="1" customFormat="1" ht="67.5" spans="1:37">
      <c r="A2553" s="1">
        <v>2550</v>
      </c>
      <c r="B2553" s="1" t="s">
        <v>893</v>
      </c>
      <c r="C2553" s="1" t="s">
        <v>4024</v>
      </c>
      <c r="D2553" s="1" t="s">
        <v>4024</v>
      </c>
      <c r="E2553" s="1" t="s">
        <v>4018</v>
      </c>
      <c r="F2553" s="1">
        <v>11.3</v>
      </c>
      <c r="G2553" s="6"/>
      <c r="H2553" s="6"/>
      <c r="I2553" s="6"/>
      <c r="J2553" s="6">
        <v>6.98</v>
      </c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>
        <v>6.98</v>
      </c>
    </row>
    <row r="2554" s="1" customFormat="1" ht="67.5" spans="1:37">
      <c r="A2554" s="1">
        <v>2551</v>
      </c>
      <c r="B2554" s="1" t="s">
        <v>893</v>
      </c>
      <c r="C2554" s="1" t="s">
        <v>4025</v>
      </c>
      <c r="D2554" s="1" t="s">
        <v>4025</v>
      </c>
      <c r="E2554" s="1" t="s">
        <v>4018</v>
      </c>
      <c r="F2554" s="1">
        <v>3.868</v>
      </c>
      <c r="G2554" s="6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>
        <v>3.78</v>
      </c>
      <c r="W2554" s="6">
        <v>3.4</v>
      </c>
      <c r="X2554" s="6"/>
      <c r="Y2554" s="6">
        <v>3.41</v>
      </c>
      <c r="Z2554" s="6"/>
      <c r="AA2554" s="6">
        <v>3.0876</v>
      </c>
      <c r="AB2554" s="6"/>
      <c r="AC2554" s="6"/>
      <c r="AD2554" s="6">
        <v>3.68</v>
      </c>
      <c r="AE2554" s="6"/>
      <c r="AF2554" s="6"/>
      <c r="AG2554" s="6"/>
      <c r="AH2554" s="6"/>
      <c r="AI2554" s="6"/>
      <c r="AJ2554" s="6"/>
      <c r="AK2554" s="6">
        <v>3.47152</v>
      </c>
    </row>
    <row r="2555" s="1" customFormat="1" ht="81" spans="1:37">
      <c r="A2555" s="1">
        <v>2552</v>
      </c>
      <c r="B2555" s="1" t="s">
        <v>893</v>
      </c>
      <c r="C2555" s="1" t="s">
        <v>4026</v>
      </c>
      <c r="D2555" s="1" t="s">
        <v>4026</v>
      </c>
      <c r="E2555" s="1" t="s">
        <v>4018</v>
      </c>
      <c r="F2555" s="1">
        <v>4.331</v>
      </c>
      <c r="G2555" s="6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  <c r="W2555" s="6">
        <v>3.9</v>
      </c>
      <c r="X2555" s="6"/>
      <c r="Y2555" s="6">
        <v>3.84</v>
      </c>
      <c r="Z2555" s="6"/>
      <c r="AA2555" s="6">
        <v>3.4033</v>
      </c>
      <c r="AB2555" s="6"/>
      <c r="AC2555" s="6"/>
      <c r="AD2555" s="6">
        <v>4.15</v>
      </c>
      <c r="AE2555" s="6"/>
      <c r="AF2555" s="6"/>
      <c r="AG2555" s="6"/>
      <c r="AH2555" s="6"/>
      <c r="AI2555" s="6"/>
      <c r="AJ2555" s="6"/>
      <c r="AK2555" s="6">
        <v>3.823325</v>
      </c>
    </row>
    <row r="2556" s="1" customFormat="1" ht="67.5" spans="1:37">
      <c r="A2556" s="1">
        <v>2553</v>
      </c>
      <c r="B2556" s="1" t="s">
        <v>893</v>
      </c>
      <c r="C2556" s="1" t="s">
        <v>4027</v>
      </c>
      <c r="D2556" s="1" t="s">
        <v>4027</v>
      </c>
      <c r="E2556" s="1" t="s">
        <v>4018</v>
      </c>
      <c r="F2556" s="1">
        <v>4.3</v>
      </c>
      <c r="G2556" s="6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>
        <v>4.28</v>
      </c>
      <c r="W2556" s="6">
        <v>4.24</v>
      </c>
      <c r="X2556" s="6"/>
      <c r="Y2556" s="6">
        <v>4.26</v>
      </c>
      <c r="Z2556" s="6"/>
      <c r="AA2556" s="6">
        <v>3.8</v>
      </c>
      <c r="AB2556" s="6"/>
      <c r="AC2556" s="6"/>
      <c r="AD2556" s="6"/>
      <c r="AE2556" s="6"/>
      <c r="AF2556" s="6"/>
      <c r="AG2556" s="6"/>
      <c r="AH2556" s="6"/>
      <c r="AI2556" s="6"/>
      <c r="AJ2556" s="6"/>
      <c r="AK2556" s="6">
        <v>4.145</v>
      </c>
    </row>
    <row r="2557" s="1" customFormat="1" ht="81" spans="1:37">
      <c r="A2557" s="1">
        <v>2554</v>
      </c>
      <c r="B2557" s="1" t="s">
        <v>893</v>
      </c>
      <c r="C2557" s="1" t="s">
        <v>4028</v>
      </c>
      <c r="D2557" s="1" t="s">
        <v>4028</v>
      </c>
      <c r="E2557" s="1" t="s">
        <v>4018</v>
      </c>
      <c r="F2557" s="1">
        <v>4.5525</v>
      </c>
      <c r="G2557" s="6"/>
      <c r="H2557" s="6"/>
      <c r="I2557" s="6"/>
      <c r="J2557" s="6"/>
      <c r="K2557" s="6"/>
      <c r="L2557" s="6"/>
      <c r="M2557" s="6"/>
      <c r="N2557" s="6">
        <v>2.38</v>
      </c>
      <c r="O2557" s="6"/>
      <c r="P2557" s="6"/>
      <c r="Q2557" s="6"/>
      <c r="R2557" s="6"/>
      <c r="S2557" s="6"/>
      <c r="T2557" s="6"/>
      <c r="U2557" s="6"/>
      <c r="V2557" s="6"/>
      <c r="W2557" s="6">
        <v>3.57</v>
      </c>
      <c r="X2557" s="6"/>
      <c r="Y2557" s="6"/>
      <c r="Z2557" s="6"/>
      <c r="AA2557" s="6"/>
      <c r="AB2557" s="6"/>
      <c r="AC2557" s="6"/>
      <c r="AD2557" s="6">
        <v>4</v>
      </c>
      <c r="AE2557" s="6"/>
      <c r="AF2557" s="6"/>
      <c r="AG2557" s="6"/>
      <c r="AH2557" s="6"/>
      <c r="AI2557" s="6"/>
      <c r="AJ2557" s="6"/>
      <c r="AK2557" s="6">
        <v>3.31666666666667</v>
      </c>
    </row>
    <row r="2558" s="1" customFormat="1" ht="94.5" spans="1:37">
      <c r="A2558" s="1">
        <v>2555</v>
      </c>
      <c r="B2558" s="1" t="s">
        <v>893</v>
      </c>
      <c r="C2558" s="1" t="s">
        <v>4029</v>
      </c>
      <c r="D2558" s="1" t="s">
        <v>4029</v>
      </c>
      <c r="E2558" s="1" t="s">
        <v>4018</v>
      </c>
      <c r="F2558" s="1">
        <v>4.9863</v>
      </c>
      <c r="G2558" s="6"/>
      <c r="H2558" s="6"/>
      <c r="I2558" s="6"/>
      <c r="J2558" s="6"/>
      <c r="K2558" s="6"/>
      <c r="L2558" s="6"/>
      <c r="M2558" s="6"/>
      <c r="N2558" s="6">
        <v>2.6</v>
      </c>
      <c r="O2558" s="6"/>
      <c r="P2558" s="6"/>
      <c r="Q2558" s="6"/>
      <c r="R2558" s="6"/>
      <c r="S2558" s="6"/>
      <c r="T2558" s="6"/>
      <c r="U2558" s="6"/>
      <c r="V2558" s="6"/>
      <c r="W2558" s="6">
        <v>4</v>
      </c>
      <c r="X2558" s="6"/>
      <c r="Y2558" s="6"/>
      <c r="Z2558" s="6"/>
      <c r="AA2558" s="6"/>
      <c r="AB2558" s="6"/>
      <c r="AC2558" s="6"/>
      <c r="AD2558" s="6">
        <v>4.95</v>
      </c>
      <c r="AE2558" s="6"/>
      <c r="AF2558" s="6"/>
      <c r="AG2558" s="6"/>
      <c r="AH2558" s="6"/>
      <c r="AI2558" s="6"/>
      <c r="AJ2558" s="6"/>
      <c r="AK2558" s="6">
        <v>3.85</v>
      </c>
    </row>
    <row r="2559" s="1" customFormat="1" ht="81" spans="1:37">
      <c r="A2559" s="1">
        <v>2556</v>
      </c>
      <c r="B2559" s="1" t="s">
        <v>893</v>
      </c>
      <c r="C2559" s="1" t="s">
        <v>4030</v>
      </c>
      <c r="D2559" s="1" t="s">
        <v>4030</v>
      </c>
      <c r="E2559" s="1" t="s">
        <v>4018</v>
      </c>
      <c r="F2559" s="1">
        <v>5.6688</v>
      </c>
      <c r="G2559" s="6"/>
      <c r="H2559" s="6"/>
      <c r="I2559" s="6"/>
      <c r="J2559" s="6"/>
      <c r="K2559" s="6"/>
      <c r="L2559" s="6"/>
      <c r="M2559" s="6"/>
      <c r="N2559" s="6">
        <v>2.96</v>
      </c>
      <c r="O2559" s="6"/>
      <c r="P2559" s="6"/>
      <c r="Q2559" s="6"/>
      <c r="R2559" s="6"/>
      <c r="S2559" s="6"/>
      <c r="T2559" s="6"/>
      <c r="U2559" s="6"/>
      <c r="V2559" s="6"/>
      <c r="W2559" s="6">
        <v>4.4</v>
      </c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>
        <v>3.68</v>
      </c>
    </row>
    <row r="2560" s="1" customFormat="1" ht="40.5" spans="1:37">
      <c r="A2560" s="1">
        <v>2557</v>
      </c>
      <c r="B2560" s="1" t="s">
        <v>1197</v>
      </c>
      <c r="C2560" s="1" t="s">
        <v>4031</v>
      </c>
      <c r="D2560" s="1" t="s">
        <v>4031</v>
      </c>
      <c r="E2560" s="1" t="s">
        <v>4018</v>
      </c>
      <c r="F2560" s="1">
        <v>2.75</v>
      </c>
      <c r="G2560" s="6"/>
      <c r="H2560" s="6"/>
      <c r="I2560" s="6"/>
      <c r="J2560" s="6"/>
      <c r="K2560" s="6"/>
      <c r="L2560" s="6"/>
      <c r="M2560" s="6"/>
      <c r="N2560" s="6">
        <v>1.83</v>
      </c>
      <c r="O2560" s="6"/>
      <c r="P2560" s="6"/>
      <c r="Q2560" s="6">
        <v>1.74</v>
      </c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6">
        <v>1.958</v>
      </c>
      <c r="AE2560" s="6"/>
      <c r="AF2560" s="6"/>
      <c r="AG2560" s="6"/>
      <c r="AH2560" s="6"/>
      <c r="AI2560" s="6">
        <v>2</v>
      </c>
      <c r="AJ2560" s="6"/>
      <c r="AK2560" s="6">
        <v>1.882</v>
      </c>
    </row>
    <row r="2561" s="1" customFormat="1" ht="40.5" spans="1:37">
      <c r="A2561" s="1">
        <v>2558</v>
      </c>
      <c r="B2561" s="1" t="s">
        <v>1197</v>
      </c>
      <c r="C2561" s="1" t="s">
        <v>4032</v>
      </c>
      <c r="D2561" s="1" t="s">
        <v>4032</v>
      </c>
      <c r="E2561" s="1" t="s">
        <v>4018</v>
      </c>
      <c r="F2561" s="1">
        <v>2.5</v>
      </c>
      <c r="G2561" s="6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  <c r="W2561" s="6"/>
      <c r="X2561" s="6">
        <v>1.5</v>
      </c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>
        <v>1.5</v>
      </c>
    </row>
    <row r="2562" s="1" customFormat="1" ht="40.5" spans="1:37">
      <c r="A2562" s="1">
        <v>2559</v>
      </c>
      <c r="B2562" s="1" t="s">
        <v>1197</v>
      </c>
      <c r="C2562" s="1" t="s">
        <v>4033</v>
      </c>
      <c r="D2562" s="1" t="s">
        <v>4033</v>
      </c>
      <c r="E2562" s="1" t="s">
        <v>4018</v>
      </c>
      <c r="F2562" s="1">
        <v>4.87</v>
      </c>
      <c r="G2562" s="6"/>
      <c r="H2562" s="6"/>
      <c r="I2562" s="6"/>
      <c r="J2562" s="6">
        <v>4.5</v>
      </c>
      <c r="K2562" s="6"/>
      <c r="L2562" s="6"/>
      <c r="M2562" s="6"/>
      <c r="N2562" s="6">
        <v>2.07</v>
      </c>
      <c r="O2562" s="6"/>
      <c r="P2562" s="6"/>
      <c r="Q2562" s="6">
        <v>1.97</v>
      </c>
      <c r="R2562" s="6">
        <v>1.97</v>
      </c>
      <c r="S2562" s="6"/>
      <c r="T2562" s="6"/>
      <c r="U2562" s="6"/>
      <c r="V2562" s="6"/>
      <c r="W2562" s="6">
        <v>4.6</v>
      </c>
      <c r="X2562" s="6"/>
      <c r="Y2562" s="6"/>
      <c r="Z2562" s="6">
        <v>3.68</v>
      </c>
      <c r="AA2562" s="6"/>
      <c r="AB2562" s="6"/>
      <c r="AC2562" s="6"/>
      <c r="AD2562" s="6">
        <v>2.05</v>
      </c>
      <c r="AE2562" s="6"/>
      <c r="AF2562" s="6"/>
      <c r="AG2562" s="6"/>
      <c r="AH2562" s="6"/>
      <c r="AI2562" s="6"/>
      <c r="AJ2562" s="6"/>
      <c r="AK2562" s="6">
        <v>2.97714285714286</v>
      </c>
    </row>
    <row r="2563" s="1" customFormat="1" ht="40.5" spans="1:37">
      <c r="A2563" s="1">
        <v>2560</v>
      </c>
      <c r="B2563" s="1" t="s">
        <v>1197</v>
      </c>
      <c r="C2563" s="1" t="s">
        <v>4016</v>
      </c>
      <c r="D2563" s="1" t="s">
        <v>4016</v>
      </c>
      <c r="E2563" s="1" t="s">
        <v>4018</v>
      </c>
      <c r="F2563" s="1">
        <v>3.19</v>
      </c>
      <c r="G2563" s="6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  <c r="W2563" s="6"/>
      <c r="X2563" s="6"/>
      <c r="Y2563" s="6"/>
      <c r="Z2563" s="6">
        <v>2.88</v>
      </c>
      <c r="AA2563" s="6"/>
      <c r="AB2563" s="6"/>
      <c r="AC2563" s="6"/>
      <c r="AD2563" s="6">
        <v>1.899</v>
      </c>
      <c r="AE2563" s="6"/>
      <c r="AF2563" s="6"/>
      <c r="AG2563" s="6"/>
      <c r="AH2563" s="6"/>
      <c r="AI2563" s="6"/>
      <c r="AJ2563" s="6"/>
      <c r="AK2563" s="6">
        <v>2.3895</v>
      </c>
    </row>
    <row r="2564" s="1" customFormat="1" ht="40.5" spans="1:37">
      <c r="A2564" s="1">
        <v>2561</v>
      </c>
      <c r="B2564" s="1" t="s">
        <v>4034</v>
      </c>
      <c r="C2564" s="1" t="s">
        <v>708</v>
      </c>
      <c r="D2564" s="1" t="s">
        <v>462</v>
      </c>
      <c r="E2564" s="1" t="s">
        <v>4018</v>
      </c>
      <c r="F2564" s="1">
        <v>7.295</v>
      </c>
      <c r="G2564" s="6"/>
      <c r="H2564" s="6"/>
      <c r="I2564" s="6"/>
      <c r="J2564" s="6">
        <v>7.26</v>
      </c>
      <c r="K2564" s="6">
        <v>7.26</v>
      </c>
      <c r="L2564" s="6"/>
      <c r="M2564" s="6">
        <v>7.26</v>
      </c>
      <c r="N2564" s="6"/>
      <c r="O2564" s="6"/>
      <c r="P2564" s="6"/>
      <c r="Q2564" s="6">
        <v>7.26</v>
      </c>
      <c r="R2564" s="6">
        <v>7.26</v>
      </c>
      <c r="S2564" s="6"/>
      <c r="T2564" s="6"/>
      <c r="U2564" s="6">
        <v>7.26</v>
      </c>
      <c r="V2564" s="6">
        <v>7.28</v>
      </c>
      <c r="W2564" s="6">
        <v>7.26</v>
      </c>
      <c r="X2564" s="6"/>
      <c r="Y2564" s="6"/>
      <c r="Z2564" s="6">
        <v>7.26</v>
      </c>
      <c r="AA2564" s="6"/>
      <c r="AB2564" s="6"/>
      <c r="AC2564" s="6"/>
      <c r="AD2564" s="6"/>
      <c r="AE2564" s="6"/>
      <c r="AF2564" s="6"/>
      <c r="AG2564" s="6"/>
      <c r="AH2564" s="6"/>
      <c r="AI2564" s="6">
        <v>7.26</v>
      </c>
      <c r="AJ2564" s="6">
        <v>7.26</v>
      </c>
      <c r="AK2564" s="6">
        <v>7.2618</v>
      </c>
    </row>
    <row r="2565" s="1" customFormat="1" ht="54" spans="1:37">
      <c r="A2565" s="1">
        <v>2562</v>
      </c>
      <c r="B2565" s="9" t="s">
        <v>4035</v>
      </c>
      <c r="C2565" s="9" t="s">
        <v>186</v>
      </c>
      <c r="D2565" s="9">
        <v>12</v>
      </c>
      <c r="E2565" s="9" t="s">
        <v>4036</v>
      </c>
      <c r="F2565" s="34">
        <v>1.5867</v>
      </c>
      <c r="I2565" s="1">
        <v>0.9217</v>
      </c>
      <c r="J2565" s="1">
        <v>0.9975</v>
      </c>
      <c r="K2565" s="1">
        <v>0.9633</v>
      </c>
      <c r="L2565" s="1">
        <v>0.905</v>
      </c>
      <c r="M2565" s="1">
        <v>1.4183</v>
      </c>
      <c r="N2565" s="1">
        <v>0.8083</v>
      </c>
      <c r="O2565" s="1">
        <v>0.7608</v>
      </c>
      <c r="R2565" s="1">
        <v>0.7667</v>
      </c>
      <c r="U2565" s="1">
        <v>0.7892</v>
      </c>
      <c r="V2565" s="1">
        <v>1.4417</v>
      </c>
      <c r="W2565" s="1">
        <v>0.7792</v>
      </c>
      <c r="Y2565" s="1">
        <v>0.7667</v>
      </c>
      <c r="AD2565" s="1">
        <v>0.8083</v>
      </c>
      <c r="AE2565" s="1">
        <v>0.96</v>
      </c>
      <c r="AH2565" s="1">
        <v>0.785</v>
      </c>
      <c r="AJ2565" s="1">
        <v>0.7858</v>
      </c>
      <c r="AK2565" s="1">
        <v>0.9161</v>
      </c>
    </row>
    <row r="2566" s="1" customFormat="1" ht="30.75" customHeight="1" spans="1:37">
      <c r="A2566" s="1">
        <v>2563</v>
      </c>
      <c r="B2566" s="1" t="s">
        <v>660</v>
      </c>
      <c r="C2566" s="1" t="s">
        <v>4037</v>
      </c>
      <c r="D2566" s="1" t="s">
        <v>212</v>
      </c>
      <c r="E2566" s="1" t="s">
        <v>4038</v>
      </c>
      <c r="F2566" s="1">
        <v>77.1803</v>
      </c>
      <c r="I2566" s="1">
        <v>73.5</v>
      </c>
      <c r="K2566" s="1">
        <v>73.35</v>
      </c>
      <c r="L2566" s="1">
        <v>76</v>
      </c>
      <c r="O2566" s="1">
        <v>71.64</v>
      </c>
      <c r="Q2566" s="1">
        <v>71.21</v>
      </c>
      <c r="T2566" s="1">
        <v>73.04</v>
      </c>
      <c r="U2566" s="1">
        <v>72.25</v>
      </c>
      <c r="W2566" s="1">
        <v>71.78</v>
      </c>
      <c r="Y2566" s="1">
        <v>73.29</v>
      </c>
      <c r="Z2566" s="1">
        <v>75.0016</v>
      </c>
      <c r="AE2566" s="1">
        <v>76.12</v>
      </c>
      <c r="AH2566" s="1">
        <v>74</v>
      </c>
      <c r="AK2566" s="1">
        <v>73.4318</v>
      </c>
    </row>
    <row r="2567" s="1" customFormat="1" ht="30.75" customHeight="1" spans="1:37">
      <c r="A2567" s="1">
        <v>2564</v>
      </c>
      <c r="B2567" s="1" t="s">
        <v>660</v>
      </c>
      <c r="C2567" s="1" t="s">
        <v>4039</v>
      </c>
      <c r="D2567" s="1" t="s">
        <v>212</v>
      </c>
      <c r="E2567" s="1" t="s">
        <v>4038</v>
      </c>
      <c r="F2567" s="1">
        <v>82.1294</v>
      </c>
      <c r="I2567" s="1">
        <v>80.44</v>
      </c>
      <c r="J2567" s="1">
        <v>80.5667</v>
      </c>
      <c r="K2567" s="1">
        <v>81.04</v>
      </c>
      <c r="Q2567" s="1">
        <v>79.8</v>
      </c>
      <c r="T2567" s="1">
        <v>81.38</v>
      </c>
      <c r="U2567" s="1">
        <v>80.68</v>
      </c>
      <c r="V2567" s="1">
        <v>79.87</v>
      </c>
      <c r="Y2567" s="1">
        <v>81.74</v>
      </c>
      <c r="AK2567" s="1">
        <v>80.6896</v>
      </c>
    </row>
    <row r="2568" s="1" customFormat="1" ht="30.75" customHeight="1" spans="1:37">
      <c r="A2568" s="1">
        <v>2565</v>
      </c>
      <c r="B2568" s="1" t="s">
        <v>660</v>
      </c>
      <c r="C2568" s="1" t="s">
        <v>4040</v>
      </c>
      <c r="D2568" s="1" t="s">
        <v>212</v>
      </c>
      <c r="E2568" s="1" t="s">
        <v>4038</v>
      </c>
      <c r="F2568" s="1">
        <v>104.3075</v>
      </c>
      <c r="I2568" s="1">
        <v>100.26</v>
      </c>
      <c r="J2568" s="1">
        <v>97.6673</v>
      </c>
      <c r="R2568" s="1">
        <v>97.67</v>
      </c>
      <c r="T2568" s="1">
        <v>99.32</v>
      </c>
      <c r="U2568" s="1">
        <v>97.67</v>
      </c>
      <c r="V2568" s="1">
        <v>101.61</v>
      </c>
      <c r="W2568" s="1">
        <v>97.67</v>
      </c>
      <c r="Z2568" s="1">
        <v>97.67</v>
      </c>
      <c r="AA2568" s="1">
        <v>92.4496</v>
      </c>
      <c r="AC2568" s="1">
        <v>103.86</v>
      </c>
      <c r="AD2568" s="1">
        <v>97.67</v>
      </c>
      <c r="AH2568" s="1">
        <v>97.67</v>
      </c>
      <c r="AI2568" s="1">
        <v>97.67</v>
      </c>
      <c r="AJ2568" s="1">
        <v>97.666</v>
      </c>
      <c r="AK2568" s="1">
        <v>98.3231</v>
      </c>
    </row>
    <row r="2569" s="1" customFormat="1" ht="30.75" customHeight="1" spans="1:37">
      <c r="A2569" s="1">
        <v>2566</v>
      </c>
      <c r="B2569" s="1" t="s">
        <v>660</v>
      </c>
      <c r="C2569" s="1" t="s">
        <v>4041</v>
      </c>
      <c r="D2569" s="1" t="s">
        <v>212</v>
      </c>
      <c r="E2569" s="1" t="s">
        <v>4038</v>
      </c>
      <c r="F2569" s="1">
        <v>158.1533</v>
      </c>
      <c r="I2569" s="1">
        <v>148.23</v>
      </c>
      <c r="M2569" s="1">
        <v>155.52</v>
      </c>
      <c r="U2569" s="1">
        <v>147.08</v>
      </c>
      <c r="W2569" s="1">
        <v>144.61</v>
      </c>
      <c r="Y2569" s="1">
        <v>150.81</v>
      </c>
      <c r="AC2569" s="1">
        <v>158.01</v>
      </c>
      <c r="AK2569" s="20">
        <v>150.71</v>
      </c>
    </row>
    <row r="2570" s="1" customFormat="1" ht="30.75" customHeight="1" spans="1:37">
      <c r="A2570" s="1">
        <v>2567</v>
      </c>
      <c r="B2570" s="1" t="s">
        <v>4042</v>
      </c>
      <c r="C2570" s="1" t="s">
        <v>4043</v>
      </c>
      <c r="D2570" s="1" t="s">
        <v>212</v>
      </c>
      <c r="E2570" s="1" t="s">
        <v>4038</v>
      </c>
      <c r="F2570" s="1">
        <v>11.9999</v>
      </c>
      <c r="Z2570" s="1">
        <v>11.9999</v>
      </c>
      <c r="AK2570" s="1">
        <v>11.9999</v>
      </c>
    </row>
    <row r="2571" s="1" customFormat="1" ht="30.75" customHeight="1" spans="1:37">
      <c r="A2571" s="1">
        <v>2568</v>
      </c>
      <c r="B2571" s="1" t="s">
        <v>4042</v>
      </c>
      <c r="C2571" s="1" t="s">
        <v>4044</v>
      </c>
      <c r="D2571" s="1" t="s">
        <v>212</v>
      </c>
      <c r="E2571" s="1" t="s">
        <v>4038</v>
      </c>
      <c r="F2571" s="1">
        <v>45.9999</v>
      </c>
      <c r="J2571" s="1">
        <v>43.5633</v>
      </c>
      <c r="M2571" s="1">
        <v>43.5633</v>
      </c>
      <c r="Z2571" s="1">
        <v>45.9999</v>
      </c>
      <c r="AH2571" s="1">
        <v>44.9</v>
      </c>
      <c r="AK2571" s="1">
        <v>44.5066</v>
      </c>
    </row>
    <row r="2572" s="1" customFormat="1" ht="30.75" customHeight="1" spans="1:37">
      <c r="A2572" s="1">
        <v>2569</v>
      </c>
      <c r="B2572" s="1" t="s">
        <v>4045</v>
      </c>
      <c r="C2572" s="1" t="s">
        <v>4046</v>
      </c>
      <c r="D2572" s="1" t="s">
        <v>212</v>
      </c>
      <c r="E2572" s="1" t="s">
        <v>4038</v>
      </c>
      <c r="F2572" s="1">
        <v>33.125</v>
      </c>
      <c r="I2572" s="1">
        <v>31.39</v>
      </c>
      <c r="J2572" s="1">
        <v>28.7433</v>
      </c>
      <c r="N2572" s="1">
        <v>28</v>
      </c>
      <c r="R2572" s="1">
        <v>29.4</v>
      </c>
      <c r="T2572" s="1">
        <v>29.69</v>
      </c>
      <c r="U2572" s="1">
        <v>29.23</v>
      </c>
      <c r="X2572" s="1">
        <v>32.73</v>
      </c>
      <c r="AH2572" s="1">
        <v>29.34</v>
      </c>
      <c r="AK2572" s="1">
        <v>29.8154</v>
      </c>
    </row>
    <row r="2573" s="1" customFormat="1" ht="30.75" customHeight="1" spans="1:37">
      <c r="A2573" s="1">
        <v>2570</v>
      </c>
      <c r="B2573" s="1" t="s">
        <v>4047</v>
      </c>
      <c r="C2573" s="1" t="s">
        <v>4048</v>
      </c>
      <c r="D2573" s="1" t="s">
        <v>212</v>
      </c>
      <c r="E2573" s="1" t="s">
        <v>4038</v>
      </c>
      <c r="F2573" s="1">
        <v>21.4411</v>
      </c>
      <c r="G2573" s="1">
        <v>19.64</v>
      </c>
      <c r="J2573" s="1">
        <v>19.64</v>
      </c>
      <c r="L2573" s="1">
        <v>19.87</v>
      </c>
      <c r="O2573" s="1">
        <v>19.64</v>
      </c>
      <c r="Q2573" s="1">
        <v>19.64</v>
      </c>
      <c r="Z2573" s="1">
        <v>19.64</v>
      </c>
      <c r="AB2573" s="1">
        <v>19.64</v>
      </c>
      <c r="AH2573" s="1">
        <v>19.65</v>
      </c>
      <c r="AI2573" s="1">
        <v>19.64</v>
      </c>
      <c r="AJ2573" s="1">
        <v>19.64</v>
      </c>
      <c r="AK2573" s="20">
        <v>19.664</v>
      </c>
    </row>
    <row r="2574" s="1" customFormat="1" ht="30.75" customHeight="1" spans="1:37">
      <c r="A2574" s="1">
        <v>2571</v>
      </c>
      <c r="B2574" s="1" t="s">
        <v>4049</v>
      </c>
      <c r="C2574" s="1" t="s">
        <v>4050</v>
      </c>
      <c r="D2574" s="1" t="s">
        <v>506</v>
      </c>
      <c r="E2574" s="1" t="s">
        <v>4038</v>
      </c>
      <c r="F2574" s="1">
        <v>5.177</v>
      </c>
      <c r="Q2574" s="1">
        <v>4.04</v>
      </c>
      <c r="S2574" s="1">
        <v>5.1618</v>
      </c>
      <c r="U2574" s="1">
        <v>4.428</v>
      </c>
      <c r="X2574" s="1">
        <v>5.166</v>
      </c>
      <c r="AH2574" s="1">
        <v>4.146</v>
      </c>
      <c r="AK2574" s="1">
        <v>4.5884</v>
      </c>
    </row>
    <row r="2575" s="1" customFormat="1" ht="31.5" customHeight="1" spans="1:37">
      <c r="A2575" s="1">
        <v>2572</v>
      </c>
      <c r="B2575" s="1" t="s">
        <v>4051</v>
      </c>
      <c r="C2575" s="1" t="s">
        <v>4052</v>
      </c>
      <c r="D2575" s="1" t="s">
        <v>212</v>
      </c>
      <c r="E2575" s="1" t="s">
        <v>4038</v>
      </c>
      <c r="F2575" s="1">
        <v>19.4782</v>
      </c>
      <c r="Z2575" s="1">
        <v>19.4782</v>
      </c>
      <c r="AH2575" s="1">
        <v>15.35</v>
      </c>
      <c r="AK2575" s="1">
        <v>17.4141</v>
      </c>
    </row>
    <row r="2576" s="1" customFormat="1" ht="31.5" customHeight="1" spans="1:37">
      <c r="A2576" s="1">
        <v>2573</v>
      </c>
      <c r="B2576" s="1" t="s">
        <v>4051</v>
      </c>
      <c r="C2576" s="1" t="s">
        <v>4053</v>
      </c>
      <c r="D2576" s="1" t="s">
        <v>212</v>
      </c>
      <c r="E2576" s="1" t="s">
        <v>4038</v>
      </c>
      <c r="F2576" s="1">
        <v>39.1778</v>
      </c>
      <c r="I2576" s="1">
        <v>35.43</v>
      </c>
      <c r="J2576" s="1">
        <v>36</v>
      </c>
      <c r="L2576" s="1">
        <v>37.14</v>
      </c>
      <c r="Q2576" s="1">
        <v>35.43</v>
      </c>
      <c r="U2576" s="1">
        <v>35.71</v>
      </c>
      <c r="V2576" s="1">
        <v>36.26</v>
      </c>
      <c r="Y2576" s="1">
        <v>35.43</v>
      </c>
      <c r="AB2576" s="1">
        <v>35.43</v>
      </c>
      <c r="AK2576" s="1">
        <v>35.8538</v>
      </c>
    </row>
    <row r="2577" s="1" customFormat="1" ht="65" customHeight="1" spans="1:37">
      <c r="A2577" s="1">
        <v>2574</v>
      </c>
      <c r="B2577" s="1" t="s">
        <v>2860</v>
      </c>
      <c r="C2577" s="1" t="s">
        <v>246</v>
      </c>
      <c r="D2577" s="1" t="s">
        <v>116</v>
      </c>
      <c r="E2577" s="1" t="s">
        <v>4054</v>
      </c>
      <c r="F2577" s="1">
        <v>0.36</v>
      </c>
      <c r="L2577" s="1">
        <v>0.21</v>
      </c>
      <c r="AK2577" s="1">
        <v>0.21</v>
      </c>
    </row>
    <row r="2578" s="1" customFormat="1" ht="54" spans="1:37">
      <c r="A2578" s="1">
        <v>2575</v>
      </c>
      <c r="B2578" s="1" t="s">
        <v>4055</v>
      </c>
      <c r="C2578" s="1" t="s">
        <v>118</v>
      </c>
      <c r="D2578" s="1" t="s">
        <v>189</v>
      </c>
      <c r="E2578" s="1" t="s">
        <v>4056</v>
      </c>
      <c r="F2578" s="1">
        <v>1.3597</v>
      </c>
      <c r="G2578" s="1">
        <v>1.2127</v>
      </c>
      <c r="H2578" s="1">
        <v>1.5067</v>
      </c>
      <c r="I2578" s="1">
        <v>1.229</v>
      </c>
      <c r="M2578" s="1">
        <v>1.5067</v>
      </c>
      <c r="Q2578" s="1">
        <v>1.2127</v>
      </c>
      <c r="R2578" s="1">
        <v>1.2127</v>
      </c>
      <c r="S2578" s="1">
        <v>1.5067</v>
      </c>
      <c r="T2578" s="1">
        <v>1.2127</v>
      </c>
      <c r="W2578" s="1">
        <v>1.2127</v>
      </c>
      <c r="X2578" s="1">
        <v>1.4783</v>
      </c>
      <c r="Y2578" s="1">
        <v>1.276</v>
      </c>
      <c r="AA2578" s="1">
        <v>1.136</v>
      </c>
      <c r="AD2578" s="1">
        <v>1.2127</v>
      </c>
      <c r="AE2578" s="1">
        <v>1.3267</v>
      </c>
      <c r="AI2578" s="1">
        <v>1.2127</v>
      </c>
      <c r="AJ2578" s="1">
        <v>1.2127</v>
      </c>
      <c r="AK2578" s="1">
        <v>1.2957</v>
      </c>
    </row>
    <row r="2579" s="1" customFormat="1" ht="44" customHeight="1" spans="1:37">
      <c r="A2579" s="1">
        <v>2576</v>
      </c>
      <c r="B2579" s="1" t="s">
        <v>4057</v>
      </c>
      <c r="C2579" s="1" t="s">
        <v>282</v>
      </c>
      <c r="D2579" s="1" t="s">
        <v>114</v>
      </c>
      <c r="E2579" s="1" t="s">
        <v>4058</v>
      </c>
      <c r="F2579" s="1">
        <v>1.3206</v>
      </c>
      <c r="J2579" s="1">
        <v>1.2356</v>
      </c>
      <c r="L2579" s="1">
        <v>1.3108</v>
      </c>
      <c r="M2579" s="1">
        <v>1.2402</v>
      </c>
      <c r="U2579" s="1">
        <v>1.2413</v>
      </c>
      <c r="V2579" s="1">
        <v>1.2425</v>
      </c>
      <c r="AD2579" s="1">
        <v>1.2233</v>
      </c>
      <c r="AI2579" s="1">
        <v>1.2233</v>
      </c>
      <c r="AK2579" s="6">
        <f t="shared" ref="AK2579:AK2587" si="73">AVERAGE(G2579:AJ2579)</f>
        <v>1.24528571428571</v>
      </c>
    </row>
    <row r="2580" s="1" customFormat="1" ht="44" customHeight="1" spans="1:37">
      <c r="A2580" s="1">
        <v>2577</v>
      </c>
      <c r="B2580" s="1" t="s">
        <v>3512</v>
      </c>
      <c r="C2580" s="1" t="s">
        <v>186</v>
      </c>
      <c r="D2580" s="1" t="s">
        <v>127</v>
      </c>
      <c r="E2580" s="1" t="s">
        <v>4058</v>
      </c>
      <c r="F2580" s="1">
        <v>0.7832</v>
      </c>
      <c r="L2580" s="1">
        <v>0.75</v>
      </c>
      <c r="O2580" s="1">
        <v>0.75</v>
      </c>
      <c r="S2580" s="1">
        <v>0.75</v>
      </c>
      <c r="U2580" s="1">
        <v>0.75</v>
      </c>
      <c r="Y2580" s="1">
        <v>0.75</v>
      </c>
      <c r="AE2580" s="1">
        <v>0.7775</v>
      </c>
      <c r="AI2580" s="1">
        <v>0.75</v>
      </c>
      <c r="AK2580" s="6">
        <f t="shared" si="73"/>
        <v>0.753928571428571</v>
      </c>
    </row>
    <row r="2581" s="1" customFormat="1" ht="60" customHeight="1" spans="1:37">
      <c r="A2581" s="1">
        <v>2578</v>
      </c>
      <c r="B2581" s="1" t="s">
        <v>4059</v>
      </c>
      <c r="C2581" s="1" t="s">
        <v>4060</v>
      </c>
      <c r="D2581" s="1" t="s">
        <v>64</v>
      </c>
      <c r="E2581" s="1" t="s">
        <v>4058</v>
      </c>
      <c r="F2581" s="1">
        <v>3.4616</v>
      </c>
      <c r="I2581" s="1">
        <v>3.0533</v>
      </c>
      <c r="J2581" s="1">
        <v>2.9833</v>
      </c>
      <c r="K2581" s="1">
        <v>3.1292</v>
      </c>
      <c r="L2581" s="1">
        <v>3.0083</v>
      </c>
      <c r="O2581" s="1">
        <v>2.9833</v>
      </c>
      <c r="Q2581" s="1">
        <v>2.9833</v>
      </c>
      <c r="U2581" s="1">
        <v>2.9833</v>
      </c>
      <c r="V2581" s="1">
        <v>3.0008</v>
      </c>
      <c r="W2581" s="1">
        <v>2.9833</v>
      </c>
      <c r="Y2581" s="1">
        <v>3.1883</v>
      </c>
      <c r="AA2581" s="1">
        <v>2.9675</v>
      </c>
      <c r="AC2581" s="1">
        <v>3.1075</v>
      </c>
      <c r="AD2581" s="1">
        <v>2.9833</v>
      </c>
      <c r="AE2581" s="1">
        <v>3.2917</v>
      </c>
      <c r="AH2581" s="1">
        <v>3.3333</v>
      </c>
      <c r="AI2581" s="1">
        <v>2.9833</v>
      </c>
      <c r="AJ2581" s="1">
        <v>2.9833</v>
      </c>
      <c r="AK2581" s="6">
        <f t="shared" si="73"/>
        <v>3.05566470588235</v>
      </c>
    </row>
    <row r="2582" s="1" customFormat="1" ht="44" customHeight="1" spans="1:37">
      <c r="A2582" s="1">
        <v>2579</v>
      </c>
      <c r="B2582" s="1" t="s">
        <v>4061</v>
      </c>
      <c r="C2582" s="1" t="s">
        <v>4062</v>
      </c>
      <c r="D2582" s="1" t="s">
        <v>3930</v>
      </c>
      <c r="E2582" s="1" t="s">
        <v>4058</v>
      </c>
      <c r="F2582" s="1">
        <v>0.4534</v>
      </c>
      <c r="I2582" s="1">
        <v>0.4531</v>
      </c>
      <c r="J2582" s="1">
        <v>0.4344</v>
      </c>
      <c r="K2582" s="1">
        <v>0.4471</v>
      </c>
      <c r="O2582" s="1">
        <v>0.43</v>
      </c>
      <c r="Q2582" s="1">
        <v>0.43</v>
      </c>
      <c r="S2582" s="1">
        <v>0.45</v>
      </c>
      <c r="W2582" s="1">
        <v>0.4358</v>
      </c>
      <c r="AA2582" s="1">
        <v>0.43</v>
      </c>
      <c r="AC2582" s="1">
        <v>0.45</v>
      </c>
      <c r="AD2582" s="1">
        <v>0.4497</v>
      </c>
      <c r="AI2582" s="1">
        <v>0.43</v>
      </c>
      <c r="AJ2582" s="1">
        <v>0.43</v>
      </c>
      <c r="AK2582" s="6">
        <f t="shared" si="73"/>
        <v>0.439175</v>
      </c>
    </row>
    <row r="2583" s="1" customFormat="1" ht="44" customHeight="1" spans="1:37">
      <c r="A2583" s="1">
        <v>2580</v>
      </c>
      <c r="B2583" s="1" t="s">
        <v>4063</v>
      </c>
      <c r="C2583" s="1" t="s">
        <v>4064</v>
      </c>
      <c r="D2583" s="1" t="s">
        <v>1288</v>
      </c>
      <c r="E2583" s="1" t="s">
        <v>4058</v>
      </c>
      <c r="F2583" s="1">
        <v>4.985</v>
      </c>
      <c r="H2583" s="1">
        <v>4.885</v>
      </c>
      <c r="O2583" s="1">
        <v>4.4238</v>
      </c>
      <c r="S2583" s="1">
        <v>4.7625</v>
      </c>
      <c r="U2583" s="1">
        <v>4.6538</v>
      </c>
      <c r="W2583" s="1">
        <v>4.25</v>
      </c>
      <c r="Z2583" s="1">
        <v>4.77</v>
      </c>
      <c r="AH2583" s="1">
        <v>4.7638</v>
      </c>
      <c r="AK2583" s="6">
        <f t="shared" si="73"/>
        <v>4.64412857142857</v>
      </c>
    </row>
    <row r="2584" s="1" customFormat="1" ht="44" customHeight="1" spans="1:37">
      <c r="A2584" s="1">
        <v>2581</v>
      </c>
      <c r="B2584" s="1" t="s">
        <v>4065</v>
      </c>
      <c r="C2584" s="1" t="s">
        <v>4066</v>
      </c>
      <c r="D2584" s="1" t="s">
        <v>478</v>
      </c>
      <c r="E2584" s="1" t="s">
        <v>4058</v>
      </c>
      <c r="F2584" s="1">
        <v>5.78</v>
      </c>
      <c r="J2584" s="1">
        <v>5.58</v>
      </c>
      <c r="O2584" s="1">
        <v>5.7</v>
      </c>
      <c r="Q2584" s="1">
        <v>5.5</v>
      </c>
      <c r="U2584" s="1">
        <v>5.6667</v>
      </c>
      <c r="V2584" s="1">
        <v>5.56</v>
      </c>
      <c r="AA2584" s="1">
        <v>5.527</v>
      </c>
      <c r="AB2584" s="1">
        <v>5.4</v>
      </c>
      <c r="AI2584" s="1">
        <v>5.5</v>
      </c>
      <c r="AJ2584" s="1">
        <v>5.5</v>
      </c>
      <c r="AK2584" s="6">
        <f t="shared" si="73"/>
        <v>5.54818888888889</v>
      </c>
    </row>
    <row r="2585" s="1" customFormat="1" ht="44" customHeight="1" spans="1:37">
      <c r="A2585" s="1">
        <v>2582</v>
      </c>
      <c r="B2585" s="1" t="s">
        <v>2902</v>
      </c>
      <c r="C2585" s="1" t="s">
        <v>246</v>
      </c>
      <c r="D2585" s="1" t="s">
        <v>778</v>
      </c>
      <c r="E2585" s="1" t="s">
        <v>4058</v>
      </c>
      <c r="F2585" s="1">
        <v>0.9176</v>
      </c>
      <c r="J2585" s="1">
        <v>0.8273</v>
      </c>
      <c r="Q2585" s="1">
        <v>0.8227</v>
      </c>
      <c r="U2585" s="1">
        <v>0.8367</v>
      </c>
      <c r="V2585" s="1">
        <v>0.8227</v>
      </c>
      <c r="W2585" s="1">
        <v>0.8983</v>
      </c>
      <c r="AA2585" s="1">
        <v>0.8326</v>
      </c>
      <c r="AK2585" s="6">
        <f t="shared" si="73"/>
        <v>0.84005</v>
      </c>
    </row>
    <row r="2586" s="1" customFormat="1" ht="44" customHeight="1" spans="1:37">
      <c r="A2586" s="1">
        <v>2583</v>
      </c>
      <c r="B2586" s="1" t="s">
        <v>4067</v>
      </c>
      <c r="C2586" s="1" t="s">
        <v>124</v>
      </c>
      <c r="D2586" s="1" t="s">
        <v>136</v>
      </c>
      <c r="E2586" s="1" t="s">
        <v>4058</v>
      </c>
      <c r="F2586" s="1">
        <v>1.4083</v>
      </c>
      <c r="W2586" s="1">
        <v>1.225</v>
      </c>
      <c r="Y2586" s="1">
        <v>1.3275</v>
      </c>
      <c r="AA2586" s="1">
        <v>1.225</v>
      </c>
      <c r="AI2586" s="1">
        <v>1.225</v>
      </c>
      <c r="AK2586" s="6">
        <f t="shared" si="73"/>
        <v>1.250625</v>
      </c>
    </row>
    <row r="2587" s="1" customFormat="1" ht="44" customHeight="1" spans="1:37">
      <c r="A2587" s="1">
        <v>2584</v>
      </c>
      <c r="B2587" s="1" t="s">
        <v>4068</v>
      </c>
      <c r="C2587" s="1" t="s">
        <v>573</v>
      </c>
      <c r="D2587" s="1" t="s">
        <v>478</v>
      </c>
      <c r="E2587" s="1" t="s">
        <v>4058</v>
      </c>
      <c r="F2587" s="1">
        <v>12.6</v>
      </c>
      <c r="I2587" s="1">
        <v>12.585</v>
      </c>
      <c r="V2587" s="1">
        <v>12.585</v>
      </c>
      <c r="AD2587" s="1">
        <v>12.585</v>
      </c>
      <c r="AI2587" s="1">
        <v>12.585</v>
      </c>
      <c r="AK2587" s="6">
        <f t="shared" si="73"/>
        <v>12.585</v>
      </c>
    </row>
    <row r="2588" s="1" customFormat="1" ht="54" spans="1:37">
      <c r="A2588" s="1">
        <v>2585</v>
      </c>
      <c r="B2588" s="1" t="s">
        <v>4069</v>
      </c>
      <c r="C2588" s="1" t="s">
        <v>4070</v>
      </c>
      <c r="D2588" s="1" t="s">
        <v>778</v>
      </c>
      <c r="E2588" s="1" t="s">
        <v>4071</v>
      </c>
      <c r="F2588" s="1">
        <v>1.281</v>
      </c>
      <c r="I2588" s="1">
        <v>1.252</v>
      </c>
      <c r="R2588" s="1">
        <v>1.252</v>
      </c>
      <c r="S2588" s="1">
        <v>1.279</v>
      </c>
      <c r="U2588" s="1">
        <v>1.252</v>
      </c>
      <c r="V2588" s="1">
        <v>1.27</v>
      </c>
      <c r="Z2588" s="1">
        <v>1.2793</v>
      </c>
      <c r="AA2588" s="1">
        <v>1.2487</v>
      </c>
      <c r="AB2588" s="1">
        <v>1.242</v>
      </c>
      <c r="AC2588" s="1">
        <v>1.2793</v>
      </c>
      <c r="AH2588" s="1">
        <v>1.2793</v>
      </c>
      <c r="AI2588" s="1">
        <v>1.252</v>
      </c>
      <c r="AK2588" s="1">
        <v>1.2623</v>
      </c>
    </row>
    <row r="2589" s="1" customFormat="1" ht="54" spans="1:37">
      <c r="A2589" s="1">
        <v>2586</v>
      </c>
      <c r="B2589" s="1" t="s">
        <v>4069</v>
      </c>
      <c r="C2589" s="1" t="s">
        <v>4070</v>
      </c>
      <c r="D2589" s="1" t="s">
        <v>119</v>
      </c>
      <c r="E2589" s="1" t="s">
        <v>4071</v>
      </c>
      <c r="F2589" s="1">
        <v>1.2675</v>
      </c>
      <c r="J2589" s="1">
        <v>1.2548</v>
      </c>
      <c r="K2589" s="1">
        <v>1.266</v>
      </c>
      <c r="T2589" s="1">
        <v>1.264</v>
      </c>
      <c r="AA2589" s="1">
        <v>1.2487</v>
      </c>
      <c r="AD2589" s="1">
        <v>1.2605</v>
      </c>
      <c r="AH2589" s="1">
        <v>1.2605</v>
      </c>
      <c r="AI2589" s="1">
        <v>1.2548</v>
      </c>
      <c r="AK2589" s="1">
        <v>1.2585</v>
      </c>
    </row>
    <row r="2590" s="1" customFormat="1" ht="54" spans="1:37">
      <c r="A2590" s="1">
        <v>2587</v>
      </c>
      <c r="B2590" s="1" t="s">
        <v>4072</v>
      </c>
      <c r="C2590" s="1" t="s">
        <v>4073</v>
      </c>
      <c r="D2590" s="1" t="s">
        <v>81</v>
      </c>
      <c r="E2590" s="1" t="s">
        <v>4074</v>
      </c>
      <c r="F2590" s="1">
        <v>26.6425</v>
      </c>
      <c r="V2590" s="5">
        <v>26.1</v>
      </c>
      <c r="W2590" s="1">
        <v>24.33</v>
      </c>
      <c r="AD2590" s="1">
        <v>24.65</v>
      </c>
      <c r="AK2590" s="1">
        <v>25.02</v>
      </c>
    </row>
    <row r="2591" s="1" customFormat="1" ht="54" spans="1:37">
      <c r="A2591" s="1">
        <v>2588</v>
      </c>
      <c r="B2591" s="1" t="s">
        <v>4072</v>
      </c>
      <c r="C2591" s="1" t="s">
        <v>4075</v>
      </c>
      <c r="D2591" s="1" t="s">
        <v>81</v>
      </c>
      <c r="E2591" s="1" t="s">
        <v>4074</v>
      </c>
      <c r="F2591" s="1">
        <v>39.135</v>
      </c>
      <c r="L2591" s="1">
        <v>36</v>
      </c>
      <c r="W2591" s="1">
        <v>35.63</v>
      </c>
      <c r="AD2591" s="1">
        <v>37.49</v>
      </c>
      <c r="AK2591" s="1">
        <v>36.37</v>
      </c>
    </row>
    <row r="2592" s="1" customFormat="1" ht="54" spans="1:37">
      <c r="A2592" s="1">
        <v>2589</v>
      </c>
      <c r="B2592" s="1" t="s">
        <v>4072</v>
      </c>
      <c r="C2592" s="1" t="s">
        <v>4076</v>
      </c>
      <c r="D2592" s="1" t="s">
        <v>81</v>
      </c>
      <c r="E2592" s="1" t="s">
        <v>4074</v>
      </c>
      <c r="F2592" s="1">
        <v>51.55</v>
      </c>
      <c r="L2592" s="1">
        <v>47.54</v>
      </c>
      <c r="V2592" s="1">
        <v>51.55</v>
      </c>
      <c r="W2592" s="5">
        <v>46.3</v>
      </c>
      <c r="AK2592" s="1">
        <v>48.46</v>
      </c>
    </row>
    <row r="2593" s="1" customFormat="1" ht="54" spans="1:37">
      <c r="A2593" s="1">
        <v>2590</v>
      </c>
      <c r="B2593" s="1" t="s">
        <v>4072</v>
      </c>
      <c r="C2593" s="1" t="s">
        <v>4077</v>
      </c>
      <c r="D2593" s="1" t="s">
        <v>81</v>
      </c>
      <c r="E2593" s="1" t="s">
        <v>4074</v>
      </c>
      <c r="F2593" s="1">
        <v>84.8133</v>
      </c>
      <c r="AC2593" s="1">
        <v>84.81</v>
      </c>
      <c r="AI2593" s="1">
        <v>84.81</v>
      </c>
      <c r="AK2593" s="1">
        <v>84.81</v>
      </c>
    </row>
    <row r="2594" s="1" customFormat="1" ht="40.5" spans="1:37">
      <c r="A2594" s="1">
        <v>2591</v>
      </c>
      <c r="B2594" s="1" t="s">
        <v>4078</v>
      </c>
      <c r="C2594" s="1" t="s">
        <v>4079</v>
      </c>
      <c r="D2594" s="1" t="s">
        <v>71</v>
      </c>
      <c r="E2594" s="1" t="s">
        <v>4080</v>
      </c>
      <c r="F2594" s="1">
        <v>4.0253</v>
      </c>
      <c r="J2594" s="1">
        <v>3.74</v>
      </c>
      <c r="O2594" s="1">
        <v>3.773</v>
      </c>
      <c r="R2594" s="1">
        <v>3.67</v>
      </c>
      <c r="W2594" s="1">
        <v>3.67</v>
      </c>
      <c r="AA2594" s="1">
        <v>3.67</v>
      </c>
      <c r="AD2594" s="1">
        <v>3.881</v>
      </c>
      <c r="AJ2594" s="1">
        <v>3.67</v>
      </c>
      <c r="AK2594" s="1">
        <v>3.7249</v>
      </c>
    </row>
    <row r="2595" s="1" customFormat="1" ht="40.5" spans="1:37">
      <c r="A2595" s="1">
        <v>2592</v>
      </c>
      <c r="B2595" s="1" t="s">
        <v>4081</v>
      </c>
      <c r="C2595" s="1" t="s">
        <v>246</v>
      </c>
      <c r="D2595" s="1" t="s">
        <v>116</v>
      </c>
      <c r="E2595" s="1" t="s">
        <v>4080</v>
      </c>
      <c r="F2595" s="1">
        <v>0.48</v>
      </c>
      <c r="I2595" s="1">
        <v>0.4592</v>
      </c>
      <c r="J2595" s="1">
        <v>0.4502</v>
      </c>
      <c r="K2595" s="1">
        <v>0.4638</v>
      </c>
      <c r="O2595" s="1">
        <v>0.4493</v>
      </c>
      <c r="AE2595" s="1">
        <v>0.4375</v>
      </c>
      <c r="AK2595" s="1">
        <v>0.452</v>
      </c>
    </row>
    <row r="2596" s="1" customFormat="1" ht="40.5" spans="1:37">
      <c r="A2596" s="1">
        <v>2593</v>
      </c>
      <c r="B2596" s="1" t="s">
        <v>4081</v>
      </c>
      <c r="C2596" s="1" t="s">
        <v>40</v>
      </c>
      <c r="D2596" s="1" t="s">
        <v>116</v>
      </c>
      <c r="E2596" s="1" t="s">
        <v>4080</v>
      </c>
      <c r="F2596" s="1">
        <v>0.8533</v>
      </c>
      <c r="I2596" s="1">
        <v>0.8531</v>
      </c>
      <c r="R2596" s="1">
        <v>0.8531</v>
      </c>
      <c r="AC2596" s="1">
        <v>0.8531</v>
      </c>
      <c r="AD2596" s="1">
        <v>0.8531</v>
      </c>
      <c r="AI2596" s="1">
        <v>0.8531</v>
      </c>
      <c r="AJ2596" s="1">
        <v>0.8531</v>
      </c>
      <c r="AK2596" s="1">
        <v>0.8531</v>
      </c>
    </row>
    <row r="2597" s="1" customFormat="1" ht="40.5" spans="1:37">
      <c r="A2597" s="1">
        <v>2594</v>
      </c>
      <c r="B2597" s="1" t="s">
        <v>4081</v>
      </c>
      <c r="C2597" s="1" t="s">
        <v>40</v>
      </c>
      <c r="D2597" s="1" t="s">
        <v>136</v>
      </c>
      <c r="E2597" s="1" t="s">
        <v>4080</v>
      </c>
      <c r="F2597" s="1">
        <v>0.8752</v>
      </c>
      <c r="R2597" s="1">
        <v>0.8529</v>
      </c>
      <c r="Y2597" s="1">
        <v>0.8542</v>
      </c>
      <c r="AI2597" s="1">
        <v>0.8529</v>
      </c>
      <c r="AK2597" s="1">
        <v>0.8533</v>
      </c>
    </row>
    <row r="2598" s="1" customFormat="1" ht="40.5" spans="1:37">
      <c r="A2598" s="1">
        <v>2595</v>
      </c>
      <c r="B2598" s="1" t="s">
        <v>4082</v>
      </c>
      <c r="C2598" s="1" t="s">
        <v>1351</v>
      </c>
      <c r="D2598" s="1" t="s">
        <v>514</v>
      </c>
      <c r="E2598" s="1" t="s">
        <v>4080</v>
      </c>
      <c r="F2598" s="1">
        <v>1.9128</v>
      </c>
      <c r="J2598" s="1">
        <v>1.754</v>
      </c>
      <c r="O2598" s="1">
        <v>1.754</v>
      </c>
      <c r="R2598" s="1">
        <v>1.754</v>
      </c>
      <c r="U2598" s="1">
        <v>1.754</v>
      </c>
      <c r="V2598" s="1">
        <v>1.765</v>
      </c>
      <c r="W2598" s="1">
        <v>1.754</v>
      </c>
      <c r="AA2598" s="1">
        <v>1.754</v>
      </c>
      <c r="AD2598" s="1">
        <v>1.754</v>
      </c>
      <c r="AJ2598" s="1">
        <v>1.754</v>
      </c>
      <c r="AK2598" s="1">
        <v>1.7552</v>
      </c>
    </row>
    <row r="2599" s="1" customFormat="1" ht="40.5" spans="1:37">
      <c r="A2599" s="1">
        <v>2596</v>
      </c>
      <c r="B2599" s="1" t="s">
        <v>4082</v>
      </c>
      <c r="C2599" s="1" t="s">
        <v>1351</v>
      </c>
      <c r="D2599" s="1" t="s">
        <v>64</v>
      </c>
      <c r="E2599" s="1" t="s">
        <v>4080</v>
      </c>
      <c r="F2599" s="1">
        <v>1.9128</v>
      </c>
      <c r="J2599" s="1">
        <v>1.754</v>
      </c>
      <c r="O2599" s="1">
        <v>1.754</v>
      </c>
      <c r="W2599" s="1">
        <v>1.754</v>
      </c>
      <c r="AA2599" s="1">
        <v>1.754</v>
      </c>
      <c r="AK2599" s="1">
        <v>1.754</v>
      </c>
    </row>
    <row r="2600" s="1" customFormat="1" ht="54" spans="1:37">
      <c r="A2600" s="1">
        <v>2597</v>
      </c>
      <c r="B2600" s="1" t="s">
        <v>66</v>
      </c>
      <c r="C2600" s="1" t="s">
        <v>4083</v>
      </c>
      <c r="D2600" s="1" t="s">
        <v>71</v>
      </c>
      <c r="E2600" s="1" t="s">
        <v>4080</v>
      </c>
      <c r="F2600" s="1">
        <v>4.8</v>
      </c>
      <c r="J2600" s="1">
        <v>3.416</v>
      </c>
      <c r="X2600" s="1">
        <v>3.848</v>
      </c>
      <c r="AA2600" s="1">
        <v>3.416</v>
      </c>
      <c r="AD2600" s="1">
        <v>3.5</v>
      </c>
      <c r="AK2600" s="1">
        <v>3.545</v>
      </c>
    </row>
    <row r="2601" s="1" customFormat="1" ht="40.5" spans="1:37">
      <c r="A2601" s="1">
        <v>2598</v>
      </c>
      <c r="B2601" s="1" t="s">
        <v>4084</v>
      </c>
      <c r="C2601" s="1" t="s">
        <v>4085</v>
      </c>
      <c r="D2601" s="1" t="s">
        <v>116</v>
      </c>
      <c r="E2601" s="1" t="s">
        <v>4080</v>
      </c>
      <c r="F2601" s="1">
        <v>0.9429</v>
      </c>
      <c r="J2601" s="1">
        <v>0.931</v>
      </c>
      <c r="AA2601" s="1">
        <v>0.931</v>
      </c>
      <c r="AK2601" s="1">
        <v>0.931</v>
      </c>
    </row>
    <row r="2602" s="1" customFormat="1" ht="40.5" spans="1:37">
      <c r="A2602" s="1">
        <v>2599</v>
      </c>
      <c r="B2602" s="1" t="s">
        <v>4086</v>
      </c>
      <c r="C2602" s="1" t="s">
        <v>4087</v>
      </c>
      <c r="D2602" s="1" t="s">
        <v>116</v>
      </c>
      <c r="E2602" s="1" t="s">
        <v>4080</v>
      </c>
      <c r="F2602" s="1">
        <v>0.9196</v>
      </c>
      <c r="I2602" s="1">
        <v>0.7798</v>
      </c>
      <c r="J2602" s="1">
        <v>0.7606</v>
      </c>
      <c r="S2602" s="1">
        <v>0.848</v>
      </c>
      <c r="AC2602" s="1">
        <v>0.7808</v>
      </c>
      <c r="AK2602" s="1">
        <v>0.7923</v>
      </c>
    </row>
    <row r="2603" s="1" customFormat="1" ht="40.5" spans="1:37">
      <c r="A2603" s="1">
        <v>2600</v>
      </c>
      <c r="B2603" s="1" t="s">
        <v>4088</v>
      </c>
      <c r="C2603" s="1" t="s">
        <v>4089</v>
      </c>
      <c r="D2603" s="1" t="s">
        <v>514</v>
      </c>
      <c r="E2603" s="1" t="s">
        <v>4080</v>
      </c>
      <c r="F2603" s="1">
        <v>2.4638</v>
      </c>
      <c r="G2603" s="1">
        <v>2.43</v>
      </c>
      <c r="L2603" s="1">
        <v>1.8785</v>
      </c>
      <c r="M2603" s="1">
        <v>1.88</v>
      </c>
      <c r="Q2603" s="1">
        <v>1.88</v>
      </c>
      <c r="X2603" s="1">
        <v>2.4</v>
      </c>
      <c r="Y2603" s="1">
        <v>2.125</v>
      </c>
      <c r="AD2603" s="1">
        <v>2.1739</v>
      </c>
      <c r="AK2603" s="1">
        <v>2.1096</v>
      </c>
    </row>
    <row r="2604" s="1" customFormat="1" ht="54" spans="1:37">
      <c r="A2604" s="1">
        <v>2601</v>
      </c>
      <c r="B2604" s="1" t="s">
        <v>140</v>
      </c>
      <c r="C2604" s="1" t="s">
        <v>4090</v>
      </c>
      <c r="D2604" s="1" t="s">
        <v>4091</v>
      </c>
      <c r="E2604" s="1" t="s">
        <v>4080</v>
      </c>
      <c r="F2604" s="1">
        <v>0.7827</v>
      </c>
      <c r="K2604" s="1">
        <v>0.595</v>
      </c>
      <c r="M2604" s="1">
        <v>0.75</v>
      </c>
      <c r="AK2604" s="1">
        <v>0.6725</v>
      </c>
    </row>
    <row r="2605" s="1" customFormat="1" ht="67.5" spans="1:37">
      <c r="A2605" s="1">
        <v>2602</v>
      </c>
      <c r="B2605" s="1" t="s">
        <v>4092</v>
      </c>
      <c r="C2605" s="1" t="s">
        <v>4093</v>
      </c>
      <c r="D2605" s="1" t="s">
        <v>127</v>
      </c>
      <c r="E2605" s="1" t="s">
        <v>4080</v>
      </c>
      <c r="F2605" s="1">
        <v>2.49</v>
      </c>
      <c r="X2605" s="1">
        <v>2.25</v>
      </c>
      <c r="Y2605" s="1">
        <v>2.125</v>
      </c>
      <c r="AD2605" s="1">
        <v>2.1738</v>
      </c>
      <c r="AK2605" s="1">
        <v>2.1829</v>
      </c>
    </row>
    <row r="2606" s="1" customFormat="1" ht="14" customHeight="1" spans="1:37">
      <c r="A2606" s="1">
        <v>2603</v>
      </c>
      <c r="B2606" s="1" t="s">
        <v>4094</v>
      </c>
      <c r="C2606" s="1" t="s">
        <v>331</v>
      </c>
      <c r="D2606" s="1" t="s">
        <v>154</v>
      </c>
      <c r="E2606" s="1" t="s">
        <v>4095</v>
      </c>
      <c r="F2606" s="1">
        <v>3.3369</v>
      </c>
      <c r="K2606" s="1">
        <v>3.2858</v>
      </c>
      <c r="L2606" s="1">
        <v>3.2835</v>
      </c>
      <c r="M2606" s="1">
        <v>2.9256</v>
      </c>
      <c r="N2606" s="1">
        <v>2.9256</v>
      </c>
      <c r="O2606" s="1">
        <v>2.9256</v>
      </c>
      <c r="Q2606" s="1">
        <v>2.9256</v>
      </c>
      <c r="R2606" s="1">
        <v>2.9256</v>
      </c>
      <c r="T2606" s="1">
        <v>3.2025</v>
      </c>
      <c r="U2606" s="1">
        <v>2.9256</v>
      </c>
      <c r="V2606" s="1">
        <v>2.9852</v>
      </c>
      <c r="W2606" s="1">
        <v>2.9256</v>
      </c>
      <c r="Z2606" s="1">
        <v>2.9256</v>
      </c>
      <c r="AD2606" s="1">
        <v>2.9256</v>
      </c>
      <c r="AI2606" s="1">
        <v>2.9256</v>
      </c>
      <c r="AJ2606" s="1">
        <v>2.9256</v>
      </c>
      <c r="AK2606" s="1">
        <v>2.9959</v>
      </c>
    </row>
    <row r="2607" s="1" customFormat="1" ht="40.5" spans="1:37">
      <c r="A2607" s="1">
        <v>2604</v>
      </c>
      <c r="B2607" s="1" t="s">
        <v>4096</v>
      </c>
      <c r="C2607" s="1" t="s">
        <v>2532</v>
      </c>
      <c r="D2607" s="1" t="s">
        <v>114</v>
      </c>
      <c r="E2607" s="1" t="s">
        <v>4095</v>
      </c>
      <c r="F2607" s="1">
        <v>1.1731</v>
      </c>
      <c r="I2607" s="1">
        <v>1.1687</v>
      </c>
      <c r="K2607" s="1">
        <v>1.1731</v>
      </c>
      <c r="L2607" s="1">
        <v>1.1556</v>
      </c>
      <c r="M2607" s="1">
        <v>1.1667</v>
      </c>
      <c r="O2607" s="1">
        <v>1.1295</v>
      </c>
      <c r="R2607" s="1">
        <v>1.1231</v>
      </c>
      <c r="U2607" s="1">
        <v>1.1231</v>
      </c>
      <c r="V2607" s="1">
        <v>1.1431</v>
      </c>
      <c r="W2607" s="1">
        <v>1.1362</v>
      </c>
      <c r="Z2607" s="1">
        <v>1.1231</v>
      </c>
      <c r="AA2607" s="1">
        <v>1.1231</v>
      </c>
      <c r="AD2607" s="1">
        <v>1.142</v>
      </c>
      <c r="AH2607" s="1">
        <v>1.1231</v>
      </c>
      <c r="AK2607" s="1">
        <v>1.1408</v>
      </c>
    </row>
    <row r="2608" s="1" customFormat="1" ht="40.5" spans="1:37">
      <c r="A2608" s="1">
        <v>2605</v>
      </c>
      <c r="B2608" s="1" t="s">
        <v>4096</v>
      </c>
      <c r="C2608" s="1" t="s">
        <v>2532</v>
      </c>
      <c r="D2608" s="1" t="s">
        <v>136</v>
      </c>
      <c r="E2608" s="1" t="s">
        <v>4095</v>
      </c>
      <c r="F2608" s="1">
        <v>1.1905</v>
      </c>
      <c r="O2608" s="1">
        <v>1.1259</v>
      </c>
      <c r="W2608" s="1">
        <v>1.1592</v>
      </c>
      <c r="AI2608" s="1">
        <v>1.1592</v>
      </c>
      <c r="AK2608" s="1">
        <v>1.1481</v>
      </c>
    </row>
    <row r="2609" s="1" customFormat="1" ht="40.5" spans="1:37">
      <c r="A2609" s="1">
        <v>2606</v>
      </c>
      <c r="B2609" s="1" t="s">
        <v>4097</v>
      </c>
      <c r="C2609" s="1" t="s">
        <v>315</v>
      </c>
      <c r="D2609" s="1" t="s">
        <v>251</v>
      </c>
      <c r="E2609" s="1" t="s">
        <v>4095</v>
      </c>
      <c r="F2609" s="1">
        <v>0.8434</v>
      </c>
      <c r="Q2609" s="1">
        <v>0.65</v>
      </c>
      <c r="R2609" s="1">
        <v>0.6667</v>
      </c>
      <c r="U2609" s="1">
        <v>0.6817</v>
      </c>
      <c r="Y2609" s="1">
        <v>0.7467</v>
      </c>
      <c r="AC2609" s="1">
        <v>0.65</v>
      </c>
      <c r="AK2609" s="1">
        <v>0.679</v>
      </c>
    </row>
    <row r="2610" s="1" customFormat="1" ht="40.5" spans="1:37">
      <c r="A2610" s="1">
        <v>2607</v>
      </c>
      <c r="B2610" s="1" t="s">
        <v>4097</v>
      </c>
      <c r="C2610" s="1" t="s">
        <v>315</v>
      </c>
      <c r="D2610" s="1" t="s">
        <v>136</v>
      </c>
      <c r="E2610" s="1" t="s">
        <v>4095</v>
      </c>
      <c r="F2610" s="1">
        <v>0.7764</v>
      </c>
      <c r="L2610" s="1">
        <v>0.6554</v>
      </c>
      <c r="N2610" s="1">
        <v>0.65</v>
      </c>
      <c r="Q2610" s="1">
        <v>0.65</v>
      </c>
      <c r="R2610" s="1">
        <v>0.65</v>
      </c>
      <c r="S2610" s="1">
        <v>0.7117</v>
      </c>
      <c r="T2610" s="1">
        <v>0.7117</v>
      </c>
      <c r="U2610" s="1">
        <v>0.65</v>
      </c>
      <c r="V2610" s="1">
        <v>0.65</v>
      </c>
      <c r="W2610" s="1">
        <v>0.65</v>
      </c>
      <c r="Y2610" s="1">
        <v>0.6617</v>
      </c>
      <c r="AC2610" s="1">
        <v>0.65</v>
      </c>
      <c r="AH2610" s="1">
        <v>0.65</v>
      </c>
      <c r="AI2610" s="1">
        <v>0.65</v>
      </c>
      <c r="AJ2610" s="1">
        <v>0.65</v>
      </c>
      <c r="AK2610" s="1">
        <v>0.66</v>
      </c>
    </row>
    <row r="2611" s="1" customFormat="1" ht="54" spans="1:37">
      <c r="A2611" s="1">
        <v>2608</v>
      </c>
      <c r="B2611" s="1" t="s">
        <v>4098</v>
      </c>
      <c r="C2611" s="1" t="s">
        <v>1384</v>
      </c>
      <c r="D2611" s="1" t="s">
        <v>4099</v>
      </c>
      <c r="E2611" s="1" t="s">
        <v>4100</v>
      </c>
      <c r="F2611" s="1">
        <v>0.7164</v>
      </c>
      <c r="H2611" s="1">
        <v>0.6578</v>
      </c>
      <c r="J2611" s="1">
        <v>0.705</v>
      </c>
      <c r="K2611" s="1">
        <v>0.659</v>
      </c>
      <c r="L2611" s="1">
        <v>0.66</v>
      </c>
      <c r="M2611" s="1">
        <v>0.6738</v>
      </c>
      <c r="P2611" s="1">
        <v>0.6747</v>
      </c>
      <c r="U2611" s="1">
        <v>0.633</v>
      </c>
      <c r="V2611" s="1">
        <v>0.6575</v>
      </c>
      <c r="W2611" s="1">
        <v>0.628</v>
      </c>
      <c r="X2611" s="1">
        <v>0.679</v>
      </c>
      <c r="Z2611" s="1">
        <v>0.6753</v>
      </c>
      <c r="AA2611" s="1">
        <v>0.628</v>
      </c>
      <c r="AD2611" s="1">
        <v>0.628</v>
      </c>
      <c r="AF2611" s="1">
        <v>0.628</v>
      </c>
      <c r="AH2611" s="1">
        <v>0.628</v>
      </c>
      <c r="AK2611" s="1">
        <v>0.6543</v>
      </c>
    </row>
    <row r="2612" s="1" customFormat="1" ht="54" spans="1:37">
      <c r="A2612" s="1">
        <v>2609</v>
      </c>
      <c r="B2612" s="1" t="s">
        <v>4101</v>
      </c>
      <c r="C2612" s="1" t="s">
        <v>1384</v>
      </c>
      <c r="D2612" s="1" t="s">
        <v>4102</v>
      </c>
      <c r="E2612" s="1" t="s">
        <v>4100</v>
      </c>
      <c r="F2612" s="1">
        <v>1.1079</v>
      </c>
      <c r="H2612" s="6">
        <v>1</v>
      </c>
      <c r="J2612" s="1">
        <v>1.0842</v>
      </c>
      <c r="U2612" s="1">
        <v>0.863</v>
      </c>
      <c r="V2612" s="1">
        <v>1.0812</v>
      </c>
      <c r="W2612" s="1">
        <v>0.863</v>
      </c>
      <c r="AA2612" s="1">
        <v>0.9889</v>
      </c>
      <c r="AD2612" s="1">
        <v>0.9866</v>
      </c>
      <c r="AI2612" s="1">
        <v>0.863</v>
      </c>
      <c r="AK2612" s="1">
        <v>0.9662</v>
      </c>
    </row>
    <row r="2613" s="1" customFormat="1" ht="40.5" spans="1:37">
      <c r="A2613" s="1">
        <v>2610</v>
      </c>
      <c r="B2613" s="1" t="s">
        <v>4103</v>
      </c>
      <c r="C2613" s="1" t="s">
        <v>4104</v>
      </c>
      <c r="D2613" s="1" t="s">
        <v>4105</v>
      </c>
      <c r="E2613" s="1" t="s">
        <v>4106</v>
      </c>
      <c r="F2613" s="6">
        <v>0.554861111111111</v>
      </c>
      <c r="H2613" s="6">
        <v>0.574305555555556</v>
      </c>
      <c r="I2613" s="6">
        <v>0.509722222222222</v>
      </c>
      <c r="J2613" s="6">
        <v>0.490833333333333</v>
      </c>
      <c r="K2613" s="6">
        <v>0.504027777777778</v>
      </c>
      <c r="L2613" s="6">
        <v>0.505555555555556</v>
      </c>
      <c r="M2613" s="6">
        <v>0.488888888888889</v>
      </c>
      <c r="O2613" s="6"/>
      <c r="P2613" s="6">
        <v>0.69</v>
      </c>
      <c r="S2613" s="6">
        <v>0.536111111111111</v>
      </c>
      <c r="T2613" s="6"/>
      <c r="U2613" s="6">
        <v>0.686111111111111</v>
      </c>
      <c r="V2613" s="6">
        <v>0.494861111111111</v>
      </c>
      <c r="W2613" s="6">
        <v>0.488888888888889</v>
      </c>
      <c r="Y2613" s="6">
        <v>0.488888888888889</v>
      </c>
      <c r="Z2613" s="6">
        <v>0.535833333333333</v>
      </c>
      <c r="AC2613" s="6">
        <v>0.559722222222222</v>
      </c>
      <c r="AD2613" s="6">
        <v>0.488888888888889</v>
      </c>
      <c r="AH2613" s="6">
        <v>0.525138888888889</v>
      </c>
      <c r="AI2613" s="6">
        <v>0.488888888888889</v>
      </c>
      <c r="AJ2613" s="6">
        <v>0.495</v>
      </c>
      <c r="AK2613" s="1">
        <v>0.5319</v>
      </c>
    </row>
    <row r="2614" s="1" customFormat="1" ht="40.5" spans="1:37">
      <c r="A2614" s="1">
        <v>2611</v>
      </c>
      <c r="B2614" s="1" t="s">
        <v>4107</v>
      </c>
      <c r="C2614" s="1" t="s">
        <v>3729</v>
      </c>
      <c r="D2614" s="1" t="s">
        <v>4108</v>
      </c>
      <c r="E2614" s="1" t="s">
        <v>4106</v>
      </c>
      <c r="F2614" s="6">
        <v>6.71</v>
      </c>
      <c r="G2614" s="1">
        <v>5.7967</v>
      </c>
      <c r="H2614" s="6">
        <v>8.62</v>
      </c>
      <c r="I2614" s="6">
        <v>5.79666666666667</v>
      </c>
      <c r="J2614" s="6">
        <v>5.79666666666667</v>
      </c>
      <c r="K2614" s="6"/>
      <c r="L2614" s="6">
        <v>6.038</v>
      </c>
      <c r="M2614" s="6">
        <v>5.79666666666667</v>
      </c>
      <c r="O2614" s="6">
        <v>5.79666666666667</v>
      </c>
      <c r="P2614" s="6">
        <v>6.1</v>
      </c>
      <c r="S2614" s="6">
        <v>6.25</v>
      </c>
      <c r="T2614" s="6"/>
      <c r="U2614" s="6"/>
      <c r="V2614" s="6">
        <v>6.04</v>
      </c>
      <c r="W2614" s="6">
        <v>5.79666666666667</v>
      </c>
      <c r="Y2614" s="6">
        <v>5.79666666666667</v>
      </c>
      <c r="Z2614" s="6"/>
      <c r="AC2614" s="6">
        <v>6.77</v>
      </c>
      <c r="AD2614" s="6">
        <v>6</v>
      </c>
      <c r="AH2614" s="6"/>
      <c r="AI2614" s="6"/>
      <c r="AJ2614" s="6">
        <v>5.79666666666667</v>
      </c>
      <c r="AK2614" s="1">
        <v>5.8177</v>
      </c>
    </row>
    <row r="2615" s="1" customFormat="1" ht="40.5" spans="1:37">
      <c r="A2615" s="1">
        <v>2612</v>
      </c>
      <c r="B2615" s="1" t="s">
        <v>4107</v>
      </c>
      <c r="C2615" s="1" t="s">
        <v>307</v>
      </c>
      <c r="D2615" s="1" t="s">
        <v>4109</v>
      </c>
      <c r="E2615" s="1" t="s">
        <v>4106</v>
      </c>
      <c r="F2615" s="6">
        <v>3.53666666666667</v>
      </c>
      <c r="H2615" s="6">
        <v>3.88666666666667</v>
      </c>
      <c r="I2615" s="6">
        <v>2.105</v>
      </c>
      <c r="J2615" s="6">
        <v>1.90833333333333</v>
      </c>
      <c r="K2615" s="6"/>
      <c r="L2615" s="6"/>
      <c r="M2615" s="6">
        <v>1.875</v>
      </c>
      <c r="O2615" s="6">
        <v>1.82833333333333</v>
      </c>
      <c r="P2615" s="6"/>
      <c r="Q2615" s="1">
        <v>1.875</v>
      </c>
      <c r="S2615" s="6">
        <v>2.9</v>
      </c>
      <c r="T2615" s="6">
        <v>2.06</v>
      </c>
      <c r="U2615" s="6">
        <v>1.97333333333333</v>
      </c>
      <c r="V2615" s="6"/>
      <c r="W2615" s="6"/>
      <c r="X2615" s="1">
        <v>2.5</v>
      </c>
      <c r="Y2615" s="6"/>
      <c r="Z2615" s="6">
        <v>3.53666666666667</v>
      </c>
      <c r="AC2615" s="6"/>
      <c r="AD2615" s="6"/>
      <c r="AH2615" s="6">
        <v>2.2</v>
      </c>
      <c r="AI2615" s="6"/>
      <c r="AJ2615" s="6"/>
      <c r="AK2615" s="1">
        <v>2.1457</v>
      </c>
    </row>
    <row r="2616" s="1" customFormat="1" ht="40.5" spans="1:37">
      <c r="A2616" s="1">
        <v>2613</v>
      </c>
      <c r="B2616" s="1" t="s">
        <v>4110</v>
      </c>
      <c r="C2616" s="1" t="s">
        <v>4111</v>
      </c>
      <c r="D2616" s="1" t="s">
        <v>4112</v>
      </c>
      <c r="E2616" s="1" t="s">
        <v>4106</v>
      </c>
      <c r="F2616" s="6">
        <v>7.9625</v>
      </c>
      <c r="H2616" s="6">
        <v>8.3</v>
      </c>
      <c r="I2616" s="6">
        <v>6</v>
      </c>
      <c r="J2616" s="6"/>
      <c r="K2616" s="6">
        <v>6.25</v>
      </c>
      <c r="L2616" s="6"/>
      <c r="M2616" s="6"/>
      <c r="O2616" s="6"/>
      <c r="P2616" s="6"/>
      <c r="R2616" s="1">
        <v>6</v>
      </c>
      <c r="S2616" s="6">
        <v>6</v>
      </c>
      <c r="T2616" s="6"/>
      <c r="U2616" s="6">
        <v>8.325</v>
      </c>
      <c r="V2616" s="6">
        <v>7.6</v>
      </c>
      <c r="W2616" s="6"/>
      <c r="Y2616" s="6"/>
      <c r="Z2616" s="6">
        <v>6.3</v>
      </c>
      <c r="AC2616" s="6"/>
      <c r="AD2616" s="6">
        <v>6.3</v>
      </c>
      <c r="AG2616" s="1">
        <v>7.6</v>
      </c>
      <c r="AH2616" s="6"/>
      <c r="AI2616" s="6">
        <v>6</v>
      </c>
      <c r="AJ2616" s="6">
        <v>6</v>
      </c>
      <c r="AK2616" s="1">
        <v>6.8183</v>
      </c>
    </row>
    <row r="2617" s="1" customFormat="1" ht="40.5" spans="1:37">
      <c r="A2617" s="1">
        <v>2614</v>
      </c>
      <c r="B2617" s="1" t="s">
        <v>4110</v>
      </c>
      <c r="C2617" s="1" t="s">
        <v>4111</v>
      </c>
      <c r="D2617" s="1" t="s">
        <v>4113</v>
      </c>
      <c r="E2617" s="1" t="s">
        <v>4106</v>
      </c>
      <c r="F2617" s="6">
        <v>6.7473</v>
      </c>
      <c r="H2617" s="6">
        <v>8.3</v>
      </c>
      <c r="I2617" s="6">
        <v>5.59333333333333</v>
      </c>
      <c r="J2617" s="6">
        <v>6.2</v>
      </c>
      <c r="K2617" s="6">
        <v>6.25</v>
      </c>
      <c r="L2617" s="6"/>
      <c r="M2617" s="6">
        <v>5.18766666666667</v>
      </c>
      <c r="O2617" s="6">
        <v>5.773</v>
      </c>
      <c r="P2617" s="6">
        <v>5.72</v>
      </c>
      <c r="R2617" s="1">
        <v>6</v>
      </c>
      <c r="S2617" s="6">
        <v>5.18766666666667</v>
      </c>
      <c r="T2617" s="6"/>
      <c r="U2617" s="6">
        <v>5.905</v>
      </c>
      <c r="V2617" s="6">
        <v>6.74733333333333</v>
      </c>
      <c r="W2617" s="6"/>
      <c r="Y2617" s="6">
        <v>5.679</v>
      </c>
      <c r="Z2617" s="6"/>
      <c r="AC2617" s="6"/>
      <c r="AD2617" s="6">
        <v>6.3</v>
      </c>
      <c r="AH2617" s="6"/>
      <c r="AI2617" s="6">
        <v>5.18766666666667</v>
      </c>
      <c r="AJ2617" s="6"/>
      <c r="AK2617" s="1">
        <v>6.0519</v>
      </c>
    </row>
    <row r="2618" s="1" customFormat="1" ht="40.5" spans="1:37">
      <c r="A2618" s="1">
        <v>2615</v>
      </c>
      <c r="B2618" s="1" t="s">
        <v>2531</v>
      </c>
      <c r="C2618" s="1" t="s">
        <v>4114</v>
      </c>
      <c r="D2618" s="1" t="s">
        <v>4009</v>
      </c>
      <c r="E2618" s="1" t="s">
        <v>4106</v>
      </c>
      <c r="F2618" s="6">
        <v>3.055</v>
      </c>
      <c r="H2618" s="6">
        <v>3.47</v>
      </c>
      <c r="I2618" s="6">
        <v>3.035</v>
      </c>
      <c r="J2618" s="6"/>
      <c r="K2618" s="6">
        <v>3.2325</v>
      </c>
      <c r="L2618" s="6">
        <v>3.2265</v>
      </c>
      <c r="M2618" s="6"/>
      <c r="O2618" s="6"/>
      <c r="P2618" s="6">
        <v>3.17</v>
      </c>
      <c r="S2618" s="6">
        <v>3.45833333333333</v>
      </c>
      <c r="T2618" s="6">
        <v>2.97666666666667</v>
      </c>
      <c r="U2618" s="6">
        <v>4.33333333333333</v>
      </c>
      <c r="V2618" s="6">
        <v>3.04166666666667</v>
      </c>
      <c r="W2618" s="6"/>
      <c r="Y2618" s="6">
        <v>3.38416666666667</v>
      </c>
      <c r="Z2618" s="6"/>
      <c r="AC2618" s="6">
        <v>3.30583333333333</v>
      </c>
      <c r="AD2618" s="6">
        <v>3.06833333333333</v>
      </c>
      <c r="AE2618" s="1">
        <v>3.0683</v>
      </c>
      <c r="AH2618" s="6"/>
      <c r="AI2618" s="6"/>
      <c r="AJ2618" s="6"/>
      <c r="AK2618" s="1">
        <v>3.2733</v>
      </c>
    </row>
    <row r="2619" s="1" customFormat="1" ht="40.5" spans="1:37">
      <c r="A2619" s="1">
        <v>2616</v>
      </c>
      <c r="B2619" s="1" t="s">
        <v>4115</v>
      </c>
      <c r="C2619" s="1" t="s">
        <v>4116</v>
      </c>
      <c r="D2619" s="1" t="s">
        <v>4117</v>
      </c>
      <c r="E2619" s="1" t="s">
        <v>4106</v>
      </c>
      <c r="F2619" s="6">
        <v>0.0687022222222222</v>
      </c>
      <c r="H2619" s="6">
        <v>0.0653777777777778</v>
      </c>
      <c r="I2619" s="6">
        <v>0.0657333333333333</v>
      </c>
      <c r="J2619" s="6"/>
      <c r="K2619" s="6"/>
      <c r="L2619" s="6"/>
      <c r="M2619" s="6"/>
      <c r="O2619" s="6">
        <v>0.062</v>
      </c>
      <c r="P2619" s="6"/>
      <c r="S2619" s="6">
        <v>0.0639111111111111</v>
      </c>
      <c r="T2619" s="6"/>
      <c r="U2619" s="6">
        <v>0.0888888888888889</v>
      </c>
      <c r="V2619" s="6"/>
      <c r="W2619" s="6"/>
      <c r="Y2619" s="6"/>
      <c r="Z2619" s="6">
        <v>0.0666</v>
      </c>
      <c r="AC2619" s="6">
        <v>0.065</v>
      </c>
      <c r="AD2619" s="6"/>
      <c r="AH2619" s="6">
        <v>0.0626444444444444</v>
      </c>
      <c r="AI2619" s="6"/>
      <c r="AJ2619" s="6"/>
      <c r="AK2619" s="1">
        <v>0.0677</v>
      </c>
    </row>
    <row r="2620" s="1" customFormat="1" ht="45.75" customHeight="1" spans="1:37">
      <c r="A2620" s="1">
        <v>2617</v>
      </c>
      <c r="B2620" s="1" t="s">
        <v>953</v>
      </c>
      <c r="C2620" s="1" t="s">
        <v>708</v>
      </c>
      <c r="D2620" s="1" t="s">
        <v>47</v>
      </c>
      <c r="E2620" s="1" t="s">
        <v>954</v>
      </c>
      <c r="F2620" s="3">
        <v>28.58</v>
      </c>
      <c r="G2620" s="3">
        <v>28.5</v>
      </c>
      <c r="H2620" s="3"/>
      <c r="I2620" s="3"/>
      <c r="J2620" s="3"/>
      <c r="K2620" s="3">
        <v>28.5</v>
      </c>
      <c r="L2620" s="3"/>
      <c r="M2620" s="3"/>
      <c r="N2620" s="3">
        <v>28.5</v>
      </c>
      <c r="O2620" s="3">
        <v>28.5</v>
      </c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>
        <v>28.5</v>
      </c>
      <c r="AI2620" s="3">
        <v>28.5</v>
      </c>
      <c r="AJ2620" s="3">
        <v>28.5</v>
      </c>
      <c r="AK2620" s="3">
        <v>28.5</v>
      </c>
    </row>
    <row r="2621" s="1" customFormat="1" ht="45.75" customHeight="1" spans="1:37">
      <c r="A2621" s="1">
        <v>2618</v>
      </c>
      <c r="B2621" s="1" t="s">
        <v>955</v>
      </c>
      <c r="C2621" s="1" t="s">
        <v>90</v>
      </c>
      <c r="D2621" s="1" t="s">
        <v>47</v>
      </c>
      <c r="E2621" s="1" t="s">
        <v>954</v>
      </c>
      <c r="F2621" s="3">
        <v>20.86</v>
      </c>
      <c r="G2621" s="3"/>
      <c r="H2621" s="3"/>
      <c r="I2621" s="3"/>
      <c r="J2621" s="3"/>
      <c r="K2621" s="3">
        <v>20.83</v>
      </c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>
        <v>20.85</v>
      </c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>
        <v>20.6</v>
      </c>
      <c r="AJ2621" s="3"/>
      <c r="AK2621" s="3">
        <v>20.76</v>
      </c>
    </row>
    <row r="2622" s="1" customFormat="1" ht="45.75" customHeight="1" spans="1:37">
      <c r="A2622" s="1">
        <v>2619</v>
      </c>
      <c r="B2622" s="1" t="s">
        <v>956</v>
      </c>
      <c r="C2622" s="1" t="s">
        <v>436</v>
      </c>
      <c r="D2622" s="1" t="s">
        <v>47</v>
      </c>
      <c r="E2622" s="1" t="s">
        <v>954</v>
      </c>
      <c r="F2622" s="3">
        <v>20.88</v>
      </c>
      <c r="G2622" s="3">
        <v>20.8</v>
      </c>
      <c r="H2622" s="3"/>
      <c r="I2622" s="3"/>
      <c r="J2622" s="3"/>
      <c r="K2622" s="3">
        <v>20.8</v>
      </c>
      <c r="L2622" s="3"/>
      <c r="M2622" s="3"/>
      <c r="N2622" s="3">
        <v>20.8</v>
      </c>
      <c r="O2622" s="3">
        <v>20.8</v>
      </c>
      <c r="P2622" s="3"/>
      <c r="Q2622" s="3"/>
      <c r="R2622" s="3"/>
      <c r="S2622" s="3">
        <v>20.8</v>
      </c>
      <c r="T2622" s="3"/>
      <c r="U2622" s="3"/>
      <c r="V2622" s="3">
        <v>20.8</v>
      </c>
      <c r="W2622" s="3">
        <v>20.8</v>
      </c>
      <c r="X2622" s="3"/>
      <c r="Y2622" s="3"/>
      <c r="Z2622" s="3">
        <v>20.8</v>
      </c>
      <c r="AA2622" s="3"/>
      <c r="AB2622" s="3"/>
      <c r="AC2622" s="3"/>
      <c r="AD2622" s="3"/>
      <c r="AE2622" s="3">
        <v>20.8</v>
      </c>
      <c r="AF2622" s="3">
        <v>20.8</v>
      </c>
      <c r="AG2622" s="3"/>
      <c r="AH2622" s="3">
        <v>20.8</v>
      </c>
      <c r="AI2622" s="3"/>
      <c r="AJ2622" s="3">
        <v>20.8</v>
      </c>
      <c r="AK2622" s="3">
        <v>20.8</v>
      </c>
    </row>
    <row r="2623" s="1" customFormat="1" ht="45.75" customHeight="1" spans="1:37">
      <c r="A2623" s="1">
        <v>2620</v>
      </c>
      <c r="B2623" s="1" t="s">
        <v>957</v>
      </c>
      <c r="C2623" s="1" t="s">
        <v>315</v>
      </c>
      <c r="D2623" s="1" t="s">
        <v>47</v>
      </c>
      <c r="E2623" s="1" t="s">
        <v>954</v>
      </c>
      <c r="F2623" s="3">
        <v>31.67</v>
      </c>
      <c r="G2623" s="3"/>
      <c r="H2623" s="3"/>
      <c r="I2623" s="3"/>
      <c r="J2623" s="3"/>
      <c r="K2623" s="3"/>
      <c r="L2623" s="3"/>
      <c r="M2623" s="3"/>
      <c r="N2623" s="3"/>
      <c r="O2623" s="3">
        <v>30</v>
      </c>
      <c r="P2623" s="3"/>
      <c r="Q2623" s="3"/>
      <c r="R2623" s="3">
        <v>30</v>
      </c>
      <c r="S2623" s="3"/>
      <c r="T2623" s="3"/>
      <c r="U2623" s="3"/>
      <c r="V2623" s="3">
        <v>30</v>
      </c>
      <c r="W2623" s="3"/>
      <c r="X2623" s="3"/>
      <c r="Y2623" s="3"/>
      <c r="Z2623" s="3"/>
      <c r="AA2623" s="3"/>
      <c r="AB2623" s="3"/>
      <c r="AC2623" s="3"/>
      <c r="AD2623" s="3"/>
      <c r="AE2623" s="3">
        <v>30</v>
      </c>
      <c r="AF2623" s="3"/>
      <c r="AG2623" s="3"/>
      <c r="AH2623" s="3"/>
      <c r="AI2623" s="3">
        <v>30</v>
      </c>
      <c r="AJ2623" s="3">
        <v>30</v>
      </c>
      <c r="AK2623" s="3">
        <v>30</v>
      </c>
    </row>
    <row r="2624" s="1" customFormat="1" ht="45.75" customHeight="1" spans="1:37">
      <c r="A2624" s="1">
        <v>2621</v>
      </c>
      <c r="B2624" s="1" t="s">
        <v>958</v>
      </c>
      <c r="C2624" s="1" t="s">
        <v>959</v>
      </c>
      <c r="D2624" s="1" t="s">
        <v>47</v>
      </c>
      <c r="E2624" s="1" t="s">
        <v>954</v>
      </c>
      <c r="F2624" s="3">
        <v>106.2</v>
      </c>
      <c r="G2624" s="3"/>
      <c r="H2624" s="3"/>
      <c r="I2624" s="3"/>
      <c r="J2624" s="3"/>
      <c r="K2624" s="3">
        <v>105.29</v>
      </c>
      <c r="L2624" s="3"/>
      <c r="M2624" s="3">
        <v>105.29</v>
      </c>
      <c r="N2624" s="3">
        <v>105.29</v>
      </c>
      <c r="O2624" s="3">
        <v>105.29</v>
      </c>
      <c r="P2624" s="3"/>
      <c r="Q2624" s="3">
        <v>105.29</v>
      </c>
      <c r="R2624" s="3">
        <v>105.29</v>
      </c>
      <c r="S2624" s="3"/>
      <c r="T2624" s="3"/>
      <c r="U2624" s="3"/>
      <c r="V2624" s="3">
        <v>105.29</v>
      </c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>
        <v>105.29</v>
      </c>
      <c r="AI2624" s="3">
        <v>105.29</v>
      </c>
      <c r="AJ2624" s="3">
        <v>105.29</v>
      </c>
      <c r="AK2624" s="3">
        <v>105.29</v>
      </c>
    </row>
    <row r="2625" s="1" customFormat="1" ht="45.75" customHeight="1" spans="1:37">
      <c r="A2625" s="1">
        <v>2622</v>
      </c>
      <c r="B2625" s="1" t="s">
        <v>43</v>
      </c>
      <c r="C2625" s="1" t="s">
        <v>40</v>
      </c>
      <c r="D2625" s="1" t="s">
        <v>47</v>
      </c>
      <c r="E2625" s="1" t="s">
        <v>954</v>
      </c>
      <c r="F2625" s="3">
        <v>56</v>
      </c>
      <c r="G2625" s="3"/>
      <c r="H2625" s="3"/>
      <c r="I2625" s="3">
        <v>44.3</v>
      </c>
      <c r="J2625" s="3">
        <v>44.3</v>
      </c>
      <c r="K2625" s="3"/>
      <c r="L2625" s="3"/>
      <c r="M2625" s="3"/>
      <c r="N2625" s="3">
        <v>44.3</v>
      </c>
      <c r="O2625" s="3"/>
      <c r="P2625" s="3"/>
      <c r="Q2625" s="3"/>
      <c r="R2625" s="3"/>
      <c r="S2625" s="3">
        <v>44.3</v>
      </c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>
        <v>44.3</v>
      </c>
      <c r="AE2625" s="3"/>
      <c r="AF2625" s="3"/>
      <c r="AG2625" s="3"/>
      <c r="AH2625" s="3"/>
      <c r="AI2625" s="3">
        <v>44.3</v>
      </c>
      <c r="AJ2625" s="3">
        <v>44.3</v>
      </c>
      <c r="AK2625" s="3">
        <v>44.3</v>
      </c>
    </row>
    <row r="2626" s="1" customFormat="1" ht="45.75" customHeight="1" spans="1:37">
      <c r="A2626" s="1">
        <v>2623</v>
      </c>
      <c r="B2626" s="1" t="s">
        <v>960</v>
      </c>
      <c r="C2626" s="1" t="s">
        <v>961</v>
      </c>
      <c r="D2626" s="1" t="s">
        <v>47</v>
      </c>
      <c r="E2626" s="1" t="s">
        <v>954</v>
      </c>
      <c r="F2626" s="3">
        <v>3008.29</v>
      </c>
      <c r="G2626" s="3">
        <v>2776.97</v>
      </c>
      <c r="H2626" s="3"/>
      <c r="I2626" s="3"/>
      <c r="J2626" s="3"/>
      <c r="K2626" s="3"/>
      <c r="L2626" s="3"/>
      <c r="M2626" s="3"/>
      <c r="N2626" s="3"/>
      <c r="O2626" s="3"/>
      <c r="P2626" s="3"/>
      <c r="Q2626" s="3">
        <v>2776.97</v>
      </c>
      <c r="R2626" s="3"/>
      <c r="S2626" s="3"/>
      <c r="T2626" s="3"/>
      <c r="U2626" s="3"/>
      <c r="V2626" s="3"/>
      <c r="W2626" s="3"/>
      <c r="X2626" s="3"/>
      <c r="Y2626" s="3"/>
      <c r="Z2626" s="3">
        <v>2776.97</v>
      </c>
      <c r="AA2626" s="3"/>
      <c r="AB2626" s="3"/>
      <c r="AC2626" s="3"/>
      <c r="AD2626" s="3"/>
      <c r="AE2626" s="3"/>
      <c r="AF2626" s="3"/>
      <c r="AG2626" s="3"/>
      <c r="AH2626" s="3"/>
      <c r="AI2626" s="3">
        <v>2776.97</v>
      </c>
      <c r="AJ2626" s="3"/>
      <c r="AK2626" s="3">
        <v>2776.97</v>
      </c>
    </row>
    <row r="2627" s="1" customFormat="1" ht="45.75" customHeight="1" spans="1:37">
      <c r="A2627" s="1">
        <v>2624</v>
      </c>
      <c r="B2627" s="1" t="s">
        <v>962</v>
      </c>
      <c r="C2627" s="1" t="s">
        <v>963</v>
      </c>
      <c r="D2627" s="1" t="s">
        <v>47</v>
      </c>
      <c r="E2627" s="1" t="s">
        <v>954</v>
      </c>
      <c r="F2627" s="3">
        <v>154.4</v>
      </c>
      <c r="G2627" s="3"/>
      <c r="H2627" s="3"/>
      <c r="I2627" s="3"/>
      <c r="J2627" s="3"/>
      <c r="K2627" s="3"/>
      <c r="L2627" s="3"/>
      <c r="M2627" s="3"/>
      <c r="N2627" s="3"/>
      <c r="O2627" s="3">
        <v>152</v>
      </c>
      <c r="P2627" s="3"/>
      <c r="Q2627" s="3">
        <v>152</v>
      </c>
      <c r="R2627" s="3">
        <v>152</v>
      </c>
      <c r="S2627" s="3"/>
      <c r="T2627" s="3"/>
      <c r="U2627" s="3"/>
      <c r="V2627" s="3"/>
      <c r="W2627" s="3"/>
      <c r="X2627" s="3"/>
      <c r="Y2627" s="3">
        <v>153.31</v>
      </c>
      <c r="Z2627" s="3"/>
      <c r="AA2627" s="3"/>
      <c r="AB2627" s="3"/>
      <c r="AC2627" s="3"/>
      <c r="AD2627" s="3">
        <v>152</v>
      </c>
      <c r="AE2627" s="3"/>
      <c r="AF2627" s="3">
        <v>152</v>
      </c>
      <c r="AG2627" s="3"/>
      <c r="AH2627" s="3">
        <v>152</v>
      </c>
      <c r="AI2627" s="3">
        <v>152</v>
      </c>
      <c r="AJ2627" s="3">
        <v>152</v>
      </c>
      <c r="AK2627" s="3">
        <v>152.145555555556</v>
      </c>
    </row>
    <row r="2628" s="1" customFormat="1" ht="45.75" customHeight="1" spans="1:37">
      <c r="A2628" s="1">
        <v>2625</v>
      </c>
      <c r="B2628" s="1" t="s">
        <v>962</v>
      </c>
      <c r="C2628" s="1" t="s">
        <v>964</v>
      </c>
      <c r="D2628" s="1" t="s">
        <v>47</v>
      </c>
      <c r="E2628" s="1" t="s">
        <v>954</v>
      </c>
      <c r="F2628" s="3">
        <v>218.94</v>
      </c>
      <c r="G2628" s="3"/>
      <c r="H2628" s="3"/>
      <c r="I2628" s="3"/>
      <c r="J2628" s="3"/>
      <c r="K2628" s="3"/>
      <c r="L2628" s="3">
        <v>217.9</v>
      </c>
      <c r="M2628" s="3"/>
      <c r="N2628" s="3"/>
      <c r="O2628" s="3"/>
      <c r="P2628" s="3"/>
      <c r="Q2628" s="3">
        <v>218.65</v>
      </c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>
        <v>218.65</v>
      </c>
      <c r="AG2628" s="3"/>
      <c r="AH2628" s="3">
        <v>218.65</v>
      </c>
      <c r="AI2628" s="3">
        <v>217.9</v>
      </c>
      <c r="AJ2628" s="3">
        <v>218.65</v>
      </c>
      <c r="AK2628" s="3">
        <v>218.4</v>
      </c>
    </row>
    <row r="2629" s="1" customFormat="1" ht="45.75" customHeight="1" spans="1:37">
      <c r="A2629" s="1">
        <v>2626</v>
      </c>
      <c r="B2629" s="1" t="s">
        <v>454</v>
      </c>
      <c r="C2629" s="1" t="s">
        <v>966</v>
      </c>
      <c r="D2629" s="1" t="s">
        <v>47</v>
      </c>
      <c r="E2629" s="1" t="s">
        <v>954</v>
      </c>
      <c r="F2629" s="3">
        <v>18.18</v>
      </c>
      <c r="G2629" s="3"/>
      <c r="H2629" s="3"/>
      <c r="I2629" s="3"/>
      <c r="J2629" s="3"/>
      <c r="K2629" s="3"/>
      <c r="L2629" s="3">
        <v>18.05</v>
      </c>
      <c r="M2629" s="3"/>
      <c r="N2629" s="3"/>
      <c r="O2629" s="3"/>
      <c r="P2629" s="3"/>
      <c r="Q2629" s="3">
        <v>18.05</v>
      </c>
      <c r="R2629" s="3"/>
      <c r="S2629" s="3">
        <v>18.05</v>
      </c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>
        <v>18.05</v>
      </c>
      <c r="AE2629" s="3"/>
      <c r="AF2629" s="3"/>
      <c r="AG2629" s="3"/>
      <c r="AH2629" s="3">
        <v>18.05</v>
      </c>
      <c r="AI2629" s="3">
        <v>18.05</v>
      </c>
      <c r="AJ2629" s="3">
        <v>18.05</v>
      </c>
      <c r="AK2629" s="3">
        <v>18.05</v>
      </c>
    </row>
    <row r="2630" s="1" customFormat="1" ht="45.75" customHeight="1" spans="1:37">
      <c r="A2630" s="1">
        <v>2627</v>
      </c>
      <c r="B2630" s="1" t="s">
        <v>454</v>
      </c>
      <c r="C2630" s="1" t="s">
        <v>4118</v>
      </c>
      <c r="D2630" s="1" t="s">
        <v>47</v>
      </c>
      <c r="E2630" s="1" t="s">
        <v>954</v>
      </c>
      <c r="F2630" s="3">
        <v>28.38</v>
      </c>
      <c r="G2630" s="3">
        <v>28.1</v>
      </c>
      <c r="H2630" s="3"/>
      <c r="I2630" s="3">
        <v>28.1</v>
      </c>
      <c r="J2630" s="3"/>
      <c r="K2630" s="3"/>
      <c r="L2630" s="3">
        <v>28.1</v>
      </c>
      <c r="M2630" s="3">
        <v>28.1</v>
      </c>
      <c r="N2630" s="3"/>
      <c r="O2630" s="3">
        <v>28.1</v>
      </c>
      <c r="P2630" s="3"/>
      <c r="Q2630" s="3"/>
      <c r="R2630" s="3">
        <v>28.1</v>
      </c>
      <c r="S2630" s="3">
        <v>28.1</v>
      </c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>
        <v>28.1</v>
      </c>
      <c r="AE2630" s="3"/>
      <c r="AF2630" s="3">
        <v>28.1</v>
      </c>
      <c r="AG2630" s="3"/>
      <c r="AH2630" s="3">
        <v>28.1</v>
      </c>
      <c r="AI2630" s="3">
        <v>28.1</v>
      </c>
      <c r="AJ2630" s="3">
        <v>28.1</v>
      </c>
      <c r="AK2630" s="3">
        <v>28.1</v>
      </c>
    </row>
    <row r="2631" s="1" customFormat="1" ht="45.75" customHeight="1" spans="1:37">
      <c r="A2631" s="1">
        <v>2628</v>
      </c>
      <c r="B2631" s="1" t="s">
        <v>967</v>
      </c>
      <c r="C2631" s="1" t="s">
        <v>968</v>
      </c>
      <c r="D2631" s="1" t="s">
        <v>363</v>
      </c>
      <c r="E2631" s="1" t="s">
        <v>954</v>
      </c>
      <c r="F2631" s="3">
        <v>10.33</v>
      </c>
      <c r="G2631" s="3"/>
      <c r="H2631" s="3"/>
      <c r="I2631" s="3">
        <v>10.25</v>
      </c>
      <c r="J2631" s="3"/>
      <c r="K2631" s="3"/>
      <c r="L2631" s="3"/>
      <c r="M2631" s="3"/>
      <c r="N2631" s="3"/>
      <c r="O2631" s="3">
        <v>10.25</v>
      </c>
      <c r="P2631" s="3"/>
      <c r="Q2631" s="3"/>
      <c r="R2631" s="3">
        <v>10.25</v>
      </c>
      <c r="S2631" s="3">
        <v>10.25</v>
      </c>
      <c r="T2631" s="3"/>
      <c r="U2631" s="3"/>
      <c r="V2631" s="3"/>
      <c r="W2631" s="3">
        <v>10.25</v>
      </c>
      <c r="X2631" s="3"/>
      <c r="Y2631" s="3">
        <v>10.3</v>
      </c>
      <c r="Z2631" s="3"/>
      <c r="AA2631" s="3"/>
      <c r="AB2631" s="3"/>
      <c r="AC2631" s="3"/>
      <c r="AD2631" s="3">
        <v>10.25</v>
      </c>
      <c r="AE2631" s="3"/>
      <c r="AF2631" s="3">
        <v>10.25</v>
      </c>
      <c r="AG2631" s="3"/>
      <c r="AH2631" s="3">
        <v>10.25</v>
      </c>
      <c r="AI2631" s="3">
        <v>10.25</v>
      </c>
      <c r="AJ2631" s="3">
        <v>10.25</v>
      </c>
      <c r="AK2631" s="3">
        <v>10.2545454545455</v>
      </c>
    </row>
    <row r="2632" s="1" customFormat="1" ht="45.75" customHeight="1" spans="1:37">
      <c r="A2632" s="1">
        <v>2629</v>
      </c>
      <c r="B2632" s="1" t="s">
        <v>967</v>
      </c>
      <c r="C2632" s="1" t="s">
        <v>969</v>
      </c>
      <c r="D2632" s="1" t="s">
        <v>363</v>
      </c>
      <c r="E2632" s="1" t="s">
        <v>954</v>
      </c>
      <c r="F2632" s="3">
        <v>15.91</v>
      </c>
      <c r="G2632" s="3">
        <v>15.83</v>
      </c>
      <c r="H2632" s="3"/>
      <c r="I2632" s="3"/>
      <c r="J2632" s="3">
        <v>15.8267</v>
      </c>
      <c r="K2632" s="3"/>
      <c r="L2632" s="3"/>
      <c r="M2632" s="3"/>
      <c r="N2632" s="3"/>
      <c r="O2632" s="3"/>
      <c r="P2632" s="3"/>
      <c r="Q2632" s="3">
        <v>15.83</v>
      </c>
      <c r="R2632" s="3"/>
      <c r="S2632" s="3">
        <v>15.83</v>
      </c>
      <c r="T2632" s="3"/>
      <c r="U2632" s="3"/>
      <c r="V2632" s="3"/>
      <c r="W2632" s="3">
        <v>15.82</v>
      </c>
      <c r="X2632" s="3"/>
      <c r="Y2632" s="3"/>
      <c r="Z2632" s="3"/>
      <c r="AA2632" s="3"/>
      <c r="AB2632" s="3"/>
      <c r="AC2632" s="3"/>
      <c r="AD2632" s="3">
        <v>15.83</v>
      </c>
      <c r="AE2632" s="3"/>
      <c r="AF2632" s="3"/>
      <c r="AG2632" s="3"/>
      <c r="AH2632" s="3"/>
      <c r="AI2632" s="3">
        <v>15.83</v>
      </c>
      <c r="AJ2632" s="3">
        <v>15.83</v>
      </c>
      <c r="AK2632" s="3">
        <v>15.8283375</v>
      </c>
    </row>
    <row r="2633" s="1" customFormat="1" ht="45.75" customHeight="1" spans="1:37">
      <c r="A2633" s="1">
        <v>2630</v>
      </c>
      <c r="B2633" s="1" t="s">
        <v>967</v>
      </c>
      <c r="C2633" s="1" t="s">
        <v>970</v>
      </c>
      <c r="D2633" s="1" t="s">
        <v>363</v>
      </c>
      <c r="E2633" s="1" t="s">
        <v>954</v>
      </c>
      <c r="F2633" s="3">
        <v>35.4</v>
      </c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>
        <v>34.53</v>
      </c>
      <c r="AJ2633" s="3">
        <v>34.53</v>
      </c>
      <c r="AK2633" s="3">
        <v>34.53</v>
      </c>
    </row>
    <row r="2634" s="1" customFormat="1" ht="45.75" customHeight="1" spans="1:37">
      <c r="A2634" s="1">
        <v>2631</v>
      </c>
      <c r="B2634" s="1" t="s">
        <v>971</v>
      </c>
      <c r="C2634" s="1" t="s">
        <v>972</v>
      </c>
      <c r="D2634" s="1" t="s">
        <v>478</v>
      </c>
      <c r="E2634" s="1" t="s">
        <v>954</v>
      </c>
      <c r="F2634" s="3">
        <v>8.75666666666667</v>
      </c>
      <c r="G2634" s="3"/>
      <c r="H2634" s="3"/>
      <c r="I2634" s="3">
        <v>8.3334</v>
      </c>
      <c r="J2634" s="3"/>
      <c r="K2634" s="3"/>
      <c r="L2634" s="3"/>
      <c r="M2634" s="3"/>
      <c r="N2634" s="3">
        <v>8.3334</v>
      </c>
      <c r="O2634" s="3">
        <v>8.3334</v>
      </c>
      <c r="P2634" s="3"/>
      <c r="Q2634" s="3"/>
      <c r="R2634" s="3">
        <v>8.3334</v>
      </c>
      <c r="S2634" s="3">
        <v>8.3334</v>
      </c>
      <c r="T2634" s="3"/>
      <c r="U2634" s="3"/>
      <c r="V2634" s="3">
        <v>8.3334</v>
      </c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>
        <v>8.3334</v>
      </c>
      <c r="AH2634" s="3"/>
      <c r="AI2634" s="3">
        <v>8.3334</v>
      </c>
      <c r="AJ2634" s="3">
        <v>8.3334</v>
      </c>
      <c r="AK2634" s="3">
        <v>8.3334</v>
      </c>
    </row>
    <row r="2635" s="1" customFormat="1" ht="45.75" customHeight="1" spans="1:37">
      <c r="A2635" s="1">
        <v>2632</v>
      </c>
      <c r="B2635" s="1" t="s">
        <v>973</v>
      </c>
      <c r="C2635" s="1" t="s">
        <v>974</v>
      </c>
      <c r="D2635" s="1" t="s">
        <v>478</v>
      </c>
      <c r="E2635" s="1" t="s">
        <v>954</v>
      </c>
      <c r="F2635" s="3">
        <v>13.6833333333333</v>
      </c>
      <c r="G2635" s="3"/>
      <c r="H2635" s="3">
        <v>13.0334</v>
      </c>
      <c r="I2635" s="3">
        <v>13.0334</v>
      </c>
      <c r="J2635" s="3"/>
      <c r="K2635" s="3"/>
      <c r="L2635" s="3">
        <v>13.0334</v>
      </c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>
        <v>13.2933333333333</v>
      </c>
      <c r="Z2635" s="3"/>
      <c r="AA2635" s="3"/>
      <c r="AB2635" s="3"/>
      <c r="AC2635" s="3"/>
      <c r="AD2635" s="3">
        <v>13.0334</v>
      </c>
      <c r="AE2635" s="3"/>
      <c r="AF2635" s="3"/>
      <c r="AG2635" s="3">
        <v>13.2933</v>
      </c>
      <c r="AH2635" s="3"/>
      <c r="AI2635" s="3">
        <v>13.0334</v>
      </c>
      <c r="AJ2635" s="3"/>
      <c r="AK2635" s="3">
        <v>13.1076619047619</v>
      </c>
    </row>
    <row r="2636" s="1" customFormat="1" ht="45.75" customHeight="1" spans="1:37">
      <c r="A2636" s="1">
        <v>2633</v>
      </c>
      <c r="B2636" s="1" t="s">
        <v>277</v>
      </c>
      <c r="C2636" s="1" t="s">
        <v>553</v>
      </c>
      <c r="D2636" s="1" t="s">
        <v>975</v>
      </c>
      <c r="E2636" s="1" t="s">
        <v>976</v>
      </c>
      <c r="F2636" s="3">
        <v>1.56714285714286</v>
      </c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>
        <v>1.56535714285714</v>
      </c>
      <c r="AJ2636" s="3"/>
      <c r="AK2636" s="3">
        <v>1.56535714285714</v>
      </c>
    </row>
    <row r="2637" s="1" customFormat="1" ht="45.75" customHeight="1" spans="1:37">
      <c r="A2637" s="1">
        <v>2634</v>
      </c>
      <c r="B2637" s="1" t="s">
        <v>977</v>
      </c>
      <c r="C2637" s="1" t="s">
        <v>307</v>
      </c>
      <c r="D2637" s="1" t="s">
        <v>233</v>
      </c>
      <c r="E2637" s="1" t="s">
        <v>976</v>
      </c>
      <c r="F2637" s="3">
        <v>3.88142857142857</v>
      </c>
      <c r="G2637" s="3"/>
      <c r="H2637" s="3"/>
      <c r="I2637" s="3">
        <v>3.86</v>
      </c>
      <c r="J2637" s="3"/>
      <c r="K2637" s="3"/>
      <c r="L2637" s="3"/>
      <c r="M2637" s="3"/>
      <c r="N2637" s="3">
        <v>3.86</v>
      </c>
      <c r="O2637" s="3"/>
      <c r="P2637" s="3"/>
      <c r="Q2637" s="3"/>
      <c r="R2637" s="3"/>
      <c r="S2637" s="3">
        <v>3.86</v>
      </c>
      <c r="T2637" s="3"/>
      <c r="U2637" s="3"/>
      <c r="V2637" s="3">
        <v>3.86</v>
      </c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>
        <v>3.86</v>
      </c>
      <c r="AH2637" s="3"/>
      <c r="AI2637" s="3"/>
      <c r="AJ2637" s="3"/>
      <c r="AK2637" s="3">
        <v>3.86</v>
      </c>
    </row>
    <row r="2638" s="1" customFormat="1" ht="45.75" customHeight="1" spans="1:37">
      <c r="A2638" s="1">
        <v>2635</v>
      </c>
      <c r="B2638" s="1" t="s">
        <v>978</v>
      </c>
      <c r="C2638" s="1" t="s">
        <v>979</v>
      </c>
      <c r="D2638" s="1" t="s">
        <v>47</v>
      </c>
      <c r="E2638" s="1" t="s">
        <v>976</v>
      </c>
      <c r="F2638" s="3">
        <v>50.6</v>
      </c>
      <c r="G2638" s="3">
        <v>45.5</v>
      </c>
      <c r="H2638" s="3"/>
      <c r="I2638" s="3"/>
      <c r="J2638" s="3">
        <v>46.16</v>
      </c>
      <c r="K2638" s="3"/>
      <c r="L2638" s="3"/>
      <c r="M2638" s="3"/>
      <c r="N2638" s="3"/>
      <c r="O2638" s="3">
        <v>46.81</v>
      </c>
      <c r="P2638" s="3"/>
      <c r="Q2638" s="3"/>
      <c r="R2638" s="3">
        <v>45.5</v>
      </c>
      <c r="S2638" s="3"/>
      <c r="T2638" s="3"/>
      <c r="U2638" s="3"/>
      <c r="V2638" s="3"/>
      <c r="W2638" s="3"/>
      <c r="X2638" s="3">
        <v>45.5</v>
      </c>
      <c r="Y2638" s="3">
        <v>46.68</v>
      </c>
      <c r="Z2638" s="3">
        <v>47.47</v>
      </c>
      <c r="AA2638" s="3"/>
      <c r="AB2638" s="3"/>
      <c r="AC2638" s="3"/>
      <c r="AD2638" s="3">
        <v>47.47</v>
      </c>
      <c r="AE2638" s="3"/>
      <c r="AF2638" s="3"/>
      <c r="AG2638" s="3"/>
      <c r="AH2638" s="3">
        <v>45.5</v>
      </c>
      <c r="AI2638" s="3">
        <v>45.5</v>
      </c>
      <c r="AJ2638" s="3">
        <v>45.5</v>
      </c>
      <c r="AK2638" s="3">
        <v>46.1445454545455</v>
      </c>
    </row>
    <row r="2639" s="1" customFormat="1" ht="45.75" customHeight="1" spans="1:37">
      <c r="A2639" s="1">
        <v>2636</v>
      </c>
      <c r="B2639" s="1" t="s">
        <v>980</v>
      </c>
      <c r="C2639" s="1" t="s">
        <v>981</v>
      </c>
      <c r="D2639" s="1" t="s">
        <v>363</v>
      </c>
      <c r="E2639" s="1" t="s">
        <v>976</v>
      </c>
      <c r="F2639" s="3">
        <v>422.01</v>
      </c>
      <c r="G2639" s="3">
        <v>418.26</v>
      </c>
      <c r="H2639" s="3"/>
      <c r="I2639" s="3"/>
      <c r="J2639" s="3">
        <v>418.26</v>
      </c>
      <c r="K2639" s="3"/>
      <c r="L2639" s="3">
        <v>418.26</v>
      </c>
      <c r="M2639" s="3"/>
      <c r="N2639" s="3">
        <v>418.26</v>
      </c>
      <c r="O2639" s="3">
        <v>418.26</v>
      </c>
      <c r="P2639" s="3"/>
      <c r="Q2639" s="3">
        <v>418.26</v>
      </c>
      <c r="R2639" s="3"/>
      <c r="S2639" s="3"/>
      <c r="T2639" s="3"/>
      <c r="U2639" s="3">
        <v>418.26</v>
      </c>
      <c r="V2639" s="3"/>
      <c r="W2639" s="3">
        <v>418.26</v>
      </c>
      <c r="X2639" s="3"/>
      <c r="Y2639" s="3"/>
      <c r="Z2639" s="3"/>
      <c r="AA2639" s="3"/>
      <c r="AB2639" s="3"/>
      <c r="AC2639" s="3">
        <v>418.26</v>
      </c>
      <c r="AD2639" s="3">
        <v>418.26</v>
      </c>
      <c r="AE2639" s="3"/>
      <c r="AF2639" s="3"/>
      <c r="AG2639" s="3"/>
      <c r="AH2639" s="3">
        <v>418.26</v>
      </c>
      <c r="AI2639" s="3">
        <v>418.26</v>
      </c>
      <c r="AJ2639" s="3">
        <v>418.26</v>
      </c>
      <c r="AK2639" s="3">
        <v>418.26</v>
      </c>
    </row>
    <row r="2640" s="1" customFormat="1" ht="45.75" customHeight="1" spans="1:37">
      <c r="A2640" s="1">
        <v>2637</v>
      </c>
      <c r="B2640" s="1" t="s">
        <v>982</v>
      </c>
      <c r="C2640" s="1" t="s">
        <v>983</v>
      </c>
      <c r="D2640" s="1" t="s">
        <v>715</v>
      </c>
      <c r="E2640" s="1" t="s">
        <v>984</v>
      </c>
      <c r="F2640" s="3">
        <v>81.19</v>
      </c>
      <c r="G2640" s="3"/>
      <c r="H2640" s="3"/>
      <c r="I2640" s="3"/>
      <c r="J2640" s="3">
        <v>77</v>
      </c>
      <c r="K2640" s="3">
        <v>77</v>
      </c>
      <c r="L2640" s="3"/>
      <c r="M2640" s="3"/>
      <c r="N2640" s="3"/>
      <c r="O2640" s="3">
        <v>77.5</v>
      </c>
      <c r="P2640" s="3"/>
      <c r="Q2640" s="3">
        <v>77.31</v>
      </c>
      <c r="R2640" s="3"/>
      <c r="S2640" s="3">
        <v>77.31</v>
      </c>
      <c r="T2640" s="3"/>
      <c r="U2640" s="3">
        <v>78.38</v>
      </c>
      <c r="V2640" s="3">
        <v>77.5</v>
      </c>
      <c r="W2640" s="3"/>
      <c r="X2640" s="3"/>
      <c r="Y2640" s="3">
        <v>77.96</v>
      </c>
      <c r="Z2640" s="3"/>
      <c r="AA2640" s="3"/>
      <c r="AB2640" s="3"/>
      <c r="AC2640" s="3"/>
      <c r="AD2640" s="3"/>
      <c r="AE2640" s="3"/>
      <c r="AF2640" s="3">
        <v>77.9</v>
      </c>
      <c r="AG2640" s="3"/>
      <c r="AH2640" s="3">
        <v>77.31</v>
      </c>
      <c r="AI2640" s="3">
        <v>77.31</v>
      </c>
      <c r="AJ2640" s="3">
        <v>77.31</v>
      </c>
      <c r="AK2640" s="3">
        <v>77.4825</v>
      </c>
    </row>
    <row r="2641" s="1" customFormat="1" ht="45.75" customHeight="1" spans="1:37">
      <c r="A2641" s="1">
        <v>2638</v>
      </c>
      <c r="B2641" s="1" t="s">
        <v>985</v>
      </c>
      <c r="C2641" s="1" t="s">
        <v>986</v>
      </c>
      <c r="D2641" s="1" t="s">
        <v>363</v>
      </c>
      <c r="E2641" s="1" t="s">
        <v>987</v>
      </c>
      <c r="F2641" s="3">
        <v>37.87</v>
      </c>
      <c r="G2641" s="3">
        <v>37.81</v>
      </c>
      <c r="H2641" s="3">
        <v>37.81</v>
      </c>
      <c r="I2641" s="3"/>
      <c r="J2641" s="3">
        <v>37.81</v>
      </c>
      <c r="K2641" s="3">
        <v>37</v>
      </c>
      <c r="L2641" s="3"/>
      <c r="M2641" s="3"/>
      <c r="N2641" s="3"/>
      <c r="O2641" s="3">
        <v>37.81</v>
      </c>
      <c r="P2641" s="3"/>
      <c r="Q2641" s="3"/>
      <c r="R2641" s="3">
        <v>37.81</v>
      </c>
      <c r="S2641" s="3"/>
      <c r="T2641" s="3"/>
      <c r="U2641" s="3"/>
      <c r="V2641" s="3">
        <v>36.91</v>
      </c>
      <c r="W2641" s="3">
        <v>37.81</v>
      </c>
      <c r="X2641" s="3"/>
      <c r="Y2641" s="3"/>
      <c r="Z2641" s="3"/>
      <c r="AA2641" s="3"/>
      <c r="AB2641" s="3"/>
      <c r="AC2641" s="3"/>
      <c r="AD2641" s="3">
        <v>37.81</v>
      </c>
      <c r="AE2641" s="3"/>
      <c r="AF2641" s="3"/>
      <c r="AG2641" s="3"/>
      <c r="AH2641" s="3">
        <v>37.81</v>
      </c>
      <c r="AI2641" s="3">
        <v>36.91</v>
      </c>
      <c r="AJ2641" s="3">
        <v>37.81</v>
      </c>
      <c r="AK2641" s="3">
        <v>37.5925</v>
      </c>
    </row>
    <row r="2642" s="1" customFormat="1" ht="45.75" customHeight="1" spans="1:37">
      <c r="A2642" s="1">
        <v>2639</v>
      </c>
      <c r="B2642" s="1" t="s">
        <v>988</v>
      </c>
      <c r="C2642" s="1" t="s">
        <v>56</v>
      </c>
      <c r="D2642" s="1" t="s">
        <v>47</v>
      </c>
      <c r="E2642" s="1" t="s">
        <v>989</v>
      </c>
      <c r="F2642" s="3">
        <v>7.57</v>
      </c>
      <c r="G2642" s="3"/>
      <c r="H2642" s="3"/>
      <c r="I2642" s="3"/>
      <c r="J2642" s="3"/>
      <c r="K2642" s="3"/>
      <c r="L2642" s="3"/>
      <c r="M2642" s="3">
        <v>7.4</v>
      </c>
      <c r="N2642" s="3"/>
      <c r="O2642" s="3">
        <v>7.2</v>
      </c>
      <c r="P2642" s="3"/>
      <c r="Q2642" s="3"/>
      <c r="R2642" s="3"/>
      <c r="S2642" s="3"/>
      <c r="T2642" s="3"/>
      <c r="U2642" s="3"/>
      <c r="V2642" s="3"/>
      <c r="W2642" s="3">
        <v>7.38</v>
      </c>
      <c r="X2642" s="3"/>
      <c r="Y2642" s="3"/>
      <c r="Z2642" s="3"/>
      <c r="AA2642" s="3"/>
      <c r="AB2642" s="3"/>
      <c r="AC2642" s="3">
        <v>7.2</v>
      </c>
      <c r="AD2642" s="3">
        <v>7.2</v>
      </c>
      <c r="AE2642" s="3"/>
      <c r="AF2642" s="3"/>
      <c r="AG2642" s="3"/>
      <c r="AH2642" s="3">
        <v>7.2</v>
      </c>
      <c r="AI2642" s="3">
        <v>7.2</v>
      </c>
      <c r="AJ2642" s="3">
        <v>7.2</v>
      </c>
      <c r="AK2642" s="3">
        <v>7.2475</v>
      </c>
    </row>
    <row r="2643" s="1" customFormat="1" ht="45.75" customHeight="1" spans="1:37">
      <c r="A2643" s="1">
        <v>2640</v>
      </c>
      <c r="B2643" s="1" t="s">
        <v>967</v>
      </c>
      <c r="C2643" s="1" t="s">
        <v>990</v>
      </c>
      <c r="D2643" s="1" t="s">
        <v>363</v>
      </c>
      <c r="E2643" s="1" t="s">
        <v>989</v>
      </c>
      <c r="F2643" s="3">
        <v>22.52</v>
      </c>
      <c r="G2643" s="3">
        <v>22.3</v>
      </c>
      <c r="H2643" s="3"/>
      <c r="I2643" s="3">
        <v>22.3</v>
      </c>
      <c r="J2643" s="3"/>
      <c r="K2643" s="3"/>
      <c r="L2643" s="3"/>
      <c r="M2643" s="3"/>
      <c r="N2643" s="3"/>
      <c r="O2643" s="3">
        <v>22.3</v>
      </c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>
        <v>22.3</v>
      </c>
      <c r="AE2643" s="3"/>
      <c r="AF2643" s="3"/>
      <c r="AG2643" s="3"/>
      <c r="AH2643" s="3"/>
      <c r="AI2643" s="3"/>
      <c r="AJ2643" s="3">
        <v>22.3</v>
      </c>
      <c r="AK2643" s="3">
        <v>22.3</v>
      </c>
    </row>
    <row r="2644" s="1" customFormat="1" ht="45.75" customHeight="1" spans="1:37">
      <c r="A2644" s="1">
        <v>2641</v>
      </c>
      <c r="B2644" s="1" t="s">
        <v>991</v>
      </c>
      <c r="C2644" s="1" t="s">
        <v>992</v>
      </c>
      <c r="D2644" s="1" t="s">
        <v>993</v>
      </c>
      <c r="E2644" s="1" t="s">
        <v>994</v>
      </c>
      <c r="F2644" s="3">
        <v>10.58</v>
      </c>
      <c r="G2644" s="3"/>
      <c r="H2644" s="3"/>
      <c r="I2644" s="3">
        <v>10.4816666666667</v>
      </c>
      <c r="J2644" s="3">
        <v>10.4383333333333</v>
      </c>
      <c r="K2644" s="3">
        <v>10.45</v>
      </c>
      <c r="L2644" s="3"/>
      <c r="M2644" s="3"/>
      <c r="N2644" s="3"/>
      <c r="O2644" s="3">
        <v>10.4383333333333</v>
      </c>
      <c r="P2644" s="3"/>
      <c r="Q2644" s="3"/>
      <c r="R2644" s="3">
        <v>10.45</v>
      </c>
      <c r="S2644" s="3">
        <v>10.45</v>
      </c>
      <c r="T2644" s="3"/>
      <c r="U2644" s="3"/>
      <c r="V2644" s="3">
        <v>10.4</v>
      </c>
      <c r="W2644" s="3">
        <v>10.4383333333333</v>
      </c>
      <c r="X2644" s="3"/>
      <c r="Y2644" s="3"/>
      <c r="Z2644" s="3"/>
      <c r="AA2644" s="3"/>
      <c r="AB2644" s="3"/>
      <c r="AC2644" s="3"/>
      <c r="AD2644" s="3">
        <v>10.45</v>
      </c>
      <c r="AE2644" s="3"/>
      <c r="AF2644" s="3">
        <v>10.5</v>
      </c>
      <c r="AG2644" s="3"/>
      <c r="AH2644" s="3"/>
      <c r="AI2644" s="3">
        <v>10.4166666666667</v>
      </c>
      <c r="AJ2644" s="3">
        <v>10.45</v>
      </c>
      <c r="AK2644" s="3">
        <v>10.4469444444444</v>
      </c>
    </row>
    <row r="2645" s="1" customFormat="1" ht="33.75" customHeight="1" spans="1:37">
      <c r="A2645" s="1">
        <v>2642</v>
      </c>
      <c r="B2645" s="1" t="s">
        <v>995</v>
      </c>
      <c r="C2645" s="1" t="s">
        <v>996</v>
      </c>
      <c r="D2645" s="1" t="s">
        <v>233</v>
      </c>
      <c r="E2645" s="1" t="s">
        <v>994</v>
      </c>
      <c r="F2645" s="3">
        <v>6.82285714285714</v>
      </c>
      <c r="G2645" s="3"/>
      <c r="H2645" s="3"/>
      <c r="I2645" s="3"/>
      <c r="J2645" s="3">
        <v>6.71</v>
      </c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>
        <v>6.81428571428571</v>
      </c>
      <c r="W2645" s="3">
        <v>6.71</v>
      </c>
      <c r="X2645" s="3"/>
      <c r="Y2645" s="3"/>
      <c r="Z2645" s="3"/>
      <c r="AA2645" s="3"/>
      <c r="AB2645" s="3"/>
      <c r="AC2645" s="3"/>
      <c r="AD2645" s="3">
        <v>6.71</v>
      </c>
      <c r="AE2645" s="3"/>
      <c r="AF2645" s="3"/>
      <c r="AG2645" s="3"/>
      <c r="AH2645" s="3"/>
      <c r="AI2645" s="3">
        <v>6.71</v>
      </c>
      <c r="AJ2645" s="3">
        <v>6.71</v>
      </c>
      <c r="AK2645" s="3">
        <v>6.72738095238095</v>
      </c>
    </row>
    <row r="2646" s="1" customFormat="1" ht="36.75" customHeight="1" spans="1:37">
      <c r="A2646" s="1">
        <v>2643</v>
      </c>
      <c r="B2646" s="1" t="s">
        <v>997</v>
      </c>
      <c r="C2646" s="1" t="s">
        <v>998</v>
      </c>
      <c r="D2646" s="1" t="s">
        <v>251</v>
      </c>
      <c r="E2646" s="1" t="s">
        <v>999</v>
      </c>
      <c r="F2646" s="3">
        <v>0.9125</v>
      </c>
      <c r="G2646" s="3"/>
      <c r="H2646" s="3"/>
      <c r="I2646" s="3">
        <v>0.8667</v>
      </c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>
        <v>0.89</v>
      </c>
      <c r="AG2646" s="3"/>
      <c r="AH2646" s="3"/>
      <c r="AI2646" s="3"/>
      <c r="AJ2646" s="3"/>
      <c r="AK2646" s="3">
        <v>0.8784</v>
      </c>
    </row>
    <row r="2647" s="1" customFormat="1" ht="38.25" customHeight="1" spans="1:37">
      <c r="A2647" s="1">
        <v>2644</v>
      </c>
      <c r="B2647" s="1" t="s">
        <v>228</v>
      </c>
      <c r="C2647" s="1" t="s">
        <v>229</v>
      </c>
      <c r="D2647" s="1" t="s">
        <v>230</v>
      </c>
      <c r="E2647" s="1" t="s">
        <v>231</v>
      </c>
      <c r="F2647" s="1">
        <v>528.26</v>
      </c>
      <c r="G2647" s="1">
        <v>524.32</v>
      </c>
      <c r="L2647" s="1">
        <v>524.33</v>
      </c>
      <c r="M2647" s="1">
        <v>520</v>
      </c>
      <c r="O2647" s="1">
        <v>524.33</v>
      </c>
      <c r="Q2647" s="1">
        <v>520</v>
      </c>
      <c r="R2647" s="1">
        <v>524.33</v>
      </c>
      <c r="U2647" s="1">
        <v>524.33</v>
      </c>
      <c r="W2647" s="1">
        <v>524.32</v>
      </c>
      <c r="Z2647" s="1">
        <v>524.33</v>
      </c>
      <c r="AA2647" s="1">
        <v>522.88</v>
      </c>
      <c r="AB2647" s="1">
        <v>520</v>
      </c>
      <c r="AD2647" s="1">
        <v>524.33</v>
      </c>
      <c r="AF2647" s="1">
        <v>524.32</v>
      </c>
      <c r="AH2647" s="1">
        <v>524.32</v>
      </c>
      <c r="AI2647" s="1">
        <v>520</v>
      </c>
      <c r="AJ2647" s="1">
        <v>524.33</v>
      </c>
      <c r="AK2647" s="1">
        <f>AVERAGE(G2647:AJ2647)</f>
        <v>523.154375</v>
      </c>
    </row>
    <row r="2648" s="1" customFormat="1" ht="38.25" customHeight="1" spans="1:37">
      <c r="A2648" s="1">
        <v>2645</v>
      </c>
      <c r="B2648" s="1" t="s">
        <v>232</v>
      </c>
      <c r="C2648" s="1" t="s">
        <v>183</v>
      </c>
      <c r="D2648" s="1" t="s">
        <v>233</v>
      </c>
      <c r="E2648" s="1" t="s">
        <v>234</v>
      </c>
      <c r="F2648" s="1">
        <v>8.5307</v>
      </c>
      <c r="G2648" s="20">
        <f>58.44/7</f>
        <v>8.34857142857143</v>
      </c>
      <c r="I2648" s="1">
        <v>8.4671</v>
      </c>
      <c r="J2648" s="1">
        <v>8.3514</v>
      </c>
      <c r="K2648" s="20">
        <f>59.07/7</f>
        <v>8.43857142857143</v>
      </c>
      <c r="L2648" s="1">
        <v>8.3528</v>
      </c>
      <c r="M2648" s="20">
        <f>57.39/7</f>
        <v>8.19857142857143</v>
      </c>
      <c r="O2648" s="1">
        <v>8.3514</v>
      </c>
      <c r="P2648" s="1">
        <v>8.4414</v>
      </c>
      <c r="Q2648" s="20">
        <f>57.39/7</f>
        <v>8.19857142857143</v>
      </c>
      <c r="R2648" s="20">
        <f>58.47/7</f>
        <v>8.35285714285714</v>
      </c>
      <c r="T2648" s="20">
        <f>57.39/7</f>
        <v>8.19857142857143</v>
      </c>
      <c r="U2648" s="20">
        <f>58.47/7</f>
        <v>8.35285714285714</v>
      </c>
      <c r="V2648" s="1">
        <v>8.35</v>
      </c>
      <c r="W2648" s="20">
        <f>58.44/7</f>
        <v>8.34857142857143</v>
      </c>
      <c r="Y2648" s="1">
        <v>8.35</v>
      </c>
      <c r="Z2648" s="20">
        <f>58.47/7</f>
        <v>8.35285714285714</v>
      </c>
      <c r="AA2648" s="1">
        <v>8.3486</v>
      </c>
      <c r="AB2648" s="20">
        <f>57.39/7</f>
        <v>8.19857142857143</v>
      </c>
      <c r="AD2648" s="1">
        <v>8.2014</v>
      </c>
      <c r="AF2648" s="20">
        <f>58.44/7</f>
        <v>8.34857142857143</v>
      </c>
      <c r="AH2648" s="20">
        <f>58.44/7</f>
        <v>8.34857142857143</v>
      </c>
      <c r="AI2648" s="20">
        <f>57.39/7</f>
        <v>8.19857142857143</v>
      </c>
      <c r="AJ2648" s="1">
        <v>8.3529</v>
      </c>
      <c r="AK2648" s="20">
        <f>AVERAGE(G2648:AJ2648)</f>
        <v>8.32396894409938</v>
      </c>
    </row>
    <row r="2649" s="1" customFormat="1" ht="38.25" customHeight="1" spans="1:37">
      <c r="A2649" s="1">
        <v>2646</v>
      </c>
      <c r="B2649" s="1" t="s">
        <v>235</v>
      </c>
      <c r="C2649" s="1" t="s">
        <v>236</v>
      </c>
      <c r="D2649" s="1" t="s">
        <v>237</v>
      </c>
      <c r="E2649" s="1" t="s">
        <v>231</v>
      </c>
      <c r="F2649" s="20">
        <f>87.06/14</f>
        <v>6.21857142857143</v>
      </c>
      <c r="H2649" s="1">
        <v>6.15</v>
      </c>
      <c r="I2649" s="20">
        <f>81.47/14</f>
        <v>5.81928571428571</v>
      </c>
      <c r="T2649" s="1">
        <v>6.0857</v>
      </c>
      <c r="U2649" s="20">
        <f>84.89/14</f>
        <v>6.06357142857143</v>
      </c>
      <c r="V2649" s="20">
        <f>79.77/14</f>
        <v>5.69785714285714</v>
      </c>
      <c r="X2649" s="1">
        <v>6.0571</v>
      </c>
      <c r="AA2649" s="1">
        <v>6.0855</v>
      </c>
      <c r="AD2649" s="20">
        <f>85.74/14</f>
        <v>6.12428571428571</v>
      </c>
      <c r="AI2649" s="20">
        <f>79.77/14</f>
        <v>5.69785714285714</v>
      </c>
      <c r="AK2649" s="20">
        <f>AVERAGE(H2649:AJ2649)</f>
        <v>5.97568412698412</v>
      </c>
    </row>
    <row r="2650" s="1" customFormat="1" ht="38.25" customHeight="1" spans="1:37">
      <c r="A2650" s="1">
        <v>2647</v>
      </c>
      <c r="B2650" s="1" t="s">
        <v>4119</v>
      </c>
      <c r="C2650" s="1" t="s">
        <v>191</v>
      </c>
      <c r="D2650" s="1" t="s">
        <v>240</v>
      </c>
      <c r="E2650" s="1" t="s">
        <v>231</v>
      </c>
      <c r="F2650" s="1">
        <v>9.75</v>
      </c>
      <c r="AK2650" s="1">
        <v>9.75</v>
      </c>
    </row>
    <row r="2651" s="1" customFormat="1" ht="38.25" customHeight="1" spans="1:37">
      <c r="A2651" s="1">
        <v>2648</v>
      </c>
      <c r="B2651" s="1" t="s">
        <v>238</v>
      </c>
      <c r="C2651" s="1" t="s">
        <v>239</v>
      </c>
      <c r="D2651" s="1" t="s">
        <v>240</v>
      </c>
      <c r="E2651" s="1" t="s">
        <v>231</v>
      </c>
      <c r="F2651" s="1">
        <v>15.176</v>
      </c>
      <c r="H2651" s="1">
        <v>13.856</v>
      </c>
      <c r="I2651" s="1">
        <v>13.169</v>
      </c>
      <c r="K2651" s="1">
        <v>14.417</v>
      </c>
      <c r="L2651" s="1">
        <v>13.6</v>
      </c>
      <c r="P2651" s="1">
        <v>14.929</v>
      </c>
      <c r="Q2651" s="1">
        <v>13.113</v>
      </c>
      <c r="T2651" s="1">
        <v>13.196</v>
      </c>
      <c r="U2651" s="1">
        <v>13.918</v>
      </c>
      <c r="V2651" s="1">
        <v>13.113</v>
      </c>
      <c r="X2651" s="1">
        <v>14.744</v>
      </c>
      <c r="Y2651" s="1">
        <v>14.681</v>
      </c>
      <c r="AA2651" s="22">
        <f>131.97/10</f>
        <v>13.197</v>
      </c>
      <c r="AD2651" s="1">
        <v>14.917</v>
      </c>
      <c r="AI2651" s="1">
        <v>13.113</v>
      </c>
      <c r="AK2651" s="1">
        <f>AVERAGE(H2651:AJ2651)</f>
        <v>13.8545</v>
      </c>
    </row>
    <row r="2652" s="1" customFormat="1" ht="38.25" customHeight="1" spans="1:37">
      <c r="A2652" s="1">
        <v>2649</v>
      </c>
      <c r="B2652" s="1" t="s">
        <v>238</v>
      </c>
      <c r="C2652" s="1" t="s">
        <v>241</v>
      </c>
      <c r="D2652" s="1" t="s">
        <v>240</v>
      </c>
      <c r="E2652" s="1" t="s">
        <v>231</v>
      </c>
      <c r="F2652" s="1">
        <v>22.4343</v>
      </c>
      <c r="I2652" s="1">
        <v>22.387</v>
      </c>
      <c r="Q2652" s="1">
        <v>22.059</v>
      </c>
      <c r="T2652" s="1">
        <v>22.246</v>
      </c>
      <c r="X2652" s="1">
        <v>22.06</v>
      </c>
      <c r="AA2652" s="1">
        <v>22.433</v>
      </c>
      <c r="AB2652" s="1">
        <v>22.06</v>
      </c>
      <c r="AD2652" s="1">
        <v>22.059</v>
      </c>
      <c r="AF2652" s="1">
        <v>22.433</v>
      </c>
      <c r="AI2652" s="1">
        <v>22.059</v>
      </c>
      <c r="AK2652" s="20">
        <f>AVERAGE(I2652:AJ2652)</f>
        <v>22.1995555555556</v>
      </c>
    </row>
    <row r="2653" s="1" customFormat="1" ht="38.25" customHeight="1" spans="1:37">
      <c r="A2653" s="1">
        <v>2650</v>
      </c>
      <c r="B2653" s="1" t="s">
        <v>242</v>
      </c>
      <c r="C2653" s="1" t="s">
        <v>243</v>
      </c>
      <c r="D2653" s="1" t="s">
        <v>175</v>
      </c>
      <c r="E2653" s="1" t="s">
        <v>231</v>
      </c>
      <c r="F2653" s="1">
        <v>17.1923</v>
      </c>
      <c r="G2653" s="1">
        <v>17.183</v>
      </c>
      <c r="I2653" s="1">
        <v>17.156</v>
      </c>
      <c r="J2653" s="1">
        <v>17.184</v>
      </c>
      <c r="K2653" s="1">
        <v>17.19</v>
      </c>
      <c r="M2653" s="1">
        <v>16.842</v>
      </c>
      <c r="O2653" s="1">
        <v>17.184</v>
      </c>
      <c r="P2653" s="1">
        <v>17.183</v>
      </c>
      <c r="Q2653" s="1">
        <v>16.629</v>
      </c>
      <c r="R2653" s="1">
        <v>17.184</v>
      </c>
      <c r="T2653" s="1">
        <v>16.906</v>
      </c>
      <c r="U2653" s="1">
        <v>17.184</v>
      </c>
      <c r="V2653" s="1">
        <v>17.184</v>
      </c>
      <c r="W2653" s="1">
        <v>16.771</v>
      </c>
      <c r="X2653" s="1">
        <v>16.874</v>
      </c>
      <c r="Y2653" s="1">
        <v>17.184</v>
      </c>
      <c r="Z2653" s="1">
        <v>17.184</v>
      </c>
      <c r="AA2653" s="1">
        <v>17.183</v>
      </c>
      <c r="AB2653" s="1">
        <v>16.842</v>
      </c>
      <c r="AD2653" s="1">
        <v>16.842</v>
      </c>
      <c r="AF2653" s="1">
        <v>17.183</v>
      </c>
      <c r="AH2653" s="1">
        <v>17.183</v>
      </c>
      <c r="AI2653" s="1">
        <v>16.629</v>
      </c>
      <c r="AJ2653" s="1">
        <v>17.184</v>
      </c>
      <c r="AK2653" s="20">
        <v>17.0464</v>
      </c>
    </row>
    <row r="2654" s="1" customFormat="1" ht="38.25" customHeight="1" spans="1:37">
      <c r="A2654" s="1">
        <v>2651</v>
      </c>
      <c r="B2654" s="1" t="s">
        <v>242</v>
      </c>
      <c r="C2654" s="1" t="s">
        <v>244</v>
      </c>
      <c r="D2654" s="1" t="s">
        <v>175</v>
      </c>
      <c r="E2654" s="1" t="s">
        <v>231</v>
      </c>
      <c r="F2654" s="1">
        <v>21.8253</v>
      </c>
      <c r="G2654" s="1">
        <v>21.814</v>
      </c>
      <c r="I2654" s="1">
        <v>21.753</v>
      </c>
      <c r="K2654" s="1">
        <v>21.824</v>
      </c>
      <c r="M2654" s="1">
        <v>21.385</v>
      </c>
      <c r="T2654" s="1">
        <v>21.605</v>
      </c>
      <c r="V2654" s="1">
        <v>21.824</v>
      </c>
      <c r="W2654" s="1">
        <v>21.386</v>
      </c>
      <c r="X2654" s="1">
        <v>21.387</v>
      </c>
      <c r="AA2654" s="1">
        <v>21.788</v>
      </c>
      <c r="AB2654" s="1">
        <v>21.385</v>
      </c>
      <c r="AD2654" s="1">
        <v>21.387</v>
      </c>
      <c r="AF2654" s="1">
        <v>21.814</v>
      </c>
      <c r="AI2654" s="1">
        <v>21.385</v>
      </c>
      <c r="AK2654" s="20">
        <f>AVERAGE(G2654:AJ2654)</f>
        <v>21.5951538461538</v>
      </c>
    </row>
    <row r="2655" ht="40.5" spans="1:37">
      <c r="A2655" s="1">
        <v>2652</v>
      </c>
      <c r="B2655" s="1" t="s">
        <v>4120</v>
      </c>
      <c r="C2655" s="1" t="s">
        <v>899</v>
      </c>
      <c r="D2655" s="1">
        <v>24</v>
      </c>
      <c r="E2655" s="1" t="s">
        <v>4121</v>
      </c>
      <c r="F2655" s="1">
        <v>2.8333</v>
      </c>
      <c r="G2655" s="1">
        <v>2.8333</v>
      </c>
      <c r="P2655" s="1">
        <v>2.1458</v>
      </c>
      <c r="U2655" s="1">
        <v>2.0892</v>
      </c>
      <c r="AI2655" s="1">
        <v>2.0892</v>
      </c>
      <c r="AK2655" s="1">
        <v>2.3982</v>
      </c>
    </row>
    <row r="2656" s="1" customFormat="1" ht="62" customHeight="1" spans="1:38">
      <c r="A2656" s="1">
        <v>2653</v>
      </c>
      <c r="B2656" s="1" t="s">
        <v>2137</v>
      </c>
      <c r="C2656" s="1" t="s">
        <v>90</v>
      </c>
      <c r="D2656" s="1" t="s">
        <v>588</v>
      </c>
      <c r="E2656" s="1" t="s">
        <v>4122</v>
      </c>
      <c r="F2656" s="1">
        <v>3.21</v>
      </c>
      <c r="J2656" s="1">
        <v>1.21</v>
      </c>
      <c r="Q2656" s="1">
        <v>1.21</v>
      </c>
      <c r="V2656" s="1">
        <v>1.41</v>
      </c>
      <c r="AC2656" s="1">
        <v>1.47</v>
      </c>
      <c r="AE2656" s="1">
        <v>2.88</v>
      </c>
      <c r="AK2656" s="6">
        <f>AL2656/5</f>
        <v>1.636</v>
      </c>
      <c r="AL2656" s="1">
        <f t="shared" ref="AL2656:AL2660" si="74">G2656+H2656+I2656+J2656+K2656+L2656+M2656+N2656+O2656+P2656+Q2656+R2656+S2656+T2656+U2656+V2656+W2656+X2656+Y2656+Z2656+AA2656+AB2656+AC2656+AD2656+AE2656+AF2656+AG2656+AH2656+AI2656+AJ2656</f>
        <v>8.18</v>
      </c>
    </row>
    <row r="2657" s="1" customFormat="1" ht="62" customHeight="1" spans="1:38">
      <c r="A2657" s="1">
        <v>2654</v>
      </c>
      <c r="B2657" s="1" t="s">
        <v>3506</v>
      </c>
      <c r="C2657" s="1" t="s">
        <v>736</v>
      </c>
      <c r="D2657" s="1" t="s">
        <v>588</v>
      </c>
      <c r="E2657" s="1" t="s">
        <v>4122</v>
      </c>
      <c r="F2657" s="1">
        <v>20.875</v>
      </c>
      <c r="J2657" s="1">
        <v>12.92</v>
      </c>
      <c r="L2657" s="1">
        <v>14.44</v>
      </c>
      <c r="O2657" s="1">
        <v>12.5</v>
      </c>
      <c r="R2657" s="1">
        <v>12.5</v>
      </c>
      <c r="U2657" s="1">
        <v>15.76</v>
      </c>
      <c r="V2657" s="1">
        <v>14.15</v>
      </c>
      <c r="W2657" s="1">
        <v>12.5</v>
      </c>
      <c r="X2657" s="1">
        <v>14.95</v>
      </c>
      <c r="Y2657" s="1">
        <v>17.69</v>
      </c>
      <c r="AD2657" s="1">
        <v>12.54</v>
      </c>
      <c r="AJ2657" s="1">
        <v>12.5</v>
      </c>
      <c r="AK2657" s="6">
        <f>AL2657/10</f>
        <v>15.245</v>
      </c>
      <c r="AL2657" s="1">
        <f t="shared" si="74"/>
        <v>152.45</v>
      </c>
    </row>
    <row r="2658" s="1" customFormat="1" ht="68" customHeight="1" spans="1:38">
      <c r="A2658" s="1">
        <v>2655</v>
      </c>
      <c r="B2658" s="1" t="s">
        <v>2911</v>
      </c>
      <c r="C2658" s="1" t="s">
        <v>76</v>
      </c>
      <c r="D2658" s="1" t="s">
        <v>588</v>
      </c>
      <c r="E2658" s="1" t="s">
        <v>4122</v>
      </c>
      <c r="F2658" s="1">
        <v>9.1333</v>
      </c>
      <c r="J2658" s="1">
        <v>6.87</v>
      </c>
      <c r="P2658" s="1">
        <v>7.44</v>
      </c>
      <c r="V2658" s="1">
        <v>7.3</v>
      </c>
      <c r="W2658" s="1">
        <v>7</v>
      </c>
      <c r="Y2658" s="1">
        <v>7.47</v>
      </c>
      <c r="AC2658" s="1">
        <v>7.17</v>
      </c>
      <c r="AD2658" s="1">
        <v>6.13</v>
      </c>
      <c r="AE2658" s="1">
        <v>7.01</v>
      </c>
      <c r="AJ2658" s="1">
        <v>8.93</v>
      </c>
      <c r="AK2658" s="6">
        <f>AL2658/7</f>
        <v>9.33142857142857</v>
      </c>
      <c r="AL2658" s="1">
        <f t="shared" si="74"/>
        <v>65.32</v>
      </c>
    </row>
    <row r="2659" s="1" customFormat="1" ht="62" customHeight="1" spans="1:38">
      <c r="A2659" s="1">
        <v>2656</v>
      </c>
      <c r="B2659" s="1" t="s">
        <v>1151</v>
      </c>
      <c r="C2659" s="1" t="s">
        <v>191</v>
      </c>
      <c r="D2659" s="1" t="s">
        <v>588</v>
      </c>
      <c r="E2659" s="1" t="s">
        <v>4122</v>
      </c>
      <c r="F2659" s="1">
        <v>7.5567</v>
      </c>
      <c r="K2659" s="1">
        <v>5.01</v>
      </c>
      <c r="P2659" s="1">
        <v>6.9</v>
      </c>
      <c r="T2659" s="1">
        <v>5.17</v>
      </c>
      <c r="AC2659" s="1">
        <v>5.77</v>
      </c>
      <c r="AD2659" s="1">
        <v>4.6</v>
      </c>
      <c r="AJ2659" s="1">
        <v>5.8</v>
      </c>
      <c r="AK2659" s="6">
        <f>AL2659/6</f>
        <v>5.54166666666667</v>
      </c>
      <c r="AL2659" s="1">
        <f t="shared" si="74"/>
        <v>33.25</v>
      </c>
    </row>
    <row r="2660" s="1" customFormat="1" ht="62" customHeight="1" spans="1:38">
      <c r="A2660" s="1">
        <v>2657</v>
      </c>
      <c r="B2660" s="1" t="s">
        <v>2910</v>
      </c>
      <c r="C2660" s="1" t="s">
        <v>186</v>
      </c>
      <c r="D2660" s="1" t="s">
        <v>588</v>
      </c>
      <c r="E2660" s="1" t="s">
        <v>4122</v>
      </c>
      <c r="F2660" s="1">
        <v>7.5967</v>
      </c>
      <c r="J2660" s="1">
        <v>5.22</v>
      </c>
      <c r="R2660" s="1">
        <v>5.22</v>
      </c>
      <c r="Y2660" s="1">
        <v>5.22</v>
      </c>
      <c r="AD2660" s="1">
        <v>5.22</v>
      </c>
      <c r="AJ2660" s="1">
        <v>5.22</v>
      </c>
      <c r="AK2660" s="6">
        <f>AL2660/5</f>
        <v>5.22</v>
      </c>
      <c r="AL2660" s="1">
        <f t="shared" si="74"/>
        <v>26.1</v>
      </c>
    </row>
    <row r="2661" s="1" customFormat="1" ht="40.5" spans="1:37">
      <c r="A2661" s="1">
        <v>2658</v>
      </c>
      <c r="B2661" s="1" t="s">
        <v>4123</v>
      </c>
      <c r="C2661" s="1" t="s">
        <v>76</v>
      </c>
      <c r="D2661" s="1" t="s">
        <v>146</v>
      </c>
      <c r="E2661" s="1" t="s">
        <v>4124</v>
      </c>
      <c r="F2661" s="1">
        <v>0.5902</v>
      </c>
      <c r="G2661" s="1">
        <v>0.6137</v>
      </c>
      <c r="H2661" s="1">
        <v>0.6417</v>
      </c>
      <c r="M2661" s="1">
        <v>0.6137</v>
      </c>
      <c r="P2661" s="1">
        <v>0.57</v>
      </c>
      <c r="S2661" s="1">
        <v>0.4967</v>
      </c>
      <c r="U2661" s="1">
        <v>0.5964</v>
      </c>
      <c r="V2661" s="1">
        <v>0.543</v>
      </c>
      <c r="W2661" s="1">
        <v>0.48</v>
      </c>
      <c r="Z2661" s="1">
        <v>0.5784</v>
      </c>
      <c r="AF2661" s="1">
        <v>0.5859</v>
      </c>
      <c r="AK2661" s="6">
        <f>SUM(G2661:AJ2661)/10</f>
        <v>0.57195</v>
      </c>
    </row>
    <row r="2662" s="1" customFormat="1" ht="40.5" spans="1:37">
      <c r="A2662" s="1">
        <v>2659</v>
      </c>
      <c r="B2662" s="1" t="s">
        <v>4125</v>
      </c>
      <c r="C2662" s="1" t="s">
        <v>90</v>
      </c>
      <c r="D2662" s="1" t="s">
        <v>599</v>
      </c>
      <c r="E2662" s="1" t="s">
        <v>4124</v>
      </c>
      <c r="F2662" s="1">
        <v>1.371</v>
      </c>
      <c r="G2662" s="1">
        <v>1.362</v>
      </c>
      <c r="H2662" s="1">
        <v>1.371</v>
      </c>
      <c r="I2662" s="1">
        <v>1.3677</v>
      </c>
      <c r="J2662" s="1">
        <v>1.3647</v>
      </c>
      <c r="L2662" s="1">
        <v>1.3621</v>
      </c>
      <c r="M2662" s="1">
        <v>1.366</v>
      </c>
      <c r="N2662" s="1">
        <v>1.366</v>
      </c>
      <c r="P2662" s="1">
        <v>1.371</v>
      </c>
      <c r="R2662" s="1">
        <v>1.371</v>
      </c>
      <c r="S2662" s="1">
        <v>1.371</v>
      </c>
      <c r="T2662" s="1">
        <v>1.3594</v>
      </c>
      <c r="U2662" s="1">
        <v>1.366</v>
      </c>
      <c r="V2662" s="1">
        <v>1.3687</v>
      </c>
      <c r="W2662" s="1">
        <v>1.3634</v>
      </c>
      <c r="X2662" s="1">
        <v>1.372</v>
      </c>
      <c r="Y2662" s="1">
        <v>1.366</v>
      </c>
      <c r="Z2662" s="1">
        <v>1.366</v>
      </c>
      <c r="AC2662" s="1">
        <v>1.371</v>
      </c>
      <c r="AE2662" s="1">
        <v>1.371</v>
      </c>
      <c r="AF2662" s="1">
        <v>1.366</v>
      </c>
      <c r="AH2662" s="1">
        <v>1.366</v>
      </c>
      <c r="AI2662" s="1">
        <v>1.362</v>
      </c>
      <c r="AJ2662" s="1">
        <v>1.366</v>
      </c>
      <c r="AK2662" s="6">
        <f>SUM(G2662:AJ2662)/23</f>
        <v>1.36678260869565</v>
      </c>
    </row>
    <row r="2663" s="1" customFormat="1" ht="40.5" spans="1:37">
      <c r="A2663" s="1">
        <v>2660</v>
      </c>
      <c r="B2663" s="1" t="s">
        <v>4126</v>
      </c>
      <c r="C2663" s="1" t="s">
        <v>76</v>
      </c>
      <c r="D2663" s="1" t="s">
        <v>146</v>
      </c>
      <c r="E2663" s="1" t="s">
        <v>4124</v>
      </c>
      <c r="F2663" s="1">
        <v>0.4019</v>
      </c>
      <c r="G2663" s="1">
        <v>0.3834</v>
      </c>
      <c r="H2663" s="1">
        <v>0.3784</v>
      </c>
      <c r="I2663" s="1">
        <v>0.3662</v>
      </c>
      <c r="K2663" s="1">
        <v>0.366</v>
      </c>
      <c r="M2663" s="1">
        <v>0.3775</v>
      </c>
      <c r="O2663" s="1">
        <v>0.3584</v>
      </c>
      <c r="P2663" s="1">
        <v>0.376</v>
      </c>
      <c r="R2663" s="1">
        <v>0.3775</v>
      </c>
      <c r="S2663" s="1">
        <v>0.369</v>
      </c>
      <c r="U2663" s="1">
        <v>0.3475</v>
      </c>
      <c r="W2663" s="1">
        <v>0.3505</v>
      </c>
      <c r="Z2663" s="1">
        <v>0.3834</v>
      </c>
      <c r="AB2663" s="1">
        <v>0.347</v>
      </c>
      <c r="AC2663" s="1">
        <v>0.4022</v>
      </c>
      <c r="AD2663" s="1">
        <v>0.347</v>
      </c>
      <c r="AF2663" s="1">
        <v>0.347</v>
      </c>
      <c r="AK2663" s="6">
        <f>SUM(G2663:AJ2663)/16</f>
        <v>0.3673125</v>
      </c>
    </row>
    <row r="2664" s="1" customFormat="1" ht="40.5" spans="1:37">
      <c r="A2664" s="1">
        <v>2661</v>
      </c>
      <c r="B2664" s="1" t="s">
        <v>4127</v>
      </c>
      <c r="C2664" s="1" t="s">
        <v>4128</v>
      </c>
      <c r="D2664" s="1" t="s">
        <v>47</v>
      </c>
      <c r="E2664" s="1" t="s">
        <v>4124</v>
      </c>
      <c r="F2664" s="1">
        <v>115.14</v>
      </c>
      <c r="G2664" s="1">
        <v>148</v>
      </c>
      <c r="H2664" s="1">
        <v>148</v>
      </c>
      <c r="J2664" s="1">
        <v>148</v>
      </c>
      <c r="L2664" s="1">
        <v>96.99</v>
      </c>
      <c r="M2664" s="1">
        <v>82</v>
      </c>
      <c r="N2664" s="1">
        <v>148</v>
      </c>
      <c r="O2664" s="1">
        <v>148</v>
      </c>
      <c r="R2664" s="1">
        <v>82</v>
      </c>
      <c r="S2664" s="1">
        <v>86.35</v>
      </c>
      <c r="T2664" s="1">
        <v>86.35</v>
      </c>
      <c r="U2664" s="1">
        <v>82</v>
      </c>
      <c r="V2664" s="1">
        <v>82.27</v>
      </c>
      <c r="W2664" s="1">
        <v>86.35</v>
      </c>
      <c r="X2664" s="1">
        <v>82</v>
      </c>
      <c r="Y2664" s="1">
        <v>148</v>
      </c>
      <c r="Z2664" s="1">
        <v>86.35</v>
      </c>
      <c r="AB2664" s="1">
        <v>82</v>
      </c>
      <c r="AC2664" s="1">
        <v>148</v>
      </c>
      <c r="AD2664" s="1">
        <v>148</v>
      </c>
      <c r="AE2664" s="1">
        <v>148</v>
      </c>
      <c r="AF2664" s="1">
        <v>82</v>
      </c>
      <c r="AH2664" s="1">
        <v>148</v>
      </c>
      <c r="AI2664" s="1">
        <v>82</v>
      </c>
      <c r="AJ2664" s="1">
        <v>148</v>
      </c>
      <c r="AK2664" s="6">
        <f>SUM(G2664:AJ2664)/24</f>
        <v>113.610833333333</v>
      </c>
    </row>
    <row r="2665" s="1" customFormat="1" ht="40.5" spans="1:37">
      <c r="A2665" s="1">
        <v>2662</v>
      </c>
      <c r="B2665" s="1" t="s">
        <v>4129</v>
      </c>
      <c r="C2665" s="1" t="s">
        <v>4130</v>
      </c>
      <c r="D2665" s="1" t="s">
        <v>47</v>
      </c>
      <c r="E2665" s="1" t="s">
        <v>4124</v>
      </c>
      <c r="F2665" s="1">
        <v>28</v>
      </c>
      <c r="G2665" s="1">
        <v>28</v>
      </c>
      <c r="M2665" s="1">
        <v>28</v>
      </c>
      <c r="V2665" s="1">
        <v>22.68</v>
      </c>
      <c r="W2665" s="1">
        <v>19.84</v>
      </c>
      <c r="Y2665" s="1">
        <v>18.2</v>
      </c>
      <c r="AB2665" s="1">
        <v>20.22</v>
      </c>
      <c r="AC2665" s="1">
        <v>68</v>
      </c>
      <c r="AD2665" s="1">
        <v>18.2</v>
      </c>
      <c r="AE2665" s="1">
        <v>28</v>
      </c>
      <c r="AK2665" s="6">
        <f>SUM(G2665:AJ2665)/9</f>
        <v>27.9044444444444</v>
      </c>
    </row>
    <row r="2666" s="1" customFormat="1" ht="40.5" spans="1:37">
      <c r="A2666" s="1">
        <v>2663</v>
      </c>
      <c r="B2666" s="1" t="s">
        <v>4131</v>
      </c>
      <c r="C2666" s="1" t="s">
        <v>573</v>
      </c>
      <c r="D2666" s="1" t="s">
        <v>635</v>
      </c>
      <c r="E2666" s="1" t="s">
        <v>4132</v>
      </c>
      <c r="F2666" s="1">
        <v>2.3783</v>
      </c>
      <c r="H2666" s="1">
        <v>2.298</v>
      </c>
      <c r="I2666" s="1">
        <v>2.244</v>
      </c>
      <c r="J2666" s="1">
        <v>2.178</v>
      </c>
      <c r="L2666" s="1">
        <v>2.2075</v>
      </c>
      <c r="O2666" s="1">
        <v>2.178</v>
      </c>
      <c r="P2666" s="1">
        <v>2.33</v>
      </c>
      <c r="Q2666" s="1">
        <v>2.178</v>
      </c>
      <c r="R2666" s="1">
        <v>2.178</v>
      </c>
      <c r="S2666" s="1">
        <v>2.2385</v>
      </c>
      <c r="T2666" s="1">
        <v>2.178</v>
      </c>
      <c r="U2666" s="1">
        <v>2.178</v>
      </c>
      <c r="V2666" s="1">
        <v>2.207</v>
      </c>
      <c r="Y2666" s="1">
        <v>2.225</v>
      </c>
      <c r="AA2666" s="1">
        <v>2.178</v>
      </c>
      <c r="AD2666" s="1">
        <v>2.178</v>
      </c>
      <c r="AI2666" s="1">
        <v>2.178</v>
      </c>
      <c r="AJ2666" s="1">
        <v>2.178</v>
      </c>
      <c r="AK2666" s="1">
        <v>2.2076</v>
      </c>
    </row>
    <row r="2667" s="1" customFormat="1" ht="52" customHeight="1" spans="1:37">
      <c r="A2667" s="1">
        <v>2664</v>
      </c>
      <c r="B2667" s="1" t="s">
        <v>4133</v>
      </c>
      <c r="C2667" s="1" t="s">
        <v>90</v>
      </c>
      <c r="D2667" s="1" t="s">
        <v>251</v>
      </c>
      <c r="E2667" s="1" t="s">
        <v>4134</v>
      </c>
      <c r="F2667" s="1">
        <v>2.5437</v>
      </c>
      <c r="J2667" s="1">
        <v>2.1625</v>
      </c>
      <c r="K2667" s="1">
        <v>2.2008</v>
      </c>
      <c r="Q2667" s="1">
        <v>2.15</v>
      </c>
      <c r="V2667" s="1">
        <v>2.1958</v>
      </c>
      <c r="W2667" s="1">
        <v>2.1825</v>
      </c>
      <c r="AA2667" s="1">
        <v>2.165</v>
      </c>
      <c r="AC2667" s="1">
        <v>2.2542</v>
      </c>
      <c r="AJ2667" s="1">
        <v>2.15</v>
      </c>
      <c r="AK2667" s="1">
        <v>2.1826</v>
      </c>
    </row>
    <row r="2668" s="1" customFormat="1" ht="52" customHeight="1" spans="1:37">
      <c r="A2668" s="1">
        <v>2665</v>
      </c>
      <c r="B2668" s="1" t="s">
        <v>4135</v>
      </c>
      <c r="C2668" s="1" t="s">
        <v>98</v>
      </c>
      <c r="D2668" s="1" t="s">
        <v>131</v>
      </c>
      <c r="E2668" s="1" t="s">
        <v>4134</v>
      </c>
      <c r="F2668" s="1">
        <v>0.6339</v>
      </c>
      <c r="J2668" s="1">
        <v>0.5047</v>
      </c>
      <c r="V2668" s="1">
        <v>0.4928</v>
      </c>
      <c r="W2668" s="1">
        <v>0.497</v>
      </c>
      <c r="AA2668" s="1">
        <v>0.4956</v>
      </c>
      <c r="AC2668" s="1">
        <v>0.52</v>
      </c>
      <c r="AD2668" s="1">
        <v>0.541</v>
      </c>
      <c r="AK2668" s="1">
        <v>0.5085</v>
      </c>
    </row>
    <row r="2669" s="1" customFormat="1" ht="52" customHeight="1" spans="1:37">
      <c r="A2669" s="1">
        <v>2666</v>
      </c>
      <c r="B2669" s="1" t="s">
        <v>4136</v>
      </c>
      <c r="C2669" s="1" t="s">
        <v>246</v>
      </c>
      <c r="D2669" s="1" t="s">
        <v>131</v>
      </c>
      <c r="E2669" s="1" t="s">
        <v>4134</v>
      </c>
      <c r="F2669" s="1">
        <v>0.3535</v>
      </c>
      <c r="K2669" s="1">
        <v>0.3362</v>
      </c>
      <c r="V2669" s="1">
        <v>0.3193</v>
      </c>
      <c r="W2669" s="1">
        <v>0.283</v>
      </c>
      <c r="AD2669" s="1">
        <v>0.2717</v>
      </c>
      <c r="AK2669" s="1">
        <v>0.3026</v>
      </c>
    </row>
    <row r="2670" s="1" customFormat="1" ht="42" customHeight="1" spans="1:37">
      <c r="A2670" s="1">
        <v>2667</v>
      </c>
      <c r="B2670" s="1" t="s">
        <v>4137</v>
      </c>
      <c r="C2670" s="1" t="s">
        <v>98</v>
      </c>
      <c r="D2670" s="1" t="s">
        <v>2408</v>
      </c>
      <c r="E2670" s="1" t="s">
        <v>4134</v>
      </c>
      <c r="F2670" s="1">
        <v>0.3318</v>
      </c>
      <c r="AD2670" s="1">
        <v>0.325</v>
      </c>
      <c r="AK2670" s="1">
        <v>0.325</v>
      </c>
    </row>
    <row r="2671" s="1" customFormat="1" ht="54" spans="1:37">
      <c r="A2671" s="1">
        <v>2668</v>
      </c>
      <c r="B2671" s="1" t="s">
        <v>4138</v>
      </c>
      <c r="C2671" s="1" t="s">
        <v>466</v>
      </c>
      <c r="D2671" s="1" t="s">
        <v>4139</v>
      </c>
      <c r="E2671" s="1" t="s">
        <v>4140</v>
      </c>
      <c r="F2671" s="1">
        <v>3.5</v>
      </c>
      <c r="H2671" s="1">
        <v>2.9816</v>
      </c>
      <c r="I2671" s="1">
        <v>3.4233</v>
      </c>
      <c r="J2671" s="1">
        <v>3.33</v>
      </c>
      <c r="L2671" s="1">
        <v>3.28</v>
      </c>
      <c r="T2671" s="1">
        <v>3.15</v>
      </c>
      <c r="U2671" s="1">
        <v>2.9983</v>
      </c>
      <c r="X2671" s="1">
        <v>2.9816</v>
      </c>
      <c r="Y2671" s="1">
        <v>3.47</v>
      </c>
      <c r="AA2671" s="1">
        <v>3.31</v>
      </c>
      <c r="AB2671" s="1">
        <v>2.62</v>
      </c>
      <c r="AF2671" s="1">
        <v>3.1</v>
      </c>
      <c r="AJ2671" s="1">
        <v>2.9816</v>
      </c>
      <c r="AK2671" s="1">
        <v>3.1355</v>
      </c>
    </row>
    <row r="2672" s="1" customFormat="1" ht="54" spans="1:37">
      <c r="A2672" s="1">
        <v>2669</v>
      </c>
      <c r="B2672" s="1" t="s">
        <v>4141</v>
      </c>
      <c r="C2672" s="1" t="s">
        <v>174</v>
      </c>
      <c r="D2672" s="1" t="s">
        <v>4142</v>
      </c>
      <c r="E2672" s="1" t="s">
        <v>4140</v>
      </c>
      <c r="F2672" s="1">
        <v>2.15</v>
      </c>
      <c r="H2672" s="1">
        <v>1.98</v>
      </c>
      <c r="I2672" s="1">
        <v>1.9366</v>
      </c>
      <c r="J2672" s="1">
        <v>1.95</v>
      </c>
      <c r="L2672" s="1">
        <v>1.8833</v>
      </c>
      <c r="M2672" s="1">
        <v>2.06</v>
      </c>
      <c r="P2672" s="1">
        <v>2</v>
      </c>
      <c r="T2672" s="1">
        <v>1.75</v>
      </c>
      <c r="U2672" s="1">
        <v>1.75</v>
      </c>
      <c r="X2672" s="1">
        <v>1.98</v>
      </c>
      <c r="Y2672" s="1">
        <v>1.92</v>
      </c>
      <c r="AA2672" s="1">
        <v>1.9</v>
      </c>
      <c r="AB2672" s="1">
        <v>1.63</v>
      </c>
      <c r="AF2672" s="1">
        <v>1.63</v>
      </c>
      <c r="AJ2672" s="1">
        <v>1.7</v>
      </c>
      <c r="AK2672" s="1">
        <v>1.8746</v>
      </c>
    </row>
    <row r="2673" s="1" customFormat="1" ht="81" spans="1:37">
      <c r="A2673" s="1">
        <v>2670</v>
      </c>
      <c r="B2673" s="1" t="s">
        <v>4143</v>
      </c>
      <c r="C2673" s="1" t="s">
        <v>4144</v>
      </c>
      <c r="D2673" s="1" t="s">
        <v>4145</v>
      </c>
      <c r="E2673" s="1" t="s">
        <v>4140</v>
      </c>
      <c r="F2673" s="1">
        <v>8</v>
      </c>
      <c r="X2673" s="1">
        <v>5.3111</v>
      </c>
      <c r="AF2673" s="1">
        <v>6.9777</v>
      </c>
      <c r="AK2673" s="1">
        <f>(AJ2673+AF2673+AB2673+AA2673+Z2673+Y2673+X2673+U2673+P2673+M2673+L2673+J2673+I2673+H2673)/2</f>
        <v>6.1444</v>
      </c>
    </row>
    <row r="2674" s="1" customFormat="1" ht="52" customHeight="1" spans="1:37">
      <c r="A2674" s="1">
        <v>2671</v>
      </c>
      <c r="B2674" s="1" t="s">
        <v>4146</v>
      </c>
      <c r="C2674" s="1" t="s">
        <v>573</v>
      </c>
      <c r="D2674" s="1" t="s">
        <v>212</v>
      </c>
      <c r="E2674" s="1" t="s">
        <v>4147</v>
      </c>
      <c r="F2674" s="1">
        <v>1830</v>
      </c>
      <c r="I2674" s="1">
        <v>1680</v>
      </c>
      <c r="J2674" s="1">
        <v>1680</v>
      </c>
      <c r="L2674" s="1">
        <v>1680</v>
      </c>
      <c r="O2674" s="1">
        <v>1780</v>
      </c>
      <c r="U2674" s="1">
        <v>1680</v>
      </c>
      <c r="AA2674" s="1">
        <v>1780</v>
      </c>
      <c r="AI2674" s="1">
        <v>1680</v>
      </c>
      <c r="AK2674" s="1">
        <v>1708.57</v>
      </c>
    </row>
    <row r="2675" s="1" customFormat="1" ht="52" customHeight="1" spans="1:37">
      <c r="A2675" s="1">
        <v>2672</v>
      </c>
      <c r="B2675" s="1" t="s">
        <v>4148</v>
      </c>
      <c r="C2675" s="1" t="s">
        <v>4149</v>
      </c>
      <c r="D2675" s="1" t="s">
        <v>64</v>
      </c>
      <c r="E2675" s="1" t="s">
        <v>4147</v>
      </c>
      <c r="F2675" s="1">
        <v>6.7361</v>
      </c>
      <c r="I2675" s="1">
        <v>6.5</v>
      </c>
      <c r="K2675" s="1">
        <v>6.6517</v>
      </c>
      <c r="L2675" s="1">
        <v>6.5</v>
      </c>
      <c r="V2675" s="1">
        <v>6.5</v>
      </c>
      <c r="AE2675" s="1">
        <v>6.5</v>
      </c>
      <c r="AI2675" s="1">
        <v>6.5</v>
      </c>
      <c r="AJ2675" s="1">
        <v>6.5</v>
      </c>
      <c r="AK2675" s="1">
        <v>6.5217</v>
      </c>
    </row>
    <row r="2676" s="1" customFormat="1" ht="52" customHeight="1" spans="1:37">
      <c r="A2676" s="1">
        <v>2673</v>
      </c>
      <c r="B2676" s="1" t="s">
        <v>4150</v>
      </c>
      <c r="C2676" s="1" t="s">
        <v>490</v>
      </c>
      <c r="D2676" s="1" t="s">
        <v>64</v>
      </c>
      <c r="E2676" s="1" t="s">
        <v>4147</v>
      </c>
      <c r="F2676" s="1">
        <v>7.5</v>
      </c>
      <c r="L2676" s="1">
        <v>7.0833</v>
      </c>
      <c r="V2676" s="1">
        <v>6.7917</v>
      </c>
      <c r="AI2676" s="1">
        <v>6.7917</v>
      </c>
      <c r="AJ2676" s="1">
        <v>6.8017</v>
      </c>
      <c r="AK2676" s="1">
        <v>6.8671</v>
      </c>
    </row>
    <row r="2677" s="1" customFormat="1" ht="54" spans="1:37">
      <c r="A2677" s="1">
        <v>2674</v>
      </c>
      <c r="B2677" s="1" t="s">
        <v>2777</v>
      </c>
      <c r="C2677" s="1" t="s">
        <v>1858</v>
      </c>
      <c r="D2677" s="1" t="s">
        <v>122</v>
      </c>
      <c r="E2677" s="1" t="s">
        <v>4151</v>
      </c>
      <c r="F2677" s="24" t="s">
        <v>4152</v>
      </c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 t="s">
        <v>4153</v>
      </c>
      <c r="Y2677" s="24"/>
      <c r="Z2677" s="24"/>
      <c r="AA2677" s="24"/>
      <c r="AB2677" s="24"/>
      <c r="AC2677" s="24"/>
      <c r="AD2677" s="24"/>
      <c r="AK2677" s="24" t="s">
        <v>4153</v>
      </c>
    </row>
    <row r="2678" s="1" customFormat="1" ht="54" spans="1:37">
      <c r="A2678" s="1">
        <v>2675</v>
      </c>
      <c r="B2678" s="1" t="s">
        <v>2791</v>
      </c>
      <c r="C2678" s="1" t="s">
        <v>191</v>
      </c>
      <c r="D2678" s="1" t="s">
        <v>122</v>
      </c>
      <c r="E2678" s="1" t="s">
        <v>4151</v>
      </c>
      <c r="F2678" s="24" t="s">
        <v>4154</v>
      </c>
      <c r="G2678" s="24"/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 t="s">
        <v>4155</v>
      </c>
      <c r="Y2678" s="24"/>
      <c r="Z2678" s="24"/>
      <c r="AA2678" s="24"/>
      <c r="AB2678" s="24"/>
      <c r="AC2678" s="24"/>
      <c r="AD2678" s="24"/>
      <c r="AK2678" s="24" t="s">
        <v>4155</v>
      </c>
    </row>
    <row r="2679" s="1" customFormat="1" ht="54" spans="1:37">
      <c r="A2679" s="1">
        <v>2676</v>
      </c>
      <c r="B2679" s="1" t="s">
        <v>4156</v>
      </c>
      <c r="C2679" s="1" t="s">
        <v>4157</v>
      </c>
      <c r="D2679" s="1" t="s">
        <v>47</v>
      </c>
      <c r="E2679" s="1" t="s">
        <v>4151</v>
      </c>
      <c r="F2679" s="24" t="s">
        <v>4158</v>
      </c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 t="s">
        <v>4159</v>
      </c>
      <c r="V2679" s="24"/>
      <c r="W2679" s="24"/>
      <c r="X2679" s="24"/>
      <c r="Y2679" s="24"/>
      <c r="Z2679" s="24"/>
      <c r="AA2679" s="24"/>
      <c r="AB2679" s="24"/>
      <c r="AC2679" s="24"/>
      <c r="AD2679" s="24" t="s">
        <v>4160</v>
      </c>
      <c r="AK2679" s="24" t="s">
        <v>4161</v>
      </c>
    </row>
    <row r="2680" s="1" customFormat="1" ht="51" customHeight="1" spans="1:37">
      <c r="A2680" s="1">
        <v>2677</v>
      </c>
      <c r="B2680" s="1" t="s">
        <v>4162</v>
      </c>
      <c r="C2680" s="1" t="s">
        <v>4163</v>
      </c>
      <c r="D2680" s="1">
        <v>6</v>
      </c>
      <c r="E2680" s="1" t="s">
        <v>4164</v>
      </c>
      <c r="F2680" s="1">
        <v>3.945</v>
      </c>
      <c r="G2680" s="1">
        <v>3.65833333333333</v>
      </c>
      <c r="H2680" s="119"/>
      <c r="L2680" s="1">
        <v>3.65666666666667</v>
      </c>
      <c r="Q2680" s="1">
        <v>3.48833333333333</v>
      </c>
      <c r="S2680" s="119"/>
      <c r="T2680" s="1">
        <v>3.59</v>
      </c>
      <c r="U2680" s="1">
        <v>3.48833333333333</v>
      </c>
      <c r="AA2680" s="1">
        <v>3.5355</v>
      </c>
      <c r="AD2680" s="1">
        <v>3.48833333333333</v>
      </c>
      <c r="AF2680" s="1">
        <v>3.57833333333333</v>
      </c>
      <c r="AH2680" s="1">
        <v>3.48833333333333</v>
      </c>
      <c r="AK2680" s="1">
        <v>3.5524</v>
      </c>
    </row>
    <row r="2681" s="1" customFormat="1" ht="51" customHeight="1" spans="1:37">
      <c r="A2681" s="1">
        <v>2678</v>
      </c>
      <c r="B2681" s="1" t="s">
        <v>4162</v>
      </c>
      <c r="C2681" s="1" t="s">
        <v>4163</v>
      </c>
      <c r="D2681" s="1">
        <v>10</v>
      </c>
      <c r="E2681" s="1" t="s">
        <v>4164</v>
      </c>
      <c r="F2681" s="1">
        <v>3.945</v>
      </c>
      <c r="G2681" s="1">
        <v>3.658</v>
      </c>
      <c r="H2681" s="119"/>
      <c r="K2681" s="1">
        <v>3.779</v>
      </c>
      <c r="M2681" s="1">
        <v>3.89685</v>
      </c>
      <c r="N2681" s="1">
        <v>3.488</v>
      </c>
      <c r="P2681" s="1">
        <v>3.78</v>
      </c>
      <c r="Q2681" s="1">
        <v>3.488</v>
      </c>
      <c r="S2681" s="119"/>
      <c r="Y2681" s="1">
        <v>3.508</v>
      </c>
      <c r="AA2681" s="1">
        <v>3.5355</v>
      </c>
      <c r="AD2681" s="1">
        <v>3.488</v>
      </c>
      <c r="AH2681" s="1">
        <v>3.488</v>
      </c>
      <c r="AK2681" s="1">
        <v>3.6109</v>
      </c>
    </row>
    <row r="2682" s="1" customFormat="1" ht="96" customHeight="1" spans="1:37">
      <c r="A2682" s="1">
        <v>2679</v>
      </c>
      <c r="B2682" s="1" t="s">
        <v>2660</v>
      </c>
      <c r="C2682" s="1" t="s">
        <v>4165</v>
      </c>
      <c r="D2682" s="1" t="s">
        <v>212</v>
      </c>
      <c r="E2682" s="1" t="s">
        <v>4166</v>
      </c>
      <c r="F2682" s="1">
        <v>47.88</v>
      </c>
      <c r="K2682" s="1">
        <v>47.87</v>
      </c>
      <c r="V2682" s="1">
        <v>47.87</v>
      </c>
      <c r="AI2682" s="1">
        <v>47.87</v>
      </c>
      <c r="AK2682" s="1">
        <v>47.87</v>
      </c>
    </row>
    <row r="2683" s="1" customFormat="1" ht="96" customHeight="1" spans="1:37">
      <c r="A2683" s="1">
        <v>2680</v>
      </c>
      <c r="B2683" s="1" t="s">
        <v>2660</v>
      </c>
      <c r="C2683" s="1" t="s">
        <v>4167</v>
      </c>
      <c r="D2683" s="1" t="s">
        <v>212</v>
      </c>
      <c r="E2683" s="1" t="s">
        <v>4166</v>
      </c>
      <c r="F2683" s="1">
        <v>29.115</v>
      </c>
      <c r="H2683" s="1">
        <v>27.2</v>
      </c>
      <c r="I2683" s="1">
        <v>27.94</v>
      </c>
      <c r="J2683" s="1">
        <v>27.2</v>
      </c>
      <c r="K2683" s="1">
        <v>27.2</v>
      </c>
      <c r="O2683" s="1">
        <v>28.2</v>
      </c>
      <c r="R2683" s="1">
        <v>27.2</v>
      </c>
      <c r="U2683" s="1">
        <v>28.34</v>
      </c>
      <c r="X2683" s="1">
        <v>28.29</v>
      </c>
      <c r="Y2683" s="1">
        <v>27.2</v>
      </c>
      <c r="AD2683" s="1">
        <v>27.2</v>
      </c>
      <c r="AH2683" s="1">
        <v>27.25</v>
      </c>
      <c r="AK2683" s="1">
        <v>27.5655</v>
      </c>
    </row>
    <row r="2684" s="1" customFormat="1" ht="96" customHeight="1" spans="1:37">
      <c r="A2684" s="1">
        <v>2681</v>
      </c>
      <c r="B2684" s="1" t="s">
        <v>1829</v>
      </c>
      <c r="C2684" s="1" t="s">
        <v>4165</v>
      </c>
      <c r="D2684" s="1" t="s">
        <v>212</v>
      </c>
      <c r="E2684" s="1" t="s">
        <v>4166</v>
      </c>
      <c r="F2684" s="1">
        <v>76.66</v>
      </c>
      <c r="J2684" s="1">
        <v>69.34</v>
      </c>
      <c r="K2684" s="1">
        <v>54.7</v>
      </c>
      <c r="M2684" s="1">
        <v>65.32</v>
      </c>
      <c r="T2684" s="1">
        <v>54.7</v>
      </c>
      <c r="U2684" s="1">
        <v>68.78</v>
      </c>
      <c r="V2684" s="1">
        <v>65.32</v>
      </c>
      <c r="AK2684" s="1">
        <v>63.0267</v>
      </c>
    </row>
    <row r="2685" s="1" customFormat="1" ht="83" customHeight="1" spans="1:37">
      <c r="A2685" s="1">
        <v>2682</v>
      </c>
      <c r="B2685" s="1" t="s">
        <v>4168</v>
      </c>
      <c r="C2685" s="1" t="s">
        <v>4169</v>
      </c>
      <c r="D2685" s="1" t="s">
        <v>212</v>
      </c>
      <c r="E2685" s="1" t="s">
        <v>4166</v>
      </c>
      <c r="F2685" s="1">
        <v>37.465</v>
      </c>
      <c r="G2685" s="1">
        <v>35.29</v>
      </c>
      <c r="J2685" s="1">
        <v>35.23</v>
      </c>
      <c r="K2685" s="1">
        <v>35.1</v>
      </c>
      <c r="L2685" s="1">
        <v>35.29</v>
      </c>
      <c r="Q2685" s="1">
        <v>35.29</v>
      </c>
      <c r="R2685" s="1">
        <v>35.29</v>
      </c>
      <c r="T2685" s="1">
        <v>35.1</v>
      </c>
      <c r="U2685" s="1">
        <v>35.29</v>
      </c>
      <c r="V2685" s="1">
        <v>35.29</v>
      </c>
      <c r="Y2685" s="1">
        <v>35.29</v>
      </c>
      <c r="Z2685" s="1">
        <v>35.29</v>
      </c>
      <c r="AI2685" s="1">
        <v>35.1</v>
      </c>
      <c r="AJ2685" s="1">
        <v>35.29</v>
      </c>
      <c r="AK2685" s="1">
        <v>35.2415</v>
      </c>
    </row>
    <row r="2686" s="1" customFormat="1" ht="46.5" customHeight="1" spans="1:37">
      <c r="A2686" s="1">
        <v>2683</v>
      </c>
      <c r="B2686" s="1" t="s">
        <v>4170</v>
      </c>
      <c r="C2686" s="1" t="s">
        <v>282</v>
      </c>
      <c r="D2686" s="1" t="s">
        <v>93</v>
      </c>
      <c r="E2686" s="1" t="s">
        <v>4171</v>
      </c>
      <c r="F2686" s="1">
        <v>1.8082</v>
      </c>
      <c r="G2686" s="1">
        <v>1.73</v>
      </c>
      <c r="R2686" s="1">
        <v>1.73</v>
      </c>
      <c r="AA2686" s="1">
        <v>1.7075</v>
      </c>
      <c r="AD2686" s="1">
        <v>1.73</v>
      </c>
      <c r="AI2686" s="1">
        <v>1.73</v>
      </c>
      <c r="AK2686" s="1">
        <v>1.7255</v>
      </c>
    </row>
    <row r="2687" s="1" customFormat="1" ht="46.5" customHeight="1" spans="1:37">
      <c r="A2687" s="1">
        <v>2684</v>
      </c>
      <c r="B2687" s="1" t="s">
        <v>4170</v>
      </c>
      <c r="C2687" s="1" t="s">
        <v>282</v>
      </c>
      <c r="D2687" s="1" t="s">
        <v>179</v>
      </c>
      <c r="E2687" s="1" t="s">
        <v>4171</v>
      </c>
      <c r="F2687" s="1">
        <v>1.7816</v>
      </c>
      <c r="G2687" s="1">
        <v>1.7047</v>
      </c>
      <c r="J2687" s="1">
        <v>1.7131</v>
      </c>
      <c r="Q2687" s="1">
        <v>1.7047</v>
      </c>
      <c r="AA2687" s="1">
        <v>1.7075</v>
      </c>
      <c r="AI2687" s="1">
        <v>1.7047</v>
      </c>
      <c r="AK2687" s="1">
        <v>1.7069</v>
      </c>
    </row>
    <row r="2688" s="1" customFormat="1" ht="46.5" customHeight="1" spans="1:37">
      <c r="A2688" s="1">
        <v>2685</v>
      </c>
      <c r="B2688" s="1" t="s">
        <v>1060</v>
      </c>
      <c r="C2688" s="1" t="s">
        <v>113</v>
      </c>
      <c r="D2688" s="1" t="s">
        <v>114</v>
      </c>
      <c r="E2688" s="1" t="s">
        <v>4171</v>
      </c>
      <c r="F2688" s="1">
        <v>0.8802</v>
      </c>
      <c r="J2688" s="1">
        <v>0.8025</v>
      </c>
      <c r="L2688" s="1">
        <v>0.8108</v>
      </c>
      <c r="Q2688" s="1">
        <v>0.8014</v>
      </c>
      <c r="V2688" s="1">
        <v>0.8064</v>
      </c>
      <c r="Y2688" s="1">
        <v>0.8536</v>
      </c>
      <c r="AD2688" s="1">
        <v>0.8064</v>
      </c>
      <c r="AI2688" s="1">
        <v>0.8014</v>
      </c>
      <c r="AK2688" s="1">
        <v>0.8118</v>
      </c>
    </row>
    <row r="2689" s="1" customFormat="1" ht="46.5" customHeight="1" spans="1:37">
      <c r="A2689" s="1">
        <v>2686</v>
      </c>
      <c r="B2689" s="1" t="s">
        <v>4172</v>
      </c>
      <c r="C2689" s="1" t="s">
        <v>98</v>
      </c>
      <c r="D2689" s="1" t="s">
        <v>4173</v>
      </c>
      <c r="E2689" s="1" t="s">
        <v>4171</v>
      </c>
      <c r="F2689" s="1">
        <v>1.556</v>
      </c>
      <c r="I2689" s="1">
        <v>1.334</v>
      </c>
      <c r="J2689" s="1">
        <v>1.156</v>
      </c>
      <c r="K2689" s="1">
        <v>1.2907</v>
      </c>
      <c r="L2689" s="1">
        <v>1.27</v>
      </c>
      <c r="O2689" s="1">
        <v>1.1767</v>
      </c>
      <c r="Q2689" s="1">
        <v>1.1393</v>
      </c>
      <c r="U2689" s="1">
        <v>1.188</v>
      </c>
      <c r="V2689" s="1">
        <v>1.1887</v>
      </c>
      <c r="W2689" s="1">
        <v>1.156</v>
      </c>
      <c r="AC2689" s="1">
        <v>1.35</v>
      </c>
      <c r="AD2689" s="1">
        <v>1.1393</v>
      </c>
      <c r="AK2689" s="1">
        <v>1.2172</v>
      </c>
    </row>
    <row r="2690" s="1" customFormat="1" ht="46.5" customHeight="1" spans="1:37">
      <c r="A2690" s="1">
        <v>2687</v>
      </c>
      <c r="B2690" s="1" t="s">
        <v>4174</v>
      </c>
      <c r="C2690" s="1" t="s">
        <v>4175</v>
      </c>
      <c r="D2690" s="1" t="s">
        <v>2600</v>
      </c>
      <c r="E2690" s="1" t="s">
        <v>4171</v>
      </c>
      <c r="F2690" s="1">
        <v>3.5362</v>
      </c>
      <c r="G2690" s="1">
        <v>3.3</v>
      </c>
      <c r="I2690" s="1">
        <v>3.28</v>
      </c>
      <c r="J2690" s="1">
        <v>3.025</v>
      </c>
      <c r="O2690" s="1">
        <v>3.025</v>
      </c>
      <c r="W2690" s="1">
        <v>3.2975</v>
      </c>
      <c r="AC2690" s="1">
        <v>3.3125</v>
      </c>
      <c r="AI2690" s="1">
        <v>3.025</v>
      </c>
      <c r="AK2690" s="1">
        <v>3.1807</v>
      </c>
    </row>
    <row r="2691" s="1" customFormat="1" ht="46.5" customHeight="1" spans="1:37">
      <c r="A2691" s="1">
        <v>2688</v>
      </c>
      <c r="B2691" s="1" t="s">
        <v>4174</v>
      </c>
      <c r="C2691" s="1" t="s">
        <v>4175</v>
      </c>
      <c r="D2691" s="1" t="s">
        <v>478</v>
      </c>
      <c r="E2691" s="1" t="s">
        <v>4171</v>
      </c>
      <c r="F2691" s="1">
        <v>3.5362</v>
      </c>
      <c r="I2691" s="1">
        <v>3.2433</v>
      </c>
      <c r="J2691" s="1">
        <v>3.025</v>
      </c>
      <c r="K2691" s="1">
        <v>3.3367</v>
      </c>
      <c r="L2691" s="1">
        <v>2.9667</v>
      </c>
      <c r="O2691" s="1">
        <v>3.025</v>
      </c>
      <c r="U2691" s="1">
        <v>3.1633</v>
      </c>
      <c r="W2691" s="1">
        <v>3.0283</v>
      </c>
      <c r="AC2691" s="1">
        <v>3.3483</v>
      </c>
      <c r="AD2691" s="1">
        <v>3.0883</v>
      </c>
      <c r="AK2691" s="1">
        <v>3.1361</v>
      </c>
    </row>
    <row r="2692" s="1" customFormat="1" ht="46.5" customHeight="1" spans="1:37">
      <c r="A2692" s="1">
        <v>2689</v>
      </c>
      <c r="B2692" s="1" t="s">
        <v>4174</v>
      </c>
      <c r="C2692" s="1" t="s">
        <v>4175</v>
      </c>
      <c r="D2692" s="1" t="s">
        <v>740</v>
      </c>
      <c r="E2692" s="1" t="s">
        <v>4171</v>
      </c>
      <c r="F2692" s="1">
        <v>3.5362</v>
      </c>
      <c r="I2692" s="1">
        <v>3.28</v>
      </c>
      <c r="AC2692" s="1">
        <v>3.37</v>
      </c>
      <c r="AK2692" s="1">
        <v>3.325</v>
      </c>
    </row>
    <row r="2693" s="1" customFormat="1" ht="46.5" customHeight="1" spans="1:37">
      <c r="A2693" s="1">
        <v>2690</v>
      </c>
      <c r="B2693" s="1" t="s">
        <v>4176</v>
      </c>
      <c r="C2693" s="1" t="s">
        <v>4177</v>
      </c>
      <c r="D2693" s="1" t="s">
        <v>93</v>
      </c>
      <c r="E2693" s="1" t="s">
        <v>4171</v>
      </c>
      <c r="F2693" s="1">
        <v>0.932</v>
      </c>
      <c r="G2693" s="1">
        <v>0.91</v>
      </c>
      <c r="I2693" s="1">
        <v>0.8925</v>
      </c>
      <c r="J2693" s="1">
        <v>0.7975</v>
      </c>
      <c r="L2693" s="1">
        <v>0.7925</v>
      </c>
      <c r="O2693" s="1">
        <v>0.7975</v>
      </c>
      <c r="U2693" s="1">
        <v>0.82</v>
      </c>
      <c r="W2693" s="1">
        <v>0.7975</v>
      </c>
      <c r="AC2693" s="1">
        <v>0.9263</v>
      </c>
      <c r="AD2693" s="1">
        <v>0.8</v>
      </c>
      <c r="AJ2693" s="1">
        <v>0.8</v>
      </c>
      <c r="AK2693" s="1">
        <v>0.8334</v>
      </c>
    </row>
    <row r="2694" s="1" customFormat="1" ht="46.5" customHeight="1" spans="1:37">
      <c r="A2694" s="1">
        <v>2691</v>
      </c>
      <c r="B2694" s="1" t="s">
        <v>4176</v>
      </c>
      <c r="C2694" s="1" t="s">
        <v>4177</v>
      </c>
      <c r="D2694" s="1" t="s">
        <v>88</v>
      </c>
      <c r="E2694" s="1" t="s">
        <v>4171</v>
      </c>
      <c r="F2694" s="1">
        <v>0.9559</v>
      </c>
      <c r="I2694" s="1">
        <v>0.915</v>
      </c>
      <c r="AC2694" s="1">
        <v>0.95</v>
      </c>
      <c r="AK2694" s="1">
        <v>0.9325</v>
      </c>
    </row>
    <row r="2695" s="1" customFormat="1" ht="54" spans="1:37">
      <c r="A2695" s="1">
        <v>2692</v>
      </c>
      <c r="B2695" s="1" t="s">
        <v>4178</v>
      </c>
      <c r="C2695" s="1" t="s">
        <v>4179</v>
      </c>
      <c r="D2695" s="1" t="s">
        <v>212</v>
      </c>
      <c r="E2695" s="1" t="s">
        <v>4180</v>
      </c>
      <c r="F2695" s="1">
        <v>312</v>
      </c>
      <c r="I2695" s="1">
        <v>296.21</v>
      </c>
      <c r="J2695" s="1">
        <v>296.93</v>
      </c>
      <c r="T2695" s="1">
        <v>296.21</v>
      </c>
      <c r="V2695" s="1">
        <v>298.37</v>
      </c>
      <c r="AA2695" s="1">
        <v>296.21</v>
      </c>
      <c r="AC2695" s="1">
        <v>296.21</v>
      </c>
      <c r="AD2695" s="1">
        <v>296.21</v>
      </c>
      <c r="AI2695" s="1">
        <v>296.21</v>
      </c>
      <c r="AJ2695" s="1">
        <v>296.21</v>
      </c>
      <c r="AK2695" s="1">
        <v>296.53</v>
      </c>
    </row>
    <row r="2696" s="1" customFormat="1" ht="54" spans="1:37">
      <c r="A2696" s="1">
        <v>2693</v>
      </c>
      <c r="B2696" s="1" t="s">
        <v>4181</v>
      </c>
      <c r="C2696" s="1" t="s">
        <v>4182</v>
      </c>
      <c r="D2696" s="1" t="s">
        <v>885</v>
      </c>
      <c r="E2696" s="1" t="s">
        <v>4183</v>
      </c>
      <c r="F2696" s="1">
        <v>30.94</v>
      </c>
      <c r="I2696" s="1">
        <v>30.82</v>
      </c>
      <c r="O2696" s="1">
        <v>30.55</v>
      </c>
      <c r="R2696" s="1">
        <v>30.41</v>
      </c>
      <c r="T2696" s="1">
        <v>30.41</v>
      </c>
      <c r="V2696" s="1">
        <v>30.41</v>
      </c>
      <c r="Y2696" s="1">
        <v>30.41</v>
      </c>
      <c r="AA2696" s="1">
        <v>30.41</v>
      </c>
      <c r="AD2696" s="1">
        <v>30.85</v>
      </c>
      <c r="AF2696" s="1">
        <v>30.41</v>
      </c>
      <c r="AH2696" s="1">
        <v>30.43</v>
      </c>
      <c r="AI2696" s="1">
        <v>30.41</v>
      </c>
      <c r="AJ2696" s="1">
        <v>30.94</v>
      </c>
      <c r="AK2696" s="1">
        <v>30.54</v>
      </c>
    </row>
    <row r="2697" s="1" customFormat="1" ht="40.5" spans="1:37">
      <c r="A2697" s="1">
        <v>2694</v>
      </c>
      <c r="B2697" s="1" t="s">
        <v>719</v>
      </c>
      <c r="C2697" s="1" t="s">
        <v>265</v>
      </c>
      <c r="D2697" s="1" t="s">
        <v>1034</v>
      </c>
      <c r="E2697" s="1" t="s">
        <v>4184</v>
      </c>
      <c r="F2697" s="1">
        <v>0.8037</v>
      </c>
      <c r="I2697" s="1">
        <v>0.6693</v>
      </c>
      <c r="J2697" s="1">
        <v>0.6698</v>
      </c>
      <c r="O2697" s="1">
        <v>0.6698</v>
      </c>
      <c r="Q2697" s="1">
        <v>0.6693</v>
      </c>
      <c r="R2697" s="1">
        <v>0.6693</v>
      </c>
      <c r="S2697" s="1">
        <v>0.795</v>
      </c>
      <c r="AB2697" s="1">
        <v>0.6693</v>
      </c>
      <c r="AJ2697" s="1">
        <v>0.6693</v>
      </c>
      <c r="AK2697" s="1">
        <v>0.6851</v>
      </c>
    </row>
    <row r="2698" s="1" customFormat="1" ht="40.5" spans="1:37">
      <c r="A2698" s="1">
        <v>2695</v>
      </c>
      <c r="B2698" s="1" t="s">
        <v>719</v>
      </c>
      <c r="C2698" s="1" t="s">
        <v>265</v>
      </c>
      <c r="D2698" s="1" t="s">
        <v>179</v>
      </c>
      <c r="E2698" s="1" t="s">
        <v>4184</v>
      </c>
      <c r="F2698" s="1">
        <v>0.8103</v>
      </c>
      <c r="I2698" s="1">
        <v>0.675</v>
      </c>
      <c r="J2698" s="1">
        <v>0.6697</v>
      </c>
      <c r="L2698" s="1">
        <v>0.6889</v>
      </c>
      <c r="O2698" s="1">
        <v>0.6697</v>
      </c>
      <c r="Q2698" s="1">
        <v>0.6747</v>
      </c>
      <c r="R2698" s="1">
        <v>0.6747</v>
      </c>
      <c r="V2698" s="1">
        <v>0.6742</v>
      </c>
      <c r="AD2698" s="1">
        <v>0.6706</v>
      </c>
      <c r="AI2698" s="1">
        <v>0.6697</v>
      </c>
      <c r="AK2698" s="1">
        <v>0.6741</v>
      </c>
    </row>
    <row r="2699" s="1" customFormat="1" ht="40.5" spans="1:37">
      <c r="A2699" s="1">
        <v>2696</v>
      </c>
      <c r="B2699" s="1" t="s">
        <v>4185</v>
      </c>
      <c r="C2699" s="1" t="s">
        <v>265</v>
      </c>
      <c r="D2699" s="1" t="s">
        <v>119</v>
      </c>
      <c r="E2699" s="1" t="s">
        <v>4184</v>
      </c>
      <c r="F2699" s="1">
        <v>0.9168</v>
      </c>
      <c r="L2699" s="1">
        <v>0.8988</v>
      </c>
      <c r="O2699" s="1">
        <v>0.8465</v>
      </c>
      <c r="AB2699" s="1">
        <v>0.8988</v>
      </c>
      <c r="AC2699" s="1">
        <v>0.8988</v>
      </c>
      <c r="AK2699" s="1">
        <v>0.8857</v>
      </c>
    </row>
    <row r="2700" s="1" customFormat="1" ht="40.5" spans="1:37">
      <c r="A2700" s="1">
        <v>2697</v>
      </c>
      <c r="B2700" s="1" t="s">
        <v>1715</v>
      </c>
      <c r="C2700" s="1" t="s">
        <v>265</v>
      </c>
      <c r="D2700" s="1" t="s">
        <v>179</v>
      </c>
      <c r="E2700" s="1" t="s">
        <v>4184</v>
      </c>
      <c r="F2700" s="1">
        <v>0.7984</v>
      </c>
      <c r="I2700" s="1">
        <v>0.6611</v>
      </c>
      <c r="J2700" s="1">
        <v>0.6672</v>
      </c>
      <c r="O2700" s="1">
        <v>0.6611</v>
      </c>
      <c r="Q2700" s="1">
        <v>0.6611</v>
      </c>
      <c r="R2700" s="1">
        <v>0.6611</v>
      </c>
      <c r="Y2700" s="1">
        <v>0.6792</v>
      </c>
      <c r="AA2700" s="1">
        <v>0.6669</v>
      </c>
      <c r="AC2700" s="1">
        <v>0.7075</v>
      </c>
      <c r="AI2700" s="1">
        <v>0.6611</v>
      </c>
      <c r="AK2700" s="1">
        <v>0.6696</v>
      </c>
    </row>
    <row r="2701" s="1" customFormat="1" ht="40.5" spans="1:37">
      <c r="A2701" s="1">
        <v>2698</v>
      </c>
      <c r="B2701" s="1" t="s">
        <v>1715</v>
      </c>
      <c r="C2701" s="1" t="s">
        <v>265</v>
      </c>
      <c r="D2701" s="1" t="s">
        <v>154</v>
      </c>
      <c r="E2701" s="1" t="s">
        <v>4184</v>
      </c>
      <c r="F2701" s="1">
        <v>0.7901</v>
      </c>
      <c r="I2701" s="1">
        <v>0.661</v>
      </c>
      <c r="J2701" s="1">
        <v>0.6671</v>
      </c>
      <c r="L2701" s="1">
        <v>0.694</v>
      </c>
      <c r="O2701" s="1">
        <v>0.661</v>
      </c>
      <c r="Q2701" s="1">
        <v>0.661</v>
      </c>
      <c r="R2701" s="1">
        <v>0.686</v>
      </c>
      <c r="Y2701" s="1">
        <v>0.7667</v>
      </c>
      <c r="AA2701" s="1">
        <v>0.6669</v>
      </c>
      <c r="AB2701" s="1">
        <v>0.7069</v>
      </c>
      <c r="AC2701" s="1">
        <v>0.7</v>
      </c>
      <c r="AI2701" s="1">
        <v>0.661</v>
      </c>
      <c r="AJ2701" s="1">
        <v>0.686</v>
      </c>
      <c r="AK2701" s="1">
        <v>0.6848</v>
      </c>
    </row>
    <row r="2702" s="1" customFormat="1" ht="54" spans="1:37">
      <c r="A2702" s="1">
        <v>2699</v>
      </c>
      <c r="B2702" s="1" t="s">
        <v>4186</v>
      </c>
      <c r="C2702" s="1" t="s">
        <v>4187</v>
      </c>
      <c r="D2702" s="1" t="s">
        <v>154</v>
      </c>
      <c r="E2702" s="1" t="s">
        <v>4184</v>
      </c>
      <c r="F2702" s="1">
        <v>0.9688</v>
      </c>
      <c r="H2702" s="1">
        <v>0.9442</v>
      </c>
      <c r="L2702" s="1">
        <v>0.9442</v>
      </c>
      <c r="U2702" s="1">
        <v>0.9658</v>
      </c>
      <c r="X2702" s="1">
        <v>0.9442</v>
      </c>
      <c r="AA2702" s="1">
        <v>0.9524</v>
      </c>
      <c r="AI2702" s="1">
        <v>0.9442</v>
      </c>
      <c r="AK2702" s="1">
        <v>0.9492</v>
      </c>
    </row>
    <row r="2703" s="1" customFormat="1" ht="40.5" spans="1:37">
      <c r="A2703" s="1">
        <v>2700</v>
      </c>
      <c r="B2703" s="1" t="s">
        <v>4188</v>
      </c>
      <c r="C2703" s="1" t="s">
        <v>331</v>
      </c>
      <c r="D2703" s="1" t="s">
        <v>93</v>
      </c>
      <c r="E2703" s="1" t="s">
        <v>4184</v>
      </c>
      <c r="F2703" s="1">
        <v>1.7715</v>
      </c>
      <c r="I2703" s="1">
        <v>1.5875</v>
      </c>
      <c r="J2703" s="1">
        <v>1.4096</v>
      </c>
      <c r="L2703" s="1">
        <v>1.4954</v>
      </c>
      <c r="U2703" s="1">
        <v>1.4096</v>
      </c>
      <c r="W2703" s="1">
        <v>1.4096</v>
      </c>
      <c r="AA2703" s="1">
        <v>1.4096</v>
      </c>
      <c r="AD2703" s="1">
        <v>1.4096</v>
      </c>
      <c r="AJ2703" s="1">
        <v>1.4096</v>
      </c>
      <c r="AK2703" s="1">
        <v>1.4426</v>
      </c>
    </row>
    <row r="2704" s="1" customFormat="1" ht="45" customHeight="1" spans="1:37">
      <c r="A2704" s="1">
        <v>2701</v>
      </c>
      <c r="B2704" s="1" t="s">
        <v>4189</v>
      </c>
      <c r="C2704" s="1" t="s">
        <v>4190</v>
      </c>
      <c r="D2704" s="1" t="s">
        <v>798</v>
      </c>
      <c r="E2704" s="1" t="s">
        <v>4191</v>
      </c>
      <c r="F2704" s="1">
        <v>41.0333</v>
      </c>
      <c r="I2704" s="1">
        <v>40.3</v>
      </c>
      <c r="N2704" s="1">
        <v>40.3</v>
      </c>
      <c r="O2704" s="1">
        <v>40.3</v>
      </c>
      <c r="AA2704" s="1">
        <v>40.67</v>
      </c>
      <c r="AF2704" s="1">
        <v>40.3</v>
      </c>
      <c r="AI2704" s="1">
        <v>40.3</v>
      </c>
      <c r="AK2704" s="1">
        <v>40.3617</v>
      </c>
    </row>
    <row r="2705" s="1" customFormat="1" ht="45.75" customHeight="1" spans="1:37">
      <c r="A2705" s="1">
        <v>2702</v>
      </c>
      <c r="B2705" s="1" t="s">
        <v>4192</v>
      </c>
      <c r="C2705" s="1" t="s">
        <v>4193</v>
      </c>
      <c r="D2705" s="1" t="s">
        <v>798</v>
      </c>
      <c r="E2705" s="1" t="s">
        <v>4191</v>
      </c>
      <c r="F2705" s="1">
        <v>22.205</v>
      </c>
      <c r="J2705" s="1">
        <v>21.13</v>
      </c>
      <c r="L2705" s="1">
        <v>21.598</v>
      </c>
      <c r="M2705" s="1">
        <v>21.13</v>
      </c>
      <c r="O2705" s="1">
        <v>21.19</v>
      </c>
      <c r="P2705" s="1">
        <v>22.09</v>
      </c>
      <c r="V2705" s="1">
        <v>21.3</v>
      </c>
      <c r="Y2705" s="1">
        <v>21.13</v>
      </c>
      <c r="AA2705" s="1">
        <v>20.78</v>
      </c>
      <c r="AD2705" s="1">
        <v>21.9</v>
      </c>
      <c r="AF2705" s="1">
        <v>21.13</v>
      </c>
      <c r="AJ2705" s="1">
        <v>21.13</v>
      </c>
      <c r="AK2705" s="1">
        <v>21.3189</v>
      </c>
    </row>
    <row r="2706" s="1" customFormat="1" ht="40.5" spans="1:37">
      <c r="A2706" s="1">
        <v>2703</v>
      </c>
      <c r="B2706" s="1" t="s">
        <v>1634</v>
      </c>
      <c r="C2706" s="1" t="s">
        <v>1635</v>
      </c>
      <c r="D2706" s="1" t="s">
        <v>81</v>
      </c>
      <c r="E2706" s="1" t="s">
        <v>1636</v>
      </c>
      <c r="F2706" s="1">
        <v>3.6241</v>
      </c>
      <c r="J2706" s="1">
        <v>3.5333</v>
      </c>
      <c r="V2706" s="1">
        <v>3.6141</v>
      </c>
      <c r="AK2706" s="1">
        <v>3.5737</v>
      </c>
    </row>
    <row r="2707" s="1" customFormat="1" ht="40" customHeight="1" spans="1:37">
      <c r="A2707" s="1">
        <v>2704</v>
      </c>
      <c r="B2707" s="61" t="s">
        <v>4194</v>
      </c>
      <c r="C2707" s="61" t="s">
        <v>4195</v>
      </c>
      <c r="D2707" s="61" t="s">
        <v>4196</v>
      </c>
      <c r="E2707" s="61" t="s">
        <v>207</v>
      </c>
      <c r="F2707" s="61">
        <v>298.755</v>
      </c>
      <c r="G2707" s="61"/>
      <c r="H2707" s="61">
        <v>271.97</v>
      </c>
      <c r="I2707" s="61">
        <v>183.76</v>
      </c>
      <c r="J2707" s="61"/>
      <c r="K2707" s="61"/>
      <c r="L2707" s="61"/>
      <c r="M2707" s="61"/>
      <c r="N2707" s="61"/>
      <c r="O2707" s="61"/>
      <c r="P2707" s="61"/>
      <c r="Q2707" s="61"/>
      <c r="R2707" s="61"/>
      <c r="S2707" s="61"/>
      <c r="T2707" s="61"/>
      <c r="U2707" s="61"/>
      <c r="V2707" s="61">
        <v>199.51</v>
      </c>
      <c r="W2707" s="61"/>
      <c r="X2707" s="61"/>
      <c r="Y2707" s="61"/>
      <c r="Z2707" s="61"/>
      <c r="AA2707" s="61">
        <v>174.269</v>
      </c>
      <c r="AB2707" s="61"/>
      <c r="AC2707" s="61"/>
      <c r="AD2707" s="61">
        <v>168</v>
      </c>
      <c r="AE2707" s="61"/>
      <c r="AF2707" s="61">
        <v>287</v>
      </c>
      <c r="AG2707" s="61"/>
      <c r="AH2707" s="61"/>
      <c r="AI2707" s="61"/>
      <c r="AJ2707" s="61"/>
      <c r="AK2707" s="61">
        <v>214.0848</v>
      </c>
    </row>
    <row r="2708" s="1" customFormat="1" ht="40.5" spans="1:37">
      <c r="A2708" s="1">
        <v>2705</v>
      </c>
      <c r="B2708" s="1" t="s">
        <v>4197</v>
      </c>
      <c r="C2708" s="1" t="s">
        <v>4198</v>
      </c>
      <c r="D2708" s="1" t="s">
        <v>363</v>
      </c>
      <c r="E2708" s="1" t="s">
        <v>4199</v>
      </c>
      <c r="F2708" s="1">
        <v>17.82</v>
      </c>
      <c r="K2708" s="1">
        <v>17.25</v>
      </c>
      <c r="M2708" s="1">
        <v>17.27</v>
      </c>
      <c r="N2708" s="1">
        <v>17.8</v>
      </c>
      <c r="O2708" s="1">
        <v>17.33</v>
      </c>
      <c r="Q2708" s="1">
        <v>17.27</v>
      </c>
      <c r="U2708" s="1">
        <v>17.27</v>
      </c>
      <c r="W2708" s="1">
        <v>17.42</v>
      </c>
      <c r="Y2708" s="1">
        <v>17.27</v>
      </c>
      <c r="AI2708" s="1">
        <v>17.27</v>
      </c>
      <c r="AK2708" s="1">
        <v>17.35</v>
      </c>
    </row>
    <row r="2709" s="1" customFormat="1" ht="40.5" spans="1:37">
      <c r="A2709" s="1">
        <v>2706</v>
      </c>
      <c r="B2709" s="1" t="s">
        <v>4197</v>
      </c>
      <c r="C2709" s="1" t="s">
        <v>4200</v>
      </c>
      <c r="D2709" s="1" t="s">
        <v>363</v>
      </c>
      <c r="E2709" s="1" t="s">
        <v>4199</v>
      </c>
      <c r="F2709" s="1">
        <v>43.87</v>
      </c>
      <c r="H2709" s="1">
        <v>43.85</v>
      </c>
      <c r="I2709" s="1">
        <v>42.46</v>
      </c>
      <c r="J2709" s="1">
        <v>42.3</v>
      </c>
      <c r="L2709" s="1">
        <v>42.86</v>
      </c>
      <c r="N2709" s="1">
        <v>42.3</v>
      </c>
      <c r="O2709" s="1">
        <v>42.3</v>
      </c>
      <c r="Q2709" s="1">
        <v>42.3</v>
      </c>
      <c r="U2709" s="1">
        <v>43.37</v>
      </c>
      <c r="V2709" s="1">
        <v>42.76</v>
      </c>
      <c r="W2709" s="1">
        <v>42.3</v>
      </c>
      <c r="Y2709" s="1">
        <v>42.3</v>
      </c>
      <c r="AD2709" s="1">
        <v>42.3</v>
      </c>
      <c r="AI2709" s="1">
        <v>42.3</v>
      </c>
      <c r="AJ2709" s="1">
        <v>42.3</v>
      </c>
      <c r="AK2709" s="1">
        <v>42.57</v>
      </c>
    </row>
    <row r="2710" s="1" customFormat="1" ht="40.5" spans="1:37">
      <c r="A2710" s="1">
        <v>2707</v>
      </c>
      <c r="B2710" s="1" t="s">
        <v>4201</v>
      </c>
      <c r="C2710" s="1" t="s">
        <v>4202</v>
      </c>
      <c r="D2710" s="1" t="s">
        <v>363</v>
      </c>
      <c r="E2710" s="1" t="s">
        <v>4199</v>
      </c>
      <c r="F2710" s="1">
        <v>17.03</v>
      </c>
      <c r="H2710" s="1">
        <v>15.1</v>
      </c>
      <c r="I2710" s="1">
        <v>14.38</v>
      </c>
      <c r="J2710" s="1">
        <v>14.63</v>
      </c>
      <c r="K2710" s="1">
        <v>15.77</v>
      </c>
      <c r="L2710" s="1">
        <v>14.23</v>
      </c>
      <c r="U2710" s="1">
        <v>16.08</v>
      </c>
      <c r="X2710" s="1">
        <v>15.634</v>
      </c>
      <c r="AC2710" s="1">
        <v>17</v>
      </c>
      <c r="AK2710" s="1">
        <v>15.353</v>
      </c>
    </row>
    <row r="2711" s="1" customFormat="1" ht="40.5" spans="1:37">
      <c r="A2711" s="1">
        <v>2708</v>
      </c>
      <c r="B2711" s="1" t="s">
        <v>4201</v>
      </c>
      <c r="C2711" s="1" t="s">
        <v>4203</v>
      </c>
      <c r="D2711" s="1" t="s">
        <v>363</v>
      </c>
      <c r="E2711" s="1" t="s">
        <v>4199</v>
      </c>
      <c r="F2711" s="1">
        <v>31.5</v>
      </c>
      <c r="H2711" s="1">
        <v>23.65</v>
      </c>
      <c r="I2711" s="1">
        <v>24.44</v>
      </c>
      <c r="J2711" s="1">
        <v>21.587</v>
      </c>
      <c r="K2711" s="1">
        <v>26.17</v>
      </c>
      <c r="T2711" s="1">
        <v>31.5</v>
      </c>
      <c r="U2711" s="1">
        <v>21.89</v>
      </c>
      <c r="V2711" s="1">
        <v>21.15</v>
      </c>
      <c r="W2711" s="1">
        <v>19.96</v>
      </c>
      <c r="X2711" s="1">
        <v>23.65</v>
      </c>
      <c r="Y2711" s="1">
        <v>24.71</v>
      </c>
      <c r="Z2711" s="1">
        <v>31.5</v>
      </c>
      <c r="AE2711" s="1">
        <v>28.73</v>
      </c>
      <c r="AJ2711" s="1">
        <v>19.96</v>
      </c>
      <c r="AK2711" s="1">
        <v>24.53</v>
      </c>
    </row>
    <row r="2712" s="1" customFormat="1" ht="54" spans="1:37">
      <c r="A2712" s="1">
        <v>2709</v>
      </c>
      <c r="B2712" s="1" t="s">
        <v>4098</v>
      </c>
      <c r="C2712" s="1" t="s">
        <v>1384</v>
      </c>
      <c r="D2712" s="1" t="s">
        <v>4099</v>
      </c>
      <c r="E2712" s="1" t="s">
        <v>4100</v>
      </c>
      <c r="F2712" s="1">
        <v>0.7164</v>
      </c>
      <c r="H2712" s="1">
        <v>0.6578</v>
      </c>
      <c r="J2712" s="1">
        <v>0.705</v>
      </c>
      <c r="K2712" s="1">
        <v>0.659</v>
      </c>
      <c r="L2712" s="1">
        <v>0.66</v>
      </c>
      <c r="M2712" s="1">
        <v>0.6738</v>
      </c>
      <c r="P2712" s="1">
        <v>0.6747</v>
      </c>
      <c r="U2712" s="1">
        <v>0.633</v>
      </c>
      <c r="V2712" s="1">
        <v>0.6575</v>
      </c>
      <c r="W2712" s="1">
        <v>0.628</v>
      </c>
      <c r="X2712" s="1">
        <v>0.679</v>
      </c>
      <c r="Z2712" s="1">
        <v>0.6753</v>
      </c>
      <c r="AA2712" s="1">
        <v>0.628</v>
      </c>
      <c r="AD2712" s="1">
        <v>0.628</v>
      </c>
      <c r="AF2712" s="1">
        <v>0.628</v>
      </c>
      <c r="AH2712" s="1">
        <v>0.628</v>
      </c>
      <c r="AK2712" s="1">
        <v>0.6543</v>
      </c>
    </row>
    <row r="2713" s="1" customFormat="1" ht="54" spans="1:37">
      <c r="A2713" s="1">
        <v>2710</v>
      </c>
      <c r="B2713" s="1" t="s">
        <v>4101</v>
      </c>
      <c r="C2713" s="1" t="s">
        <v>1384</v>
      </c>
      <c r="D2713" s="1" t="s">
        <v>4102</v>
      </c>
      <c r="E2713" s="1" t="s">
        <v>4100</v>
      </c>
      <c r="F2713" s="1">
        <v>1.1079</v>
      </c>
      <c r="H2713" s="6">
        <v>1</v>
      </c>
      <c r="J2713" s="1">
        <v>1.0842</v>
      </c>
      <c r="U2713" s="1">
        <v>0.863</v>
      </c>
      <c r="V2713" s="1">
        <v>1.0812</v>
      </c>
      <c r="W2713" s="1">
        <v>0.863</v>
      </c>
      <c r="AA2713" s="1">
        <v>0.9889</v>
      </c>
      <c r="AD2713" s="1">
        <v>0.9866</v>
      </c>
      <c r="AI2713" s="1">
        <v>0.863</v>
      </c>
      <c r="AK2713" s="1">
        <v>0.9662</v>
      </c>
    </row>
    <row r="2714" s="1" customFormat="1" ht="90" customHeight="1" spans="1:37">
      <c r="A2714" s="1">
        <v>2711</v>
      </c>
      <c r="B2714" s="1" t="s">
        <v>4204</v>
      </c>
      <c r="C2714" s="1" t="s">
        <v>4205</v>
      </c>
      <c r="D2714" s="1" t="s">
        <v>187</v>
      </c>
      <c r="E2714" s="1" t="s">
        <v>4206</v>
      </c>
      <c r="F2714" s="1">
        <v>2.1195</v>
      </c>
      <c r="I2714" s="1">
        <v>1.889</v>
      </c>
      <c r="K2714" s="1">
        <v>1.892</v>
      </c>
      <c r="N2714" s="1">
        <v>1.724</v>
      </c>
      <c r="P2714" s="1">
        <v>1.99</v>
      </c>
      <c r="U2714" s="1">
        <v>1.862</v>
      </c>
      <c r="Z2714" s="1">
        <v>2.1</v>
      </c>
      <c r="AA2714" s="1">
        <v>1.749</v>
      </c>
      <c r="AC2714" s="1">
        <v>1.9725</v>
      </c>
      <c r="AD2714" s="1">
        <v>1.724</v>
      </c>
      <c r="AH2714" s="1">
        <v>1.7325</v>
      </c>
      <c r="AK2714" s="1">
        <v>1.8635</v>
      </c>
    </row>
    <row r="2715" s="1" customFormat="1" ht="90" customHeight="1" spans="1:37">
      <c r="A2715" s="1">
        <v>2712</v>
      </c>
      <c r="B2715" s="1" t="s">
        <v>4207</v>
      </c>
      <c r="C2715" s="1" t="s">
        <v>996</v>
      </c>
      <c r="D2715" s="1" t="s">
        <v>240</v>
      </c>
      <c r="E2715" s="1" t="s">
        <v>4206</v>
      </c>
      <c r="F2715" s="1">
        <v>2.5511</v>
      </c>
      <c r="I2715" s="1">
        <v>2.203</v>
      </c>
      <c r="K2715" s="1">
        <v>2.243</v>
      </c>
      <c r="M2715" s="1">
        <v>2.33</v>
      </c>
      <c r="N2715" s="1">
        <v>1.916</v>
      </c>
      <c r="O2715" s="1">
        <v>2.25</v>
      </c>
      <c r="S2715" s="1">
        <v>2.108</v>
      </c>
      <c r="U2715" s="1">
        <v>1.916</v>
      </c>
      <c r="AA2715" s="1">
        <v>1.981</v>
      </c>
      <c r="AC2715" s="1">
        <v>2.46</v>
      </c>
      <c r="AF2715" s="1">
        <v>2.243</v>
      </c>
      <c r="AK2715" s="1">
        <v>2.165</v>
      </c>
    </row>
    <row r="2716" s="1" customFormat="1" ht="29" customHeight="1" spans="1:37">
      <c r="A2716" s="1">
        <v>2713</v>
      </c>
      <c r="B2716" s="1" t="s">
        <v>4208</v>
      </c>
      <c r="C2716" s="1" t="s">
        <v>4209</v>
      </c>
      <c r="D2716" s="1" t="s">
        <v>157</v>
      </c>
      <c r="E2716" s="1" t="s">
        <v>4210</v>
      </c>
      <c r="F2716" s="1">
        <v>1.8533</v>
      </c>
      <c r="O2716" s="1">
        <v>1.7539</v>
      </c>
      <c r="Q2716" s="1">
        <v>1.7533</v>
      </c>
      <c r="AC2716" s="1">
        <v>1.7533</v>
      </c>
      <c r="AK2716" s="1">
        <v>1.7535</v>
      </c>
    </row>
    <row r="2717" s="1" customFormat="1" ht="42" customHeight="1" spans="1:37">
      <c r="A2717" s="1">
        <v>2714</v>
      </c>
      <c r="B2717" s="1" t="s">
        <v>4208</v>
      </c>
      <c r="C2717" s="1" t="s">
        <v>4209</v>
      </c>
      <c r="D2717" s="1" t="s">
        <v>68</v>
      </c>
      <c r="E2717" s="1" t="s">
        <v>4210</v>
      </c>
      <c r="F2717" s="1">
        <v>2.4633</v>
      </c>
      <c r="O2717" s="1">
        <v>1.7539</v>
      </c>
      <c r="Q2717" s="1">
        <v>1.7533</v>
      </c>
      <c r="Z2717" s="6"/>
      <c r="AC2717" s="1">
        <v>1.7533</v>
      </c>
      <c r="AK2717" s="1">
        <v>1.7535</v>
      </c>
    </row>
    <row r="2718" s="1" customFormat="1" ht="40.5" spans="1:37">
      <c r="A2718" s="1">
        <v>2715</v>
      </c>
      <c r="B2718" s="1" t="s">
        <v>3784</v>
      </c>
      <c r="C2718" s="1" t="s">
        <v>4211</v>
      </c>
      <c r="E2718" s="1" t="s">
        <v>4212</v>
      </c>
      <c r="F2718" s="1">
        <v>40.61</v>
      </c>
      <c r="G2718" s="1">
        <v>39.4</v>
      </c>
      <c r="J2718" s="1">
        <v>39.4</v>
      </c>
      <c r="N2718" s="1">
        <v>39.4</v>
      </c>
      <c r="O2718" s="1">
        <v>39.4</v>
      </c>
      <c r="R2718" s="1">
        <v>39.4</v>
      </c>
      <c r="U2718" s="1">
        <v>39.4</v>
      </c>
      <c r="W2718" s="1">
        <v>39.4</v>
      </c>
      <c r="Y2718" s="1">
        <v>39.44</v>
      </c>
      <c r="AF2718" s="1">
        <v>39.4</v>
      </c>
      <c r="AJ2718" s="1">
        <v>39.4</v>
      </c>
      <c r="AK2718" s="1">
        <v>39.404</v>
      </c>
    </row>
    <row r="2719" s="1" customFormat="1" ht="40.5" spans="1:37">
      <c r="A2719" s="1">
        <v>2716</v>
      </c>
      <c r="B2719" s="1" t="s">
        <v>3784</v>
      </c>
      <c r="C2719" s="1" t="s">
        <v>4213</v>
      </c>
      <c r="E2719" s="1" t="s">
        <v>4212</v>
      </c>
      <c r="F2719" s="1">
        <v>72.56</v>
      </c>
      <c r="G2719" s="1">
        <v>65.23</v>
      </c>
      <c r="I2719" s="1">
        <v>65.23</v>
      </c>
      <c r="K2719" s="1">
        <v>67.4</v>
      </c>
      <c r="O2719" s="1">
        <v>65.23</v>
      </c>
      <c r="S2719" s="1">
        <v>69.95</v>
      </c>
      <c r="T2719" s="1">
        <v>69.84</v>
      </c>
      <c r="U2719" s="1">
        <v>66.49</v>
      </c>
      <c r="W2719" s="1">
        <v>65.71</v>
      </c>
      <c r="Y2719" s="1">
        <v>65.23</v>
      </c>
      <c r="AE2719" s="1">
        <v>69.41</v>
      </c>
      <c r="AG2719" s="1">
        <v>69.68</v>
      </c>
      <c r="AH2719" s="1">
        <v>65.23</v>
      </c>
      <c r="AJ2719" s="1">
        <v>66.67</v>
      </c>
      <c r="AK2719" s="1">
        <v>67.023</v>
      </c>
    </row>
    <row r="2720" s="1" customFormat="1" ht="40.5" spans="1:37">
      <c r="A2720" s="1">
        <v>2717</v>
      </c>
      <c r="B2720" s="1" t="s">
        <v>4214</v>
      </c>
      <c r="C2720" s="1" t="s">
        <v>4215</v>
      </c>
      <c r="D2720" s="1" t="s">
        <v>175</v>
      </c>
      <c r="E2720" s="1" t="s">
        <v>4216</v>
      </c>
      <c r="F2720" s="1">
        <v>3.627</v>
      </c>
      <c r="H2720" s="1">
        <v>3.626</v>
      </c>
      <c r="K2720" s="1">
        <v>3.626</v>
      </c>
      <c r="Q2720" s="1">
        <v>3.626</v>
      </c>
      <c r="Z2720" s="1">
        <v>3.626</v>
      </c>
      <c r="AA2720" s="1">
        <v>3.6264</v>
      </c>
      <c r="AI2720" s="1">
        <v>3.626</v>
      </c>
      <c r="AJ2720" s="1">
        <v>3.626</v>
      </c>
      <c r="AK2720" s="1">
        <v>3.626</v>
      </c>
    </row>
    <row r="2721" s="1" customFormat="1" ht="40.5" spans="1:37">
      <c r="A2721" s="1">
        <v>2718</v>
      </c>
      <c r="B2721" s="1" t="s">
        <v>4214</v>
      </c>
      <c r="C2721" s="1" t="s">
        <v>2990</v>
      </c>
      <c r="D2721" s="1" t="s">
        <v>175</v>
      </c>
      <c r="E2721" s="1" t="s">
        <v>4216</v>
      </c>
      <c r="F2721" s="1">
        <v>6.97</v>
      </c>
      <c r="I2721" s="1">
        <v>6.762</v>
      </c>
      <c r="L2721" s="1">
        <v>6.9</v>
      </c>
      <c r="N2721" s="1">
        <v>6.763</v>
      </c>
      <c r="T2721" s="1">
        <v>6.763</v>
      </c>
      <c r="U2721" s="1">
        <v>6.763</v>
      </c>
      <c r="V2721" s="1">
        <v>6.968</v>
      </c>
      <c r="Z2721" s="1">
        <v>6.763</v>
      </c>
      <c r="AA2721" s="1">
        <v>6.164</v>
      </c>
      <c r="AB2721" s="1">
        <v>6.612</v>
      </c>
      <c r="AF2721" s="1">
        <v>6.968</v>
      </c>
      <c r="AI2721" s="1">
        <v>6.763</v>
      </c>
      <c r="AK2721" s="1">
        <v>6.7445</v>
      </c>
    </row>
    <row r="2722" s="1" customFormat="1" ht="40.5" spans="1:37">
      <c r="A2722" s="1">
        <v>2719</v>
      </c>
      <c r="B2722" s="1" t="s">
        <v>2989</v>
      </c>
      <c r="C2722" s="1" t="s">
        <v>4215</v>
      </c>
      <c r="D2722" s="1" t="s">
        <v>91</v>
      </c>
      <c r="E2722" s="1" t="s">
        <v>4216</v>
      </c>
      <c r="F2722" s="1">
        <v>1</v>
      </c>
      <c r="J2722" s="1">
        <v>0.909</v>
      </c>
      <c r="W2722" s="1">
        <v>0.93</v>
      </c>
      <c r="Y2722" s="1">
        <v>0.795</v>
      </c>
      <c r="AA2722" s="1">
        <f>14.9/20</f>
        <v>0.745</v>
      </c>
      <c r="AG2722" s="1">
        <v>0.995</v>
      </c>
      <c r="AK2722" s="1">
        <v>0.8748</v>
      </c>
    </row>
    <row r="2723" s="1" customFormat="1" ht="53.25" customHeight="1" spans="1:37">
      <c r="A2723" s="1">
        <v>2720</v>
      </c>
      <c r="B2723" s="1" t="s">
        <v>487</v>
      </c>
      <c r="C2723" s="1" t="s">
        <v>481</v>
      </c>
      <c r="D2723" s="1">
        <v>20</v>
      </c>
      <c r="E2723" s="1" t="s">
        <v>4217</v>
      </c>
      <c r="F2723" s="1">
        <v>1.4105</v>
      </c>
      <c r="AI2723" s="1">
        <v>1.3965</v>
      </c>
      <c r="AJ2723" s="1">
        <v>1.3965</v>
      </c>
      <c r="AK2723" s="1">
        <v>1.3965</v>
      </c>
    </row>
    <row r="2724" s="1" customFormat="1" ht="53.25" customHeight="1" spans="1:37">
      <c r="A2724" s="1">
        <v>2721</v>
      </c>
      <c r="B2724" s="1" t="s">
        <v>4218</v>
      </c>
      <c r="C2724" s="1" t="s">
        <v>553</v>
      </c>
      <c r="D2724" s="1">
        <v>30</v>
      </c>
      <c r="E2724" s="1" t="s">
        <v>4217</v>
      </c>
      <c r="F2724" s="1">
        <v>2.8113</v>
      </c>
      <c r="Q2724" s="1">
        <v>2.8</v>
      </c>
      <c r="AK2724" s="1">
        <v>2.8</v>
      </c>
    </row>
    <row r="2725" ht="81" spans="1:37">
      <c r="A2725" s="1">
        <v>2722</v>
      </c>
      <c r="B2725" s="1" t="s">
        <v>4219</v>
      </c>
      <c r="C2725" s="1" t="s">
        <v>3573</v>
      </c>
      <c r="D2725" s="1" t="s">
        <v>175</v>
      </c>
      <c r="E2725" s="1" t="s">
        <v>4220</v>
      </c>
      <c r="F2725" s="6">
        <v>14.8965</v>
      </c>
      <c r="G2725" s="6"/>
      <c r="H2725" s="6"/>
      <c r="I2725" s="6"/>
      <c r="J2725" s="6">
        <v>14.69</v>
      </c>
      <c r="K2725" s="6">
        <v>14.69</v>
      </c>
      <c r="L2725" s="6">
        <v>14.69</v>
      </c>
      <c r="M2725" s="6"/>
      <c r="N2725" s="6"/>
      <c r="O2725" s="6"/>
      <c r="P2725" s="6"/>
      <c r="Q2725" s="6"/>
      <c r="R2725" s="6"/>
      <c r="S2725" s="6"/>
      <c r="T2725" s="6"/>
      <c r="U2725" s="6">
        <v>14.69</v>
      </c>
      <c r="V2725" s="6">
        <v>14.69</v>
      </c>
      <c r="W2725" s="6"/>
      <c r="X2725" s="6"/>
      <c r="Y2725" s="6"/>
      <c r="Z2725" s="6"/>
      <c r="AA2725" s="6"/>
      <c r="AB2725" s="6"/>
      <c r="AC2725" s="6"/>
      <c r="AD2725" s="6">
        <v>14.69</v>
      </c>
      <c r="AE2725" s="6"/>
      <c r="AF2725" s="6"/>
      <c r="AG2725" s="6"/>
      <c r="AH2725" s="6"/>
      <c r="AI2725" s="6"/>
      <c r="AJ2725" s="6">
        <v>14.69</v>
      </c>
      <c r="AK2725" s="6">
        <v>14.69</v>
      </c>
    </row>
    <row r="2726" ht="40.5" spans="1:37">
      <c r="A2726" s="1">
        <v>2723</v>
      </c>
      <c r="B2726" s="1" t="s">
        <v>4221</v>
      </c>
      <c r="C2726" s="1" t="s">
        <v>4222</v>
      </c>
      <c r="D2726" s="1" t="s">
        <v>212</v>
      </c>
      <c r="E2726" s="1" t="s">
        <v>4223</v>
      </c>
      <c r="F2726" s="6">
        <v>21.835</v>
      </c>
      <c r="G2726" s="6"/>
      <c r="H2726" s="6"/>
      <c r="I2726" s="6"/>
      <c r="J2726" s="6">
        <v>21.74</v>
      </c>
      <c r="K2726" s="6"/>
      <c r="L2726" s="6">
        <v>21.74</v>
      </c>
      <c r="M2726" s="6"/>
      <c r="N2726" s="6"/>
      <c r="O2726" s="6">
        <v>21.74</v>
      </c>
      <c r="P2726" s="6"/>
      <c r="Q2726" s="6">
        <v>21.49</v>
      </c>
      <c r="R2726" s="6">
        <v>21.74</v>
      </c>
      <c r="S2726" s="6"/>
      <c r="T2726" s="6">
        <v>21.74</v>
      </c>
      <c r="U2726" s="6">
        <v>21.74</v>
      </c>
      <c r="V2726" s="6"/>
      <c r="W2726" s="6"/>
      <c r="X2726" s="6"/>
      <c r="Y2726" s="6"/>
      <c r="Z2726" s="6"/>
      <c r="AA2726" s="6"/>
      <c r="AB2726" s="6"/>
      <c r="AC2726" s="6"/>
      <c r="AD2726" s="6">
        <v>21.74</v>
      </c>
      <c r="AE2726" s="6"/>
      <c r="AF2726" s="6"/>
      <c r="AG2726" s="6"/>
      <c r="AH2726" s="6"/>
      <c r="AI2726" s="6">
        <v>21.74</v>
      </c>
      <c r="AJ2726" s="6">
        <v>21.74</v>
      </c>
      <c r="AK2726" s="6">
        <v>21.715</v>
      </c>
    </row>
    <row r="2727" s="1" customFormat="1" ht="54.75" customHeight="1" spans="1:37">
      <c r="A2727" s="1">
        <v>2724</v>
      </c>
      <c r="B2727" s="1" t="s">
        <v>264</v>
      </c>
      <c r="C2727" s="1" t="s">
        <v>265</v>
      </c>
      <c r="D2727" s="1" t="s">
        <v>266</v>
      </c>
      <c r="E2727" s="1" t="s">
        <v>267</v>
      </c>
      <c r="F2727" s="1">
        <v>0.7447</v>
      </c>
      <c r="G2727" s="1">
        <v>0.6495</v>
      </c>
      <c r="H2727" s="1">
        <v>0.7175</v>
      </c>
      <c r="I2727" s="1">
        <v>0.7231</v>
      </c>
      <c r="K2727" s="1">
        <v>0.7114</v>
      </c>
      <c r="L2727" s="1">
        <v>0.7193</v>
      </c>
      <c r="M2727" s="1">
        <v>0.6495</v>
      </c>
      <c r="O2727" s="1">
        <v>0.6806</v>
      </c>
      <c r="P2727" s="1">
        <v>0.725</v>
      </c>
      <c r="Q2727" s="1">
        <v>0.6487</v>
      </c>
      <c r="R2727" s="1">
        <v>0.7235</v>
      </c>
      <c r="T2727" s="1">
        <v>0.6887</v>
      </c>
      <c r="U2727" s="1">
        <v>0.6922</v>
      </c>
      <c r="V2727" s="1">
        <v>0.6997</v>
      </c>
      <c r="X2727" s="1">
        <v>0.7375</v>
      </c>
      <c r="Y2727" s="1">
        <v>0.7233</v>
      </c>
      <c r="Z2727" s="1">
        <v>0.7233</v>
      </c>
      <c r="AA2727" s="1">
        <v>0.6595</v>
      </c>
      <c r="AD2727" s="1">
        <v>0.7114</v>
      </c>
      <c r="AF2727" s="1">
        <v>0.7114</v>
      </c>
      <c r="AH2727" s="1">
        <v>0.6487</v>
      </c>
      <c r="AI2727" s="1">
        <v>0.6495</v>
      </c>
      <c r="AJ2727" s="1">
        <v>0.7114</v>
      </c>
      <c r="AK2727" s="1">
        <v>0.6957</v>
      </c>
    </row>
    <row r="2728" s="1" customFormat="1" ht="45" customHeight="1" spans="1:37">
      <c r="A2728" s="1">
        <v>2725</v>
      </c>
      <c r="B2728" s="1" t="s">
        <v>1815</v>
      </c>
      <c r="C2728" s="1" t="s">
        <v>1816</v>
      </c>
      <c r="D2728" s="1">
        <v>4</v>
      </c>
      <c r="E2728" s="1" t="s">
        <v>4224</v>
      </c>
      <c r="F2728" s="1">
        <v>12.4605</v>
      </c>
      <c r="G2728" s="1">
        <v>9.7525</v>
      </c>
      <c r="H2728" s="1">
        <v>11.4</v>
      </c>
      <c r="I2728" s="1">
        <v>10.51</v>
      </c>
      <c r="J2728" s="1">
        <v>10.875</v>
      </c>
      <c r="L2728" s="1">
        <v>10.3515</v>
      </c>
      <c r="M2728" s="1">
        <v>10.0063</v>
      </c>
      <c r="N2728" s="1">
        <v>9.7525</v>
      </c>
      <c r="Q2728" s="1">
        <v>9.7525</v>
      </c>
      <c r="R2728" s="1">
        <v>9.7525</v>
      </c>
      <c r="T2728" s="1">
        <v>10.6325</v>
      </c>
      <c r="U2728" s="1">
        <v>10.43</v>
      </c>
      <c r="V2728" s="1">
        <v>10.34</v>
      </c>
      <c r="W2728" s="1">
        <v>9.7525</v>
      </c>
      <c r="X2728" s="1">
        <v>9.7525</v>
      </c>
      <c r="Y2728" s="1">
        <v>10.13</v>
      </c>
      <c r="AD2728" s="1">
        <v>10.7375</v>
      </c>
      <c r="AI2728" s="1">
        <v>9.7525</v>
      </c>
      <c r="AJ2728" s="1">
        <v>9.7525</v>
      </c>
      <c r="AK2728" s="1">
        <f>SUM(G2728:AJ2728)/18</f>
        <v>10.1907111111111</v>
      </c>
    </row>
    <row r="2729" s="1" customFormat="1" ht="45" customHeight="1" spans="1:37">
      <c r="A2729" s="1">
        <v>2726</v>
      </c>
      <c r="B2729" s="1" t="s">
        <v>1815</v>
      </c>
      <c r="C2729" s="1" t="s">
        <v>191</v>
      </c>
      <c r="D2729" s="1">
        <v>7</v>
      </c>
      <c r="E2729" s="1" t="s">
        <v>4224</v>
      </c>
      <c r="F2729" s="1">
        <v>2.4193</v>
      </c>
      <c r="G2729" s="1">
        <v>2.2857</v>
      </c>
      <c r="I2729" s="1">
        <v>2.3214</v>
      </c>
      <c r="J2729" s="1">
        <v>2.2857</v>
      </c>
      <c r="K2729" s="1">
        <v>2.3971</v>
      </c>
      <c r="M2729" s="1">
        <v>2.3479</v>
      </c>
      <c r="U2729" s="1">
        <v>2.3986</v>
      </c>
      <c r="V2729" s="1">
        <v>2.29</v>
      </c>
      <c r="W2729" s="1">
        <v>2.2857</v>
      </c>
      <c r="AI2729" s="1">
        <v>2.2857</v>
      </c>
      <c r="AJ2729" s="1">
        <v>2.2857</v>
      </c>
      <c r="AK2729" s="1">
        <f>SUM(G2729:AJ2729)/10</f>
        <v>2.31835</v>
      </c>
    </row>
    <row r="2730" s="1" customFormat="1" ht="45" customHeight="1" spans="1:37">
      <c r="A2730" s="1">
        <v>2727</v>
      </c>
      <c r="B2730" s="1" t="s">
        <v>825</v>
      </c>
      <c r="C2730" s="1" t="s">
        <v>90</v>
      </c>
      <c r="D2730" s="1">
        <v>6</v>
      </c>
      <c r="E2730" s="1" t="s">
        <v>4224</v>
      </c>
      <c r="F2730" s="1">
        <v>0.7775</v>
      </c>
      <c r="R2730" s="1">
        <v>0.7</v>
      </c>
      <c r="U2730" s="1">
        <v>0.7</v>
      </c>
      <c r="AD2730" s="1">
        <v>0.7</v>
      </c>
      <c r="AI2730" s="1">
        <v>0.7</v>
      </c>
      <c r="AK2730" s="1">
        <f>SUM(G2730:AJ2730)/4</f>
        <v>0.7</v>
      </c>
    </row>
    <row r="2731" s="1" customFormat="1" ht="45" customHeight="1" spans="1:37">
      <c r="A2731" s="1">
        <v>2728</v>
      </c>
      <c r="B2731" s="1" t="s">
        <v>3902</v>
      </c>
      <c r="C2731" s="1" t="s">
        <v>56</v>
      </c>
      <c r="D2731" s="1">
        <v>10</v>
      </c>
      <c r="E2731" s="1" t="s">
        <v>4224</v>
      </c>
      <c r="F2731" s="1">
        <v>4.607</v>
      </c>
      <c r="O2731" s="1">
        <v>4.399</v>
      </c>
      <c r="T2731" s="1">
        <v>4.596</v>
      </c>
      <c r="V2731" s="1">
        <v>4.308</v>
      </c>
      <c r="AI2731" s="1">
        <v>4.308</v>
      </c>
      <c r="AK2731" s="1">
        <f>SUM(G2731:AJ2731)/4</f>
        <v>4.40275</v>
      </c>
    </row>
    <row r="2732" s="1" customFormat="1" ht="45" customHeight="1" spans="1:37">
      <c r="A2732" s="1">
        <v>2729</v>
      </c>
      <c r="B2732" s="1" t="s">
        <v>4225</v>
      </c>
      <c r="C2732" s="1" t="s">
        <v>4226</v>
      </c>
      <c r="D2732" s="1">
        <v>7</v>
      </c>
      <c r="E2732" s="1" t="s">
        <v>4224</v>
      </c>
      <c r="F2732" s="1">
        <v>3.0654</v>
      </c>
      <c r="G2732" s="1">
        <v>2.1971</v>
      </c>
      <c r="I2732" s="1">
        <v>2.3171</v>
      </c>
      <c r="K2732" s="1">
        <v>2.6929</v>
      </c>
      <c r="Q2732" s="1">
        <v>2.08</v>
      </c>
      <c r="R2732" s="1">
        <v>2.1971</v>
      </c>
      <c r="T2732" s="1">
        <v>2.25</v>
      </c>
      <c r="U2732" s="1">
        <v>2.1971</v>
      </c>
      <c r="V2732" s="1">
        <v>2.3057</v>
      </c>
      <c r="W2732" s="1">
        <v>2.1971</v>
      </c>
      <c r="AI2732" s="1">
        <v>2.1971</v>
      </c>
      <c r="AK2732" s="1">
        <f>SUM(G2732:AJ2732)/10</f>
        <v>2.26312</v>
      </c>
    </row>
    <row r="2733" s="1" customFormat="1" ht="45" customHeight="1" spans="1:37">
      <c r="A2733" s="1">
        <v>2730</v>
      </c>
      <c r="B2733" s="1" t="s">
        <v>308</v>
      </c>
      <c r="C2733" s="1" t="s">
        <v>56</v>
      </c>
      <c r="D2733" s="1">
        <v>30</v>
      </c>
      <c r="E2733" s="1" t="s">
        <v>4224</v>
      </c>
      <c r="F2733" s="1">
        <v>0.8277</v>
      </c>
      <c r="S2733" s="1">
        <v>0.8243</v>
      </c>
      <c r="AK2733" s="1">
        <f>SUM(G2733:AJ2733)</f>
        <v>0.8243</v>
      </c>
    </row>
    <row r="2734" s="1" customFormat="1" ht="45" customHeight="1" spans="1:37">
      <c r="A2734" s="1">
        <v>2731</v>
      </c>
      <c r="B2734" s="1" t="s">
        <v>2108</v>
      </c>
      <c r="C2734" s="1" t="s">
        <v>998</v>
      </c>
      <c r="D2734" s="1">
        <v>14</v>
      </c>
      <c r="E2734" s="1" t="s">
        <v>4224</v>
      </c>
      <c r="F2734" s="1">
        <v>7.3107</v>
      </c>
      <c r="T2734" s="1">
        <v>7.2379</v>
      </c>
      <c r="AI2734" s="1">
        <v>7.2379</v>
      </c>
      <c r="AK2734" s="1">
        <f>SUM(G2734:AJ2734)/2</f>
        <v>7.2379</v>
      </c>
    </row>
    <row r="2735" s="1" customFormat="1" ht="45" customHeight="1" spans="1:37">
      <c r="A2735" s="1">
        <v>2732</v>
      </c>
      <c r="B2735" s="1" t="s">
        <v>4227</v>
      </c>
      <c r="C2735" s="1" t="s">
        <v>186</v>
      </c>
      <c r="D2735" s="1">
        <v>14</v>
      </c>
      <c r="E2735" s="1" t="s">
        <v>4224</v>
      </c>
      <c r="F2735" s="1">
        <v>7.6081</v>
      </c>
      <c r="G2735" s="1">
        <v>7.5957</v>
      </c>
      <c r="J2735" s="1">
        <v>7.6043</v>
      </c>
      <c r="Q2735" s="1">
        <v>7.5957</v>
      </c>
      <c r="V2735" s="1">
        <v>7.5957</v>
      </c>
      <c r="W2735" s="1">
        <v>7.6</v>
      </c>
      <c r="AI2735" s="1">
        <v>7.5957</v>
      </c>
      <c r="AK2735" s="1">
        <f>SUM(G2735:AJ2735)/6</f>
        <v>7.59785</v>
      </c>
    </row>
    <row r="2736" s="1" customFormat="1" ht="45" customHeight="1" spans="1:37">
      <c r="A2736" s="1">
        <v>2733</v>
      </c>
      <c r="B2736" s="1" t="s">
        <v>1811</v>
      </c>
      <c r="C2736" s="1" t="s">
        <v>307</v>
      </c>
      <c r="D2736" s="1">
        <v>7</v>
      </c>
      <c r="E2736" s="1" t="s">
        <v>4224</v>
      </c>
      <c r="F2736" s="1">
        <v>2.8164</v>
      </c>
      <c r="K2736" s="1">
        <v>2.5586</v>
      </c>
      <c r="Q2736" s="1">
        <v>2.27</v>
      </c>
      <c r="R2736" s="1">
        <v>2.27</v>
      </c>
      <c r="U2736" s="1">
        <v>2.27</v>
      </c>
      <c r="V2736" s="1">
        <v>2.27</v>
      </c>
      <c r="W2736" s="1">
        <v>2.27</v>
      </c>
      <c r="AK2736" s="1">
        <f>SUM(G2736:AJ2736)/6</f>
        <v>2.3181</v>
      </c>
    </row>
    <row r="2737" s="1" customFormat="1" ht="45" customHeight="1" spans="1:37">
      <c r="A2737" s="1">
        <v>2734</v>
      </c>
      <c r="B2737" s="1" t="s">
        <v>2364</v>
      </c>
      <c r="C2737" s="1" t="s">
        <v>307</v>
      </c>
      <c r="D2737" s="1">
        <v>20</v>
      </c>
      <c r="E2737" s="1" t="s">
        <v>4224</v>
      </c>
      <c r="F2737" s="1">
        <v>1.4685</v>
      </c>
      <c r="I2737" s="1">
        <v>1.4685</v>
      </c>
      <c r="J2737" s="1">
        <v>1.4685</v>
      </c>
      <c r="O2737" s="1">
        <v>1.4685</v>
      </c>
      <c r="R2737" s="1">
        <v>1.4685</v>
      </c>
      <c r="U2737" s="1">
        <v>1.4685</v>
      </c>
      <c r="V2737" s="1">
        <v>1.4685</v>
      </c>
      <c r="W2737" s="1">
        <v>1.4685</v>
      </c>
      <c r="AD2737" s="1">
        <v>1.4685</v>
      </c>
      <c r="AI2737" s="1">
        <v>1.4685</v>
      </c>
      <c r="AJ2737" s="1">
        <v>1.4685</v>
      </c>
      <c r="AK2737" s="1">
        <f>SUM(G2737:AJ2737)/10</f>
        <v>1.4685</v>
      </c>
    </row>
    <row r="2738" s="1" customFormat="1" ht="45" customHeight="1" spans="1:37">
      <c r="A2738" s="1">
        <v>2735</v>
      </c>
      <c r="B2738" s="1" t="s">
        <v>868</v>
      </c>
      <c r="C2738" s="1" t="s">
        <v>183</v>
      </c>
      <c r="D2738" s="1">
        <v>10</v>
      </c>
      <c r="E2738" s="1" t="s">
        <v>4224</v>
      </c>
      <c r="F2738" s="1">
        <v>0.4497</v>
      </c>
      <c r="P2738" s="1">
        <v>0.43</v>
      </c>
      <c r="V2738" s="1">
        <v>0.435</v>
      </c>
      <c r="Z2738" s="1">
        <v>0.435</v>
      </c>
      <c r="AD2738" s="1">
        <v>0.435</v>
      </c>
      <c r="AK2738" s="1">
        <f>SUM(G2738:AJ2738)/4</f>
        <v>0.43375</v>
      </c>
    </row>
    <row r="2739" s="1" customFormat="1" ht="45" customHeight="1" spans="1:37">
      <c r="A2739" s="1">
        <v>2736</v>
      </c>
      <c r="B2739" s="1" t="s">
        <v>868</v>
      </c>
      <c r="C2739" s="1" t="s">
        <v>708</v>
      </c>
      <c r="D2739" s="1">
        <v>10</v>
      </c>
      <c r="E2739" s="1" t="s">
        <v>4224</v>
      </c>
      <c r="F2739" s="1">
        <v>2.4957</v>
      </c>
      <c r="G2739" s="1">
        <v>1.598</v>
      </c>
      <c r="H2739" s="1">
        <v>2.389</v>
      </c>
      <c r="L2739" s="1">
        <v>1.598</v>
      </c>
      <c r="M2739" s="1">
        <v>2.3385</v>
      </c>
      <c r="N2739" s="1">
        <v>1.598</v>
      </c>
      <c r="Q2739" s="1">
        <v>1.6</v>
      </c>
      <c r="T2739" s="1">
        <v>1.693</v>
      </c>
      <c r="X2739" s="1">
        <v>1.96</v>
      </c>
      <c r="Y2739" s="1">
        <v>1.598</v>
      </c>
      <c r="AJ2739" s="1">
        <v>1.598</v>
      </c>
      <c r="AK2739" s="1">
        <f>SUM(G2739:AJ2739)/10</f>
        <v>1.79705</v>
      </c>
    </row>
    <row r="2740" s="1" customFormat="1" ht="67.5" customHeight="1" spans="1:37">
      <c r="A2740" s="1">
        <v>2737</v>
      </c>
      <c r="B2740" s="1" t="s">
        <v>4228</v>
      </c>
      <c r="C2740" s="1" t="s">
        <v>4229</v>
      </c>
      <c r="D2740" s="1" t="s">
        <v>81</v>
      </c>
      <c r="E2740" s="1" t="s">
        <v>4230</v>
      </c>
      <c r="F2740" s="1">
        <v>1.0324</v>
      </c>
      <c r="L2740" s="1">
        <v>0.9396</v>
      </c>
      <c r="S2740" s="1">
        <v>1.0108</v>
      </c>
      <c r="AC2740" s="1">
        <v>1.0175</v>
      </c>
      <c r="AK2740" s="1">
        <f t="shared" ref="AK2740:AK2743" si="75">AVERAGE(G2740:AJ2740)</f>
        <v>0.9893</v>
      </c>
    </row>
    <row r="2741" s="1" customFormat="1" ht="43.5" customHeight="1" spans="1:37">
      <c r="A2741" s="1">
        <v>2738</v>
      </c>
      <c r="B2741" s="1" t="s">
        <v>4231</v>
      </c>
      <c r="C2741" s="1" t="s">
        <v>4232</v>
      </c>
      <c r="D2741" s="1" t="s">
        <v>81</v>
      </c>
      <c r="E2741" s="1" t="s">
        <v>4230</v>
      </c>
      <c r="F2741" s="1">
        <v>6.8026</v>
      </c>
      <c r="O2741" s="1">
        <v>6.563</v>
      </c>
      <c r="V2741" s="1">
        <v>6.791</v>
      </c>
      <c r="AC2741" s="1">
        <v>6.52</v>
      </c>
      <c r="AD2741" s="1">
        <v>6.379</v>
      </c>
      <c r="AF2741" s="1">
        <v>6.79</v>
      </c>
      <c r="AK2741" s="1">
        <f t="shared" si="75"/>
        <v>6.6086</v>
      </c>
    </row>
    <row r="2742" s="1" customFormat="1" ht="45.75" customHeight="1" spans="1:37">
      <c r="A2742" s="1">
        <v>2739</v>
      </c>
      <c r="B2742" s="1" t="s">
        <v>4233</v>
      </c>
      <c r="C2742" s="1" t="s">
        <v>4234</v>
      </c>
      <c r="D2742" s="1" t="s">
        <v>588</v>
      </c>
      <c r="E2742" s="1" t="s">
        <v>4230</v>
      </c>
      <c r="F2742" s="1">
        <v>90.5092</v>
      </c>
      <c r="I2742" s="1">
        <v>87.3</v>
      </c>
      <c r="V2742" s="1">
        <v>90.02</v>
      </c>
      <c r="Y2742" s="1">
        <v>88.93</v>
      </c>
      <c r="AK2742" s="1">
        <f t="shared" si="75"/>
        <v>88.75</v>
      </c>
    </row>
    <row r="2743" s="1" customFormat="1" ht="45" customHeight="1" spans="1:37">
      <c r="A2743" s="1">
        <v>2740</v>
      </c>
      <c r="B2743" s="1" t="s">
        <v>4235</v>
      </c>
      <c r="C2743" s="1" t="s">
        <v>4236</v>
      </c>
      <c r="D2743" s="1" t="s">
        <v>798</v>
      </c>
      <c r="E2743" s="1" t="s">
        <v>4230</v>
      </c>
      <c r="F2743" s="1">
        <v>14.0833</v>
      </c>
      <c r="I2743" s="1">
        <v>13.87</v>
      </c>
      <c r="J2743" s="1">
        <v>13.02</v>
      </c>
      <c r="K2743" s="1">
        <v>13</v>
      </c>
      <c r="L2743" s="1">
        <v>13.426</v>
      </c>
      <c r="N2743" s="1">
        <v>13.3</v>
      </c>
      <c r="O2743" s="1">
        <v>13.15</v>
      </c>
      <c r="Q2743" s="1">
        <v>13</v>
      </c>
      <c r="U2743" s="1">
        <v>13</v>
      </c>
      <c r="V2743" s="1">
        <v>13.14</v>
      </c>
      <c r="W2743" s="1">
        <v>13</v>
      </c>
      <c r="Y2743" s="1">
        <v>13.5</v>
      </c>
      <c r="AD2743" s="1">
        <v>13.3</v>
      </c>
      <c r="AF2743" s="1">
        <v>13</v>
      </c>
      <c r="AJ2743" s="1">
        <v>13</v>
      </c>
      <c r="AK2743" s="1">
        <f t="shared" si="75"/>
        <v>13.1932857142857</v>
      </c>
    </row>
    <row r="2744" ht="81" spans="1:37">
      <c r="A2744" s="1">
        <v>2741</v>
      </c>
      <c r="B2744" s="1" t="s">
        <v>4219</v>
      </c>
      <c r="C2744" s="1" t="s">
        <v>3573</v>
      </c>
      <c r="D2744" s="1" t="s">
        <v>175</v>
      </c>
      <c r="E2744" s="1" t="s">
        <v>4220</v>
      </c>
      <c r="F2744" s="6">
        <v>14.8965</v>
      </c>
      <c r="G2744" s="6"/>
      <c r="H2744" s="6"/>
      <c r="I2744" s="6"/>
      <c r="J2744" s="6">
        <v>14.69</v>
      </c>
      <c r="K2744" s="6">
        <v>14.69</v>
      </c>
      <c r="L2744" s="6">
        <v>14.69</v>
      </c>
      <c r="M2744" s="6"/>
      <c r="N2744" s="6"/>
      <c r="O2744" s="6"/>
      <c r="P2744" s="6"/>
      <c r="Q2744" s="6"/>
      <c r="R2744" s="6"/>
      <c r="S2744" s="6"/>
      <c r="T2744" s="6"/>
      <c r="U2744" s="6">
        <v>14.69</v>
      </c>
      <c r="V2744" s="6">
        <v>14.69</v>
      </c>
      <c r="W2744" s="6"/>
      <c r="X2744" s="6"/>
      <c r="Y2744" s="6"/>
      <c r="Z2744" s="6"/>
      <c r="AA2744" s="6"/>
      <c r="AB2744" s="6"/>
      <c r="AC2744" s="6"/>
      <c r="AD2744" s="6">
        <v>14.69</v>
      </c>
      <c r="AE2744" s="6"/>
      <c r="AF2744" s="6"/>
      <c r="AG2744" s="6"/>
      <c r="AH2744" s="6"/>
      <c r="AI2744" s="6"/>
      <c r="AJ2744" s="6">
        <v>14.69</v>
      </c>
      <c r="AK2744" s="6">
        <v>14.69</v>
      </c>
    </row>
    <row r="2745" ht="40.5" spans="1:37">
      <c r="A2745" s="1">
        <v>2742</v>
      </c>
      <c r="B2745" s="1" t="s">
        <v>4221</v>
      </c>
      <c r="C2745" s="1" t="s">
        <v>4222</v>
      </c>
      <c r="D2745" s="1" t="s">
        <v>212</v>
      </c>
      <c r="E2745" s="1" t="s">
        <v>4223</v>
      </c>
      <c r="F2745" s="6">
        <v>21.835</v>
      </c>
      <c r="G2745" s="6"/>
      <c r="H2745" s="6"/>
      <c r="I2745" s="6"/>
      <c r="J2745" s="6">
        <v>21.74</v>
      </c>
      <c r="K2745" s="6"/>
      <c r="L2745" s="6">
        <v>21.74</v>
      </c>
      <c r="M2745" s="6"/>
      <c r="N2745" s="6"/>
      <c r="O2745" s="6">
        <v>21.74</v>
      </c>
      <c r="P2745" s="6"/>
      <c r="Q2745" s="6">
        <v>21.49</v>
      </c>
      <c r="R2745" s="6">
        <v>21.74</v>
      </c>
      <c r="S2745" s="6"/>
      <c r="T2745" s="6">
        <v>21.74</v>
      </c>
      <c r="U2745" s="6">
        <v>21.74</v>
      </c>
      <c r="V2745" s="6"/>
      <c r="W2745" s="6"/>
      <c r="X2745" s="6"/>
      <c r="Y2745" s="6"/>
      <c r="Z2745" s="6"/>
      <c r="AA2745" s="6"/>
      <c r="AB2745" s="6"/>
      <c r="AC2745" s="6"/>
      <c r="AD2745" s="6">
        <v>21.74</v>
      </c>
      <c r="AE2745" s="6"/>
      <c r="AF2745" s="6"/>
      <c r="AG2745" s="6"/>
      <c r="AH2745" s="6"/>
      <c r="AI2745" s="6">
        <v>21.74</v>
      </c>
      <c r="AJ2745" s="6">
        <v>21.74</v>
      </c>
      <c r="AK2745" s="6">
        <v>21.715</v>
      </c>
    </row>
    <row r="2746" s="1" customFormat="1" ht="24" customHeight="1" spans="1:37">
      <c r="A2746" s="1">
        <v>2743</v>
      </c>
      <c r="B2746" s="1" t="s">
        <v>1311</v>
      </c>
      <c r="C2746" s="1" t="s">
        <v>1312</v>
      </c>
      <c r="D2746" s="1" t="s">
        <v>116</v>
      </c>
      <c r="E2746" s="1" t="s">
        <v>4237</v>
      </c>
      <c r="F2746" s="120">
        <f>14.5/48</f>
        <v>0.302083333333333</v>
      </c>
      <c r="L2746" s="1">
        <v>0.27458</v>
      </c>
      <c r="AK2746" s="1">
        <f>0.28833</f>
        <v>0.28833</v>
      </c>
    </row>
    <row r="2747" s="1" customFormat="1" ht="48" customHeight="1" spans="1:37">
      <c r="A2747" s="1">
        <v>2744</v>
      </c>
      <c r="B2747" s="1" t="s">
        <v>4238</v>
      </c>
      <c r="C2747" s="1" t="s">
        <v>343</v>
      </c>
      <c r="D2747" s="1" t="s">
        <v>4239</v>
      </c>
      <c r="E2747" s="1" t="s">
        <v>4240</v>
      </c>
      <c r="F2747" s="1">
        <v>3.6673</v>
      </c>
      <c r="G2747" s="1">
        <v>3.5687</v>
      </c>
      <c r="J2747" s="1">
        <v>3.598</v>
      </c>
      <c r="O2747" s="1">
        <v>3.588</v>
      </c>
      <c r="R2747" s="1">
        <v>3.5687</v>
      </c>
      <c r="T2747" s="1">
        <v>3.618</v>
      </c>
      <c r="U2747" s="1">
        <v>3.5687</v>
      </c>
      <c r="Y2747" s="1">
        <v>3.598</v>
      </c>
      <c r="Z2747" s="1">
        <v>3.5687</v>
      </c>
      <c r="AA2747" s="1">
        <v>3.5754</v>
      </c>
      <c r="AB2747" s="1">
        <v>3.5687</v>
      </c>
      <c r="AI2747" s="1">
        <v>3.5687</v>
      </c>
      <c r="AJ2747" s="1">
        <v>3.5687</v>
      </c>
      <c r="AK2747" s="6">
        <f t="shared" ref="AK2747:AK2749" si="76">AVERAGE(G2747:AJ2747)</f>
        <v>3.57985833333333</v>
      </c>
    </row>
    <row r="2748" s="1" customFormat="1" ht="48" customHeight="1" spans="1:37">
      <c r="A2748" s="1">
        <v>2745</v>
      </c>
      <c r="B2748" s="1" t="s">
        <v>4241</v>
      </c>
      <c r="C2748" s="1" t="s">
        <v>4242</v>
      </c>
      <c r="D2748" s="1" t="s">
        <v>4243</v>
      </c>
      <c r="E2748" s="1" t="s">
        <v>4240</v>
      </c>
      <c r="F2748" s="1">
        <v>2.3215</v>
      </c>
      <c r="G2748" s="1">
        <v>2.31</v>
      </c>
      <c r="R2748" s="1">
        <v>2.31</v>
      </c>
      <c r="U2748" s="1">
        <v>2.31</v>
      </c>
      <c r="Z2748" s="1">
        <v>2.31</v>
      </c>
      <c r="AA2748" s="1">
        <v>2.31</v>
      </c>
      <c r="AI2748" s="1">
        <v>2.31</v>
      </c>
      <c r="AK2748" s="6">
        <f t="shared" si="76"/>
        <v>2.31</v>
      </c>
    </row>
    <row r="2749" s="1" customFormat="1" ht="48" customHeight="1" spans="1:37">
      <c r="A2749" s="1">
        <v>2746</v>
      </c>
      <c r="B2749" s="1" t="s">
        <v>4244</v>
      </c>
      <c r="C2749" s="1" t="s">
        <v>4245</v>
      </c>
      <c r="D2749" s="1" t="s">
        <v>4246</v>
      </c>
      <c r="E2749" s="1" t="s">
        <v>4240</v>
      </c>
      <c r="F2749" s="1">
        <v>4.3459</v>
      </c>
      <c r="G2749" s="1">
        <v>3.8038</v>
      </c>
      <c r="I2749" s="1">
        <v>3.8721</v>
      </c>
      <c r="K2749" s="1">
        <v>3.7437</v>
      </c>
      <c r="L2749" s="1">
        <v>3.8425</v>
      </c>
      <c r="O2749" s="1">
        <v>3.8042</v>
      </c>
      <c r="R2749" s="1">
        <v>3.8038</v>
      </c>
      <c r="T2749" s="1">
        <v>3.7663</v>
      </c>
      <c r="U2749" s="1">
        <v>3.8038</v>
      </c>
      <c r="V2749" s="1">
        <v>3.8042</v>
      </c>
      <c r="W2749" s="1">
        <v>3.8042</v>
      </c>
      <c r="X2749" s="1">
        <v>3.9146</v>
      </c>
      <c r="Y2749" s="1">
        <v>3.8042</v>
      </c>
      <c r="Z2749" s="1">
        <v>3.8038</v>
      </c>
      <c r="AB2749" s="1">
        <v>3.8038</v>
      </c>
      <c r="AC2749" s="1">
        <v>4.1584</v>
      </c>
      <c r="AD2749" s="1">
        <v>3.8042</v>
      </c>
      <c r="AH2749" s="1">
        <v>4</v>
      </c>
      <c r="AI2749" s="1">
        <v>3.7663</v>
      </c>
      <c r="AJ2749" s="1">
        <v>3.8041</v>
      </c>
      <c r="AK2749" s="6">
        <f t="shared" si="76"/>
        <v>3.83726315789474</v>
      </c>
    </row>
    <row r="2750" s="1" customFormat="1" ht="39" customHeight="1" spans="1:37">
      <c r="A2750" s="1">
        <v>2747</v>
      </c>
      <c r="B2750" s="1" t="s">
        <v>4247</v>
      </c>
      <c r="C2750" s="1" t="s">
        <v>4248</v>
      </c>
      <c r="D2750" s="1" t="s">
        <v>4249</v>
      </c>
      <c r="E2750" s="1" t="s">
        <v>4250</v>
      </c>
      <c r="F2750" s="1">
        <v>73.6</v>
      </c>
      <c r="I2750" s="1">
        <v>66.15</v>
      </c>
      <c r="J2750" s="1">
        <v>62.37</v>
      </c>
      <c r="K2750" s="1">
        <v>66</v>
      </c>
      <c r="L2750" s="1">
        <v>71.22</v>
      </c>
      <c r="O2750" s="1">
        <v>65.87</v>
      </c>
      <c r="U2750" s="1">
        <v>61.5</v>
      </c>
      <c r="V2750" s="1">
        <v>64.9</v>
      </c>
      <c r="Y2750" s="1">
        <v>64.12</v>
      </c>
      <c r="Z2750" s="1">
        <v>68</v>
      </c>
      <c r="AC2750" s="1">
        <v>66.57</v>
      </c>
      <c r="AG2750" s="1">
        <v>68</v>
      </c>
      <c r="AI2750" s="1">
        <v>61.5</v>
      </c>
      <c r="AJ2750" s="1">
        <v>69.55</v>
      </c>
      <c r="AK2750" s="1">
        <v>66.3821</v>
      </c>
    </row>
    <row r="2751" s="1" customFormat="1" ht="39" customHeight="1" spans="1:37">
      <c r="A2751" s="1">
        <v>2748</v>
      </c>
      <c r="B2751" s="1" t="s">
        <v>4251</v>
      </c>
      <c r="C2751" s="1" t="s">
        <v>4252</v>
      </c>
      <c r="D2751" s="1" t="s">
        <v>4253</v>
      </c>
      <c r="E2751" s="1" t="s">
        <v>4250</v>
      </c>
      <c r="F2751" s="1">
        <v>27.7133</v>
      </c>
      <c r="I2751" s="1">
        <v>21.5</v>
      </c>
      <c r="K2751" s="1">
        <v>24.796</v>
      </c>
      <c r="L2751" s="1">
        <v>26.31</v>
      </c>
      <c r="O2751" s="1">
        <v>22.57</v>
      </c>
      <c r="P2751" s="1">
        <v>25.03</v>
      </c>
      <c r="U2751" s="1">
        <v>22.03</v>
      </c>
      <c r="V2751" s="1">
        <v>23.23</v>
      </c>
      <c r="Y2751" s="1">
        <v>20.7</v>
      </c>
      <c r="Z2751" s="1">
        <v>26</v>
      </c>
      <c r="AD2751" s="1">
        <v>20.7</v>
      </c>
      <c r="AI2751" s="1">
        <v>20.7</v>
      </c>
      <c r="AJ2751" s="1">
        <v>20.7</v>
      </c>
      <c r="AK2751" s="1">
        <v>23.2292</v>
      </c>
    </row>
    <row r="2752" s="1" customFormat="1" ht="58.5" customHeight="1" spans="1:37">
      <c r="A2752" s="1">
        <v>2749</v>
      </c>
      <c r="B2752" s="1" t="s">
        <v>4254</v>
      </c>
      <c r="C2752" s="1" t="s">
        <v>4255</v>
      </c>
      <c r="D2752" s="1" t="s">
        <v>4256</v>
      </c>
      <c r="E2752" s="1" t="s">
        <v>4250</v>
      </c>
      <c r="F2752" s="1">
        <v>25.1125</v>
      </c>
      <c r="G2752" s="1">
        <v>25.1</v>
      </c>
      <c r="I2752" s="1">
        <v>25.1</v>
      </c>
      <c r="N2752" s="1">
        <v>25.1</v>
      </c>
      <c r="Q2752" s="1">
        <v>25.1</v>
      </c>
      <c r="S2752" s="1">
        <v>25.1</v>
      </c>
      <c r="W2752" s="1">
        <v>25.1</v>
      </c>
      <c r="Z2752" s="1">
        <v>25.1</v>
      </c>
      <c r="AI2752" s="1">
        <v>25.1</v>
      </c>
      <c r="AK2752" s="1">
        <v>25.1014</v>
      </c>
    </row>
    <row r="2753" s="1" customFormat="1" ht="88.5" customHeight="1" spans="1:37">
      <c r="A2753" s="1">
        <v>2750</v>
      </c>
      <c r="B2753" s="1" t="s">
        <v>4257</v>
      </c>
      <c r="C2753" s="1" t="s">
        <v>4258</v>
      </c>
      <c r="D2753" s="1" t="s">
        <v>4259</v>
      </c>
      <c r="E2753" s="1" t="s">
        <v>4250</v>
      </c>
      <c r="F2753" s="1">
        <v>24.33</v>
      </c>
      <c r="AF2753" s="1">
        <v>22.06</v>
      </c>
      <c r="AK2753" s="1">
        <v>23.195</v>
      </c>
    </row>
    <row r="2754" s="1" customFormat="1" ht="87" customHeight="1" spans="1:37">
      <c r="A2754" s="1">
        <v>2751</v>
      </c>
      <c r="B2754" s="1" t="s">
        <v>4257</v>
      </c>
      <c r="C2754" s="1" t="s">
        <v>4260</v>
      </c>
      <c r="D2754" s="1" t="s">
        <v>4259</v>
      </c>
      <c r="E2754" s="1" t="s">
        <v>4250</v>
      </c>
      <c r="F2754" s="1">
        <v>24.33</v>
      </c>
      <c r="AF2754" s="1">
        <v>22.06</v>
      </c>
      <c r="AK2754" s="1">
        <v>23.195</v>
      </c>
    </row>
    <row r="2755" s="1" customFormat="1" ht="44.25" customHeight="1" spans="1:37">
      <c r="A2755" s="1">
        <v>2752</v>
      </c>
      <c r="B2755" s="1" t="s">
        <v>3693</v>
      </c>
      <c r="C2755" s="1" t="s">
        <v>4261</v>
      </c>
      <c r="D2755" s="1" t="s">
        <v>4262</v>
      </c>
      <c r="E2755" s="1" t="s">
        <v>4250</v>
      </c>
      <c r="F2755" s="1">
        <v>15.14</v>
      </c>
      <c r="H2755" s="1">
        <v>12.86</v>
      </c>
      <c r="I2755" s="1">
        <v>14.34</v>
      </c>
      <c r="K2755" s="1">
        <v>14.05</v>
      </c>
      <c r="M2755" s="1">
        <v>12.86</v>
      </c>
      <c r="O2755" s="1">
        <v>12.93</v>
      </c>
      <c r="P2755" s="1">
        <v>15.04</v>
      </c>
      <c r="W2755" s="1">
        <v>12.93</v>
      </c>
      <c r="AE2755" s="1">
        <v>13.36</v>
      </c>
      <c r="AI2755" s="1">
        <v>12.86</v>
      </c>
      <c r="AK2755" s="1">
        <v>13.637</v>
      </c>
    </row>
    <row r="2756" s="1" customFormat="1" ht="84" customHeight="1" spans="1:37">
      <c r="A2756" s="1">
        <v>2753</v>
      </c>
      <c r="B2756" s="1" t="s">
        <v>4263</v>
      </c>
      <c r="C2756" s="1" t="s">
        <v>4264</v>
      </c>
      <c r="D2756" s="1" t="s">
        <v>4262</v>
      </c>
      <c r="E2756" s="1" t="s">
        <v>4250</v>
      </c>
      <c r="F2756" s="1">
        <v>29.1833</v>
      </c>
      <c r="I2756" s="1">
        <v>28.07</v>
      </c>
      <c r="J2756" s="1">
        <v>27.21</v>
      </c>
      <c r="L2756" s="1">
        <v>27.25</v>
      </c>
      <c r="N2756" s="1">
        <v>27.5</v>
      </c>
      <c r="P2756" s="1">
        <v>29.07</v>
      </c>
      <c r="U2756" s="1">
        <v>27.21</v>
      </c>
      <c r="V2756" s="1">
        <v>27.34</v>
      </c>
      <c r="W2756" s="1">
        <v>27.21</v>
      </c>
      <c r="Y2756" s="1">
        <v>28.82</v>
      </c>
      <c r="AC2756" s="1">
        <v>27.21</v>
      </c>
      <c r="AD2756" s="1">
        <v>27.21</v>
      </c>
      <c r="AI2756" s="1">
        <v>27.21</v>
      </c>
      <c r="AJ2756" s="1">
        <v>27.21</v>
      </c>
      <c r="AK2756" s="1">
        <v>27.6931</v>
      </c>
    </row>
    <row r="2757" s="1" customFormat="1" ht="73.5" customHeight="1" spans="1:37">
      <c r="A2757" s="1">
        <v>2754</v>
      </c>
      <c r="B2757" s="1" t="s">
        <v>4265</v>
      </c>
      <c r="C2757" s="1" t="s">
        <v>4266</v>
      </c>
      <c r="D2757" s="1" t="s">
        <v>4267</v>
      </c>
      <c r="E2757" s="1" t="s">
        <v>4250</v>
      </c>
      <c r="F2757" s="1">
        <v>26.7766</v>
      </c>
      <c r="L2757" s="1">
        <v>25.68</v>
      </c>
      <c r="AC2757" s="1">
        <v>26.45</v>
      </c>
      <c r="AD2757" s="1">
        <v>25.9433</v>
      </c>
      <c r="AJ2757" s="1">
        <v>26</v>
      </c>
      <c r="AK2757" s="1">
        <v>26.17</v>
      </c>
    </row>
    <row r="2758" s="3" customFormat="1" ht="46.5" customHeight="1" spans="1:37">
      <c r="A2758" s="1">
        <v>2755</v>
      </c>
      <c r="B2758" s="3" t="s">
        <v>4268</v>
      </c>
      <c r="C2758" s="3" t="s">
        <v>4269</v>
      </c>
      <c r="D2758" s="3" t="s">
        <v>81</v>
      </c>
      <c r="E2758" s="3" t="s">
        <v>4270</v>
      </c>
      <c r="F2758" s="3">
        <v>0.7998</v>
      </c>
      <c r="I2758" s="3">
        <v>0.788333333333333</v>
      </c>
      <c r="J2758" s="3">
        <v>0.7557</v>
      </c>
      <c r="R2758" s="3">
        <v>0.736944444444445</v>
      </c>
      <c r="T2758" s="3">
        <v>0.788055555555556</v>
      </c>
      <c r="U2758" s="3">
        <v>0.736944444444445</v>
      </c>
      <c r="AD2758" s="3">
        <v>0.726111111111111</v>
      </c>
      <c r="AF2758" s="3">
        <v>0.750833333333333</v>
      </c>
      <c r="AK2758" s="3">
        <f t="shared" ref="AK2758:AK2761" si="77">SUM(G2758:AJ2758)/COUNTIF(G2758:AJ2758,"&gt;0")</f>
        <v>0.754703174603175</v>
      </c>
    </row>
    <row r="2759" s="3" customFormat="1" ht="46.5" customHeight="1" spans="1:37">
      <c r="A2759" s="1">
        <v>2756</v>
      </c>
      <c r="B2759" s="3" t="s">
        <v>4271</v>
      </c>
      <c r="C2759" s="3" t="s">
        <v>4272</v>
      </c>
      <c r="D2759" s="3" t="s">
        <v>81</v>
      </c>
      <c r="E2759" s="3" t="s">
        <v>4270</v>
      </c>
      <c r="F2759" s="3">
        <v>1.916</v>
      </c>
      <c r="G2759" s="3">
        <v>1.912</v>
      </c>
      <c r="I2759" s="3">
        <v>1.915</v>
      </c>
      <c r="L2759" s="3">
        <v>1.914</v>
      </c>
      <c r="N2759" s="3">
        <v>1.912</v>
      </c>
      <c r="O2759" s="3">
        <v>1.912</v>
      </c>
      <c r="Q2759" s="3">
        <v>1.907</v>
      </c>
      <c r="R2759" s="3">
        <v>1.907</v>
      </c>
      <c r="Y2759" s="3">
        <v>1.912</v>
      </c>
      <c r="Z2759" s="3">
        <v>1.912</v>
      </c>
      <c r="AA2759" s="3">
        <v>1.907</v>
      </c>
      <c r="AD2759" s="3">
        <v>1.912</v>
      </c>
      <c r="AF2759" s="3">
        <v>1.912</v>
      </c>
      <c r="AJ2759" s="3">
        <v>1.912</v>
      </c>
      <c r="AK2759" s="3">
        <f t="shared" si="77"/>
        <v>1.91123076923077</v>
      </c>
    </row>
    <row r="2760" s="3" customFormat="1" ht="46.5" customHeight="1" spans="1:37">
      <c r="A2760" s="1">
        <v>2757</v>
      </c>
      <c r="B2760" s="3" t="s">
        <v>4115</v>
      </c>
      <c r="C2760" s="3" t="s">
        <v>4273</v>
      </c>
      <c r="D2760" s="3" t="s">
        <v>81</v>
      </c>
      <c r="E2760" s="3" t="s">
        <v>4270</v>
      </c>
      <c r="F2760" s="3">
        <v>0.3153</v>
      </c>
      <c r="H2760" s="3">
        <v>0.308888888888889</v>
      </c>
      <c r="L2760" s="3">
        <v>0.307925925925926</v>
      </c>
      <c r="P2760" s="3">
        <v>0.312</v>
      </c>
      <c r="R2760" s="3">
        <v>0.306</v>
      </c>
      <c r="V2760" s="3">
        <v>0.307925925925926</v>
      </c>
      <c r="Z2760" s="3">
        <v>0.306</v>
      </c>
      <c r="AD2760" s="3">
        <v>0.308888888888889</v>
      </c>
      <c r="AK2760" s="3">
        <f t="shared" si="77"/>
        <v>0.308232804232804</v>
      </c>
    </row>
    <row r="2761" s="3" customFormat="1" ht="46.5" customHeight="1" spans="1:37">
      <c r="A2761" s="1">
        <v>2758</v>
      </c>
      <c r="B2761" s="3" t="s">
        <v>4274</v>
      </c>
      <c r="C2761" s="3" t="s">
        <v>4275</v>
      </c>
      <c r="D2761" s="3" t="s">
        <v>81</v>
      </c>
      <c r="E2761" s="3" t="s">
        <v>4270</v>
      </c>
      <c r="F2761" s="3">
        <v>4.3602</v>
      </c>
      <c r="G2761" s="3">
        <v>4.0767</v>
      </c>
      <c r="I2761" s="3">
        <v>4.07666666666667</v>
      </c>
      <c r="J2761" s="3">
        <v>4.0767</v>
      </c>
      <c r="L2761" s="3">
        <v>4.0766</v>
      </c>
      <c r="N2761" s="3">
        <v>4.07666666666667</v>
      </c>
      <c r="O2761" s="3">
        <v>4.07666666666667</v>
      </c>
      <c r="P2761" s="3">
        <v>4.31333333333333</v>
      </c>
      <c r="Q2761" s="3">
        <v>4.07666666666667</v>
      </c>
      <c r="R2761" s="3">
        <v>4.07666666666667</v>
      </c>
      <c r="S2761" s="3">
        <v>4.17888888888889</v>
      </c>
      <c r="T2761" s="3">
        <v>4.34222222222222</v>
      </c>
      <c r="U2761" s="3">
        <v>4.07666666666667</v>
      </c>
      <c r="V2761" s="3">
        <v>4.07666666666667</v>
      </c>
      <c r="Y2761" s="3">
        <v>4.07666666666667</v>
      </c>
      <c r="Z2761" s="3">
        <v>4.07666666666667</v>
      </c>
      <c r="AD2761" s="3">
        <v>4.07666666666667</v>
      </c>
      <c r="AF2761" s="3">
        <v>4.07666666666667</v>
      </c>
      <c r="AI2761" s="3">
        <v>4.07666666666667</v>
      </c>
      <c r="AK2761" s="3">
        <f t="shared" si="77"/>
        <v>4.11024691358025</v>
      </c>
    </row>
    <row r="2762" s="1" customFormat="1" ht="40.5" spans="1:37">
      <c r="A2762" s="1">
        <v>2759</v>
      </c>
      <c r="B2762" s="1" t="s">
        <v>4276</v>
      </c>
      <c r="C2762" s="1" t="s">
        <v>4277</v>
      </c>
      <c r="D2762" s="1" t="s">
        <v>4278</v>
      </c>
      <c r="E2762" s="1" t="s">
        <v>4279</v>
      </c>
      <c r="F2762" s="1">
        <v>3.4758</v>
      </c>
      <c r="G2762" s="1">
        <v>3.4733</v>
      </c>
      <c r="K2762" s="1">
        <v>3.1366</v>
      </c>
      <c r="M2762" s="1">
        <v>3.4166</v>
      </c>
      <c r="N2762" s="1">
        <v>3.05</v>
      </c>
      <c r="U2762" s="1">
        <v>3.1</v>
      </c>
      <c r="Y2762" s="1">
        <v>3.1516</v>
      </c>
      <c r="Z2762" s="1">
        <v>3.075</v>
      </c>
      <c r="AA2762" s="1">
        <v>3.3333</v>
      </c>
      <c r="AJ2762" s="1">
        <v>3.05</v>
      </c>
      <c r="AK2762" s="1">
        <v>3.1984</v>
      </c>
    </row>
    <row r="2763" s="1" customFormat="1" ht="40.5" spans="1:37">
      <c r="A2763" s="1">
        <v>2760</v>
      </c>
      <c r="B2763" s="1" t="s">
        <v>4280</v>
      </c>
      <c r="C2763" s="1" t="s">
        <v>4281</v>
      </c>
      <c r="D2763" s="1" t="s">
        <v>4282</v>
      </c>
      <c r="E2763" s="1" t="s">
        <v>4279</v>
      </c>
      <c r="F2763" s="1">
        <v>3.6026</v>
      </c>
      <c r="N2763" s="1">
        <v>3.504</v>
      </c>
      <c r="U2763" s="1">
        <v>3.504</v>
      </c>
      <c r="AA2763" s="1">
        <v>3.504</v>
      </c>
      <c r="AD2763" s="1">
        <v>3.504</v>
      </c>
      <c r="AJ2763" s="1">
        <v>3.504</v>
      </c>
      <c r="AK2763" s="1">
        <v>3.504</v>
      </c>
    </row>
    <row r="2764" s="1" customFormat="1" ht="48" customHeight="1" spans="1:37">
      <c r="A2764" s="1">
        <v>2761</v>
      </c>
      <c r="B2764" s="1" t="s">
        <v>4238</v>
      </c>
      <c r="C2764" s="1" t="s">
        <v>343</v>
      </c>
      <c r="D2764" s="1" t="s">
        <v>4239</v>
      </c>
      <c r="E2764" s="1" t="s">
        <v>4240</v>
      </c>
      <c r="F2764" s="1">
        <v>3.6673</v>
      </c>
      <c r="G2764" s="1">
        <v>3.5687</v>
      </c>
      <c r="J2764" s="1">
        <v>3.598</v>
      </c>
      <c r="O2764" s="1">
        <v>3.588</v>
      </c>
      <c r="R2764" s="1">
        <v>3.5687</v>
      </c>
      <c r="T2764" s="1">
        <v>3.618</v>
      </c>
      <c r="U2764" s="1">
        <v>3.5687</v>
      </c>
      <c r="Y2764" s="1">
        <v>3.598</v>
      </c>
      <c r="Z2764" s="1">
        <v>3.5687</v>
      </c>
      <c r="AA2764" s="1">
        <v>3.5754</v>
      </c>
      <c r="AB2764" s="1">
        <v>3.5687</v>
      </c>
      <c r="AI2764" s="1">
        <v>3.5687</v>
      </c>
      <c r="AJ2764" s="1">
        <v>3.5687</v>
      </c>
      <c r="AK2764" s="6">
        <f t="shared" ref="AK2764:AK2766" si="78">AVERAGE(G2764:AJ2764)</f>
        <v>3.57985833333333</v>
      </c>
    </row>
    <row r="2765" s="1" customFormat="1" ht="48" customHeight="1" spans="1:37">
      <c r="A2765" s="1">
        <v>2762</v>
      </c>
      <c r="B2765" s="1" t="s">
        <v>4241</v>
      </c>
      <c r="C2765" s="1" t="s">
        <v>4242</v>
      </c>
      <c r="D2765" s="1" t="s">
        <v>4243</v>
      </c>
      <c r="E2765" s="1" t="s">
        <v>4240</v>
      </c>
      <c r="F2765" s="1">
        <v>2.3215</v>
      </c>
      <c r="G2765" s="1">
        <v>2.31</v>
      </c>
      <c r="R2765" s="1">
        <v>2.31</v>
      </c>
      <c r="U2765" s="1">
        <v>2.31</v>
      </c>
      <c r="Z2765" s="1">
        <v>2.31</v>
      </c>
      <c r="AA2765" s="1">
        <v>2.31</v>
      </c>
      <c r="AI2765" s="1">
        <v>2.31</v>
      </c>
      <c r="AK2765" s="6">
        <f t="shared" si="78"/>
        <v>2.31</v>
      </c>
    </row>
    <row r="2766" s="1" customFormat="1" ht="48" customHeight="1" spans="1:37">
      <c r="A2766" s="1">
        <v>2763</v>
      </c>
      <c r="B2766" s="1" t="s">
        <v>4244</v>
      </c>
      <c r="C2766" s="1" t="s">
        <v>4245</v>
      </c>
      <c r="D2766" s="1" t="s">
        <v>4246</v>
      </c>
      <c r="E2766" s="1" t="s">
        <v>4240</v>
      </c>
      <c r="F2766" s="1">
        <v>4.3459</v>
      </c>
      <c r="G2766" s="1">
        <v>3.8038</v>
      </c>
      <c r="I2766" s="1">
        <v>3.8721</v>
      </c>
      <c r="K2766" s="1">
        <v>3.7437</v>
      </c>
      <c r="L2766" s="1">
        <v>3.8425</v>
      </c>
      <c r="O2766" s="1">
        <v>3.8042</v>
      </c>
      <c r="R2766" s="1">
        <v>3.8038</v>
      </c>
      <c r="T2766" s="1">
        <v>3.7663</v>
      </c>
      <c r="U2766" s="1">
        <v>3.8038</v>
      </c>
      <c r="V2766" s="1">
        <v>3.8042</v>
      </c>
      <c r="W2766" s="1">
        <v>3.8042</v>
      </c>
      <c r="X2766" s="1">
        <v>3.9146</v>
      </c>
      <c r="Y2766" s="1">
        <v>3.8042</v>
      </c>
      <c r="Z2766" s="1">
        <v>3.8038</v>
      </c>
      <c r="AB2766" s="1">
        <v>3.8038</v>
      </c>
      <c r="AC2766" s="1">
        <v>4.1584</v>
      </c>
      <c r="AD2766" s="1">
        <v>3.8042</v>
      </c>
      <c r="AH2766" s="1">
        <v>4</v>
      </c>
      <c r="AI2766" s="1">
        <v>3.7663</v>
      </c>
      <c r="AJ2766" s="1">
        <v>3.8041</v>
      </c>
      <c r="AK2766" s="6">
        <f t="shared" si="78"/>
        <v>3.83726315789474</v>
      </c>
    </row>
    <row r="2767" s="1" customFormat="1" ht="54.75" customHeight="1" spans="1:37">
      <c r="A2767" s="1">
        <v>2764</v>
      </c>
      <c r="B2767" s="1" t="s">
        <v>4283</v>
      </c>
      <c r="C2767" s="1" t="s">
        <v>90</v>
      </c>
      <c r="D2767" s="1">
        <v>24</v>
      </c>
      <c r="E2767" s="1" t="s">
        <v>4284</v>
      </c>
      <c r="F2767" s="1">
        <v>188.1</v>
      </c>
      <c r="G2767" s="1">
        <v>7.8375</v>
      </c>
      <c r="H2767" s="1">
        <v>8.9583</v>
      </c>
      <c r="I2767" s="1">
        <v>8.0446</v>
      </c>
      <c r="J2767" s="1">
        <v>8.1083</v>
      </c>
      <c r="L2767" s="1">
        <v>8.3104</v>
      </c>
      <c r="N2767" s="1">
        <v>8.6442</v>
      </c>
      <c r="Q2767" s="1">
        <v>7.8375</v>
      </c>
      <c r="T2767" s="1">
        <v>7.8375</v>
      </c>
      <c r="U2767" s="1">
        <v>7.8375</v>
      </c>
      <c r="V2767" s="1">
        <v>7.9792</v>
      </c>
      <c r="X2767" s="1">
        <v>9</v>
      </c>
      <c r="Y2767" s="1">
        <v>8.5254</v>
      </c>
      <c r="Z2767" s="1">
        <v>7.8375</v>
      </c>
      <c r="AA2767" s="1">
        <v>7.9896</v>
      </c>
      <c r="AC2767" s="1">
        <v>8.7083</v>
      </c>
      <c r="AD2767" s="1">
        <v>8.3104</v>
      </c>
      <c r="AE2767" s="1">
        <v>8.125</v>
      </c>
      <c r="AG2767" s="1">
        <v>8.75</v>
      </c>
      <c r="AI2767" s="1">
        <v>7.8375</v>
      </c>
      <c r="AK2767" s="1">
        <v>8.2358</v>
      </c>
    </row>
    <row r="2768" s="1" customFormat="1" ht="40.5" spans="1:37">
      <c r="A2768" s="1">
        <v>2765</v>
      </c>
      <c r="B2768" s="1" t="s">
        <v>4285</v>
      </c>
      <c r="C2768" s="1" t="s">
        <v>56</v>
      </c>
      <c r="D2768" s="1" t="s">
        <v>237</v>
      </c>
      <c r="E2768" s="1" t="s">
        <v>4286</v>
      </c>
      <c r="F2768" s="1">
        <v>2.9957</v>
      </c>
      <c r="L2768" s="1">
        <v>2.9571</v>
      </c>
      <c r="M2768" s="1">
        <v>2.7857</v>
      </c>
      <c r="O2768" s="1">
        <v>2.9236</v>
      </c>
      <c r="T2768" s="1">
        <v>2.8671</v>
      </c>
      <c r="U2768" s="1">
        <v>2.7857</v>
      </c>
      <c r="V2768" s="1">
        <v>2.9871</v>
      </c>
      <c r="W2768" s="1">
        <v>2.9243</v>
      </c>
      <c r="AB2768" s="20"/>
      <c r="AD2768" s="1">
        <v>2.9836</v>
      </c>
      <c r="AI2768" s="1">
        <v>2.5714</v>
      </c>
      <c r="AJ2768" s="1">
        <v>2.5714</v>
      </c>
      <c r="AK2768" s="1">
        <v>2.8357</v>
      </c>
    </row>
    <row r="2769" s="1" customFormat="1" ht="54" spans="1:37">
      <c r="A2769" s="1">
        <v>2766</v>
      </c>
      <c r="B2769" s="1" t="s">
        <v>3575</v>
      </c>
      <c r="C2769" s="1" t="s">
        <v>315</v>
      </c>
      <c r="D2769" s="1" t="s">
        <v>187</v>
      </c>
      <c r="E2769" s="1" t="s">
        <v>4287</v>
      </c>
      <c r="F2769" s="1">
        <v>1.0037</v>
      </c>
      <c r="L2769" s="20">
        <v>0.83</v>
      </c>
      <c r="S2769" s="20">
        <v>0.67</v>
      </c>
      <c r="U2769" s="1">
        <v>0.6075</v>
      </c>
      <c r="W2769" s="1">
        <v>0.8315</v>
      </c>
      <c r="AA2769" s="20"/>
      <c r="AB2769" s="20"/>
      <c r="AG2769" s="1">
        <v>0.8417</v>
      </c>
      <c r="AH2769" s="1">
        <v>0.6075</v>
      </c>
      <c r="AK2769" s="1">
        <v>0.7314</v>
      </c>
    </row>
    <row r="2770" s="1" customFormat="1" ht="54" spans="1:37">
      <c r="A2770" s="1">
        <v>2767</v>
      </c>
      <c r="B2770" s="1" t="s">
        <v>977</v>
      </c>
      <c r="C2770" s="1" t="s">
        <v>307</v>
      </c>
      <c r="D2770" s="1" t="s">
        <v>233</v>
      </c>
      <c r="E2770" s="1" t="s">
        <v>4288</v>
      </c>
      <c r="F2770" s="1">
        <v>2.5971</v>
      </c>
      <c r="N2770" s="1">
        <v>2.5714</v>
      </c>
      <c r="O2770" s="1">
        <v>2.5371</v>
      </c>
      <c r="Q2770" s="1">
        <v>2.2857</v>
      </c>
      <c r="T2770" s="1">
        <v>2.3529</v>
      </c>
      <c r="U2770" s="1">
        <v>2.5714</v>
      </c>
      <c r="Z2770" s="1">
        <v>2.5714</v>
      </c>
      <c r="AB2770" s="20"/>
      <c r="AJ2770" s="1">
        <v>2.2857</v>
      </c>
      <c r="AK2770" s="1">
        <v>2.4537</v>
      </c>
    </row>
    <row r="2771" s="1" customFormat="1" ht="24" customHeight="1" spans="1:37">
      <c r="A2771" s="1">
        <v>2768</v>
      </c>
      <c r="B2771" s="1" t="s">
        <v>4289</v>
      </c>
      <c r="C2771" s="1" t="s">
        <v>2865</v>
      </c>
      <c r="D2771" s="1" t="s">
        <v>4290</v>
      </c>
      <c r="E2771" s="1" t="s">
        <v>4291</v>
      </c>
      <c r="F2771" s="1" t="s">
        <v>4292</v>
      </c>
      <c r="G2771" s="1">
        <v>22.5</v>
      </c>
      <c r="K2771" s="1">
        <v>23.42</v>
      </c>
      <c r="L2771" s="1">
        <v>22.5</v>
      </c>
      <c r="O2771" s="1">
        <v>22.5</v>
      </c>
      <c r="Q2771" s="1">
        <v>22.5</v>
      </c>
      <c r="R2771" s="1">
        <v>22.5</v>
      </c>
      <c r="U2771" s="1">
        <v>22.5</v>
      </c>
      <c r="V2771" s="1">
        <v>22.6</v>
      </c>
      <c r="W2771" s="1">
        <v>22.5</v>
      </c>
      <c r="Z2771" s="1">
        <v>22.5</v>
      </c>
      <c r="AA2771" s="1">
        <v>22.5</v>
      </c>
      <c r="AB2771" s="1">
        <v>22.5</v>
      </c>
      <c r="AD2771" s="1">
        <v>22.5</v>
      </c>
      <c r="AI2771" s="1">
        <v>22.5</v>
      </c>
      <c r="AJ2771" s="1">
        <v>22.5</v>
      </c>
      <c r="AK2771" s="6">
        <f t="shared" ref="AK2771:AK2786" si="79">AVERAGE(G2771:AJ2771)</f>
        <v>22.568</v>
      </c>
    </row>
    <row r="2772" s="1" customFormat="1" ht="54" spans="1:37">
      <c r="A2772" s="1">
        <v>2769</v>
      </c>
      <c r="B2772" s="1" t="s">
        <v>4293</v>
      </c>
      <c r="C2772" s="1" t="s">
        <v>739</v>
      </c>
      <c r="D2772" s="1" t="s">
        <v>4294</v>
      </c>
      <c r="E2772" s="1" t="s">
        <v>4291</v>
      </c>
      <c r="F2772" s="1" t="s">
        <v>4295</v>
      </c>
      <c r="I2772" s="1">
        <v>9.75</v>
      </c>
      <c r="Q2772" s="1">
        <v>9.75</v>
      </c>
      <c r="V2772" s="1">
        <v>9.75</v>
      </c>
      <c r="AK2772" s="6">
        <f t="shared" si="79"/>
        <v>9.75</v>
      </c>
    </row>
    <row r="2773" s="1" customFormat="1" ht="54" spans="1:37">
      <c r="A2773" s="1">
        <v>2770</v>
      </c>
      <c r="B2773" s="1" t="s">
        <v>2079</v>
      </c>
      <c r="C2773" s="1" t="s">
        <v>4296</v>
      </c>
      <c r="D2773" s="1" t="s">
        <v>4297</v>
      </c>
      <c r="E2773" s="1" t="s">
        <v>4291</v>
      </c>
      <c r="F2773" s="1" t="s">
        <v>4298</v>
      </c>
      <c r="I2773" s="1">
        <v>4.47</v>
      </c>
      <c r="L2773" s="1">
        <v>4.548</v>
      </c>
      <c r="O2773" s="1">
        <v>4.31</v>
      </c>
      <c r="R2773" s="1">
        <v>4.31</v>
      </c>
      <c r="U2773" s="1">
        <v>4.31</v>
      </c>
      <c r="V2773" s="1">
        <v>4.55</v>
      </c>
      <c r="W2773" s="1">
        <v>4.31</v>
      </c>
      <c r="AA2773" s="1">
        <v>4.31</v>
      </c>
      <c r="AB2773" s="1">
        <v>4.31</v>
      </c>
      <c r="AD2773" s="1">
        <v>4.313</v>
      </c>
      <c r="AE2773" s="1">
        <v>4.36</v>
      </c>
      <c r="AI2773" s="1">
        <v>4.31</v>
      </c>
      <c r="AK2773" s="6">
        <f t="shared" si="79"/>
        <v>4.36758333333333</v>
      </c>
    </row>
    <row r="2774" s="1" customFormat="1" ht="54" spans="1:37">
      <c r="A2774" s="1">
        <v>2771</v>
      </c>
      <c r="B2774" s="1" t="s">
        <v>4299</v>
      </c>
      <c r="C2774" s="1" t="s">
        <v>4300</v>
      </c>
      <c r="D2774" s="1" t="s">
        <v>4301</v>
      </c>
      <c r="E2774" s="1" t="s">
        <v>4291</v>
      </c>
      <c r="F2774" s="1" t="s">
        <v>4302</v>
      </c>
      <c r="W2774" s="1">
        <v>2.233</v>
      </c>
      <c r="AA2774" s="1">
        <v>2.206</v>
      </c>
      <c r="AB2774" s="1">
        <v>2.209</v>
      </c>
      <c r="AD2774" s="1">
        <v>2.29</v>
      </c>
      <c r="AI2774" s="1">
        <v>2.209</v>
      </c>
      <c r="AJ2774" s="1">
        <v>2.233</v>
      </c>
      <c r="AK2774" s="6">
        <f t="shared" si="79"/>
        <v>2.23</v>
      </c>
    </row>
    <row r="2775" s="1" customFormat="1" ht="54" spans="1:37">
      <c r="A2775" s="1">
        <v>2772</v>
      </c>
      <c r="B2775" s="1" t="s">
        <v>4299</v>
      </c>
      <c r="C2775" s="1" t="s">
        <v>4303</v>
      </c>
      <c r="D2775" s="1" t="s">
        <v>4304</v>
      </c>
      <c r="E2775" s="1" t="s">
        <v>4291</v>
      </c>
      <c r="F2775" s="1" t="s">
        <v>4305</v>
      </c>
      <c r="H2775" s="1">
        <v>16.93</v>
      </c>
      <c r="K2775" s="1">
        <v>16.3</v>
      </c>
      <c r="L2775" s="1">
        <v>15.31</v>
      </c>
      <c r="O2775" s="1">
        <v>15</v>
      </c>
      <c r="R2775" s="1">
        <v>17.28</v>
      </c>
      <c r="S2775" s="1">
        <v>17.28</v>
      </c>
      <c r="V2775" s="1">
        <v>15</v>
      </c>
      <c r="AD2775" s="1">
        <v>16</v>
      </c>
      <c r="AE2775" s="1">
        <v>17.33</v>
      </c>
      <c r="AF2775" s="1">
        <v>17.28</v>
      </c>
      <c r="AJ2775" s="1">
        <v>15</v>
      </c>
      <c r="AK2775" s="6">
        <f t="shared" si="79"/>
        <v>16.2463636363636</v>
      </c>
    </row>
    <row r="2776" s="1" customFormat="1" ht="54" spans="1:37">
      <c r="A2776" s="1">
        <v>2773</v>
      </c>
      <c r="B2776" s="1" t="s">
        <v>4306</v>
      </c>
      <c r="C2776" s="1" t="s">
        <v>1762</v>
      </c>
      <c r="D2776" s="1" t="s">
        <v>4307</v>
      </c>
      <c r="E2776" s="1" t="s">
        <v>4291</v>
      </c>
      <c r="F2776" s="1" t="s">
        <v>4308</v>
      </c>
      <c r="G2776" s="1">
        <v>16.43</v>
      </c>
      <c r="I2776" s="1">
        <v>17.68</v>
      </c>
      <c r="K2776" s="1">
        <v>17.14</v>
      </c>
      <c r="O2776" s="1">
        <v>16.43</v>
      </c>
      <c r="Q2776" s="1">
        <v>16.43</v>
      </c>
      <c r="R2776" s="1">
        <v>16.43</v>
      </c>
      <c r="V2776" s="1">
        <v>16.43</v>
      </c>
      <c r="Y2776" s="1">
        <v>16.94</v>
      </c>
      <c r="Z2776" s="1">
        <v>16.43</v>
      </c>
      <c r="AA2776" s="1">
        <v>16.43</v>
      </c>
      <c r="AD2776" s="1">
        <v>16.48</v>
      </c>
      <c r="AI2776" s="1">
        <v>16.43</v>
      </c>
      <c r="AJ2776" s="1">
        <v>16.43</v>
      </c>
      <c r="AK2776" s="6">
        <f t="shared" si="79"/>
        <v>16.6238461538462</v>
      </c>
    </row>
    <row r="2777" s="1" customFormat="1" ht="54" spans="1:37">
      <c r="A2777" s="1">
        <v>2774</v>
      </c>
      <c r="B2777" s="1" t="s">
        <v>4309</v>
      </c>
      <c r="C2777" s="1" t="s">
        <v>4310</v>
      </c>
      <c r="D2777" s="1" t="s">
        <v>4311</v>
      </c>
      <c r="E2777" s="1" t="s">
        <v>4291</v>
      </c>
      <c r="F2777" s="1" t="s">
        <v>4312</v>
      </c>
      <c r="L2777" s="1">
        <v>37.09</v>
      </c>
      <c r="O2777" s="1">
        <v>40.39</v>
      </c>
      <c r="Q2777" s="1">
        <v>37.09</v>
      </c>
      <c r="R2777" s="1">
        <v>40.93</v>
      </c>
      <c r="U2777" s="1">
        <v>40.93</v>
      </c>
      <c r="V2777" s="1">
        <v>39.73</v>
      </c>
      <c r="W2777" s="1">
        <v>37.97</v>
      </c>
      <c r="Z2777" s="1">
        <v>40.93</v>
      </c>
      <c r="AA2777" s="1">
        <v>37.0867</v>
      </c>
      <c r="AB2777" s="1">
        <v>40.9</v>
      </c>
      <c r="AD2777" s="1">
        <v>40.93</v>
      </c>
      <c r="AI2777" s="1">
        <v>40.93</v>
      </c>
      <c r="AJ2777" s="1">
        <v>40.52</v>
      </c>
      <c r="AK2777" s="6">
        <f t="shared" si="79"/>
        <v>39.6482076923077</v>
      </c>
    </row>
    <row r="2778" s="1" customFormat="1" ht="54" spans="1:37">
      <c r="A2778" s="1">
        <v>2775</v>
      </c>
      <c r="B2778" s="1" t="s">
        <v>1278</v>
      </c>
      <c r="C2778" s="1" t="s">
        <v>466</v>
      </c>
      <c r="D2778" s="1" t="s">
        <v>4313</v>
      </c>
      <c r="E2778" s="1" t="s">
        <v>4291</v>
      </c>
      <c r="F2778" s="1" t="s">
        <v>4314</v>
      </c>
      <c r="I2778" s="1">
        <v>0.9025</v>
      </c>
      <c r="L2778" s="1">
        <v>0.8858</v>
      </c>
      <c r="O2778" s="1">
        <v>0.875</v>
      </c>
      <c r="R2778" s="1">
        <v>0.875</v>
      </c>
      <c r="V2778" s="1">
        <v>0.8879</v>
      </c>
      <c r="AC2778" s="1">
        <v>0.875</v>
      </c>
      <c r="AD2778" s="1">
        <v>0.8913</v>
      </c>
      <c r="AI2778" s="1">
        <v>0.875</v>
      </c>
      <c r="AJ2778" s="1">
        <v>0.875</v>
      </c>
      <c r="AK2778" s="6">
        <f t="shared" si="79"/>
        <v>0.8825</v>
      </c>
    </row>
    <row r="2779" s="1" customFormat="1" ht="54" spans="1:37">
      <c r="A2779" s="1">
        <v>2776</v>
      </c>
      <c r="B2779" s="1" t="s">
        <v>4315</v>
      </c>
      <c r="C2779" s="1" t="s">
        <v>4316</v>
      </c>
      <c r="D2779" s="1" t="s">
        <v>4317</v>
      </c>
      <c r="E2779" s="1" t="s">
        <v>4291</v>
      </c>
      <c r="F2779" s="1" t="s">
        <v>4318</v>
      </c>
      <c r="L2779" s="1">
        <v>23.33</v>
      </c>
      <c r="O2779" s="1">
        <v>22.96</v>
      </c>
      <c r="Q2779" s="1">
        <v>22.81</v>
      </c>
      <c r="U2779" s="1">
        <v>23.04</v>
      </c>
      <c r="V2779" s="1">
        <v>23.51</v>
      </c>
      <c r="W2779" s="1">
        <v>22.95</v>
      </c>
      <c r="Z2779" s="1">
        <v>23.04</v>
      </c>
      <c r="AA2779" s="1">
        <v>22.81</v>
      </c>
      <c r="AB2779" s="1">
        <v>22.99</v>
      </c>
      <c r="AD2779" s="1">
        <v>23.04</v>
      </c>
      <c r="AI2779" s="1">
        <v>23.04</v>
      </c>
      <c r="AJ2779" s="1">
        <v>22.81</v>
      </c>
      <c r="AK2779" s="6">
        <f t="shared" si="79"/>
        <v>23.0275</v>
      </c>
    </row>
    <row r="2780" s="1" customFormat="1" ht="54" spans="1:37">
      <c r="A2780" s="1">
        <v>2777</v>
      </c>
      <c r="B2780" s="1" t="s">
        <v>4319</v>
      </c>
      <c r="C2780" s="1" t="s">
        <v>739</v>
      </c>
      <c r="D2780" s="1" t="s">
        <v>4320</v>
      </c>
      <c r="E2780" s="1" t="s">
        <v>4291</v>
      </c>
      <c r="F2780" s="1" t="s">
        <v>4321</v>
      </c>
      <c r="O2780" s="1">
        <v>69.55</v>
      </c>
      <c r="Q2780" s="1">
        <v>69.08</v>
      </c>
      <c r="W2780" s="1">
        <v>69.45</v>
      </c>
      <c r="AB2780" s="1">
        <v>69.5</v>
      </c>
      <c r="AJ2780" s="1">
        <v>69.08</v>
      </c>
      <c r="AK2780" s="6">
        <f t="shared" si="79"/>
        <v>69.332</v>
      </c>
    </row>
    <row r="2781" s="1" customFormat="1" ht="54" spans="1:37">
      <c r="A2781" s="1">
        <v>2778</v>
      </c>
      <c r="B2781" s="1" t="s">
        <v>4322</v>
      </c>
      <c r="C2781" s="1" t="s">
        <v>739</v>
      </c>
      <c r="D2781" s="1" t="s">
        <v>4320</v>
      </c>
      <c r="E2781" s="1" t="s">
        <v>4291</v>
      </c>
      <c r="F2781" s="1" t="s">
        <v>4323</v>
      </c>
      <c r="I2781" s="1">
        <v>96.88</v>
      </c>
      <c r="L2781" s="1">
        <v>92.36</v>
      </c>
      <c r="R2781" s="1">
        <v>90.83</v>
      </c>
      <c r="U2781" s="1">
        <v>90.83</v>
      </c>
      <c r="V2781" s="1">
        <v>95.94</v>
      </c>
      <c r="W2781" s="1">
        <v>90.83</v>
      </c>
      <c r="AA2781" s="1">
        <v>90.83</v>
      </c>
      <c r="AB2781" s="1">
        <v>90.83</v>
      </c>
      <c r="AD2781" s="1">
        <v>90.83</v>
      </c>
      <c r="AI2781" s="1">
        <v>90.83</v>
      </c>
      <c r="AK2781" s="6">
        <f t="shared" si="79"/>
        <v>92.099</v>
      </c>
    </row>
    <row r="2782" s="1" customFormat="1" ht="54" spans="1:37">
      <c r="A2782" s="1">
        <v>2779</v>
      </c>
      <c r="B2782" s="1" t="s">
        <v>4324</v>
      </c>
      <c r="C2782" s="1" t="s">
        <v>4325</v>
      </c>
      <c r="D2782" s="1" t="s">
        <v>4326</v>
      </c>
      <c r="E2782" s="1" t="s">
        <v>4291</v>
      </c>
      <c r="F2782" s="1" t="s">
        <v>4327</v>
      </c>
      <c r="R2782" s="1">
        <v>7.1</v>
      </c>
      <c r="AK2782" s="6">
        <f t="shared" si="79"/>
        <v>7.1</v>
      </c>
    </row>
    <row r="2783" s="1" customFormat="1" ht="54" spans="1:37">
      <c r="A2783" s="1">
        <v>2780</v>
      </c>
      <c r="B2783" s="1" t="s">
        <v>4328</v>
      </c>
      <c r="C2783" s="1" t="s">
        <v>318</v>
      </c>
      <c r="D2783" s="1" t="s">
        <v>4329</v>
      </c>
      <c r="E2783" s="1" t="s">
        <v>4291</v>
      </c>
      <c r="F2783" s="1" t="s">
        <v>4330</v>
      </c>
      <c r="I2783" s="1">
        <v>13</v>
      </c>
      <c r="K2783" s="1">
        <v>12</v>
      </c>
      <c r="L2783" s="1">
        <v>10.27</v>
      </c>
      <c r="T2783" s="1">
        <v>11</v>
      </c>
      <c r="V2783" s="1">
        <v>9.3</v>
      </c>
      <c r="AA2783" s="1">
        <v>11.21</v>
      </c>
      <c r="AK2783" s="6">
        <f t="shared" si="79"/>
        <v>11.13</v>
      </c>
    </row>
    <row r="2784" s="1" customFormat="1" ht="54" spans="1:37">
      <c r="A2784" s="1">
        <v>2781</v>
      </c>
      <c r="B2784" s="1" t="s">
        <v>4328</v>
      </c>
      <c r="C2784" s="1" t="s">
        <v>4331</v>
      </c>
      <c r="D2784" s="1" t="s">
        <v>4332</v>
      </c>
      <c r="E2784" s="1" t="s">
        <v>4291</v>
      </c>
      <c r="F2784" s="1" t="s">
        <v>4333</v>
      </c>
      <c r="I2784" s="1">
        <v>18.7</v>
      </c>
      <c r="K2784" s="1">
        <v>20</v>
      </c>
      <c r="Q2784" s="1">
        <v>18.1</v>
      </c>
      <c r="Z2784" s="1">
        <v>22.05</v>
      </c>
      <c r="AK2784" s="6">
        <f t="shared" si="79"/>
        <v>19.7125</v>
      </c>
    </row>
    <row r="2785" s="1" customFormat="1" ht="54" spans="1:37">
      <c r="A2785" s="1">
        <v>2782</v>
      </c>
      <c r="B2785" s="1" t="s">
        <v>391</v>
      </c>
      <c r="C2785" s="1" t="s">
        <v>4334</v>
      </c>
      <c r="D2785" s="1" t="s">
        <v>4335</v>
      </c>
      <c r="E2785" s="1" t="s">
        <v>4291</v>
      </c>
      <c r="F2785" s="1" t="s">
        <v>4336</v>
      </c>
      <c r="K2785" s="1">
        <v>11</v>
      </c>
      <c r="L2785" s="1">
        <v>10.66</v>
      </c>
      <c r="Q2785" s="1">
        <v>12.5</v>
      </c>
      <c r="R2785" s="1">
        <v>10.05</v>
      </c>
      <c r="U2785" s="1">
        <v>10.05</v>
      </c>
      <c r="V2785" s="1">
        <v>12.66</v>
      </c>
      <c r="Z2785" s="1">
        <v>10.05</v>
      </c>
      <c r="AA2785" s="1">
        <v>11.37</v>
      </c>
      <c r="AI2785" s="1">
        <v>10.05</v>
      </c>
      <c r="AK2785" s="6">
        <f t="shared" si="79"/>
        <v>10.9322222222222</v>
      </c>
    </row>
    <row r="2786" s="1" customFormat="1" ht="54" spans="1:37">
      <c r="A2786" s="1">
        <v>2783</v>
      </c>
      <c r="B2786" s="1" t="s">
        <v>4337</v>
      </c>
      <c r="C2786" s="1" t="s">
        <v>4338</v>
      </c>
      <c r="D2786" s="1" t="s">
        <v>4339</v>
      </c>
      <c r="E2786" s="1" t="s">
        <v>4291</v>
      </c>
      <c r="F2786" s="1" t="s">
        <v>4340</v>
      </c>
      <c r="L2786" s="1">
        <v>9.64</v>
      </c>
      <c r="R2786" s="1">
        <v>10.2</v>
      </c>
      <c r="S2786" s="1">
        <v>10.46</v>
      </c>
      <c r="U2786" s="1">
        <v>10.2</v>
      </c>
      <c r="V2786" s="1">
        <v>10.46</v>
      </c>
      <c r="Z2786" s="1">
        <v>10.2</v>
      </c>
      <c r="AA2786" s="1">
        <v>10.6</v>
      </c>
      <c r="AB2786" s="1">
        <v>10</v>
      </c>
      <c r="AI2786" s="1">
        <v>10.2</v>
      </c>
      <c r="AK2786" s="6">
        <f t="shared" si="79"/>
        <v>10.2177777777778</v>
      </c>
    </row>
    <row r="2787" s="1" customFormat="1" ht="54" spans="1:37">
      <c r="A2787" s="1">
        <v>2784</v>
      </c>
      <c r="B2787" s="1" t="s">
        <v>4341</v>
      </c>
      <c r="C2787" s="1" t="s">
        <v>4342</v>
      </c>
      <c r="D2787" s="1" t="s">
        <v>4343</v>
      </c>
      <c r="E2787" s="1" t="s">
        <v>4291</v>
      </c>
      <c r="F2787" s="1" t="s">
        <v>4344</v>
      </c>
      <c r="G2787" s="1">
        <v>104.16</v>
      </c>
      <c r="H2787" s="1">
        <v>104.16</v>
      </c>
      <c r="J2787" s="1">
        <v>104.16</v>
      </c>
      <c r="K2787" s="1">
        <v>104.16</v>
      </c>
      <c r="N2787" s="1">
        <v>104.17</v>
      </c>
      <c r="O2787" s="1">
        <v>104.16</v>
      </c>
      <c r="Q2787" s="1">
        <v>104.16</v>
      </c>
      <c r="R2787" s="1">
        <v>104.16</v>
      </c>
      <c r="W2787" s="1">
        <v>104.16</v>
      </c>
      <c r="Y2787" s="1">
        <v>104.16</v>
      </c>
      <c r="Z2787" s="1">
        <v>104.16</v>
      </c>
      <c r="AD2787" s="1">
        <v>104.16</v>
      </c>
      <c r="AH2787" s="1">
        <v>104.16</v>
      </c>
      <c r="AI2787" s="1">
        <v>104.16</v>
      </c>
      <c r="AJ2787" s="1">
        <v>104.16</v>
      </c>
      <c r="AK2787" s="6">
        <f>AVERAGE(F2787:AJ2787)</f>
        <v>104.160666666667</v>
      </c>
    </row>
    <row r="2788" s="1" customFormat="1" ht="70" customHeight="1" spans="1:37">
      <c r="A2788" s="1">
        <v>2785</v>
      </c>
      <c r="B2788" s="1" t="s">
        <v>4345</v>
      </c>
      <c r="C2788" s="1" t="s">
        <v>4346</v>
      </c>
      <c r="D2788" s="1" t="s">
        <v>4347</v>
      </c>
      <c r="E2788" s="1" t="s">
        <v>4348</v>
      </c>
      <c r="F2788" s="1">
        <v>0.9683</v>
      </c>
      <c r="G2788" s="1" t="s">
        <v>121</v>
      </c>
      <c r="H2788" s="1">
        <v>0.7396</v>
      </c>
      <c r="I2788" s="1">
        <v>0.7179</v>
      </c>
      <c r="J2788" s="1" t="s">
        <v>121</v>
      </c>
      <c r="K2788" s="1" t="s">
        <v>121</v>
      </c>
      <c r="L2788" s="1">
        <v>0.8296</v>
      </c>
      <c r="M2788" s="1">
        <v>0.72</v>
      </c>
      <c r="N2788" s="1" t="s">
        <v>121</v>
      </c>
      <c r="O2788" s="1">
        <v>0.6767</v>
      </c>
      <c r="P2788" s="1">
        <v>0.8804</v>
      </c>
      <c r="Q2788" s="1">
        <v>0.6</v>
      </c>
      <c r="R2788" s="1" t="s">
        <v>121</v>
      </c>
      <c r="S2788" s="1" t="s">
        <v>121</v>
      </c>
      <c r="T2788" s="1" t="s">
        <v>121</v>
      </c>
      <c r="U2788" s="1" t="s">
        <v>121</v>
      </c>
      <c r="V2788" s="1">
        <v>0.8654</v>
      </c>
      <c r="W2788" s="1" t="s">
        <v>121</v>
      </c>
      <c r="X2788" s="1" t="s">
        <v>121</v>
      </c>
      <c r="Y2788" s="1">
        <v>0.6</v>
      </c>
      <c r="Z2788" s="1">
        <v>0.8874</v>
      </c>
      <c r="AA2788" s="1">
        <v>0.6</v>
      </c>
      <c r="AB2788" s="1" t="s">
        <v>121</v>
      </c>
      <c r="AC2788" s="1" t="s">
        <v>121</v>
      </c>
      <c r="AD2788" s="1" t="s">
        <v>121</v>
      </c>
      <c r="AE2788" s="1">
        <v>0.8804</v>
      </c>
      <c r="AF2788" s="1">
        <v>0.7396</v>
      </c>
      <c r="AG2788" s="1" t="s">
        <v>121</v>
      </c>
      <c r="AH2788" s="1" t="s">
        <v>121</v>
      </c>
      <c r="AI2788" s="1" t="s">
        <v>121</v>
      </c>
      <c r="AJ2788" s="1" t="s">
        <v>121</v>
      </c>
      <c r="AK2788" s="6">
        <f>AVERAGE(G2788:AJ2788)</f>
        <v>0.749</v>
      </c>
    </row>
    <row r="2789" s="1" customFormat="1" ht="72" customHeight="1" spans="1:37">
      <c r="A2789" s="1">
        <v>2786</v>
      </c>
      <c r="B2789" s="1" t="s">
        <v>4349</v>
      </c>
      <c r="C2789" s="1" t="s">
        <v>4350</v>
      </c>
      <c r="D2789" s="1" t="s">
        <v>4351</v>
      </c>
      <c r="E2789" s="1" t="s">
        <v>4348</v>
      </c>
      <c r="F2789" s="1">
        <v>33.2</v>
      </c>
      <c r="G2789" s="1" t="s">
        <v>121</v>
      </c>
      <c r="H2789" s="1">
        <v>31.88</v>
      </c>
      <c r="I2789" s="1" t="s">
        <v>121</v>
      </c>
      <c r="J2789" s="1" t="s">
        <v>121</v>
      </c>
      <c r="K2789" s="1" t="s">
        <v>121</v>
      </c>
      <c r="L2789" s="1" t="s">
        <v>121</v>
      </c>
      <c r="M2789" s="1" t="s">
        <v>121</v>
      </c>
      <c r="N2789" s="1" t="s">
        <v>121</v>
      </c>
      <c r="O2789" s="1" t="s">
        <v>121</v>
      </c>
      <c r="P2789" s="1" t="s">
        <v>121</v>
      </c>
      <c r="Q2789" s="1" t="s">
        <v>121</v>
      </c>
      <c r="R2789" s="1" t="s">
        <v>121</v>
      </c>
      <c r="S2789" s="1" t="s">
        <v>121</v>
      </c>
      <c r="T2789" s="1" t="s">
        <v>121</v>
      </c>
      <c r="U2789" s="1">
        <v>26.6</v>
      </c>
      <c r="V2789" s="1" t="s">
        <v>121</v>
      </c>
      <c r="W2789" s="1" t="s">
        <v>121</v>
      </c>
      <c r="X2789" s="1">
        <v>31.88</v>
      </c>
      <c r="Y2789" s="1">
        <v>29.2</v>
      </c>
      <c r="Z2789" s="1">
        <v>32</v>
      </c>
      <c r="AA2789" s="1">
        <v>30</v>
      </c>
      <c r="AB2789" s="1" t="s">
        <v>121</v>
      </c>
      <c r="AC2789" s="1" t="s">
        <v>121</v>
      </c>
      <c r="AD2789" s="1">
        <v>27.34</v>
      </c>
      <c r="AE2789" s="1" t="s">
        <v>121</v>
      </c>
      <c r="AF2789" s="1" t="s">
        <v>121</v>
      </c>
      <c r="AG2789" s="1" t="s">
        <v>121</v>
      </c>
      <c r="AH2789" s="1">
        <v>29</v>
      </c>
      <c r="AI2789" s="1">
        <v>32</v>
      </c>
      <c r="AJ2789" s="1">
        <v>26.6</v>
      </c>
      <c r="AK2789" s="1">
        <v>29.65</v>
      </c>
    </row>
    <row r="2790" s="1" customFormat="1" ht="39" customHeight="1" spans="1:37">
      <c r="A2790" s="1">
        <v>2787</v>
      </c>
      <c r="B2790" s="1" t="s">
        <v>4352</v>
      </c>
      <c r="C2790" s="1" t="s">
        <v>4353</v>
      </c>
      <c r="D2790" s="1" t="s">
        <v>4351</v>
      </c>
      <c r="E2790" s="1" t="s">
        <v>4348</v>
      </c>
      <c r="F2790" s="1">
        <v>9.09</v>
      </c>
      <c r="G2790" s="1" t="s">
        <v>121</v>
      </c>
      <c r="H2790" s="1">
        <v>8.88</v>
      </c>
      <c r="I2790" s="1" t="s">
        <v>121</v>
      </c>
      <c r="J2790" s="1">
        <v>8.8</v>
      </c>
      <c r="K2790" s="1" t="s">
        <v>121</v>
      </c>
      <c r="L2790" s="1" t="s">
        <v>121</v>
      </c>
      <c r="M2790" s="1" t="s">
        <v>121</v>
      </c>
      <c r="N2790" s="1" t="s">
        <v>121</v>
      </c>
      <c r="O2790" s="1" t="s">
        <v>121</v>
      </c>
      <c r="P2790" s="1" t="s">
        <v>121</v>
      </c>
      <c r="Q2790" s="1" t="s">
        <v>121</v>
      </c>
      <c r="R2790" s="1" t="s">
        <v>121</v>
      </c>
      <c r="S2790" s="1" t="s">
        <v>121</v>
      </c>
      <c r="T2790" s="1" t="s">
        <v>121</v>
      </c>
      <c r="U2790" s="1" t="s">
        <v>121</v>
      </c>
      <c r="V2790" s="1">
        <v>8.43</v>
      </c>
      <c r="W2790" s="1">
        <v>9.9</v>
      </c>
      <c r="X2790" s="1" t="s">
        <v>121</v>
      </c>
      <c r="Y2790" s="1" t="s">
        <v>121</v>
      </c>
      <c r="Z2790" s="1" t="s">
        <v>121</v>
      </c>
      <c r="AA2790" s="1" t="s">
        <v>121</v>
      </c>
      <c r="AB2790" s="1" t="s">
        <v>121</v>
      </c>
      <c r="AC2790" s="1" t="s">
        <v>121</v>
      </c>
      <c r="AD2790" s="1" t="s">
        <v>121</v>
      </c>
      <c r="AE2790" s="1" t="s">
        <v>121</v>
      </c>
      <c r="AF2790" s="1" t="s">
        <v>121</v>
      </c>
      <c r="AG2790" s="1">
        <v>9</v>
      </c>
      <c r="AH2790" s="1" t="s">
        <v>121</v>
      </c>
      <c r="AI2790" s="1" t="s">
        <v>121</v>
      </c>
      <c r="AJ2790" s="1">
        <v>8.3</v>
      </c>
      <c r="AK2790" s="1">
        <v>8.885</v>
      </c>
    </row>
    <row r="2791" s="1" customFormat="1" ht="40.5" spans="1:37">
      <c r="A2791" s="1">
        <v>2788</v>
      </c>
      <c r="B2791" s="1" t="s">
        <v>4354</v>
      </c>
      <c r="C2791" s="60" t="s">
        <v>183</v>
      </c>
      <c r="D2791" s="1" t="s">
        <v>4355</v>
      </c>
      <c r="E2791" s="1" t="s">
        <v>4356</v>
      </c>
      <c r="F2791" s="6">
        <v>1</v>
      </c>
      <c r="J2791" s="6">
        <v>1</v>
      </c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AA2791" s="1">
        <v>0.6667</v>
      </c>
      <c r="AK2791" s="6">
        <f>(J2791+AA2791)/2</f>
        <v>0.83335</v>
      </c>
    </row>
    <row r="2792" s="1" customFormat="1" ht="94.5" spans="1:37">
      <c r="A2792" s="1">
        <v>2789</v>
      </c>
      <c r="B2792" s="1" t="s">
        <v>1741</v>
      </c>
      <c r="C2792" s="60" t="s">
        <v>4357</v>
      </c>
      <c r="D2792" s="1" t="s">
        <v>4358</v>
      </c>
      <c r="E2792" s="1" t="s">
        <v>4356</v>
      </c>
      <c r="F2792" s="6">
        <v>1.6</v>
      </c>
      <c r="J2792" s="6"/>
      <c r="K2792" s="6"/>
      <c r="L2792" s="6"/>
      <c r="M2792" s="6"/>
      <c r="N2792" s="6">
        <v>1.6</v>
      </c>
      <c r="O2792" s="6"/>
      <c r="P2792" s="6"/>
      <c r="Q2792" s="6"/>
      <c r="R2792" s="6"/>
      <c r="S2792" s="6"/>
      <c r="T2792" s="6"/>
      <c r="U2792" s="6"/>
      <c r="AK2792" s="6">
        <v>1.6</v>
      </c>
    </row>
    <row r="2793" s="1" customFormat="1" ht="40.5" spans="1:37">
      <c r="A2793" s="1">
        <v>2790</v>
      </c>
      <c r="B2793" s="1" t="s">
        <v>4359</v>
      </c>
      <c r="C2793" s="60" t="s">
        <v>191</v>
      </c>
      <c r="D2793" s="1" t="s">
        <v>1342</v>
      </c>
      <c r="E2793" s="1" t="s">
        <v>4356</v>
      </c>
      <c r="F2793" s="6">
        <v>0.11</v>
      </c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AF2793" s="6">
        <v>0.11</v>
      </c>
      <c r="AG2793" s="6"/>
      <c r="AH2793" s="6"/>
      <c r="AI2793" s="6"/>
      <c r="AJ2793" s="6">
        <v>0.11</v>
      </c>
      <c r="AK2793" s="6">
        <f>(AF2793+AJ2793)/2</f>
        <v>0.11</v>
      </c>
    </row>
    <row r="2794" s="1" customFormat="1" ht="40.5" spans="1:37">
      <c r="A2794" s="1">
        <v>2791</v>
      </c>
      <c r="B2794" s="1" t="s">
        <v>2885</v>
      </c>
      <c r="C2794" s="60" t="s">
        <v>186</v>
      </c>
      <c r="D2794" s="1" t="s">
        <v>1328</v>
      </c>
      <c r="E2794" s="1" t="s">
        <v>4356</v>
      </c>
      <c r="F2794" s="6">
        <v>0.75</v>
      </c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AA2794" s="6">
        <v>0.75</v>
      </c>
      <c r="AF2794" s="6"/>
      <c r="AG2794" s="6"/>
      <c r="AH2794" s="6"/>
      <c r="AI2794" s="6"/>
      <c r="AJ2794" s="6"/>
      <c r="AK2794" s="6">
        <v>0.75</v>
      </c>
    </row>
    <row r="2795" s="1" customFormat="1" ht="40.5" spans="1:37">
      <c r="A2795" s="1">
        <v>2792</v>
      </c>
      <c r="B2795" s="1" t="s">
        <v>2793</v>
      </c>
      <c r="C2795" s="60" t="s">
        <v>183</v>
      </c>
      <c r="D2795" s="1" t="s">
        <v>1342</v>
      </c>
      <c r="E2795" s="1" t="s">
        <v>4356</v>
      </c>
      <c r="F2795" s="6">
        <v>0.15</v>
      </c>
      <c r="H2795" s="6">
        <v>0.085</v>
      </c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>
        <v>0.15</v>
      </c>
      <c r="AF2795" s="6">
        <v>0.15</v>
      </c>
      <c r="AG2795" s="6"/>
      <c r="AH2795" s="6">
        <v>0.128</v>
      </c>
      <c r="AI2795" s="6"/>
      <c r="AJ2795" s="6">
        <v>0.0698</v>
      </c>
      <c r="AK2795" s="6">
        <f>(H2795+U2795+AF2795+AH2795+AJ2795)/5</f>
        <v>0.11656</v>
      </c>
    </row>
    <row r="2796" s="1" customFormat="1" ht="40.5" spans="1:37">
      <c r="A2796" s="1">
        <v>2793</v>
      </c>
      <c r="B2796" s="1" t="s">
        <v>1948</v>
      </c>
      <c r="C2796" s="60" t="s">
        <v>56</v>
      </c>
      <c r="D2796" s="1" t="s">
        <v>1342</v>
      </c>
      <c r="E2796" s="1" t="s">
        <v>4356</v>
      </c>
      <c r="F2796" s="6">
        <v>0.23</v>
      </c>
      <c r="J2796" s="6">
        <v>0.23</v>
      </c>
      <c r="K2796" s="6"/>
      <c r="L2796" s="6"/>
      <c r="M2796" s="6"/>
      <c r="N2796" s="6"/>
      <c r="O2796" s="6"/>
      <c r="P2796" s="6"/>
      <c r="Q2796" s="6"/>
      <c r="R2796" s="6"/>
      <c r="S2796" s="6"/>
      <c r="T2796" s="6">
        <v>0.21</v>
      </c>
      <c r="U2796" s="6">
        <v>0.23</v>
      </c>
      <c r="AF2796" s="6">
        <v>0.19</v>
      </c>
      <c r="AG2796" s="6"/>
      <c r="AH2796" s="6"/>
      <c r="AI2796" s="6"/>
      <c r="AJ2796" s="6">
        <v>0.23</v>
      </c>
      <c r="AK2796" s="6">
        <f>(J2796+T2796+U2796+AF2796+AJ2796)/5</f>
        <v>0.218</v>
      </c>
    </row>
    <row r="2797" s="1" customFormat="1" ht="40.5" spans="1:37">
      <c r="A2797" s="1">
        <v>2794</v>
      </c>
      <c r="B2797" s="1" t="s">
        <v>1740</v>
      </c>
      <c r="C2797" s="60" t="s">
        <v>76</v>
      </c>
      <c r="D2797" s="1" t="s">
        <v>1342</v>
      </c>
      <c r="E2797" s="1" t="s">
        <v>4356</v>
      </c>
      <c r="F2797" s="6">
        <v>0.1424</v>
      </c>
      <c r="H2797" s="6">
        <v>0.12</v>
      </c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>
        <v>0.1048</v>
      </c>
      <c r="AF2797" s="6"/>
      <c r="AG2797" s="6"/>
      <c r="AH2797" s="6"/>
      <c r="AI2797" s="6"/>
      <c r="AJ2797" s="6">
        <v>0.1048</v>
      </c>
      <c r="AK2797" s="6">
        <f>(H2797+U2797+AJ2797)/3</f>
        <v>0.109866666666667</v>
      </c>
    </row>
    <row r="2798" s="1" customFormat="1" ht="54" spans="1:37">
      <c r="A2798" s="1">
        <v>2795</v>
      </c>
      <c r="B2798" s="1" t="s">
        <v>4360</v>
      </c>
      <c r="C2798" s="1" t="s">
        <v>4361</v>
      </c>
      <c r="D2798" s="1" t="s">
        <v>93</v>
      </c>
      <c r="E2798" s="1" t="s">
        <v>4362</v>
      </c>
      <c r="F2798" s="1">
        <v>0.9304</v>
      </c>
      <c r="I2798" s="1">
        <v>0.8996</v>
      </c>
      <c r="M2798" s="1">
        <v>0.9208</v>
      </c>
      <c r="U2798" s="1">
        <v>0.8692</v>
      </c>
      <c r="AD2798" s="1">
        <v>0.8696</v>
      </c>
      <c r="AK2798" s="1">
        <v>0.8898</v>
      </c>
    </row>
    <row r="2799" s="1" customFormat="1" ht="54" spans="1:37">
      <c r="A2799" s="1">
        <v>2796</v>
      </c>
      <c r="B2799" s="1" t="s">
        <v>4360</v>
      </c>
      <c r="C2799" s="1" t="s">
        <v>4361</v>
      </c>
      <c r="D2799" s="1" t="s">
        <v>179</v>
      </c>
      <c r="E2799" s="1" t="s">
        <v>4362</v>
      </c>
      <c r="F2799" s="1">
        <v>0.9167</v>
      </c>
      <c r="I2799" s="1">
        <v>0.8864</v>
      </c>
      <c r="Y2799" s="1">
        <v>0.8958</v>
      </c>
      <c r="Z2799" s="1">
        <v>0.9167</v>
      </c>
      <c r="AC2799" s="1">
        <v>0.9167</v>
      </c>
      <c r="AK2799" s="1">
        <v>0.9039</v>
      </c>
    </row>
    <row r="2800" s="1" customFormat="1" ht="54" spans="1:37">
      <c r="A2800" s="1">
        <v>2797</v>
      </c>
      <c r="B2800" s="1" t="s">
        <v>4363</v>
      </c>
      <c r="C2800" s="1" t="s">
        <v>4364</v>
      </c>
      <c r="D2800" s="1" t="s">
        <v>251</v>
      </c>
      <c r="E2800" s="1" t="s">
        <v>4362</v>
      </c>
      <c r="F2800" s="1">
        <v>2.968</v>
      </c>
      <c r="I2800" s="1">
        <v>2.9075</v>
      </c>
      <c r="K2800" s="1">
        <v>2.8675</v>
      </c>
      <c r="U2800" s="1">
        <v>2.9242</v>
      </c>
      <c r="Z2800" s="1">
        <v>2.9242</v>
      </c>
      <c r="AK2800" s="1">
        <v>2.9059</v>
      </c>
    </row>
    <row r="2801" s="1" customFormat="1" ht="54" spans="1:37">
      <c r="A2801" s="1">
        <v>2798</v>
      </c>
      <c r="B2801" s="1" t="s">
        <v>4363</v>
      </c>
      <c r="C2801" s="1" t="s">
        <v>4365</v>
      </c>
      <c r="D2801" s="1" t="s">
        <v>929</v>
      </c>
      <c r="E2801" s="1" t="s">
        <v>4362</v>
      </c>
      <c r="F2801" s="1">
        <v>2.9244</v>
      </c>
      <c r="AD2801" s="1">
        <v>2.7261</v>
      </c>
      <c r="AJ2801" s="1">
        <v>2.7261</v>
      </c>
      <c r="AK2801" s="1">
        <v>2.7261</v>
      </c>
    </row>
    <row r="2802" s="1" customFormat="1" ht="58" customHeight="1" spans="1:37">
      <c r="A2802" s="1">
        <v>2799</v>
      </c>
      <c r="B2802" s="1" t="s">
        <v>4366</v>
      </c>
      <c r="C2802" s="1" t="s">
        <v>282</v>
      </c>
      <c r="D2802" s="1" t="s">
        <v>189</v>
      </c>
      <c r="E2802" s="1" t="s">
        <v>4367</v>
      </c>
      <c r="F2802" s="1">
        <v>1.6284</v>
      </c>
      <c r="I2802" s="1">
        <v>1.5063</v>
      </c>
      <c r="K2802" s="1">
        <v>1.5787</v>
      </c>
      <c r="L2802" s="1">
        <v>1.5197</v>
      </c>
      <c r="Y2802" s="1">
        <v>1.521</v>
      </c>
      <c r="Z2802" s="1">
        <v>1.6027</v>
      </c>
      <c r="AD2802" s="1">
        <v>1.3913</v>
      </c>
      <c r="AH2802" s="1">
        <v>1.3917</v>
      </c>
      <c r="AK2802" s="1">
        <v>1.5016</v>
      </c>
    </row>
    <row r="2803" s="1" customFormat="1" ht="42" customHeight="1" spans="1:37">
      <c r="A2803" s="1">
        <v>2800</v>
      </c>
      <c r="B2803" s="1" t="s">
        <v>4368</v>
      </c>
      <c r="C2803" s="1" t="s">
        <v>4369</v>
      </c>
      <c r="D2803" s="1" t="s">
        <v>136</v>
      </c>
      <c r="E2803" s="1" t="s">
        <v>4370</v>
      </c>
      <c r="F2803" s="6">
        <v>1.0833</v>
      </c>
      <c r="G2803" s="6"/>
      <c r="H2803" s="6"/>
      <c r="I2803" s="6"/>
      <c r="J2803" s="6">
        <v>1.0625</v>
      </c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>
        <v>1.065</v>
      </c>
      <c r="AK2803" s="6">
        <f t="shared" ref="AK2803:AK2807" si="80">AVERAGE(G2803:AJ2803)</f>
        <v>1.06375</v>
      </c>
    </row>
    <row r="2804" s="1" customFormat="1" ht="42" customHeight="1" spans="1:37">
      <c r="A2804" s="1">
        <v>2801</v>
      </c>
      <c r="B2804" s="1" t="s">
        <v>102</v>
      </c>
      <c r="C2804" s="1" t="s">
        <v>191</v>
      </c>
      <c r="D2804" s="1" t="s">
        <v>993</v>
      </c>
      <c r="E2804" s="1" t="s">
        <v>4370</v>
      </c>
      <c r="F2804" s="6">
        <v>2.5458</v>
      </c>
      <c r="G2804" s="6">
        <v>2.5</v>
      </c>
      <c r="H2804" s="6"/>
      <c r="I2804" s="6"/>
      <c r="J2804" s="6">
        <v>2.5</v>
      </c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>
        <v>2.5</v>
      </c>
      <c r="AK2804" s="6">
        <f t="shared" si="80"/>
        <v>2.5</v>
      </c>
    </row>
    <row r="2805" s="1" customFormat="1" ht="42" customHeight="1" spans="1:37">
      <c r="A2805" s="1">
        <v>2802</v>
      </c>
      <c r="B2805" s="1" t="s">
        <v>349</v>
      </c>
      <c r="C2805" s="1" t="s">
        <v>265</v>
      </c>
      <c r="D2805" s="1" t="s">
        <v>88</v>
      </c>
      <c r="E2805" s="1" t="s">
        <v>4370</v>
      </c>
      <c r="F2805" s="6">
        <v>1.6563</v>
      </c>
      <c r="G2805" s="6"/>
      <c r="H2805" s="6"/>
      <c r="I2805" s="6">
        <v>1.4808</v>
      </c>
      <c r="J2805" s="6">
        <v>1.4217</v>
      </c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>
        <v>1.5142</v>
      </c>
      <c r="V2805" s="6">
        <v>1.4075</v>
      </c>
      <c r="W2805" s="6"/>
      <c r="X2805" s="6"/>
      <c r="Y2805" s="6">
        <v>1.4558</v>
      </c>
      <c r="Z2805" s="6"/>
      <c r="AA2805" s="6"/>
      <c r="AB2805" s="6"/>
      <c r="AC2805" s="6">
        <v>1.5292</v>
      </c>
      <c r="AD2805" s="6"/>
      <c r="AE2805" s="6"/>
      <c r="AF2805" s="6"/>
      <c r="AG2805" s="6"/>
      <c r="AH2805" s="6"/>
      <c r="AI2805" s="6"/>
      <c r="AJ2805" s="6"/>
      <c r="AK2805" s="6">
        <f t="shared" si="80"/>
        <v>1.4682</v>
      </c>
    </row>
    <row r="2806" s="1" customFormat="1" ht="42" customHeight="1" spans="1:37">
      <c r="A2806" s="1">
        <v>2803</v>
      </c>
      <c r="B2806" s="1" t="s">
        <v>4371</v>
      </c>
      <c r="C2806" s="1" t="s">
        <v>265</v>
      </c>
      <c r="D2806" s="1" t="s">
        <v>93</v>
      </c>
      <c r="E2806" s="1" t="s">
        <v>4370</v>
      </c>
      <c r="F2806" s="6">
        <v>0.9449</v>
      </c>
      <c r="G2806" s="6"/>
      <c r="H2806" s="6"/>
      <c r="I2806" s="6">
        <v>0.9042</v>
      </c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>
        <v>0.8725</v>
      </c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>
        <f t="shared" si="80"/>
        <v>0.88835</v>
      </c>
    </row>
    <row r="2807" s="1" customFormat="1" ht="42" customHeight="1" spans="1:37">
      <c r="A2807" s="1">
        <v>2804</v>
      </c>
      <c r="B2807" s="1" t="s">
        <v>4372</v>
      </c>
      <c r="C2807" s="1" t="s">
        <v>4373</v>
      </c>
      <c r="D2807" s="1" t="s">
        <v>925</v>
      </c>
      <c r="E2807" s="1" t="s">
        <v>4370</v>
      </c>
      <c r="F2807" s="6">
        <v>4.6217</v>
      </c>
      <c r="G2807" s="6"/>
      <c r="H2807" s="6"/>
      <c r="I2807" s="6"/>
      <c r="J2807" s="6">
        <v>3.865</v>
      </c>
      <c r="K2807" s="6">
        <v>4.33</v>
      </c>
      <c r="L2807" s="6">
        <v>4.055</v>
      </c>
      <c r="M2807" s="6"/>
      <c r="N2807" s="6"/>
      <c r="O2807" s="6"/>
      <c r="P2807" s="6"/>
      <c r="Q2807" s="6"/>
      <c r="R2807" s="6">
        <v>3.9317</v>
      </c>
      <c r="S2807" s="6"/>
      <c r="T2807" s="6">
        <v>4.25</v>
      </c>
      <c r="U2807" s="6">
        <v>3.9317</v>
      </c>
      <c r="V2807" s="6">
        <v>3.8683</v>
      </c>
      <c r="W2807" s="6">
        <v>3.91</v>
      </c>
      <c r="X2807" s="6"/>
      <c r="Y2807" s="6">
        <v>3.9517</v>
      </c>
      <c r="Z2807" s="6">
        <v>3.9317</v>
      </c>
      <c r="AA2807" s="6">
        <v>3.8714</v>
      </c>
      <c r="AB2807" s="6"/>
      <c r="AC2807" s="6"/>
      <c r="AD2807" s="6">
        <v>3.955</v>
      </c>
      <c r="AE2807" s="6"/>
      <c r="AF2807" s="6"/>
      <c r="AG2807" s="6"/>
      <c r="AH2807" s="6"/>
      <c r="AI2807" s="6">
        <v>3.865</v>
      </c>
      <c r="AJ2807" s="6"/>
      <c r="AK2807" s="6">
        <f t="shared" si="80"/>
        <v>3.97819230769231</v>
      </c>
    </row>
    <row r="2808" s="1" customFormat="1" ht="40" customHeight="1" spans="1:38">
      <c r="A2808" s="1">
        <v>2805</v>
      </c>
      <c r="B2808" s="1" t="s">
        <v>4374</v>
      </c>
      <c r="C2808" s="1" t="s">
        <v>90</v>
      </c>
      <c r="D2808" s="1" t="s">
        <v>47</v>
      </c>
      <c r="E2808" s="1" t="s">
        <v>4375</v>
      </c>
      <c r="F2808" s="1" t="s">
        <v>4376</v>
      </c>
      <c r="J2808" s="1" t="s">
        <v>4377</v>
      </c>
      <c r="O2808" s="1" t="s">
        <v>4377</v>
      </c>
      <c r="V2808" s="1" t="s">
        <v>4378</v>
      </c>
      <c r="Y2808" s="1" t="s">
        <v>4379</v>
      </c>
      <c r="Z2808" s="1" t="s">
        <v>4377</v>
      </c>
      <c r="AD2808" s="1" t="s">
        <v>4380</v>
      </c>
      <c r="AH2808" s="1" t="s">
        <v>4381</v>
      </c>
      <c r="AI2808" s="1" t="s">
        <v>4377</v>
      </c>
      <c r="AJ2808" s="1" t="s">
        <v>4377</v>
      </c>
      <c r="AK2808" s="1" t="s">
        <v>4382</v>
      </c>
      <c r="AL2808" s="61"/>
    </row>
    <row r="2809" s="1" customFormat="1" ht="40" customHeight="1" spans="1:37">
      <c r="A2809" s="1">
        <v>2806</v>
      </c>
      <c r="B2809" s="1" t="s">
        <v>39</v>
      </c>
      <c r="C2809" s="1" t="s">
        <v>436</v>
      </c>
      <c r="D2809" s="1" t="s">
        <v>47</v>
      </c>
      <c r="E2809" s="1" t="s">
        <v>4375</v>
      </c>
      <c r="F2809" s="1" t="s">
        <v>4383</v>
      </c>
      <c r="AC2809" s="1" t="s">
        <v>4384</v>
      </c>
      <c r="AH2809" s="1" t="s">
        <v>4385</v>
      </c>
      <c r="AK2809" s="1" t="s">
        <v>4386</v>
      </c>
    </row>
    <row r="2810" s="1" customFormat="1" ht="40" customHeight="1" spans="1:37">
      <c r="A2810" s="1">
        <v>2807</v>
      </c>
      <c r="B2810" s="1" t="s">
        <v>463</v>
      </c>
      <c r="C2810" s="1" t="s">
        <v>307</v>
      </c>
      <c r="D2810" s="1" t="s">
        <v>47</v>
      </c>
      <c r="E2810" s="1" t="s">
        <v>4375</v>
      </c>
      <c r="F2810" s="1" t="s">
        <v>4387</v>
      </c>
      <c r="I2810" s="1" t="s">
        <v>4388</v>
      </c>
      <c r="L2810" s="1" t="s">
        <v>4389</v>
      </c>
      <c r="O2810" s="1" t="s">
        <v>4390</v>
      </c>
      <c r="Q2810" s="1" t="s">
        <v>4391</v>
      </c>
      <c r="S2810" s="1" t="s">
        <v>4389</v>
      </c>
      <c r="U2810" s="1" t="s">
        <v>4392</v>
      </c>
      <c r="X2810" s="1" t="s">
        <v>4393</v>
      </c>
      <c r="Y2810" s="1" t="s">
        <v>4394</v>
      </c>
      <c r="Z2810" s="1" t="s">
        <v>4392</v>
      </c>
      <c r="AD2810" s="1" t="s">
        <v>4392</v>
      </c>
      <c r="AE2810" s="1" t="s">
        <v>4395</v>
      </c>
      <c r="AG2810" s="1" t="s">
        <v>4389</v>
      </c>
      <c r="AI2810" s="1" t="s">
        <v>4393</v>
      </c>
      <c r="AJ2810" s="1" t="s">
        <v>4392</v>
      </c>
      <c r="AK2810" s="1" t="s">
        <v>4396</v>
      </c>
    </row>
    <row r="2811" s="1" customFormat="1" ht="40" customHeight="1" spans="1:37">
      <c r="A2811" s="1">
        <v>2808</v>
      </c>
      <c r="B2811" s="1" t="s">
        <v>1571</v>
      </c>
      <c r="C2811" s="1" t="s">
        <v>40</v>
      </c>
      <c r="D2811" s="1" t="s">
        <v>47</v>
      </c>
      <c r="E2811" s="1" t="s">
        <v>4375</v>
      </c>
      <c r="F2811" s="1" t="s">
        <v>4397</v>
      </c>
      <c r="I2811" s="1" t="s">
        <v>4398</v>
      </c>
      <c r="O2811" s="1" t="s">
        <v>4399</v>
      </c>
      <c r="W2811" s="1" t="s">
        <v>4399</v>
      </c>
      <c r="Z2811" s="1" t="s">
        <v>4399</v>
      </c>
      <c r="AE2811" s="1" t="s">
        <v>4400</v>
      </c>
      <c r="AJ2811" s="1" t="s">
        <v>4399</v>
      </c>
      <c r="AK2811" s="1" t="s">
        <v>4401</v>
      </c>
    </row>
    <row r="2812" s="1" customFormat="1" ht="40" customHeight="1" spans="1:37">
      <c r="A2812" s="1">
        <v>2809</v>
      </c>
      <c r="B2812" s="1" t="s">
        <v>1571</v>
      </c>
      <c r="C2812" s="1" t="s">
        <v>436</v>
      </c>
      <c r="D2812" s="1" t="s">
        <v>47</v>
      </c>
      <c r="E2812" s="1" t="s">
        <v>4375</v>
      </c>
      <c r="F2812" s="1" t="s">
        <v>4402</v>
      </c>
      <c r="I2812" s="1" t="s">
        <v>4403</v>
      </c>
      <c r="J2812" s="1" t="s">
        <v>4404</v>
      </c>
      <c r="O2812" s="1" t="s">
        <v>4405</v>
      </c>
      <c r="S2812" s="1" t="s">
        <v>4405</v>
      </c>
      <c r="W2812" s="1" t="s">
        <v>4405</v>
      </c>
      <c r="Z2812" s="1" t="s">
        <v>4405</v>
      </c>
      <c r="AJ2812" s="1" t="s">
        <v>4405</v>
      </c>
      <c r="AK2812" s="1" t="s">
        <v>4406</v>
      </c>
    </row>
    <row r="2813" s="1" customFormat="1" ht="40" customHeight="1" spans="1:37">
      <c r="A2813" s="1">
        <v>2810</v>
      </c>
      <c r="B2813" s="1" t="s">
        <v>4407</v>
      </c>
      <c r="C2813" s="1" t="s">
        <v>282</v>
      </c>
      <c r="D2813" s="1" t="s">
        <v>47</v>
      </c>
      <c r="E2813" s="1" t="s">
        <v>4375</v>
      </c>
      <c r="F2813" s="1" t="s">
        <v>4408</v>
      </c>
      <c r="K2813" s="1" t="s">
        <v>4409</v>
      </c>
      <c r="AD2813" s="1" t="s">
        <v>4410</v>
      </c>
      <c r="AK2813" s="1" t="s">
        <v>4411</v>
      </c>
    </row>
    <row r="2814" s="1" customFormat="1" ht="29.25" customHeight="1" spans="1:37">
      <c r="A2814" s="1">
        <v>2811</v>
      </c>
      <c r="B2814" s="1" t="s">
        <v>4412</v>
      </c>
      <c r="C2814" s="1" t="s">
        <v>1668</v>
      </c>
      <c r="D2814" s="1" t="s">
        <v>4413</v>
      </c>
      <c r="E2814" s="1" t="s">
        <v>4414</v>
      </c>
      <c r="F2814" s="1">
        <v>1.2141</v>
      </c>
      <c r="H2814" s="1">
        <v>1.2</v>
      </c>
      <c r="I2814" s="1">
        <v>1.1658</v>
      </c>
      <c r="O2814" s="1">
        <v>1.0625</v>
      </c>
      <c r="S2814" s="1">
        <v>1.1166</v>
      </c>
      <c r="W2814" s="1">
        <v>1.0762</v>
      </c>
      <c r="Y2814" s="1">
        <v>1.1025</v>
      </c>
      <c r="Z2814" s="1">
        <v>1.2042</v>
      </c>
      <c r="AF2814" s="1">
        <v>1.15</v>
      </c>
      <c r="AK2814" s="1">
        <v>1.1347</v>
      </c>
    </row>
    <row r="2815" s="1" customFormat="1" ht="29.25" customHeight="1" spans="1:37">
      <c r="A2815" s="1">
        <v>2812</v>
      </c>
      <c r="B2815" s="1" t="s">
        <v>846</v>
      </c>
      <c r="C2815" s="1" t="s">
        <v>2264</v>
      </c>
      <c r="D2815" s="1" t="s">
        <v>4415</v>
      </c>
      <c r="E2815" s="1" t="s">
        <v>4414</v>
      </c>
      <c r="F2815" s="1">
        <v>1.5639</v>
      </c>
      <c r="H2815" s="1">
        <v>1.258</v>
      </c>
      <c r="I2815" s="1">
        <v>1.1539</v>
      </c>
      <c r="N2815" s="1">
        <v>1.1017</v>
      </c>
      <c r="Q2815" s="1">
        <v>1.0902</v>
      </c>
      <c r="R2815" s="1">
        <v>1.3233</v>
      </c>
      <c r="S2815" s="1">
        <v>1.258</v>
      </c>
      <c r="U2815" s="1">
        <v>1.5097</v>
      </c>
      <c r="W2815" s="1">
        <v>1.1025</v>
      </c>
      <c r="Z2815" s="1">
        <v>1.315</v>
      </c>
      <c r="AC2815" s="1">
        <v>1.1017</v>
      </c>
      <c r="AH2815" s="1">
        <v>1.3533</v>
      </c>
      <c r="AK2815" s="1">
        <v>1.2333</v>
      </c>
    </row>
    <row r="2816" s="1" customFormat="1" ht="15.75" customHeight="1" spans="1:37">
      <c r="A2816" s="1">
        <v>2813</v>
      </c>
      <c r="B2816" s="1" t="s">
        <v>4244</v>
      </c>
      <c r="C2816" s="1" t="s">
        <v>4245</v>
      </c>
      <c r="D2816" s="1" t="s">
        <v>136</v>
      </c>
      <c r="E2816" s="1" t="s">
        <v>4416</v>
      </c>
      <c r="F2816" s="1">
        <v>6.083</v>
      </c>
      <c r="H2816" s="1">
        <v>5.375</v>
      </c>
      <c r="I2816" s="1">
        <v>3.9504</v>
      </c>
      <c r="J2816" s="1">
        <v>4.0813</v>
      </c>
      <c r="K2816" s="1">
        <v>3.7779</v>
      </c>
      <c r="L2816" s="1">
        <v>3.8567</v>
      </c>
      <c r="N2816" s="1">
        <v>3.6713</v>
      </c>
      <c r="S2816" s="1">
        <v>4.8333</v>
      </c>
      <c r="U2816" s="1">
        <v>4.6667</v>
      </c>
      <c r="V2816" s="1">
        <v>3.7083</v>
      </c>
      <c r="W2816" s="1">
        <v>3.8042</v>
      </c>
      <c r="Y2816" s="1">
        <v>3.8692</v>
      </c>
      <c r="AA2816" s="1">
        <v>4.0075</v>
      </c>
      <c r="AB2816" s="1">
        <v>3.7125</v>
      </c>
      <c r="AD2816" s="1">
        <v>3.8042</v>
      </c>
      <c r="AI2816" s="1">
        <v>3.7083</v>
      </c>
      <c r="AK2816" s="6">
        <f t="shared" ref="AK2816:AK2831" si="81">AVERAGE(G2816:AJ2816)</f>
        <v>4.05512</v>
      </c>
    </row>
    <row r="2817" s="1" customFormat="1" ht="15.75" customHeight="1" spans="1:37">
      <c r="A2817" s="1">
        <v>2814</v>
      </c>
      <c r="B2817" s="1" t="s">
        <v>4244</v>
      </c>
      <c r="C2817" s="1" t="s">
        <v>4245</v>
      </c>
      <c r="D2817" s="1" t="s">
        <v>114</v>
      </c>
      <c r="E2817" s="1" t="s">
        <v>4416</v>
      </c>
      <c r="F2817" s="1">
        <v>6.083</v>
      </c>
      <c r="H2817" s="1">
        <v>5.3056</v>
      </c>
      <c r="I2817" s="1">
        <v>3.8922</v>
      </c>
      <c r="J2817" s="1">
        <v>4.0814</v>
      </c>
      <c r="M2817" s="1">
        <v>6.0278</v>
      </c>
      <c r="N2817" s="1">
        <v>3.6172</v>
      </c>
      <c r="S2817" s="1">
        <v>4.8333</v>
      </c>
      <c r="U2817" s="1">
        <v>4.5833</v>
      </c>
      <c r="V2817" s="1">
        <v>3.6539</v>
      </c>
      <c r="Y2817" s="1">
        <v>3.8694</v>
      </c>
      <c r="AA2817" s="1">
        <v>4.0075</v>
      </c>
      <c r="AB2817" s="1">
        <v>3.7125</v>
      </c>
      <c r="AI2817" s="1">
        <v>3.6539</v>
      </c>
      <c r="AK2817" s="6">
        <f t="shared" si="81"/>
        <v>4.26983333333333</v>
      </c>
    </row>
    <row r="2818" s="1" customFormat="1" ht="15.75" customHeight="1" spans="1:37">
      <c r="A2818" s="1">
        <v>2815</v>
      </c>
      <c r="B2818" s="1" t="s">
        <v>4417</v>
      </c>
      <c r="C2818" s="1" t="s">
        <v>4418</v>
      </c>
      <c r="D2818" s="1" t="s">
        <v>71</v>
      </c>
      <c r="E2818" s="1" t="s">
        <v>4416</v>
      </c>
      <c r="F2818" s="1">
        <v>4.2</v>
      </c>
      <c r="I2818" s="1">
        <v>4.015</v>
      </c>
      <c r="Q2818" s="1">
        <v>3.468</v>
      </c>
      <c r="V2818" s="1">
        <v>3.468</v>
      </c>
      <c r="Y2818" s="1">
        <v>3.859</v>
      </c>
      <c r="AD2818" s="1">
        <v>3.659</v>
      </c>
      <c r="AI2818" s="1">
        <v>3.468</v>
      </c>
      <c r="AK2818" s="6">
        <f t="shared" si="81"/>
        <v>3.65616666666667</v>
      </c>
    </row>
    <row r="2819" s="1" customFormat="1" ht="15.75" customHeight="1" spans="1:37">
      <c r="A2819" s="1">
        <v>2816</v>
      </c>
      <c r="B2819" s="1" t="s">
        <v>4419</v>
      </c>
      <c r="C2819" s="1" t="s">
        <v>4420</v>
      </c>
      <c r="D2819" s="1" t="s">
        <v>4421</v>
      </c>
      <c r="E2819" s="1" t="s">
        <v>4416</v>
      </c>
      <c r="F2819" s="1">
        <v>15</v>
      </c>
      <c r="H2819" s="1">
        <v>7.155</v>
      </c>
      <c r="AC2819" s="1">
        <v>7.175</v>
      </c>
      <c r="AI2819" s="1">
        <v>7.155</v>
      </c>
      <c r="AK2819" s="6">
        <f t="shared" si="81"/>
        <v>7.16166666666667</v>
      </c>
    </row>
    <row r="2820" s="1" customFormat="1" ht="15.75" customHeight="1" spans="1:37">
      <c r="A2820" s="1">
        <v>2817</v>
      </c>
      <c r="B2820" s="1" t="s">
        <v>4422</v>
      </c>
      <c r="C2820" s="1" t="s">
        <v>307</v>
      </c>
      <c r="D2820" s="1" t="s">
        <v>4423</v>
      </c>
      <c r="E2820" s="1" t="s">
        <v>4416</v>
      </c>
      <c r="F2820" s="1">
        <v>0.1719</v>
      </c>
      <c r="H2820" s="1">
        <v>0.15825</v>
      </c>
      <c r="J2820" s="1">
        <v>0.1514</v>
      </c>
      <c r="L2820" s="1">
        <v>0.1596</v>
      </c>
      <c r="O2820" s="1">
        <v>0.1514</v>
      </c>
      <c r="Q2820" s="1">
        <v>0.1514</v>
      </c>
      <c r="S2820" s="1">
        <v>0.1658</v>
      </c>
      <c r="U2820" s="1">
        <v>0.1514</v>
      </c>
      <c r="V2820" s="1">
        <v>0.1582</v>
      </c>
      <c r="W2820" s="1">
        <v>0.1514</v>
      </c>
      <c r="AD2820" s="1">
        <v>0.1514</v>
      </c>
      <c r="AE2820" s="1">
        <v>0.1646</v>
      </c>
      <c r="AF2820" s="1">
        <v>0.1514</v>
      </c>
      <c r="AI2820" s="1">
        <v>0.1514</v>
      </c>
      <c r="AK2820" s="6">
        <f t="shared" si="81"/>
        <v>0.155203846153846</v>
      </c>
    </row>
    <row r="2821" s="1" customFormat="1" ht="15.75" customHeight="1" spans="1:37">
      <c r="A2821" s="1">
        <v>2818</v>
      </c>
      <c r="B2821" s="1" t="s">
        <v>4424</v>
      </c>
      <c r="C2821" s="1" t="s">
        <v>4425</v>
      </c>
      <c r="D2821" s="1" t="s">
        <v>4426</v>
      </c>
      <c r="E2821" s="1" t="s">
        <v>4416</v>
      </c>
      <c r="F2821" s="1">
        <v>1.691</v>
      </c>
      <c r="I2821" s="1">
        <v>1.5795</v>
      </c>
      <c r="J2821" s="1">
        <v>1.521</v>
      </c>
      <c r="L2821" s="1">
        <v>1.538</v>
      </c>
      <c r="M2821" s="1">
        <v>1.56</v>
      </c>
      <c r="N2821" s="1">
        <v>1.5215</v>
      </c>
      <c r="Q2821" s="1">
        <v>1.521</v>
      </c>
      <c r="R2821" s="1">
        <v>1.5215</v>
      </c>
      <c r="T2821" s="1">
        <v>1.52</v>
      </c>
      <c r="U2821" s="1">
        <v>1.5215</v>
      </c>
      <c r="V2821" s="1">
        <v>1.536</v>
      </c>
      <c r="W2821" s="1">
        <v>1.5215</v>
      </c>
      <c r="Y2821" s="1">
        <v>1.6305</v>
      </c>
      <c r="Z2821" s="1">
        <v>1.5215</v>
      </c>
      <c r="AA2821" s="1">
        <v>1.521</v>
      </c>
      <c r="AD2821" s="1">
        <v>1.534</v>
      </c>
      <c r="AI2821" s="1">
        <v>1.52</v>
      </c>
      <c r="AJ2821" s="1">
        <v>1.5215</v>
      </c>
      <c r="AK2821" s="6">
        <f t="shared" si="81"/>
        <v>1.53588235294118</v>
      </c>
    </row>
    <row r="2822" s="1" customFormat="1" ht="15.75" customHeight="1" spans="1:37">
      <c r="A2822" s="1">
        <v>2819</v>
      </c>
      <c r="B2822" s="1" t="s">
        <v>4427</v>
      </c>
      <c r="C2822" s="1" t="s">
        <v>4428</v>
      </c>
      <c r="D2822" s="1" t="s">
        <v>878</v>
      </c>
      <c r="E2822" s="1" t="s">
        <v>4416</v>
      </c>
      <c r="F2822" s="1">
        <v>0.7091</v>
      </c>
      <c r="M2822" s="1">
        <v>0.7069</v>
      </c>
      <c r="N2822" s="1">
        <v>0.7069</v>
      </c>
      <c r="Q2822" s="1">
        <v>0.7069</v>
      </c>
      <c r="R2822" s="1">
        <v>0.7069</v>
      </c>
      <c r="U2822" s="1">
        <v>0.7069</v>
      </c>
      <c r="W2822" s="1">
        <v>0.7069</v>
      </c>
      <c r="Z2822" s="1">
        <v>0.7069</v>
      </c>
      <c r="AA2822" s="1">
        <v>0.7074</v>
      </c>
      <c r="AF2822" s="1">
        <v>0.7069</v>
      </c>
      <c r="AH2822" s="1">
        <v>0.7069</v>
      </c>
      <c r="AI2822" s="1">
        <v>0.7069</v>
      </c>
      <c r="AJ2822" s="1">
        <v>0.7069</v>
      </c>
      <c r="AK2822" s="6">
        <f t="shared" si="81"/>
        <v>0.706941666666667</v>
      </c>
    </row>
    <row r="2823" s="1" customFormat="1" ht="15.75" customHeight="1" spans="1:37">
      <c r="A2823" s="1">
        <v>2820</v>
      </c>
      <c r="B2823" s="1" t="s">
        <v>1453</v>
      </c>
      <c r="C2823" s="1" t="s">
        <v>4429</v>
      </c>
      <c r="D2823" s="1" t="s">
        <v>4430</v>
      </c>
      <c r="E2823" s="1" t="s">
        <v>4416</v>
      </c>
      <c r="F2823" s="1">
        <v>1.43</v>
      </c>
      <c r="AC2823" s="1">
        <v>1.4143</v>
      </c>
      <c r="AK2823" s="6">
        <f t="shared" si="81"/>
        <v>1.4143</v>
      </c>
    </row>
    <row r="2824" s="1" customFormat="1" ht="15.75" customHeight="1" spans="1:37">
      <c r="A2824" s="1">
        <v>2821</v>
      </c>
      <c r="B2824" s="1" t="s">
        <v>1453</v>
      </c>
      <c r="C2824" s="1" t="s">
        <v>4431</v>
      </c>
      <c r="D2824" s="1" t="s">
        <v>4432</v>
      </c>
      <c r="E2824" s="1" t="s">
        <v>4416</v>
      </c>
      <c r="F2824" s="1">
        <v>0.8671</v>
      </c>
      <c r="L2824" s="1">
        <v>0.72</v>
      </c>
      <c r="V2824" s="1">
        <v>0.7143</v>
      </c>
      <c r="AC2824" s="1">
        <v>0.8143</v>
      </c>
      <c r="AK2824" s="6">
        <f t="shared" si="81"/>
        <v>0.749533333333333</v>
      </c>
    </row>
    <row r="2825" s="1" customFormat="1" ht="15.75" customHeight="1" spans="1:37">
      <c r="A2825" s="1">
        <v>2822</v>
      </c>
      <c r="B2825" s="1" t="s">
        <v>1453</v>
      </c>
      <c r="C2825" s="1" t="s">
        <v>4433</v>
      </c>
      <c r="D2825" s="1" t="s">
        <v>4430</v>
      </c>
      <c r="E2825" s="1" t="s">
        <v>4416</v>
      </c>
      <c r="F2825" s="1">
        <v>2.5215</v>
      </c>
      <c r="L2825" s="1">
        <v>2.1743</v>
      </c>
      <c r="AC2825" s="1">
        <v>2.4786</v>
      </c>
      <c r="AK2825" s="6">
        <f t="shared" si="81"/>
        <v>2.32645</v>
      </c>
    </row>
    <row r="2826" s="1" customFormat="1" ht="189" spans="1:37">
      <c r="A2826" s="1">
        <v>2823</v>
      </c>
      <c r="B2826" s="1" t="s">
        <v>4434</v>
      </c>
      <c r="C2826" s="1" t="s">
        <v>4435</v>
      </c>
      <c r="D2826" s="1" t="s">
        <v>715</v>
      </c>
      <c r="E2826" s="1" t="s">
        <v>4436</v>
      </c>
      <c r="F2826" s="1">
        <v>290.57</v>
      </c>
      <c r="J2826" s="1">
        <v>280</v>
      </c>
      <c r="L2826" s="1">
        <v>289.386</v>
      </c>
      <c r="M2826" s="1">
        <v>280</v>
      </c>
      <c r="O2826" s="1">
        <v>280</v>
      </c>
      <c r="R2826" s="1">
        <v>280</v>
      </c>
      <c r="U2826" s="1">
        <v>283</v>
      </c>
      <c r="V2826" s="1">
        <v>285.61</v>
      </c>
      <c r="W2826" s="1">
        <v>280</v>
      </c>
      <c r="AJ2826" s="1">
        <v>280</v>
      </c>
      <c r="AK2826" s="1">
        <f t="shared" si="81"/>
        <v>281.999555555556</v>
      </c>
    </row>
    <row r="2827" s="1" customFormat="1" ht="54" spans="1:37">
      <c r="A2827" s="1">
        <v>2824</v>
      </c>
      <c r="B2827" s="1" t="s">
        <v>4437</v>
      </c>
      <c r="C2827" s="1" t="s">
        <v>4438</v>
      </c>
      <c r="D2827" s="1" t="s">
        <v>715</v>
      </c>
      <c r="E2827" s="1" t="s">
        <v>4436</v>
      </c>
      <c r="F2827" s="1">
        <v>238.91</v>
      </c>
      <c r="G2827" s="1">
        <v>231.82</v>
      </c>
      <c r="I2827" s="1">
        <v>235.65</v>
      </c>
      <c r="J2827" s="1">
        <v>231.11</v>
      </c>
      <c r="M2827" s="1">
        <v>231.11</v>
      </c>
      <c r="O2827" s="1">
        <v>231.11</v>
      </c>
      <c r="Q2827" s="1">
        <v>231.11</v>
      </c>
      <c r="R2827" s="1">
        <v>231.11</v>
      </c>
      <c r="S2827" s="1">
        <v>236.962</v>
      </c>
      <c r="T2827" s="1">
        <v>233.37</v>
      </c>
      <c r="U2827" s="1">
        <v>231.25</v>
      </c>
      <c r="V2827" s="1">
        <v>231.11</v>
      </c>
      <c r="AA2827" s="1">
        <v>231.11</v>
      </c>
      <c r="AB2827" s="1">
        <v>230.2</v>
      </c>
      <c r="AD2827" s="1">
        <v>231.11</v>
      </c>
      <c r="AJ2827" s="1">
        <v>231.11</v>
      </c>
      <c r="AK2827" s="1">
        <f t="shared" si="81"/>
        <v>231.949466666667</v>
      </c>
    </row>
    <row r="2828" s="1" customFormat="1" ht="67.5" spans="1:37">
      <c r="A2828" s="1">
        <v>2825</v>
      </c>
      <c r="B2828" s="1" t="s">
        <v>4437</v>
      </c>
      <c r="C2828" s="1" t="s">
        <v>4439</v>
      </c>
      <c r="D2828" s="1" t="s">
        <v>715</v>
      </c>
      <c r="E2828" s="1" t="s">
        <v>4436</v>
      </c>
      <c r="F2828" s="1">
        <v>128.45</v>
      </c>
      <c r="G2828" s="1">
        <v>123.17</v>
      </c>
      <c r="J2828" s="1">
        <v>123.17</v>
      </c>
      <c r="M2828" s="1">
        <v>123.17</v>
      </c>
      <c r="Q2828" s="1">
        <v>123.17</v>
      </c>
      <c r="R2828" s="1">
        <v>123.17</v>
      </c>
      <c r="T2828" s="1">
        <v>123.17</v>
      </c>
      <c r="U2828" s="1">
        <v>123.17</v>
      </c>
      <c r="V2828" s="1">
        <v>123.17</v>
      </c>
      <c r="AI2828" s="1">
        <v>123.17</v>
      </c>
      <c r="AJ2828" s="1">
        <v>123.17</v>
      </c>
      <c r="AK2828" s="1">
        <f t="shared" si="81"/>
        <v>123.17</v>
      </c>
    </row>
    <row r="2829" s="1" customFormat="1" ht="54" spans="1:37">
      <c r="A2829" s="1">
        <v>2826</v>
      </c>
      <c r="B2829" s="1" t="s">
        <v>4440</v>
      </c>
      <c r="C2829" s="1" t="s">
        <v>4441</v>
      </c>
      <c r="D2829" s="1" t="s">
        <v>47</v>
      </c>
      <c r="E2829" s="1" t="s">
        <v>4442</v>
      </c>
      <c r="F2829" s="1">
        <v>18.25</v>
      </c>
      <c r="Q2829" s="1">
        <v>16</v>
      </c>
      <c r="S2829" s="1">
        <v>17.2228</v>
      </c>
      <c r="AJ2829" s="1">
        <v>16</v>
      </c>
      <c r="AK2829" s="1">
        <f t="shared" si="81"/>
        <v>16.4076</v>
      </c>
    </row>
    <row r="2830" s="1" customFormat="1" ht="54" spans="1:37">
      <c r="A2830" s="1">
        <v>2827</v>
      </c>
      <c r="B2830" s="1" t="s">
        <v>4440</v>
      </c>
      <c r="C2830" s="1" t="s">
        <v>4443</v>
      </c>
      <c r="D2830" s="1" t="s">
        <v>47</v>
      </c>
      <c r="E2830" s="1" t="s">
        <v>4442</v>
      </c>
      <c r="F2830" s="1">
        <v>30.795</v>
      </c>
      <c r="I2830" s="1">
        <v>27.44</v>
      </c>
      <c r="Q2830" s="1">
        <v>25.5</v>
      </c>
      <c r="S2830" s="1">
        <v>29.71</v>
      </c>
      <c r="AC2830" s="1">
        <v>29.05</v>
      </c>
      <c r="AJ2830" s="1">
        <v>25.5</v>
      </c>
      <c r="AK2830" s="1">
        <f t="shared" si="81"/>
        <v>27.44</v>
      </c>
    </row>
    <row r="2831" s="1" customFormat="1" ht="54" spans="1:37">
      <c r="A2831" s="1">
        <v>2828</v>
      </c>
      <c r="B2831" s="1" t="s">
        <v>4440</v>
      </c>
      <c r="C2831" s="1" t="s">
        <v>4444</v>
      </c>
      <c r="D2831" s="1" t="s">
        <v>47</v>
      </c>
      <c r="E2831" s="1" t="s">
        <v>4442</v>
      </c>
      <c r="F2831" s="1">
        <v>28.02</v>
      </c>
      <c r="Q2831" s="1">
        <v>21.95</v>
      </c>
      <c r="S2831" s="1">
        <v>21.95</v>
      </c>
      <c r="AJ2831" s="1">
        <v>21.95</v>
      </c>
      <c r="AK2831" s="1">
        <f t="shared" si="81"/>
        <v>21.95</v>
      </c>
    </row>
    <row r="2832" s="1" customFormat="1" ht="40.5" spans="1:37">
      <c r="A2832" s="1">
        <v>2829</v>
      </c>
      <c r="B2832" s="1" t="s">
        <v>4445</v>
      </c>
      <c r="C2832" s="1" t="s">
        <v>90</v>
      </c>
      <c r="D2832" s="1" t="s">
        <v>2073</v>
      </c>
      <c r="E2832" s="1" t="s">
        <v>4446</v>
      </c>
      <c r="F2832" s="1" t="s">
        <v>4447</v>
      </c>
      <c r="G2832" s="1" t="s">
        <v>4448</v>
      </c>
      <c r="J2832" s="1" t="s">
        <v>4448</v>
      </c>
      <c r="L2832" s="1" t="s">
        <v>4449</v>
      </c>
      <c r="M2832" s="1" t="s">
        <v>4448</v>
      </c>
      <c r="Q2832" s="1" t="s">
        <v>4448</v>
      </c>
      <c r="R2832" s="1" t="s">
        <v>4448</v>
      </c>
      <c r="T2832" s="1" t="s">
        <v>4450</v>
      </c>
      <c r="U2832" s="1" t="s">
        <v>4448</v>
      </c>
      <c r="V2832" s="1" t="s">
        <v>4451</v>
      </c>
      <c r="Z2832" s="1" t="s">
        <v>4448</v>
      </c>
      <c r="AA2832" s="1" t="s">
        <v>4448</v>
      </c>
      <c r="AD2832" s="1" t="s">
        <v>4448</v>
      </c>
      <c r="AI2832" s="1" t="s">
        <v>4448</v>
      </c>
      <c r="AJ2832" s="1" t="s">
        <v>4448</v>
      </c>
      <c r="AK2832" s="1">
        <v>1.1843</v>
      </c>
    </row>
    <row r="2833" s="1" customFormat="1" ht="67.5" spans="1:37">
      <c r="A2833" s="1">
        <v>2830</v>
      </c>
      <c r="B2833" s="1" t="s">
        <v>4452</v>
      </c>
      <c r="C2833" s="1" t="s">
        <v>4453</v>
      </c>
      <c r="D2833" s="1" t="s">
        <v>189</v>
      </c>
      <c r="E2833" s="1" t="s">
        <v>4454</v>
      </c>
      <c r="F2833" s="6">
        <v>0.8668</v>
      </c>
      <c r="G2833" s="6"/>
      <c r="H2833" s="6"/>
      <c r="I2833" s="6"/>
      <c r="J2833" s="6"/>
      <c r="K2833" s="6"/>
      <c r="L2833" s="6"/>
      <c r="M2833" s="6"/>
      <c r="N2833" s="6"/>
      <c r="O2833" s="6">
        <v>0.7697</v>
      </c>
      <c r="P2833" s="6"/>
      <c r="Q2833" s="6">
        <v>0.6977</v>
      </c>
      <c r="R2833" s="6"/>
      <c r="S2833" s="6"/>
      <c r="T2833" s="6"/>
      <c r="U2833" s="6"/>
      <c r="V2833" s="6">
        <v>0.7473</v>
      </c>
      <c r="W2833" s="6"/>
      <c r="X2833" s="6"/>
      <c r="Y2833" s="6"/>
      <c r="Z2833" s="6"/>
      <c r="AA2833" s="6">
        <v>0.768</v>
      </c>
      <c r="AB2833" s="6">
        <v>0.683</v>
      </c>
      <c r="AC2833" s="6"/>
      <c r="AD2833" s="6"/>
      <c r="AE2833" s="6"/>
      <c r="AF2833" s="6"/>
      <c r="AG2833" s="6"/>
      <c r="AH2833" s="6"/>
      <c r="AI2833" s="6">
        <v>0.6977</v>
      </c>
      <c r="AJ2833" s="6">
        <v>0.6977</v>
      </c>
      <c r="AK2833" s="6">
        <v>0.723</v>
      </c>
    </row>
    <row r="2834" s="1" customFormat="1" ht="67.5" spans="1:37">
      <c r="A2834" s="1">
        <v>2831</v>
      </c>
      <c r="B2834" s="1" t="s">
        <v>4452</v>
      </c>
      <c r="C2834" s="1" t="s">
        <v>4453</v>
      </c>
      <c r="D2834" s="1" t="s">
        <v>2408</v>
      </c>
      <c r="E2834" s="1" t="s">
        <v>4454</v>
      </c>
      <c r="F2834" s="6">
        <v>0.8295</v>
      </c>
      <c r="G2834" s="6"/>
      <c r="H2834" s="6"/>
      <c r="I2834" s="6"/>
      <c r="J2834" s="6"/>
      <c r="K2834" s="6"/>
      <c r="L2834" s="6"/>
      <c r="M2834" s="6"/>
      <c r="N2834" s="6"/>
      <c r="O2834" s="6">
        <v>0.7696</v>
      </c>
      <c r="P2834" s="6"/>
      <c r="Q2834" s="6">
        <v>0.6977</v>
      </c>
      <c r="R2834" s="6"/>
      <c r="S2834" s="6"/>
      <c r="T2834" s="6"/>
      <c r="U2834" s="6"/>
      <c r="V2834" s="6"/>
      <c r="W2834" s="6"/>
      <c r="X2834" s="6"/>
      <c r="Y2834" s="6"/>
      <c r="Z2834" s="6"/>
      <c r="AA2834" s="6">
        <v>0.7681</v>
      </c>
      <c r="AB2834" s="6">
        <v>0.667</v>
      </c>
      <c r="AC2834" s="6"/>
      <c r="AD2834" s="6"/>
      <c r="AE2834" s="6"/>
      <c r="AF2834" s="6"/>
      <c r="AG2834" s="6"/>
      <c r="AH2834" s="6"/>
      <c r="AI2834" s="6">
        <v>0.6677</v>
      </c>
      <c r="AJ2834" s="6"/>
      <c r="AK2834" s="6">
        <v>0.714</v>
      </c>
    </row>
    <row r="2835" s="1" customFormat="1" ht="32.25" customHeight="1" spans="1:37">
      <c r="A2835" s="1">
        <v>2832</v>
      </c>
      <c r="B2835" s="1" t="s">
        <v>4455</v>
      </c>
      <c r="C2835" s="1" t="s">
        <v>4456</v>
      </c>
      <c r="D2835" s="1" t="s">
        <v>329</v>
      </c>
      <c r="E2835" s="1" t="s">
        <v>4457</v>
      </c>
      <c r="F2835" s="1">
        <v>93.8814</v>
      </c>
      <c r="H2835" s="1">
        <v>83.51</v>
      </c>
      <c r="J2835" s="1">
        <v>84</v>
      </c>
      <c r="K2835" s="1">
        <v>84.48</v>
      </c>
      <c r="L2835" s="1">
        <v>84.102</v>
      </c>
      <c r="M2835" s="1">
        <v>84</v>
      </c>
      <c r="N2835" s="1">
        <v>84</v>
      </c>
      <c r="O2835" s="1">
        <v>80.67</v>
      </c>
      <c r="Q2835" s="1">
        <v>83.37</v>
      </c>
      <c r="R2835" s="1">
        <v>84</v>
      </c>
      <c r="T2835" s="1">
        <v>80.67</v>
      </c>
      <c r="U2835" s="1">
        <v>84</v>
      </c>
      <c r="V2835" s="1">
        <v>84.51</v>
      </c>
      <c r="W2835" s="1">
        <v>83.79</v>
      </c>
      <c r="Y2835" s="1">
        <v>84</v>
      </c>
      <c r="AI2835" s="1">
        <v>80.67</v>
      </c>
      <c r="AJ2835" s="1">
        <v>83.37</v>
      </c>
      <c r="AK2835" s="6">
        <f>AVERAGE(F2835:AJ2835)</f>
        <v>83.9425529411765</v>
      </c>
    </row>
    <row r="2836" s="1" customFormat="1" ht="40.5" spans="1:37">
      <c r="A2836" s="1">
        <v>2833</v>
      </c>
      <c r="B2836" s="1" t="s">
        <v>4458</v>
      </c>
      <c r="C2836" s="1" t="s">
        <v>4459</v>
      </c>
      <c r="D2836" s="1" t="s">
        <v>85</v>
      </c>
      <c r="E2836" s="1" t="s">
        <v>4460</v>
      </c>
      <c r="F2836" s="1">
        <v>3794.7267</v>
      </c>
      <c r="U2836" s="1">
        <v>3772.33</v>
      </c>
      <c r="AK2836" s="1">
        <f>AVERAGE(G2836:AJ2836)</f>
        <v>3772.33</v>
      </c>
    </row>
    <row r="2837" s="1" customFormat="1" ht="43.5" customHeight="1" spans="1:37">
      <c r="A2837" s="1">
        <v>2834</v>
      </c>
      <c r="B2837" s="1" t="s">
        <v>4461</v>
      </c>
      <c r="C2837" s="1" t="s">
        <v>4462</v>
      </c>
      <c r="D2837" s="1">
        <v>24</v>
      </c>
      <c r="E2837" s="1" t="s">
        <v>4463</v>
      </c>
      <c r="F2837" s="1">
        <v>2.4697</v>
      </c>
      <c r="I2837" s="1">
        <v>2.2546</v>
      </c>
      <c r="J2837" s="1">
        <v>2.4566</v>
      </c>
      <c r="K2837" s="1">
        <v>2.3721</v>
      </c>
      <c r="L2837" s="1">
        <v>2.3025</v>
      </c>
      <c r="M2837" s="1">
        <v>2.04</v>
      </c>
      <c r="P2837" s="1">
        <v>2.4821</v>
      </c>
      <c r="Q2837" s="1">
        <v>2.04</v>
      </c>
      <c r="V2837" s="1">
        <v>2.1725</v>
      </c>
      <c r="W2837" s="1">
        <v>2.04</v>
      </c>
      <c r="Z2837" s="1">
        <v>2.6958</v>
      </c>
      <c r="AA2837" s="1">
        <v>2.2217</v>
      </c>
      <c r="AD2837" s="1">
        <v>2.2292</v>
      </c>
      <c r="AJ2837" s="1">
        <v>2.04</v>
      </c>
      <c r="AK2837" s="6">
        <f>AVERAGE(F2837:AJ2837)</f>
        <v>2.27262857142857</v>
      </c>
    </row>
    <row r="2838" s="1" customFormat="1" ht="40.5" spans="1:37">
      <c r="A2838" s="1">
        <v>2835</v>
      </c>
      <c r="B2838" s="1" t="s">
        <v>4464</v>
      </c>
      <c r="C2838" s="1" t="s">
        <v>3573</v>
      </c>
      <c r="D2838" s="1">
        <v>10</v>
      </c>
      <c r="E2838" s="1" t="s">
        <v>4465</v>
      </c>
      <c r="F2838" s="1">
        <v>8.633</v>
      </c>
      <c r="O2838" s="1">
        <v>8.279</v>
      </c>
      <c r="V2838" s="1">
        <v>8.555</v>
      </c>
      <c r="AI2838" s="1">
        <v>8.555</v>
      </c>
      <c r="AK2838" s="1">
        <v>8.463</v>
      </c>
    </row>
    <row r="2839" s="1" customFormat="1" ht="40.5" spans="1:37">
      <c r="A2839" s="1">
        <v>2836</v>
      </c>
      <c r="B2839" s="1" t="s">
        <v>4464</v>
      </c>
      <c r="C2839" s="1" t="s">
        <v>708</v>
      </c>
      <c r="D2839" s="1">
        <v>20</v>
      </c>
      <c r="E2839" s="1" t="s">
        <v>4465</v>
      </c>
      <c r="F2839" s="1">
        <v>2.9775</v>
      </c>
      <c r="J2839" s="1">
        <v>2.9715</v>
      </c>
      <c r="O2839" s="1">
        <v>2.963</v>
      </c>
      <c r="U2839" s="1">
        <v>2.9645</v>
      </c>
      <c r="Z2839" s="1">
        <v>2.9645</v>
      </c>
      <c r="AD2839" s="1">
        <v>2.9645</v>
      </c>
      <c r="AI2839" s="1">
        <v>2.9645</v>
      </c>
      <c r="AJ2839" s="1">
        <v>2.939</v>
      </c>
      <c r="AK2839" s="1">
        <v>2.9616</v>
      </c>
    </row>
    <row r="2840" s="1" customFormat="1" ht="40.5" spans="1:37">
      <c r="A2840" s="1">
        <v>2837</v>
      </c>
      <c r="B2840" s="1" t="s">
        <v>4466</v>
      </c>
      <c r="C2840" s="1" t="s">
        <v>4467</v>
      </c>
      <c r="D2840" s="1">
        <v>10</v>
      </c>
      <c r="E2840" s="1" t="s">
        <v>4465</v>
      </c>
      <c r="F2840" s="1">
        <v>1.669</v>
      </c>
      <c r="K2840" s="1">
        <v>1.661</v>
      </c>
      <c r="Q2840" s="1">
        <v>1.661</v>
      </c>
      <c r="U2840" s="1">
        <v>1.661</v>
      </c>
      <c r="AE2840" s="1">
        <v>1.661</v>
      </c>
      <c r="AI2840" s="1">
        <v>1.661</v>
      </c>
      <c r="AK2840" s="1">
        <v>1.661</v>
      </c>
    </row>
    <row r="2841" s="1" customFormat="1" ht="40.5" spans="1:37">
      <c r="A2841" s="1">
        <v>2838</v>
      </c>
      <c r="B2841" s="1" t="s">
        <v>4468</v>
      </c>
      <c r="C2841" s="1" t="s">
        <v>141</v>
      </c>
      <c r="D2841" s="1">
        <v>3</v>
      </c>
      <c r="E2841" s="1" t="s">
        <v>4465</v>
      </c>
      <c r="F2841" s="1">
        <v>63.2333</v>
      </c>
      <c r="J2841" s="1">
        <v>60.8633</v>
      </c>
      <c r="K2841" s="1">
        <v>62.75</v>
      </c>
      <c r="L2841" s="1">
        <v>60.86</v>
      </c>
      <c r="O2841" s="1">
        <v>60.8633</v>
      </c>
      <c r="T2841" s="1">
        <v>25.8333</v>
      </c>
      <c r="U2841" s="1">
        <v>60.8667</v>
      </c>
      <c r="Y2841" s="1">
        <v>53.86</v>
      </c>
      <c r="Z2841" s="1">
        <v>60.8666</v>
      </c>
      <c r="AD2841" s="1">
        <v>60.867</v>
      </c>
      <c r="AI2841" s="1">
        <v>25.8333</v>
      </c>
      <c r="AK2841" s="1">
        <v>53.3464</v>
      </c>
    </row>
    <row r="2842" s="1" customFormat="1" ht="40.5" spans="1:37">
      <c r="A2842" s="1">
        <v>2839</v>
      </c>
      <c r="B2842" s="1" t="s">
        <v>4469</v>
      </c>
      <c r="C2842" s="1" t="s">
        <v>4470</v>
      </c>
      <c r="D2842" s="1">
        <v>12</v>
      </c>
      <c r="E2842" s="1" t="s">
        <v>4465</v>
      </c>
      <c r="F2842" s="1">
        <v>3.255</v>
      </c>
      <c r="J2842" s="1">
        <v>3.03</v>
      </c>
      <c r="K2842" s="1">
        <v>3.1533</v>
      </c>
      <c r="L2842" s="1">
        <v>3.1667</v>
      </c>
      <c r="AC2842" s="1">
        <v>3.075</v>
      </c>
      <c r="AD2842" s="1">
        <v>3.0526</v>
      </c>
      <c r="AH2842" s="1">
        <v>3.2333</v>
      </c>
      <c r="AI2842" s="1">
        <v>3.0192</v>
      </c>
      <c r="AK2842" s="1">
        <v>3.1043</v>
      </c>
    </row>
    <row r="2843" s="1" customFormat="1" ht="40.5" spans="1:37">
      <c r="A2843" s="1">
        <v>2840</v>
      </c>
      <c r="B2843" s="1" t="s">
        <v>4471</v>
      </c>
      <c r="C2843" s="1" t="s">
        <v>191</v>
      </c>
      <c r="D2843" s="1">
        <v>20</v>
      </c>
      <c r="E2843" s="1" t="s">
        <v>4465</v>
      </c>
      <c r="F2843" s="1">
        <v>1.5405</v>
      </c>
      <c r="J2843" s="1">
        <v>1.4895</v>
      </c>
      <c r="W2843" s="1">
        <v>1.387</v>
      </c>
      <c r="AK2843" s="1">
        <v>1.4383</v>
      </c>
    </row>
    <row r="2844" s="1" customFormat="1" ht="40.5" spans="1:37">
      <c r="A2844" s="1">
        <v>2841</v>
      </c>
      <c r="B2844" s="1" t="s">
        <v>4472</v>
      </c>
      <c r="C2844" s="1" t="s">
        <v>307</v>
      </c>
      <c r="D2844" s="1">
        <v>20</v>
      </c>
      <c r="E2844" s="1" t="s">
        <v>4465</v>
      </c>
      <c r="F2844" s="1">
        <v>0.868</v>
      </c>
      <c r="J2844" s="1">
        <v>0.8635</v>
      </c>
      <c r="O2844" s="1">
        <v>0.855</v>
      </c>
      <c r="Q2844" s="1">
        <v>0.725</v>
      </c>
      <c r="R2844" s="1">
        <v>0.855</v>
      </c>
      <c r="U2844" s="1">
        <v>0.725</v>
      </c>
      <c r="Z2844" s="1">
        <v>0.855</v>
      </c>
      <c r="AD2844" s="1">
        <v>0.855</v>
      </c>
      <c r="AI2844" s="1">
        <v>0.725</v>
      </c>
      <c r="AK2844" s="1">
        <v>0.8073</v>
      </c>
    </row>
    <row r="2845" s="1" customFormat="1" ht="54" spans="1:37">
      <c r="A2845" s="1">
        <v>2842</v>
      </c>
      <c r="B2845" s="1" t="s">
        <v>4473</v>
      </c>
      <c r="C2845" s="1" t="s">
        <v>331</v>
      </c>
      <c r="D2845" s="1" t="s">
        <v>4474</v>
      </c>
      <c r="E2845" s="1" t="s">
        <v>4475</v>
      </c>
      <c r="F2845" s="1" t="s">
        <v>4476</v>
      </c>
      <c r="M2845" s="1">
        <v>0.5777</v>
      </c>
      <c r="N2845" s="1">
        <v>0.5853</v>
      </c>
      <c r="P2845" s="1">
        <v>0.75</v>
      </c>
      <c r="Q2845" s="1">
        <v>0.5577</v>
      </c>
      <c r="S2845" s="1">
        <v>0.699</v>
      </c>
      <c r="Y2845" s="1">
        <v>0.5577</v>
      </c>
      <c r="Z2845" s="1">
        <v>0.7797</v>
      </c>
      <c r="AJ2845" s="1">
        <v>0.5577</v>
      </c>
      <c r="AK2845" s="1">
        <v>0.6597</v>
      </c>
    </row>
    <row r="2846" s="1" customFormat="1" ht="54" spans="1:37">
      <c r="A2846" s="1">
        <v>2843</v>
      </c>
      <c r="B2846" s="1" t="s">
        <v>4477</v>
      </c>
      <c r="C2846" s="1" t="s">
        <v>63</v>
      </c>
      <c r="D2846" s="1" t="s">
        <v>4478</v>
      </c>
      <c r="E2846" s="1" t="s">
        <v>4475</v>
      </c>
      <c r="F2846" s="1" t="s">
        <v>4479</v>
      </c>
      <c r="I2846" s="1">
        <v>1.2814</v>
      </c>
      <c r="K2846" s="1">
        <v>1.3127</v>
      </c>
      <c r="T2846" s="1">
        <v>1.2707</v>
      </c>
      <c r="AC2846" s="1">
        <v>1.3134</v>
      </c>
      <c r="AF2846" s="1">
        <v>1.3367</v>
      </c>
      <c r="AG2846" s="1">
        <v>1.35</v>
      </c>
      <c r="AJ2846" s="1">
        <v>1.2034</v>
      </c>
      <c r="AK2846" s="1">
        <v>1.3025</v>
      </c>
    </row>
    <row r="2847" s="1" customFormat="1" ht="49.2" customHeight="1" spans="1:37">
      <c r="A2847" s="1">
        <v>2844</v>
      </c>
      <c r="B2847" s="1" t="s">
        <v>3749</v>
      </c>
      <c r="C2847" s="1" t="s">
        <v>4480</v>
      </c>
      <c r="D2847" s="1" t="s">
        <v>64</v>
      </c>
      <c r="E2847" s="1" t="s">
        <v>4475</v>
      </c>
      <c r="F2847" s="1" t="s">
        <v>4481</v>
      </c>
      <c r="J2847" s="1">
        <v>1.69</v>
      </c>
      <c r="U2847" s="1">
        <v>1.9384</v>
      </c>
      <c r="Y2847" s="1">
        <v>1.67</v>
      </c>
      <c r="Z2847" s="1">
        <v>1.9159</v>
      </c>
      <c r="AJ2847" s="1">
        <v>1.7</v>
      </c>
      <c r="AK2847" s="1">
        <v>1.8094</v>
      </c>
    </row>
    <row r="2848" s="1" customFormat="1" ht="49.8" customHeight="1" spans="1:37">
      <c r="A2848" s="1">
        <v>2845</v>
      </c>
      <c r="B2848" s="1" t="s">
        <v>4482</v>
      </c>
      <c r="C2848" s="1" t="s">
        <v>1345</v>
      </c>
      <c r="D2848" s="1" t="s">
        <v>57</v>
      </c>
      <c r="E2848" s="1" t="s">
        <v>4475</v>
      </c>
      <c r="F2848" s="1" t="s">
        <v>4483</v>
      </c>
      <c r="H2848" s="1">
        <v>6.52</v>
      </c>
      <c r="J2848" s="1">
        <v>5.48</v>
      </c>
      <c r="K2848" s="1">
        <v>5.5</v>
      </c>
      <c r="AG2848" s="1">
        <v>6.32</v>
      </c>
      <c r="AK2848" s="1">
        <v>6.352</v>
      </c>
    </row>
    <row r="2849" s="1" customFormat="1" ht="40.5" spans="1:37">
      <c r="A2849" s="1">
        <v>2846</v>
      </c>
      <c r="B2849" s="1" t="s">
        <v>4484</v>
      </c>
      <c r="C2849" s="1" t="s">
        <v>331</v>
      </c>
      <c r="D2849" s="1" t="s">
        <v>93</v>
      </c>
      <c r="E2849" s="1" t="s">
        <v>4485</v>
      </c>
      <c r="F2849" s="1">
        <v>0.5133</v>
      </c>
      <c r="N2849" s="1">
        <v>0.42</v>
      </c>
      <c r="O2849" s="1">
        <v>0.4792</v>
      </c>
      <c r="R2849" s="1">
        <v>0.4329</v>
      </c>
      <c r="U2849" s="1">
        <v>0.4613</v>
      </c>
      <c r="V2849" s="1">
        <v>0.4254</v>
      </c>
      <c r="W2849" s="1">
        <v>0.4204</v>
      </c>
      <c r="AD2849" s="1">
        <v>0.4583</v>
      </c>
      <c r="AH2849" s="1">
        <v>0.42</v>
      </c>
      <c r="AJ2849" s="1">
        <v>0.42</v>
      </c>
      <c r="AK2849" s="1">
        <v>0.4375</v>
      </c>
    </row>
    <row r="2850" s="1" customFormat="1" ht="40.5" spans="1:37">
      <c r="A2850" s="1">
        <v>2847</v>
      </c>
      <c r="B2850" s="1" t="s">
        <v>4486</v>
      </c>
      <c r="C2850" s="1" t="s">
        <v>4487</v>
      </c>
      <c r="D2850" s="1" t="s">
        <v>2116</v>
      </c>
      <c r="E2850" s="1" t="s">
        <v>4485</v>
      </c>
      <c r="F2850" s="1">
        <v>3.7233</v>
      </c>
      <c r="L2850" s="1">
        <v>2.9</v>
      </c>
      <c r="W2850" s="1">
        <v>2.9</v>
      </c>
      <c r="Y2850" s="1">
        <v>3.3344</v>
      </c>
      <c r="AH2850" s="1">
        <v>2.9</v>
      </c>
      <c r="AK2850" s="1">
        <v>3.0086</v>
      </c>
    </row>
    <row r="2851" s="1" customFormat="1" ht="40.5" spans="1:37">
      <c r="A2851" s="1">
        <v>2848</v>
      </c>
      <c r="B2851" s="1" t="s">
        <v>4488</v>
      </c>
      <c r="C2851" s="1" t="s">
        <v>4489</v>
      </c>
      <c r="D2851" s="1" t="s">
        <v>925</v>
      </c>
      <c r="E2851" s="1" t="s">
        <v>4485</v>
      </c>
      <c r="F2851" s="1">
        <v>1.7333</v>
      </c>
      <c r="AD2851" s="1">
        <v>1.0167</v>
      </c>
      <c r="AJ2851" s="1">
        <v>1.0167</v>
      </c>
      <c r="AK2851" s="1">
        <v>1.0167</v>
      </c>
    </row>
    <row r="2852" s="1" customFormat="1" ht="54" spans="1:37">
      <c r="A2852" s="1">
        <v>2849</v>
      </c>
      <c r="B2852" s="1" t="s">
        <v>4490</v>
      </c>
      <c r="C2852" s="1" t="s">
        <v>4491</v>
      </c>
      <c r="D2852" s="1" t="s">
        <v>93</v>
      </c>
      <c r="E2852" s="1" t="s">
        <v>4485</v>
      </c>
      <c r="F2852" s="1">
        <v>0.9268</v>
      </c>
      <c r="L2852" s="1">
        <v>0.9171</v>
      </c>
      <c r="V2852" s="1">
        <v>0.9225</v>
      </c>
      <c r="W2852" s="1">
        <v>0.8767</v>
      </c>
      <c r="Y2852" s="1">
        <v>0.8704</v>
      </c>
      <c r="AD2852" s="1">
        <v>0.91</v>
      </c>
      <c r="AI2852" s="1">
        <v>0.8704</v>
      </c>
      <c r="AJ2852" s="1">
        <v>0.91</v>
      </c>
      <c r="AK2852" s="1">
        <v>0.8967</v>
      </c>
    </row>
    <row r="2853" s="1" customFormat="1" ht="40.5" spans="1:37">
      <c r="A2853" s="1">
        <v>2850</v>
      </c>
      <c r="B2853" s="1" t="s">
        <v>4492</v>
      </c>
      <c r="C2853" s="1" t="s">
        <v>1914</v>
      </c>
      <c r="D2853" s="1" t="s">
        <v>71</v>
      </c>
      <c r="E2853" s="1" t="s">
        <v>4485</v>
      </c>
      <c r="F2853" s="1">
        <v>1.98</v>
      </c>
      <c r="L2853" s="1">
        <v>1.8291</v>
      </c>
      <c r="O2853" s="1">
        <v>1.845</v>
      </c>
      <c r="P2853" s="1">
        <v>1.88</v>
      </c>
      <c r="W2853" s="1">
        <v>1.872</v>
      </c>
      <c r="Y2853" s="1">
        <v>1.892</v>
      </c>
      <c r="AD2853" s="1">
        <v>1.834</v>
      </c>
      <c r="AK2853" s="1">
        <v>1.8587</v>
      </c>
    </row>
    <row r="2854" s="1" customFormat="1" ht="40.5" spans="1:37">
      <c r="A2854" s="1">
        <v>2851</v>
      </c>
      <c r="B2854" s="1" t="s">
        <v>4493</v>
      </c>
      <c r="C2854" s="1" t="s">
        <v>4494</v>
      </c>
      <c r="D2854" s="1" t="s">
        <v>93</v>
      </c>
      <c r="E2854" s="1" t="s">
        <v>4485</v>
      </c>
      <c r="F2854" s="1">
        <v>0.9067</v>
      </c>
      <c r="V2854" s="1">
        <v>0.8963</v>
      </c>
      <c r="W2854" s="1">
        <v>0.872</v>
      </c>
      <c r="AC2854" s="1">
        <v>0.8717</v>
      </c>
      <c r="AD2854" s="1">
        <v>0.8721</v>
      </c>
      <c r="AJ2854" s="1">
        <v>0.8721</v>
      </c>
      <c r="AK2854" s="1">
        <v>0.8768</v>
      </c>
    </row>
    <row r="2855" s="1" customFormat="1" ht="40.5" spans="1:37">
      <c r="A2855" s="1">
        <v>2852</v>
      </c>
      <c r="B2855" s="1" t="s">
        <v>4495</v>
      </c>
      <c r="C2855" s="1" t="s">
        <v>295</v>
      </c>
      <c r="D2855" s="1" t="s">
        <v>778</v>
      </c>
      <c r="E2855" s="1" t="s">
        <v>4485</v>
      </c>
      <c r="F2855" s="1">
        <v>0.738</v>
      </c>
      <c r="L2855" s="1">
        <v>0.6525</v>
      </c>
      <c r="P2855" s="1">
        <v>0.7</v>
      </c>
      <c r="AC2855" s="1">
        <v>0.6523</v>
      </c>
      <c r="AD2855" s="1">
        <v>0.6607</v>
      </c>
      <c r="AK2855" s="1">
        <v>0.6664</v>
      </c>
    </row>
    <row r="2856" s="1" customFormat="1" ht="57" customHeight="1" spans="1:37">
      <c r="A2856" s="1">
        <v>2853</v>
      </c>
      <c r="B2856" s="1" t="s">
        <v>3856</v>
      </c>
      <c r="C2856" s="1" t="s">
        <v>3355</v>
      </c>
      <c r="D2856" s="1" t="s">
        <v>599</v>
      </c>
      <c r="E2856" s="1" t="s">
        <v>4496</v>
      </c>
      <c r="F2856" s="5">
        <v>14.5</v>
      </c>
      <c r="G2856" s="5"/>
      <c r="H2856" s="5">
        <v>9.9</v>
      </c>
      <c r="I2856" s="5"/>
      <c r="J2856" s="5"/>
      <c r="K2856" s="5"/>
      <c r="L2856" s="5"/>
      <c r="M2856" s="5"/>
      <c r="N2856" s="5"/>
      <c r="O2856" s="5">
        <v>9.9</v>
      </c>
      <c r="P2856" s="5"/>
      <c r="Q2856" s="5"/>
      <c r="R2856" s="5"/>
      <c r="S2856" s="5"/>
      <c r="T2856" s="5"/>
      <c r="U2856" s="5">
        <v>9.9</v>
      </c>
      <c r="V2856" s="5">
        <v>9.9</v>
      </c>
      <c r="W2856" s="5"/>
      <c r="X2856" s="5"/>
      <c r="Y2856" s="5"/>
      <c r="Z2856" s="5"/>
      <c r="AA2856" s="5"/>
      <c r="AB2856" s="5"/>
      <c r="AC2856" s="5">
        <v>9.9</v>
      </c>
      <c r="AD2856" s="5"/>
      <c r="AE2856" s="5"/>
      <c r="AF2856" s="5"/>
      <c r="AG2856" s="5"/>
      <c r="AH2856" s="5"/>
      <c r="AI2856" s="5"/>
      <c r="AJ2856" s="5"/>
      <c r="AK2856" s="6">
        <v>9.9</v>
      </c>
    </row>
    <row r="2857" s="1" customFormat="1" ht="57" customHeight="1" spans="1:37">
      <c r="A2857" s="1">
        <v>2854</v>
      </c>
      <c r="B2857" s="1" t="s">
        <v>4497</v>
      </c>
      <c r="C2857" s="1" t="s">
        <v>4498</v>
      </c>
      <c r="D2857" s="1" t="s">
        <v>4499</v>
      </c>
      <c r="E2857" s="1" t="s">
        <v>4496</v>
      </c>
      <c r="F2857" s="1">
        <v>2</v>
      </c>
      <c r="G2857" s="1">
        <v>2</v>
      </c>
      <c r="Q2857" s="1">
        <v>0.7925</v>
      </c>
      <c r="AD2857" s="1">
        <v>0.9375</v>
      </c>
      <c r="AK2857" s="6">
        <f t="shared" ref="AK2857:AK2861" si="82">AVERAGE(G2857:AJ2857)</f>
        <v>1.24333333333333</v>
      </c>
    </row>
    <row r="2858" s="1" customFormat="1" ht="57" customHeight="1" spans="1:37">
      <c r="A2858" s="1">
        <v>2855</v>
      </c>
      <c r="B2858" s="1" t="s">
        <v>4500</v>
      </c>
      <c r="C2858" s="1" t="s">
        <v>4501</v>
      </c>
      <c r="D2858" s="1" t="s">
        <v>85</v>
      </c>
      <c r="E2858" s="1" t="s">
        <v>4496</v>
      </c>
      <c r="F2858" s="1">
        <v>242.4067</v>
      </c>
      <c r="I2858" s="1">
        <v>233.52</v>
      </c>
      <c r="Q2858" s="1">
        <v>234.65</v>
      </c>
      <c r="T2858" s="1">
        <v>241</v>
      </c>
      <c r="V2858" s="1">
        <v>227.57</v>
      </c>
      <c r="AB2858" s="1">
        <v>225</v>
      </c>
      <c r="AF2858" s="1">
        <v>239</v>
      </c>
      <c r="AG2858" s="1">
        <v>232</v>
      </c>
      <c r="AI2858" s="1">
        <v>227.57</v>
      </c>
      <c r="AK2858" s="6">
        <f t="shared" si="82"/>
        <v>232.53875</v>
      </c>
    </row>
    <row r="2859" s="1" customFormat="1" ht="40.5" spans="1:37">
      <c r="A2859" s="1">
        <v>2856</v>
      </c>
      <c r="B2859" s="1" t="s">
        <v>4502</v>
      </c>
      <c r="C2859" s="1" t="s">
        <v>4503</v>
      </c>
      <c r="D2859" s="1" t="s">
        <v>606</v>
      </c>
      <c r="E2859" s="1" t="s">
        <v>4504</v>
      </c>
      <c r="F2859" s="1">
        <v>0.28</v>
      </c>
      <c r="AJ2859" s="1">
        <v>0.2</v>
      </c>
      <c r="AK2859" s="1">
        <v>0.24</v>
      </c>
    </row>
    <row r="2860" s="1" customFormat="1" ht="40.5" spans="1:37">
      <c r="A2860" s="1">
        <v>2857</v>
      </c>
      <c r="B2860" s="1" t="s">
        <v>4505</v>
      </c>
      <c r="C2860" s="1" t="s">
        <v>4506</v>
      </c>
      <c r="D2860" s="1" t="s">
        <v>175</v>
      </c>
      <c r="E2860" s="1" t="s">
        <v>4507</v>
      </c>
      <c r="F2860" s="1">
        <f>49.15/10</f>
        <v>4.915</v>
      </c>
      <c r="L2860" s="1">
        <v>4.85</v>
      </c>
      <c r="M2860" s="1">
        <v>4.85</v>
      </c>
      <c r="AK2860" s="1">
        <f t="shared" si="82"/>
        <v>4.85</v>
      </c>
    </row>
    <row r="2861" s="1" customFormat="1" ht="40.5" spans="1:37">
      <c r="A2861" s="1">
        <v>2858</v>
      </c>
      <c r="B2861" s="1" t="s">
        <v>4508</v>
      </c>
      <c r="C2861" s="1" t="s">
        <v>2104</v>
      </c>
      <c r="D2861" s="1" t="s">
        <v>85</v>
      </c>
      <c r="E2861" s="1" t="s">
        <v>4507</v>
      </c>
      <c r="F2861" s="1">
        <v>16.3507</v>
      </c>
      <c r="I2861" s="1">
        <v>14.04</v>
      </c>
      <c r="L2861" s="1">
        <v>13.4</v>
      </c>
      <c r="M2861" s="1">
        <v>16.09</v>
      </c>
      <c r="T2861" s="1">
        <v>12.76</v>
      </c>
      <c r="Y2861" s="1">
        <v>15.47</v>
      </c>
      <c r="AD2861" s="1">
        <v>13.5</v>
      </c>
      <c r="AJ2861" s="1">
        <v>13.25</v>
      </c>
      <c r="AK2861" s="6">
        <f t="shared" si="82"/>
        <v>14.0728571428571</v>
      </c>
    </row>
    <row r="2862" s="1" customFormat="1" ht="40.5" spans="1:37">
      <c r="A2862" s="1">
        <v>2859</v>
      </c>
      <c r="B2862" s="1" t="s">
        <v>1162</v>
      </c>
      <c r="C2862" s="1" t="s">
        <v>2244</v>
      </c>
      <c r="D2862" s="1" t="s">
        <v>4509</v>
      </c>
      <c r="E2862" s="1" t="s">
        <v>4510</v>
      </c>
      <c r="F2862" s="1">
        <v>3.0967</v>
      </c>
      <c r="G2862" s="1">
        <v>3.05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0</v>
      </c>
      <c r="O2862" s="1">
        <v>2.9</v>
      </c>
      <c r="P2862" s="1">
        <v>0</v>
      </c>
      <c r="Q2862" s="1">
        <v>0</v>
      </c>
      <c r="R2862" s="1">
        <v>3.05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3.078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3.05</v>
      </c>
      <c r="AJ2862" s="1">
        <v>0</v>
      </c>
      <c r="AK2862" s="5">
        <v>3.0256</v>
      </c>
    </row>
    <row r="2863" s="1" customFormat="1" ht="40.5" spans="1:37">
      <c r="A2863" s="1">
        <v>2860</v>
      </c>
      <c r="B2863" s="1" t="s">
        <v>880</v>
      </c>
      <c r="C2863" s="1" t="s">
        <v>4511</v>
      </c>
      <c r="D2863" s="1" t="s">
        <v>4509</v>
      </c>
      <c r="E2863" s="1" t="s">
        <v>4510</v>
      </c>
      <c r="F2863" s="1">
        <v>2.9733</v>
      </c>
      <c r="G2863" s="1">
        <v>2.92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2.97</v>
      </c>
      <c r="P2863" s="1">
        <v>0</v>
      </c>
      <c r="Q2863" s="1">
        <v>0</v>
      </c>
      <c r="R2863" s="1">
        <v>2.92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0</v>
      </c>
      <c r="Z2863" s="1">
        <v>0</v>
      </c>
      <c r="AA2863" s="1">
        <v>0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2.92</v>
      </c>
      <c r="AJ2863" s="1">
        <v>0</v>
      </c>
      <c r="AK2863" s="121">
        <v>2.9325</v>
      </c>
    </row>
    <row r="2864" s="1" customFormat="1" ht="40.5" spans="1:37">
      <c r="A2864" s="1">
        <v>2861</v>
      </c>
      <c r="B2864" s="1" t="s">
        <v>880</v>
      </c>
      <c r="C2864" s="1" t="s">
        <v>4512</v>
      </c>
      <c r="D2864" s="1" t="s">
        <v>4509</v>
      </c>
      <c r="E2864" s="1" t="s">
        <v>4510</v>
      </c>
      <c r="F2864" s="1">
        <v>3.1167</v>
      </c>
      <c r="G2864" s="1">
        <v>3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3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0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3</v>
      </c>
      <c r="AJ2864" s="1">
        <v>0</v>
      </c>
      <c r="AK2864" s="121">
        <v>3</v>
      </c>
    </row>
    <row r="2865" s="1" customFormat="1" ht="54" spans="1:37">
      <c r="A2865" s="1">
        <v>2862</v>
      </c>
      <c r="B2865" s="1" t="s">
        <v>1523</v>
      </c>
      <c r="C2865" s="1" t="s">
        <v>4513</v>
      </c>
      <c r="D2865" s="1" t="s">
        <v>4514</v>
      </c>
      <c r="E2865" s="1" t="s">
        <v>4510</v>
      </c>
      <c r="F2865" s="1">
        <v>26.5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25.77</v>
      </c>
      <c r="M2865" s="1">
        <v>0</v>
      </c>
      <c r="N2865" s="1">
        <v>0</v>
      </c>
      <c r="O2865" s="1">
        <v>0</v>
      </c>
      <c r="P2865" s="1">
        <v>0</v>
      </c>
      <c r="Q2865" s="1">
        <v>25.36</v>
      </c>
      <c r="R2865" s="1">
        <v>25.36</v>
      </c>
      <c r="S2865" s="1">
        <v>0</v>
      </c>
      <c r="T2865" s="1">
        <v>26.11</v>
      </c>
      <c r="U2865" s="1">
        <v>25.36</v>
      </c>
      <c r="V2865" s="1">
        <v>0</v>
      </c>
      <c r="W2865" s="1">
        <v>0</v>
      </c>
      <c r="X2865" s="1">
        <v>0</v>
      </c>
      <c r="Y2865" s="1">
        <v>0</v>
      </c>
      <c r="Z2865" s="1">
        <v>0</v>
      </c>
      <c r="AA2865" s="1">
        <v>25.8261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25.36</v>
      </c>
      <c r="AJ2865" s="1">
        <v>26.49</v>
      </c>
      <c r="AK2865" s="121">
        <v>25.7045125</v>
      </c>
    </row>
    <row r="2866" s="1" customFormat="1" ht="54" spans="1:37">
      <c r="A2866" s="1">
        <v>2863</v>
      </c>
      <c r="B2866" s="1" t="s">
        <v>2564</v>
      </c>
      <c r="C2866" s="1" t="s">
        <v>4515</v>
      </c>
      <c r="D2866" s="1" t="s">
        <v>4514</v>
      </c>
      <c r="E2866" s="1" t="s">
        <v>4510</v>
      </c>
      <c r="F2866" s="1">
        <v>36.0475</v>
      </c>
      <c r="G2866" s="1">
        <v>35.81</v>
      </c>
      <c r="H2866" s="1">
        <v>0</v>
      </c>
      <c r="I2866" s="1">
        <v>0</v>
      </c>
      <c r="J2866" s="1">
        <v>0</v>
      </c>
      <c r="K2866" s="1">
        <v>0</v>
      </c>
      <c r="L2866" s="1">
        <v>35.96</v>
      </c>
      <c r="M2866" s="1">
        <v>0</v>
      </c>
      <c r="N2866" s="1">
        <v>0</v>
      </c>
      <c r="O2866" s="1">
        <v>0</v>
      </c>
      <c r="P2866" s="1">
        <v>0</v>
      </c>
      <c r="Q2866" s="1">
        <v>0</v>
      </c>
      <c r="R2866" s="1">
        <v>35.8</v>
      </c>
      <c r="S2866" s="1">
        <v>0</v>
      </c>
      <c r="T2866" s="1">
        <v>0</v>
      </c>
      <c r="U2866" s="1">
        <v>35.82</v>
      </c>
      <c r="V2866" s="1">
        <v>0</v>
      </c>
      <c r="W2866" s="1">
        <v>0</v>
      </c>
      <c r="X2866" s="1">
        <v>0</v>
      </c>
      <c r="Y2866" s="1">
        <v>35.81</v>
      </c>
      <c r="Z2866" s="1">
        <v>35.82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35.8</v>
      </c>
      <c r="AJ2866" s="1">
        <v>35.8</v>
      </c>
      <c r="AK2866" s="121">
        <v>35.8275</v>
      </c>
    </row>
    <row r="2867" s="1" customFormat="1" ht="40.5" spans="1:37">
      <c r="A2867" s="1">
        <v>2864</v>
      </c>
      <c r="B2867" s="1" t="s">
        <v>4516</v>
      </c>
      <c r="C2867" s="1" t="s">
        <v>4517</v>
      </c>
      <c r="D2867" s="1" t="s">
        <v>2176</v>
      </c>
      <c r="E2867" s="1" t="s">
        <v>4510</v>
      </c>
      <c r="F2867" s="1">
        <v>11.72</v>
      </c>
      <c r="G2867" s="1">
        <v>11.71</v>
      </c>
      <c r="J2867" s="1">
        <v>11.71</v>
      </c>
      <c r="M2867" s="1">
        <v>11.71</v>
      </c>
      <c r="Q2867" s="1">
        <v>11.71</v>
      </c>
      <c r="R2867" s="1">
        <v>11.71</v>
      </c>
      <c r="U2867" s="1">
        <v>11.71</v>
      </c>
      <c r="V2867" s="1">
        <v>11.71</v>
      </c>
      <c r="W2867" s="1">
        <v>11.71</v>
      </c>
      <c r="Y2867" s="1">
        <v>11.71</v>
      </c>
      <c r="AD2867" s="1">
        <v>11.71</v>
      </c>
      <c r="AI2867" s="1">
        <v>11.71</v>
      </c>
      <c r="AJ2867" s="1">
        <v>11.71</v>
      </c>
      <c r="AK2867" s="121">
        <v>11.71</v>
      </c>
    </row>
    <row r="2868" s="1" customFormat="1" ht="40.5" spans="1:37">
      <c r="A2868" s="1">
        <v>2865</v>
      </c>
      <c r="B2868" s="1" t="s">
        <v>4516</v>
      </c>
      <c r="C2868" s="1" t="s">
        <v>4518</v>
      </c>
      <c r="D2868" s="1" t="s">
        <v>2176</v>
      </c>
      <c r="E2868" s="1" t="s">
        <v>4510</v>
      </c>
      <c r="F2868" s="1">
        <v>22.01</v>
      </c>
      <c r="G2868" s="1">
        <v>21.65</v>
      </c>
      <c r="T2868" s="1">
        <v>21.96</v>
      </c>
      <c r="AA2868" s="1">
        <v>21.82</v>
      </c>
      <c r="AB2868" s="1">
        <v>21.65</v>
      </c>
      <c r="AK2868" s="121">
        <v>21.77</v>
      </c>
    </row>
    <row r="2869" s="1" customFormat="1" ht="40.5" spans="1:37">
      <c r="A2869" s="1">
        <v>2866</v>
      </c>
      <c r="B2869" s="1" t="s">
        <v>4519</v>
      </c>
      <c r="C2869" s="1" t="s">
        <v>331</v>
      </c>
      <c r="D2869" s="1" t="s">
        <v>1034</v>
      </c>
      <c r="E2869" s="1" t="s">
        <v>4520</v>
      </c>
      <c r="F2869" s="1">
        <v>0.8377</v>
      </c>
      <c r="K2869" s="1">
        <v>0.8102</v>
      </c>
      <c r="M2869" s="1">
        <v>0.8111</v>
      </c>
      <c r="V2869" s="1">
        <v>0.7198</v>
      </c>
      <c r="X2869" s="1">
        <v>0.8253</v>
      </c>
      <c r="AA2869" s="1">
        <v>0.717</v>
      </c>
      <c r="AH2869" s="1">
        <v>0.7622</v>
      </c>
      <c r="AK2869" s="1">
        <v>0.7833</v>
      </c>
    </row>
    <row r="2870" s="1" customFormat="1" ht="54" spans="1:37">
      <c r="A2870" s="1">
        <v>2867</v>
      </c>
      <c r="B2870" s="1" t="s">
        <v>4521</v>
      </c>
      <c r="C2870" s="1" t="s">
        <v>4522</v>
      </c>
      <c r="D2870" s="1" t="s">
        <v>81</v>
      </c>
      <c r="E2870" s="1" t="s">
        <v>4523</v>
      </c>
      <c r="F2870" s="1">
        <v>68.0067</v>
      </c>
      <c r="G2870" s="1">
        <v>65.66</v>
      </c>
      <c r="J2870" s="1">
        <v>65.66</v>
      </c>
      <c r="L2870" s="1">
        <v>66.75</v>
      </c>
      <c r="O2870" s="1">
        <v>65.66</v>
      </c>
      <c r="Q2870" s="1">
        <v>65.66</v>
      </c>
      <c r="R2870" s="1">
        <v>65.66</v>
      </c>
      <c r="U2870" s="1">
        <v>65.66</v>
      </c>
      <c r="W2870" s="1">
        <v>65.66</v>
      </c>
      <c r="Y2870" s="1">
        <v>67.94</v>
      </c>
      <c r="Z2870" s="1">
        <v>65.66</v>
      </c>
      <c r="AA2870" s="1">
        <v>65.66</v>
      </c>
      <c r="AJ2870" s="1">
        <v>65.66</v>
      </c>
      <c r="AK2870" s="1">
        <v>65.9408</v>
      </c>
    </row>
    <row r="2871" s="1" customFormat="1" ht="40.5" spans="1:37">
      <c r="A2871" s="1">
        <v>2868</v>
      </c>
      <c r="B2871" s="1" t="s">
        <v>1949</v>
      </c>
      <c r="C2871" s="1" t="s">
        <v>191</v>
      </c>
      <c r="D2871" s="1" t="s">
        <v>240</v>
      </c>
      <c r="E2871" s="1" t="s">
        <v>1950</v>
      </c>
      <c r="F2871" s="1">
        <v>2.0737</v>
      </c>
      <c r="J2871" s="1">
        <v>2</v>
      </c>
      <c r="Q2871" s="1">
        <v>1.878</v>
      </c>
      <c r="U2871" s="1">
        <v>1.901</v>
      </c>
      <c r="V2871" s="1">
        <v>1.916</v>
      </c>
      <c r="AA2871" s="1">
        <v>2</v>
      </c>
      <c r="AI2871" s="1">
        <v>1.878</v>
      </c>
      <c r="AK2871" s="1">
        <v>1.9288</v>
      </c>
    </row>
    <row r="2872" s="1" customFormat="1" ht="40.5" spans="1:37">
      <c r="A2872" s="1">
        <v>2869</v>
      </c>
      <c r="B2872" s="1" t="s">
        <v>1949</v>
      </c>
      <c r="C2872" s="1" t="s">
        <v>191</v>
      </c>
      <c r="D2872" s="1" t="s">
        <v>237</v>
      </c>
      <c r="E2872" s="1" t="s">
        <v>1950</v>
      </c>
      <c r="F2872" s="1">
        <v>2.0484</v>
      </c>
      <c r="J2872" s="1">
        <v>2</v>
      </c>
      <c r="L2872" s="1">
        <v>1.9992</v>
      </c>
      <c r="Q2872" s="1">
        <v>1.8778</v>
      </c>
      <c r="U2872" s="1">
        <v>1.8778</v>
      </c>
      <c r="V2872" s="1">
        <v>1.9157</v>
      </c>
      <c r="AA2872" s="1">
        <v>2</v>
      </c>
      <c r="AI2872" s="1">
        <v>1.8778</v>
      </c>
      <c r="AK2872" s="1">
        <v>1.9355</v>
      </c>
    </row>
    <row r="2873" s="1" customFormat="1" ht="40.5" spans="1:37">
      <c r="A2873" s="1">
        <v>2870</v>
      </c>
      <c r="B2873" s="1" t="s">
        <v>1951</v>
      </c>
      <c r="C2873" s="1" t="s">
        <v>466</v>
      </c>
      <c r="D2873" s="1" t="s">
        <v>240</v>
      </c>
      <c r="E2873" s="1" t="s">
        <v>1950</v>
      </c>
      <c r="F2873" s="1">
        <v>2.3253</v>
      </c>
      <c r="L2873" s="1">
        <v>2.1544</v>
      </c>
      <c r="O2873" s="1">
        <v>2.102</v>
      </c>
      <c r="Q2873" s="1">
        <v>2.041</v>
      </c>
      <c r="U2873" s="1">
        <v>2.239</v>
      </c>
      <c r="V2873" s="1">
        <v>2.041</v>
      </c>
      <c r="AJ2873" s="1">
        <v>2.132</v>
      </c>
      <c r="AK2873" s="1">
        <v>2.1182</v>
      </c>
    </row>
    <row r="2874" s="1" customFormat="1" ht="40.5" spans="1:37">
      <c r="A2874" s="1">
        <v>2871</v>
      </c>
      <c r="B2874" s="1" t="s">
        <v>1951</v>
      </c>
      <c r="C2874" s="1" t="s">
        <v>307</v>
      </c>
      <c r="D2874" s="1" t="s">
        <v>240</v>
      </c>
      <c r="E2874" s="1" t="s">
        <v>1950</v>
      </c>
      <c r="F2874" s="1">
        <v>3.3723</v>
      </c>
      <c r="I2874" s="1">
        <v>3.229</v>
      </c>
      <c r="J2874" s="1">
        <v>3.096</v>
      </c>
      <c r="L2874" s="1">
        <v>3.1656</v>
      </c>
      <c r="O2874" s="1">
        <v>3.097</v>
      </c>
      <c r="Q2874" s="1">
        <v>3.096</v>
      </c>
      <c r="U2874" s="1">
        <v>3.097</v>
      </c>
      <c r="V2874" s="1">
        <v>3.119</v>
      </c>
      <c r="AC2874" s="1">
        <v>3.36</v>
      </c>
      <c r="AD2874" s="1">
        <v>3.097</v>
      </c>
      <c r="AI2874" s="1">
        <v>3.096</v>
      </c>
      <c r="AJ2874" s="1">
        <v>3.096</v>
      </c>
      <c r="AK2874" s="1">
        <v>3.1408</v>
      </c>
    </row>
    <row r="2875" s="1" customFormat="1" ht="40.5" spans="1:37">
      <c r="A2875" s="1">
        <v>2872</v>
      </c>
      <c r="B2875" s="1" t="s">
        <v>1952</v>
      </c>
      <c r="C2875" s="1" t="s">
        <v>76</v>
      </c>
      <c r="D2875" s="1" t="s">
        <v>93</v>
      </c>
      <c r="E2875" s="1" t="s">
        <v>1950</v>
      </c>
      <c r="F2875" s="1">
        <v>0.7767</v>
      </c>
      <c r="J2875" s="1">
        <v>0.7571</v>
      </c>
      <c r="Q2875" s="1">
        <v>0.7183</v>
      </c>
      <c r="AI2875" s="1">
        <v>0.7183</v>
      </c>
      <c r="AK2875" s="1">
        <v>0.7312</v>
      </c>
    </row>
    <row r="2876" s="1" customFormat="1" ht="40.5" spans="1:37">
      <c r="A2876" s="1">
        <v>2873</v>
      </c>
      <c r="B2876" s="1" t="s">
        <v>277</v>
      </c>
      <c r="C2876" s="1" t="s">
        <v>278</v>
      </c>
      <c r="D2876" s="1" t="s">
        <v>237</v>
      </c>
      <c r="E2876" s="1" t="s">
        <v>4524</v>
      </c>
      <c r="F2876" s="6">
        <v>2.7561</v>
      </c>
      <c r="G2876" s="6">
        <v>2.60571428571429</v>
      </c>
      <c r="H2876" s="6"/>
      <c r="I2876" s="6"/>
      <c r="J2876" s="6">
        <v>2.61928571428571</v>
      </c>
      <c r="K2876" s="6"/>
      <c r="L2876" s="6"/>
      <c r="M2876" s="6"/>
      <c r="N2876" s="6"/>
      <c r="O2876" s="6">
        <v>2.63642857142857</v>
      </c>
      <c r="P2876" s="6"/>
      <c r="Q2876" s="6">
        <v>2.63</v>
      </c>
      <c r="R2876" s="6"/>
      <c r="S2876" s="6"/>
      <c r="T2876" s="6"/>
      <c r="U2876" s="6"/>
      <c r="V2876" s="6">
        <v>2.64071428571429</v>
      </c>
      <c r="W2876" s="6"/>
      <c r="X2876" s="6"/>
      <c r="Y2876" s="6"/>
      <c r="Z2876" s="6"/>
      <c r="AA2876" s="6"/>
      <c r="AB2876" s="6"/>
      <c r="AC2876" s="6"/>
      <c r="AD2876" s="6"/>
      <c r="AE2876" s="6"/>
      <c r="AF2876" s="6">
        <v>2.60571428571429</v>
      </c>
      <c r="AG2876" s="6"/>
      <c r="AH2876" s="6"/>
      <c r="AI2876" s="6">
        <v>2.60571428571429</v>
      </c>
      <c r="AJ2876" s="6">
        <v>2.6214</v>
      </c>
      <c r="AK2876" s="6">
        <v>2.6206</v>
      </c>
    </row>
    <row r="2877" s="1" customFormat="1" ht="40.5" spans="1:37">
      <c r="A2877" s="1">
        <v>2874</v>
      </c>
      <c r="B2877" s="1" t="s">
        <v>4525</v>
      </c>
      <c r="C2877" s="1" t="s">
        <v>183</v>
      </c>
      <c r="D2877" s="1" t="s">
        <v>1659</v>
      </c>
      <c r="E2877" s="1" t="s">
        <v>4524</v>
      </c>
      <c r="F2877" s="6">
        <v>0.986</v>
      </c>
      <c r="G2877" s="6"/>
      <c r="H2877" s="6"/>
      <c r="I2877" s="6">
        <v>0.938928571428571</v>
      </c>
      <c r="J2877" s="6">
        <v>0.9125</v>
      </c>
      <c r="K2877" s="6"/>
      <c r="L2877" s="6">
        <v>0.946071428571429</v>
      </c>
      <c r="M2877" s="6"/>
      <c r="N2877" s="6"/>
      <c r="O2877" s="6"/>
      <c r="P2877" s="6"/>
      <c r="Q2877" s="6">
        <v>0.898214285714286</v>
      </c>
      <c r="R2877" s="6"/>
      <c r="S2877" s="6"/>
      <c r="T2877" s="6"/>
      <c r="U2877" s="6"/>
      <c r="V2877" s="6">
        <v>0.910714285714286</v>
      </c>
      <c r="W2877" s="6">
        <v>0.910714285714286</v>
      </c>
      <c r="X2877" s="6"/>
      <c r="Y2877" s="6">
        <v>0.910714285714286</v>
      </c>
      <c r="Z2877" s="6"/>
      <c r="AA2877" s="6"/>
      <c r="AB2877" s="6"/>
      <c r="AC2877" s="6"/>
      <c r="AD2877" s="6">
        <v>0.910714285714286</v>
      </c>
      <c r="AE2877" s="6"/>
      <c r="AF2877" s="6">
        <v>0.910714285714286</v>
      </c>
      <c r="AG2877" s="6"/>
      <c r="AH2877" s="6"/>
      <c r="AI2877" s="6">
        <v>0.910714285714286</v>
      </c>
      <c r="AJ2877" s="6"/>
      <c r="AK2877" s="6">
        <v>0.916</v>
      </c>
    </row>
    <row r="2878" s="1" customFormat="1" ht="54" spans="1:37">
      <c r="A2878" s="1">
        <v>2875</v>
      </c>
      <c r="B2878" s="1" t="s">
        <v>4526</v>
      </c>
      <c r="C2878" s="1" t="s">
        <v>186</v>
      </c>
      <c r="D2878" s="1" t="s">
        <v>179</v>
      </c>
      <c r="E2878" s="1" t="s">
        <v>4527</v>
      </c>
      <c r="F2878" s="1">
        <v>0.5029</v>
      </c>
      <c r="O2878" s="1">
        <v>0.5</v>
      </c>
      <c r="AE2878" s="1">
        <v>0.5</v>
      </c>
      <c r="AF2878" s="1">
        <v>0.5025</v>
      </c>
      <c r="AI2878" s="1">
        <v>0.5</v>
      </c>
      <c r="AK2878" s="6">
        <f t="shared" ref="AK2878:AK2880" si="83">AVERAGE(G2878:AJ2878)</f>
        <v>0.500625</v>
      </c>
    </row>
    <row r="2879" s="1" customFormat="1" ht="54" spans="1:37">
      <c r="A2879" s="1">
        <v>2876</v>
      </c>
      <c r="B2879" s="1" t="s">
        <v>4526</v>
      </c>
      <c r="C2879" s="1" t="s">
        <v>186</v>
      </c>
      <c r="D2879" s="1" t="s">
        <v>93</v>
      </c>
      <c r="E2879" s="1" t="s">
        <v>4527</v>
      </c>
      <c r="F2879" s="1">
        <v>0.5104</v>
      </c>
      <c r="G2879" s="1">
        <v>0.5083</v>
      </c>
      <c r="O2879" s="1">
        <v>0.5083</v>
      </c>
      <c r="U2879" s="1">
        <v>0.5096</v>
      </c>
      <c r="AK2879" s="6">
        <f t="shared" si="83"/>
        <v>0.508733333333333</v>
      </c>
    </row>
    <row r="2880" s="1" customFormat="1" ht="54" spans="1:37">
      <c r="A2880" s="1">
        <v>2877</v>
      </c>
      <c r="B2880" s="1" t="s">
        <v>4528</v>
      </c>
      <c r="C2880" s="1" t="s">
        <v>186</v>
      </c>
      <c r="D2880" s="1" t="s">
        <v>93</v>
      </c>
      <c r="E2880" s="1" t="s">
        <v>4527</v>
      </c>
      <c r="F2880" s="1">
        <v>0.69</v>
      </c>
      <c r="Q2880" s="1">
        <v>0.6792</v>
      </c>
      <c r="AA2880" s="1">
        <v>0.6798</v>
      </c>
      <c r="AI2880" s="1">
        <v>0.6858</v>
      </c>
      <c r="AK2880" s="6">
        <f t="shared" si="83"/>
        <v>0.6816</v>
      </c>
    </row>
    <row r="2881" s="1" customFormat="1" ht="94.5" spans="1:37">
      <c r="A2881" s="1">
        <v>2878</v>
      </c>
      <c r="B2881" s="1" t="s">
        <v>4529</v>
      </c>
      <c r="C2881" s="1" t="s">
        <v>4530</v>
      </c>
      <c r="D2881" s="1" t="s">
        <v>81</v>
      </c>
      <c r="E2881" s="1" t="s">
        <v>4531</v>
      </c>
      <c r="F2881" s="1">
        <v>8.4744</v>
      </c>
      <c r="AI2881" s="1">
        <v>8.4728</v>
      </c>
      <c r="AK2881" s="1">
        <v>8.4728</v>
      </c>
    </row>
    <row r="2882" s="1" customFormat="1" ht="67.5" spans="1:37">
      <c r="A2882" s="1">
        <v>2879</v>
      </c>
      <c r="B2882" s="1" t="s">
        <v>4532</v>
      </c>
      <c r="C2882" s="1" t="s">
        <v>4533</v>
      </c>
      <c r="D2882" s="1" t="s">
        <v>81</v>
      </c>
      <c r="E2882" s="1" t="s">
        <v>4534</v>
      </c>
      <c r="F2882" s="1">
        <v>1.9485</v>
      </c>
      <c r="AI2882" s="1">
        <v>1.9475</v>
      </c>
      <c r="AK2882" s="1">
        <v>1.9475</v>
      </c>
    </row>
    <row r="2883" s="1" customFormat="1" ht="18.75" customHeight="1" spans="1:37">
      <c r="A2883" s="1">
        <v>2880</v>
      </c>
      <c r="B2883" s="1" t="s">
        <v>4535</v>
      </c>
      <c r="C2883" s="1" t="s">
        <v>4536</v>
      </c>
      <c r="D2883" s="1" t="s">
        <v>599</v>
      </c>
      <c r="E2883" s="1" t="s">
        <v>4537</v>
      </c>
      <c r="F2883" s="1">
        <v>1.77</v>
      </c>
      <c r="G2883" s="1">
        <v>1.7493</v>
      </c>
      <c r="O2883" s="1">
        <v>1.7493</v>
      </c>
      <c r="Q2883" s="1">
        <v>1.7493</v>
      </c>
      <c r="U2883" s="1">
        <v>1.7493</v>
      </c>
      <c r="AA2883" s="1">
        <v>1.7493</v>
      </c>
      <c r="AI2883" s="1">
        <v>1.7493</v>
      </c>
      <c r="AJ2883" s="1">
        <v>1.7493</v>
      </c>
      <c r="AK2883" s="1">
        <v>1.7493</v>
      </c>
    </row>
    <row r="2884" s="12" customFormat="1" ht="40" customHeight="1" spans="1:37">
      <c r="A2884" s="1">
        <v>2881</v>
      </c>
      <c r="B2884" s="12" t="s">
        <v>3897</v>
      </c>
      <c r="C2884" s="12" t="s">
        <v>4538</v>
      </c>
      <c r="D2884" s="12" t="s">
        <v>4539</v>
      </c>
      <c r="E2884" s="12" t="s">
        <v>4540</v>
      </c>
      <c r="F2884" s="122">
        <f>24.06/48</f>
        <v>0.50125</v>
      </c>
      <c r="G2884" s="122">
        <f t="shared" ref="G2884:J2884" si="84">23.75/48</f>
        <v>0.494791666666667</v>
      </c>
      <c r="H2884" s="122"/>
      <c r="I2884" s="122">
        <f t="shared" si="84"/>
        <v>0.494791666666667</v>
      </c>
      <c r="J2884" s="122">
        <f t="shared" si="84"/>
        <v>0.494791666666667</v>
      </c>
      <c r="K2884" s="122">
        <f>24.01/48</f>
        <v>0.500208333333333</v>
      </c>
      <c r="L2884" s="122">
        <f>23.9741/48</f>
        <v>0.499460416666667</v>
      </c>
      <c r="M2884" s="122"/>
      <c r="N2884" s="122">
        <f t="shared" ref="N2884:R2884" si="85">23.75/48</f>
        <v>0.494791666666667</v>
      </c>
      <c r="O2884" s="122">
        <f t="shared" si="85"/>
        <v>0.494791666666667</v>
      </c>
      <c r="P2884" s="122"/>
      <c r="Q2884" s="122">
        <f t="shared" si="85"/>
        <v>0.494791666666667</v>
      </c>
      <c r="R2884" s="122">
        <f t="shared" si="85"/>
        <v>0.494791666666667</v>
      </c>
      <c r="S2884" s="122"/>
      <c r="T2884" s="122"/>
      <c r="U2884" s="122"/>
      <c r="V2884" s="122"/>
      <c r="W2884" s="122"/>
      <c r="X2884" s="122"/>
      <c r="Y2884" s="122"/>
      <c r="Z2884" s="122">
        <f t="shared" ref="Z2884:AD2884" si="86">23.75/48</f>
        <v>0.494791666666667</v>
      </c>
      <c r="AA2884" s="122">
        <f>23.85/48</f>
        <v>0.496875</v>
      </c>
      <c r="AB2884" s="122">
        <f t="shared" si="86"/>
        <v>0.494791666666667</v>
      </c>
      <c r="AC2884" s="122"/>
      <c r="AD2884" s="122">
        <f t="shared" si="86"/>
        <v>0.494791666666667</v>
      </c>
      <c r="AE2884" s="122"/>
      <c r="AF2884" s="122">
        <f>23.75/48</f>
        <v>0.494791666666667</v>
      </c>
      <c r="AG2884" s="122"/>
      <c r="AH2884" s="122">
        <f>23.7504/48</f>
        <v>0.4948</v>
      </c>
      <c r="AI2884" s="122">
        <f>23.75/48</f>
        <v>0.494791666666667</v>
      </c>
      <c r="AJ2884" s="122"/>
      <c r="AK2884" s="122">
        <f>SUM(G2884:AJ2884)/16</f>
        <v>0.495552734375</v>
      </c>
    </row>
    <row r="2885" s="12" customFormat="1" ht="40" customHeight="1" spans="1:37">
      <c r="A2885" s="1">
        <v>2882</v>
      </c>
      <c r="B2885" s="12" t="s">
        <v>4541</v>
      </c>
      <c r="C2885" s="12" t="s">
        <v>90</v>
      </c>
      <c r="D2885" s="12" t="s">
        <v>192</v>
      </c>
      <c r="E2885" s="12" t="s">
        <v>4540</v>
      </c>
      <c r="F2885" s="122">
        <f>28.55/60</f>
        <v>0.475833333333333</v>
      </c>
      <c r="G2885" s="122"/>
      <c r="H2885" s="122"/>
      <c r="I2885" s="122">
        <f>24.59/60</f>
        <v>0.409833333333333</v>
      </c>
      <c r="J2885" s="122">
        <f>23.84/60</f>
        <v>0.397333333333333</v>
      </c>
      <c r="K2885" s="122">
        <f>25.83/60</f>
        <v>0.4305</v>
      </c>
      <c r="L2885" s="122"/>
      <c r="M2885" s="122"/>
      <c r="N2885" s="122"/>
      <c r="O2885" s="122">
        <f>22.23/60</f>
        <v>0.3705</v>
      </c>
      <c r="P2885" s="122">
        <f>26.4/60</f>
        <v>0.44</v>
      </c>
      <c r="Q2885" s="122"/>
      <c r="R2885" s="122">
        <f>25.52/60</f>
        <v>0.425333333333333</v>
      </c>
      <c r="S2885" s="122"/>
      <c r="T2885" s="122">
        <f>24.59/60</f>
        <v>0.409833333333333</v>
      </c>
      <c r="U2885" s="122">
        <f>24.77/60</f>
        <v>0.412833333333333</v>
      </c>
      <c r="V2885" s="122">
        <f>23.64/60</f>
        <v>0.394</v>
      </c>
      <c r="W2885" s="122">
        <f>23.72/60</f>
        <v>0.395333333333333</v>
      </c>
      <c r="X2885" s="122">
        <f>26.82/60</f>
        <v>0.447</v>
      </c>
      <c r="Y2885" s="122">
        <f>27.48/60</f>
        <v>0.458</v>
      </c>
      <c r="Z2885" s="122">
        <f>25.52/60</f>
        <v>0.425333333333333</v>
      </c>
      <c r="AA2885" s="122"/>
      <c r="AB2885" s="122"/>
      <c r="AC2885" s="122"/>
      <c r="AD2885" s="122">
        <f>23.8/60</f>
        <v>0.396666666666667</v>
      </c>
      <c r="AE2885" s="122"/>
      <c r="AF2885" s="122">
        <f>26.04/60</f>
        <v>0.434</v>
      </c>
      <c r="AG2885" s="122"/>
      <c r="AH2885" s="122"/>
      <c r="AI2885" s="122">
        <f>25.52/60</f>
        <v>0.425333333333333</v>
      </c>
      <c r="AJ2885" s="122"/>
      <c r="AK2885" s="122">
        <f>SUM(G2885:AJ2885)/16</f>
        <v>0.416989583333333</v>
      </c>
    </row>
    <row r="2886" s="12" customFormat="1" ht="40" customHeight="1" spans="1:37">
      <c r="A2886" s="1">
        <v>2883</v>
      </c>
      <c r="B2886" s="12" t="s">
        <v>1699</v>
      </c>
      <c r="C2886" s="12" t="s">
        <v>90</v>
      </c>
      <c r="D2886" s="12" t="s">
        <v>179</v>
      </c>
      <c r="E2886" s="12" t="s">
        <v>4540</v>
      </c>
      <c r="F2886" s="122">
        <f>76.84/36</f>
        <v>2.13444444444444</v>
      </c>
      <c r="G2886" s="122"/>
      <c r="H2886" s="122">
        <f>74.4/36</f>
        <v>2.06666666666667</v>
      </c>
      <c r="I2886" s="122">
        <f>41.18/36</f>
        <v>1.14388888888889</v>
      </c>
      <c r="J2886" s="122">
        <f>41.43/36</f>
        <v>1.15083333333333</v>
      </c>
      <c r="K2886" s="122">
        <f>41.94/36</f>
        <v>1.165</v>
      </c>
      <c r="L2886" s="122">
        <f>41.1775/36</f>
        <v>1.14381944444444</v>
      </c>
      <c r="M2886" s="122">
        <f>46.8/36</f>
        <v>1.3</v>
      </c>
      <c r="N2886" s="122"/>
      <c r="O2886" s="122">
        <f>41.35/36</f>
        <v>1.14861111111111</v>
      </c>
      <c r="P2886" s="122"/>
      <c r="Q2886" s="122">
        <f>41.43/36</f>
        <v>1.15083333333333</v>
      </c>
      <c r="R2886" s="122">
        <f>50.4/36</f>
        <v>1.4</v>
      </c>
      <c r="S2886" s="122"/>
      <c r="T2886" s="122"/>
      <c r="U2886" s="122">
        <f>74.4/36</f>
        <v>2.06666666666667</v>
      </c>
      <c r="V2886" s="122">
        <f>63.81/36</f>
        <v>1.7725</v>
      </c>
      <c r="W2886" s="122"/>
      <c r="X2886" s="122"/>
      <c r="Y2886" s="122"/>
      <c r="Z2886" s="122">
        <f>71.1/36</f>
        <v>1.975</v>
      </c>
      <c r="AA2886" s="122">
        <v>1.0894</v>
      </c>
      <c r="AB2886" s="122"/>
      <c r="AC2886" s="122"/>
      <c r="AD2886" s="122">
        <f>41.43/36</f>
        <v>1.15083333333333</v>
      </c>
      <c r="AE2886" s="122"/>
      <c r="AF2886" s="122">
        <f>44.55/36</f>
        <v>1.2375</v>
      </c>
      <c r="AG2886" s="122"/>
      <c r="AH2886" s="122"/>
      <c r="AI2886" s="122"/>
      <c r="AJ2886" s="122"/>
      <c r="AK2886" s="122">
        <f>SUM(G2886:AJ2886)/15</f>
        <v>1.39743685185185</v>
      </c>
    </row>
    <row r="2887" s="1" customFormat="1" ht="40.5" spans="1:37">
      <c r="A2887" s="1">
        <v>2884</v>
      </c>
      <c r="B2887" s="1" t="s">
        <v>109</v>
      </c>
      <c r="C2887" s="1" t="s">
        <v>481</v>
      </c>
      <c r="D2887" s="1" t="s">
        <v>4113</v>
      </c>
      <c r="E2887" s="1" t="s">
        <v>4542</v>
      </c>
      <c r="F2887" s="1">
        <v>0.4817</v>
      </c>
      <c r="G2887" s="1">
        <v>0.339</v>
      </c>
      <c r="I2887" s="1">
        <v>0.4123</v>
      </c>
      <c r="N2887" s="1">
        <v>0.339</v>
      </c>
      <c r="O2887" s="1">
        <v>0.339</v>
      </c>
      <c r="Q2887" s="1">
        <v>0.339</v>
      </c>
      <c r="R2887" s="1">
        <v>0.35</v>
      </c>
      <c r="T2887" s="1">
        <v>0.4197</v>
      </c>
      <c r="U2887" s="1">
        <v>0.3607</v>
      </c>
      <c r="W2887" s="1">
        <v>0.3427</v>
      </c>
      <c r="X2887" s="1">
        <v>0.45</v>
      </c>
      <c r="Y2887" s="1">
        <v>0.3593</v>
      </c>
      <c r="AE2887" s="1">
        <v>0.475</v>
      </c>
      <c r="AH2887" s="1">
        <v>0.339</v>
      </c>
      <c r="AI2887" s="1">
        <v>0.339</v>
      </c>
      <c r="AJ2887" s="1">
        <v>0.339</v>
      </c>
      <c r="AK2887" s="6">
        <f t="shared" ref="AK2887:AK2893" si="87">AVERAGE(G2887:AJ2887)</f>
        <v>0.369513333333333</v>
      </c>
    </row>
    <row r="2888" s="1" customFormat="1" ht="67.5" spans="1:37">
      <c r="A2888" s="1">
        <v>2885</v>
      </c>
      <c r="B2888" s="1" t="s">
        <v>4543</v>
      </c>
      <c r="C2888" s="1" t="s">
        <v>4544</v>
      </c>
      <c r="D2888" s="1" t="s">
        <v>4545</v>
      </c>
      <c r="E2888" s="1" t="s">
        <v>4542</v>
      </c>
      <c r="F2888" s="1">
        <v>5.0357</v>
      </c>
      <c r="I2888" s="1">
        <v>4.7329</v>
      </c>
      <c r="V2888" s="1">
        <v>4.9157</v>
      </c>
      <c r="W2888" s="1">
        <v>4.7329</v>
      </c>
      <c r="AK2888" s="6">
        <f t="shared" si="87"/>
        <v>4.79383333333333</v>
      </c>
    </row>
    <row r="2889" s="1" customFormat="1" ht="40.5" spans="1:37">
      <c r="A2889" s="1">
        <v>2886</v>
      </c>
      <c r="B2889" s="1" t="s">
        <v>564</v>
      </c>
      <c r="C2889" s="1" t="s">
        <v>40</v>
      </c>
      <c r="D2889" s="1" t="s">
        <v>1260</v>
      </c>
      <c r="E2889" s="1" t="s">
        <v>4542</v>
      </c>
      <c r="F2889" s="1">
        <v>1.2</v>
      </c>
      <c r="H2889" s="1">
        <v>1.2</v>
      </c>
      <c r="O2889" s="1">
        <v>1.2</v>
      </c>
      <c r="X2889" s="1">
        <v>1.2</v>
      </c>
      <c r="Y2889" s="1">
        <v>1.2</v>
      </c>
      <c r="Z2889" s="1">
        <v>1.2</v>
      </c>
      <c r="AD2889" s="1">
        <v>1.2</v>
      </c>
      <c r="AE2889" s="1">
        <v>1.2</v>
      </c>
      <c r="AK2889" s="6">
        <v>1.2</v>
      </c>
    </row>
    <row r="2890" s="1" customFormat="1" ht="40.5" spans="1:37">
      <c r="A2890" s="1">
        <v>2887</v>
      </c>
      <c r="B2890" s="1" t="s">
        <v>3740</v>
      </c>
      <c r="C2890" s="1" t="s">
        <v>553</v>
      </c>
      <c r="D2890" s="1" t="s">
        <v>4545</v>
      </c>
      <c r="E2890" s="1" t="s">
        <v>4542</v>
      </c>
      <c r="F2890" s="1">
        <v>2.0909</v>
      </c>
      <c r="I2890" s="1">
        <v>1.9257</v>
      </c>
      <c r="U2890" s="1">
        <v>1.9257</v>
      </c>
      <c r="V2890" s="1">
        <v>1.9871</v>
      </c>
      <c r="Y2890" s="1">
        <v>1.9371</v>
      </c>
      <c r="AH2890" s="1">
        <v>1.9257</v>
      </c>
      <c r="AI2890" s="1">
        <v>1.9257</v>
      </c>
      <c r="AK2890" s="6">
        <f t="shared" si="87"/>
        <v>1.93783333333333</v>
      </c>
    </row>
    <row r="2891" s="1" customFormat="1" ht="40.5" spans="1:37">
      <c r="A2891" s="1">
        <v>2888</v>
      </c>
      <c r="B2891" s="1" t="s">
        <v>3740</v>
      </c>
      <c r="C2891" s="1" t="s">
        <v>278</v>
      </c>
      <c r="D2891" s="1" t="s">
        <v>279</v>
      </c>
      <c r="E2891" s="1" t="s">
        <v>4542</v>
      </c>
      <c r="F2891" s="1">
        <v>3.0264</v>
      </c>
      <c r="G2891" s="1">
        <v>2.3929</v>
      </c>
      <c r="H2891" s="1">
        <v>2.3929</v>
      </c>
      <c r="I2891" s="1">
        <v>2.68</v>
      </c>
      <c r="J2891" s="1">
        <v>2.3929</v>
      </c>
      <c r="K2891" s="1">
        <v>2.5679</v>
      </c>
      <c r="L2891" s="1">
        <v>2.8429</v>
      </c>
      <c r="M2891" s="1">
        <v>2.6586</v>
      </c>
      <c r="N2891" s="1">
        <v>2.3929</v>
      </c>
      <c r="O2891" s="1">
        <v>2.3929</v>
      </c>
      <c r="P2891" s="1">
        <v>3.1343</v>
      </c>
      <c r="Q2891" s="1">
        <v>2.3929</v>
      </c>
      <c r="R2891" s="1">
        <v>2.6443</v>
      </c>
      <c r="T2891" s="1">
        <v>2.6421</v>
      </c>
      <c r="U2891" s="1">
        <v>2.6357</v>
      </c>
      <c r="W2891" s="1">
        <v>2.3929</v>
      </c>
      <c r="Y2891" s="1">
        <v>2.5357</v>
      </c>
      <c r="AD2891" s="1">
        <v>2.3929</v>
      </c>
      <c r="AI2891" s="1">
        <v>2.3929</v>
      </c>
      <c r="AJ2891" s="1">
        <v>2.3929</v>
      </c>
      <c r="AK2891" s="6">
        <f t="shared" si="87"/>
        <v>2.54055263157895</v>
      </c>
    </row>
    <row r="2892" s="1" customFormat="1" ht="40.5" spans="1:37">
      <c r="A2892" s="1">
        <v>2889</v>
      </c>
      <c r="B2892" s="1" t="s">
        <v>4546</v>
      </c>
      <c r="C2892" s="1" t="s">
        <v>4547</v>
      </c>
      <c r="D2892" s="1" t="s">
        <v>1266</v>
      </c>
      <c r="E2892" s="1" t="s">
        <v>4542</v>
      </c>
      <c r="F2892" s="1">
        <v>2.7175</v>
      </c>
      <c r="O2892" s="1">
        <v>2.712</v>
      </c>
      <c r="V2892" s="1">
        <v>2.701</v>
      </c>
      <c r="W2892" s="1">
        <v>2.701</v>
      </c>
      <c r="AK2892" s="6">
        <f t="shared" si="87"/>
        <v>2.70466666666667</v>
      </c>
    </row>
    <row r="2893" s="1" customFormat="1" ht="40.5" spans="1:37">
      <c r="A2893" s="1">
        <v>2890</v>
      </c>
      <c r="B2893" s="1" t="s">
        <v>3679</v>
      </c>
      <c r="C2893" s="1" t="s">
        <v>2994</v>
      </c>
      <c r="D2893" s="1" t="s">
        <v>1434</v>
      </c>
      <c r="E2893" s="1" t="s">
        <v>4542</v>
      </c>
      <c r="F2893" s="1">
        <v>1.4319</v>
      </c>
      <c r="I2893" s="1">
        <v>1.2953</v>
      </c>
      <c r="J2893" s="1">
        <v>1.17</v>
      </c>
      <c r="N2893" s="1">
        <v>1.2317</v>
      </c>
      <c r="O2893" s="1">
        <v>1.17</v>
      </c>
      <c r="P2893" s="1">
        <v>1.383</v>
      </c>
      <c r="Q2893" s="1">
        <v>1.17</v>
      </c>
      <c r="R2893" s="1">
        <v>1.17</v>
      </c>
      <c r="T2893" s="1">
        <v>1.3527</v>
      </c>
      <c r="U2893" s="1">
        <v>1.2767</v>
      </c>
      <c r="V2893" s="1">
        <v>1.2317</v>
      </c>
      <c r="W2893" s="1">
        <v>1.17</v>
      </c>
      <c r="Y2893" s="1">
        <v>1.2233</v>
      </c>
      <c r="AD2893" s="1">
        <v>1.2233</v>
      </c>
      <c r="AI2893" s="1">
        <v>1.17</v>
      </c>
      <c r="AJ2893" s="1">
        <v>1.17</v>
      </c>
      <c r="AK2893" s="6">
        <f t="shared" si="87"/>
        <v>1.22718</v>
      </c>
    </row>
    <row r="2894" ht="169.5" customHeight="1" spans="1:37">
      <c r="A2894" s="1">
        <v>2891</v>
      </c>
      <c r="B2894" s="1" t="s">
        <v>1727</v>
      </c>
      <c r="C2894" s="1" t="s">
        <v>4548</v>
      </c>
      <c r="D2894" s="1" t="s">
        <v>212</v>
      </c>
      <c r="E2894" s="1" t="s">
        <v>4549</v>
      </c>
      <c r="F2894" s="1">
        <v>25.19</v>
      </c>
      <c r="G2894" s="69" t="s">
        <v>121</v>
      </c>
      <c r="H2894" s="69" t="s">
        <v>121</v>
      </c>
      <c r="I2894" s="69" t="s">
        <v>121</v>
      </c>
      <c r="J2894" s="69" t="s">
        <v>121</v>
      </c>
      <c r="K2894" s="1">
        <v>24.29</v>
      </c>
      <c r="L2894" s="69" t="s">
        <v>121</v>
      </c>
      <c r="M2894" s="69" t="s">
        <v>121</v>
      </c>
      <c r="N2894" s="69" t="s">
        <v>121</v>
      </c>
      <c r="O2894" s="1">
        <v>23.11</v>
      </c>
      <c r="P2894" s="69" t="s">
        <v>121</v>
      </c>
      <c r="Q2894" s="1">
        <v>23.11</v>
      </c>
      <c r="R2894" s="1">
        <v>23.11</v>
      </c>
      <c r="S2894" s="69" t="s">
        <v>121</v>
      </c>
      <c r="T2894" s="1">
        <v>23.11</v>
      </c>
      <c r="U2894" s="1">
        <v>23.11</v>
      </c>
      <c r="V2894" s="69" t="s">
        <v>121</v>
      </c>
      <c r="W2894" s="69" t="s">
        <v>121</v>
      </c>
      <c r="X2894" s="69" t="s">
        <v>121</v>
      </c>
      <c r="Y2894" s="69" t="s">
        <v>121</v>
      </c>
      <c r="Z2894" s="69" t="s">
        <v>121</v>
      </c>
      <c r="AA2894" s="69" t="s">
        <v>121</v>
      </c>
      <c r="AB2894" s="69" t="s">
        <v>121</v>
      </c>
      <c r="AC2894" s="1">
        <v>23.11</v>
      </c>
      <c r="AD2894" s="1">
        <v>23.95</v>
      </c>
      <c r="AE2894" s="69" t="s">
        <v>121</v>
      </c>
      <c r="AF2894" s="69" t="s">
        <v>121</v>
      </c>
      <c r="AG2894" s="69" t="s">
        <v>121</v>
      </c>
      <c r="AH2894" s="1">
        <v>23.11</v>
      </c>
      <c r="AI2894" s="69">
        <v>23.11</v>
      </c>
      <c r="AJ2894" s="1">
        <v>23.11</v>
      </c>
      <c r="AK2894" s="1">
        <v>23.29</v>
      </c>
    </row>
    <row r="2895" s="1" customFormat="1" ht="40.5" spans="1:37">
      <c r="A2895" s="1">
        <v>2892</v>
      </c>
      <c r="B2895" s="1" t="s">
        <v>4550</v>
      </c>
      <c r="C2895" s="1" t="s">
        <v>4551</v>
      </c>
      <c r="D2895" s="1" t="s">
        <v>85</v>
      </c>
      <c r="E2895" s="1" t="s">
        <v>4552</v>
      </c>
      <c r="F2895" s="69">
        <v>43</v>
      </c>
      <c r="G2895" s="69">
        <v>38.8</v>
      </c>
      <c r="H2895" s="69" t="s">
        <v>121</v>
      </c>
      <c r="I2895" s="69">
        <v>38.8</v>
      </c>
      <c r="J2895" s="1" t="s">
        <v>121</v>
      </c>
      <c r="K2895" s="1" t="s">
        <v>121</v>
      </c>
      <c r="L2895" s="69">
        <v>38.8</v>
      </c>
      <c r="M2895" s="1" t="s">
        <v>121</v>
      </c>
      <c r="N2895" s="1" t="s">
        <v>121</v>
      </c>
      <c r="O2895" s="1" t="s">
        <v>121</v>
      </c>
      <c r="P2895" s="1" t="s">
        <v>121</v>
      </c>
      <c r="Q2895" s="1" t="s">
        <v>121</v>
      </c>
      <c r="R2895" s="1" t="s">
        <v>121</v>
      </c>
      <c r="S2895" s="1" t="s">
        <v>121</v>
      </c>
      <c r="T2895" s="1" t="s">
        <v>121</v>
      </c>
      <c r="U2895" s="1" t="s">
        <v>121</v>
      </c>
      <c r="V2895" s="1" t="s">
        <v>121</v>
      </c>
      <c r="W2895" s="1" t="s">
        <v>121</v>
      </c>
      <c r="X2895" s="1" t="s">
        <v>121</v>
      </c>
      <c r="Y2895" s="1" t="s">
        <v>121</v>
      </c>
      <c r="Z2895" s="1" t="s">
        <v>121</v>
      </c>
      <c r="AA2895" s="1" t="s">
        <v>121</v>
      </c>
      <c r="AB2895" s="1" t="s">
        <v>121</v>
      </c>
      <c r="AC2895" s="69">
        <v>38.8</v>
      </c>
      <c r="AD2895" s="69">
        <v>38.8</v>
      </c>
      <c r="AE2895" s="1" t="s">
        <v>121</v>
      </c>
      <c r="AF2895" s="1" t="s">
        <v>121</v>
      </c>
      <c r="AG2895" s="1" t="s">
        <v>121</v>
      </c>
      <c r="AH2895" s="69">
        <v>38.8</v>
      </c>
      <c r="AI2895" s="1" t="s">
        <v>121</v>
      </c>
      <c r="AJ2895" s="1" t="s">
        <v>121</v>
      </c>
      <c r="AK2895" s="69">
        <v>38.8</v>
      </c>
    </row>
    <row r="2896" s="1" customFormat="1" ht="40.5" spans="1:37">
      <c r="A2896" s="1">
        <v>2893</v>
      </c>
      <c r="B2896" s="1" t="s">
        <v>1162</v>
      </c>
      <c r="C2896" s="1" t="s">
        <v>2248</v>
      </c>
      <c r="D2896" s="1" t="s">
        <v>4553</v>
      </c>
      <c r="E2896" s="1" t="s">
        <v>4554</v>
      </c>
      <c r="F2896" s="1">
        <v>6.2333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6.02</v>
      </c>
      <c r="W2896" s="1">
        <v>0</v>
      </c>
      <c r="X2896" s="1">
        <v>0</v>
      </c>
      <c r="Y2896" s="1">
        <v>0</v>
      </c>
      <c r="Z2896" s="1">
        <v>0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s="1">
        <v>0</v>
      </c>
      <c r="AK2896" s="1">
        <v>6.02</v>
      </c>
    </row>
    <row r="2897" s="1" customFormat="1" ht="40.5" spans="1:37">
      <c r="A2897" s="1">
        <v>2894</v>
      </c>
      <c r="B2897" s="1" t="s">
        <v>1162</v>
      </c>
      <c r="C2897" s="1" t="s">
        <v>2250</v>
      </c>
      <c r="D2897" s="1" t="s">
        <v>4553</v>
      </c>
      <c r="E2897" s="1" t="s">
        <v>4554</v>
      </c>
      <c r="F2897" s="1">
        <v>6.65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0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6.55</v>
      </c>
      <c r="W2897" s="1">
        <v>0</v>
      </c>
      <c r="X2897" s="1">
        <v>0</v>
      </c>
      <c r="Y2897" s="1">
        <v>0</v>
      </c>
      <c r="Z2897" s="1">
        <v>6.5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s="1">
        <v>0</v>
      </c>
      <c r="AK2897" s="1">
        <v>6.525</v>
      </c>
    </row>
    <row r="2898" s="1" customFormat="1" ht="40.5" spans="1:37">
      <c r="A2898" s="1">
        <v>2895</v>
      </c>
      <c r="B2898" s="1" t="s">
        <v>1162</v>
      </c>
      <c r="C2898" s="1" t="s">
        <v>2251</v>
      </c>
      <c r="D2898" s="1" t="s">
        <v>4553</v>
      </c>
      <c r="E2898" s="1" t="s">
        <v>4554</v>
      </c>
      <c r="F2898" s="1">
        <v>7.2767</v>
      </c>
      <c r="G2898" s="1">
        <v>0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0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6.77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s="1">
        <v>0</v>
      </c>
      <c r="AK2898" s="1">
        <v>6.77</v>
      </c>
    </row>
    <row r="2899" s="1" customFormat="1" ht="40.5" spans="1:37">
      <c r="A2899" s="1">
        <v>2896</v>
      </c>
      <c r="B2899" s="1" t="s">
        <v>880</v>
      </c>
      <c r="C2899" s="1" t="s">
        <v>888</v>
      </c>
      <c r="D2899" s="1" t="s">
        <v>4553</v>
      </c>
      <c r="E2899" s="1" t="s">
        <v>4554</v>
      </c>
      <c r="F2899" s="1">
        <v>6.3367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6.19</v>
      </c>
      <c r="W2899" s="1">
        <v>0</v>
      </c>
      <c r="X2899" s="1">
        <v>0</v>
      </c>
      <c r="Y2899" s="1">
        <v>0</v>
      </c>
      <c r="Z2899" s="1">
        <v>6.3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s="1">
        <v>0</v>
      </c>
      <c r="AK2899" s="1">
        <v>6.245</v>
      </c>
    </row>
    <row r="2900" s="1" customFormat="1" ht="40.5" spans="1:37">
      <c r="A2900" s="1">
        <v>2897</v>
      </c>
      <c r="B2900" s="1" t="s">
        <v>880</v>
      </c>
      <c r="C2900" s="1" t="s">
        <v>890</v>
      </c>
      <c r="D2900" s="1" t="s">
        <v>4553</v>
      </c>
      <c r="E2900" s="1" t="s">
        <v>4554</v>
      </c>
      <c r="F2900" s="1">
        <v>6.7833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0</v>
      </c>
      <c r="U2900" s="1">
        <v>0</v>
      </c>
      <c r="V2900" s="1">
        <v>6.7</v>
      </c>
      <c r="W2900" s="1">
        <v>0</v>
      </c>
      <c r="X2900" s="1">
        <v>0</v>
      </c>
      <c r="Y2900" s="1">
        <v>0</v>
      </c>
      <c r="Z2900" s="1">
        <v>6.6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s="1">
        <v>0</v>
      </c>
      <c r="AK2900" s="1">
        <v>6.65</v>
      </c>
    </row>
    <row r="2901" s="1" customFormat="1" ht="40.5" spans="1:37">
      <c r="A2901" s="1">
        <v>2898</v>
      </c>
      <c r="B2901" s="1" t="s">
        <v>880</v>
      </c>
      <c r="C2901" s="1" t="s">
        <v>892</v>
      </c>
      <c r="D2901" s="1" t="s">
        <v>4553</v>
      </c>
      <c r="E2901" s="1" t="s">
        <v>4554</v>
      </c>
      <c r="F2901" s="1">
        <v>7.6267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6.77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s="1">
        <v>0</v>
      </c>
      <c r="AK2901" s="1">
        <v>6.77</v>
      </c>
    </row>
    <row r="2902" s="1" customFormat="1" ht="40.5" spans="1:37">
      <c r="A2902" s="1">
        <v>2899</v>
      </c>
      <c r="B2902" s="1" t="s">
        <v>880</v>
      </c>
      <c r="C2902" s="1" t="s">
        <v>887</v>
      </c>
      <c r="D2902" s="1" t="s">
        <v>4553</v>
      </c>
      <c r="E2902" s="1" t="s">
        <v>4554</v>
      </c>
      <c r="F2902" s="1">
        <v>6.41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0</v>
      </c>
      <c r="U2902" s="1">
        <v>0</v>
      </c>
      <c r="V2902" s="1">
        <v>6.19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s="1">
        <v>0</v>
      </c>
      <c r="AK2902" s="1">
        <v>6.19</v>
      </c>
    </row>
    <row r="2903" s="1" customFormat="1" ht="40.5" spans="1:37">
      <c r="A2903" s="1">
        <v>2900</v>
      </c>
      <c r="B2903" s="1" t="s">
        <v>880</v>
      </c>
      <c r="C2903" s="1" t="s">
        <v>889</v>
      </c>
      <c r="D2903" s="1" t="s">
        <v>4553</v>
      </c>
      <c r="E2903" s="1" t="s">
        <v>4554</v>
      </c>
      <c r="F2903" s="1">
        <v>6.8667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0</v>
      </c>
      <c r="U2903" s="1">
        <v>0</v>
      </c>
      <c r="V2903" s="1">
        <v>6.77</v>
      </c>
      <c r="W2903" s="1">
        <v>0</v>
      </c>
      <c r="X2903" s="1">
        <v>0</v>
      </c>
      <c r="Y2903" s="1">
        <v>0</v>
      </c>
      <c r="Z2903" s="1">
        <v>6.7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s="1">
        <v>0</v>
      </c>
      <c r="AK2903" s="1">
        <v>6.735</v>
      </c>
    </row>
    <row r="2904" s="1" customFormat="1" ht="40.5" spans="1:37">
      <c r="A2904" s="1">
        <v>2901</v>
      </c>
      <c r="B2904" s="1" t="s">
        <v>880</v>
      </c>
      <c r="C2904" s="1" t="s">
        <v>891</v>
      </c>
      <c r="D2904" s="1" t="s">
        <v>4553</v>
      </c>
      <c r="E2904" s="1" t="s">
        <v>4554</v>
      </c>
      <c r="F2904" s="1">
        <v>7.67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0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6.9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s="1">
        <v>0</v>
      </c>
      <c r="AK2904" s="1">
        <v>6.9</v>
      </c>
    </row>
    <row r="2905" s="1" customFormat="1" ht="54" spans="1:37">
      <c r="A2905" s="1">
        <v>2902</v>
      </c>
      <c r="B2905" s="1" t="s">
        <v>893</v>
      </c>
      <c r="C2905" s="1" t="s">
        <v>2924</v>
      </c>
      <c r="D2905" s="1" t="s">
        <v>4553</v>
      </c>
      <c r="E2905" s="1" t="s">
        <v>4554</v>
      </c>
      <c r="F2905" s="1">
        <v>7.7133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0</v>
      </c>
      <c r="Q2905" s="1">
        <v>0</v>
      </c>
      <c r="R2905" s="1">
        <v>0</v>
      </c>
      <c r="S2905" s="1">
        <v>0</v>
      </c>
      <c r="T2905" s="1">
        <v>0</v>
      </c>
      <c r="U2905" s="1">
        <v>0</v>
      </c>
      <c r="V2905" s="1">
        <v>0</v>
      </c>
      <c r="W2905" s="1">
        <v>0</v>
      </c>
      <c r="X2905" s="1">
        <v>0</v>
      </c>
      <c r="Y2905" s="1">
        <v>0</v>
      </c>
      <c r="Z2905" s="1">
        <v>6.9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0</v>
      </c>
      <c r="AJ2905" s="1">
        <v>0</v>
      </c>
      <c r="AK2905" s="1">
        <v>6.9</v>
      </c>
    </row>
    <row r="2906" s="1" customFormat="1" ht="54" spans="1:37">
      <c r="A2906" s="1">
        <v>2903</v>
      </c>
      <c r="B2906" s="1" t="s">
        <v>893</v>
      </c>
      <c r="C2906" s="1" t="s">
        <v>2924</v>
      </c>
      <c r="D2906" s="1" t="s">
        <v>4553</v>
      </c>
      <c r="E2906" s="1" t="s">
        <v>4554</v>
      </c>
      <c r="F2906" s="1">
        <v>7.7133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0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6.9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s="1">
        <v>0</v>
      </c>
      <c r="AK2906" s="1">
        <v>6.9</v>
      </c>
    </row>
    <row r="2907" s="1" customFormat="1" ht="106" customHeight="1" spans="1:37">
      <c r="A2907" s="1">
        <v>2904</v>
      </c>
      <c r="B2907" s="1" t="s">
        <v>4555</v>
      </c>
      <c r="C2907" s="1" t="s">
        <v>4556</v>
      </c>
      <c r="D2907" s="1" t="s">
        <v>442</v>
      </c>
      <c r="E2907" s="1" t="s">
        <v>4557</v>
      </c>
      <c r="F2907" s="6">
        <v>15.2267</v>
      </c>
      <c r="G2907" s="6"/>
      <c r="H2907" s="6"/>
      <c r="I2907" s="6"/>
      <c r="J2907" s="6">
        <v>14.9275</v>
      </c>
      <c r="K2907" s="6"/>
      <c r="L2907" s="6"/>
      <c r="M2907" s="6"/>
      <c r="N2907" s="6"/>
      <c r="O2907" s="6">
        <v>15.2267</v>
      </c>
      <c r="P2907" s="6"/>
      <c r="Q2907" s="6"/>
      <c r="R2907" s="6">
        <v>14.925</v>
      </c>
      <c r="S2907" s="6"/>
      <c r="T2907" s="6"/>
      <c r="U2907" s="6"/>
      <c r="V2907" s="6"/>
      <c r="W2907" s="6">
        <v>14.925</v>
      </c>
      <c r="X2907" s="6"/>
      <c r="Y2907" s="6"/>
      <c r="Z2907" s="6"/>
      <c r="AA2907" s="6">
        <v>14.925</v>
      </c>
      <c r="AB2907" s="6"/>
      <c r="AC2907" s="6"/>
      <c r="AD2907" s="6">
        <v>14.925</v>
      </c>
      <c r="AE2907" s="6"/>
      <c r="AF2907" s="6"/>
      <c r="AG2907" s="6"/>
      <c r="AH2907" s="6">
        <v>14.925</v>
      </c>
      <c r="AI2907" s="6"/>
      <c r="AJ2907" s="6">
        <v>14.925</v>
      </c>
      <c r="AK2907" s="6">
        <v>14.963</v>
      </c>
    </row>
    <row r="2908" s="1" customFormat="1" ht="94" customHeight="1" spans="1:37">
      <c r="A2908" s="1">
        <v>2905</v>
      </c>
      <c r="B2908" s="1" t="s">
        <v>4555</v>
      </c>
      <c r="C2908" s="1" t="s">
        <v>4556</v>
      </c>
      <c r="D2908" s="1" t="s">
        <v>925</v>
      </c>
      <c r="E2908" s="1" t="s">
        <v>4557</v>
      </c>
      <c r="F2908" s="6">
        <v>15.2267</v>
      </c>
      <c r="G2908" s="6"/>
      <c r="H2908" s="6"/>
      <c r="I2908" s="6"/>
      <c r="J2908" s="6">
        <v>14.9275</v>
      </c>
      <c r="K2908" s="6"/>
      <c r="L2908" s="6"/>
      <c r="M2908" s="6"/>
      <c r="N2908" s="6"/>
      <c r="O2908" s="6">
        <v>15.2267</v>
      </c>
      <c r="P2908" s="6"/>
      <c r="Q2908" s="6"/>
      <c r="R2908" s="6">
        <v>14.925</v>
      </c>
      <c r="S2908" s="6"/>
      <c r="T2908" s="6"/>
      <c r="U2908" s="6"/>
      <c r="V2908" s="6"/>
      <c r="W2908" s="6"/>
      <c r="X2908" s="6"/>
      <c r="Y2908" s="6"/>
      <c r="Z2908" s="6">
        <v>14.925</v>
      </c>
      <c r="AA2908" s="6">
        <v>14.925</v>
      </c>
      <c r="AB2908" s="6"/>
      <c r="AC2908" s="6"/>
      <c r="AD2908" s="6"/>
      <c r="AE2908" s="6"/>
      <c r="AF2908" s="6"/>
      <c r="AG2908" s="6"/>
      <c r="AH2908" s="6"/>
      <c r="AI2908" s="6">
        <v>14.925</v>
      </c>
      <c r="AJ2908" s="6"/>
      <c r="AK2908" s="6">
        <v>14.9757</v>
      </c>
    </row>
    <row r="2909" s="1" customFormat="1" ht="40.5" spans="1:37">
      <c r="A2909" s="1">
        <v>2906</v>
      </c>
      <c r="B2909" s="1" t="s">
        <v>4558</v>
      </c>
      <c r="C2909" s="1" t="s">
        <v>4559</v>
      </c>
      <c r="D2909" s="1" t="s">
        <v>81</v>
      </c>
      <c r="E2909" s="1" t="s">
        <v>4560</v>
      </c>
      <c r="F2909" s="1">
        <v>0.5032</v>
      </c>
      <c r="G2909" s="1">
        <v>0.4981</v>
      </c>
      <c r="Q2909" s="1">
        <v>0.4977</v>
      </c>
      <c r="U2909" s="1">
        <v>0.4979</v>
      </c>
      <c r="AI2909" s="1">
        <v>0.4979</v>
      </c>
      <c r="AK2909" s="1">
        <v>0.4979</v>
      </c>
    </row>
    <row r="2910" s="1" customFormat="1" ht="40.5" spans="1:37">
      <c r="A2910" s="1">
        <v>2907</v>
      </c>
      <c r="B2910" s="1" t="s">
        <v>4561</v>
      </c>
      <c r="C2910" s="1" t="s">
        <v>4562</v>
      </c>
      <c r="D2910" s="1" t="s">
        <v>798</v>
      </c>
      <c r="E2910" s="1" t="s">
        <v>4560</v>
      </c>
      <c r="F2910" s="1">
        <v>77.1175</v>
      </c>
      <c r="J2910" s="1">
        <v>60.77</v>
      </c>
      <c r="L2910" s="1">
        <v>57.93</v>
      </c>
      <c r="U2910" s="1">
        <v>57.6</v>
      </c>
      <c r="V2910" s="1">
        <v>57.6</v>
      </c>
      <c r="AA2910" s="1">
        <v>57.69</v>
      </c>
      <c r="AC2910" s="1">
        <v>60.77</v>
      </c>
      <c r="AD2910" s="1">
        <v>57.6</v>
      </c>
      <c r="AK2910" s="1">
        <v>58.5657</v>
      </c>
    </row>
    <row r="2911" s="1" customFormat="1" ht="106" customHeight="1" spans="1:37">
      <c r="A2911" s="1">
        <v>2908</v>
      </c>
      <c r="B2911" s="1" t="s">
        <v>4555</v>
      </c>
      <c r="C2911" s="1" t="s">
        <v>4556</v>
      </c>
      <c r="D2911" s="1" t="s">
        <v>442</v>
      </c>
      <c r="E2911" s="1" t="s">
        <v>4557</v>
      </c>
      <c r="F2911" s="6">
        <v>15.2267</v>
      </c>
      <c r="G2911" s="6"/>
      <c r="H2911" s="6"/>
      <c r="I2911" s="6"/>
      <c r="J2911" s="6">
        <v>14.9275</v>
      </c>
      <c r="K2911" s="6"/>
      <c r="L2911" s="6"/>
      <c r="M2911" s="6"/>
      <c r="N2911" s="6"/>
      <c r="O2911" s="6">
        <v>15.2267</v>
      </c>
      <c r="P2911" s="6"/>
      <c r="Q2911" s="6"/>
      <c r="R2911" s="6">
        <v>14.925</v>
      </c>
      <c r="S2911" s="6"/>
      <c r="T2911" s="6"/>
      <c r="U2911" s="6"/>
      <c r="V2911" s="6"/>
      <c r="W2911" s="6">
        <v>14.925</v>
      </c>
      <c r="X2911" s="6"/>
      <c r="Y2911" s="6"/>
      <c r="Z2911" s="6"/>
      <c r="AA2911" s="6">
        <v>14.925</v>
      </c>
      <c r="AB2911" s="6"/>
      <c r="AC2911" s="6"/>
      <c r="AD2911" s="6">
        <v>14.925</v>
      </c>
      <c r="AE2911" s="6"/>
      <c r="AF2911" s="6"/>
      <c r="AG2911" s="6"/>
      <c r="AH2911" s="6">
        <v>14.925</v>
      </c>
      <c r="AI2911" s="6"/>
      <c r="AJ2911" s="6">
        <v>14.925</v>
      </c>
      <c r="AK2911" s="6">
        <v>14.963</v>
      </c>
    </row>
    <row r="2912" s="1" customFormat="1" ht="94" customHeight="1" spans="1:37">
      <c r="A2912" s="1">
        <v>2909</v>
      </c>
      <c r="B2912" s="1" t="s">
        <v>4555</v>
      </c>
      <c r="C2912" s="1" t="s">
        <v>4556</v>
      </c>
      <c r="D2912" s="1" t="s">
        <v>925</v>
      </c>
      <c r="E2912" s="1" t="s">
        <v>4557</v>
      </c>
      <c r="F2912" s="6">
        <v>15.2267</v>
      </c>
      <c r="G2912" s="6"/>
      <c r="H2912" s="6"/>
      <c r="I2912" s="6"/>
      <c r="J2912" s="6">
        <v>14.9275</v>
      </c>
      <c r="K2912" s="6"/>
      <c r="L2912" s="6"/>
      <c r="M2912" s="6"/>
      <c r="N2912" s="6"/>
      <c r="O2912" s="6">
        <v>15.2267</v>
      </c>
      <c r="P2912" s="6"/>
      <c r="Q2912" s="6"/>
      <c r="R2912" s="6">
        <v>14.925</v>
      </c>
      <c r="S2912" s="6"/>
      <c r="T2912" s="6"/>
      <c r="U2912" s="6"/>
      <c r="V2912" s="6"/>
      <c r="W2912" s="6"/>
      <c r="X2912" s="6"/>
      <c r="Y2912" s="6"/>
      <c r="Z2912" s="6">
        <v>14.925</v>
      </c>
      <c r="AA2912" s="6">
        <v>14.925</v>
      </c>
      <c r="AB2912" s="6"/>
      <c r="AC2912" s="6"/>
      <c r="AD2912" s="6"/>
      <c r="AE2912" s="6"/>
      <c r="AF2912" s="6"/>
      <c r="AG2912" s="6"/>
      <c r="AH2912" s="6"/>
      <c r="AI2912" s="6">
        <v>14.925</v>
      </c>
      <c r="AJ2912" s="6"/>
      <c r="AK2912" s="6">
        <v>14.9757</v>
      </c>
    </row>
    <row r="2913" s="1" customFormat="1" ht="73" customHeight="1" spans="1:37">
      <c r="A2913" s="1">
        <v>2910</v>
      </c>
      <c r="B2913" s="1" t="s">
        <v>4563</v>
      </c>
      <c r="C2913" s="1" t="s">
        <v>4564</v>
      </c>
      <c r="D2913" s="1" t="s">
        <v>929</v>
      </c>
      <c r="E2913" s="1" t="s">
        <v>4565</v>
      </c>
      <c r="F2913" s="1">
        <v>2.6826</v>
      </c>
      <c r="H2913" s="1">
        <v>2.5411</v>
      </c>
      <c r="J2913" s="1">
        <v>2.35</v>
      </c>
      <c r="Q2913" s="1">
        <v>2.3294</v>
      </c>
      <c r="R2913" s="1">
        <v>2.5556</v>
      </c>
      <c r="S2913" s="1">
        <v>2.6425</v>
      </c>
      <c r="U2913" s="1">
        <v>2.3467</v>
      </c>
      <c r="W2913" s="1">
        <v>2.3394</v>
      </c>
      <c r="X2913" s="1">
        <v>2.5806</v>
      </c>
      <c r="Y2913" s="1">
        <v>2.355</v>
      </c>
      <c r="Z2913" s="1">
        <v>2.3589</v>
      </c>
      <c r="AA2913" s="1">
        <v>2.3556</v>
      </c>
      <c r="AC2913" s="1">
        <v>2.5789</v>
      </c>
      <c r="AH2913" s="1">
        <v>2.3294</v>
      </c>
      <c r="AK2913" s="6">
        <f t="shared" ref="AK2913:AK2945" si="88">AVERAGE(G2913:AJ2913)</f>
        <v>2.43562307692308</v>
      </c>
    </row>
    <row r="2914" s="1" customFormat="1" ht="73" customHeight="1" spans="1:37">
      <c r="A2914" s="1">
        <v>2911</v>
      </c>
      <c r="B2914" s="1" t="s">
        <v>4563</v>
      </c>
      <c r="C2914" s="1" t="s">
        <v>4564</v>
      </c>
      <c r="D2914" s="1" t="s">
        <v>251</v>
      </c>
      <c r="E2914" s="1" t="s">
        <v>4565</v>
      </c>
      <c r="F2914" s="1">
        <v>2.7227</v>
      </c>
      <c r="H2914" s="1">
        <v>2.5792</v>
      </c>
      <c r="I2914" s="1">
        <v>2.4367</v>
      </c>
      <c r="L2914" s="1">
        <v>2.4083</v>
      </c>
      <c r="Q2914" s="1">
        <v>2.36</v>
      </c>
      <c r="R2914" s="1">
        <v>2.5933</v>
      </c>
      <c r="S2914" s="1">
        <v>2.6425</v>
      </c>
      <c r="U2914" s="1">
        <v>2.3692</v>
      </c>
      <c r="W2914" s="1">
        <v>2.36</v>
      </c>
      <c r="X2914" s="1">
        <v>2.6192</v>
      </c>
      <c r="Y2914" s="1">
        <v>2.39</v>
      </c>
      <c r="Z2914" s="1">
        <v>2.36</v>
      </c>
      <c r="AC2914" s="1">
        <v>2.6175</v>
      </c>
      <c r="AD2914" s="1">
        <v>2.3941</v>
      </c>
      <c r="AH2914" s="1">
        <v>2.36</v>
      </c>
      <c r="AK2914" s="6">
        <f t="shared" si="88"/>
        <v>2.46357142857143</v>
      </c>
    </row>
    <row r="2915" s="1" customFormat="1" ht="40.5" spans="1:37">
      <c r="A2915" s="1">
        <v>2912</v>
      </c>
      <c r="B2915" s="1" t="s">
        <v>4566</v>
      </c>
      <c r="C2915" s="1" t="s">
        <v>1500</v>
      </c>
      <c r="D2915" s="1" t="s">
        <v>237</v>
      </c>
      <c r="E2915" s="1" t="s">
        <v>4565</v>
      </c>
      <c r="F2915" s="1">
        <v>2.2771</v>
      </c>
      <c r="H2915" s="1">
        <v>2.2121</v>
      </c>
      <c r="I2915" s="1">
        <v>2.0229</v>
      </c>
      <c r="J2915" s="1">
        <v>2.0271</v>
      </c>
      <c r="K2915" s="1">
        <v>2.1007</v>
      </c>
      <c r="Q2915" s="1">
        <v>1.9721</v>
      </c>
      <c r="S2915" s="1">
        <v>2.2587</v>
      </c>
      <c r="T2915" s="1">
        <v>2.0229</v>
      </c>
      <c r="U2915" s="1">
        <v>2.13</v>
      </c>
      <c r="X2915" s="1">
        <v>2.1579</v>
      </c>
      <c r="Y2915" s="1">
        <v>2.0721</v>
      </c>
      <c r="Z2915" s="1">
        <v>2.27</v>
      </c>
      <c r="AC2915" s="1">
        <v>2.27</v>
      </c>
      <c r="AH2915" s="1">
        <v>2.2286</v>
      </c>
      <c r="AK2915" s="6">
        <f t="shared" si="88"/>
        <v>2.13423846153846</v>
      </c>
    </row>
    <row r="2916" s="1" customFormat="1" ht="40.5" spans="1:37">
      <c r="A2916" s="1">
        <v>2913</v>
      </c>
      <c r="B2916" s="1" t="s">
        <v>4566</v>
      </c>
      <c r="C2916" s="1" t="s">
        <v>1500</v>
      </c>
      <c r="D2916" s="1" t="s">
        <v>184</v>
      </c>
      <c r="E2916" s="1" t="s">
        <v>4565</v>
      </c>
      <c r="F2916" s="1">
        <v>2.2661</v>
      </c>
      <c r="H2916" s="1">
        <v>2.2031</v>
      </c>
      <c r="L2916" s="1">
        <v>2.0706</v>
      </c>
      <c r="O2916" s="1">
        <v>2.06</v>
      </c>
      <c r="R2916" s="1">
        <v>2.0363</v>
      </c>
      <c r="S2916" s="1">
        <v>2.2587</v>
      </c>
      <c r="T2916" s="1">
        <v>2.23</v>
      </c>
      <c r="U2916" s="1">
        <v>2.1194</v>
      </c>
      <c r="V2916" s="1">
        <v>2.0363</v>
      </c>
      <c r="X2916" s="1">
        <v>2.1475</v>
      </c>
      <c r="Y2916" s="1">
        <v>2.0719</v>
      </c>
      <c r="AA2916" s="1">
        <v>1.9981</v>
      </c>
      <c r="AC2916" s="1">
        <v>2.2588</v>
      </c>
      <c r="AD2916" s="1">
        <v>2.0719</v>
      </c>
      <c r="AI2916" s="1">
        <v>2.0363</v>
      </c>
      <c r="AJ2916" s="1">
        <v>2.0719</v>
      </c>
      <c r="AK2916" s="6">
        <f t="shared" si="88"/>
        <v>2.11138666666667</v>
      </c>
    </row>
    <row r="2917" s="1" customFormat="1" ht="40.5" spans="1:37">
      <c r="A2917" s="1">
        <v>2914</v>
      </c>
      <c r="B2917" s="1" t="s">
        <v>1233</v>
      </c>
      <c r="C2917" s="1" t="s">
        <v>4567</v>
      </c>
      <c r="D2917" s="1" t="s">
        <v>47</v>
      </c>
      <c r="E2917" s="1" t="s">
        <v>4565</v>
      </c>
      <c r="F2917" s="1">
        <v>18.81</v>
      </c>
      <c r="I2917" s="1">
        <v>18.73</v>
      </c>
      <c r="J2917" s="1">
        <v>18.41</v>
      </c>
      <c r="K2917" s="1">
        <v>18.66</v>
      </c>
      <c r="O2917" s="1">
        <v>18.33</v>
      </c>
      <c r="Q2917" s="1">
        <v>18.17</v>
      </c>
      <c r="U2917" s="1">
        <v>18.17</v>
      </c>
      <c r="Z2917" s="1">
        <v>18.17</v>
      </c>
      <c r="AI2917" s="1">
        <v>18.17</v>
      </c>
      <c r="AJ2917" s="1">
        <v>18.17</v>
      </c>
      <c r="AK2917" s="6">
        <f t="shared" si="88"/>
        <v>18.3311111111111</v>
      </c>
    </row>
    <row r="2918" s="1" customFormat="1" ht="40.5" spans="1:37">
      <c r="A2918" s="1">
        <v>2915</v>
      </c>
      <c r="B2918" s="1" t="s">
        <v>1233</v>
      </c>
      <c r="C2918" s="1" t="s">
        <v>4568</v>
      </c>
      <c r="D2918" s="1" t="s">
        <v>47</v>
      </c>
      <c r="E2918" s="1" t="s">
        <v>4565</v>
      </c>
      <c r="F2918" s="1">
        <v>42.29</v>
      </c>
      <c r="I2918" s="1">
        <v>37.76</v>
      </c>
      <c r="J2918" s="1">
        <v>37.9</v>
      </c>
      <c r="K2918" s="1">
        <v>38.59</v>
      </c>
      <c r="L2918" s="1">
        <v>38.09</v>
      </c>
      <c r="O2918" s="1">
        <v>37.9</v>
      </c>
      <c r="Q2918" s="1">
        <v>36.89</v>
      </c>
      <c r="T2918" s="1">
        <v>39.81</v>
      </c>
      <c r="U2918" s="1">
        <v>38.22</v>
      </c>
      <c r="V2918" s="1">
        <v>38.39</v>
      </c>
      <c r="Y2918" s="1">
        <v>39.31</v>
      </c>
      <c r="AD2918" s="1">
        <v>38.414</v>
      </c>
      <c r="AK2918" s="6">
        <f t="shared" si="88"/>
        <v>38.2976363636364</v>
      </c>
    </row>
    <row r="2919" s="1" customFormat="1" ht="40.5" spans="1:37">
      <c r="A2919" s="1">
        <v>2916</v>
      </c>
      <c r="B2919" s="1" t="s">
        <v>1230</v>
      </c>
      <c r="C2919" s="1" t="s">
        <v>1231</v>
      </c>
      <c r="D2919" s="1" t="s">
        <v>1719</v>
      </c>
      <c r="E2919" s="1" t="s">
        <v>4565</v>
      </c>
      <c r="F2919" s="1">
        <v>4.4903</v>
      </c>
      <c r="K2919" s="1">
        <v>3.5443</v>
      </c>
      <c r="L2919" s="1">
        <v>3.9014</v>
      </c>
      <c r="U2919" s="1">
        <v>3.8257</v>
      </c>
      <c r="V2919" s="1">
        <v>3.75</v>
      </c>
      <c r="Z2919" s="1">
        <v>3.48</v>
      </c>
      <c r="AC2919" s="1">
        <v>3.15</v>
      </c>
      <c r="AH2919" s="1">
        <v>3.5857</v>
      </c>
      <c r="AI2919" s="1">
        <v>3.8257</v>
      </c>
      <c r="AK2919" s="6">
        <f t="shared" si="88"/>
        <v>3.63285</v>
      </c>
    </row>
    <row r="2920" s="1" customFormat="1" ht="40.5" spans="1:37">
      <c r="A2920" s="1">
        <v>2917</v>
      </c>
      <c r="B2920" s="1" t="s">
        <v>1230</v>
      </c>
      <c r="C2920" s="1" t="s">
        <v>1231</v>
      </c>
      <c r="D2920" s="1" t="s">
        <v>4569</v>
      </c>
      <c r="E2920" s="1" t="s">
        <v>4565</v>
      </c>
      <c r="F2920" s="1">
        <v>4.4903</v>
      </c>
      <c r="V2920" s="1">
        <v>3.75</v>
      </c>
      <c r="Z2920" s="1">
        <v>3.48</v>
      </c>
      <c r="AC2920" s="1">
        <v>3.1211</v>
      </c>
      <c r="AK2920" s="6">
        <f t="shared" si="88"/>
        <v>3.45036666666667</v>
      </c>
    </row>
    <row r="2921" s="1" customFormat="1" ht="44" customHeight="1" spans="1:37">
      <c r="A2921" s="1">
        <v>2918</v>
      </c>
      <c r="B2921" s="1" t="s">
        <v>170</v>
      </c>
      <c r="C2921" s="1" t="s">
        <v>171</v>
      </c>
      <c r="D2921" s="1" t="s">
        <v>47</v>
      </c>
      <c r="E2921" s="1" t="s">
        <v>4565</v>
      </c>
      <c r="F2921" s="1">
        <v>43.1833</v>
      </c>
      <c r="O2921" s="1">
        <v>40.5</v>
      </c>
      <c r="S2921" s="1">
        <v>43</v>
      </c>
      <c r="T2921" s="1">
        <v>40.23</v>
      </c>
      <c r="U2921" s="1">
        <v>40.51</v>
      </c>
      <c r="V2921" s="1">
        <v>39.66</v>
      </c>
      <c r="Z2921" s="1">
        <v>42</v>
      </c>
      <c r="AC2921" s="1">
        <v>40.8</v>
      </c>
      <c r="AD2921" s="1">
        <v>41.04</v>
      </c>
      <c r="AJ2921" s="1">
        <v>40.8</v>
      </c>
      <c r="AK2921" s="6">
        <f t="shared" si="88"/>
        <v>40.9488888888889</v>
      </c>
    </row>
    <row r="2922" s="1" customFormat="1" ht="67.5" spans="1:37">
      <c r="A2922" s="1">
        <v>2919</v>
      </c>
      <c r="B2922" s="1" t="s">
        <v>170</v>
      </c>
      <c r="C2922" s="1" t="s">
        <v>4570</v>
      </c>
      <c r="D2922" s="1" t="s">
        <v>47</v>
      </c>
      <c r="E2922" s="1" t="s">
        <v>4565</v>
      </c>
      <c r="F2922" s="1">
        <v>26.1225</v>
      </c>
      <c r="H2922" s="1">
        <v>24.48</v>
      </c>
      <c r="L2922" s="1">
        <v>24.8</v>
      </c>
      <c r="O2922" s="1">
        <v>20.9</v>
      </c>
      <c r="Q2922" s="1">
        <v>19.2</v>
      </c>
      <c r="S2922" s="1">
        <v>23.68</v>
      </c>
      <c r="T2922" s="1">
        <v>19.85</v>
      </c>
      <c r="U2922" s="1">
        <v>21.33</v>
      </c>
      <c r="X2922" s="1">
        <v>24.78</v>
      </c>
      <c r="Y2922" s="1">
        <v>23.73</v>
      </c>
      <c r="AB2922" s="1">
        <v>19.2</v>
      </c>
      <c r="AC2922" s="1">
        <v>25</v>
      </c>
      <c r="AE2922" s="1">
        <v>25.65</v>
      </c>
      <c r="AH2922" s="1">
        <v>25.12</v>
      </c>
      <c r="AJ2922" s="1">
        <v>19.2</v>
      </c>
      <c r="AK2922" s="6">
        <f t="shared" si="88"/>
        <v>22.6371428571429</v>
      </c>
    </row>
    <row r="2923" s="1" customFormat="1" ht="67.5" spans="1:37">
      <c r="A2923" s="1">
        <v>2920</v>
      </c>
      <c r="B2923" s="1" t="s">
        <v>170</v>
      </c>
      <c r="C2923" s="1" t="s">
        <v>4571</v>
      </c>
      <c r="D2923" s="1" t="s">
        <v>47</v>
      </c>
      <c r="E2923" s="1" t="s">
        <v>4565</v>
      </c>
      <c r="F2923" s="1">
        <v>35.4767</v>
      </c>
      <c r="H2923" s="1">
        <v>34.39</v>
      </c>
      <c r="I2923" s="1">
        <v>30.08</v>
      </c>
      <c r="L2923" s="1">
        <v>32.62</v>
      </c>
      <c r="O2923" s="1">
        <v>32.7</v>
      </c>
      <c r="U2923" s="1">
        <v>32.86</v>
      </c>
      <c r="V2923" s="1">
        <v>33.87</v>
      </c>
      <c r="W2923" s="1">
        <v>32.87</v>
      </c>
      <c r="Y2923" s="1">
        <v>32.92</v>
      </c>
      <c r="AD2923" s="1">
        <v>32.6234</v>
      </c>
      <c r="AI2923" s="1">
        <v>32.62</v>
      </c>
      <c r="AK2923" s="6">
        <f t="shared" si="88"/>
        <v>32.75534</v>
      </c>
    </row>
    <row r="2924" s="1" customFormat="1" ht="40.5" spans="1:37">
      <c r="A2924" s="1">
        <v>2921</v>
      </c>
      <c r="B2924" s="1" t="s">
        <v>1564</v>
      </c>
      <c r="C2924" s="1" t="s">
        <v>345</v>
      </c>
      <c r="D2924" s="1" t="s">
        <v>251</v>
      </c>
      <c r="E2924" s="1" t="s">
        <v>4565</v>
      </c>
      <c r="F2924" s="1">
        <v>3.3092</v>
      </c>
      <c r="I2924" s="1">
        <v>3.2608</v>
      </c>
      <c r="J2924" s="1">
        <v>3.2667</v>
      </c>
      <c r="L2924" s="1">
        <v>3.2958</v>
      </c>
      <c r="U2924" s="1">
        <v>3.25</v>
      </c>
      <c r="Y2924" s="1">
        <v>3.2958</v>
      </c>
      <c r="Z2924" s="1">
        <v>3.25</v>
      </c>
      <c r="AH2924" s="1">
        <v>3.25</v>
      </c>
      <c r="AJ2924" s="1">
        <v>2.8767</v>
      </c>
      <c r="AK2924" s="6">
        <f t="shared" si="88"/>
        <v>3.218225</v>
      </c>
    </row>
    <row r="2925" s="1" customFormat="1" ht="40.5" spans="1:37">
      <c r="A2925" s="1">
        <v>2922</v>
      </c>
      <c r="B2925" s="1" t="s">
        <v>2605</v>
      </c>
      <c r="C2925" s="1" t="s">
        <v>285</v>
      </c>
      <c r="D2925" s="1" t="s">
        <v>251</v>
      </c>
      <c r="E2925" s="1" t="s">
        <v>4565</v>
      </c>
      <c r="F2925" s="1">
        <v>1.5979</v>
      </c>
      <c r="I2925" s="1">
        <v>1.5958</v>
      </c>
      <c r="J2925" s="1">
        <v>1.5667</v>
      </c>
      <c r="O2925" s="1">
        <v>1.5667</v>
      </c>
      <c r="W2925" s="1">
        <v>1.5667</v>
      </c>
      <c r="AA2925" s="1">
        <v>1.5608</v>
      </c>
      <c r="AC2925" s="1">
        <v>1.5833</v>
      </c>
      <c r="AD2925" s="1">
        <v>1.5515</v>
      </c>
      <c r="AJ2925" s="1">
        <v>1.5658</v>
      </c>
      <c r="AK2925" s="6">
        <f t="shared" si="88"/>
        <v>1.5696625</v>
      </c>
    </row>
    <row r="2926" s="1" customFormat="1" ht="40.5" spans="1:37">
      <c r="A2926" s="1">
        <v>2923</v>
      </c>
      <c r="B2926" s="1" t="s">
        <v>4572</v>
      </c>
      <c r="C2926" s="1" t="s">
        <v>90</v>
      </c>
      <c r="D2926" s="1" t="s">
        <v>136</v>
      </c>
      <c r="E2926" s="1" t="s">
        <v>4565</v>
      </c>
      <c r="F2926" s="1">
        <v>0.3826</v>
      </c>
      <c r="G2926" s="1">
        <v>0.3646</v>
      </c>
      <c r="I2926" s="1">
        <v>0.2358</v>
      </c>
      <c r="J2926" s="1">
        <v>0.2292</v>
      </c>
      <c r="K2926" s="1">
        <v>0.1813</v>
      </c>
      <c r="M2926" s="1">
        <v>0.315</v>
      </c>
      <c r="Q2926" s="1">
        <v>0.1875</v>
      </c>
      <c r="S2926" s="1">
        <v>0.1771</v>
      </c>
      <c r="W2926" s="1">
        <v>0.1854</v>
      </c>
      <c r="X2926" s="1">
        <v>0.37</v>
      </c>
      <c r="AC2926" s="1">
        <v>0.1933</v>
      </c>
      <c r="AD2926" s="1">
        <v>0.2263</v>
      </c>
      <c r="AH2926" s="1">
        <v>0.35</v>
      </c>
      <c r="AK2926" s="6">
        <f t="shared" si="88"/>
        <v>0.251291666666667</v>
      </c>
    </row>
    <row r="2927" s="1" customFormat="1" ht="40.5" spans="1:37">
      <c r="A2927" s="1">
        <v>2924</v>
      </c>
      <c r="B2927" s="1" t="s">
        <v>4572</v>
      </c>
      <c r="C2927" s="1" t="s">
        <v>90</v>
      </c>
      <c r="D2927" s="1" t="s">
        <v>565</v>
      </c>
      <c r="E2927" s="1" t="s">
        <v>4565</v>
      </c>
      <c r="F2927" s="1">
        <v>0.3725</v>
      </c>
      <c r="G2927" s="1">
        <v>0.3644</v>
      </c>
      <c r="I2927" s="1">
        <v>0.2164</v>
      </c>
      <c r="J2927" s="1">
        <v>0.2292</v>
      </c>
      <c r="K2927" s="1">
        <v>0.1766</v>
      </c>
      <c r="L2927" s="1">
        <v>0.1434</v>
      </c>
      <c r="M2927" s="1">
        <v>0.315</v>
      </c>
      <c r="Q2927" s="1">
        <v>0.1826</v>
      </c>
      <c r="S2927" s="1">
        <v>0.1752</v>
      </c>
      <c r="U2927" s="1">
        <v>0.144</v>
      </c>
      <c r="V2927" s="1">
        <v>0.216</v>
      </c>
      <c r="W2927" s="1">
        <v>0.2094</v>
      </c>
      <c r="X2927" s="1">
        <v>0.37</v>
      </c>
      <c r="AC2927" s="1">
        <v>0.1882</v>
      </c>
      <c r="AD2927" s="1">
        <v>0.2372</v>
      </c>
      <c r="AI2927" s="1">
        <v>0.144</v>
      </c>
      <c r="AK2927" s="6">
        <f t="shared" si="88"/>
        <v>0.220773333333333</v>
      </c>
    </row>
    <row r="2928" s="1" customFormat="1" ht="40.5" spans="1:37">
      <c r="A2928" s="1">
        <v>2925</v>
      </c>
      <c r="B2928" s="1" t="s">
        <v>188</v>
      </c>
      <c r="C2928" s="1" t="s">
        <v>183</v>
      </c>
      <c r="D2928" s="1" t="s">
        <v>189</v>
      </c>
      <c r="E2928" s="1" t="s">
        <v>4565</v>
      </c>
      <c r="F2928" s="1">
        <v>0.6893</v>
      </c>
      <c r="I2928" s="1">
        <v>0.4443</v>
      </c>
      <c r="J2928" s="1">
        <v>0.32</v>
      </c>
      <c r="L2928" s="1">
        <v>0.1673</v>
      </c>
      <c r="M2928" s="1">
        <v>0.6333</v>
      </c>
      <c r="S2928" s="1">
        <v>0.2233</v>
      </c>
      <c r="U2928" s="1">
        <v>0.52</v>
      </c>
      <c r="AD2928" s="1">
        <v>0.2327</v>
      </c>
      <c r="AK2928" s="6">
        <f t="shared" si="88"/>
        <v>0.362985714285714</v>
      </c>
    </row>
    <row r="2929" s="1" customFormat="1" ht="23" customHeight="1" spans="1:37">
      <c r="A2929" s="1">
        <v>2926</v>
      </c>
      <c r="B2929" s="1" t="s">
        <v>4573</v>
      </c>
      <c r="C2929" s="1" t="s">
        <v>3508</v>
      </c>
      <c r="D2929" s="1" t="s">
        <v>740</v>
      </c>
      <c r="E2929" s="1" t="s">
        <v>4574</v>
      </c>
      <c r="F2929" s="1">
        <v>34.43</v>
      </c>
      <c r="J2929" s="1">
        <v>33.04</v>
      </c>
      <c r="L2929" s="1">
        <v>33.04</v>
      </c>
      <c r="U2929" s="1">
        <v>33.99</v>
      </c>
      <c r="V2929" s="1">
        <v>33.04</v>
      </c>
      <c r="AD2929" s="1">
        <v>33.04</v>
      </c>
      <c r="AK2929" s="1">
        <f t="shared" si="88"/>
        <v>33.23</v>
      </c>
    </row>
    <row r="2930" s="1" customFormat="1" ht="23" customHeight="1" spans="1:37">
      <c r="A2930" s="1">
        <v>2927</v>
      </c>
      <c r="B2930" s="1" t="s">
        <v>4575</v>
      </c>
      <c r="C2930" s="1" t="s">
        <v>183</v>
      </c>
      <c r="D2930" s="1" t="s">
        <v>240</v>
      </c>
      <c r="E2930" s="1" t="s">
        <v>4576</v>
      </c>
      <c r="F2930" s="1">
        <v>3.061</v>
      </c>
      <c r="J2930" s="1">
        <v>3</v>
      </c>
      <c r="K2930" s="1">
        <v>3.007</v>
      </c>
      <c r="L2930" s="1">
        <v>3.001</v>
      </c>
      <c r="O2930" s="1">
        <v>3</v>
      </c>
      <c r="T2930" s="1">
        <v>3.004</v>
      </c>
      <c r="U2930" s="1">
        <v>3</v>
      </c>
      <c r="V2930" s="1">
        <v>3</v>
      </c>
      <c r="Y2930" s="1">
        <v>3.011</v>
      </c>
      <c r="AB2930" s="1">
        <v>2.997</v>
      </c>
      <c r="AD2930" s="1">
        <v>3</v>
      </c>
      <c r="AI2930" s="1">
        <v>3</v>
      </c>
      <c r="AJ2930" s="1">
        <v>3</v>
      </c>
      <c r="AK2930" s="6">
        <f t="shared" si="88"/>
        <v>3.00166666666667</v>
      </c>
    </row>
    <row r="2931" s="1" customFormat="1" ht="23" customHeight="1" spans="1:37">
      <c r="A2931" s="1">
        <v>2928</v>
      </c>
      <c r="B2931" s="1" t="s">
        <v>4577</v>
      </c>
      <c r="C2931" s="1" t="s">
        <v>186</v>
      </c>
      <c r="D2931" s="1" t="s">
        <v>778</v>
      </c>
      <c r="E2931" s="1" t="s">
        <v>4576</v>
      </c>
      <c r="F2931" s="1">
        <v>1.1537</v>
      </c>
      <c r="K2931" s="1">
        <v>1.1113</v>
      </c>
      <c r="M2931" s="1">
        <v>1.0623</v>
      </c>
      <c r="O2931" s="1">
        <v>1.0933</v>
      </c>
      <c r="U2931" s="1">
        <v>1.1</v>
      </c>
      <c r="V2931" s="1">
        <v>1.1533</v>
      </c>
      <c r="AB2931" s="1">
        <v>1.0607</v>
      </c>
      <c r="AD2931" s="1">
        <v>1.1067</v>
      </c>
      <c r="AG2931" s="1">
        <v>1.12</v>
      </c>
      <c r="AI2931" s="1" t="s">
        <v>817</v>
      </c>
      <c r="AK2931" s="6">
        <f t="shared" si="88"/>
        <v>1.10095</v>
      </c>
    </row>
    <row r="2932" s="1" customFormat="1" ht="23" customHeight="1" spans="1:37">
      <c r="A2932" s="1">
        <v>2929</v>
      </c>
      <c r="B2932" s="1" t="s">
        <v>4577</v>
      </c>
      <c r="C2932" s="1" t="s">
        <v>76</v>
      </c>
      <c r="D2932" s="1" t="s">
        <v>778</v>
      </c>
      <c r="E2932" s="1" t="s">
        <v>4576</v>
      </c>
      <c r="F2932" s="1">
        <v>1.9867</v>
      </c>
      <c r="L2932" s="1">
        <v>1.9813</v>
      </c>
      <c r="O2932" s="1">
        <v>1.9747</v>
      </c>
      <c r="T2932" s="1">
        <v>1.9857</v>
      </c>
      <c r="U2932" s="1">
        <v>1.9773</v>
      </c>
      <c r="AI2932" s="1">
        <v>1.9733</v>
      </c>
      <c r="AK2932" s="6">
        <f t="shared" si="88"/>
        <v>1.97846</v>
      </c>
    </row>
    <row r="2933" s="1" customFormat="1" ht="23" customHeight="1" spans="1:37">
      <c r="A2933" s="1">
        <v>2930</v>
      </c>
      <c r="B2933" s="1" t="s">
        <v>4578</v>
      </c>
      <c r="C2933" s="1" t="s">
        <v>307</v>
      </c>
      <c r="D2933" s="1" t="s">
        <v>804</v>
      </c>
      <c r="E2933" s="1" t="s">
        <v>4576</v>
      </c>
      <c r="F2933" s="1">
        <v>2.6739</v>
      </c>
      <c r="M2933" s="1">
        <v>2.6717</v>
      </c>
      <c r="AK2933" s="6">
        <f t="shared" si="88"/>
        <v>2.6717</v>
      </c>
    </row>
    <row r="2934" s="1" customFormat="1" ht="23" customHeight="1" spans="1:37">
      <c r="A2934" s="1">
        <v>2931</v>
      </c>
      <c r="B2934" s="1" t="s">
        <v>4579</v>
      </c>
      <c r="C2934" s="1" t="s">
        <v>307</v>
      </c>
      <c r="D2934" s="1" t="s">
        <v>1336</v>
      </c>
      <c r="E2934" s="1" t="s">
        <v>4576</v>
      </c>
      <c r="F2934" s="1">
        <v>3.1507</v>
      </c>
      <c r="J2934" s="1">
        <v>3.1186</v>
      </c>
      <c r="O2934" s="1">
        <v>3.1186</v>
      </c>
      <c r="T2934" s="1">
        <v>3.1286</v>
      </c>
      <c r="V2934" s="1">
        <v>3.1014</v>
      </c>
      <c r="W2934" s="1">
        <v>3.0893</v>
      </c>
      <c r="AI2934" s="1">
        <v>3.0893</v>
      </c>
      <c r="AK2934" s="6">
        <f t="shared" si="88"/>
        <v>3.10763333333333</v>
      </c>
    </row>
    <row r="2935" s="1" customFormat="1" ht="23" customHeight="1" spans="1:37">
      <c r="A2935" s="1">
        <v>2932</v>
      </c>
      <c r="B2935" s="1" t="s">
        <v>4580</v>
      </c>
      <c r="C2935" s="1" t="s">
        <v>186</v>
      </c>
      <c r="D2935" s="1" t="s">
        <v>122</v>
      </c>
      <c r="E2935" s="1" t="s">
        <v>4576</v>
      </c>
      <c r="F2935" s="1">
        <v>0.0858</v>
      </c>
      <c r="L2935" s="1">
        <v>0.0624</v>
      </c>
      <c r="V2935" s="1">
        <v>0.0816</v>
      </c>
      <c r="AG2935" s="1">
        <v>0.075</v>
      </c>
      <c r="AK2935" s="6">
        <f t="shared" si="88"/>
        <v>0.073</v>
      </c>
    </row>
    <row r="2936" s="1" customFormat="1" ht="23" customHeight="1" spans="1:37">
      <c r="A2936" s="1">
        <v>2933</v>
      </c>
      <c r="B2936" s="1" t="s">
        <v>4581</v>
      </c>
      <c r="C2936" s="1" t="s">
        <v>345</v>
      </c>
      <c r="D2936" s="1" t="s">
        <v>175</v>
      </c>
      <c r="E2936" s="1" t="s">
        <v>4576</v>
      </c>
      <c r="F2936" s="1">
        <v>0.311</v>
      </c>
      <c r="L2936" s="1">
        <v>0.2</v>
      </c>
      <c r="X2936" s="1">
        <v>0.25</v>
      </c>
      <c r="AK2936" s="6">
        <f t="shared" si="88"/>
        <v>0.225</v>
      </c>
    </row>
    <row r="2937" s="1" customFormat="1" ht="23" customHeight="1" spans="1:37">
      <c r="A2937" s="1">
        <v>2934</v>
      </c>
      <c r="B2937" s="1" t="s">
        <v>316</v>
      </c>
      <c r="C2937" s="1" t="s">
        <v>191</v>
      </c>
      <c r="D2937" s="1" t="s">
        <v>233</v>
      </c>
      <c r="E2937" s="1" t="s">
        <v>4576</v>
      </c>
      <c r="F2937" s="1">
        <v>0.6314</v>
      </c>
      <c r="L2937" s="1">
        <v>0.3971</v>
      </c>
      <c r="V2937" s="1">
        <v>0.62</v>
      </c>
      <c r="AB2937" s="1">
        <v>0.3</v>
      </c>
      <c r="AG2937" s="1">
        <v>0.53</v>
      </c>
      <c r="AK2937" s="6">
        <f t="shared" si="88"/>
        <v>0.461775</v>
      </c>
    </row>
    <row r="2938" s="1" customFormat="1" ht="23" customHeight="1" spans="1:37">
      <c r="A2938" s="1">
        <v>2935</v>
      </c>
      <c r="B2938" s="1" t="s">
        <v>1949</v>
      </c>
      <c r="C2938" s="1" t="s">
        <v>191</v>
      </c>
      <c r="D2938" s="1" t="s">
        <v>233</v>
      </c>
      <c r="E2938" s="1" t="s">
        <v>4576</v>
      </c>
      <c r="F2938" s="1">
        <v>2.1686</v>
      </c>
      <c r="G2938" s="1">
        <v>2.1129</v>
      </c>
      <c r="J2938" s="1">
        <v>2</v>
      </c>
      <c r="Q2938" s="1">
        <v>1.9143</v>
      </c>
      <c r="AK2938" s="6">
        <f t="shared" si="88"/>
        <v>2.00906666666667</v>
      </c>
    </row>
    <row r="2939" s="1" customFormat="1" ht="23" customHeight="1" spans="1:37">
      <c r="A2939" s="1">
        <v>2936</v>
      </c>
      <c r="B2939" s="1" t="s">
        <v>1949</v>
      </c>
      <c r="C2939" s="1" t="s">
        <v>191</v>
      </c>
      <c r="D2939" s="1" t="s">
        <v>237</v>
      </c>
      <c r="E2939" s="1" t="s">
        <v>4576</v>
      </c>
      <c r="F2939" s="1">
        <v>2.1143</v>
      </c>
      <c r="J2939" s="1">
        <v>2</v>
      </c>
      <c r="T2939" s="1">
        <v>2.0414</v>
      </c>
      <c r="V2939" s="1">
        <v>1.9143</v>
      </c>
      <c r="AK2939" s="6">
        <f t="shared" si="88"/>
        <v>1.98523333333333</v>
      </c>
    </row>
    <row r="2940" s="1" customFormat="1" ht="23" customHeight="1" spans="1:37">
      <c r="A2940" s="1">
        <v>2937</v>
      </c>
      <c r="B2940" s="1" t="s">
        <v>4582</v>
      </c>
      <c r="C2940" s="1" t="s">
        <v>90</v>
      </c>
      <c r="D2940" s="1" t="s">
        <v>122</v>
      </c>
      <c r="E2940" s="1" t="s">
        <v>4576</v>
      </c>
      <c r="F2940" s="1">
        <v>0.24</v>
      </c>
      <c r="Q2940" s="1">
        <v>0.0753</v>
      </c>
      <c r="T2940" s="1">
        <v>0.1913</v>
      </c>
      <c r="X2940" s="1">
        <v>0.07</v>
      </c>
      <c r="AB2940" s="1">
        <v>0.22</v>
      </c>
      <c r="AK2940" s="6">
        <f t="shared" si="88"/>
        <v>0.13915</v>
      </c>
    </row>
    <row r="2941" s="1" customFormat="1" ht="23" customHeight="1" spans="1:37">
      <c r="A2941" s="1">
        <v>2938</v>
      </c>
      <c r="B2941" s="1" t="s">
        <v>4583</v>
      </c>
      <c r="C2941" s="1" t="s">
        <v>2377</v>
      </c>
      <c r="D2941" s="1" t="s">
        <v>3989</v>
      </c>
      <c r="E2941" s="1" t="s">
        <v>4576</v>
      </c>
      <c r="F2941" s="1">
        <v>0.835</v>
      </c>
      <c r="K2941" s="1">
        <v>0.7643</v>
      </c>
      <c r="U2941" s="1">
        <v>0.7336</v>
      </c>
      <c r="AI2941" s="1">
        <v>0.7336</v>
      </c>
      <c r="AK2941" s="6">
        <f t="shared" si="88"/>
        <v>0.743833333333333</v>
      </c>
    </row>
    <row r="2942" s="1" customFormat="1" ht="23" customHeight="1" spans="1:37">
      <c r="A2942" s="1">
        <v>2939</v>
      </c>
      <c r="B2942" s="1" t="s">
        <v>4583</v>
      </c>
      <c r="C2942" s="1" t="s">
        <v>2377</v>
      </c>
      <c r="D2942" s="1" t="s">
        <v>778</v>
      </c>
      <c r="E2942" s="1" t="s">
        <v>4576</v>
      </c>
      <c r="F2942" s="1">
        <v>0.8124</v>
      </c>
      <c r="I2942" s="1">
        <v>0.742</v>
      </c>
      <c r="AB2942" s="1">
        <v>0.6703</v>
      </c>
      <c r="AI2942" s="1">
        <v>0.742</v>
      </c>
      <c r="AK2942" s="6">
        <f t="shared" si="88"/>
        <v>0.7181</v>
      </c>
    </row>
    <row r="2943" s="1" customFormat="1" ht="23" customHeight="1" spans="1:37">
      <c r="A2943" s="1">
        <v>2940</v>
      </c>
      <c r="B2943" s="1" t="s">
        <v>4584</v>
      </c>
      <c r="C2943" s="1" t="s">
        <v>2377</v>
      </c>
      <c r="D2943" s="1" t="s">
        <v>136</v>
      </c>
      <c r="E2943" s="1" t="s">
        <v>4576</v>
      </c>
      <c r="F2943" s="1">
        <v>0.5508</v>
      </c>
      <c r="K2943" s="1">
        <v>0.4346</v>
      </c>
      <c r="T2943" s="1">
        <v>0.435</v>
      </c>
      <c r="U2943" s="1">
        <v>0.4346</v>
      </c>
      <c r="AI2943" s="1">
        <v>0.4346</v>
      </c>
      <c r="AK2943" s="6">
        <f t="shared" si="88"/>
        <v>0.4347</v>
      </c>
    </row>
    <row r="2944" s="1" customFormat="1" ht="23" customHeight="1" spans="1:37">
      <c r="A2944" s="1">
        <v>2941</v>
      </c>
      <c r="B2944" s="1" t="s">
        <v>4584</v>
      </c>
      <c r="C2944" s="1" t="s">
        <v>2377</v>
      </c>
      <c r="D2944" s="1" t="s">
        <v>131</v>
      </c>
      <c r="E2944" s="1" t="s">
        <v>4576</v>
      </c>
      <c r="F2944" s="1">
        <v>0.5326</v>
      </c>
      <c r="L2944" s="1">
        <v>0.4</v>
      </c>
      <c r="T2944" s="1">
        <v>0.4203</v>
      </c>
      <c r="U2944" s="1">
        <v>0.4</v>
      </c>
      <c r="AK2944" s="6">
        <f t="shared" si="88"/>
        <v>0.406766666666667</v>
      </c>
    </row>
    <row r="2945" s="1" customFormat="1" ht="23" customHeight="1" spans="1:37">
      <c r="A2945" s="1">
        <v>2942</v>
      </c>
      <c r="B2945" s="1" t="s">
        <v>4585</v>
      </c>
      <c r="C2945" s="1" t="s">
        <v>3351</v>
      </c>
      <c r="D2945" s="1" t="s">
        <v>4586</v>
      </c>
      <c r="E2945" s="1" t="s">
        <v>4576</v>
      </c>
      <c r="F2945" s="1">
        <v>0.1435</v>
      </c>
      <c r="M2945" s="1">
        <v>0.1365</v>
      </c>
      <c r="AB2945" s="1">
        <v>0.0626</v>
      </c>
      <c r="AG2945" s="1">
        <v>0.115</v>
      </c>
      <c r="AK2945" s="6">
        <f t="shared" si="88"/>
        <v>0.1047</v>
      </c>
    </row>
    <row r="2946" s="1" customFormat="1" ht="73" customHeight="1" spans="1:37">
      <c r="A2946" s="1">
        <v>2943</v>
      </c>
      <c r="B2946" s="1" t="s">
        <v>4587</v>
      </c>
      <c r="C2946" s="1" t="s">
        <v>183</v>
      </c>
      <c r="D2946" s="1" t="s">
        <v>2120</v>
      </c>
      <c r="E2946" s="1" t="s">
        <v>4588</v>
      </c>
      <c r="F2946" s="6">
        <v>18.5592</v>
      </c>
      <c r="G2946" s="6">
        <f>53.98/3</f>
        <v>17.9933333333333</v>
      </c>
      <c r="H2946" s="6"/>
      <c r="I2946" s="6"/>
      <c r="J2946" s="6">
        <f>53.98/3</f>
        <v>17.9933333333333</v>
      </c>
      <c r="K2946" s="6"/>
      <c r="L2946" s="6"/>
      <c r="M2946" s="6">
        <f>54.08/3</f>
        <v>18.0266666666667</v>
      </c>
      <c r="N2946" s="6"/>
      <c r="O2946" s="6"/>
      <c r="P2946" s="6"/>
      <c r="Q2946" s="6">
        <f>53.98/3</f>
        <v>17.9933333333333</v>
      </c>
      <c r="R2946" s="6"/>
      <c r="S2946" s="6"/>
      <c r="T2946" s="6"/>
      <c r="U2946" s="6">
        <f>54.08/3</f>
        <v>18.0266666666667</v>
      </c>
      <c r="V2946" s="6"/>
      <c r="W2946" s="6">
        <f>53.98/3</f>
        <v>17.9933333333333</v>
      </c>
      <c r="X2946" s="6"/>
      <c r="Y2946" s="6"/>
      <c r="Z2946" s="6">
        <f>53.98/3</f>
        <v>17.9933333333333</v>
      </c>
      <c r="AA2946" s="6"/>
      <c r="AB2946" s="6">
        <f>54.08/3</f>
        <v>18.0266666666667</v>
      </c>
      <c r="AC2946" s="6"/>
      <c r="AD2946" s="6"/>
      <c r="AE2946" s="6"/>
      <c r="AF2946" s="6">
        <f>54.08/3</f>
        <v>18.0266666666667</v>
      </c>
      <c r="AG2946" s="6"/>
      <c r="AH2946" s="6"/>
      <c r="AI2946" s="6">
        <f>53.98/3</f>
        <v>17.9933333333333</v>
      </c>
      <c r="AJ2946" s="6"/>
      <c r="AK2946" s="6">
        <v>18.0067</v>
      </c>
    </row>
    <row r="2947" s="1" customFormat="1" ht="73" customHeight="1" spans="1:37">
      <c r="A2947" s="1">
        <v>2944</v>
      </c>
      <c r="B2947" s="1" t="s">
        <v>4587</v>
      </c>
      <c r="C2947" s="1" t="s">
        <v>183</v>
      </c>
      <c r="D2947" s="1" t="s">
        <v>993</v>
      </c>
      <c r="E2947" s="1" t="s">
        <v>4588</v>
      </c>
      <c r="F2947" s="6">
        <v>18.0952</v>
      </c>
      <c r="G2947" s="6"/>
      <c r="H2947" s="6"/>
      <c r="I2947" s="6"/>
      <c r="J2947" s="6">
        <f>107.96/6</f>
        <v>17.9933333333333</v>
      </c>
      <c r="K2947" s="6"/>
      <c r="L2947" s="6"/>
      <c r="M2947" s="6">
        <f>108.16/6</f>
        <v>18.0266666666667</v>
      </c>
      <c r="N2947" s="6"/>
      <c r="O2947" s="6"/>
      <c r="P2947" s="6"/>
      <c r="Q2947" s="6"/>
      <c r="R2947" s="6"/>
      <c r="S2947" s="6"/>
      <c r="T2947" s="6"/>
      <c r="U2947" s="6">
        <f>108.48/6</f>
        <v>18.08</v>
      </c>
      <c r="V2947" s="6">
        <f>107.04/6</f>
        <v>17.84</v>
      </c>
      <c r="W2947" s="6">
        <f>107.29/6</f>
        <v>17.8816666666667</v>
      </c>
      <c r="X2947" s="6"/>
      <c r="Y2947" s="6"/>
      <c r="Z2947" s="6"/>
      <c r="AA2947" s="6"/>
      <c r="AB2947" s="6"/>
      <c r="AC2947" s="6"/>
      <c r="AD2947" s="6">
        <f>106.66/6</f>
        <v>17.7766666666667</v>
      </c>
      <c r="AE2947" s="6"/>
      <c r="AF2947" s="6">
        <f>106.66/6</f>
        <v>17.7766666666667</v>
      </c>
      <c r="AG2947" s="6"/>
      <c r="AH2947" s="6"/>
      <c r="AI2947" s="6"/>
      <c r="AJ2947" s="6"/>
      <c r="AK2947" s="6">
        <v>17.9107</v>
      </c>
    </row>
    <row r="2948" s="1" customFormat="1" ht="73" customHeight="1" spans="1:37">
      <c r="A2948" s="1">
        <v>2945</v>
      </c>
      <c r="B2948" s="1" t="s">
        <v>4589</v>
      </c>
      <c r="C2948" s="1" t="s">
        <v>553</v>
      </c>
      <c r="D2948" s="1" t="s">
        <v>1336</v>
      </c>
      <c r="E2948" s="1" t="s">
        <v>4588</v>
      </c>
      <c r="F2948" s="6">
        <f>33.76/14</f>
        <v>2.41142857142857</v>
      </c>
      <c r="G2948" s="6"/>
      <c r="H2948" s="6"/>
      <c r="I2948" s="6">
        <f>32.96/14</f>
        <v>2.35428571428571</v>
      </c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6">
        <f>32.96/14</f>
        <v>2.35428571428571</v>
      </c>
      <c r="AE2948" s="6"/>
      <c r="AF2948" s="6">
        <f>33.74/14</f>
        <v>2.41</v>
      </c>
      <c r="AG2948" s="6"/>
      <c r="AH2948" s="6"/>
      <c r="AI2948" s="6">
        <f>32.96/14</f>
        <v>2.35428571428571</v>
      </c>
      <c r="AJ2948" s="6">
        <f>33.313/14</f>
        <v>2.3795</v>
      </c>
      <c r="AK2948" s="6">
        <v>2.3705</v>
      </c>
    </row>
    <row r="2949" s="1" customFormat="1" ht="73" customHeight="1" spans="1:37">
      <c r="A2949" s="1">
        <v>2946</v>
      </c>
      <c r="B2949" s="1" t="s">
        <v>4589</v>
      </c>
      <c r="C2949" s="1" t="s">
        <v>278</v>
      </c>
      <c r="D2949" s="1" t="s">
        <v>51</v>
      </c>
      <c r="E2949" s="1" t="s">
        <v>4588</v>
      </c>
      <c r="F2949" s="6">
        <v>4.189</v>
      </c>
      <c r="G2949" s="6"/>
      <c r="H2949" s="6"/>
      <c r="I2949" s="6">
        <f>27.42/7</f>
        <v>3.91714285714286</v>
      </c>
      <c r="J2949" s="6">
        <f>25.59/7</f>
        <v>3.65571428571429</v>
      </c>
      <c r="K2949" s="6"/>
      <c r="L2949" s="6"/>
      <c r="M2949" s="6">
        <f>25.4499/7</f>
        <v>3.6357</v>
      </c>
      <c r="N2949" s="6"/>
      <c r="O2949" s="6"/>
      <c r="P2949" s="6"/>
      <c r="Q2949" s="6"/>
      <c r="R2949" s="6"/>
      <c r="S2949" s="6"/>
      <c r="T2949" s="6"/>
      <c r="U2949" s="6"/>
      <c r="V2949" s="6"/>
      <c r="W2949" s="6"/>
      <c r="X2949" s="6">
        <f>26.1/7</f>
        <v>3.72857142857143</v>
      </c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>
        <v>3.7343</v>
      </c>
    </row>
    <row r="2950" s="1" customFormat="1" ht="73" customHeight="1" spans="1:37">
      <c r="A2950" s="1">
        <v>2947</v>
      </c>
      <c r="B2950" s="1" t="s">
        <v>4589</v>
      </c>
      <c r="C2950" s="1" t="s">
        <v>278</v>
      </c>
      <c r="D2950" s="1" t="s">
        <v>1336</v>
      </c>
      <c r="E2950" s="1" t="s">
        <v>4588</v>
      </c>
      <c r="F2950" s="6">
        <f>57.18/14</f>
        <v>4.08428571428571</v>
      </c>
      <c r="G2950" s="6"/>
      <c r="H2950" s="6"/>
      <c r="I2950" s="6"/>
      <c r="J2950" s="6">
        <f>51.18/14</f>
        <v>3.65571428571429</v>
      </c>
      <c r="K2950" s="6"/>
      <c r="L2950" s="6"/>
      <c r="M2950" s="6">
        <f>50.8998/14</f>
        <v>3.6357</v>
      </c>
      <c r="N2950" s="6"/>
      <c r="O2950" s="6"/>
      <c r="P2950" s="6"/>
      <c r="Q2950" s="6"/>
      <c r="R2950" s="6"/>
      <c r="S2950" s="6"/>
      <c r="T2950" s="6"/>
      <c r="U2950" s="6">
        <f>46.62/14</f>
        <v>3.33</v>
      </c>
      <c r="V2950" s="6"/>
      <c r="W2950" s="6"/>
      <c r="X2950" s="6">
        <f>50.9/14</f>
        <v>3.63571428571429</v>
      </c>
      <c r="Y2950" s="6"/>
      <c r="Z2950" s="6"/>
      <c r="AA2950" s="6"/>
      <c r="AB2950" s="6"/>
      <c r="AC2950" s="6"/>
      <c r="AD2950" s="6">
        <f>56.03/14</f>
        <v>4.00214285714286</v>
      </c>
      <c r="AE2950" s="6"/>
      <c r="AF2950" s="6">
        <f>56.03/14</f>
        <v>4.00214285714286</v>
      </c>
      <c r="AG2950" s="6"/>
      <c r="AH2950" s="6"/>
      <c r="AI2950" s="6"/>
      <c r="AJ2950" s="6"/>
      <c r="AK2950" s="6">
        <v>3.7102</v>
      </c>
    </row>
    <row r="2951" s="1" customFormat="1" ht="73" customHeight="1" spans="1:37">
      <c r="A2951" s="1">
        <v>2948</v>
      </c>
      <c r="B2951" s="1" t="s">
        <v>717</v>
      </c>
      <c r="C2951" s="1" t="s">
        <v>40</v>
      </c>
      <c r="D2951" s="1" t="s">
        <v>565</v>
      </c>
      <c r="E2951" s="1" t="s">
        <v>4588</v>
      </c>
      <c r="F2951" s="6">
        <f>18.5/50</f>
        <v>0.37</v>
      </c>
      <c r="G2951" s="6"/>
      <c r="H2951" s="6"/>
      <c r="I2951" s="6"/>
      <c r="J2951" s="6">
        <f>18/50</f>
        <v>0.36</v>
      </c>
      <c r="K2951" s="6"/>
      <c r="L2951" s="6"/>
      <c r="M2951" s="6"/>
      <c r="N2951" s="6"/>
      <c r="O2951" s="6"/>
      <c r="P2951" s="6"/>
      <c r="Q2951" s="6"/>
      <c r="R2951" s="6">
        <f>18/50</f>
        <v>0.36</v>
      </c>
      <c r="S2951" s="6"/>
      <c r="T2951" s="6"/>
      <c r="U2951" s="6"/>
      <c r="V2951" s="6"/>
      <c r="W2951" s="6"/>
      <c r="X2951" s="6"/>
      <c r="Y2951" s="6">
        <f>18/50</f>
        <v>0.36</v>
      </c>
      <c r="Z2951" s="6"/>
      <c r="AA2951" s="6"/>
      <c r="AB2951" s="6">
        <f>18/50</f>
        <v>0.36</v>
      </c>
      <c r="AC2951" s="6"/>
      <c r="AD2951" s="6"/>
      <c r="AE2951" s="6"/>
      <c r="AF2951" s="6">
        <f>18/50</f>
        <v>0.36</v>
      </c>
      <c r="AG2951" s="6"/>
      <c r="AH2951" s="6"/>
      <c r="AI2951" s="6"/>
      <c r="AJ2951" s="6">
        <f>17.98/50</f>
        <v>0.3596</v>
      </c>
      <c r="AK2951" s="6">
        <v>0.3599</v>
      </c>
    </row>
    <row r="2952" s="1" customFormat="1" ht="73" customHeight="1" spans="1:37">
      <c r="A2952" s="1">
        <v>2949</v>
      </c>
      <c r="B2952" s="1" t="s">
        <v>717</v>
      </c>
      <c r="C2952" s="1" t="s">
        <v>40</v>
      </c>
      <c r="D2952" s="1" t="s">
        <v>189</v>
      </c>
      <c r="E2952" s="1" t="s">
        <v>4588</v>
      </c>
      <c r="F2952" s="6">
        <f>11.31/30</f>
        <v>0.377</v>
      </c>
      <c r="G2952" s="6"/>
      <c r="H2952" s="6"/>
      <c r="I2952" s="6"/>
      <c r="J2952" s="6">
        <f>10.8/30</f>
        <v>0.36</v>
      </c>
      <c r="K2952" s="6"/>
      <c r="L2952" s="6"/>
      <c r="M2952" s="6"/>
      <c r="N2952" s="6"/>
      <c r="O2952" s="6"/>
      <c r="P2952" s="6"/>
      <c r="Q2952" s="6"/>
      <c r="R2952" s="6">
        <f>10.8/30</f>
        <v>0.36</v>
      </c>
      <c r="S2952" s="6"/>
      <c r="T2952" s="6"/>
      <c r="U2952" s="6"/>
      <c r="V2952" s="6"/>
      <c r="W2952" s="6"/>
      <c r="X2952" s="6"/>
      <c r="Y2952" s="6">
        <f t="shared" ref="Y2952:AD2952" si="89">10.8/30</f>
        <v>0.36</v>
      </c>
      <c r="Z2952" s="6">
        <f t="shared" si="89"/>
        <v>0.36</v>
      </c>
      <c r="AA2952" s="6"/>
      <c r="AB2952" s="6"/>
      <c r="AC2952" s="6"/>
      <c r="AD2952" s="6">
        <f t="shared" si="89"/>
        <v>0.36</v>
      </c>
      <c r="AE2952" s="6"/>
      <c r="AF2952" s="6">
        <f t="shared" ref="AF2952:AI2952" si="90">10.8/30</f>
        <v>0.36</v>
      </c>
      <c r="AG2952" s="6">
        <f t="shared" si="90"/>
        <v>0.36</v>
      </c>
      <c r="AH2952" s="6"/>
      <c r="AI2952" s="6">
        <f t="shared" si="90"/>
        <v>0.36</v>
      </c>
      <c r="AJ2952" s="6"/>
      <c r="AK2952" s="6">
        <v>0.36</v>
      </c>
    </row>
    <row r="2953" s="1" customFormat="1" ht="30" customHeight="1" spans="1:37">
      <c r="A2953" s="1">
        <v>2950</v>
      </c>
      <c r="B2953" s="1" t="s">
        <v>4590</v>
      </c>
      <c r="C2953" s="1" t="s">
        <v>118</v>
      </c>
      <c r="D2953" s="1" t="s">
        <v>778</v>
      </c>
      <c r="E2953" s="1" t="s">
        <v>4591</v>
      </c>
      <c r="F2953" s="1">
        <v>1.5485</v>
      </c>
      <c r="G2953" s="1">
        <v>1.5337</v>
      </c>
      <c r="J2953" s="1">
        <v>1.5337</v>
      </c>
      <c r="O2953" s="1">
        <v>1.5337</v>
      </c>
      <c r="Q2953" s="1">
        <v>1.5337</v>
      </c>
      <c r="U2953" s="1">
        <v>1.5337</v>
      </c>
      <c r="W2953" s="1">
        <v>1.5337</v>
      </c>
      <c r="Z2953" s="1">
        <v>1.5337</v>
      </c>
      <c r="AD2953" s="1">
        <v>1.5337</v>
      </c>
      <c r="AF2953" s="1">
        <v>1.5337</v>
      </c>
      <c r="AI2953" s="1">
        <v>1.5337</v>
      </c>
      <c r="AK2953" s="1">
        <v>1.5337</v>
      </c>
    </row>
    <row r="2954" s="1" customFormat="1" ht="30" customHeight="1" spans="1:37">
      <c r="A2954" s="1">
        <v>2951</v>
      </c>
      <c r="B2954" s="1" t="s">
        <v>4592</v>
      </c>
      <c r="C2954" s="1" t="s">
        <v>4593</v>
      </c>
      <c r="D2954" s="1" t="s">
        <v>715</v>
      </c>
      <c r="E2954" s="1" t="s">
        <v>4591</v>
      </c>
      <c r="F2954" s="1">
        <v>27.11</v>
      </c>
      <c r="G2954" s="1">
        <v>27</v>
      </c>
      <c r="J2954" s="1">
        <v>27</v>
      </c>
      <c r="N2954" s="1">
        <v>27</v>
      </c>
      <c r="O2954" s="1">
        <v>27</v>
      </c>
      <c r="Q2954" s="1">
        <v>27</v>
      </c>
      <c r="R2954" s="1">
        <v>27</v>
      </c>
      <c r="U2954" s="1">
        <v>27</v>
      </c>
      <c r="W2954" s="1">
        <v>27</v>
      </c>
      <c r="Z2954" s="1">
        <v>27</v>
      </c>
      <c r="AF2954" s="1">
        <v>27</v>
      </c>
      <c r="AI2954" s="1">
        <v>27</v>
      </c>
      <c r="AJ2954" s="1">
        <v>27</v>
      </c>
      <c r="AK2954" s="1">
        <v>27</v>
      </c>
    </row>
    <row r="2955" s="1" customFormat="1" ht="30" customHeight="1" spans="1:37">
      <c r="A2955" s="1">
        <v>2952</v>
      </c>
      <c r="B2955" s="1" t="s">
        <v>4592</v>
      </c>
      <c r="C2955" s="1" t="s">
        <v>4594</v>
      </c>
      <c r="D2955" s="1" t="s">
        <v>715</v>
      </c>
      <c r="E2955" s="1" t="s">
        <v>4591</v>
      </c>
      <c r="F2955" s="1">
        <v>59.85</v>
      </c>
      <c r="J2955" s="1">
        <v>59.26</v>
      </c>
      <c r="V2955" s="1">
        <v>58.09</v>
      </c>
      <c r="AD2955" s="1">
        <v>58.09</v>
      </c>
      <c r="AF2955" s="1">
        <v>58.09</v>
      </c>
      <c r="AI2955" s="1">
        <v>58.09</v>
      </c>
      <c r="AK2955" s="1">
        <v>58.324</v>
      </c>
    </row>
    <row r="2956" s="1" customFormat="1" ht="30" customHeight="1" spans="1:37">
      <c r="A2956" s="1">
        <v>2953</v>
      </c>
      <c r="B2956" s="1" t="s">
        <v>1583</v>
      </c>
      <c r="C2956" s="1" t="s">
        <v>90</v>
      </c>
      <c r="D2956" s="1" t="s">
        <v>4595</v>
      </c>
      <c r="E2956" s="1" t="s">
        <v>4591</v>
      </c>
      <c r="F2956" s="1">
        <v>1.7538</v>
      </c>
      <c r="K2956" s="1">
        <v>1.6575</v>
      </c>
      <c r="N2956" s="1">
        <v>1.658</v>
      </c>
      <c r="Q2956" s="1">
        <v>1.482</v>
      </c>
      <c r="S2956" s="1">
        <v>1.6966</v>
      </c>
      <c r="U2956" s="1">
        <v>1.482</v>
      </c>
      <c r="V2956" s="1">
        <v>1.5575</v>
      </c>
      <c r="AF2956" s="1">
        <v>1.482</v>
      </c>
      <c r="AJ2956" s="1">
        <v>1.482</v>
      </c>
      <c r="AK2956" s="1">
        <v>1.5622</v>
      </c>
    </row>
    <row r="2957" s="1" customFormat="1" ht="30" customHeight="1" spans="1:37">
      <c r="A2957" s="1">
        <v>2954</v>
      </c>
      <c r="B2957" s="1" t="s">
        <v>1583</v>
      </c>
      <c r="C2957" s="1" t="s">
        <v>1073</v>
      </c>
      <c r="D2957" s="1" t="s">
        <v>4596</v>
      </c>
      <c r="E2957" s="1" t="s">
        <v>4591</v>
      </c>
      <c r="F2957" s="1">
        <v>0.8175</v>
      </c>
      <c r="G2957" s="1">
        <v>0.7975</v>
      </c>
      <c r="Q2957" s="1">
        <v>0.7975</v>
      </c>
      <c r="Y2957" s="1">
        <v>0.7975</v>
      </c>
      <c r="Z2957" s="1">
        <v>0.7975</v>
      </c>
      <c r="AF2957" s="1">
        <v>0.7975</v>
      </c>
      <c r="AI2957" s="1">
        <v>0.7975</v>
      </c>
      <c r="AJ2957" s="1">
        <v>0.7975</v>
      </c>
      <c r="AK2957" s="1">
        <v>0.7975</v>
      </c>
    </row>
    <row r="2958" s="1" customFormat="1" ht="30" customHeight="1" spans="1:37">
      <c r="A2958" s="1">
        <v>2955</v>
      </c>
      <c r="B2958" s="1" t="s">
        <v>4597</v>
      </c>
      <c r="C2958" s="1" t="s">
        <v>4598</v>
      </c>
      <c r="D2958" s="1" t="s">
        <v>212</v>
      </c>
      <c r="E2958" s="1" t="s">
        <v>4591</v>
      </c>
      <c r="F2958" s="1">
        <v>20.21</v>
      </c>
      <c r="G2958" s="1">
        <v>20.19</v>
      </c>
      <c r="J2958" s="1">
        <v>20.19</v>
      </c>
      <c r="N2958" s="1">
        <v>20.19</v>
      </c>
      <c r="O2958" s="1">
        <v>20.19</v>
      </c>
      <c r="Q2958" s="1">
        <v>20.19</v>
      </c>
      <c r="R2958" s="1">
        <v>20.19</v>
      </c>
      <c r="U2958" s="1">
        <v>20.19</v>
      </c>
      <c r="W2958" s="1">
        <v>20.19</v>
      </c>
      <c r="Y2958" s="1">
        <v>20.19</v>
      </c>
      <c r="AD2958" s="1">
        <v>20.19</v>
      </c>
      <c r="AI2958" s="1">
        <v>20.19</v>
      </c>
      <c r="AJ2958" s="1">
        <v>20.19</v>
      </c>
      <c r="AK2958" s="1">
        <v>20.19</v>
      </c>
    </row>
    <row r="2959" s="1" customFormat="1" ht="30" customHeight="1" spans="1:37">
      <c r="A2959" s="1">
        <v>2956</v>
      </c>
      <c r="B2959" s="1" t="s">
        <v>4599</v>
      </c>
      <c r="C2959" s="1" t="s">
        <v>4600</v>
      </c>
      <c r="D2959" s="1" t="s">
        <v>514</v>
      </c>
      <c r="E2959" s="1" t="s">
        <v>4591</v>
      </c>
      <c r="F2959" s="1">
        <v>9.1823</v>
      </c>
      <c r="G2959" s="1">
        <v>8.9265</v>
      </c>
      <c r="J2959" s="1">
        <v>8.9265</v>
      </c>
      <c r="W2959" s="1">
        <v>8.9265</v>
      </c>
      <c r="AD2959" s="1">
        <v>8.927</v>
      </c>
      <c r="AK2959" s="1">
        <v>8.9267</v>
      </c>
    </row>
    <row r="2960" s="1" customFormat="1" ht="73" customHeight="1" spans="1:37">
      <c r="A2960" s="1">
        <v>2957</v>
      </c>
      <c r="B2960" s="1" t="s">
        <v>4601</v>
      </c>
      <c r="C2960" s="1" t="s">
        <v>4602</v>
      </c>
      <c r="D2960" s="1" t="s">
        <v>47</v>
      </c>
      <c r="E2960" s="1" t="s">
        <v>4603</v>
      </c>
      <c r="F2960" s="1">
        <v>71.9733</v>
      </c>
      <c r="G2960" s="1">
        <v>71.92</v>
      </c>
      <c r="J2960" s="1">
        <v>70.81</v>
      </c>
      <c r="T2960" s="1">
        <v>68.58</v>
      </c>
      <c r="U2960" s="1">
        <v>71.92</v>
      </c>
      <c r="Y2960" s="1">
        <v>71.95</v>
      </c>
      <c r="Z2960" s="1">
        <v>71.92</v>
      </c>
      <c r="AD2960" s="1">
        <v>71.92</v>
      </c>
      <c r="AF2960" s="1">
        <v>71.92</v>
      </c>
      <c r="AI2960" s="1">
        <v>68.58</v>
      </c>
      <c r="AK2960" s="1">
        <v>71.0578</v>
      </c>
    </row>
    <row r="2961" s="1" customFormat="1" ht="40.5" spans="1:37">
      <c r="A2961" s="1">
        <v>2958</v>
      </c>
      <c r="B2961" s="1" t="s">
        <v>2878</v>
      </c>
      <c r="C2961" s="1" t="s">
        <v>246</v>
      </c>
      <c r="D2961" s="1">
        <v>60</v>
      </c>
      <c r="E2961" s="1" t="s">
        <v>4604</v>
      </c>
      <c r="F2961" s="1">
        <v>0.2</v>
      </c>
      <c r="G2961" s="1">
        <v>0.1917</v>
      </c>
      <c r="L2961" s="1">
        <v>0.1617</v>
      </c>
      <c r="M2961" s="1">
        <v>0.1633</v>
      </c>
      <c r="AK2961" s="1">
        <v>0.1722</v>
      </c>
    </row>
    <row r="2962" s="1" customFormat="1" ht="40.5" spans="1:37">
      <c r="A2962" s="1">
        <v>2959</v>
      </c>
      <c r="B2962" s="1" t="s">
        <v>309</v>
      </c>
      <c r="C2962" s="1" t="s">
        <v>98</v>
      </c>
      <c r="D2962" s="1">
        <v>100</v>
      </c>
      <c r="E2962" s="1" t="s">
        <v>4604</v>
      </c>
      <c r="F2962" s="1">
        <v>0.2701</v>
      </c>
      <c r="G2962" s="1">
        <v>0.24</v>
      </c>
      <c r="I2962" s="1">
        <v>0.2476</v>
      </c>
      <c r="L2962" s="1">
        <v>0.2592</v>
      </c>
      <c r="T2962" s="1">
        <v>0.2484</v>
      </c>
      <c r="U2962" s="1">
        <v>0.245</v>
      </c>
      <c r="AK2962" s="1">
        <v>0.248</v>
      </c>
    </row>
    <row r="2963" s="1" customFormat="1" ht="40.5" spans="1:37">
      <c r="A2963" s="1">
        <v>2960</v>
      </c>
      <c r="B2963" s="1" t="s">
        <v>4605</v>
      </c>
      <c r="C2963" s="1" t="s">
        <v>436</v>
      </c>
      <c r="D2963" s="1">
        <v>1</v>
      </c>
      <c r="E2963" s="1" t="s">
        <v>4604</v>
      </c>
      <c r="F2963" s="1">
        <v>5.99</v>
      </c>
      <c r="J2963" s="1">
        <v>5.5</v>
      </c>
      <c r="O2963" s="1">
        <v>5.8</v>
      </c>
      <c r="Q2963" s="1">
        <v>5.5</v>
      </c>
      <c r="U2963" s="1">
        <v>5.5</v>
      </c>
      <c r="V2963" s="1">
        <v>5.98</v>
      </c>
      <c r="AA2963" s="1">
        <v>5.2941</v>
      </c>
      <c r="AD2963" s="1">
        <v>5.93</v>
      </c>
      <c r="AH2963" s="1">
        <v>5.5</v>
      </c>
      <c r="AK2963" s="1">
        <v>5.6255</v>
      </c>
    </row>
    <row r="2964" s="1" customFormat="1" ht="40.5" spans="1:37">
      <c r="A2964" s="1">
        <v>2961</v>
      </c>
      <c r="B2964" s="1" t="s">
        <v>4605</v>
      </c>
      <c r="C2964" s="1" t="s">
        <v>850</v>
      </c>
      <c r="D2964" s="1">
        <v>1</v>
      </c>
      <c r="E2964" s="1" t="s">
        <v>4604</v>
      </c>
      <c r="F2964" s="1">
        <v>9.16</v>
      </c>
      <c r="J2964" s="1">
        <v>9</v>
      </c>
      <c r="N2964" s="1">
        <v>9</v>
      </c>
      <c r="O2964" s="1">
        <v>9</v>
      </c>
      <c r="Q2964" s="1">
        <v>9</v>
      </c>
      <c r="X2964" s="1">
        <v>9</v>
      </c>
      <c r="AD2964" s="1">
        <v>9</v>
      </c>
      <c r="AK2964" s="1">
        <v>9</v>
      </c>
    </row>
    <row r="2965" s="1" customFormat="1" ht="40.5" spans="1:37">
      <c r="A2965" s="1">
        <v>2962</v>
      </c>
      <c r="B2965" s="1" t="s">
        <v>4606</v>
      </c>
      <c r="C2965" s="1" t="s">
        <v>4607</v>
      </c>
      <c r="D2965" s="1">
        <v>1</v>
      </c>
      <c r="E2965" s="1" t="s">
        <v>4604</v>
      </c>
      <c r="F2965" s="1">
        <v>17.5033</v>
      </c>
      <c r="H2965" s="1">
        <v>16.82</v>
      </c>
      <c r="I2965" s="1">
        <v>16.67</v>
      </c>
      <c r="J2965" s="1">
        <v>16</v>
      </c>
      <c r="K2965" s="1">
        <v>16.52</v>
      </c>
      <c r="O2965" s="1">
        <v>16</v>
      </c>
      <c r="Q2965" s="1">
        <v>16</v>
      </c>
      <c r="U2965" s="1">
        <v>16.55</v>
      </c>
      <c r="V2965" s="1">
        <v>16.7</v>
      </c>
      <c r="W2965" s="1">
        <v>16</v>
      </c>
      <c r="Y2965" s="1">
        <v>16</v>
      </c>
      <c r="AA2965" s="1">
        <v>16</v>
      </c>
      <c r="AD2965" s="1">
        <v>16.5</v>
      </c>
      <c r="AE2965" s="1">
        <v>16</v>
      </c>
      <c r="AJ2965" s="1">
        <v>16</v>
      </c>
      <c r="AK2965" s="1">
        <v>16.2686</v>
      </c>
    </row>
    <row r="2966" s="1" customFormat="1" ht="78" customHeight="1" spans="1:37">
      <c r="A2966" s="1">
        <v>2963</v>
      </c>
      <c r="B2966" s="1" t="s">
        <v>958</v>
      </c>
      <c r="C2966" s="1" t="s">
        <v>959</v>
      </c>
      <c r="D2966" s="1" t="s">
        <v>1932</v>
      </c>
      <c r="E2966" s="1" t="s">
        <v>4608</v>
      </c>
      <c r="F2966" s="1">
        <v>56</v>
      </c>
      <c r="K2966" s="1">
        <v>49.99</v>
      </c>
      <c r="L2966" s="1">
        <v>49.99</v>
      </c>
      <c r="O2966" s="1">
        <v>50</v>
      </c>
      <c r="R2966" s="1">
        <v>51.88</v>
      </c>
      <c r="S2966" s="1">
        <v>50</v>
      </c>
      <c r="W2966" s="1">
        <v>54</v>
      </c>
      <c r="AD2966" s="1">
        <v>50</v>
      </c>
      <c r="AH2966" s="1">
        <v>51.88</v>
      </c>
      <c r="AI2966" s="1">
        <v>50</v>
      </c>
      <c r="AK2966" s="1">
        <v>50.86</v>
      </c>
    </row>
    <row r="2967" s="1" customFormat="1" ht="75" customHeight="1" spans="1:37">
      <c r="A2967" s="1">
        <v>2964</v>
      </c>
      <c r="B2967" s="1" t="s">
        <v>1273</v>
      </c>
      <c r="C2967" s="1" t="s">
        <v>345</v>
      </c>
      <c r="D2967" s="1" t="s">
        <v>1932</v>
      </c>
      <c r="E2967" s="1" t="s">
        <v>4608</v>
      </c>
      <c r="F2967" s="1">
        <v>12.5</v>
      </c>
      <c r="I2967" s="1">
        <v>12.03</v>
      </c>
      <c r="J2967" s="1">
        <v>11.17</v>
      </c>
      <c r="L2967" s="1">
        <v>11.82</v>
      </c>
      <c r="V2967" s="1">
        <v>11.83</v>
      </c>
      <c r="X2967" s="1">
        <v>11.8</v>
      </c>
      <c r="Z2967" s="1">
        <v>11</v>
      </c>
      <c r="AD2967" s="1">
        <v>11.5</v>
      </c>
      <c r="AI2967" s="1">
        <v>11</v>
      </c>
      <c r="AK2967" s="1">
        <v>11.5187</v>
      </c>
    </row>
    <row r="2968" s="1" customFormat="1" ht="40.5" spans="1:37">
      <c r="A2968" s="1">
        <v>2965</v>
      </c>
      <c r="B2968" s="1" t="s">
        <v>4609</v>
      </c>
      <c r="C2968" s="1" t="s">
        <v>56</v>
      </c>
      <c r="D2968" s="1" t="s">
        <v>1932</v>
      </c>
      <c r="E2968" s="1" t="s">
        <v>4608</v>
      </c>
      <c r="F2968" s="1">
        <v>12.4825</v>
      </c>
      <c r="I2968" s="1">
        <v>12.43</v>
      </c>
      <c r="J2968" s="1">
        <v>12.16</v>
      </c>
      <c r="K2968" s="1">
        <v>12.28</v>
      </c>
      <c r="M2968" s="1">
        <v>12.35</v>
      </c>
      <c r="O2968" s="1">
        <v>12.16</v>
      </c>
      <c r="V2968" s="1">
        <v>12.06</v>
      </c>
      <c r="AA2968" s="1">
        <v>12.1063</v>
      </c>
      <c r="AC2968" s="1">
        <v>12.36</v>
      </c>
      <c r="AD2968" s="1">
        <v>12.28</v>
      </c>
      <c r="AJ2968" s="1">
        <v>12.13</v>
      </c>
      <c r="AK2968" s="1">
        <v>12.2316</v>
      </c>
    </row>
    <row r="2969" s="1" customFormat="1" ht="41.25" customHeight="1" spans="1:37">
      <c r="A2969" s="1">
        <v>2966</v>
      </c>
      <c r="B2969" s="1" t="s">
        <v>4610</v>
      </c>
      <c r="C2969" s="1" t="s">
        <v>4611</v>
      </c>
      <c r="D2969" s="1" t="s">
        <v>81</v>
      </c>
      <c r="E2969" s="1" t="s">
        <v>4612</v>
      </c>
      <c r="F2969" s="1">
        <v>3.2646</v>
      </c>
      <c r="G2969" s="1">
        <v>2.9083</v>
      </c>
      <c r="K2969" s="1">
        <v>3.22</v>
      </c>
      <c r="L2969" s="1">
        <v>3.1383</v>
      </c>
      <c r="O2969" s="1">
        <v>2.985</v>
      </c>
      <c r="W2969" s="1">
        <v>2.9083</v>
      </c>
      <c r="AA2969" s="1">
        <v>2.9552</v>
      </c>
      <c r="AI2969" s="1">
        <v>2.9083</v>
      </c>
      <c r="AJ2969" s="1">
        <v>2.9083</v>
      </c>
      <c r="AK2969" s="1">
        <v>2.9914</v>
      </c>
    </row>
    <row r="2970" s="1" customFormat="1" ht="40.5" spans="1:37">
      <c r="A2970" s="1">
        <v>2967</v>
      </c>
      <c r="B2970" s="1" t="s">
        <v>4613</v>
      </c>
      <c r="C2970" s="1" t="s">
        <v>4614</v>
      </c>
      <c r="D2970" s="1" t="s">
        <v>81</v>
      </c>
      <c r="E2970" s="1" t="s">
        <v>4612</v>
      </c>
      <c r="F2970" s="1">
        <v>1.3614</v>
      </c>
      <c r="O2970" s="1">
        <v>1.3457</v>
      </c>
      <c r="Q2970" s="1">
        <v>1.3257</v>
      </c>
      <c r="T2970" s="1">
        <v>1.3571</v>
      </c>
      <c r="U2970" s="1">
        <v>1.3442</v>
      </c>
      <c r="V2970" s="1">
        <v>1.3257</v>
      </c>
      <c r="AD2970" s="1">
        <v>1.3571</v>
      </c>
      <c r="AJ2970" s="1">
        <v>1.3542</v>
      </c>
      <c r="AK2970" s="1">
        <v>1.3442</v>
      </c>
    </row>
    <row r="2971" s="1" customFormat="1" ht="40.5" spans="1:37">
      <c r="A2971" s="1">
        <v>2968</v>
      </c>
      <c r="B2971" s="1" t="s">
        <v>4615</v>
      </c>
      <c r="C2971" s="1" t="s">
        <v>4616</v>
      </c>
      <c r="D2971" s="1" t="s">
        <v>81</v>
      </c>
      <c r="E2971" s="1" t="s">
        <v>4612</v>
      </c>
      <c r="F2971" s="1">
        <v>1.2062</v>
      </c>
      <c r="V2971" s="1">
        <v>1.2</v>
      </c>
      <c r="AJ2971" s="1">
        <v>1.1062</v>
      </c>
      <c r="AK2971" s="1">
        <v>1.1531</v>
      </c>
    </row>
    <row r="2972" s="1" customFormat="1" ht="40.5" spans="1:37">
      <c r="A2972" s="1">
        <v>2969</v>
      </c>
      <c r="B2972" s="1" t="s">
        <v>1558</v>
      </c>
      <c r="C2972" s="1" t="s">
        <v>4617</v>
      </c>
      <c r="D2972" s="1" t="s">
        <v>81</v>
      </c>
      <c r="E2972" s="1" t="s">
        <v>4612</v>
      </c>
      <c r="F2972" s="1">
        <v>1.2017</v>
      </c>
      <c r="L2972" s="1">
        <v>0.9583</v>
      </c>
      <c r="O2972" s="1">
        <v>0.8479</v>
      </c>
      <c r="R2972" s="1">
        <v>0.8179</v>
      </c>
      <c r="V2972" s="1">
        <v>0.8433</v>
      </c>
      <c r="W2972" s="1">
        <v>0.8191</v>
      </c>
      <c r="Y2972" s="1">
        <v>0.807</v>
      </c>
      <c r="AA2972" s="1">
        <v>0.8007</v>
      </c>
      <c r="AD2972" s="1">
        <v>0.8937</v>
      </c>
      <c r="AJ2972" s="1">
        <v>0.807</v>
      </c>
      <c r="AK2972" s="1">
        <v>0.8437</v>
      </c>
    </row>
    <row r="2973" s="1" customFormat="1" ht="40.5" spans="1:37">
      <c r="A2973" s="1">
        <v>2970</v>
      </c>
      <c r="B2973" s="1" t="s">
        <v>4618</v>
      </c>
      <c r="C2973" s="1" t="s">
        <v>4619</v>
      </c>
      <c r="D2973" s="1" t="s">
        <v>81</v>
      </c>
      <c r="E2973" s="1" t="s">
        <v>4612</v>
      </c>
      <c r="F2973" s="1">
        <v>3.4541</v>
      </c>
      <c r="J2973" s="1">
        <v>3.0672</v>
      </c>
      <c r="O2973" s="1">
        <v>3.0672</v>
      </c>
      <c r="W2973" s="1">
        <v>3.0672</v>
      </c>
      <c r="AD2973" s="1">
        <v>3.0672</v>
      </c>
      <c r="AI2973" s="1">
        <v>3.0672</v>
      </c>
      <c r="AK2973" s="1">
        <v>3.0672</v>
      </c>
    </row>
    <row r="2974" s="1" customFormat="1" ht="40.5" spans="1:37">
      <c r="A2974" s="1">
        <v>2971</v>
      </c>
      <c r="B2974" s="1" t="s">
        <v>4620</v>
      </c>
      <c r="C2974" s="1" t="s">
        <v>4621</v>
      </c>
      <c r="D2974" s="1" t="s">
        <v>81</v>
      </c>
      <c r="E2974" s="1" t="s">
        <v>4612</v>
      </c>
      <c r="F2974" s="1">
        <v>0.9033</v>
      </c>
      <c r="H2974" s="1">
        <v>0.4833</v>
      </c>
      <c r="J2974" s="1">
        <v>0.68</v>
      </c>
      <c r="L2974" s="1">
        <v>0.4333</v>
      </c>
      <c r="U2974" s="1">
        <v>0.6</v>
      </c>
      <c r="V2974" s="1">
        <v>0.4866</v>
      </c>
      <c r="W2974" s="1">
        <v>0.526</v>
      </c>
      <c r="X2974" s="1">
        <v>0.52</v>
      </c>
      <c r="AK2974" s="1">
        <v>0.5236</v>
      </c>
    </row>
    <row r="2975" s="1" customFormat="1" ht="81" spans="1:37">
      <c r="A2975" s="1">
        <v>2972</v>
      </c>
      <c r="B2975" s="1" t="s">
        <v>672</v>
      </c>
      <c r="C2975" s="1" t="s">
        <v>4622</v>
      </c>
      <c r="D2975" s="1" t="s">
        <v>3642</v>
      </c>
      <c r="E2975" s="1" t="s">
        <v>4623</v>
      </c>
      <c r="F2975" s="6">
        <v>110.045</v>
      </c>
      <c r="G2975" s="5">
        <v>101.36</v>
      </c>
      <c r="H2975" s="5"/>
      <c r="I2975" s="5">
        <v>101.36</v>
      </c>
      <c r="J2975" s="5">
        <v>101.36</v>
      </c>
      <c r="K2975" s="5">
        <v>107.86</v>
      </c>
      <c r="L2975" s="5">
        <v>107.2</v>
      </c>
      <c r="M2975" s="5">
        <v>101.35</v>
      </c>
      <c r="N2975" s="5">
        <v>101.36</v>
      </c>
      <c r="O2975" s="5">
        <v>107.2</v>
      </c>
      <c r="P2975" s="5"/>
      <c r="Q2975" s="5">
        <v>101.36</v>
      </c>
      <c r="R2975" s="5">
        <v>107.22</v>
      </c>
      <c r="S2975" s="5"/>
      <c r="T2975" s="5">
        <v>103</v>
      </c>
      <c r="U2975" s="5">
        <v>107.22</v>
      </c>
      <c r="V2975" s="5">
        <v>101.36</v>
      </c>
      <c r="W2975" s="5">
        <v>107.2</v>
      </c>
      <c r="X2975" s="5"/>
      <c r="Y2975" s="5">
        <v>101.36</v>
      </c>
      <c r="Z2975" s="5">
        <v>107.22</v>
      </c>
      <c r="AA2975" s="5">
        <v>106.1</v>
      </c>
      <c r="AB2975" s="5">
        <v>107.2</v>
      </c>
      <c r="AC2975" s="5">
        <v>101.36</v>
      </c>
      <c r="AD2975" s="5">
        <v>105.6</v>
      </c>
      <c r="AE2975" s="5"/>
      <c r="AF2975" s="5">
        <v>107.22</v>
      </c>
      <c r="AG2975" s="5"/>
      <c r="AH2975" s="5">
        <v>101.36</v>
      </c>
      <c r="AI2975" s="5">
        <v>103.15</v>
      </c>
      <c r="AJ2975" s="5">
        <v>107.2</v>
      </c>
      <c r="AK2975" s="5">
        <f>AVERAGE(F2975:AJ2975)</f>
        <v>104.569</v>
      </c>
    </row>
    <row r="2976" s="1" customFormat="1" ht="15" customHeight="1" spans="1:37">
      <c r="A2976" s="1">
        <v>2973</v>
      </c>
      <c r="B2976" s="1" t="s">
        <v>1841</v>
      </c>
      <c r="C2976" s="1" t="s">
        <v>183</v>
      </c>
      <c r="D2976" s="1" t="s">
        <v>237</v>
      </c>
      <c r="E2976" s="1" t="s">
        <v>4624</v>
      </c>
      <c r="F2976" s="1">
        <v>4.492</v>
      </c>
      <c r="I2976" s="1">
        <v>4.2707</v>
      </c>
      <c r="K2976" s="1">
        <v>4.2707</v>
      </c>
      <c r="S2976" s="1">
        <v>4.2707</v>
      </c>
      <c r="T2976" s="1">
        <v>4.2707</v>
      </c>
      <c r="U2976" s="1">
        <v>4.3307</v>
      </c>
      <c r="W2976" s="1">
        <v>4.486</v>
      </c>
      <c r="Z2976" s="1">
        <v>4.2707</v>
      </c>
      <c r="AH2976" s="1">
        <v>4.3307</v>
      </c>
      <c r="AI2976" s="1">
        <v>4.2707</v>
      </c>
      <c r="AK2976" s="1">
        <v>4.3264</v>
      </c>
    </row>
    <row r="2977" s="1" customFormat="1" ht="15" customHeight="1" spans="1:37">
      <c r="A2977" s="1">
        <v>2974</v>
      </c>
      <c r="B2977" s="1" t="s">
        <v>1841</v>
      </c>
      <c r="C2977" s="1" t="s">
        <v>56</v>
      </c>
      <c r="D2977" s="1" t="s">
        <v>233</v>
      </c>
      <c r="E2977" s="1" t="s">
        <v>4624</v>
      </c>
      <c r="F2977" s="1">
        <v>13.3757</v>
      </c>
      <c r="G2977" s="1">
        <v>13.0514</v>
      </c>
      <c r="I2977" s="1">
        <v>13.0514</v>
      </c>
      <c r="V2977" s="1">
        <v>13.0514</v>
      </c>
      <c r="X2977" s="1">
        <v>13.2143</v>
      </c>
      <c r="AA2977" s="1">
        <v>13.2041</v>
      </c>
      <c r="AK2977" s="1">
        <v>13.1581</v>
      </c>
    </row>
    <row r="2978" s="1" customFormat="1" ht="15" customHeight="1" spans="1:37">
      <c r="A2978" s="1">
        <v>2975</v>
      </c>
      <c r="B2978" s="1" t="s">
        <v>4625</v>
      </c>
      <c r="C2978" s="1" t="s">
        <v>4626</v>
      </c>
      <c r="D2978" s="1" t="s">
        <v>212</v>
      </c>
      <c r="E2978" s="1" t="s">
        <v>4624</v>
      </c>
      <c r="F2978" s="1">
        <v>69.5938</v>
      </c>
      <c r="V2978" s="1">
        <v>68.9</v>
      </c>
      <c r="X2978" s="1">
        <v>68.5</v>
      </c>
      <c r="AA2978" s="1">
        <v>59.5667</v>
      </c>
      <c r="AI2978" s="1">
        <v>68.5</v>
      </c>
      <c r="AK2978" s="1">
        <v>67.0121</v>
      </c>
    </row>
    <row r="2979" s="1" customFormat="1" ht="27" customHeight="1" spans="1:37">
      <c r="A2979" s="1">
        <v>2976</v>
      </c>
      <c r="B2979" s="1" t="s">
        <v>4627</v>
      </c>
      <c r="C2979" s="1" t="s">
        <v>4628</v>
      </c>
      <c r="D2979" s="1" t="s">
        <v>212</v>
      </c>
      <c r="E2979" s="1" t="s">
        <v>4624</v>
      </c>
      <c r="F2979" s="1">
        <v>229.64</v>
      </c>
      <c r="I2979" s="1">
        <v>227</v>
      </c>
      <c r="L2979" s="1">
        <v>218.89</v>
      </c>
      <c r="R2979" s="1">
        <v>228.1</v>
      </c>
      <c r="U2979" s="1">
        <v>228.1</v>
      </c>
      <c r="V2979" s="1">
        <v>218.89</v>
      </c>
      <c r="Z2979" s="1">
        <v>228.1</v>
      </c>
      <c r="AA2979" s="1">
        <v>218.89</v>
      </c>
      <c r="AB2979" s="1">
        <v>218.89</v>
      </c>
      <c r="AC2979" s="1">
        <v>228.1</v>
      </c>
      <c r="AD2979" s="1">
        <v>228.1</v>
      </c>
      <c r="AI2979" s="1">
        <v>218.89</v>
      </c>
      <c r="AJ2979" s="1">
        <v>228.1</v>
      </c>
      <c r="AK2979" s="1">
        <v>224.5915</v>
      </c>
    </row>
    <row r="2980" s="1" customFormat="1" ht="27" customHeight="1" spans="1:37">
      <c r="A2980" s="1">
        <v>2977</v>
      </c>
      <c r="B2980" s="1" t="s">
        <v>4629</v>
      </c>
      <c r="C2980" s="1" t="s">
        <v>4630</v>
      </c>
      <c r="D2980" s="1" t="s">
        <v>85</v>
      </c>
      <c r="E2980" s="1" t="s">
        <v>4624</v>
      </c>
      <c r="F2980" s="1">
        <v>541.38</v>
      </c>
      <c r="U2980" s="1">
        <v>395</v>
      </c>
      <c r="AA2980" s="1">
        <v>475.794</v>
      </c>
      <c r="AB2980" s="1">
        <v>491</v>
      </c>
      <c r="AI2980" s="1">
        <v>395</v>
      </c>
      <c r="AK2980" s="1">
        <v>459.6348</v>
      </c>
    </row>
    <row r="2981" s="1" customFormat="1" ht="27" customHeight="1" spans="1:37">
      <c r="A2981" s="1">
        <v>2978</v>
      </c>
      <c r="B2981" s="1" t="s">
        <v>4631</v>
      </c>
      <c r="C2981" s="1" t="s">
        <v>4632</v>
      </c>
      <c r="D2981" s="1" t="s">
        <v>212</v>
      </c>
      <c r="E2981" s="1" t="s">
        <v>4624</v>
      </c>
      <c r="F2981" s="1">
        <v>53.5</v>
      </c>
      <c r="AI2981" s="1">
        <v>42</v>
      </c>
      <c r="AK2981" s="1">
        <v>47.75</v>
      </c>
    </row>
    <row r="2982" s="1" customFormat="1" ht="27" customHeight="1" spans="1:37">
      <c r="A2982" s="1">
        <v>2979</v>
      </c>
      <c r="B2982" s="1" t="s">
        <v>4633</v>
      </c>
      <c r="C2982" s="1" t="s">
        <v>4632</v>
      </c>
      <c r="D2982" s="1" t="s">
        <v>212</v>
      </c>
      <c r="E2982" s="1" t="s">
        <v>4624</v>
      </c>
      <c r="F2982" s="1">
        <v>53.5</v>
      </c>
      <c r="V2982" s="1">
        <v>52</v>
      </c>
      <c r="AK2982" s="1">
        <v>52.75</v>
      </c>
    </row>
    <row r="2983" s="1" customFormat="1" ht="27" customHeight="1" spans="1:37">
      <c r="A2983" s="1">
        <v>2980</v>
      </c>
      <c r="B2983" s="1" t="s">
        <v>4631</v>
      </c>
      <c r="C2983" s="1" t="s">
        <v>4634</v>
      </c>
      <c r="D2983" s="1" t="s">
        <v>212</v>
      </c>
      <c r="E2983" s="1" t="s">
        <v>4624</v>
      </c>
      <c r="F2983" s="1">
        <v>104</v>
      </c>
      <c r="AI2983" s="1">
        <v>86.32</v>
      </c>
      <c r="AK2983" s="1">
        <v>95.16</v>
      </c>
    </row>
    <row r="2984" s="1" customFormat="1" ht="27" customHeight="1" spans="1:37">
      <c r="A2984" s="1">
        <v>2981</v>
      </c>
      <c r="B2984" s="1" t="s">
        <v>1875</v>
      </c>
      <c r="C2984" s="1" t="s">
        <v>4635</v>
      </c>
      <c r="D2984" s="1" t="s">
        <v>212</v>
      </c>
      <c r="E2984" s="1" t="s">
        <v>4624</v>
      </c>
      <c r="F2984" s="1">
        <v>20.6</v>
      </c>
      <c r="AI2984" s="1">
        <v>16.95</v>
      </c>
      <c r="AK2984" s="1">
        <v>18.775</v>
      </c>
    </row>
    <row r="2985" s="1" customFormat="1" ht="15" customHeight="1" spans="1:37">
      <c r="A2985" s="1">
        <v>2982</v>
      </c>
      <c r="B2985" s="1" t="s">
        <v>4636</v>
      </c>
      <c r="C2985" s="1" t="s">
        <v>4637</v>
      </c>
      <c r="D2985" s="1" t="s">
        <v>212</v>
      </c>
      <c r="E2985" s="1" t="s">
        <v>4624</v>
      </c>
      <c r="F2985" s="1">
        <v>51.4</v>
      </c>
      <c r="AI2985" s="1">
        <v>47.6</v>
      </c>
      <c r="AK2985" s="1">
        <v>49.5</v>
      </c>
    </row>
    <row r="2986" s="1" customFormat="1" ht="15" customHeight="1" spans="1:37">
      <c r="A2986" s="1">
        <v>2983</v>
      </c>
      <c r="B2986" s="1" t="s">
        <v>4638</v>
      </c>
      <c r="C2986" s="1" t="s">
        <v>4639</v>
      </c>
      <c r="D2986" s="1" t="s">
        <v>212</v>
      </c>
      <c r="E2986" s="1" t="s">
        <v>4624</v>
      </c>
      <c r="F2986" s="1">
        <v>18.16</v>
      </c>
      <c r="AI2986" s="1">
        <v>15.01</v>
      </c>
      <c r="AK2986" s="1">
        <v>16.585</v>
      </c>
    </row>
    <row r="2987" s="1" customFormat="1" ht="40.5" spans="1:37">
      <c r="A2987" s="1">
        <v>2984</v>
      </c>
      <c r="B2987" s="1" t="s">
        <v>4640</v>
      </c>
      <c r="C2987" s="1" t="s">
        <v>77</v>
      </c>
      <c r="D2987" s="1" t="s">
        <v>81</v>
      </c>
      <c r="E2987" s="1" t="s">
        <v>4641</v>
      </c>
      <c r="F2987" s="1">
        <v>1.72</v>
      </c>
      <c r="T2987" s="1">
        <v>1.69</v>
      </c>
      <c r="AH2987" s="1">
        <v>1.68</v>
      </c>
      <c r="AK2987" s="5">
        <f t="shared" ref="AK2987:AK2989" si="91">AVERAGE(F2987:AJ2987)</f>
        <v>1.69666666666667</v>
      </c>
    </row>
    <row r="2988" s="1" customFormat="1" ht="40.5" spans="1:37">
      <c r="A2988" s="1">
        <v>2985</v>
      </c>
      <c r="B2988" s="1" t="s">
        <v>4640</v>
      </c>
      <c r="C2988" s="1" t="s">
        <v>1330</v>
      </c>
      <c r="D2988" s="1" t="s">
        <v>81</v>
      </c>
      <c r="E2988" s="1" t="s">
        <v>4641</v>
      </c>
      <c r="F2988" s="1">
        <v>1.68</v>
      </c>
      <c r="L2988" s="1">
        <v>1.66</v>
      </c>
      <c r="AA2988" s="1">
        <v>1.65</v>
      </c>
      <c r="AK2988" s="5">
        <f t="shared" si="91"/>
        <v>1.66333333333333</v>
      </c>
    </row>
    <row r="2989" s="1" customFormat="1" ht="40.5" spans="1:37">
      <c r="A2989" s="1">
        <v>2986</v>
      </c>
      <c r="B2989" s="1" t="s">
        <v>4642</v>
      </c>
      <c r="C2989" s="1" t="s">
        <v>141</v>
      </c>
      <c r="D2989" s="1" t="s">
        <v>81</v>
      </c>
      <c r="E2989" s="1" t="s">
        <v>4641</v>
      </c>
      <c r="F2989" s="1">
        <v>82.54</v>
      </c>
      <c r="I2989" s="1">
        <v>79.43</v>
      </c>
      <c r="K2989" s="1">
        <v>78.13</v>
      </c>
      <c r="T2989" s="1">
        <v>77.96</v>
      </c>
      <c r="AK2989" s="5">
        <f t="shared" si="91"/>
        <v>79.515</v>
      </c>
    </row>
    <row r="2990" s="1" customFormat="1" ht="40.5" spans="1:37">
      <c r="A2990" s="1">
        <v>2987</v>
      </c>
      <c r="B2990" s="1" t="s">
        <v>4643</v>
      </c>
      <c r="C2990" s="1" t="s">
        <v>1345</v>
      </c>
      <c r="D2990" s="1" t="s">
        <v>478</v>
      </c>
      <c r="E2990" s="1" t="s">
        <v>4644</v>
      </c>
      <c r="F2990" s="1">
        <v>16.36</v>
      </c>
      <c r="H2990" s="1">
        <v>14.1667</v>
      </c>
      <c r="I2990" s="1">
        <v>14.8967</v>
      </c>
      <c r="J2990" s="1">
        <v>14.1667</v>
      </c>
      <c r="K2990" s="1">
        <v>14.2883</v>
      </c>
      <c r="L2990" s="1">
        <v>14.1667</v>
      </c>
      <c r="M2990" s="1">
        <v>14.1667</v>
      </c>
      <c r="X2990" s="1">
        <v>14.1667</v>
      </c>
      <c r="Y2990" s="1">
        <v>14.1667</v>
      </c>
      <c r="Z2990" s="1">
        <v>14.1667</v>
      </c>
      <c r="AD2990" s="1">
        <v>14.1667</v>
      </c>
      <c r="AI2990" s="1">
        <v>14.1667</v>
      </c>
      <c r="AK2990" s="1">
        <v>14.2519</v>
      </c>
    </row>
    <row r="2991" s="1" customFormat="1" ht="40.5" spans="1:37">
      <c r="A2991" s="1">
        <v>2988</v>
      </c>
      <c r="B2991" s="1" t="s">
        <v>4645</v>
      </c>
      <c r="C2991" s="1" t="s">
        <v>1348</v>
      </c>
      <c r="D2991" s="1" t="s">
        <v>85</v>
      </c>
      <c r="E2991" s="1" t="s">
        <v>4644</v>
      </c>
      <c r="F2991" s="1">
        <v>65.41</v>
      </c>
      <c r="H2991" s="1">
        <v>58</v>
      </c>
      <c r="J2991" s="1">
        <v>57.98</v>
      </c>
      <c r="K2991" s="1">
        <v>62.93</v>
      </c>
      <c r="L2991" s="1">
        <v>57.95</v>
      </c>
      <c r="M2991" s="1">
        <v>58</v>
      </c>
      <c r="X2991" s="1">
        <v>58</v>
      </c>
      <c r="AD2991" s="1">
        <v>58</v>
      </c>
      <c r="AI2991" s="1">
        <v>57.95</v>
      </c>
      <c r="AJ2991" s="1">
        <v>58</v>
      </c>
      <c r="AK2991" s="1">
        <v>58.5344</v>
      </c>
    </row>
    <row r="2992" s="1" customFormat="1" ht="40.5" spans="1:37">
      <c r="A2992" s="1">
        <v>2989</v>
      </c>
      <c r="B2992" s="1" t="s">
        <v>4645</v>
      </c>
      <c r="C2992" s="1" t="s">
        <v>1345</v>
      </c>
      <c r="D2992" s="1" t="s">
        <v>57</v>
      </c>
      <c r="E2992" s="1" t="s">
        <v>4644</v>
      </c>
      <c r="F2992" s="1">
        <v>7.063</v>
      </c>
      <c r="H2992" s="1">
        <v>6.3</v>
      </c>
      <c r="J2992" s="1">
        <v>6.3</v>
      </c>
      <c r="K2992" s="1">
        <v>6.758</v>
      </c>
      <c r="M2992" s="1">
        <v>6.3</v>
      </c>
      <c r="V2992" s="1">
        <v>6.3</v>
      </c>
      <c r="X2992" s="1">
        <v>6.3</v>
      </c>
      <c r="AD2992" s="1">
        <v>6.3</v>
      </c>
      <c r="AI2992" s="1">
        <v>6.3</v>
      </c>
      <c r="AK2992" s="1">
        <v>6.3573</v>
      </c>
    </row>
    <row r="2993" s="1" customFormat="1" ht="40.5" spans="1:37">
      <c r="A2993" s="1">
        <v>2990</v>
      </c>
      <c r="B2993" s="1" t="s">
        <v>4646</v>
      </c>
      <c r="C2993" s="1" t="s">
        <v>4647</v>
      </c>
      <c r="D2993" s="1" t="s">
        <v>925</v>
      </c>
      <c r="E2993" s="1" t="s">
        <v>4644</v>
      </c>
      <c r="F2993" s="8" t="s">
        <v>4648</v>
      </c>
      <c r="G2993" s="8" t="s">
        <v>4648</v>
      </c>
      <c r="H2993" s="8" t="s">
        <v>4648</v>
      </c>
      <c r="J2993" s="1">
        <v>7.82</v>
      </c>
      <c r="L2993" s="1">
        <v>7.7717</v>
      </c>
      <c r="M2993" s="1">
        <v>7.7717</v>
      </c>
      <c r="O2993" s="1">
        <v>7.8683</v>
      </c>
      <c r="X2993" s="1">
        <v>7.7717</v>
      </c>
      <c r="AD2993" s="8" t="s">
        <v>4648</v>
      </c>
      <c r="AI2993" s="1">
        <v>7.7717</v>
      </c>
      <c r="AK2993" s="1">
        <v>7.8361</v>
      </c>
    </row>
    <row r="2994" s="1" customFormat="1" ht="40.5" spans="1:37">
      <c r="A2994" s="1">
        <v>2991</v>
      </c>
      <c r="B2994" s="1" t="s">
        <v>4649</v>
      </c>
      <c r="C2994" s="1" t="s">
        <v>331</v>
      </c>
      <c r="D2994" s="1" t="s">
        <v>93</v>
      </c>
      <c r="E2994" s="1" t="s">
        <v>4644</v>
      </c>
      <c r="F2994" s="8" t="s">
        <v>4650</v>
      </c>
      <c r="G2994" s="8" t="s">
        <v>4650</v>
      </c>
      <c r="H2994" s="1">
        <v>1.2867</v>
      </c>
      <c r="J2994" s="1">
        <v>1.2867</v>
      </c>
      <c r="M2994" s="1">
        <v>1.2867</v>
      </c>
      <c r="O2994" s="1">
        <v>1.4375</v>
      </c>
      <c r="AD2994" s="1">
        <v>1.2867</v>
      </c>
      <c r="AI2994" s="1">
        <v>1.2867</v>
      </c>
      <c r="AK2994" s="1">
        <v>1.3728</v>
      </c>
    </row>
    <row r="2995" s="1" customFormat="1" ht="40.5" spans="1:37">
      <c r="A2995" s="1">
        <v>2992</v>
      </c>
      <c r="B2995" s="1" t="s">
        <v>4651</v>
      </c>
      <c r="C2995" s="1" t="s">
        <v>4652</v>
      </c>
      <c r="D2995" s="1" t="s">
        <v>114</v>
      </c>
      <c r="E2995" s="1" t="s">
        <v>4644</v>
      </c>
      <c r="F2995" s="8" t="s">
        <v>4653</v>
      </c>
      <c r="G2995" s="1">
        <v>2.508</v>
      </c>
      <c r="AI2995" s="1">
        <v>2.508</v>
      </c>
      <c r="AK2995" s="1">
        <v>2.508</v>
      </c>
    </row>
    <row r="2996" s="1" customFormat="1" ht="40.5" spans="1:37">
      <c r="A2996" s="1">
        <v>2993</v>
      </c>
      <c r="B2996" s="1" t="s">
        <v>1918</v>
      </c>
      <c r="C2996" s="1" t="s">
        <v>1911</v>
      </c>
      <c r="D2996" s="1" t="s">
        <v>925</v>
      </c>
      <c r="E2996" s="1" t="s">
        <v>4644</v>
      </c>
      <c r="F2996" s="8" t="s">
        <v>4654</v>
      </c>
      <c r="G2996" s="8" t="s">
        <v>4654</v>
      </c>
      <c r="H2996" s="1">
        <v>5.5833</v>
      </c>
      <c r="L2996" s="1">
        <v>5.4983</v>
      </c>
      <c r="M2996" s="1">
        <v>5.5833</v>
      </c>
      <c r="S2996" s="1">
        <v>5.0867</v>
      </c>
      <c r="AK2996" s="1">
        <v>5.4807</v>
      </c>
    </row>
    <row r="2997" s="1" customFormat="1" ht="40.5" spans="1:37">
      <c r="A2997" s="1">
        <v>2994</v>
      </c>
      <c r="B2997" s="1" t="s">
        <v>4655</v>
      </c>
      <c r="C2997" s="1" t="s">
        <v>2532</v>
      </c>
      <c r="D2997" s="1" t="s">
        <v>114</v>
      </c>
      <c r="E2997" s="1" t="s">
        <v>4644</v>
      </c>
      <c r="F2997" s="8" t="s">
        <v>4656</v>
      </c>
      <c r="G2997" s="1">
        <v>0.3864</v>
      </c>
      <c r="J2997" s="1">
        <v>0.3183</v>
      </c>
      <c r="S2997" s="1">
        <v>0.3469</v>
      </c>
      <c r="Y2997" s="1">
        <v>0.3728</v>
      </c>
      <c r="AK2997" s="1">
        <v>0.3561</v>
      </c>
    </row>
    <row r="2998" s="3" customFormat="1" ht="73" customHeight="1" spans="1:37">
      <c r="A2998" s="1">
        <v>2995</v>
      </c>
      <c r="B2998" s="3" t="s">
        <v>4657</v>
      </c>
      <c r="C2998" s="3" t="s">
        <v>573</v>
      </c>
      <c r="D2998" s="3" t="s">
        <v>4658</v>
      </c>
      <c r="E2998" s="3" t="s">
        <v>4659</v>
      </c>
      <c r="F2998" s="3">
        <v>2.3625</v>
      </c>
      <c r="I2998" s="3">
        <f>39.46/18</f>
        <v>2.19222222222222</v>
      </c>
      <c r="J2998" s="3">
        <f>39.2/18</f>
        <v>2.17777777777778</v>
      </c>
      <c r="O2998" s="3">
        <f>39.2004/18</f>
        <v>2.1778</v>
      </c>
      <c r="U2998" s="3">
        <f t="shared" ref="U2998:Y2998" si="92">39.2/18</f>
        <v>2.17777777777778</v>
      </c>
      <c r="V2998" s="3">
        <f>39.84/18</f>
        <v>2.21333333333333</v>
      </c>
      <c r="W2998" s="3">
        <f t="shared" si="92"/>
        <v>2.17777777777778</v>
      </c>
      <c r="Y2998" s="3">
        <f t="shared" si="92"/>
        <v>2.17777777777778</v>
      </c>
      <c r="Z2998" s="3">
        <f>41.4/18</f>
        <v>2.3</v>
      </c>
      <c r="AA2998" s="3">
        <f>40.131/18</f>
        <v>2.2295</v>
      </c>
      <c r="AB2998" s="3">
        <f>39/18</f>
        <v>2.16666666666667</v>
      </c>
      <c r="AC2998" s="3">
        <f>41.4/18</f>
        <v>2.3</v>
      </c>
      <c r="AD2998" s="3">
        <f t="shared" ref="AD2998:AJ2998" si="93">39.2/18</f>
        <v>2.17777777777778</v>
      </c>
      <c r="AE2998" s="3">
        <f>40.18/18</f>
        <v>2.23222222222222</v>
      </c>
      <c r="AF2998" s="3">
        <f t="shared" si="93"/>
        <v>2.17777777777778</v>
      </c>
      <c r="AI2998" s="3">
        <f t="shared" si="93"/>
        <v>2.17777777777778</v>
      </c>
      <c r="AJ2998" s="3">
        <f t="shared" si="93"/>
        <v>2.17777777777778</v>
      </c>
      <c r="AK2998" s="3">
        <f t="shared" ref="AK2998:AK3004" si="94">AVERAGE(G2998:AJ2998)</f>
        <v>2.20212291666667</v>
      </c>
    </row>
    <row r="2999" s="3" customFormat="1" ht="40.5" spans="1:37">
      <c r="A2999" s="1">
        <v>2996</v>
      </c>
      <c r="B2999" s="3" t="s">
        <v>4660</v>
      </c>
      <c r="C2999" s="3" t="s">
        <v>573</v>
      </c>
      <c r="D2999" s="3" t="s">
        <v>4661</v>
      </c>
      <c r="E2999" s="3" t="s">
        <v>4659</v>
      </c>
      <c r="F2999" s="3">
        <v>1.42</v>
      </c>
      <c r="O2999" s="3">
        <f>33.49/24</f>
        <v>1.39541666666667</v>
      </c>
      <c r="AB2999" s="3">
        <f>33.12/24</f>
        <v>1.38</v>
      </c>
      <c r="AK2999" s="3">
        <f t="shared" si="94"/>
        <v>1.38770833333334</v>
      </c>
    </row>
    <row r="3000" s="13" customFormat="1" ht="40.5" spans="1:37">
      <c r="A3000" s="1">
        <v>2997</v>
      </c>
      <c r="B3000" s="13" t="s">
        <v>4662</v>
      </c>
      <c r="C3000" s="13" t="s">
        <v>708</v>
      </c>
      <c r="D3000" s="13" t="s">
        <v>798</v>
      </c>
      <c r="E3000" s="13" t="s">
        <v>4659</v>
      </c>
      <c r="F3000" s="13">
        <v>28.37</v>
      </c>
      <c r="G3000" s="13">
        <v>23</v>
      </c>
      <c r="I3000" s="13">
        <v>23</v>
      </c>
      <c r="J3000" s="13">
        <v>23</v>
      </c>
      <c r="K3000" s="13">
        <v>23</v>
      </c>
      <c r="L3000" s="13">
        <v>23</v>
      </c>
      <c r="M3000" s="13">
        <v>23</v>
      </c>
      <c r="O3000" s="13">
        <v>23</v>
      </c>
      <c r="Q3000" s="13">
        <v>26.96</v>
      </c>
      <c r="R3000" s="13">
        <v>23</v>
      </c>
      <c r="S3000" s="13">
        <v>25.5</v>
      </c>
      <c r="T3000" s="13">
        <v>23</v>
      </c>
      <c r="U3000" s="13">
        <v>23</v>
      </c>
      <c r="V3000" s="13">
        <v>24.97</v>
      </c>
      <c r="W3000" s="13">
        <v>23</v>
      </c>
      <c r="Y3000" s="13">
        <v>23</v>
      </c>
      <c r="Z3000" s="13">
        <v>23</v>
      </c>
      <c r="AA3000" s="13">
        <v>23</v>
      </c>
      <c r="AD3000" s="13">
        <v>23</v>
      </c>
      <c r="AE3000" s="13">
        <v>24.8</v>
      </c>
      <c r="AF3000" s="13">
        <v>23</v>
      </c>
      <c r="AG3000" s="13">
        <v>27.48</v>
      </c>
      <c r="AH3000" s="13">
        <v>23</v>
      </c>
      <c r="AI3000" s="13">
        <v>23</v>
      </c>
      <c r="AJ3000" s="13">
        <v>23</v>
      </c>
      <c r="AK3000" s="13">
        <v>23.612</v>
      </c>
    </row>
    <row r="3001" s="1" customFormat="1" ht="40.5" spans="1:37">
      <c r="A3001" s="1">
        <v>2998</v>
      </c>
      <c r="B3001" s="1" t="s">
        <v>4663</v>
      </c>
      <c r="C3001" s="1" t="s">
        <v>130</v>
      </c>
      <c r="D3001" s="1" t="s">
        <v>81</v>
      </c>
      <c r="E3001" s="1" t="s">
        <v>4664</v>
      </c>
      <c r="F3001" s="1">
        <v>0.8524</v>
      </c>
      <c r="H3001" s="20"/>
      <c r="I3001" s="1">
        <v>0.78</v>
      </c>
      <c r="J3001" s="1">
        <f>28.08/36</f>
        <v>0.78</v>
      </c>
      <c r="K3001" s="1">
        <v>0.7806</v>
      </c>
      <c r="L3001" s="1">
        <f>28.08/36</f>
        <v>0.78</v>
      </c>
      <c r="S3001" s="1">
        <v>0.8472</v>
      </c>
      <c r="U3001" s="1">
        <v>0.78</v>
      </c>
      <c r="V3001" s="1">
        <v>0.7797</v>
      </c>
      <c r="W3001" s="1">
        <f>28.08/36</f>
        <v>0.78</v>
      </c>
      <c r="Z3001" s="1">
        <v>0.8121</v>
      </c>
      <c r="AA3001" s="20">
        <v>0.7819</v>
      </c>
      <c r="AC3001" s="1">
        <v>0.78</v>
      </c>
      <c r="AD3001" s="1">
        <f>28.08/36</f>
        <v>0.78</v>
      </c>
      <c r="AE3001" s="1">
        <v>0.78</v>
      </c>
      <c r="AJ3001" s="1">
        <f>28.08/36</f>
        <v>0.78</v>
      </c>
      <c r="AK3001" s="6">
        <f t="shared" si="94"/>
        <v>0.78725</v>
      </c>
    </row>
    <row r="3002" s="1" customFormat="1" ht="40.5" spans="1:37">
      <c r="A3002" s="1">
        <v>2999</v>
      </c>
      <c r="B3002" s="1" t="s">
        <v>4665</v>
      </c>
      <c r="C3002" s="1" t="s">
        <v>90</v>
      </c>
      <c r="D3002" s="1" t="s">
        <v>81</v>
      </c>
      <c r="E3002" s="1" t="s">
        <v>4664</v>
      </c>
      <c r="F3002" s="1">
        <v>0.3799</v>
      </c>
      <c r="I3002" s="20">
        <f>13.53/45</f>
        <v>0.300666666666667</v>
      </c>
      <c r="K3002" s="1">
        <f>15.75/45</f>
        <v>0.35</v>
      </c>
      <c r="L3002" s="20">
        <f>13.2/45</f>
        <v>0.293333333333333</v>
      </c>
      <c r="O3002" s="20">
        <f>12.29/45</f>
        <v>0.273111111111111</v>
      </c>
      <c r="U3002" s="20">
        <f>12.29/45</f>
        <v>0.273111111111111</v>
      </c>
      <c r="Z3002" s="20">
        <f>14.55/45</f>
        <v>0.323333333333333</v>
      </c>
      <c r="AC3002" s="20">
        <f>12.29/45</f>
        <v>0.273111111111111</v>
      </c>
      <c r="AI3002" s="20">
        <f>12.29/45</f>
        <v>0.273111111111111</v>
      </c>
      <c r="AK3002" s="6">
        <f t="shared" si="94"/>
        <v>0.294972222222222</v>
      </c>
    </row>
    <row r="3003" s="1" customFormat="1" ht="40.5" spans="1:37">
      <c r="A3003" s="1">
        <v>3000</v>
      </c>
      <c r="B3003" s="1" t="s">
        <v>4666</v>
      </c>
      <c r="C3003" s="1" t="s">
        <v>113</v>
      </c>
      <c r="D3003" s="1" t="s">
        <v>81</v>
      </c>
      <c r="E3003" s="1" t="s">
        <v>4664</v>
      </c>
      <c r="F3003" s="1">
        <v>0.8954</v>
      </c>
      <c r="H3003" s="20"/>
      <c r="I3003" s="1">
        <v>0.8678</v>
      </c>
      <c r="J3003" s="20">
        <v>0.8427</v>
      </c>
      <c r="K3003" s="20"/>
      <c r="L3003" s="20">
        <f>30.9/36</f>
        <v>0.858333333333333</v>
      </c>
      <c r="S3003" s="20"/>
      <c r="U3003" s="1">
        <f>30.6/36</f>
        <v>0.85</v>
      </c>
      <c r="V3003" s="20">
        <f>31.45/36</f>
        <v>0.873611111111111</v>
      </c>
      <c r="W3003" s="1">
        <v>0.8821</v>
      </c>
      <c r="Z3003" s="20"/>
      <c r="AA3003" s="1">
        <v>0.842</v>
      </c>
      <c r="AD3003" s="20">
        <f>30.02/36</f>
        <v>0.833888888888889</v>
      </c>
      <c r="AI3003" s="1">
        <v>0.8389</v>
      </c>
      <c r="AJ3003" s="20">
        <f>30.02/36</f>
        <v>0.833888888888889</v>
      </c>
      <c r="AK3003" s="6">
        <f t="shared" si="94"/>
        <v>0.852322222222222</v>
      </c>
    </row>
    <row r="3004" s="1" customFormat="1" ht="40.5" spans="1:37">
      <c r="A3004" s="1">
        <v>3001</v>
      </c>
      <c r="B3004" s="1" t="s">
        <v>4584</v>
      </c>
      <c r="C3004" s="1" t="s">
        <v>183</v>
      </c>
      <c r="D3004" s="1" t="s">
        <v>81</v>
      </c>
      <c r="E3004" s="1" t="s">
        <v>4664</v>
      </c>
      <c r="F3004" s="20">
        <v>0.7341</v>
      </c>
      <c r="J3004" s="20"/>
      <c r="K3004" s="20">
        <f>16.6/24</f>
        <v>0.691666666666667</v>
      </c>
      <c r="L3004" s="20">
        <f>14.66/24</f>
        <v>0.610833333333333</v>
      </c>
      <c r="Q3004" s="20"/>
      <c r="U3004" s="1">
        <f>16.5/24</f>
        <v>0.6875</v>
      </c>
      <c r="W3004" s="20"/>
      <c r="Y3004" s="20">
        <f>17.65/24</f>
        <v>0.735416666666667</v>
      </c>
      <c r="AA3004" s="20"/>
      <c r="AI3004" s="20">
        <f>17.66/24</f>
        <v>0.735833333333333</v>
      </c>
      <c r="AK3004" s="6">
        <f t="shared" si="94"/>
        <v>0.69225</v>
      </c>
    </row>
    <row r="3005" s="1" customFormat="1" ht="40.5" spans="1:37">
      <c r="A3005" s="1">
        <v>3002</v>
      </c>
      <c r="B3005" s="123" t="s">
        <v>4638</v>
      </c>
      <c r="C3005" s="123" t="s">
        <v>4667</v>
      </c>
      <c r="D3005" s="123" t="s">
        <v>47</v>
      </c>
      <c r="E3005" s="123" t="s">
        <v>4668</v>
      </c>
      <c r="F3005" s="45">
        <v>16.3675</v>
      </c>
      <c r="G3005" s="45">
        <v>16.7</v>
      </c>
      <c r="H3005" s="45">
        <v>16.7</v>
      </c>
      <c r="I3005" s="45">
        <v>15.98</v>
      </c>
      <c r="J3005" s="45">
        <v>15.77</v>
      </c>
      <c r="K3005" s="45"/>
      <c r="L3005" s="45">
        <v>15.79</v>
      </c>
      <c r="M3005" s="45">
        <v>15.98</v>
      </c>
      <c r="N3005" s="45"/>
      <c r="O3005" s="45">
        <v>15.77</v>
      </c>
      <c r="P3005" s="45">
        <v>15.93</v>
      </c>
      <c r="Q3005" s="45"/>
      <c r="R3005" s="45">
        <v>15.77</v>
      </c>
      <c r="S3005" s="45">
        <v>16.18</v>
      </c>
      <c r="T3005" s="45">
        <v>15.77</v>
      </c>
      <c r="U3005" s="45">
        <v>15.77</v>
      </c>
      <c r="V3005" s="45">
        <v>16.3</v>
      </c>
      <c r="W3005" s="45">
        <v>15.77</v>
      </c>
      <c r="X3005" s="45">
        <v>15.95</v>
      </c>
      <c r="Y3005" s="45"/>
      <c r="Z3005" s="45">
        <v>16.7</v>
      </c>
      <c r="AA3005" s="45">
        <v>15.77</v>
      </c>
      <c r="AB3005" s="45"/>
      <c r="AC3005" s="45">
        <v>16.18</v>
      </c>
      <c r="AD3005" s="45">
        <v>15.77</v>
      </c>
      <c r="AE3005" s="45">
        <v>16.16</v>
      </c>
      <c r="AF3005" s="45"/>
      <c r="AG3005" s="45"/>
      <c r="AH3005" s="45">
        <v>16.68</v>
      </c>
      <c r="AI3005" s="45">
        <v>15.77</v>
      </c>
      <c r="AJ3005" s="45">
        <v>15.77</v>
      </c>
      <c r="AK3005" s="45">
        <f t="shared" ref="AK3005:AK3008" si="95">AVERAGE(F3005:AJ3005)</f>
        <v>16.0540625</v>
      </c>
    </row>
    <row r="3006" s="1" customFormat="1" ht="54" spans="1:37">
      <c r="A3006" s="1">
        <v>3003</v>
      </c>
      <c r="B3006" s="123" t="s">
        <v>4669</v>
      </c>
      <c r="C3006" s="123" t="s">
        <v>4670</v>
      </c>
      <c r="D3006" s="123" t="s">
        <v>47</v>
      </c>
      <c r="E3006" s="123" t="s">
        <v>4668</v>
      </c>
      <c r="F3006" s="45">
        <v>45.7271</v>
      </c>
      <c r="G3006" s="45">
        <v>51.7</v>
      </c>
      <c r="H3006" s="45">
        <v>47.37</v>
      </c>
      <c r="I3006" s="45">
        <v>42.39</v>
      </c>
      <c r="J3006" s="45">
        <v>40.68</v>
      </c>
      <c r="K3006" s="45"/>
      <c r="L3006" s="45"/>
      <c r="M3006" s="45">
        <v>45.15</v>
      </c>
      <c r="N3006" s="45"/>
      <c r="O3006" s="45">
        <v>41.05</v>
      </c>
      <c r="P3006" s="45">
        <v>44.91</v>
      </c>
      <c r="Q3006" s="45"/>
      <c r="R3006" s="45">
        <v>40.36</v>
      </c>
      <c r="S3006" s="45">
        <v>45.15</v>
      </c>
      <c r="T3006" s="45">
        <v>40.36</v>
      </c>
      <c r="U3006" s="45"/>
      <c r="V3006" s="45">
        <v>41.33</v>
      </c>
      <c r="W3006" s="45"/>
      <c r="X3006" s="45">
        <v>48.51</v>
      </c>
      <c r="Y3006" s="45"/>
      <c r="Z3006" s="45">
        <v>43</v>
      </c>
      <c r="AA3006" s="45">
        <v>40.47</v>
      </c>
      <c r="AB3006" s="45"/>
      <c r="AC3006" s="45">
        <v>45.15</v>
      </c>
      <c r="AD3006" s="45">
        <v>41.47</v>
      </c>
      <c r="AE3006" s="45"/>
      <c r="AF3006" s="45"/>
      <c r="AG3006" s="45"/>
      <c r="AH3006" s="45">
        <v>43.3</v>
      </c>
      <c r="AI3006" s="45">
        <v>40.36</v>
      </c>
      <c r="AJ3006" s="45">
        <v>40.36</v>
      </c>
      <c r="AK3006" s="45">
        <f t="shared" si="95"/>
        <v>43.439855</v>
      </c>
    </row>
    <row r="3007" s="1" customFormat="1" ht="54" spans="1:37">
      <c r="A3007" s="1">
        <v>3004</v>
      </c>
      <c r="B3007" s="123" t="s">
        <v>4671</v>
      </c>
      <c r="C3007" s="123" t="s">
        <v>4672</v>
      </c>
      <c r="D3007" s="123" t="s">
        <v>47</v>
      </c>
      <c r="E3007" s="123" t="s">
        <v>4668</v>
      </c>
      <c r="F3007" s="45">
        <v>22.01</v>
      </c>
      <c r="G3007" s="45">
        <v>30.5</v>
      </c>
      <c r="H3007" s="45">
        <v>19.37</v>
      </c>
      <c r="I3007" s="45"/>
      <c r="J3007" s="45">
        <v>17.85</v>
      </c>
      <c r="K3007" s="45">
        <v>18.13</v>
      </c>
      <c r="L3007" s="45">
        <v>17.89</v>
      </c>
      <c r="M3007" s="45">
        <v>23.4</v>
      </c>
      <c r="N3007" s="45"/>
      <c r="O3007" s="45">
        <v>17.85</v>
      </c>
      <c r="P3007" s="45"/>
      <c r="Q3007" s="45">
        <v>17.85</v>
      </c>
      <c r="R3007" s="45">
        <v>17.85</v>
      </c>
      <c r="S3007" s="45"/>
      <c r="T3007" s="45">
        <v>19.02</v>
      </c>
      <c r="U3007" s="45"/>
      <c r="V3007" s="45">
        <v>17.89</v>
      </c>
      <c r="W3007" s="45"/>
      <c r="X3007" s="45">
        <v>18.7</v>
      </c>
      <c r="Y3007" s="45"/>
      <c r="Z3007" s="45">
        <v>24.59</v>
      </c>
      <c r="AA3007" s="45">
        <v>17.85</v>
      </c>
      <c r="AB3007" s="45"/>
      <c r="AC3007" s="45">
        <v>20.58</v>
      </c>
      <c r="AD3007" s="45">
        <v>17.85</v>
      </c>
      <c r="AE3007" s="45">
        <v>18.93</v>
      </c>
      <c r="AF3007" s="45"/>
      <c r="AG3007" s="45"/>
      <c r="AH3007" s="45">
        <v>18.2</v>
      </c>
      <c r="AI3007" s="45"/>
      <c r="AJ3007" s="45">
        <v>17.85</v>
      </c>
      <c r="AK3007" s="45">
        <f t="shared" si="95"/>
        <v>19.708</v>
      </c>
    </row>
    <row r="3008" s="1" customFormat="1" ht="40.5" spans="1:37">
      <c r="A3008" s="1">
        <v>3005</v>
      </c>
      <c r="B3008" s="123" t="s">
        <v>4673</v>
      </c>
      <c r="C3008" s="123" t="s">
        <v>4626</v>
      </c>
      <c r="D3008" s="123" t="s">
        <v>47</v>
      </c>
      <c r="E3008" s="123" t="s">
        <v>4668</v>
      </c>
      <c r="F3008" s="45">
        <v>20.3914</v>
      </c>
      <c r="G3008" s="45">
        <v>19</v>
      </c>
      <c r="H3008" s="45">
        <v>19.8</v>
      </c>
      <c r="I3008" s="45"/>
      <c r="J3008" s="45">
        <v>16.11</v>
      </c>
      <c r="K3008" s="45"/>
      <c r="L3008" s="45">
        <v>16.23</v>
      </c>
      <c r="M3008" s="45">
        <v>26.99</v>
      </c>
      <c r="N3008" s="45"/>
      <c r="O3008" s="45">
        <v>16.11</v>
      </c>
      <c r="P3008" s="45">
        <v>18.47</v>
      </c>
      <c r="Q3008" s="45">
        <v>16.11</v>
      </c>
      <c r="R3008" s="45">
        <v>16.11</v>
      </c>
      <c r="S3008" s="45"/>
      <c r="T3008" s="45">
        <v>16.11</v>
      </c>
      <c r="U3008" s="45">
        <v>16.11</v>
      </c>
      <c r="V3008" s="45">
        <v>16.36</v>
      </c>
      <c r="W3008" s="45">
        <v>16.11</v>
      </c>
      <c r="X3008" s="45">
        <v>16.74</v>
      </c>
      <c r="Y3008" s="45">
        <v>16.44</v>
      </c>
      <c r="Z3008" s="45"/>
      <c r="AA3008" s="45">
        <v>16.11</v>
      </c>
      <c r="AB3008" s="45"/>
      <c r="AC3008" s="45">
        <v>18.94</v>
      </c>
      <c r="AD3008" s="45">
        <v>16.11</v>
      </c>
      <c r="AE3008" s="45"/>
      <c r="AF3008" s="45"/>
      <c r="AG3008" s="45"/>
      <c r="AH3008" s="45">
        <v>18.6</v>
      </c>
      <c r="AI3008" s="45">
        <v>16.11</v>
      </c>
      <c r="AJ3008" s="45">
        <v>16.11</v>
      </c>
      <c r="AK3008" s="45">
        <f t="shared" si="95"/>
        <v>17.5077909090909</v>
      </c>
    </row>
    <row r="3009" s="1" customFormat="1" ht="54" spans="1:37">
      <c r="A3009" s="1">
        <v>3006</v>
      </c>
      <c r="B3009" s="63" t="s">
        <v>4674</v>
      </c>
      <c r="C3009" s="63" t="s">
        <v>4675</v>
      </c>
      <c r="D3009" s="63" t="s">
        <v>81</v>
      </c>
      <c r="E3009" s="63" t="s">
        <v>4676</v>
      </c>
      <c r="F3009" s="1">
        <v>238.86</v>
      </c>
      <c r="G3009" s="1">
        <v>219.13</v>
      </c>
      <c r="H3009" s="1">
        <v>219.13</v>
      </c>
      <c r="J3009" s="1">
        <v>216</v>
      </c>
      <c r="K3009" s="1">
        <v>225.81</v>
      </c>
      <c r="O3009" s="1">
        <v>216</v>
      </c>
      <c r="P3009" s="1">
        <v>230</v>
      </c>
      <c r="Q3009" s="1">
        <v>216</v>
      </c>
      <c r="R3009" s="1">
        <v>235.2</v>
      </c>
      <c r="T3009" s="1">
        <v>216</v>
      </c>
      <c r="U3009" s="1">
        <v>216</v>
      </c>
      <c r="Y3009" s="1">
        <v>232.98</v>
      </c>
      <c r="AD3009" s="1">
        <v>216</v>
      </c>
      <c r="AE3009" s="1">
        <v>236.49</v>
      </c>
      <c r="AH3009" s="1">
        <v>235.19</v>
      </c>
      <c r="AI3009" s="1">
        <v>216</v>
      </c>
      <c r="AJ3009" s="1">
        <v>216</v>
      </c>
      <c r="AK3009" s="1">
        <v>233.58</v>
      </c>
    </row>
    <row r="3010" s="1" customFormat="1" ht="40.5" spans="1:37">
      <c r="A3010" s="1">
        <v>3007</v>
      </c>
      <c r="B3010" s="63" t="s">
        <v>4674</v>
      </c>
      <c r="C3010" s="63" t="s">
        <v>4677</v>
      </c>
      <c r="D3010" s="63" t="s">
        <v>81</v>
      </c>
      <c r="E3010" s="63" t="s">
        <v>4676</v>
      </c>
      <c r="F3010" s="1">
        <v>11.4285714285714</v>
      </c>
      <c r="G3010" s="1">
        <v>10.4346428571429</v>
      </c>
      <c r="H3010" s="1">
        <v>10.4346428571429</v>
      </c>
      <c r="J3010" s="1">
        <v>10.3135714285714</v>
      </c>
      <c r="K3010" s="1">
        <v>10.4485714285714</v>
      </c>
      <c r="O3010" s="1">
        <v>10.3135714285714</v>
      </c>
      <c r="P3010" s="1">
        <v>10.8928571428571</v>
      </c>
      <c r="Q3010" s="1">
        <v>10.3135714285714</v>
      </c>
      <c r="R3010" s="1">
        <v>11.2303571428571</v>
      </c>
      <c r="T3010" s="1">
        <v>10.3135714285714</v>
      </c>
      <c r="U3010" s="1">
        <v>10.3135714285714</v>
      </c>
      <c r="W3010" s="1">
        <v>10.3135714285714</v>
      </c>
      <c r="X3010" s="1">
        <v>11.3885714285714</v>
      </c>
      <c r="Y3010" s="1">
        <v>11.1328571428571</v>
      </c>
      <c r="AC3010" s="1">
        <v>10.3132142857143</v>
      </c>
      <c r="AD3010" s="1">
        <v>10.3135714285714</v>
      </c>
      <c r="AE3010" s="1">
        <v>11.2892857142857</v>
      </c>
      <c r="AF3010" s="1">
        <v>11.4285714285714</v>
      </c>
      <c r="AH3010" s="1">
        <v>11.23</v>
      </c>
      <c r="AI3010" s="1">
        <v>10.3135714285714</v>
      </c>
      <c r="AJ3010" s="1">
        <v>10.3135714285714</v>
      </c>
      <c r="AK3010" s="1">
        <v>10.6893</v>
      </c>
    </row>
    <row r="3011" s="1" customFormat="1" ht="33.75" customHeight="1" spans="1:37">
      <c r="A3011" s="1">
        <v>3008</v>
      </c>
      <c r="B3011" s="123" t="s">
        <v>4678</v>
      </c>
      <c r="C3011" s="123" t="s">
        <v>141</v>
      </c>
      <c r="D3011" s="123" t="s">
        <v>925</v>
      </c>
      <c r="E3011" s="123" t="s">
        <v>4679</v>
      </c>
      <c r="F3011" s="45">
        <v>5.2592</v>
      </c>
      <c r="G3011" s="45">
        <v>5.97</v>
      </c>
      <c r="H3011" s="45">
        <v>5.44333333333333</v>
      </c>
      <c r="I3011" s="45">
        <v>4.975</v>
      </c>
      <c r="J3011" s="45">
        <v>4.74833333333333</v>
      </c>
      <c r="K3011" s="45">
        <v>4.83333333333333</v>
      </c>
      <c r="L3011" s="45">
        <v>4.75166666666667</v>
      </c>
      <c r="M3011" s="45">
        <v>6.105</v>
      </c>
      <c r="N3011" s="45"/>
      <c r="O3011" s="45">
        <v>4.74833333333333</v>
      </c>
      <c r="P3011" s="45">
        <v>5.28</v>
      </c>
      <c r="Q3011" s="45">
        <v>4.74833333333333</v>
      </c>
      <c r="R3011" s="45">
        <v>4.74833333333333</v>
      </c>
      <c r="S3011" s="45">
        <v>5.57833333333333</v>
      </c>
      <c r="T3011" s="45"/>
      <c r="U3011" s="45">
        <v>4.74833333333333</v>
      </c>
      <c r="V3011" s="45">
        <v>4.76</v>
      </c>
      <c r="W3011" s="45">
        <v>4.74833333333333</v>
      </c>
      <c r="X3011" s="45">
        <v>5.815</v>
      </c>
      <c r="Y3011" s="45"/>
      <c r="Z3011" s="45">
        <v>5.5583</v>
      </c>
      <c r="AA3011" s="45">
        <v>4.74833333333333</v>
      </c>
      <c r="AB3011" s="45"/>
      <c r="AC3011" s="45">
        <v>4.985</v>
      </c>
      <c r="AD3011" s="45">
        <v>4.74833333333333</v>
      </c>
      <c r="AE3011" s="45">
        <v>5.28</v>
      </c>
      <c r="AF3011" s="45"/>
      <c r="AG3011" s="45"/>
      <c r="AH3011" s="45">
        <v>5.125</v>
      </c>
      <c r="AI3011" s="45">
        <v>4.74833333333333</v>
      </c>
      <c r="AJ3011" s="45">
        <v>4.74833333333333</v>
      </c>
      <c r="AK3011" s="45">
        <f t="shared" ref="AK3011:AK3037" si="96">AVERAGE(F3011:AJ3011)</f>
        <v>5.0881</v>
      </c>
    </row>
    <row r="3012" s="1" customFormat="1" ht="33.75" customHeight="1" spans="1:37">
      <c r="A3012" s="1">
        <v>3009</v>
      </c>
      <c r="B3012" s="123" t="s">
        <v>4680</v>
      </c>
      <c r="C3012" s="123" t="s">
        <v>40</v>
      </c>
      <c r="D3012" s="123" t="s">
        <v>136</v>
      </c>
      <c r="E3012" s="123" t="s">
        <v>4679</v>
      </c>
      <c r="F3012" s="45">
        <v>1.4822</v>
      </c>
      <c r="G3012" s="45">
        <v>1.56</v>
      </c>
      <c r="H3012" s="45">
        <v>1.52291666666667</v>
      </c>
      <c r="I3012" s="45">
        <v>1.43375</v>
      </c>
      <c r="J3012" s="45">
        <v>1.38833333333333</v>
      </c>
      <c r="K3012" s="45">
        <v>1.39291666666667</v>
      </c>
      <c r="L3012" s="45">
        <v>1.38916666666667</v>
      </c>
      <c r="M3012" s="45">
        <v>1.52625</v>
      </c>
      <c r="N3012" s="45">
        <v>1.5325</v>
      </c>
      <c r="O3012" s="45">
        <v>1.38833333333333</v>
      </c>
      <c r="P3012" s="45">
        <v>1.48583333333333</v>
      </c>
      <c r="Q3012" s="45">
        <v>1.38833333333333</v>
      </c>
      <c r="R3012" s="45">
        <v>1.38833333333333</v>
      </c>
      <c r="S3012" s="45">
        <v>1.60125</v>
      </c>
      <c r="T3012" s="45">
        <v>1.46625</v>
      </c>
      <c r="U3012" s="45">
        <v>1.39291666666667</v>
      </c>
      <c r="V3012" s="45">
        <v>1.38875</v>
      </c>
      <c r="W3012" s="45">
        <v>1.38833333333333</v>
      </c>
      <c r="X3012" s="45">
        <v>1.61708333333333</v>
      </c>
      <c r="Y3012" s="45">
        <v>1.39666666666667</v>
      </c>
      <c r="Z3012" s="45">
        <v>1.5916</v>
      </c>
      <c r="AA3012" s="45">
        <v>1.38833333333333</v>
      </c>
      <c r="AB3012" s="45"/>
      <c r="AC3012" s="45">
        <v>1.5325</v>
      </c>
      <c r="AD3012" s="45">
        <v>1.38833333333333</v>
      </c>
      <c r="AE3012" s="45">
        <v>1.475</v>
      </c>
      <c r="AF3012" s="45"/>
      <c r="AG3012" s="45"/>
      <c r="AH3012" s="45">
        <v>1.39291666666667</v>
      </c>
      <c r="AI3012" s="45">
        <v>1.38833333333333</v>
      </c>
      <c r="AJ3012" s="45">
        <v>1.38833333333333</v>
      </c>
      <c r="AK3012" s="45">
        <f t="shared" si="96"/>
        <v>1.45269523809524</v>
      </c>
    </row>
    <row r="3013" s="1" customFormat="1" ht="33.75" customHeight="1" spans="1:37">
      <c r="A3013" s="1">
        <v>3010</v>
      </c>
      <c r="B3013" s="123" t="s">
        <v>4681</v>
      </c>
      <c r="C3013" s="123" t="s">
        <v>183</v>
      </c>
      <c r="D3013" s="123" t="s">
        <v>88</v>
      </c>
      <c r="E3013" s="123" t="s">
        <v>4679</v>
      </c>
      <c r="F3013" s="45">
        <v>5.9844</v>
      </c>
      <c r="G3013" s="45">
        <v>6.44333333333333</v>
      </c>
      <c r="H3013" s="45">
        <v>6.45833333333333</v>
      </c>
      <c r="I3013" s="45">
        <v>5.8625</v>
      </c>
      <c r="J3013" s="45">
        <v>5.73833333333333</v>
      </c>
      <c r="K3013" s="45"/>
      <c r="L3013" s="45">
        <v>5.7675</v>
      </c>
      <c r="M3013" s="45">
        <v>6.08333333333333</v>
      </c>
      <c r="N3013" s="45"/>
      <c r="O3013" s="45"/>
      <c r="P3013" s="45">
        <v>5.87</v>
      </c>
      <c r="Q3013" s="45"/>
      <c r="R3013" s="45">
        <v>5.73833333333333</v>
      </c>
      <c r="S3013" s="45">
        <v>6.15333333333333</v>
      </c>
      <c r="T3013" s="45">
        <v>5.73833333333333</v>
      </c>
      <c r="U3013" s="45">
        <v>5.75083333333333</v>
      </c>
      <c r="V3013" s="45">
        <v>5.77166666666667</v>
      </c>
      <c r="W3013" s="45"/>
      <c r="X3013" s="45">
        <v>6.27083333333333</v>
      </c>
      <c r="Y3013" s="45"/>
      <c r="Z3013" s="45"/>
      <c r="AA3013" s="45"/>
      <c r="AB3013" s="45"/>
      <c r="AC3013" s="45">
        <v>5.73833333333333</v>
      </c>
      <c r="AD3013" s="45">
        <v>5.73833333333333</v>
      </c>
      <c r="AE3013" s="45"/>
      <c r="AF3013" s="45"/>
      <c r="AG3013" s="45"/>
      <c r="AH3013" s="45"/>
      <c r="AI3013" s="45"/>
      <c r="AJ3013" s="45">
        <v>5.73833333333333</v>
      </c>
      <c r="AK3013" s="45">
        <f t="shared" si="96"/>
        <v>5.93212156862745</v>
      </c>
    </row>
    <row r="3014" s="1" customFormat="1" ht="33.75" customHeight="1" spans="1:37">
      <c r="A3014" s="1">
        <v>3011</v>
      </c>
      <c r="B3014" s="123" t="s">
        <v>4682</v>
      </c>
      <c r="C3014" s="123" t="s">
        <v>194</v>
      </c>
      <c r="D3014" s="123" t="s">
        <v>925</v>
      </c>
      <c r="E3014" s="123" t="s">
        <v>4679</v>
      </c>
      <c r="F3014" s="45">
        <v>8.815</v>
      </c>
      <c r="G3014" s="45">
        <v>10.2783333333333</v>
      </c>
      <c r="H3014" s="45">
        <v>9.33333333333333</v>
      </c>
      <c r="I3014" s="45"/>
      <c r="J3014" s="45">
        <v>7.87</v>
      </c>
      <c r="K3014" s="45">
        <v>8.715</v>
      </c>
      <c r="L3014" s="45">
        <v>7.87</v>
      </c>
      <c r="M3014" s="45">
        <v>9.37</v>
      </c>
      <c r="N3014" s="45"/>
      <c r="O3014" s="45"/>
      <c r="P3014" s="45">
        <v>9.34666666666667</v>
      </c>
      <c r="Q3014" s="45"/>
      <c r="R3014" s="45">
        <v>7.87</v>
      </c>
      <c r="S3014" s="45"/>
      <c r="T3014" s="45">
        <v>7.87</v>
      </c>
      <c r="U3014" s="45">
        <v>7.955</v>
      </c>
      <c r="V3014" s="45">
        <v>8.29666666666667</v>
      </c>
      <c r="W3014" s="45"/>
      <c r="X3014" s="45">
        <v>9.53833333333333</v>
      </c>
      <c r="Y3014" s="45"/>
      <c r="Z3014" s="45"/>
      <c r="AA3014" s="45">
        <v>7.87</v>
      </c>
      <c r="AB3014" s="45"/>
      <c r="AC3014" s="45">
        <v>7.87</v>
      </c>
      <c r="AD3014" s="45">
        <v>7.87</v>
      </c>
      <c r="AE3014" s="45"/>
      <c r="AF3014" s="45"/>
      <c r="AG3014" s="45"/>
      <c r="AH3014" s="45"/>
      <c r="AI3014" s="45"/>
      <c r="AJ3014" s="45">
        <v>7.87</v>
      </c>
      <c r="AK3014" s="45">
        <f t="shared" si="96"/>
        <v>8.50637254901961</v>
      </c>
    </row>
    <row r="3015" s="1" customFormat="1" ht="33.75" customHeight="1" spans="1:37">
      <c r="A3015" s="1">
        <v>3012</v>
      </c>
      <c r="B3015" s="123" t="s">
        <v>4683</v>
      </c>
      <c r="C3015" s="123" t="s">
        <v>4684</v>
      </c>
      <c r="D3015" s="123" t="s">
        <v>478</v>
      </c>
      <c r="E3015" s="123" t="s">
        <v>4679</v>
      </c>
      <c r="F3015" s="45">
        <v>13.105</v>
      </c>
      <c r="G3015" s="45"/>
      <c r="H3015" s="45">
        <v>13.5833333333333</v>
      </c>
      <c r="I3015" s="45">
        <v>12.625</v>
      </c>
      <c r="J3015" s="45">
        <v>12.97</v>
      </c>
      <c r="K3015" s="45"/>
      <c r="L3015" s="45">
        <v>12.4566666666667</v>
      </c>
      <c r="M3015" s="45"/>
      <c r="N3015" s="45"/>
      <c r="O3015" s="45">
        <v>12.5733333333333</v>
      </c>
      <c r="P3015" s="45"/>
      <c r="Q3015" s="45"/>
      <c r="R3015" s="45">
        <v>12.7</v>
      </c>
      <c r="S3015" s="45"/>
      <c r="T3015" s="45">
        <v>12.7</v>
      </c>
      <c r="U3015" s="45">
        <v>12.7</v>
      </c>
      <c r="V3015" s="45">
        <v>13.51</v>
      </c>
      <c r="W3015" s="45"/>
      <c r="X3015" s="45"/>
      <c r="Y3015" s="45"/>
      <c r="Z3015" s="45"/>
      <c r="AA3015" s="45"/>
      <c r="AB3015" s="45"/>
      <c r="AC3015" s="45"/>
      <c r="AD3015" s="45"/>
      <c r="AE3015" s="45">
        <v>14.03</v>
      </c>
      <c r="AF3015" s="45"/>
      <c r="AG3015" s="45"/>
      <c r="AH3015" s="45"/>
      <c r="AI3015" s="45">
        <v>12.4566666666667</v>
      </c>
      <c r="AJ3015" s="45"/>
      <c r="AK3015" s="45">
        <f t="shared" si="96"/>
        <v>12.9508333333333</v>
      </c>
    </row>
    <row r="3016" s="1" customFormat="1" ht="33.75" customHeight="1" spans="1:37">
      <c r="A3016" s="1">
        <v>3013</v>
      </c>
      <c r="B3016" s="123" t="s">
        <v>4683</v>
      </c>
      <c r="C3016" s="123" t="s">
        <v>4684</v>
      </c>
      <c r="D3016" s="123" t="s">
        <v>57</v>
      </c>
      <c r="E3016" s="123" t="s">
        <v>4679</v>
      </c>
      <c r="F3016" s="45">
        <v>13.105</v>
      </c>
      <c r="G3016" s="45"/>
      <c r="H3016" s="45">
        <v>13.58</v>
      </c>
      <c r="I3016" s="45">
        <v>12.625</v>
      </c>
      <c r="J3016" s="45">
        <v>12.97</v>
      </c>
      <c r="K3016" s="45">
        <v>13.532</v>
      </c>
      <c r="L3016" s="45"/>
      <c r="M3016" s="45"/>
      <c r="N3016" s="45"/>
      <c r="O3016" s="45">
        <v>12.574</v>
      </c>
      <c r="P3016" s="45">
        <v>14.388</v>
      </c>
      <c r="Q3016" s="45"/>
      <c r="R3016" s="45">
        <v>12.7</v>
      </c>
      <c r="S3016" s="45"/>
      <c r="T3016" s="45"/>
      <c r="U3016" s="45">
        <v>12.7</v>
      </c>
      <c r="V3016" s="45">
        <v>13.51</v>
      </c>
      <c r="W3016" s="45"/>
      <c r="X3016" s="45"/>
      <c r="Y3016" s="45"/>
      <c r="Z3016" s="45"/>
      <c r="AA3016" s="45"/>
      <c r="AB3016" s="45"/>
      <c r="AC3016" s="45"/>
      <c r="AD3016" s="45">
        <v>12.396</v>
      </c>
      <c r="AE3016" s="45"/>
      <c r="AF3016" s="45"/>
      <c r="AG3016" s="45"/>
      <c r="AH3016" s="45"/>
      <c r="AI3016" s="45">
        <v>12.396</v>
      </c>
      <c r="AJ3016" s="45">
        <v>12.7</v>
      </c>
      <c r="AK3016" s="45">
        <f t="shared" si="96"/>
        <v>13.0135384615385</v>
      </c>
    </row>
    <row r="3017" s="1" customFormat="1" ht="33.75" customHeight="1" spans="1:37">
      <c r="A3017" s="1">
        <v>3014</v>
      </c>
      <c r="B3017" s="123" t="s">
        <v>4685</v>
      </c>
      <c r="C3017" s="123" t="s">
        <v>4686</v>
      </c>
      <c r="D3017" s="123" t="s">
        <v>993</v>
      </c>
      <c r="E3017" s="123" t="s">
        <v>4679</v>
      </c>
      <c r="F3017" s="45">
        <v>19.3883</v>
      </c>
      <c r="G3017" s="45">
        <v>20.94</v>
      </c>
      <c r="H3017" s="45">
        <v>19.5</v>
      </c>
      <c r="I3017" s="45">
        <v>18.755</v>
      </c>
      <c r="J3017" s="45">
        <v>18.3</v>
      </c>
      <c r="K3017" s="45">
        <v>19.8683333333333</v>
      </c>
      <c r="L3017" s="45">
        <v>18.8983333333333</v>
      </c>
      <c r="M3017" s="45">
        <v>21.6333333333333</v>
      </c>
      <c r="N3017" s="45"/>
      <c r="O3017" s="45"/>
      <c r="P3017" s="45">
        <v>20.1916666666667</v>
      </c>
      <c r="Q3017" s="45"/>
      <c r="R3017" s="45">
        <v>18.3</v>
      </c>
      <c r="S3017" s="45"/>
      <c r="T3017" s="45"/>
      <c r="U3017" s="45"/>
      <c r="V3017" s="45">
        <v>18.925</v>
      </c>
      <c r="W3017" s="45"/>
      <c r="X3017" s="45">
        <v>20.65</v>
      </c>
      <c r="Y3017" s="45"/>
      <c r="Z3017" s="45"/>
      <c r="AA3017" s="45">
        <v>18.3</v>
      </c>
      <c r="AB3017" s="45"/>
      <c r="AC3017" s="45"/>
      <c r="AD3017" s="45">
        <v>18.3</v>
      </c>
      <c r="AE3017" s="45"/>
      <c r="AF3017" s="45"/>
      <c r="AG3017" s="45"/>
      <c r="AH3017" s="45"/>
      <c r="AI3017" s="45"/>
      <c r="AJ3017" s="45">
        <v>18.3</v>
      </c>
      <c r="AK3017" s="45">
        <f t="shared" si="96"/>
        <v>19.3499977777778</v>
      </c>
    </row>
    <row r="3018" s="1" customFormat="1" ht="33.75" customHeight="1" spans="1:37">
      <c r="A3018" s="1">
        <v>3015</v>
      </c>
      <c r="B3018" s="123" t="s">
        <v>4687</v>
      </c>
      <c r="C3018" s="123" t="s">
        <v>4688</v>
      </c>
      <c r="D3018" s="123" t="s">
        <v>478</v>
      </c>
      <c r="E3018" s="123" t="s">
        <v>4679</v>
      </c>
      <c r="F3018" s="45">
        <v>3.8484</v>
      </c>
      <c r="G3018" s="45">
        <v>3.70166666666667</v>
      </c>
      <c r="H3018" s="45"/>
      <c r="I3018" s="45">
        <v>3.70166666666667</v>
      </c>
      <c r="J3018" s="45">
        <v>3.70166666666667</v>
      </c>
      <c r="K3018" s="45">
        <v>3.83666666666667</v>
      </c>
      <c r="L3018" s="45">
        <v>3.73333333333333</v>
      </c>
      <c r="M3018" s="45">
        <v>4.115</v>
      </c>
      <c r="N3018" s="45">
        <v>3.98333333333333</v>
      </c>
      <c r="O3018" s="45">
        <v>3.70166666666667</v>
      </c>
      <c r="P3018" s="45"/>
      <c r="Q3018" s="45">
        <v>3.70166666666667</v>
      </c>
      <c r="R3018" s="45">
        <v>3.70166666666667</v>
      </c>
      <c r="S3018" s="45">
        <v>3.93</v>
      </c>
      <c r="T3018" s="45">
        <v>3.70166666666667</v>
      </c>
      <c r="U3018" s="45">
        <v>3.82</v>
      </c>
      <c r="V3018" s="45">
        <v>3.70166666666667</v>
      </c>
      <c r="W3018" s="45">
        <v>3.70166666666667</v>
      </c>
      <c r="X3018" s="45"/>
      <c r="Y3018" s="45">
        <v>3.70166666666667</v>
      </c>
      <c r="Z3018" s="45">
        <v>4.2883</v>
      </c>
      <c r="AA3018" s="45">
        <v>3.70166666666667</v>
      </c>
      <c r="AB3018" s="45"/>
      <c r="AC3018" s="45">
        <v>4.77166666666667</v>
      </c>
      <c r="AD3018" s="45"/>
      <c r="AE3018" s="45"/>
      <c r="AF3018" s="45"/>
      <c r="AG3018" s="45"/>
      <c r="AH3018" s="45">
        <v>3.70166666666667</v>
      </c>
      <c r="AI3018" s="45">
        <v>3.70166666666667</v>
      </c>
      <c r="AJ3018" s="45"/>
      <c r="AK3018" s="45">
        <f t="shared" si="96"/>
        <v>3.83856212121212</v>
      </c>
    </row>
    <row r="3019" s="1" customFormat="1" ht="33.75" customHeight="1" spans="1:37">
      <c r="A3019" s="1">
        <v>3016</v>
      </c>
      <c r="B3019" s="123" t="s">
        <v>4687</v>
      </c>
      <c r="C3019" s="123" t="s">
        <v>4688</v>
      </c>
      <c r="D3019" s="123" t="s">
        <v>761</v>
      </c>
      <c r="E3019" s="123" t="s">
        <v>4679</v>
      </c>
      <c r="F3019" s="45">
        <v>3.8484</v>
      </c>
      <c r="G3019" s="45">
        <v>3.70166666666667</v>
      </c>
      <c r="H3019" s="45"/>
      <c r="I3019" s="45">
        <v>3.70166666666667</v>
      </c>
      <c r="J3019" s="45">
        <v>3.70166666666667</v>
      </c>
      <c r="K3019" s="45">
        <v>3.79583333333333</v>
      </c>
      <c r="L3019" s="45"/>
      <c r="M3019" s="45">
        <v>4.16</v>
      </c>
      <c r="N3019" s="45"/>
      <c r="O3019" s="45">
        <v>3.70166666666667</v>
      </c>
      <c r="P3019" s="45"/>
      <c r="Q3019" s="45">
        <v>3.70166666666667</v>
      </c>
      <c r="R3019" s="45">
        <v>3.70166666666667</v>
      </c>
      <c r="S3019" s="45">
        <v>3.93</v>
      </c>
      <c r="T3019" s="45">
        <v>3.70166666666667</v>
      </c>
      <c r="U3019" s="45">
        <v>3.82</v>
      </c>
      <c r="V3019" s="45">
        <v>3.70166666666667</v>
      </c>
      <c r="W3019" s="45">
        <v>3.70166666666667</v>
      </c>
      <c r="X3019" s="45">
        <v>4.465</v>
      </c>
      <c r="Y3019" s="45">
        <v>3.70166666666667</v>
      </c>
      <c r="Z3019" s="45"/>
      <c r="AA3019" s="45">
        <v>3.70166666666667</v>
      </c>
      <c r="AB3019" s="45"/>
      <c r="AC3019" s="45">
        <v>4.6525</v>
      </c>
      <c r="AD3019" s="45">
        <v>3.70166666666667</v>
      </c>
      <c r="AE3019" s="45">
        <v>4.01166666666667</v>
      </c>
      <c r="AF3019" s="45"/>
      <c r="AG3019" s="45"/>
      <c r="AH3019" s="45">
        <v>3.70166666666667</v>
      </c>
      <c r="AI3019" s="45">
        <v>3.70166666666667</v>
      </c>
      <c r="AJ3019" s="45">
        <v>3.70166666666667</v>
      </c>
      <c r="AK3019" s="45">
        <f t="shared" si="96"/>
        <v>3.83514782608696</v>
      </c>
    </row>
    <row r="3020" s="1" customFormat="1" ht="33.75" customHeight="1" spans="1:37">
      <c r="A3020" s="1">
        <v>3017</v>
      </c>
      <c r="B3020" s="106" t="s">
        <v>4689</v>
      </c>
      <c r="C3020" s="123" t="s">
        <v>4690</v>
      </c>
      <c r="D3020" s="123" t="s">
        <v>925</v>
      </c>
      <c r="E3020" s="123" t="s">
        <v>4679</v>
      </c>
      <c r="F3020" s="45">
        <v>4.15</v>
      </c>
      <c r="G3020" s="45">
        <v>4.26</v>
      </c>
      <c r="H3020" s="45">
        <v>4.15833333333333</v>
      </c>
      <c r="I3020" s="45"/>
      <c r="J3020" s="45"/>
      <c r="K3020" s="45">
        <v>3.97</v>
      </c>
      <c r="L3020" s="45">
        <v>3.92333333333333</v>
      </c>
      <c r="M3020" s="45">
        <v>4.09666666666667</v>
      </c>
      <c r="N3020" s="45">
        <v>4.025</v>
      </c>
      <c r="O3020" s="45">
        <v>3.945</v>
      </c>
      <c r="P3020" s="45"/>
      <c r="Q3020" s="45"/>
      <c r="R3020" s="45">
        <v>3.955</v>
      </c>
      <c r="S3020" s="45">
        <v>4.18333333333333</v>
      </c>
      <c r="T3020" s="45">
        <v>4.78333333333333</v>
      </c>
      <c r="U3020" s="45">
        <v>3.97333333333333</v>
      </c>
      <c r="V3020" s="45">
        <v>3.96333333333333</v>
      </c>
      <c r="W3020" s="45">
        <v>3.945</v>
      </c>
      <c r="X3020" s="45">
        <v>4.35666666666667</v>
      </c>
      <c r="Y3020" s="45"/>
      <c r="Z3020" s="45">
        <v>4.2266</v>
      </c>
      <c r="AA3020" s="45"/>
      <c r="AB3020" s="45"/>
      <c r="AC3020" s="45">
        <v>4.2</v>
      </c>
      <c r="AD3020" s="45"/>
      <c r="AE3020" s="45"/>
      <c r="AF3020" s="45"/>
      <c r="AG3020" s="45"/>
      <c r="AH3020" s="45">
        <v>3.95666666666667</v>
      </c>
      <c r="AI3020" s="45"/>
      <c r="AJ3020" s="45"/>
      <c r="AK3020" s="45">
        <f t="shared" si="96"/>
        <v>4.11508888888889</v>
      </c>
    </row>
    <row r="3021" s="1" customFormat="1" ht="33.75" customHeight="1" spans="1:37">
      <c r="A3021" s="1">
        <v>3018</v>
      </c>
      <c r="B3021" s="106" t="s">
        <v>4689</v>
      </c>
      <c r="C3021" s="123" t="s">
        <v>4690</v>
      </c>
      <c r="D3021" s="123" t="s">
        <v>940</v>
      </c>
      <c r="E3021" s="123" t="s">
        <v>4679</v>
      </c>
      <c r="F3021" s="45">
        <v>4.15</v>
      </c>
      <c r="G3021" s="45">
        <v>4.20333333333333</v>
      </c>
      <c r="H3021" s="45">
        <v>4.15888888888889</v>
      </c>
      <c r="I3021" s="45">
        <v>4.03222222222222</v>
      </c>
      <c r="J3021" s="45"/>
      <c r="K3021" s="45">
        <v>3.97</v>
      </c>
      <c r="L3021" s="45"/>
      <c r="M3021" s="45">
        <v>4.09666666666667</v>
      </c>
      <c r="N3021" s="45"/>
      <c r="O3021" s="45"/>
      <c r="P3021" s="45">
        <v>4.10888888888889</v>
      </c>
      <c r="Q3021" s="45"/>
      <c r="R3021" s="45">
        <v>3.95555555555556</v>
      </c>
      <c r="S3021" s="45">
        <v>4.18333333333333</v>
      </c>
      <c r="T3021" s="45">
        <v>4.71444444444444</v>
      </c>
      <c r="U3021" s="45">
        <v>3.97333333333333</v>
      </c>
      <c r="V3021" s="45">
        <v>3.96333333333333</v>
      </c>
      <c r="W3021" s="45">
        <v>3.87444444444444</v>
      </c>
      <c r="X3021" s="45">
        <v>4.35666666666667</v>
      </c>
      <c r="Y3021" s="45"/>
      <c r="Z3021" s="45"/>
      <c r="AA3021" s="45">
        <v>3.83333333333333</v>
      </c>
      <c r="AB3021" s="45"/>
      <c r="AC3021" s="45">
        <v>4.13777777777778</v>
      </c>
      <c r="AD3021" s="45">
        <v>3.83333333333333</v>
      </c>
      <c r="AE3021" s="45">
        <v>3.99666666666667</v>
      </c>
      <c r="AF3021" s="45"/>
      <c r="AG3021" s="45"/>
      <c r="AH3021" s="45">
        <v>3.95666666666667</v>
      </c>
      <c r="AI3021" s="45">
        <v>3.83333333333333</v>
      </c>
      <c r="AJ3021" s="45">
        <v>3.83333333333333</v>
      </c>
      <c r="AK3021" s="45">
        <f t="shared" si="96"/>
        <v>4.05550264550264</v>
      </c>
    </row>
    <row r="3022" s="1" customFormat="1" ht="33.75" customHeight="1" spans="1:37">
      <c r="A3022" s="1">
        <v>3019</v>
      </c>
      <c r="B3022" s="106" t="s">
        <v>4689</v>
      </c>
      <c r="C3022" s="123" t="s">
        <v>4691</v>
      </c>
      <c r="D3022" s="123" t="s">
        <v>925</v>
      </c>
      <c r="E3022" s="123" t="s">
        <v>4679</v>
      </c>
      <c r="F3022" s="45">
        <v>7.6617</v>
      </c>
      <c r="G3022" s="45"/>
      <c r="H3022" s="45">
        <v>7.07</v>
      </c>
      <c r="I3022" s="45"/>
      <c r="J3022" s="45"/>
      <c r="K3022" s="45"/>
      <c r="L3022" s="45"/>
      <c r="M3022" s="45"/>
      <c r="N3022" s="45"/>
      <c r="O3022" s="45"/>
      <c r="P3022" s="45"/>
      <c r="Q3022" s="45">
        <v>7.07</v>
      </c>
      <c r="R3022" s="45"/>
      <c r="S3022" s="45"/>
      <c r="T3022" s="45"/>
      <c r="U3022" s="45"/>
      <c r="V3022" s="45">
        <v>7.66166666666667</v>
      </c>
      <c r="W3022" s="45"/>
      <c r="X3022" s="45"/>
      <c r="Y3022" s="45">
        <v>7.92</v>
      </c>
      <c r="Z3022" s="45"/>
      <c r="AA3022" s="45"/>
      <c r="AB3022" s="45"/>
      <c r="AC3022" s="45"/>
      <c r="AD3022" s="45">
        <v>7.07</v>
      </c>
      <c r="AE3022" s="45"/>
      <c r="AF3022" s="45"/>
      <c r="AG3022" s="45"/>
      <c r="AH3022" s="45"/>
      <c r="AI3022" s="45"/>
      <c r="AJ3022" s="45">
        <v>7.99666666666667</v>
      </c>
      <c r="AK3022" s="45">
        <f t="shared" si="96"/>
        <v>7.4928619047619</v>
      </c>
    </row>
    <row r="3023" s="1" customFormat="1" ht="33.75" customHeight="1" spans="1:37">
      <c r="A3023" s="1">
        <v>3020</v>
      </c>
      <c r="B3023" s="106" t="s">
        <v>4689</v>
      </c>
      <c r="C3023" s="123" t="s">
        <v>4692</v>
      </c>
      <c r="D3023" s="123" t="s">
        <v>925</v>
      </c>
      <c r="E3023" s="123" t="s">
        <v>4679</v>
      </c>
      <c r="F3023" s="45">
        <v>7.5094</v>
      </c>
      <c r="G3023" s="45">
        <v>7.81333333333333</v>
      </c>
      <c r="H3023" s="45"/>
      <c r="I3023" s="45">
        <v>7.315</v>
      </c>
      <c r="J3023" s="45">
        <v>7.315</v>
      </c>
      <c r="K3023" s="45"/>
      <c r="L3023" s="45">
        <v>7.45</v>
      </c>
      <c r="M3023" s="45">
        <v>7.7</v>
      </c>
      <c r="N3023" s="45"/>
      <c r="O3023" s="45">
        <v>7.315</v>
      </c>
      <c r="P3023" s="45">
        <v>7.66333333333333</v>
      </c>
      <c r="Q3023" s="45">
        <v>7.315</v>
      </c>
      <c r="R3023" s="45">
        <v>7.315</v>
      </c>
      <c r="S3023" s="45">
        <v>8.06666666666667</v>
      </c>
      <c r="T3023" s="45"/>
      <c r="U3023" s="45">
        <v>7.61</v>
      </c>
      <c r="V3023" s="45">
        <v>7.4</v>
      </c>
      <c r="W3023" s="45"/>
      <c r="X3023" s="45"/>
      <c r="Y3023" s="45">
        <v>7.50333333333333</v>
      </c>
      <c r="Z3023" s="45"/>
      <c r="AA3023" s="45">
        <v>7.315</v>
      </c>
      <c r="AB3023" s="45"/>
      <c r="AC3023" s="45">
        <v>7.7</v>
      </c>
      <c r="AD3023" s="45">
        <v>7.315</v>
      </c>
      <c r="AE3023" s="45">
        <v>7.36666666666667</v>
      </c>
      <c r="AF3023" s="45"/>
      <c r="AG3023" s="45"/>
      <c r="AH3023" s="45"/>
      <c r="AI3023" s="45">
        <v>7.315</v>
      </c>
      <c r="AJ3023" s="45">
        <v>7.315</v>
      </c>
      <c r="AK3023" s="45">
        <f t="shared" si="96"/>
        <v>7.48088666666667</v>
      </c>
    </row>
    <row r="3024" s="1" customFormat="1" ht="33.75" customHeight="1" spans="1:37">
      <c r="A3024" s="1">
        <v>3021</v>
      </c>
      <c r="B3024" s="123" t="s">
        <v>4693</v>
      </c>
      <c r="C3024" s="123" t="s">
        <v>191</v>
      </c>
      <c r="D3024" s="123" t="s">
        <v>247</v>
      </c>
      <c r="E3024" s="123" t="s">
        <v>4679</v>
      </c>
      <c r="F3024" s="45">
        <v>4.195</v>
      </c>
      <c r="G3024" s="45">
        <v>4.04333333333333</v>
      </c>
      <c r="H3024" s="45">
        <v>4.04333333333333</v>
      </c>
      <c r="I3024" s="45">
        <v>4.04333333333333</v>
      </c>
      <c r="J3024" s="45">
        <v>4.1</v>
      </c>
      <c r="K3024" s="45">
        <v>4.17166666666667</v>
      </c>
      <c r="L3024" s="45"/>
      <c r="M3024" s="45"/>
      <c r="N3024" s="45"/>
      <c r="O3024" s="45"/>
      <c r="P3024" s="45"/>
      <c r="Q3024" s="45">
        <v>4.04333333333333</v>
      </c>
      <c r="R3024" s="45">
        <v>4.04333333333333</v>
      </c>
      <c r="S3024" s="45">
        <v>4.52666666666667</v>
      </c>
      <c r="T3024" s="45"/>
      <c r="U3024" s="45">
        <v>4.045</v>
      </c>
      <c r="V3024" s="45">
        <v>4.04333333333333</v>
      </c>
      <c r="W3024" s="45"/>
      <c r="X3024" s="45"/>
      <c r="Y3024" s="45"/>
      <c r="Z3024" s="45">
        <v>4.63833333333333</v>
      </c>
      <c r="AA3024" s="45"/>
      <c r="AB3024" s="45"/>
      <c r="AC3024" s="45">
        <v>4.55201961334915</v>
      </c>
      <c r="AD3024" s="45"/>
      <c r="AE3024" s="45"/>
      <c r="AF3024" s="45"/>
      <c r="AG3024" s="45"/>
      <c r="AH3024" s="45"/>
      <c r="AI3024" s="45">
        <v>4.04333333333333</v>
      </c>
      <c r="AJ3024" s="45"/>
      <c r="AK3024" s="45">
        <f t="shared" si="96"/>
        <v>4.18085854381065</v>
      </c>
    </row>
    <row r="3025" s="1" customFormat="1" ht="33.75" customHeight="1" spans="1:37">
      <c r="A3025" s="1">
        <v>3022</v>
      </c>
      <c r="B3025" s="123" t="s">
        <v>4693</v>
      </c>
      <c r="C3025" s="123" t="s">
        <v>191</v>
      </c>
      <c r="D3025" s="123" t="s">
        <v>51</v>
      </c>
      <c r="E3025" s="123" t="s">
        <v>4679</v>
      </c>
      <c r="F3025" s="45">
        <v>4.1714</v>
      </c>
      <c r="G3025" s="45">
        <v>4.02142857142857</v>
      </c>
      <c r="H3025" s="45">
        <v>4.02142857142857</v>
      </c>
      <c r="I3025" s="45">
        <v>4.02142857142857</v>
      </c>
      <c r="J3025" s="45">
        <v>4.1</v>
      </c>
      <c r="K3025" s="45">
        <v>4.02142857142857</v>
      </c>
      <c r="L3025" s="45"/>
      <c r="M3025" s="45"/>
      <c r="N3025" s="45"/>
      <c r="O3025" s="45"/>
      <c r="P3025" s="45"/>
      <c r="Q3025" s="45">
        <v>4.02142857142857</v>
      </c>
      <c r="R3025" s="45">
        <v>4.02142857142857</v>
      </c>
      <c r="S3025" s="45">
        <v>4.52714285714286</v>
      </c>
      <c r="T3025" s="45"/>
      <c r="U3025" s="45">
        <v>4.02285714285714</v>
      </c>
      <c r="V3025" s="45">
        <v>4.02142857142857</v>
      </c>
      <c r="W3025" s="45"/>
      <c r="X3025" s="45">
        <v>4.35428571428571</v>
      </c>
      <c r="Y3025" s="45"/>
      <c r="Z3025" s="45">
        <v>4.62142857142857</v>
      </c>
      <c r="AA3025" s="45"/>
      <c r="AB3025" s="45"/>
      <c r="AC3025" s="45">
        <v>4.52646153846154</v>
      </c>
      <c r="AD3025" s="45"/>
      <c r="AE3025" s="45"/>
      <c r="AF3025" s="45"/>
      <c r="AG3025" s="45"/>
      <c r="AH3025" s="45"/>
      <c r="AI3025" s="45">
        <v>4.02142857142857</v>
      </c>
      <c r="AJ3025" s="45">
        <v>4.02142857142857</v>
      </c>
      <c r="AK3025" s="45">
        <f t="shared" si="96"/>
        <v>4.15727706043956</v>
      </c>
    </row>
    <row r="3026" s="1" customFormat="1" ht="33.75" customHeight="1" spans="1:37">
      <c r="A3026" s="1">
        <v>3023</v>
      </c>
      <c r="B3026" s="123" t="s">
        <v>4693</v>
      </c>
      <c r="C3026" s="123" t="s">
        <v>191</v>
      </c>
      <c r="D3026" s="123" t="s">
        <v>1336</v>
      </c>
      <c r="E3026" s="123" t="s">
        <v>4679</v>
      </c>
      <c r="F3026" s="45">
        <v>4.0672</v>
      </c>
      <c r="G3026" s="45"/>
      <c r="H3026" s="45">
        <v>3.88</v>
      </c>
      <c r="I3026" s="45"/>
      <c r="J3026" s="45">
        <v>4.1</v>
      </c>
      <c r="K3026" s="45">
        <v>3.92071428571429</v>
      </c>
      <c r="L3026" s="45"/>
      <c r="M3026" s="45">
        <v>3.91928571428571</v>
      </c>
      <c r="N3026" s="45"/>
      <c r="O3026" s="45"/>
      <c r="P3026" s="45">
        <v>4.15</v>
      </c>
      <c r="Q3026" s="45">
        <v>3.86071428571429</v>
      </c>
      <c r="R3026" s="45">
        <v>3.92071428571429</v>
      </c>
      <c r="S3026" s="45">
        <v>4.52714285714286</v>
      </c>
      <c r="T3026" s="45">
        <v>4.065</v>
      </c>
      <c r="U3026" s="45">
        <v>3.92142857142857</v>
      </c>
      <c r="V3026" s="45">
        <v>3.86071428571429</v>
      </c>
      <c r="W3026" s="45"/>
      <c r="X3026" s="45">
        <v>4.24571428571429</v>
      </c>
      <c r="Y3026" s="45">
        <v>3.92071428571429</v>
      </c>
      <c r="Z3026" s="45"/>
      <c r="AA3026" s="45"/>
      <c r="AB3026" s="45"/>
      <c r="AC3026" s="45">
        <v>4.4133</v>
      </c>
      <c r="AD3026" s="45">
        <v>3.92142857142857</v>
      </c>
      <c r="AE3026" s="45">
        <v>4.30714285714286</v>
      </c>
      <c r="AF3026" s="45"/>
      <c r="AG3026" s="45"/>
      <c r="AH3026" s="45"/>
      <c r="AI3026" s="45">
        <v>3.86071428571429</v>
      </c>
      <c r="AJ3026" s="45"/>
      <c r="AK3026" s="45">
        <f t="shared" si="96"/>
        <v>4.04788492063492</v>
      </c>
    </row>
    <row r="3027" s="1" customFormat="1" ht="33.75" customHeight="1" spans="1:37">
      <c r="A3027" s="1">
        <v>3024</v>
      </c>
      <c r="B3027" s="123" t="s">
        <v>4693</v>
      </c>
      <c r="C3027" s="123" t="s">
        <v>56</v>
      </c>
      <c r="D3027" s="123" t="s">
        <v>51</v>
      </c>
      <c r="E3027" s="123" t="s">
        <v>4679</v>
      </c>
      <c r="F3027" s="45">
        <v>6.7125</v>
      </c>
      <c r="G3027" s="45">
        <v>6.33285714285714</v>
      </c>
      <c r="H3027" s="45">
        <v>6.33285714285714</v>
      </c>
      <c r="I3027" s="45">
        <v>6.75428571428571</v>
      </c>
      <c r="J3027" s="45">
        <v>6.73571428571429</v>
      </c>
      <c r="K3027" s="45">
        <v>6.33285714285714</v>
      </c>
      <c r="L3027" s="45">
        <v>6.42142857142857</v>
      </c>
      <c r="M3027" s="45">
        <v>7.06571428571429</v>
      </c>
      <c r="N3027" s="45"/>
      <c r="O3027" s="45">
        <v>6.33285714285714</v>
      </c>
      <c r="P3027" s="45">
        <v>6.97142857142857</v>
      </c>
      <c r="Q3027" s="45">
        <v>6.33285714285714</v>
      </c>
      <c r="R3027" s="45">
        <v>6.33285714285714</v>
      </c>
      <c r="S3027" s="45">
        <v>6.66</v>
      </c>
      <c r="T3027" s="45">
        <v>6.99428571428571</v>
      </c>
      <c r="U3027" s="45">
        <v>6.69428571428571</v>
      </c>
      <c r="V3027" s="45">
        <v>6.33285714285714</v>
      </c>
      <c r="W3027" s="45">
        <v>6.33285714285714</v>
      </c>
      <c r="X3027" s="45">
        <v>7.39571428571429</v>
      </c>
      <c r="Y3027" s="45">
        <v>6.33285714285714</v>
      </c>
      <c r="Z3027" s="45">
        <v>7.85142857142857</v>
      </c>
      <c r="AA3027" s="45"/>
      <c r="AB3027" s="45"/>
      <c r="AC3027" s="45">
        <v>7.7</v>
      </c>
      <c r="AD3027" s="45">
        <v>6.33285714285714</v>
      </c>
      <c r="AE3027" s="45">
        <v>6.47857142857143</v>
      </c>
      <c r="AF3027" s="45"/>
      <c r="AG3027" s="45"/>
      <c r="AH3027" s="45">
        <v>6.33285714285714</v>
      </c>
      <c r="AI3027" s="45">
        <v>6.33285714285714</v>
      </c>
      <c r="AJ3027" s="45">
        <v>6.33285714285714</v>
      </c>
      <c r="AK3027" s="45">
        <f t="shared" si="96"/>
        <v>6.64471153846154</v>
      </c>
    </row>
    <row r="3028" s="1" customFormat="1" ht="33.75" customHeight="1" spans="1:37">
      <c r="A3028" s="1">
        <v>3025</v>
      </c>
      <c r="B3028" s="123" t="s">
        <v>4694</v>
      </c>
      <c r="C3028" s="123" t="s">
        <v>496</v>
      </c>
      <c r="D3028" s="123" t="s">
        <v>47</v>
      </c>
      <c r="E3028" s="123" t="s">
        <v>4679</v>
      </c>
      <c r="F3028" s="45">
        <v>21.3775</v>
      </c>
      <c r="G3028" s="45">
        <v>27.71</v>
      </c>
      <c r="H3028" s="45"/>
      <c r="I3028" s="45">
        <v>17.39</v>
      </c>
      <c r="J3028" s="45"/>
      <c r="K3028" s="45">
        <v>19.84</v>
      </c>
      <c r="L3028" s="45">
        <v>18.06</v>
      </c>
      <c r="M3028" s="45">
        <v>24.74</v>
      </c>
      <c r="N3028" s="45"/>
      <c r="O3028" s="45">
        <v>20.15</v>
      </c>
      <c r="P3028" s="45">
        <v>23.27</v>
      </c>
      <c r="Q3028" s="45">
        <v>17.39</v>
      </c>
      <c r="R3028" s="45">
        <v>17.39</v>
      </c>
      <c r="S3028" s="45"/>
      <c r="T3028" s="45"/>
      <c r="U3028" s="45">
        <v>17.39</v>
      </c>
      <c r="V3028" s="45">
        <v>18.81</v>
      </c>
      <c r="W3028" s="45">
        <v>21.9</v>
      </c>
      <c r="X3028" s="45">
        <v>24.5</v>
      </c>
      <c r="Y3028" s="45">
        <v>29.71</v>
      </c>
      <c r="Z3028" s="45">
        <v>21.6</v>
      </c>
      <c r="AA3028" s="45"/>
      <c r="AB3028" s="45"/>
      <c r="AC3028" s="45">
        <v>23.08</v>
      </c>
      <c r="AD3028" s="45">
        <v>21.17</v>
      </c>
      <c r="AE3028" s="45">
        <v>24.11</v>
      </c>
      <c r="AF3028" s="45"/>
      <c r="AG3028" s="45"/>
      <c r="AH3028" s="45">
        <v>19.63</v>
      </c>
      <c r="AI3028" s="45">
        <v>17.39</v>
      </c>
      <c r="AJ3028" s="45">
        <v>22.3</v>
      </c>
      <c r="AK3028" s="45">
        <f t="shared" si="96"/>
        <v>21.3139772727273</v>
      </c>
    </row>
    <row r="3029" s="1" customFormat="1" ht="33.75" customHeight="1" spans="1:37">
      <c r="A3029" s="1">
        <v>3026</v>
      </c>
      <c r="B3029" s="123" t="s">
        <v>4695</v>
      </c>
      <c r="C3029" s="123" t="s">
        <v>809</v>
      </c>
      <c r="D3029" s="123" t="s">
        <v>925</v>
      </c>
      <c r="E3029" s="123" t="s">
        <v>4679</v>
      </c>
      <c r="F3029" s="45">
        <v>4.49</v>
      </c>
      <c r="G3029" s="45">
        <v>4.615</v>
      </c>
      <c r="H3029" s="45">
        <v>4.57166666666667</v>
      </c>
      <c r="I3029" s="45">
        <v>4.47</v>
      </c>
      <c r="J3029" s="45">
        <v>4.345</v>
      </c>
      <c r="K3029" s="45">
        <v>4.375</v>
      </c>
      <c r="L3029" s="45">
        <v>4.36</v>
      </c>
      <c r="M3029" s="45">
        <v>5.19166666666667</v>
      </c>
      <c r="N3029" s="45"/>
      <c r="O3029" s="45">
        <v>4.345</v>
      </c>
      <c r="P3029" s="45">
        <v>4.57333333333333</v>
      </c>
      <c r="Q3029" s="45"/>
      <c r="R3029" s="45">
        <v>4.345</v>
      </c>
      <c r="S3029" s="45">
        <v>4.55833333333333</v>
      </c>
      <c r="T3029" s="45">
        <v>4.345</v>
      </c>
      <c r="U3029" s="45">
        <v>4.345</v>
      </c>
      <c r="V3029" s="45">
        <v>4.37166666666667</v>
      </c>
      <c r="W3029" s="45">
        <v>4.345</v>
      </c>
      <c r="X3029" s="45">
        <v>4.81333333333333</v>
      </c>
      <c r="Y3029" s="45">
        <v>4.39166666666667</v>
      </c>
      <c r="Z3029" s="45">
        <v>4.62833333333333</v>
      </c>
      <c r="AA3029" s="45">
        <v>4.345</v>
      </c>
      <c r="AB3029" s="45"/>
      <c r="AC3029" s="45">
        <v>4.68166666666667</v>
      </c>
      <c r="AD3029" s="45">
        <v>4.345</v>
      </c>
      <c r="AE3029" s="45">
        <v>4.6</v>
      </c>
      <c r="AF3029" s="45"/>
      <c r="AG3029" s="45"/>
      <c r="AH3029" s="45">
        <v>4.395</v>
      </c>
      <c r="AI3029" s="45">
        <v>4.345</v>
      </c>
      <c r="AJ3029" s="45">
        <v>4.345</v>
      </c>
      <c r="AK3029" s="45">
        <f t="shared" si="96"/>
        <v>4.48217948717949</v>
      </c>
    </row>
    <row r="3030" s="1" customFormat="1" ht="33.75" customHeight="1" spans="1:37">
      <c r="A3030" s="1">
        <v>3027</v>
      </c>
      <c r="B3030" s="123" t="s">
        <v>3324</v>
      </c>
      <c r="C3030" s="123" t="s">
        <v>3325</v>
      </c>
      <c r="D3030" s="123" t="s">
        <v>47</v>
      </c>
      <c r="E3030" s="123" t="s">
        <v>4679</v>
      </c>
      <c r="F3030" s="45">
        <v>34.965</v>
      </c>
      <c r="G3030" s="45">
        <v>35.83</v>
      </c>
      <c r="H3030" s="45">
        <v>35.8</v>
      </c>
      <c r="I3030" s="45">
        <v>33.58</v>
      </c>
      <c r="J3030" s="45">
        <v>34.29</v>
      </c>
      <c r="K3030" s="45">
        <v>34.57</v>
      </c>
      <c r="L3030" s="45">
        <v>33.58</v>
      </c>
      <c r="M3030" s="45">
        <v>34.73</v>
      </c>
      <c r="N3030" s="45"/>
      <c r="O3030" s="45"/>
      <c r="P3030" s="45">
        <v>35.07</v>
      </c>
      <c r="Q3030" s="45">
        <v>33.58</v>
      </c>
      <c r="R3030" s="45">
        <v>34.03</v>
      </c>
      <c r="S3030" s="45">
        <v>35.83</v>
      </c>
      <c r="T3030" s="45"/>
      <c r="U3030" s="45">
        <v>35.83</v>
      </c>
      <c r="V3030" s="45">
        <v>34.17</v>
      </c>
      <c r="W3030" s="45">
        <v>34.74</v>
      </c>
      <c r="X3030" s="45">
        <v>35.83</v>
      </c>
      <c r="Y3030" s="45">
        <v>35.82</v>
      </c>
      <c r="Z3030" s="45">
        <v>35.83</v>
      </c>
      <c r="AA3030" s="45"/>
      <c r="AB3030" s="45"/>
      <c r="AC3030" s="45">
        <v>34.83</v>
      </c>
      <c r="AD3030" s="45">
        <v>34.74</v>
      </c>
      <c r="AE3030" s="45">
        <v>34.83</v>
      </c>
      <c r="AF3030" s="45"/>
      <c r="AG3030" s="45"/>
      <c r="AH3030" s="45">
        <v>35.82</v>
      </c>
      <c r="AI3030" s="45"/>
      <c r="AJ3030" s="45">
        <v>34.67</v>
      </c>
      <c r="AK3030" s="45">
        <f t="shared" si="96"/>
        <v>34.9115217391304</v>
      </c>
    </row>
    <row r="3031" s="1" customFormat="1" ht="33.75" customHeight="1" spans="1:37">
      <c r="A3031" s="1">
        <v>3028</v>
      </c>
      <c r="B3031" s="123" t="s">
        <v>3324</v>
      </c>
      <c r="C3031" s="123" t="s">
        <v>4696</v>
      </c>
      <c r="D3031" s="123" t="s">
        <v>47</v>
      </c>
      <c r="E3031" s="123" t="s">
        <v>4679</v>
      </c>
      <c r="F3031" s="45">
        <v>52.07</v>
      </c>
      <c r="G3031" s="45"/>
      <c r="H3031" s="45">
        <v>56.5</v>
      </c>
      <c r="I3031" s="45"/>
      <c r="J3031" s="45">
        <v>47.66</v>
      </c>
      <c r="K3031" s="45"/>
      <c r="L3031" s="45">
        <v>48.95</v>
      </c>
      <c r="M3031" s="45">
        <v>55.43</v>
      </c>
      <c r="N3031" s="45">
        <v>51.25</v>
      </c>
      <c r="O3031" s="45"/>
      <c r="P3031" s="45"/>
      <c r="Q3031" s="45">
        <v>47.66</v>
      </c>
      <c r="R3031" s="45">
        <v>47.67</v>
      </c>
      <c r="S3031" s="45">
        <v>58.11</v>
      </c>
      <c r="T3031" s="45">
        <v>51.48</v>
      </c>
      <c r="U3031" s="45"/>
      <c r="V3031" s="45">
        <v>50.37</v>
      </c>
      <c r="W3031" s="45">
        <v>47.66</v>
      </c>
      <c r="X3031" s="45">
        <v>56.92</v>
      </c>
      <c r="Y3031" s="45">
        <v>47.66</v>
      </c>
      <c r="Z3031" s="45">
        <v>58.17</v>
      </c>
      <c r="AA3031" s="45"/>
      <c r="AB3031" s="45"/>
      <c r="AC3031" s="45">
        <v>58.11</v>
      </c>
      <c r="AD3031" s="45">
        <v>47.67</v>
      </c>
      <c r="AE3031" s="45"/>
      <c r="AF3031" s="45"/>
      <c r="AG3031" s="45"/>
      <c r="AH3031" s="45">
        <v>58.34</v>
      </c>
      <c r="AI3031" s="45">
        <v>47.66</v>
      </c>
      <c r="AJ3031" s="45">
        <v>47.66</v>
      </c>
      <c r="AK3031" s="45">
        <f t="shared" si="96"/>
        <v>51.85</v>
      </c>
    </row>
    <row r="3032" s="1" customFormat="1" ht="33.75" customHeight="1" spans="1:37">
      <c r="A3032" s="1">
        <v>3029</v>
      </c>
      <c r="B3032" s="123" t="s">
        <v>2454</v>
      </c>
      <c r="C3032" s="123" t="s">
        <v>2455</v>
      </c>
      <c r="D3032" s="123" t="s">
        <v>478</v>
      </c>
      <c r="E3032" s="123" t="s">
        <v>4679</v>
      </c>
      <c r="F3032" s="45">
        <v>16.6129</v>
      </c>
      <c r="G3032" s="45">
        <v>17.36</v>
      </c>
      <c r="H3032" s="45">
        <v>19.43</v>
      </c>
      <c r="I3032" s="45">
        <v>13.84</v>
      </c>
      <c r="J3032" s="45">
        <v>13.4</v>
      </c>
      <c r="K3032" s="45">
        <v>14.68</v>
      </c>
      <c r="L3032" s="45">
        <v>13.86</v>
      </c>
      <c r="M3032" s="45">
        <v>24.75</v>
      </c>
      <c r="N3032" s="45"/>
      <c r="O3032" s="45"/>
      <c r="P3032" s="45"/>
      <c r="Q3032" s="45"/>
      <c r="R3032" s="45">
        <v>13.4</v>
      </c>
      <c r="S3032" s="45">
        <v>15.96</v>
      </c>
      <c r="T3032" s="45">
        <v>13.4</v>
      </c>
      <c r="U3032" s="45">
        <v>13.86</v>
      </c>
      <c r="V3032" s="45">
        <v>14.07</v>
      </c>
      <c r="W3032" s="45"/>
      <c r="X3032" s="45">
        <v>19.08</v>
      </c>
      <c r="Y3032" s="45"/>
      <c r="Z3032" s="45">
        <v>14.46</v>
      </c>
      <c r="AA3032" s="45">
        <v>13.4</v>
      </c>
      <c r="AB3032" s="45"/>
      <c r="AC3032" s="45">
        <v>14.58</v>
      </c>
      <c r="AD3032" s="45"/>
      <c r="AE3032" s="45"/>
      <c r="AF3032" s="45"/>
      <c r="AG3032" s="45"/>
      <c r="AH3032" s="45"/>
      <c r="AI3032" s="45"/>
      <c r="AJ3032" s="45">
        <v>13.4</v>
      </c>
      <c r="AK3032" s="45">
        <f t="shared" si="96"/>
        <v>15.5301611111111</v>
      </c>
    </row>
    <row r="3033" s="1" customFormat="1" ht="33.75" customHeight="1" spans="1:37">
      <c r="A3033" s="1">
        <v>3030</v>
      </c>
      <c r="B3033" s="123" t="s">
        <v>149</v>
      </c>
      <c r="C3033" s="123" t="s">
        <v>888</v>
      </c>
      <c r="D3033" s="123" t="s">
        <v>47</v>
      </c>
      <c r="E3033" s="123" t="s">
        <v>4679</v>
      </c>
      <c r="F3033" s="45">
        <v>13.5175</v>
      </c>
      <c r="G3033" s="45">
        <v>14.7</v>
      </c>
      <c r="H3033" s="45">
        <v>14.3</v>
      </c>
      <c r="I3033" s="45"/>
      <c r="J3033" s="45"/>
      <c r="K3033" s="45">
        <v>13.46</v>
      </c>
      <c r="L3033" s="45">
        <v>13.02</v>
      </c>
      <c r="M3033" s="45">
        <v>13.68</v>
      </c>
      <c r="N3033" s="45"/>
      <c r="O3033" s="45">
        <v>12.69</v>
      </c>
      <c r="P3033" s="45">
        <v>14.26</v>
      </c>
      <c r="Q3033" s="45"/>
      <c r="R3033" s="45">
        <v>12.17</v>
      </c>
      <c r="S3033" s="45">
        <v>15.17</v>
      </c>
      <c r="T3033" s="45"/>
      <c r="U3033" s="45">
        <v>12.17</v>
      </c>
      <c r="V3033" s="45">
        <v>13.43</v>
      </c>
      <c r="W3033" s="45">
        <v>12.69</v>
      </c>
      <c r="X3033" s="45"/>
      <c r="Y3033" s="45"/>
      <c r="Z3033" s="45">
        <v>13.77</v>
      </c>
      <c r="AA3033" s="45"/>
      <c r="AB3033" s="45"/>
      <c r="AC3033" s="45">
        <v>14.3</v>
      </c>
      <c r="AD3033" s="45">
        <v>12.93</v>
      </c>
      <c r="AE3033" s="45"/>
      <c r="AF3033" s="45"/>
      <c r="AG3033" s="45"/>
      <c r="AH3033" s="45">
        <v>13.85</v>
      </c>
      <c r="AI3033" s="45">
        <v>12.17</v>
      </c>
      <c r="AJ3033" s="45">
        <v>12.98</v>
      </c>
      <c r="AK3033" s="45">
        <f t="shared" si="96"/>
        <v>13.4346052631579</v>
      </c>
    </row>
    <row r="3034" s="1" customFormat="1" ht="33.75" customHeight="1" spans="1:37">
      <c r="A3034" s="1">
        <v>3031</v>
      </c>
      <c r="B3034" s="123" t="s">
        <v>149</v>
      </c>
      <c r="C3034" s="123" t="s">
        <v>890</v>
      </c>
      <c r="D3034" s="123" t="s">
        <v>47</v>
      </c>
      <c r="E3034" s="123" t="s">
        <v>4679</v>
      </c>
      <c r="F3034" s="45">
        <v>15.73</v>
      </c>
      <c r="G3034" s="45">
        <v>17.64</v>
      </c>
      <c r="H3034" s="45">
        <v>20.4</v>
      </c>
      <c r="I3034" s="45">
        <v>14.17</v>
      </c>
      <c r="J3034" s="45">
        <v>14.0067</v>
      </c>
      <c r="K3034" s="45">
        <v>14.98</v>
      </c>
      <c r="L3034" s="45"/>
      <c r="M3034" s="45"/>
      <c r="N3034" s="45"/>
      <c r="O3034" s="45">
        <v>14.01</v>
      </c>
      <c r="P3034" s="45"/>
      <c r="Q3034" s="45"/>
      <c r="R3034" s="45">
        <v>13.68</v>
      </c>
      <c r="S3034" s="45">
        <v>16.46</v>
      </c>
      <c r="T3034" s="45"/>
      <c r="U3034" s="45"/>
      <c r="V3034" s="45">
        <v>14.78</v>
      </c>
      <c r="W3034" s="45">
        <v>14.01</v>
      </c>
      <c r="X3034" s="45">
        <v>18.99</v>
      </c>
      <c r="Y3034" s="45">
        <v>15.3</v>
      </c>
      <c r="Z3034" s="45">
        <v>16.82</v>
      </c>
      <c r="AA3034" s="45">
        <v>14.01</v>
      </c>
      <c r="AB3034" s="45"/>
      <c r="AC3034" s="45">
        <v>17.64</v>
      </c>
      <c r="AD3034" s="45">
        <v>14.17</v>
      </c>
      <c r="AE3034" s="45"/>
      <c r="AF3034" s="45"/>
      <c r="AG3034" s="45"/>
      <c r="AH3034" s="45">
        <v>16.94</v>
      </c>
      <c r="AI3034" s="45">
        <v>14.17</v>
      </c>
      <c r="AJ3034" s="45">
        <v>14.17</v>
      </c>
      <c r="AK3034" s="45">
        <f t="shared" si="96"/>
        <v>15.603835</v>
      </c>
    </row>
    <row r="3035" s="1" customFormat="1" ht="33.75" customHeight="1" spans="1:37">
      <c r="A3035" s="1">
        <v>3032</v>
      </c>
      <c r="B3035" s="123" t="s">
        <v>4697</v>
      </c>
      <c r="C3035" s="123" t="s">
        <v>307</v>
      </c>
      <c r="D3035" s="123" t="s">
        <v>93</v>
      </c>
      <c r="E3035" s="123" t="s">
        <v>4679</v>
      </c>
      <c r="F3035" s="45">
        <v>0.5656</v>
      </c>
      <c r="G3035" s="45">
        <v>0.603333333333333</v>
      </c>
      <c r="H3035" s="45">
        <v>0.79875</v>
      </c>
      <c r="I3035" s="45">
        <v>0.550833333333333</v>
      </c>
      <c r="J3035" s="45">
        <v>0.52</v>
      </c>
      <c r="K3035" s="45">
        <v>0.556666666666667</v>
      </c>
      <c r="L3035" s="45">
        <v>0.525416666666667</v>
      </c>
      <c r="M3035" s="45"/>
      <c r="N3035" s="45"/>
      <c r="O3035" s="45"/>
      <c r="P3035" s="45"/>
      <c r="Q3035" s="45"/>
      <c r="R3035" s="45">
        <v>0.52</v>
      </c>
      <c r="S3035" s="45"/>
      <c r="T3035" s="45"/>
      <c r="U3035" s="45">
        <v>0.52375</v>
      </c>
      <c r="V3035" s="45">
        <v>0.5325</v>
      </c>
      <c r="W3035" s="45">
        <v>0.52</v>
      </c>
      <c r="X3035" s="45"/>
      <c r="Y3035" s="45"/>
      <c r="Z3035" s="45">
        <v>0.6066</v>
      </c>
      <c r="AA3035" s="45">
        <v>0.52</v>
      </c>
      <c r="AB3035" s="45"/>
      <c r="AC3035" s="45">
        <v>0.6125</v>
      </c>
      <c r="AD3035" s="45">
        <v>0.52</v>
      </c>
      <c r="AE3035" s="45"/>
      <c r="AF3035" s="45"/>
      <c r="AG3035" s="45"/>
      <c r="AH3035" s="45"/>
      <c r="AI3035" s="45"/>
      <c r="AJ3035" s="45">
        <v>0.52</v>
      </c>
      <c r="AK3035" s="45">
        <f t="shared" si="96"/>
        <v>0.562246875</v>
      </c>
    </row>
    <row r="3036" s="1" customFormat="1" ht="33.75" customHeight="1" spans="1:37">
      <c r="A3036" s="1">
        <v>3033</v>
      </c>
      <c r="B3036" s="123" t="s">
        <v>4698</v>
      </c>
      <c r="C3036" s="123" t="s">
        <v>1140</v>
      </c>
      <c r="D3036" s="123" t="s">
        <v>740</v>
      </c>
      <c r="E3036" s="123" t="s">
        <v>4679</v>
      </c>
      <c r="F3036" s="45">
        <v>8.8575</v>
      </c>
      <c r="G3036" s="45">
        <v>11.58</v>
      </c>
      <c r="H3036" s="45">
        <v>8.33</v>
      </c>
      <c r="I3036" s="45"/>
      <c r="J3036" s="45"/>
      <c r="K3036" s="45">
        <v>7.63</v>
      </c>
      <c r="L3036" s="45"/>
      <c r="M3036" s="45">
        <v>11.58</v>
      </c>
      <c r="N3036" s="45"/>
      <c r="O3036" s="45"/>
      <c r="P3036" s="45"/>
      <c r="Q3036" s="45"/>
      <c r="R3036" s="45">
        <v>6.87</v>
      </c>
      <c r="S3036" s="45">
        <v>8.17</v>
      </c>
      <c r="T3036" s="45"/>
      <c r="U3036" s="45">
        <v>7.6</v>
      </c>
      <c r="V3036" s="45">
        <v>9.18</v>
      </c>
      <c r="W3036" s="45"/>
      <c r="X3036" s="45"/>
      <c r="Y3036" s="45">
        <v>7.49</v>
      </c>
      <c r="Z3036" s="45">
        <v>7.8</v>
      </c>
      <c r="AA3036" s="45">
        <v>6.95</v>
      </c>
      <c r="AB3036" s="45"/>
      <c r="AC3036" s="45">
        <v>7.6</v>
      </c>
      <c r="AD3036" s="45"/>
      <c r="AE3036" s="45">
        <v>7.85</v>
      </c>
      <c r="AF3036" s="45"/>
      <c r="AG3036" s="45"/>
      <c r="AH3036" s="45">
        <v>7.67</v>
      </c>
      <c r="AI3036" s="45"/>
      <c r="AJ3036" s="45">
        <v>7.41</v>
      </c>
      <c r="AK3036" s="45">
        <f t="shared" si="96"/>
        <v>8.28546875</v>
      </c>
    </row>
    <row r="3037" s="1" customFormat="1" ht="33.75" customHeight="1" spans="1:37">
      <c r="A3037" s="1">
        <v>3034</v>
      </c>
      <c r="B3037" s="123" t="s">
        <v>4699</v>
      </c>
      <c r="C3037" s="123" t="s">
        <v>246</v>
      </c>
      <c r="D3037" s="123" t="s">
        <v>154</v>
      </c>
      <c r="E3037" s="123" t="s">
        <v>4679</v>
      </c>
      <c r="F3037" s="45">
        <v>0.4213</v>
      </c>
      <c r="G3037" s="45">
        <v>0.446875</v>
      </c>
      <c r="H3037" s="45"/>
      <c r="I3037" s="45">
        <v>0.414166666666667</v>
      </c>
      <c r="J3037" s="45"/>
      <c r="K3037" s="45">
        <v>0.377291666666667</v>
      </c>
      <c r="L3037" s="45">
        <v>0.330208333333333</v>
      </c>
      <c r="M3037" s="45">
        <v>0.474791666666667</v>
      </c>
      <c r="N3037" s="45"/>
      <c r="O3037" s="45">
        <v>0.327083333333333</v>
      </c>
      <c r="P3037" s="45">
        <v>0.428958333333333</v>
      </c>
      <c r="Q3037" s="45">
        <v>0.532291666666667</v>
      </c>
      <c r="R3037" s="45">
        <v>0.321666666666667</v>
      </c>
      <c r="S3037" s="45">
        <v>0.481458333333333</v>
      </c>
      <c r="T3037" s="45">
        <v>0.496458333333333</v>
      </c>
      <c r="U3037" s="45">
        <v>0.321666666666667</v>
      </c>
      <c r="V3037" s="45">
        <v>0.495416666666667</v>
      </c>
      <c r="W3037" s="45"/>
      <c r="X3037" s="45">
        <v>0.496458333333333</v>
      </c>
      <c r="Y3037" s="45">
        <v>0.496458333333333</v>
      </c>
      <c r="Z3037" s="45"/>
      <c r="AA3037" s="45">
        <v>0.496458333333333</v>
      </c>
      <c r="AB3037" s="45"/>
      <c r="AC3037" s="45">
        <v>0.3527</v>
      </c>
      <c r="AD3037" s="45"/>
      <c r="AE3037" s="45">
        <v>0.297291666666667</v>
      </c>
      <c r="AF3037" s="45"/>
      <c r="AG3037" s="45"/>
      <c r="AH3037" s="45"/>
      <c r="AI3037" s="45">
        <v>0.321666666666667</v>
      </c>
      <c r="AJ3037" s="45">
        <v>0.496458333333333</v>
      </c>
      <c r="AK3037" s="45">
        <f t="shared" si="96"/>
        <v>0.420339285714286</v>
      </c>
    </row>
    <row r="3038" s="1" customFormat="1" ht="54" spans="1:37">
      <c r="A3038" s="1">
        <v>3035</v>
      </c>
      <c r="B3038" s="1" t="s">
        <v>274</v>
      </c>
      <c r="C3038" s="1" t="s">
        <v>1073</v>
      </c>
      <c r="D3038" s="1" t="s">
        <v>4700</v>
      </c>
      <c r="E3038" s="1" t="s">
        <v>4701</v>
      </c>
      <c r="F3038" s="1">
        <v>2.0617</v>
      </c>
      <c r="G3038" s="1" t="s">
        <v>2027</v>
      </c>
      <c r="H3038" s="1" t="s">
        <v>2027</v>
      </c>
      <c r="I3038" s="1" t="s">
        <v>2027</v>
      </c>
      <c r="J3038" s="1">
        <v>2.0283</v>
      </c>
      <c r="K3038" s="1" t="s">
        <v>2027</v>
      </c>
      <c r="L3038" s="1" t="s">
        <v>2027</v>
      </c>
      <c r="M3038" s="1" t="s">
        <v>2027</v>
      </c>
      <c r="N3038" s="1" t="s">
        <v>2027</v>
      </c>
      <c r="O3038" s="1">
        <v>1.9908</v>
      </c>
      <c r="P3038" s="1" t="s">
        <v>2027</v>
      </c>
      <c r="Q3038" s="1" t="s">
        <v>2027</v>
      </c>
      <c r="R3038" s="1" t="s">
        <v>2027</v>
      </c>
      <c r="S3038" s="1" t="s">
        <v>2027</v>
      </c>
      <c r="T3038" s="1" t="s">
        <v>2027</v>
      </c>
      <c r="U3038" s="1" t="s">
        <v>2027</v>
      </c>
      <c r="V3038" s="1" t="s">
        <v>2027</v>
      </c>
      <c r="W3038" s="1" t="s">
        <v>2027</v>
      </c>
      <c r="X3038" s="1" t="s">
        <v>2027</v>
      </c>
      <c r="Y3038" s="1" t="s">
        <v>2027</v>
      </c>
      <c r="Z3038" s="1" t="s">
        <v>2027</v>
      </c>
      <c r="AA3038" s="1" t="s">
        <v>2027</v>
      </c>
      <c r="AB3038" s="1">
        <v>1.87</v>
      </c>
      <c r="AC3038" s="1" t="s">
        <v>2027</v>
      </c>
      <c r="AD3038" s="1" t="s">
        <v>2027</v>
      </c>
      <c r="AE3038" s="1" t="s">
        <v>2027</v>
      </c>
      <c r="AF3038" s="1" t="s">
        <v>2027</v>
      </c>
      <c r="AG3038" s="1" t="s">
        <v>2027</v>
      </c>
      <c r="AH3038" s="1" t="s">
        <v>2027</v>
      </c>
      <c r="AI3038" s="1">
        <v>2.0283</v>
      </c>
      <c r="AJ3038" s="1" t="s">
        <v>2027</v>
      </c>
      <c r="AK3038" s="1">
        <v>1.9958</v>
      </c>
    </row>
    <row r="3039" s="1" customFormat="1" ht="54" spans="1:37">
      <c r="A3039" s="1">
        <v>3036</v>
      </c>
      <c r="B3039" s="1" t="s">
        <v>4579</v>
      </c>
      <c r="C3039" s="1" t="s">
        <v>2065</v>
      </c>
      <c r="D3039" s="1" t="s">
        <v>4702</v>
      </c>
      <c r="E3039" s="1" t="s">
        <v>4701</v>
      </c>
      <c r="F3039" s="1">
        <v>3.1171</v>
      </c>
      <c r="G3039" s="1">
        <v>2.9964</v>
      </c>
      <c r="H3039" s="1" t="s">
        <v>2027</v>
      </c>
      <c r="I3039" s="1" t="s">
        <v>2027</v>
      </c>
      <c r="J3039" s="1">
        <v>2.92</v>
      </c>
      <c r="K3039" s="1" t="s">
        <v>2027</v>
      </c>
      <c r="L3039" s="1">
        <v>2.9936</v>
      </c>
      <c r="M3039" s="1" t="s">
        <v>2027</v>
      </c>
      <c r="N3039" s="1" t="s">
        <v>2027</v>
      </c>
      <c r="O3039" s="1">
        <v>2.92</v>
      </c>
      <c r="P3039" s="1" t="s">
        <v>2027</v>
      </c>
      <c r="Q3039" s="1" t="s">
        <v>2027</v>
      </c>
      <c r="R3039" s="1">
        <v>2.9964</v>
      </c>
      <c r="S3039" s="1" t="s">
        <v>2027</v>
      </c>
      <c r="T3039" s="1">
        <v>3</v>
      </c>
      <c r="U3039" s="1">
        <v>2.9964</v>
      </c>
      <c r="V3039" s="1">
        <v>3.0964</v>
      </c>
      <c r="W3039" s="1">
        <v>2.9957</v>
      </c>
      <c r="X3039" s="1" t="s">
        <v>2027</v>
      </c>
      <c r="Y3039" s="1" t="s">
        <v>2027</v>
      </c>
      <c r="AA3039" s="1" t="s">
        <v>2027</v>
      </c>
      <c r="AB3039" s="1" t="s">
        <v>2027</v>
      </c>
      <c r="AC3039" s="1" t="s">
        <v>2027</v>
      </c>
      <c r="AD3039" s="1" t="s">
        <v>2027</v>
      </c>
      <c r="AE3039" s="1" t="s">
        <v>2027</v>
      </c>
      <c r="AF3039" s="1" t="s">
        <v>2027</v>
      </c>
      <c r="AG3039" s="1" t="s">
        <v>2027</v>
      </c>
      <c r="AH3039" s="1" t="s">
        <v>2027</v>
      </c>
      <c r="AI3039" s="1">
        <v>2.92</v>
      </c>
      <c r="AJ3039" s="1" t="s">
        <v>2027</v>
      </c>
      <c r="AK3039" s="1">
        <v>2.9956</v>
      </c>
    </row>
    <row r="3040" s="1" customFormat="1" ht="40.5" spans="1:37">
      <c r="A3040" s="1">
        <v>3037</v>
      </c>
      <c r="B3040" s="1" t="s">
        <v>779</v>
      </c>
      <c r="C3040" s="1" t="s">
        <v>186</v>
      </c>
      <c r="D3040" s="1">
        <v>30</v>
      </c>
      <c r="E3040" s="1" t="s">
        <v>4703</v>
      </c>
      <c r="F3040" s="1">
        <v>2.7828</v>
      </c>
      <c r="G3040" s="124">
        <v>2.781</v>
      </c>
      <c r="J3040" s="1">
        <v>2.781</v>
      </c>
      <c r="Q3040" s="1">
        <v>2.7807</v>
      </c>
      <c r="R3040" s="1">
        <v>2.781</v>
      </c>
      <c r="U3040" s="1">
        <v>2.781</v>
      </c>
      <c r="V3040" s="1">
        <v>2.781</v>
      </c>
      <c r="W3040" s="1">
        <v>2.781</v>
      </c>
      <c r="Y3040" s="1">
        <v>2.781</v>
      </c>
      <c r="Z3040" s="1">
        <v>2.781</v>
      </c>
      <c r="AA3040" s="1">
        <v>2.781</v>
      </c>
      <c r="AB3040" s="1">
        <v>2.781</v>
      </c>
      <c r="AD3040" s="1">
        <v>2.781</v>
      </c>
      <c r="AF3040" s="1">
        <v>2.781</v>
      </c>
      <c r="AH3040" s="1">
        <v>2.7807</v>
      </c>
      <c r="AI3040" s="1">
        <v>2.7807</v>
      </c>
      <c r="AJ3040" s="1">
        <v>2.7807</v>
      </c>
      <c r="AK3040" s="1">
        <v>2.7809</v>
      </c>
    </row>
    <row r="3041" s="1" customFormat="1" ht="81" customHeight="1" spans="1:37">
      <c r="A3041" s="1">
        <v>3038</v>
      </c>
      <c r="B3041" s="1" t="s">
        <v>4704</v>
      </c>
      <c r="C3041" s="1" t="s">
        <v>4705</v>
      </c>
      <c r="D3041" s="1" t="s">
        <v>4706</v>
      </c>
      <c r="E3041" s="1" t="s">
        <v>4707</v>
      </c>
      <c r="F3041" s="1">
        <v>40.32</v>
      </c>
      <c r="G3041" s="1" t="s">
        <v>121</v>
      </c>
      <c r="H3041" s="1">
        <v>41.8</v>
      </c>
      <c r="I3041" s="1" t="s">
        <v>121</v>
      </c>
      <c r="J3041" s="1" t="s">
        <v>121</v>
      </c>
      <c r="K3041" s="1" t="s">
        <v>121</v>
      </c>
      <c r="L3041" s="1" t="s">
        <v>121</v>
      </c>
      <c r="M3041" s="1" t="s">
        <v>121</v>
      </c>
      <c r="N3041" s="1" t="s">
        <v>121</v>
      </c>
      <c r="O3041" s="1" t="s">
        <v>121</v>
      </c>
      <c r="P3041" s="1" t="s">
        <v>121</v>
      </c>
      <c r="Q3041" s="1" t="s">
        <v>121</v>
      </c>
      <c r="R3041" s="1" t="s">
        <v>121</v>
      </c>
      <c r="S3041" s="1" t="s">
        <v>121</v>
      </c>
      <c r="T3041" s="1" t="s">
        <v>121</v>
      </c>
      <c r="U3041" s="1" t="s">
        <v>121</v>
      </c>
      <c r="V3041" s="1" t="s">
        <v>121</v>
      </c>
      <c r="W3041" s="1" t="s">
        <v>121</v>
      </c>
      <c r="X3041" s="1" t="s">
        <v>121</v>
      </c>
      <c r="Y3041" s="1" t="s">
        <v>121</v>
      </c>
      <c r="Z3041" s="1" t="s">
        <v>121</v>
      </c>
      <c r="AA3041" s="1" t="s">
        <v>121</v>
      </c>
      <c r="AB3041" s="1" t="s">
        <v>121</v>
      </c>
      <c r="AC3041" s="1">
        <v>37.96</v>
      </c>
      <c r="AD3041" s="1" t="s">
        <v>121</v>
      </c>
      <c r="AE3041" s="1" t="s">
        <v>121</v>
      </c>
      <c r="AF3041" s="1" t="s">
        <v>121</v>
      </c>
      <c r="AG3041" s="1" t="s">
        <v>121</v>
      </c>
      <c r="AH3041" s="1" t="s">
        <v>121</v>
      </c>
      <c r="AI3041" s="1" t="s">
        <v>121</v>
      </c>
      <c r="AJ3041" s="1" t="s">
        <v>121</v>
      </c>
      <c r="AK3041" s="6">
        <v>39.88</v>
      </c>
    </row>
    <row r="3042" s="1" customFormat="1" ht="82" customHeight="1" spans="1:37">
      <c r="A3042" s="1">
        <v>3039</v>
      </c>
      <c r="B3042" s="1" t="s">
        <v>4704</v>
      </c>
      <c r="C3042" s="1" t="s">
        <v>4708</v>
      </c>
      <c r="D3042" s="1" t="s">
        <v>4709</v>
      </c>
      <c r="E3042" s="1" t="s">
        <v>4707</v>
      </c>
      <c r="F3042" s="1">
        <v>59.985</v>
      </c>
      <c r="G3042" s="1" t="s">
        <v>121</v>
      </c>
      <c r="H3042" s="1" t="s">
        <v>121</v>
      </c>
      <c r="I3042" s="1">
        <v>58.53</v>
      </c>
      <c r="J3042" s="1" t="s">
        <v>121</v>
      </c>
      <c r="K3042" s="1" t="s">
        <v>121</v>
      </c>
      <c r="L3042" s="1" t="s">
        <v>121</v>
      </c>
      <c r="M3042" s="1" t="s">
        <v>121</v>
      </c>
      <c r="N3042" s="1" t="s">
        <v>121</v>
      </c>
      <c r="O3042" s="1" t="s">
        <v>121</v>
      </c>
      <c r="P3042" s="1" t="s">
        <v>121</v>
      </c>
      <c r="Q3042" s="1" t="s">
        <v>121</v>
      </c>
      <c r="R3042" s="1" t="s">
        <v>121</v>
      </c>
      <c r="S3042" s="1" t="s">
        <v>121</v>
      </c>
      <c r="T3042" s="1" t="s">
        <v>121</v>
      </c>
      <c r="U3042" s="1" t="s">
        <v>121</v>
      </c>
      <c r="V3042" s="1" t="s">
        <v>121</v>
      </c>
      <c r="W3042" s="1" t="s">
        <v>121</v>
      </c>
      <c r="X3042" s="1" t="s">
        <v>121</v>
      </c>
      <c r="Y3042" s="1" t="s">
        <v>121</v>
      </c>
      <c r="Z3042" s="1" t="s">
        <v>121</v>
      </c>
      <c r="AA3042" s="1" t="s">
        <v>121</v>
      </c>
      <c r="AB3042" s="1" t="s">
        <v>121</v>
      </c>
      <c r="AC3042" s="1" t="s">
        <v>121</v>
      </c>
      <c r="AD3042" s="1" t="s">
        <v>121</v>
      </c>
      <c r="AE3042" s="1" t="s">
        <v>121</v>
      </c>
      <c r="AF3042" s="1" t="s">
        <v>121</v>
      </c>
      <c r="AG3042" s="1" t="s">
        <v>121</v>
      </c>
      <c r="AH3042" s="1">
        <v>56</v>
      </c>
      <c r="AI3042" s="1" t="s">
        <v>121</v>
      </c>
      <c r="AJ3042" s="1" t="s">
        <v>121</v>
      </c>
      <c r="AK3042" s="6">
        <v>57.265</v>
      </c>
    </row>
    <row r="3043" s="1" customFormat="1" ht="40.5" spans="1:37">
      <c r="A3043" s="1">
        <v>3040</v>
      </c>
      <c r="B3043" s="1" t="s">
        <v>2341</v>
      </c>
      <c r="C3043" s="1" t="s">
        <v>4710</v>
      </c>
      <c r="D3043" s="1" t="s">
        <v>606</v>
      </c>
      <c r="E3043" s="1" t="s">
        <v>4711</v>
      </c>
      <c r="F3043" s="1">
        <v>1.3825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1.36</v>
      </c>
      <c r="M3043" s="1">
        <v>0</v>
      </c>
      <c r="N3043" s="1">
        <v>0</v>
      </c>
      <c r="O3043" s="1">
        <v>0</v>
      </c>
      <c r="P3043" s="1">
        <v>0</v>
      </c>
      <c r="Q3043" s="1">
        <v>1.33</v>
      </c>
      <c r="R3043" s="1">
        <v>1.33</v>
      </c>
      <c r="S3043" s="1">
        <v>0</v>
      </c>
      <c r="T3043" s="1">
        <v>0</v>
      </c>
      <c r="U3043" s="1">
        <v>0</v>
      </c>
      <c r="V3043" s="1">
        <v>1.34</v>
      </c>
      <c r="W3043" s="1">
        <v>0</v>
      </c>
      <c r="X3043" s="1">
        <v>0</v>
      </c>
      <c r="Y3043" s="1">
        <v>0</v>
      </c>
      <c r="Z3043" s="1">
        <v>1.33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1.33</v>
      </c>
      <c r="AJ3043" s="1">
        <v>0</v>
      </c>
      <c r="AK3043" s="29">
        <v>1.33666666666667</v>
      </c>
    </row>
    <row r="3044" s="1" customFormat="1" ht="40.5" spans="1:37">
      <c r="A3044" s="1">
        <v>3041</v>
      </c>
      <c r="B3044" s="1" t="s">
        <v>880</v>
      </c>
      <c r="C3044" s="1" t="s">
        <v>4712</v>
      </c>
      <c r="D3044" s="1" t="s">
        <v>606</v>
      </c>
      <c r="E3044" s="1" t="s">
        <v>4711</v>
      </c>
      <c r="F3044" s="1">
        <v>1.4325</v>
      </c>
      <c r="G3044" s="1">
        <v>0</v>
      </c>
      <c r="H3044" s="1">
        <v>0</v>
      </c>
      <c r="I3044" s="1">
        <v>1.3</v>
      </c>
      <c r="J3044" s="1">
        <v>0</v>
      </c>
      <c r="K3044" s="1">
        <v>1.35</v>
      </c>
      <c r="L3044" s="1">
        <v>1.19</v>
      </c>
      <c r="M3044" s="1">
        <v>0</v>
      </c>
      <c r="N3044" s="1">
        <v>1.13</v>
      </c>
      <c r="O3044" s="1">
        <v>1.4</v>
      </c>
      <c r="P3044" s="1">
        <v>1.37</v>
      </c>
      <c r="Q3044" s="1">
        <v>1.13</v>
      </c>
      <c r="R3044" s="1">
        <v>0</v>
      </c>
      <c r="S3044" s="1">
        <v>0</v>
      </c>
      <c r="T3044" s="1">
        <v>1.26</v>
      </c>
      <c r="U3044" s="1">
        <v>0</v>
      </c>
      <c r="V3044" s="1">
        <v>1.13</v>
      </c>
      <c r="W3044" s="1">
        <v>0</v>
      </c>
      <c r="X3044" s="1">
        <v>0</v>
      </c>
      <c r="Y3044" s="1">
        <v>1.21</v>
      </c>
      <c r="Z3044" s="1">
        <v>0</v>
      </c>
      <c r="AB3044" s="1">
        <v>0</v>
      </c>
      <c r="AC3044" s="1">
        <v>0</v>
      </c>
      <c r="AD3044" s="1">
        <v>1.13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s="1">
        <v>0</v>
      </c>
      <c r="AK3044" s="29">
        <v>1.23636363636364</v>
      </c>
    </row>
    <row r="3045" s="1" customFormat="1" ht="40.5" spans="1:37">
      <c r="A3045" s="1">
        <v>3042</v>
      </c>
      <c r="B3045" s="1" t="s">
        <v>1162</v>
      </c>
      <c r="C3045" s="1" t="s">
        <v>3926</v>
      </c>
      <c r="D3045" s="1" t="s">
        <v>606</v>
      </c>
      <c r="E3045" s="1" t="s">
        <v>4711</v>
      </c>
      <c r="F3045" s="1">
        <v>1.3125</v>
      </c>
      <c r="G3045" s="1">
        <v>1.13</v>
      </c>
      <c r="H3045" s="1">
        <v>1.12</v>
      </c>
      <c r="I3045" s="1">
        <v>1.27</v>
      </c>
      <c r="J3045" s="1">
        <v>1.12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1.12</v>
      </c>
      <c r="R3045" s="1">
        <v>0</v>
      </c>
      <c r="S3045" s="1">
        <v>0</v>
      </c>
      <c r="T3045" s="1">
        <v>1.19</v>
      </c>
      <c r="U3045" s="1">
        <v>0</v>
      </c>
      <c r="V3045" s="1">
        <v>1.2</v>
      </c>
      <c r="W3045" s="1">
        <v>0</v>
      </c>
      <c r="X3045" s="1">
        <v>0</v>
      </c>
      <c r="Y3045" s="1">
        <v>1.13</v>
      </c>
      <c r="Z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s="1">
        <v>1.12</v>
      </c>
      <c r="AK3045" s="29">
        <v>1.15555555555556</v>
      </c>
    </row>
    <row r="3046" s="1" customFormat="1" ht="40.5" spans="1:37">
      <c r="A3046" s="1">
        <v>3043</v>
      </c>
      <c r="B3046" s="1" t="s">
        <v>2341</v>
      </c>
      <c r="C3046" s="1" t="s">
        <v>4713</v>
      </c>
      <c r="D3046" s="1" t="s">
        <v>606</v>
      </c>
      <c r="E3046" s="1" t="s">
        <v>4711</v>
      </c>
      <c r="F3046" s="1">
        <v>1.44</v>
      </c>
      <c r="G3046" s="1">
        <v>1.2</v>
      </c>
      <c r="H3046" s="1">
        <v>0</v>
      </c>
      <c r="I3046" s="1">
        <v>1.32</v>
      </c>
      <c r="J3046" s="1">
        <v>1.32</v>
      </c>
      <c r="K3046" s="1">
        <v>1.31</v>
      </c>
      <c r="L3046" s="1">
        <v>1.29</v>
      </c>
      <c r="M3046" s="1">
        <v>0</v>
      </c>
      <c r="N3046" s="1">
        <v>1.4</v>
      </c>
      <c r="O3046" s="1">
        <v>1.2</v>
      </c>
      <c r="P3046" s="1">
        <v>0</v>
      </c>
      <c r="Q3046" s="1">
        <v>1.2</v>
      </c>
      <c r="R3046" s="1">
        <v>1.2</v>
      </c>
      <c r="S3046" s="1">
        <v>1.416</v>
      </c>
      <c r="T3046" s="1">
        <v>1.25</v>
      </c>
      <c r="U3046" s="1">
        <v>0</v>
      </c>
      <c r="V3046" s="1">
        <v>1.2</v>
      </c>
      <c r="W3046" s="1">
        <v>1.2</v>
      </c>
      <c r="X3046" s="1">
        <v>0</v>
      </c>
      <c r="Y3046" s="1">
        <v>1.2</v>
      </c>
      <c r="Z3046" s="1">
        <v>0</v>
      </c>
      <c r="AB3046" s="1">
        <v>0</v>
      </c>
      <c r="AC3046" s="1">
        <v>0</v>
      </c>
      <c r="AD3046" s="1">
        <v>1.2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s="1">
        <v>0</v>
      </c>
      <c r="AK3046" s="29">
        <v>1.2604</v>
      </c>
    </row>
    <row r="3047" s="1" customFormat="1" ht="40.5" spans="1:37">
      <c r="A3047" s="1">
        <v>3044</v>
      </c>
      <c r="B3047" s="1" t="s">
        <v>1738</v>
      </c>
      <c r="C3047" s="1" t="s">
        <v>573</v>
      </c>
      <c r="D3047" s="1" t="s">
        <v>606</v>
      </c>
      <c r="E3047" s="1" t="s">
        <v>4711</v>
      </c>
      <c r="F3047" s="1">
        <v>1.34</v>
      </c>
      <c r="G3047" s="1">
        <v>0</v>
      </c>
      <c r="H3047" s="1">
        <v>0</v>
      </c>
      <c r="I3047" s="1">
        <v>0</v>
      </c>
      <c r="J3047" s="1">
        <v>1.28</v>
      </c>
      <c r="K3047" s="1">
        <v>0</v>
      </c>
      <c r="L3047" s="1">
        <v>1.19</v>
      </c>
      <c r="M3047" s="1">
        <v>0</v>
      </c>
      <c r="N3047" s="1">
        <v>0</v>
      </c>
      <c r="O3047" s="1">
        <v>0</v>
      </c>
      <c r="P3047" s="1">
        <v>0</v>
      </c>
      <c r="Q3047" s="1">
        <v>0</v>
      </c>
      <c r="R3047" s="1">
        <v>1.17</v>
      </c>
      <c r="S3047" s="1">
        <v>0</v>
      </c>
      <c r="T3047" s="1">
        <v>0</v>
      </c>
      <c r="U3047" s="1">
        <v>1.17</v>
      </c>
      <c r="V3047" s="1">
        <v>1.26</v>
      </c>
      <c r="W3047" s="1">
        <v>0</v>
      </c>
      <c r="X3047" s="1">
        <v>0</v>
      </c>
      <c r="Y3047" s="1">
        <v>0</v>
      </c>
      <c r="Z3047" s="1">
        <v>0</v>
      </c>
      <c r="AA3047" s="1">
        <v>1.258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1.17</v>
      </c>
      <c r="AJ3047" s="1">
        <v>1.18</v>
      </c>
      <c r="AK3047" s="29">
        <v>1.20975</v>
      </c>
    </row>
    <row r="3048" s="1" customFormat="1" ht="40.5" spans="1:37">
      <c r="A3048" s="1">
        <v>3045</v>
      </c>
      <c r="B3048" s="1" t="s">
        <v>2409</v>
      </c>
      <c r="C3048" s="18">
        <v>0.003</v>
      </c>
      <c r="D3048" s="1" t="s">
        <v>606</v>
      </c>
      <c r="E3048" s="1" t="s">
        <v>4711</v>
      </c>
      <c r="F3048" s="1">
        <v>24.725</v>
      </c>
      <c r="G3048" s="1">
        <v>0</v>
      </c>
      <c r="H3048" s="1">
        <v>0</v>
      </c>
      <c r="I3048" s="1">
        <v>18.92</v>
      </c>
      <c r="J3048" s="1">
        <v>16.77</v>
      </c>
      <c r="K3048" s="1">
        <v>0</v>
      </c>
      <c r="L3048" s="1">
        <v>18.49</v>
      </c>
      <c r="M3048" s="1">
        <v>0</v>
      </c>
      <c r="N3048" s="1">
        <v>0</v>
      </c>
      <c r="O3048" s="1">
        <v>17</v>
      </c>
      <c r="P3048" s="1">
        <v>22.97</v>
      </c>
      <c r="Q3048" s="1">
        <v>0</v>
      </c>
      <c r="R3048" s="1">
        <v>16.41</v>
      </c>
      <c r="S3048" s="1">
        <v>22.8</v>
      </c>
      <c r="T3048" s="1">
        <v>16.95</v>
      </c>
      <c r="U3048" s="1">
        <v>16.95</v>
      </c>
      <c r="V3048" s="1">
        <v>16.41</v>
      </c>
      <c r="W3048" s="1">
        <v>16.77</v>
      </c>
      <c r="X3048" s="1">
        <v>0</v>
      </c>
      <c r="Y3048" s="1">
        <v>19.6</v>
      </c>
      <c r="Z3048" s="1">
        <v>16.95</v>
      </c>
      <c r="AB3048" s="1">
        <v>0</v>
      </c>
      <c r="AC3048" s="1">
        <v>0</v>
      </c>
      <c r="AD3048" s="1">
        <v>17.98</v>
      </c>
      <c r="AE3048" s="1">
        <v>0</v>
      </c>
      <c r="AF3048" s="1">
        <v>0</v>
      </c>
      <c r="AG3048" s="1">
        <v>0</v>
      </c>
      <c r="AH3048" s="1">
        <v>23</v>
      </c>
      <c r="AI3048" s="1">
        <v>16.41</v>
      </c>
      <c r="AJ3048" s="1">
        <v>0</v>
      </c>
      <c r="AK3048" s="29">
        <v>18.39875</v>
      </c>
    </row>
    <row r="3049" s="1" customFormat="1" ht="40.5" spans="1:37">
      <c r="A3049" s="1">
        <v>3046</v>
      </c>
      <c r="B3049" s="1" t="s">
        <v>4714</v>
      </c>
      <c r="C3049" s="1" t="s">
        <v>3920</v>
      </c>
      <c r="D3049" s="1" t="s">
        <v>606</v>
      </c>
      <c r="E3049" s="1" t="s">
        <v>4711</v>
      </c>
      <c r="F3049" s="1">
        <v>23.07</v>
      </c>
      <c r="G3049" s="1">
        <v>22.3</v>
      </c>
      <c r="H3049" s="1">
        <v>0</v>
      </c>
      <c r="I3049" s="1">
        <v>22.69</v>
      </c>
      <c r="J3049" s="1">
        <v>22.25</v>
      </c>
      <c r="K3049" s="1">
        <v>22.33</v>
      </c>
      <c r="L3049" s="1">
        <v>22.3</v>
      </c>
      <c r="M3049" s="1">
        <v>0</v>
      </c>
      <c r="N3049" s="1">
        <v>22.43</v>
      </c>
      <c r="O3049" s="1">
        <v>22.3</v>
      </c>
      <c r="P3049" s="1">
        <v>0</v>
      </c>
      <c r="Q3049" s="1">
        <v>22.16</v>
      </c>
      <c r="R3049" s="1">
        <v>22.07</v>
      </c>
      <c r="S3049" s="1">
        <v>0</v>
      </c>
      <c r="T3049" s="1">
        <v>22.07</v>
      </c>
      <c r="U3049" s="1">
        <v>22.3</v>
      </c>
      <c r="V3049" s="1">
        <v>22.34</v>
      </c>
      <c r="W3049" s="1">
        <v>0</v>
      </c>
      <c r="X3049" s="1">
        <v>0</v>
      </c>
      <c r="Y3049" s="1">
        <v>22.56</v>
      </c>
      <c r="Z3049" s="1">
        <v>22.3</v>
      </c>
      <c r="AB3049" s="1">
        <v>0</v>
      </c>
      <c r="AC3049" s="1">
        <v>0</v>
      </c>
      <c r="AD3049" s="1">
        <v>22.3</v>
      </c>
      <c r="AE3049" s="1">
        <v>0</v>
      </c>
      <c r="AF3049" s="1">
        <v>0</v>
      </c>
      <c r="AG3049" s="1">
        <v>0</v>
      </c>
      <c r="AH3049" s="1">
        <v>0</v>
      </c>
      <c r="AI3049" s="1">
        <v>22.07</v>
      </c>
      <c r="AJ3049" s="1">
        <v>22.29</v>
      </c>
      <c r="AK3049" s="29">
        <v>22.2976470588235</v>
      </c>
    </row>
    <row r="3050" s="1" customFormat="1" ht="40.5" spans="1:37">
      <c r="A3050" s="1">
        <v>3047</v>
      </c>
      <c r="B3050" s="1" t="s">
        <v>4715</v>
      </c>
      <c r="C3050" s="1" t="s">
        <v>573</v>
      </c>
      <c r="D3050" s="1" t="s">
        <v>606</v>
      </c>
      <c r="E3050" s="1" t="s">
        <v>4711</v>
      </c>
      <c r="F3050" s="1">
        <v>8.435</v>
      </c>
      <c r="G3050" s="1">
        <v>6.86</v>
      </c>
      <c r="H3050" s="1">
        <v>0</v>
      </c>
      <c r="I3050" s="1">
        <v>7.4</v>
      </c>
      <c r="J3050" s="1">
        <v>6.85</v>
      </c>
      <c r="K3050" s="1">
        <v>0</v>
      </c>
      <c r="L3050" s="1">
        <v>7.05</v>
      </c>
      <c r="M3050" s="1">
        <v>0</v>
      </c>
      <c r="N3050" s="1">
        <v>0</v>
      </c>
      <c r="O3050" s="1">
        <v>6.86</v>
      </c>
      <c r="P3050" s="1">
        <v>0</v>
      </c>
      <c r="Q3050" s="1">
        <v>6.85</v>
      </c>
      <c r="R3050" s="1">
        <v>6.85</v>
      </c>
      <c r="S3050" s="1">
        <v>0</v>
      </c>
      <c r="T3050" s="1">
        <v>6.85</v>
      </c>
      <c r="U3050" s="1">
        <v>6.87</v>
      </c>
      <c r="V3050" s="1">
        <v>6.85</v>
      </c>
      <c r="W3050" s="1">
        <v>6.86</v>
      </c>
      <c r="X3050" s="1">
        <v>7.5</v>
      </c>
      <c r="Y3050" s="1">
        <v>0</v>
      </c>
      <c r="Z3050" s="1">
        <v>7.34</v>
      </c>
      <c r="AB3050" s="1">
        <v>0</v>
      </c>
      <c r="AC3050" s="1">
        <v>0</v>
      </c>
      <c r="AD3050" s="1">
        <v>7.29</v>
      </c>
      <c r="AE3050" s="1">
        <v>0</v>
      </c>
      <c r="AF3050" s="1">
        <v>0</v>
      </c>
      <c r="AG3050" s="1">
        <v>0</v>
      </c>
      <c r="AH3050" s="1">
        <v>6.86</v>
      </c>
      <c r="AI3050" s="1">
        <v>6.85</v>
      </c>
      <c r="AJ3050" s="1">
        <v>6.85</v>
      </c>
      <c r="AK3050" s="5">
        <f>AVERAGEIF($G3050:$AJ3050,"&gt;0",$G3050:$AJ3050)</f>
        <v>6.99058823529412</v>
      </c>
    </row>
    <row r="3051" s="1" customFormat="1" ht="40.5" spans="1:37">
      <c r="A3051" s="1">
        <v>3048</v>
      </c>
      <c r="B3051" s="1" t="s">
        <v>1162</v>
      </c>
      <c r="C3051" s="1" t="s">
        <v>2244</v>
      </c>
      <c r="D3051" s="1" t="s">
        <v>606</v>
      </c>
      <c r="E3051" s="1" t="s">
        <v>4711</v>
      </c>
      <c r="F3051" s="1">
        <v>2.6567</v>
      </c>
      <c r="G3051" s="1">
        <v>2.6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s="1">
        <v>0</v>
      </c>
      <c r="AK3051" s="29">
        <v>2.6</v>
      </c>
    </row>
    <row r="3052" s="1" customFormat="1" ht="40.5" spans="1:37">
      <c r="A3052" s="1">
        <v>3049</v>
      </c>
      <c r="B3052" s="1" t="s">
        <v>1162</v>
      </c>
      <c r="C3052" s="1" t="s">
        <v>4716</v>
      </c>
      <c r="D3052" s="1" t="s">
        <v>606</v>
      </c>
      <c r="E3052" s="1" t="s">
        <v>4711</v>
      </c>
      <c r="F3052" s="1">
        <v>3.15</v>
      </c>
      <c r="G3052" s="1">
        <v>3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3</v>
      </c>
      <c r="P3052" s="1">
        <v>0</v>
      </c>
      <c r="Q3052" s="1">
        <v>0</v>
      </c>
      <c r="R3052" s="1">
        <v>3</v>
      </c>
      <c r="S3052" s="1">
        <v>0</v>
      </c>
      <c r="T3052" s="1">
        <v>0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3</v>
      </c>
      <c r="AJ3052" s="1">
        <v>0</v>
      </c>
      <c r="AK3052" s="29">
        <v>3</v>
      </c>
    </row>
    <row r="3053" s="1" customFormat="1" ht="40.5" spans="1:37">
      <c r="A3053" s="1">
        <v>3050</v>
      </c>
      <c r="B3053" s="1" t="s">
        <v>1162</v>
      </c>
      <c r="C3053" s="1" t="s">
        <v>4717</v>
      </c>
      <c r="D3053" s="1" t="s">
        <v>606</v>
      </c>
      <c r="E3053" s="1" t="s">
        <v>4711</v>
      </c>
      <c r="F3053" s="1">
        <v>3.9525</v>
      </c>
      <c r="G3053" s="1">
        <v>3.8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3.8</v>
      </c>
      <c r="P3053" s="1">
        <v>0</v>
      </c>
      <c r="Q3053" s="1">
        <v>0</v>
      </c>
      <c r="R3053" s="1">
        <v>3.8</v>
      </c>
      <c r="S3053" s="1">
        <v>0</v>
      </c>
      <c r="T3053" s="1">
        <v>0</v>
      </c>
      <c r="U3053" s="1">
        <v>0</v>
      </c>
      <c r="V3053" s="1">
        <v>3.84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0</v>
      </c>
      <c r="AG3053" s="1">
        <v>0</v>
      </c>
      <c r="AH3053" s="1">
        <v>0</v>
      </c>
      <c r="AI3053" s="1">
        <v>3.8</v>
      </c>
      <c r="AJ3053" s="1">
        <v>3.8</v>
      </c>
      <c r="AK3053" s="29">
        <v>3.80666666666667</v>
      </c>
    </row>
    <row r="3054" s="1" customFormat="1" ht="40.5" spans="1:37">
      <c r="A3054" s="1">
        <v>3051</v>
      </c>
      <c r="B3054" s="1" t="s">
        <v>1162</v>
      </c>
      <c r="C3054" s="1" t="s">
        <v>4718</v>
      </c>
      <c r="D3054" s="1" t="s">
        <v>606</v>
      </c>
      <c r="E3054" s="1" t="s">
        <v>4711</v>
      </c>
      <c r="F3054" s="1">
        <v>4.6825</v>
      </c>
      <c r="G3054" s="1">
        <v>4.51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4.51</v>
      </c>
      <c r="S3054" s="1">
        <v>0</v>
      </c>
      <c r="T3054" s="1">
        <v>0</v>
      </c>
      <c r="U3054" s="1">
        <v>0</v>
      </c>
      <c r="V3054" s="1">
        <v>4.66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4.51</v>
      </c>
      <c r="AJ3054" s="1">
        <v>0</v>
      </c>
      <c r="AK3054" s="29">
        <v>4.5475</v>
      </c>
    </row>
    <row r="3055" s="1" customFormat="1" ht="40.5" spans="1:37">
      <c r="A3055" s="1">
        <v>3052</v>
      </c>
      <c r="B3055" s="1" t="s">
        <v>880</v>
      </c>
      <c r="C3055" s="1" t="s">
        <v>4511</v>
      </c>
      <c r="D3055" s="1" t="s">
        <v>606</v>
      </c>
      <c r="E3055" s="1" t="s">
        <v>4711</v>
      </c>
      <c r="F3055" s="1">
        <v>2.47</v>
      </c>
      <c r="G3055" s="1">
        <v>2.4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0</v>
      </c>
      <c r="AG3055" s="1">
        <v>0</v>
      </c>
      <c r="AH3055" s="1">
        <v>0</v>
      </c>
      <c r="AI3055" s="1">
        <v>2.4</v>
      </c>
      <c r="AJ3055" s="1">
        <v>0</v>
      </c>
      <c r="AK3055" s="29">
        <v>2.4</v>
      </c>
    </row>
    <row r="3056" s="1" customFormat="1" ht="40.5" spans="1:37">
      <c r="A3056" s="1">
        <v>3053</v>
      </c>
      <c r="B3056" s="1" t="s">
        <v>880</v>
      </c>
      <c r="C3056" s="1" t="s">
        <v>4719</v>
      </c>
      <c r="D3056" s="1" t="s">
        <v>606</v>
      </c>
      <c r="E3056" s="1" t="s">
        <v>4711</v>
      </c>
      <c r="F3056" s="1">
        <v>2.935</v>
      </c>
      <c r="G3056" s="1">
        <v>2.6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2.7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0</v>
      </c>
      <c r="AG3056" s="1">
        <v>0</v>
      </c>
      <c r="AH3056" s="1">
        <v>0</v>
      </c>
      <c r="AI3056" s="1">
        <v>0</v>
      </c>
      <c r="AJ3056" s="1">
        <v>0</v>
      </c>
      <c r="AK3056" s="29">
        <v>2.65</v>
      </c>
    </row>
    <row r="3057" s="1" customFormat="1" ht="40.5" spans="1:37">
      <c r="A3057" s="1">
        <v>3054</v>
      </c>
      <c r="B3057" s="1" t="s">
        <v>880</v>
      </c>
      <c r="C3057" s="1" t="s">
        <v>4720</v>
      </c>
      <c r="D3057" s="1" t="s">
        <v>606</v>
      </c>
      <c r="E3057" s="1" t="s">
        <v>4711</v>
      </c>
      <c r="F3057" s="1">
        <v>3.72</v>
      </c>
      <c r="G3057" s="1">
        <v>3.35</v>
      </c>
      <c r="H3057" s="1">
        <v>0</v>
      </c>
      <c r="I3057" s="1">
        <v>0</v>
      </c>
      <c r="J3057" s="1">
        <v>0</v>
      </c>
      <c r="K3057" s="1">
        <v>0</v>
      </c>
      <c r="L3057" s="1">
        <v>0</v>
      </c>
      <c r="M3057" s="1">
        <v>0</v>
      </c>
      <c r="N3057" s="1">
        <v>0</v>
      </c>
      <c r="O3057" s="1">
        <v>3.5</v>
      </c>
      <c r="P3057" s="1">
        <v>0</v>
      </c>
      <c r="Q3057" s="1">
        <v>0</v>
      </c>
      <c r="R3057" s="1">
        <v>3.35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0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3.35</v>
      </c>
      <c r="AJ3057" s="1">
        <v>0</v>
      </c>
      <c r="AK3057" s="29">
        <v>3.3875</v>
      </c>
    </row>
    <row r="3058" s="1" customFormat="1" ht="40.5" spans="1:37">
      <c r="A3058" s="1">
        <v>3055</v>
      </c>
      <c r="B3058" s="1" t="s">
        <v>880</v>
      </c>
      <c r="C3058" s="1" t="s">
        <v>4721</v>
      </c>
      <c r="D3058" s="1" t="s">
        <v>606</v>
      </c>
      <c r="E3058" s="1" t="s">
        <v>4711</v>
      </c>
      <c r="F3058" s="1">
        <v>4.3425</v>
      </c>
      <c r="G3058" s="1">
        <v>3.9</v>
      </c>
      <c r="H3058" s="1">
        <v>0</v>
      </c>
      <c r="I3058" s="1">
        <v>0</v>
      </c>
      <c r="J3058" s="1">
        <v>0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3.9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3.9</v>
      </c>
      <c r="AJ3058" s="1">
        <v>0</v>
      </c>
      <c r="AK3058" s="29">
        <v>3.9</v>
      </c>
    </row>
    <row r="3059" s="1" customFormat="1" ht="40.5" spans="1:37">
      <c r="A3059" s="1">
        <v>3056</v>
      </c>
      <c r="B3059" s="1" t="s">
        <v>880</v>
      </c>
      <c r="C3059" s="1" t="s">
        <v>887</v>
      </c>
      <c r="D3059" s="1" t="s">
        <v>606</v>
      </c>
      <c r="E3059" s="1" t="s">
        <v>4711</v>
      </c>
      <c r="F3059" s="1">
        <v>3.225</v>
      </c>
      <c r="G3059" s="1">
        <v>3.05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2.7</v>
      </c>
      <c r="P3059" s="1">
        <v>0</v>
      </c>
      <c r="Q3059" s="1">
        <v>0</v>
      </c>
      <c r="R3059" s="1">
        <v>3.05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3.05</v>
      </c>
      <c r="AJ3059" s="1">
        <v>0</v>
      </c>
      <c r="AK3059" s="29">
        <v>2.9625</v>
      </c>
    </row>
    <row r="3060" s="1" customFormat="1" ht="40.5" spans="1:37">
      <c r="A3060" s="1">
        <v>3057</v>
      </c>
      <c r="B3060" s="1" t="s">
        <v>880</v>
      </c>
      <c r="C3060" s="1" t="s">
        <v>4722</v>
      </c>
      <c r="D3060" s="1" t="s">
        <v>606</v>
      </c>
      <c r="E3060" s="1" t="s">
        <v>4711</v>
      </c>
      <c r="F3060" s="1">
        <v>4.0925</v>
      </c>
      <c r="G3060" s="1">
        <v>3.91</v>
      </c>
      <c r="H3060" s="1">
        <v>0</v>
      </c>
      <c r="I3060" s="1">
        <v>0</v>
      </c>
      <c r="J3060" s="1">
        <v>0</v>
      </c>
      <c r="K3060" s="1">
        <v>0</v>
      </c>
      <c r="L3060" s="1">
        <v>3.96</v>
      </c>
      <c r="M3060" s="1">
        <v>0</v>
      </c>
      <c r="N3060" s="1">
        <v>0</v>
      </c>
      <c r="O3060" s="1">
        <v>3.5</v>
      </c>
      <c r="P3060" s="1">
        <v>0</v>
      </c>
      <c r="Q3060" s="1">
        <v>0</v>
      </c>
      <c r="R3060" s="1">
        <v>3.91</v>
      </c>
      <c r="S3060" s="1">
        <v>0</v>
      </c>
      <c r="T3060" s="1">
        <v>0</v>
      </c>
      <c r="U3060" s="1">
        <v>0</v>
      </c>
      <c r="V3060" s="1">
        <v>3.93</v>
      </c>
      <c r="W3060" s="1">
        <v>0</v>
      </c>
      <c r="X3060" s="1">
        <v>0</v>
      </c>
      <c r="Y3060" s="1">
        <v>0</v>
      </c>
      <c r="Z3060" s="1">
        <v>0</v>
      </c>
      <c r="AA3060" s="1">
        <v>0</v>
      </c>
      <c r="AB3060" s="1">
        <v>0</v>
      </c>
      <c r="AC3060" s="1">
        <v>0</v>
      </c>
      <c r="AD3060" s="1">
        <v>0</v>
      </c>
      <c r="AE3060" s="1">
        <v>0</v>
      </c>
      <c r="AF3060" s="1">
        <v>0</v>
      </c>
      <c r="AG3060" s="1">
        <v>0</v>
      </c>
      <c r="AH3060" s="1">
        <v>0</v>
      </c>
      <c r="AI3060" s="1">
        <v>3.91</v>
      </c>
      <c r="AJ3060" s="1">
        <v>3.91</v>
      </c>
      <c r="AK3060" s="29">
        <v>3.86142857142857</v>
      </c>
    </row>
    <row r="3061" s="1" customFormat="1" ht="40.5" spans="1:37">
      <c r="A3061" s="1">
        <v>3058</v>
      </c>
      <c r="B3061" s="1" t="s">
        <v>880</v>
      </c>
      <c r="C3061" s="1" t="s">
        <v>4723</v>
      </c>
      <c r="D3061" s="1" t="s">
        <v>606</v>
      </c>
      <c r="E3061" s="1" t="s">
        <v>4711</v>
      </c>
      <c r="F3061" s="1">
        <v>5.045</v>
      </c>
      <c r="G3061" s="1">
        <v>4.52</v>
      </c>
      <c r="H3061" s="1">
        <v>0</v>
      </c>
      <c r="I3061" s="1">
        <v>0</v>
      </c>
      <c r="J3061" s="1">
        <v>0</v>
      </c>
      <c r="K3061" s="1">
        <v>0</v>
      </c>
      <c r="L3061" s="1">
        <v>4.78</v>
      </c>
      <c r="M3061" s="1">
        <v>0</v>
      </c>
      <c r="N3061" s="1">
        <v>0</v>
      </c>
      <c r="O3061" s="1">
        <v>4.7</v>
      </c>
      <c r="P3061" s="1">
        <v>0</v>
      </c>
      <c r="Q3061" s="1">
        <v>0</v>
      </c>
      <c r="R3061" s="1">
        <v>4.52</v>
      </c>
      <c r="S3061" s="1">
        <v>0</v>
      </c>
      <c r="T3061" s="1">
        <v>0</v>
      </c>
      <c r="U3061" s="1">
        <v>0</v>
      </c>
      <c r="V3061" s="1">
        <v>4.72</v>
      </c>
      <c r="W3061" s="1">
        <v>0</v>
      </c>
      <c r="X3061" s="1">
        <v>0</v>
      </c>
      <c r="Y3061" s="1">
        <v>4.93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4.52</v>
      </c>
      <c r="AJ3061" s="1">
        <v>4.78</v>
      </c>
      <c r="AK3061" s="29">
        <v>4.68375</v>
      </c>
    </row>
    <row r="3062" s="1" customFormat="1" ht="54" spans="1:37">
      <c r="A3062" s="1">
        <v>3059</v>
      </c>
      <c r="B3062" s="1" t="s">
        <v>893</v>
      </c>
      <c r="C3062" s="1" t="s">
        <v>4724</v>
      </c>
      <c r="D3062" s="1" t="s">
        <v>606</v>
      </c>
      <c r="E3062" s="1" t="s">
        <v>4711</v>
      </c>
      <c r="F3062" s="1">
        <v>3.5125</v>
      </c>
      <c r="G3062" s="1">
        <v>3.45</v>
      </c>
      <c r="H3062" s="1">
        <v>0</v>
      </c>
      <c r="I3062" s="1">
        <v>0</v>
      </c>
      <c r="J3062" s="1">
        <v>0</v>
      </c>
      <c r="K3062" s="1">
        <v>0</v>
      </c>
      <c r="L3062" s="1">
        <v>3.3</v>
      </c>
      <c r="M3062" s="1">
        <v>0</v>
      </c>
      <c r="N3062" s="1">
        <v>0</v>
      </c>
      <c r="O3062" s="1">
        <v>3.1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0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s="1">
        <v>0</v>
      </c>
      <c r="AK3062" s="29">
        <v>3.28333333333333</v>
      </c>
    </row>
    <row r="3063" s="1" customFormat="1" ht="54" spans="1:37">
      <c r="A3063" s="1">
        <v>3060</v>
      </c>
      <c r="B3063" s="1" t="s">
        <v>893</v>
      </c>
      <c r="C3063" s="1" t="s">
        <v>4725</v>
      </c>
      <c r="D3063" s="1" t="s">
        <v>606</v>
      </c>
      <c r="E3063" s="1" t="s">
        <v>4711</v>
      </c>
      <c r="F3063" s="1">
        <v>3.8133</v>
      </c>
      <c r="G3063" s="1">
        <v>3.47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3.47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3.47</v>
      </c>
      <c r="AJ3063" s="1">
        <v>3.75</v>
      </c>
      <c r="AK3063" s="29">
        <v>3.54</v>
      </c>
    </row>
    <row r="3064" s="1" customFormat="1" ht="54" spans="1:37">
      <c r="A3064" s="1">
        <v>3061</v>
      </c>
      <c r="B3064" s="1" t="s">
        <v>893</v>
      </c>
      <c r="C3064" s="1" t="s">
        <v>4726</v>
      </c>
      <c r="D3064" s="1" t="s">
        <v>606</v>
      </c>
      <c r="E3064" s="1" t="s">
        <v>4711</v>
      </c>
      <c r="F3064" s="1">
        <v>4.4875</v>
      </c>
      <c r="G3064" s="1">
        <v>4.12</v>
      </c>
      <c r="H3064" s="1">
        <v>0</v>
      </c>
      <c r="I3064" s="1">
        <v>0</v>
      </c>
      <c r="J3064" s="1">
        <v>0</v>
      </c>
      <c r="K3064" s="1">
        <v>0</v>
      </c>
      <c r="L3064" s="1">
        <v>0</v>
      </c>
      <c r="M3064" s="1">
        <v>0</v>
      </c>
      <c r="N3064" s="1">
        <v>0</v>
      </c>
      <c r="O3064" s="1">
        <v>0</v>
      </c>
      <c r="P3064" s="1">
        <v>0</v>
      </c>
      <c r="Q3064" s="1">
        <v>0</v>
      </c>
      <c r="R3064" s="1">
        <v>4.12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4.12</v>
      </c>
      <c r="AJ3064" s="1">
        <v>0</v>
      </c>
      <c r="AK3064" s="29">
        <v>4.12</v>
      </c>
    </row>
    <row r="3065" s="1" customFormat="1" ht="40.5" spans="1:37">
      <c r="A3065" s="1">
        <v>3062</v>
      </c>
      <c r="B3065" s="1" t="s">
        <v>1184</v>
      </c>
      <c r="C3065" s="1" t="s">
        <v>4718</v>
      </c>
      <c r="D3065" s="1" t="s">
        <v>606</v>
      </c>
      <c r="E3065" s="1" t="s">
        <v>4711</v>
      </c>
      <c r="F3065" s="1">
        <v>4.43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4.42</v>
      </c>
      <c r="AJ3065" s="1">
        <v>4.42</v>
      </c>
      <c r="AK3065" s="29">
        <v>4.42</v>
      </c>
    </row>
    <row r="3066" s="1" customFormat="1" ht="40.5" spans="1:37">
      <c r="A3066" s="1">
        <v>3063</v>
      </c>
      <c r="B3066" s="1" t="s">
        <v>1162</v>
      </c>
      <c r="C3066" s="1" t="s">
        <v>4716</v>
      </c>
      <c r="D3066" s="1" t="s">
        <v>4727</v>
      </c>
      <c r="E3066" s="1" t="s">
        <v>4711</v>
      </c>
      <c r="F3066" s="1">
        <v>5.5633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5.35</v>
      </c>
      <c r="W3066" s="1">
        <v>0</v>
      </c>
      <c r="X3066" s="1">
        <v>0</v>
      </c>
      <c r="Y3066" s="1">
        <v>0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5</v>
      </c>
      <c r="AJ3066" s="1">
        <v>0</v>
      </c>
      <c r="AK3066" s="29">
        <v>5.175</v>
      </c>
    </row>
    <row r="3067" s="1" customFormat="1" ht="40.5" spans="1:37">
      <c r="A3067" s="1">
        <v>3064</v>
      </c>
      <c r="B3067" s="1" t="s">
        <v>1162</v>
      </c>
      <c r="C3067" s="1" t="s">
        <v>4717</v>
      </c>
      <c r="D3067" s="1" t="s">
        <v>4727</v>
      </c>
      <c r="E3067" s="1" t="s">
        <v>4711</v>
      </c>
      <c r="F3067" s="1">
        <v>6.0875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5.92</v>
      </c>
      <c r="W3067" s="1">
        <v>0</v>
      </c>
      <c r="X3067" s="1">
        <v>0</v>
      </c>
      <c r="Y3067" s="1">
        <v>0</v>
      </c>
      <c r="Z3067" s="1">
        <v>0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5.7</v>
      </c>
      <c r="AJ3067" s="1">
        <v>0</v>
      </c>
      <c r="AK3067" s="29">
        <v>5.81</v>
      </c>
    </row>
    <row r="3068" s="1" customFormat="1" ht="40.5" spans="1:37">
      <c r="A3068" s="1">
        <v>3065</v>
      </c>
      <c r="B3068" s="1" t="s">
        <v>1162</v>
      </c>
      <c r="C3068" s="1" t="s">
        <v>4718</v>
      </c>
      <c r="D3068" s="1" t="s">
        <v>4727</v>
      </c>
      <c r="E3068" s="1" t="s">
        <v>4711</v>
      </c>
      <c r="F3068" s="1">
        <v>6.8333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6.5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0</v>
      </c>
      <c r="AG3068" s="1">
        <v>0</v>
      </c>
      <c r="AH3068" s="1">
        <v>0</v>
      </c>
      <c r="AI3068" s="1">
        <v>6</v>
      </c>
      <c r="AJ3068" s="1">
        <v>0</v>
      </c>
      <c r="AK3068" s="29">
        <v>6.25</v>
      </c>
    </row>
    <row r="3069" s="1" customFormat="1" ht="40.5" spans="1:37">
      <c r="A3069" s="1">
        <v>3066</v>
      </c>
      <c r="B3069" s="1" t="s">
        <v>880</v>
      </c>
      <c r="C3069" s="1" t="s">
        <v>4719</v>
      </c>
      <c r="D3069" s="1" t="s">
        <v>4727</v>
      </c>
      <c r="E3069" s="1" t="s">
        <v>4711</v>
      </c>
      <c r="F3069" s="1">
        <v>5.33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4.99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0</v>
      </c>
      <c r="AG3069" s="1">
        <v>0</v>
      </c>
      <c r="AH3069" s="1">
        <v>0</v>
      </c>
      <c r="AI3069" s="1">
        <v>4.48</v>
      </c>
      <c r="AJ3069" s="1">
        <v>0</v>
      </c>
      <c r="AK3069" s="29">
        <v>4.735</v>
      </c>
    </row>
    <row r="3070" s="1" customFormat="1" ht="40.5" spans="1:37">
      <c r="A3070" s="1">
        <v>3067</v>
      </c>
      <c r="B3070" s="1" t="s">
        <v>880</v>
      </c>
      <c r="C3070" s="1" t="s">
        <v>4720</v>
      </c>
      <c r="D3070" s="1" t="s">
        <v>4727</v>
      </c>
      <c r="E3070" s="1" t="s">
        <v>4711</v>
      </c>
      <c r="F3070" s="1">
        <v>6.38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6.19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5.9</v>
      </c>
      <c r="AJ3070" s="1">
        <v>0</v>
      </c>
      <c r="AK3070" s="29">
        <v>6.045</v>
      </c>
    </row>
    <row r="3071" s="1" customFormat="1" ht="40.5" spans="1:37">
      <c r="A3071" s="1">
        <v>3068</v>
      </c>
      <c r="B3071" s="1" t="s">
        <v>880</v>
      </c>
      <c r="C3071" s="1" t="s">
        <v>892</v>
      </c>
      <c r="D3071" s="1" t="s">
        <v>4727</v>
      </c>
      <c r="E3071" s="1" t="s">
        <v>4711</v>
      </c>
      <c r="F3071" s="1">
        <v>7.035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6.68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0</v>
      </c>
      <c r="AG3071" s="1">
        <v>0</v>
      </c>
      <c r="AH3071" s="1">
        <v>0</v>
      </c>
      <c r="AI3071" s="1">
        <v>6.2</v>
      </c>
      <c r="AJ3071" s="1">
        <v>0</v>
      </c>
      <c r="AK3071" s="29">
        <v>6.44</v>
      </c>
    </row>
    <row r="3072" s="1" customFormat="1" ht="40.5" spans="1:37">
      <c r="A3072" s="1">
        <v>3069</v>
      </c>
      <c r="B3072" s="1" t="s">
        <v>880</v>
      </c>
      <c r="C3072" s="1" t="s">
        <v>4728</v>
      </c>
      <c r="D3072" s="1" t="s">
        <v>4727</v>
      </c>
      <c r="E3072" s="1" t="s">
        <v>4711</v>
      </c>
      <c r="F3072" s="1">
        <v>5.7325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5.51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0</v>
      </c>
      <c r="AG3072" s="1">
        <v>0</v>
      </c>
      <c r="AH3072" s="1">
        <v>0</v>
      </c>
      <c r="AI3072" s="1">
        <v>5.2</v>
      </c>
      <c r="AJ3072" s="1">
        <v>0</v>
      </c>
      <c r="AK3072" s="29">
        <v>5.355</v>
      </c>
    </row>
    <row r="3073" s="1" customFormat="1" ht="40.5" spans="1:37">
      <c r="A3073" s="1">
        <v>3070</v>
      </c>
      <c r="B3073" s="1" t="s">
        <v>880</v>
      </c>
      <c r="C3073" s="1" t="s">
        <v>4722</v>
      </c>
      <c r="D3073" s="1" t="s">
        <v>4727</v>
      </c>
      <c r="E3073" s="1" t="s">
        <v>4711</v>
      </c>
      <c r="F3073" s="1">
        <v>6.515</v>
      </c>
      <c r="G3073" s="1">
        <v>0</v>
      </c>
      <c r="H3073" s="1">
        <v>0</v>
      </c>
      <c r="I3073" s="1">
        <v>0</v>
      </c>
      <c r="J3073" s="1">
        <v>0</v>
      </c>
      <c r="K3073" s="1">
        <v>0</v>
      </c>
      <c r="L3073" s="1">
        <v>0</v>
      </c>
      <c r="M3073" s="1">
        <v>0</v>
      </c>
      <c r="N3073" s="1">
        <v>0</v>
      </c>
      <c r="O3073" s="1">
        <v>0</v>
      </c>
      <c r="P3073" s="1">
        <v>0</v>
      </c>
      <c r="Q3073" s="1">
        <v>0</v>
      </c>
      <c r="R3073" s="1">
        <v>0</v>
      </c>
      <c r="S3073" s="1">
        <v>0</v>
      </c>
      <c r="T3073" s="1">
        <v>0</v>
      </c>
      <c r="U3073" s="1">
        <v>0</v>
      </c>
      <c r="V3073" s="1">
        <v>0</v>
      </c>
      <c r="W3073" s="1">
        <v>0</v>
      </c>
      <c r="X3073" s="1">
        <v>0</v>
      </c>
      <c r="Y3073" s="1">
        <v>0</v>
      </c>
      <c r="Z3073" s="1">
        <v>0</v>
      </c>
      <c r="AA3073" s="1">
        <v>0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5.9</v>
      </c>
      <c r="AJ3073" s="1">
        <v>0</v>
      </c>
      <c r="AK3073" s="29">
        <v>5.9</v>
      </c>
    </row>
    <row r="3074" s="1" customFormat="1" ht="40.5" spans="1:37">
      <c r="A3074" s="1">
        <v>3071</v>
      </c>
      <c r="B3074" s="1" t="s">
        <v>880</v>
      </c>
      <c r="C3074" s="1" t="s">
        <v>4723</v>
      </c>
      <c r="D3074" s="1" t="s">
        <v>4727</v>
      </c>
      <c r="E3074" s="1" t="s">
        <v>4711</v>
      </c>
      <c r="F3074" s="1">
        <v>7.06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6.72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0</v>
      </c>
      <c r="AG3074" s="1">
        <v>0</v>
      </c>
      <c r="AH3074" s="1">
        <v>0</v>
      </c>
      <c r="AI3074" s="1">
        <v>6.2</v>
      </c>
      <c r="AJ3074" s="1">
        <v>0</v>
      </c>
      <c r="AK3074" s="29">
        <v>6.46</v>
      </c>
    </row>
    <row r="3075" s="1" customFormat="1" ht="54" spans="1:37">
      <c r="A3075" s="1">
        <v>3072</v>
      </c>
      <c r="B3075" s="1" t="s">
        <v>4729</v>
      </c>
      <c r="C3075" s="1" t="s">
        <v>645</v>
      </c>
      <c r="D3075" s="1" t="s">
        <v>4727</v>
      </c>
      <c r="E3075" s="1" t="s">
        <v>4711</v>
      </c>
      <c r="F3075" s="1">
        <v>9.85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0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9.38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s="1">
        <v>0</v>
      </c>
      <c r="AK3075" s="29">
        <v>9.38</v>
      </c>
    </row>
    <row r="3076" s="1" customFormat="1" ht="54" spans="1:37">
      <c r="A3076" s="1">
        <v>3073</v>
      </c>
      <c r="B3076" s="1" t="s">
        <v>4730</v>
      </c>
      <c r="C3076" s="1" t="s">
        <v>4731</v>
      </c>
      <c r="D3076" s="1" t="s">
        <v>4732</v>
      </c>
      <c r="E3076" s="1" t="s">
        <v>4733</v>
      </c>
      <c r="F3076" s="6">
        <v>0.1889</v>
      </c>
      <c r="G3076" s="6"/>
      <c r="H3076" s="6"/>
      <c r="I3076" s="6"/>
      <c r="J3076" s="6"/>
      <c r="K3076" s="6">
        <v>0.1875</v>
      </c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  <c r="W3076" s="6"/>
      <c r="X3076" s="6"/>
      <c r="Y3076" s="6">
        <v>0.1875</v>
      </c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>
        <v>0.1875</v>
      </c>
    </row>
    <row r="3077" s="1" customFormat="1" ht="54" spans="1:37">
      <c r="A3077" s="1">
        <v>3074</v>
      </c>
      <c r="B3077" s="1" t="s">
        <v>4730</v>
      </c>
      <c r="C3077" s="1" t="s">
        <v>4731</v>
      </c>
      <c r="D3077" s="1" t="s">
        <v>4734</v>
      </c>
      <c r="E3077" s="1" t="s">
        <v>4733</v>
      </c>
      <c r="F3077" s="6">
        <v>0.1889</v>
      </c>
      <c r="G3077" s="6">
        <v>0.1771</v>
      </c>
      <c r="H3077" s="6">
        <v>0.1858</v>
      </c>
      <c r="I3077" s="6">
        <v>0.1845</v>
      </c>
      <c r="J3077" s="6">
        <v>0.1787</v>
      </c>
      <c r="K3077" s="6">
        <v>0.1771</v>
      </c>
      <c r="L3077" s="6">
        <v>0.1825</v>
      </c>
      <c r="M3077" s="6">
        <v>0.1858</v>
      </c>
      <c r="N3077" s="6"/>
      <c r="O3077" s="6">
        <v>0.1805</v>
      </c>
      <c r="P3077" s="6">
        <v>0.186</v>
      </c>
      <c r="Q3077" s="6"/>
      <c r="R3077" s="6"/>
      <c r="S3077" s="6"/>
      <c r="T3077" s="6">
        <v>0.1832</v>
      </c>
      <c r="U3077" s="6">
        <v>0.1771</v>
      </c>
      <c r="V3077" s="6"/>
      <c r="W3077" s="6">
        <v>0.1771</v>
      </c>
      <c r="X3077" s="6"/>
      <c r="Y3077" s="6">
        <v>0.1875</v>
      </c>
      <c r="Z3077" s="6"/>
      <c r="AA3077" s="6">
        <v>0.1776</v>
      </c>
      <c r="AB3077" s="6"/>
      <c r="AC3077" s="6"/>
      <c r="AD3077" s="6">
        <v>0.1771</v>
      </c>
      <c r="AE3077" s="6"/>
      <c r="AF3077" s="6"/>
      <c r="AG3077" s="6"/>
      <c r="AH3077" s="6"/>
      <c r="AI3077" s="6">
        <v>0.1771</v>
      </c>
      <c r="AJ3077" s="6">
        <v>0.1819</v>
      </c>
      <c r="AK3077" s="6">
        <v>0.181</v>
      </c>
    </row>
    <row r="3078" s="1" customFormat="1" ht="40.5" spans="1:37">
      <c r="A3078" s="1">
        <v>3075</v>
      </c>
      <c r="B3078" s="1" t="s">
        <v>4735</v>
      </c>
      <c r="C3078" s="1" t="s">
        <v>4736</v>
      </c>
      <c r="D3078" s="1" t="s">
        <v>1025</v>
      </c>
      <c r="E3078" s="1" t="s">
        <v>4733</v>
      </c>
      <c r="F3078" s="6">
        <v>1.3299</v>
      </c>
      <c r="G3078" s="6"/>
      <c r="H3078" s="6"/>
      <c r="I3078" s="6">
        <v>1.3153</v>
      </c>
      <c r="J3078" s="6"/>
      <c r="K3078" s="6"/>
      <c r="L3078" s="6">
        <v>1.3223</v>
      </c>
      <c r="M3078" s="6"/>
      <c r="N3078" s="6"/>
      <c r="O3078" s="6"/>
      <c r="P3078" s="6"/>
      <c r="Q3078" s="6"/>
      <c r="R3078" s="6"/>
      <c r="S3078" s="6"/>
      <c r="T3078" s="6"/>
      <c r="U3078" s="6"/>
      <c r="V3078" s="6">
        <v>1.3108</v>
      </c>
      <c r="W3078" s="6"/>
      <c r="X3078" s="6"/>
      <c r="Y3078" s="6"/>
      <c r="Z3078" s="6"/>
      <c r="AA3078" s="6">
        <v>1.3046</v>
      </c>
      <c r="AB3078" s="6"/>
      <c r="AC3078" s="6">
        <v>1.2456</v>
      </c>
      <c r="AD3078" s="6">
        <v>1.2456</v>
      </c>
      <c r="AE3078" s="6"/>
      <c r="AF3078" s="6"/>
      <c r="AG3078" s="6"/>
      <c r="AH3078" s="6"/>
      <c r="AI3078" s="6">
        <v>1.2456</v>
      </c>
      <c r="AJ3078" s="6"/>
      <c r="AK3078" s="6">
        <v>1.2843</v>
      </c>
    </row>
    <row r="3079" s="1" customFormat="1" ht="40.5" spans="1:37">
      <c r="A3079" s="1">
        <v>3076</v>
      </c>
      <c r="B3079" s="1" t="s">
        <v>4737</v>
      </c>
      <c r="C3079" s="1" t="s">
        <v>4738</v>
      </c>
      <c r="D3079" s="1" t="s">
        <v>925</v>
      </c>
      <c r="E3079" s="1" t="s">
        <v>4733</v>
      </c>
      <c r="F3079" s="6">
        <v>7.275</v>
      </c>
      <c r="G3079" s="6"/>
      <c r="H3079" s="6"/>
      <c r="I3079" s="6"/>
      <c r="J3079" s="6">
        <v>7.01</v>
      </c>
      <c r="K3079" s="6"/>
      <c r="L3079" s="6">
        <v>6.915</v>
      </c>
      <c r="M3079" s="6"/>
      <c r="N3079" s="6"/>
      <c r="O3079" s="6"/>
      <c r="P3079" s="6"/>
      <c r="Q3079" s="6"/>
      <c r="R3079" s="6"/>
      <c r="S3079" s="6"/>
      <c r="T3079" s="6">
        <v>6.5784</v>
      </c>
      <c r="U3079" s="6"/>
      <c r="V3079" s="6"/>
      <c r="W3079" s="6"/>
      <c r="X3079" s="6"/>
      <c r="Y3079" s="6"/>
      <c r="Z3079" s="6"/>
      <c r="AA3079" s="6"/>
      <c r="AB3079" s="6"/>
      <c r="AC3079" s="6"/>
      <c r="AD3079" s="6">
        <v>5.4334</v>
      </c>
      <c r="AE3079" s="6"/>
      <c r="AF3079" s="6"/>
      <c r="AG3079" s="6"/>
      <c r="AH3079" s="6"/>
      <c r="AI3079" s="6">
        <v>5.4334</v>
      </c>
      <c r="AJ3079" s="6"/>
      <c r="AK3079" s="6">
        <v>6.274</v>
      </c>
    </row>
    <row r="3080" s="1" customFormat="1" ht="40.5" spans="1:37">
      <c r="A3080" s="1">
        <v>3077</v>
      </c>
      <c r="B3080" s="1" t="s">
        <v>4739</v>
      </c>
      <c r="C3080" s="1" t="s">
        <v>321</v>
      </c>
      <c r="D3080" s="1" t="s">
        <v>4740</v>
      </c>
      <c r="E3080" s="1" t="s">
        <v>4741</v>
      </c>
      <c r="F3080" s="1" t="s">
        <v>4742</v>
      </c>
      <c r="G3080" s="1" t="s">
        <v>121</v>
      </c>
      <c r="H3080" s="1" t="s">
        <v>121</v>
      </c>
      <c r="I3080" s="1">
        <v>30.4</v>
      </c>
      <c r="J3080" s="1" t="s">
        <v>121</v>
      </c>
      <c r="K3080" s="1" t="s">
        <v>121</v>
      </c>
      <c r="L3080" s="1">
        <v>34.48</v>
      </c>
      <c r="M3080" s="1" t="s">
        <v>121</v>
      </c>
      <c r="N3080" s="1" t="s">
        <v>121</v>
      </c>
      <c r="O3080" s="1">
        <v>32.133</v>
      </c>
      <c r="P3080" s="1">
        <v>34.457</v>
      </c>
      <c r="Q3080" s="1" t="s">
        <v>121</v>
      </c>
      <c r="R3080" s="5">
        <v>34</v>
      </c>
      <c r="S3080" s="1" t="s">
        <v>121</v>
      </c>
      <c r="T3080" s="5">
        <v>32</v>
      </c>
      <c r="U3080" s="5">
        <v>34</v>
      </c>
      <c r="V3080" s="1" t="s">
        <v>121</v>
      </c>
      <c r="W3080" s="1" t="s">
        <v>121</v>
      </c>
      <c r="X3080" s="1" t="s">
        <v>121</v>
      </c>
      <c r="Y3080" s="1">
        <v>32.976</v>
      </c>
      <c r="Z3080" s="1" t="s">
        <v>121</v>
      </c>
      <c r="AA3080" s="1">
        <v>31.58</v>
      </c>
      <c r="AB3080" s="1">
        <v>30.5</v>
      </c>
      <c r="AC3080" s="1" t="s">
        <v>121</v>
      </c>
      <c r="AD3080" s="1">
        <v>34.6</v>
      </c>
      <c r="AE3080" s="1" t="s">
        <v>121</v>
      </c>
      <c r="AF3080" s="5" t="s">
        <v>121</v>
      </c>
      <c r="AG3080" s="1">
        <v>31.5</v>
      </c>
      <c r="AH3080" s="1" t="s">
        <v>121</v>
      </c>
      <c r="AI3080" s="1">
        <v>31.5</v>
      </c>
      <c r="AJ3080" s="1" t="s">
        <v>121</v>
      </c>
      <c r="AK3080" s="1">
        <v>32.62507692</v>
      </c>
    </row>
    <row r="3081" s="1" customFormat="1" ht="44" customHeight="1" spans="1:37">
      <c r="A3081" s="1">
        <v>3078</v>
      </c>
      <c r="B3081" s="1" t="s">
        <v>4743</v>
      </c>
      <c r="C3081" s="1" t="s">
        <v>4744</v>
      </c>
      <c r="D3081" s="1" t="s">
        <v>363</v>
      </c>
      <c r="E3081" s="1" t="s">
        <v>4745</v>
      </c>
      <c r="F3081" s="1" t="s">
        <v>4746</v>
      </c>
      <c r="G3081" s="1" t="s">
        <v>4747</v>
      </c>
      <c r="M3081" s="1" t="s">
        <v>4746</v>
      </c>
      <c r="T3081" s="1" t="s">
        <v>4747</v>
      </c>
      <c r="U3081" s="1" t="s">
        <v>4746</v>
      </c>
      <c r="AJ3081" s="1" t="s">
        <v>4746</v>
      </c>
      <c r="AK3081" s="1" t="s">
        <v>4748</v>
      </c>
    </row>
    <row r="3082" s="1" customFormat="1" ht="102" customHeight="1" spans="1:37">
      <c r="A3082" s="1">
        <v>3079</v>
      </c>
      <c r="B3082" s="1" t="s">
        <v>4749</v>
      </c>
      <c r="C3082" s="1" t="s">
        <v>4750</v>
      </c>
      <c r="D3082" s="1" t="s">
        <v>47</v>
      </c>
      <c r="E3082" s="1" t="s">
        <v>4745</v>
      </c>
      <c r="F3082" s="1" t="s">
        <v>4751</v>
      </c>
      <c r="I3082" s="1" t="s">
        <v>4752</v>
      </c>
      <c r="J3082" s="1" t="s">
        <v>4753</v>
      </c>
      <c r="K3082" s="1" t="s">
        <v>4754</v>
      </c>
      <c r="L3082" s="1" t="s">
        <v>4754</v>
      </c>
      <c r="P3082" s="1" t="s">
        <v>4755</v>
      </c>
      <c r="T3082" s="1" t="s">
        <v>4756</v>
      </c>
      <c r="U3082" s="1" t="s">
        <v>4757</v>
      </c>
      <c r="V3082" s="1" t="s">
        <v>4758</v>
      </c>
      <c r="W3082" s="1" t="s">
        <v>4753</v>
      </c>
      <c r="X3082" s="1" t="s">
        <v>4759</v>
      </c>
      <c r="Z3082" s="1" t="s">
        <v>4760</v>
      </c>
      <c r="AC3082" s="1" t="s">
        <v>4761</v>
      </c>
      <c r="AE3082" s="1" t="s">
        <v>4762</v>
      </c>
      <c r="AG3082" s="1" t="s">
        <v>4763</v>
      </c>
      <c r="AK3082" s="1" t="s">
        <v>4764</v>
      </c>
    </row>
    <row r="3083" s="1" customFormat="1" ht="40.5" spans="1:37">
      <c r="A3083" s="1">
        <v>3080</v>
      </c>
      <c r="B3083" s="1" t="s">
        <v>4765</v>
      </c>
      <c r="C3083" s="1" t="s">
        <v>4766</v>
      </c>
      <c r="D3083" s="1" t="s">
        <v>456</v>
      </c>
      <c r="E3083" s="1" t="s">
        <v>4767</v>
      </c>
      <c r="F3083" s="1">
        <v>26.04</v>
      </c>
      <c r="H3083" s="1">
        <v>25.68</v>
      </c>
      <c r="I3083" s="1">
        <v>24.35</v>
      </c>
      <c r="J3083" s="1">
        <v>24.33</v>
      </c>
      <c r="M3083" s="1">
        <v>24.59</v>
      </c>
      <c r="R3083" s="1">
        <v>24.9</v>
      </c>
      <c r="S3083" s="1">
        <v>24.5</v>
      </c>
      <c r="V3083" s="1">
        <v>24.26</v>
      </c>
      <c r="Z3083" s="1">
        <v>24.86</v>
      </c>
      <c r="AA3083" s="1">
        <v>23.78</v>
      </c>
      <c r="AC3083" s="1">
        <v>23.55</v>
      </c>
      <c r="AD3083" s="1">
        <v>23.55</v>
      </c>
      <c r="AH3083" s="1">
        <v>23.55</v>
      </c>
      <c r="AI3083" s="1">
        <v>23.55</v>
      </c>
      <c r="AJ3083" s="1">
        <v>23.55</v>
      </c>
      <c r="AK3083" s="1">
        <v>24.17</v>
      </c>
    </row>
    <row r="3084" s="1" customFormat="1" ht="40.5" spans="1:37">
      <c r="A3084" s="1">
        <v>3081</v>
      </c>
      <c r="B3084" s="1" t="s">
        <v>4765</v>
      </c>
      <c r="C3084" s="1" t="s">
        <v>1091</v>
      </c>
      <c r="D3084" s="1" t="s">
        <v>456</v>
      </c>
      <c r="E3084" s="1" t="s">
        <v>4767</v>
      </c>
      <c r="F3084" s="1">
        <v>29.83</v>
      </c>
      <c r="R3084" s="1">
        <v>29.45</v>
      </c>
      <c r="U3084" s="1">
        <v>29.45</v>
      </c>
      <c r="Z3084" s="1">
        <v>29.45</v>
      </c>
      <c r="AD3084" s="1">
        <v>29.45</v>
      </c>
      <c r="AK3084" s="1">
        <v>29.45</v>
      </c>
    </row>
    <row r="3085" s="1" customFormat="1" ht="40.5" spans="1:37">
      <c r="A3085" s="1">
        <v>3082</v>
      </c>
      <c r="B3085" s="1" t="s">
        <v>4768</v>
      </c>
      <c r="C3085" s="1" t="s">
        <v>186</v>
      </c>
      <c r="D3085" s="1" t="s">
        <v>1331</v>
      </c>
      <c r="E3085" s="1" t="s">
        <v>4767</v>
      </c>
      <c r="F3085" s="1">
        <v>11.2583</v>
      </c>
      <c r="H3085" s="1">
        <v>10.69</v>
      </c>
      <c r="I3085" s="1">
        <v>10.6533</v>
      </c>
      <c r="L3085" s="1">
        <v>10.9866</v>
      </c>
      <c r="O3085" s="1">
        <v>10.09</v>
      </c>
      <c r="R3085" s="1">
        <v>10.69</v>
      </c>
      <c r="V3085" s="1">
        <v>10.29</v>
      </c>
      <c r="W3085" s="1">
        <v>10.73</v>
      </c>
      <c r="X3085" s="1">
        <v>10.6666</v>
      </c>
      <c r="Z3085" s="1">
        <v>10.69</v>
      </c>
      <c r="AA3085" s="1">
        <v>10.335</v>
      </c>
      <c r="AH3085" s="1">
        <v>10.09</v>
      </c>
      <c r="AI3085" s="1">
        <v>10.09</v>
      </c>
      <c r="AK3085" s="1">
        <v>10.4686</v>
      </c>
    </row>
    <row r="3086" s="1" customFormat="1" ht="40.5" spans="1:37">
      <c r="A3086" s="1">
        <v>3083</v>
      </c>
      <c r="B3086" s="1" t="s">
        <v>4769</v>
      </c>
      <c r="C3086" s="1" t="s">
        <v>4770</v>
      </c>
      <c r="D3086" s="1" t="s">
        <v>389</v>
      </c>
      <c r="E3086" s="1" t="s">
        <v>4767</v>
      </c>
      <c r="F3086" s="1">
        <v>13.95</v>
      </c>
      <c r="H3086" s="1">
        <v>13.68</v>
      </c>
      <c r="J3086" s="1">
        <v>13.406</v>
      </c>
      <c r="L3086" s="1">
        <v>13.84</v>
      </c>
      <c r="V3086" s="1">
        <v>13.09</v>
      </c>
      <c r="AK3086" s="1">
        <v>13.504</v>
      </c>
    </row>
    <row r="3087" s="1" customFormat="1" ht="40.5" spans="1:37">
      <c r="A3087" s="1">
        <v>3084</v>
      </c>
      <c r="B3087" s="1" t="s">
        <v>4771</v>
      </c>
      <c r="C3087" s="1" t="s">
        <v>4772</v>
      </c>
      <c r="D3087" s="1" t="s">
        <v>3543</v>
      </c>
      <c r="E3087" s="1" t="s">
        <v>4773</v>
      </c>
      <c r="F3087" s="1">
        <v>0.5796</v>
      </c>
      <c r="G3087" s="1">
        <v>0.5917</v>
      </c>
      <c r="H3087" s="1">
        <v>0.5633</v>
      </c>
      <c r="I3087" s="1">
        <v>0.5748</v>
      </c>
      <c r="J3087" s="1" t="s">
        <v>121</v>
      </c>
      <c r="K3087" s="1">
        <v>0.5515</v>
      </c>
      <c r="L3087" s="1">
        <v>0.5578</v>
      </c>
      <c r="M3087" s="1">
        <v>0.5515</v>
      </c>
      <c r="N3087" s="1" t="s">
        <v>121</v>
      </c>
      <c r="O3087" s="1" t="s">
        <v>121</v>
      </c>
      <c r="P3087" s="1">
        <v>0.58</v>
      </c>
      <c r="Q3087" s="1" t="s">
        <v>121</v>
      </c>
      <c r="R3087" s="1" t="s">
        <v>121</v>
      </c>
      <c r="S3087" s="1">
        <v>0.565</v>
      </c>
      <c r="T3087" s="1">
        <v>0.565</v>
      </c>
      <c r="U3087" s="1" t="s">
        <v>121</v>
      </c>
      <c r="V3087" s="1" t="s">
        <v>121</v>
      </c>
      <c r="W3087" s="1" t="s">
        <v>121</v>
      </c>
      <c r="X3087" s="1">
        <v>0.5888</v>
      </c>
      <c r="Y3087" s="1" t="s">
        <v>121</v>
      </c>
      <c r="Z3087" s="1">
        <v>0.58</v>
      </c>
      <c r="AA3087" s="1" t="s">
        <v>121</v>
      </c>
      <c r="AB3087" s="1">
        <v>0.5515</v>
      </c>
      <c r="AC3087" s="1">
        <v>0.56</v>
      </c>
      <c r="AD3087" s="1">
        <v>0.5515</v>
      </c>
      <c r="AE3087" s="1">
        <v>0.59</v>
      </c>
      <c r="AF3087" s="1" t="s">
        <v>121</v>
      </c>
      <c r="AG3087" s="1" t="s">
        <v>121</v>
      </c>
      <c r="AH3087" s="1" t="s">
        <v>121</v>
      </c>
      <c r="AI3087" s="1" t="s">
        <v>121</v>
      </c>
      <c r="AJ3087" s="1" t="s">
        <v>121</v>
      </c>
      <c r="AK3087" s="6">
        <f>AVERAGE(G3087:AJ3087)</f>
        <v>0.56816</v>
      </c>
    </row>
    <row r="3088" s="1" customFormat="1" ht="54" spans="1:37">
      <c r="A3088" s="1">
        <v>3085</v>
      </c>
      <c r="B3088" s="1" t="s">
        <v>4774</v>
      </c>
      <c r="C3088" s="1" t="s">
        <v>4775</v>
      </c>
      <c r="E3088" s="1" t="s">
        <v>4776</v>
      </c>
      <c r="F3088" s="4">
        <v>9.095</v>
      </c>
      <c r="G3088" s="4"/>
      <c r="H3088" s="4"/>
      <c r="I3088" s="4">
        <v>8.24</v>
      </c>
      <c r="J3088" s="4"/>
      <c r="K3088" s="4"/>
      <c r="L3088" s="4"/>
      <c r="M3088" s="4"/>
      <c r="N3088" s="4"/>
      <c r="O3088" s="4">
        <v>7.6</v>
      </c>
      <c r="P3088" s="4"/>
      <c r="Q3088" s="4"/>
      <c r="R3088" s="4">
        <v>7.68</v>
      </c>
      <c r="S3088" s="4"/>
      <c r="T3088" s="4"/>
      <c r="U3088" s="4"/>
      <c r="V3088" s="4"/>
      <c r="W3088" s="4"/>
      <c r="X3088" s="4">
        <v>8.26</v>
      </c>
      <c r="Y3088" s="4">
        <v>7.05</v>
      </c>
      <c r="Z3088" s="4"/>
      <c r="AA3088" s="4"/>
      <c r="AB3088" s="4"/>
      <c r="AC3088" s="4"/>
      <c r="AD3088" s="4">
        <v>7.52</v>
      </c>
      <c r="AE3088" s="4"/>
      <c r="AF3088" s="4"/>
      <c r="AG3088" s="4"/>
      <c r="AH3088" s="4"/>
      <c r="AI3088" s="4"/>
      <c r="AJ3088" s="4"/>
      <c r="AK3088" s="4">
        <v>7.725</v>
      </c>
    </row>
    <row r="3089" s="1" customFormat="1" ht="54" spans="1:37">
      <c r="A3089" s="1">
        <v>3086</v>
      </c>
      <c r="B3089" s="1" t="s">
        <v>4774</v>
      </c>
      <c r="C3089" s="1" t="s">
        <v>4777</v>
      </c>
      <c r="E3089" s="1" t="s">
        <v>4776</v>
      </c>
      <c r="F3089" s="4">
        <v>15.02</v>
      </c>
      <c r="G3089" s="4">
        <v>14.99</v>
      </c>
      <c r="H3089" s="4"/>
      <c r="I3089" s="4">
        <v>14.99</v>
      </c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>
        <v>14.46</v>
      </c>
      <c r="X3089" s="4">
        <v>14.99</v>
      </c>
      <c r="Y3089" s="4">
        <v>13.4</v>
      </c>
      <c r="Z3089" s="4">
        <v>14.99</v>
      </c>
      <c r="AA3089" s="4"/>
      <c r="AB3089" s="4"/>
      <c r="AC3089" s="4"/>
      <c r="AD3089" s="4"/>
      <c r="AE3089" s="4"/>
      <c r="AF3089" s="4"/>
      <c r="AG3089" s="4"/>
      <c r="AH3089" s="4"/>
      <c r="AI3089" s="4">
        <v>14.46</v>
      </c>
      <c r="AJ3089" s="4">
        <v>14.99</v>
      </c>
      <c r="AK3089" s="4">
        <v>14.65875</v>
      </c>
    </row>
    <row r="3090" s="1" customFormat="1" ht="54" spans="1:37">
      <c r="A3090" s="1">
        <v>3087</v>
      </c>
      <c r="B3090" s="1" t="s">
        <v>4778</v>
      </c>
      <c r="C3090" s="1" t="s">
        <v>4779</v>
      </c>
      <c r="E3090" s="1" t="s">
        <v>4776</v>
      </c>
      <c r="F3090" s="4">
        <v>30.73</v>
      </c>
      <c r="G3090" s="4"/>
      <c r="H3090" s="4"/>
      <c r="I3090" s="4">
        <v>30.33</v>
      </c>
      <c r="J3090" s="4"/>
      <c r="K3090" s="4"/>
      <c r="L3090" s="4"/>
      <c r="M3090" s="4"/>
      <c r="N3090" s="4"/>
      <c r="O3090" s="4">
        <v>29.6</v>
      </c>
      <c r="P3090" s="4"/>
      <c r="Q3090" s="4"/>
      <c r="R3090" s="4"/>
      <c r="S3090" s="4">
        <v>28.61</v>
      </c>
      <c r="T3090" s="4"/>
      <c r="U3090" s="4"/>
      <c r="V3090" s="4">
        <v>29.86</v>
      </c>
      <c r="W3090" s="4"/>
      <c r="X3090" s="4"/>
      <c r="Y3090" s="4"/>
      <c r="Z3090" s="4">
        <v>30.33</v>
      </c>
      <c r="AA3090" s="4"/>
      <c r="AB3090" s="4"/>
      <c r="AC3090" s="4"/>
      <c r="AD3090" s="4">
        <v>30.33</v>
      </c>
      <c r="AE3090" s="4">
        <v>30.01</v>
      </c>
      <c r="AF3090" s="4"/>
      <c r="AG3090" s="4"/>
      <c r="AH3090" s="4"/>
      <c r="AI3090" s="4"/>
      <c r="AJ3090" s="4">
        <v>28.61</v>
      </c>
      <c r="AK3090" s="4">
        <v>29.71</v>
      </c>
    </row>
    <row r="3091" s="1" customFormat="1" ht="54" spans="1:37">
      <c r="A3091" s="1">
        <v>3088</v>
      </c>
      <c r="B3091" s="1" t="s">
        <v>4778</v>
      </c>
      <c r="C3091" s="1" t="s">
        <v>4780</v>
      </c>
      <c r="E3091" s="1" t="s">
        <v>4776</v>
      </c>
      <c r="F3091" s="4">
        <v>39.8575</v>
      </c>
      <c r="G3091" s="4">
        <v>39.29</v>
      </c>
      <c r="H3091" s="4"/>
      <c r="I3091" s="4"/>
      <c r="J3091" s="4"/>
      <c r="K3091" s="4"/>
      <c r="L3091" s="4"/>
      <c r="M3091" s="4"/>
      <c r="N3091" s="4">
        <v>39.2</v>
      </c>
      <c r="O3091" s="4">
        <v>39.09</v>
      </c>
      <c r="P3091" s="4"/>
      <c r="Q3091" s="4"/>
      <c r="R3091" s="4"/>
      <c r="S3091" s="4"/>
      <c r="T3091" s="4"/>
      <c r="U3091" s="4"/>
      <c r="V3091" s="4">
        <v>39.09</v>
      </c>
      <c r="W3091" s="4"/>
      <c r="X3091" s="4"/>
      <c r="Y3091" s="4"/>
      <c r="Z3091" s="4">
        <v>39.09</v>
      </c>
      <c r="AA3091" s="4"/>
      <c r="AB3091" s="4"/>
      <c r="AC3091" s="4">
        <v>39.2</v>
      </c>
      <c r="AD3091" s="4">
        <v>39.09</v>
      </c>
      <c r="AE3091" s="4"/>
      <c r="AF3091" s="4"/>
      <c r="AG3091" s="4"/>
      <c r="AH3091" s="4"/>
      <c r="AI3091" s="4">
        <v>39.09</v>
      </c>
      <c r="AJ3091" s="4"/>
      <c r="AK3091" s="4">
        <v>39.1425</v>
      </c>
    </row>
    <row r="3092" s="1" customFormat="1" ht="54" spans="1:37">
      <c r="A3092" s="1">
        <v>3089</v>
      </c>
      <c r="B3092" s="1" t="s">
        <v>3760</v>
      </c>
      <c r="C3092" s="1" t="s">
        <v>4775</v>
      </c>
      <c r="E3092" s="1" t="s">
        <v>4776</v>
      </c>
      <c r="F3092" s="4">
        <v>15.605</v>
      </c>
      <c r="G3092" s="4">
        <v>15.46</v>
      </c>
      <c r="H3092" s="4"/>
      <c r="I3092" s="4"/>
      <c r="J3092" s="4"/>
      <c r="K3092" s="4"/>
      <c r="L3092" s="4"/>
      <c r="M3092" s="4"/>
      <c r="N3092" s="4"/>
      <c r="O3092" s="4">
        <v>15.48</v>
      </c>
      <c r="P3092" s="4"/>
      <c r="Q3092" s="4">
        <v>15.46</v>
      </c>
      <c r="R3092" s="4"/>
      <c r="S3092" s="4"/>
      <c r="T3092" s="4"/>
      <c r="U3092" s="4">
        <v>15.51</v>
      </c>
      <c r="V3092" s="4">
        <v>15.46</v>
      </c>
      <c r="W3092" s="4"/>
      <c r="X3092" s="4"/>
      <c r="Y3092" s="4"/>
      <c r="Z3092" s="4"/>
      <c r="AA3092" s="4"/>
      <c r="AB3092" s="4"/>
      <c r="AC3092" s="4"/>
      <c r="AD3092" s="4"/>
      <c r="AE3092" s="4"/>
      <c r="AF3092" s="4"/>
      <c r="AG3092" s="4"/>
      <c r="AH3092" s="4"/>
      <c r="AI3092" s="4">
        <v>15.46</v>
      </c>
      <c r="AJ3092" s="4"/>
      <c r="AK3092" s="4">
        <v>15.4716666666667</v>
      </c>
    </row>
    <row r="3093" s="1" customFormat="1" ht="54" spans="1:37">
      <c r="A3093" s="1">
        <v>3090</v>
      </c>
      <c r="B3093" s="1" t="s">
        <v>3760</v>
      </c>
      <c r="C3093" s="1" t="s">
        <v>4781</v>
      </c>
      <c r="E3093" s="1" t="s">
        <v>4776</v>
      </c>
      <c r="F3093" s="4">
        <v>23.7333</v>
      </c>
      <c r="G3093" s="4"/>
      <c r="H3093" s="4"/>
      <c r="I3093" s="4"/>
      <c r="J3093" s="4"/>
      <c r="K3093" s="4"/>
      <c r="L3093" s="4">
        <v>23.4</v>
      </c>
      <c r="M3093" s="4"/>
      <c r="N3093" s="4"/>
      <c r="O3093" s="4"/>
      <c r="P3093" s="4"/>
      <c r="Q3093" s="4">
        <v>22.94</v>
      </c>
      <c r="R3093" s="4">
        <v>23.15</v>
      </c>
      <c r="S3093" s="4"/>
      <c r="T3093" s="4"/>
      <c r="U3093" s="4"/>
      <c r="V3093" s="4"/>
      <c r="W3093" s="4">
        <v>23.14</v>
      </c>
      <c r="X3093" s="4"/>
      <c r="Y3093" s="4"/>
      <c r="Z3093" s="4">
        <v>23.15</v>
      </c>
      <c r="AA3093" s="4"/>
      <c r="AB3093" s="4"/>
      <c r="AC3093" s="4"/>
      <c r="AD3093" s="4">
        <v>23.15</v>
      </c>
      <c r="AE3093" s="4">
        <v>23.4</v>
      </c>
      <c r="AF3093" s="4"/>
      <c r="AG3093" s="4"/>
      <c r="AH3093" s="4"/>
      <c r="AI3093" s="4">
        <v>22.94</v>
      </c>
      <c r="AJ3093" s="4">
        <v>23.15</v>
      </c>
      <c r="AK3093" s="4">
        <v>23.1577777777778</v>
      </c>
    </row>
    <row r="3094" s="1" customFormat="1" ht="54" spans="1:37">
      <c r="A3094" s="1">
        <v>3091</v>
      </c>
      <c r="B3094" s="1" t="s">
        <v>3760</v>
      </c>
      <c r="C3094" s="1" t="s">
        <v>4782</v>
      </c>
      <c r="E3094" s="1" t="s">
        <v>4776</v>
      </c>
      <c r="F3094" s="4">
        <v>36.06</v>
      </c>
      <c r="G3094" s="4"/>
      <c r="H3094" s="4"/>
      <c r="I3094" s="4"/>
      <c r="J3094" s="4"/>
      <c r="K3094" s="4"/>
      <c r="L3094" s="4"/>
      <c r="M3094" s="4"/>
      <c r="N3094" s="4"/>
      <c r="O3094" s="4"/>
      <c r="P3094" s="4">
        <v>36.06</v>
      </c>
      <c r="Q3094" s="4"/>
      <c r="R3094" s="4"/>
      <c r="S3094" s="4"/>
      <c r="T3094" s="4"/>
      <c r="U3094" s="4"/>
      <c r="V3094" s="4"/>
      <c r="W3094" s="4"/>
      <c r="X3094" s="4">
        <v>32.85</v>
      </c>
      <c r="Y3094" s="4"/>
      <c r="Z3094" s="4"/>
      <c r="AA3094" s="4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>
        <v>34.455</v>
      </c>
    </row>
    <row r="3095" s="1" customFormat="1" ht="54" spans="1:37">
      <c r="A3095" s="1">
        <v>3092</v>
      </c>
      <c r="B3095" s="1" t="s">
        <v>4783</v>
      </c>
      <c r="C3095" s="1" t="s">
        <v>4784</v>
      </c>
      <c r="E3095" s="1" t="s">
        <v>4776</v>
      </c>
      <c r="F3095" s="4">
        <v>12.0017</v>
      </c>
      <c r="G3095" s="4"/>
      <c r="H3095" s="4"/>
      <c r="I3095" s="4"/>
      <c r="J3095" s="4"/>
      <c r="K3095" s="4"/>
      <c r="L3095" s="4"/>
      <c r="M3095" s="4"/>
      <c r="N3095" s="4"/>
      <c r="O3095" s="4">
        <v>11.64</v>
      </c>
      <c r="P3095" s="4"/>
      <c r="Q3095" s="4"/>
      <c r="R3095" s="4"/>
      <c r="S3095" s="4"/>
      <c r="T3095" s="4"/>
      <c r="U3095" s="4"/>
      <c r="V3095" s="4">
        <v>11.14</v>
      </c>
      <c r="W3095" s="4">
        <v>11.51</v>
      </c>
      <c r="X3095" s="4"/>
      <c r="Y3095" s="4"/>
      <c r="Z3095" s="4"/>
      <c r="AA3095" s="4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>
        <v>11.43</v>
      </c>
    </row>
    <row r="3096" s="1" customFormat="1" ht="54" spans="1:37">
      <c r="A3096" s="1">
        <v>3093</v>
      </c>
      <c r="B3096" s="1" t="s">
        <v>4785</v>
      </c>
      <c r="C3096" s="1" t="s">
        <v>4786</v>
      </c>
      <c r="E3096" s="1" t="s">
        <v>4776</v>
      </c>
      <c r="F3096" s="4">
        <v>3.8588</v>
      </c>
      <c r="G3096" s="4"/>
      <c r="H3096" s="4"/>
      <c r="I3096" s="4"/>
      <c r="J3096" s="4">
        <v>3.645</v>
      </c>
      <c r="K3096" s="4"/>
      <c r="L3096" s="4">
        <v>3.71625</v>
      </c>
      <c r="M3096" s="4"/>
      <c r="N3096" s="4"/>
      <c r="O3096" s="4"/>
      <c r="P3096" s="4"/>
      <c r="Q3096" s="4"/>
      <c r="R3096" s="4">
        <v>3.645</v>
      </c>
      <c r="S3096" s="4"/>
      <c r="T3096" s="4"/>
      <c r="U3096" s="4"/>
      <c r="V3096" s="4">
        <v>3.645</v>
      </c>
      <c r="W3096" s="4">
        <v>3.645</v>
      </c>
      <c r="X3096" s="4"/>
      <c r="Y3096" s="4"/>
      <c r="Z3096" s="4">
        <v>3.645</v>
      </c>
      <c r="AA3096" s="4"/>
      <c r="AB3096" s="4"/>
      <c r="AC3096" s="4"/>
      <c r="AD3096" s="4">
        <v>3.645</v>
      </c>
      <c r="AE3096" s="4"/>
      <c r="AF3096" s="4"/>
      <c r="AG3096" s="4"/>
      <c r="AH3096" s="4"/>
      <c r="AI3096" s="4"/>
      <c r="AJ3096" s="4"/>
      <c r="AK3096" s="4">
        <v>3.65517857142857</v>
      </c>
    </row>
    <row r="3097" s="1" customFormat="1" ht="67.5" spans="1:37">
      <c r="A3097" s="1">
        <v>3094</v>
      </c>
      <c r="B3097" s="1" t="s">
        <v>4787</v>
      </c>
      <c r="C3097" s="1" t="s">
        <v>4788</v>
      </c>
      <c r="E3097" s="1" t="s">
        <v>4776</v>
      </c>
      <c r="F3097" s="4">
        <v>2.9075</v>
      </c>
      <c r="G3097" s="4">
        <v>2.825</v>
      </c>
      <c r="H3097" s="4"/>
      <c r="I3097" s="4"/>
      <c r="J3097" s="4"/>
      <c r="K3097" s="4"/>
      <c r="L3097" s="4"/>
      <c r="M3097" s="4"/>
      <c r="N3097" s="4"/>
      <c r="O3097" s="4">
        <v>2.8346</v>
      </c>
      <c r="P3097" s="4"/>
      <c r="Q3097" s="4"/>
      <c r="R3097" s="4">
        <v>2.825</v>
      </c>
      <c r="S3097" s="4"/>
      <c r="T3097" s="4">
        <v>2.8443</v>
      </c>
      <c r="U3097" s="4"/>
      <c r="V3097" s="4"/>
      <c r="W3097" s="4">
        <v>2.825</v>
      </c>
      <c r="X3097" s="4"/>
      <c r="Y3097" s="4"/>
      <c r="Z3097" s="4"/>
      <c r="AA3097" s="4"/>
      <c r="AB3097" s="4"/>
      <c r="AC3097" s="4"/>
      <c r="AD3097" s="4"/>
      <c r="AE3097" s="4"/>
      <c r="AF3097" s="4"/>
      <c r="AG3097" s="4"/>
      <c r="AH3097" s="4"/>
      <c r="AI3097" s="4"/>
      <c r="AJ3097" s="4"/>
      <c r="AK3097" s="4">
        <v>2.83078</v>
      </c>
    </row>
    <row r="3098" s="1" customFormat="1" ht="54" spans="1:37">
      <c r="A3098" s="1">
        <v>3095</v>
      </c>
      <c r="B3098" s="1" t="s">
        <v>3660</v>
      </c>
      <c r="C3098" s="1" t="s">
        <v>4789</v>
      </c>
      <c r="E3098" s="1" t="s">
        <v>4776</v>
      </c>
      <c r="F3098" s="4">
        <v>10.0825</v>
      </c>
      <c r="G3098" s="4">
        <v>10</v>
      </c>
      <c r="H3098" s="4"/>
      <c r="I3098" s="4"/>
      <c r="J3098" s="4"/>
      <c r="K3098" s="4"/>
      <c r="L3098" s="4"/>
      <c r="M3098" s="4"/>
      <c r="N3098" s="4"/>
      <c r="O3098" s="4">
        <v>10</v>
      </c>
      <c r="P3098" s="4"/>
      <c r="Q3098" s="4">
        <v>10</v>
      </c>
      <c r="R3098" s="4"/>
      <c r="S3098" s="4"/>
      <c r="T3098" s="4"/>
      <c r="U3098" s="4"/>
      <c r="V3098" s="4"/>
      <c r="W3098" s="4"/>
      <c r="X3098" s="4"/>
      <c r="Y3098" s="4"/>
      <c r="Z3098" s="4">
        <v>10</v>
      </c>
      <c r="AA3098" s="4"/>
      <c r="AB3098" s="4"/>
      <c r="AC3098" s="4"/>
      <c r="AD3098" s="4"/>
      <c r="AE3098" s="4"/>
      <c r="AF3098" s="4"/>
      <c r="AG3098" s="4"/>
      <c r="AH3098" s="4"/>
      <c r="AI3098" s="4">
        <v>10</v>
      </c>
      <c r="AJ3098" s="4">
        <v>10</v>
      </c>
      <c r="AK3098" s="4">
        <v>10</v>
      </c>
    </row>
    <row r="3099" s="1" customFormat="1" ht="54" spans="1:37">
      <c r="A3099" s="1">
        <v>3096</v>
      </c>
      <c r="B3099" s="1" t="s">
        <v>868</v>
      </c>
      <c r="C3099" s="1" t="s">
        <v>4790</v>
      </c>
      <c r="E3099" s="1" t="s">
        <v>4776</v>
      </c>
      <c r="F3099" s="4">
        <v>0.828</v>
      </c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>
        <v>0.824</v>
      </c>
      <c r="W3099" s="4"/>
      <c r="X3099" s="4"/>
      <c r="Y3099" s="4"/>
      <c r="Z3099" s="4"/>
      <c r="AA3099" s="4"/>
      <c r="AB3099" s="4"/>
      <c r="AC3099" s="4"/>
      <c r="AD3099" s="4"/>
      <c r="AE3099" s="4"/>
      <c r="AF3099" s="4"/>
      <c r="AG3099" s="4"/>
      <c r="AH3099" s="4"/>
      <c r="AI3099" s="4"/>
      <c r="AJ3099" s="4"/>
      <c r="AK3099" s="4">
        <v>0.824</v>
      </c>
    </row>
    <row r="3100" s="1" customFormat="1" ht="37" customHeight="1" spans="1:37">
      <c r="A3100" s="1">
        <v>3097</v>
      </c>
      <c r="B3100" s="1" t="s">
        <v>252</v>
      </c>
      <c r="C3100" s="1" t="s">
        <v>4791</v>
      </c>
      <c r="D3100" s="1" t="s">
        <v>4792</v>
      </c>
      <c r="E3100" s="1" t="s">
        <v>4793</v>
      </c>
      <c r="F3100" s="1">
        <v>1.3165</v>
      </c>
      <c r="I3100" s="1">
        <v>1.294</v>
      </c>
      <c r="O3100" s="1">
        <v>1.17</v>
      </c>
      <c r="Y3100" s="1">
        <v>1.294</v>
      </c>
      <c r="AK3100" s="1">
        <v>1.268625</v>
      </c>
    </row>
    <row r="3101" s="1" customFormat="1" ht="37" customHeight="1" spans="1:37">
      <c r="A3101" s="1">
        <v>3098</v>
      </c>
      <c r="B3101" s="1" t="s">
        <v>252</v>
      </c>
      <c r="C3101" s="1" t="s">
        <v>4791</v>
      </c>
      <c r="D3101" s="1" t="s">
        <v>4794</v>
      </c>
      <c r="E3101" s="1" t="s">
        <v>4793</v>
      </c>
      <c r="F3101" s="1">
        <v>1.3165</v>
      </c>
      <c r="I3101" s="1">
        <v>1.243</v>
      </c>
      <c r="K3101" s="1">
        <v>1.2595</v>
      </c>
      <c r="L3101" s="1">
        <v>1.206</v>
      </c>
      <c r="M3101" s="1">
        <v>1.241</v>
      </c>
      <c r="O3101" s="1">
        <v>1.1695</v>
      </c>
      <c r="P3101" s="1">
        <v>1.271</v>
      </c>
      <c r="X3101" s="1">
        <v>1.2595</v>
      </c>
      <c r="AB3101" s="1">
        <v>1.1695</v>
      </c>
      <c r="AD3101" s="1">
        <v>1.1695</v>
      </c>
      <c r="AI3101" s="1">
        <v>1.1695</v>
      </c>
      <c r="AJ3101" s="1">
        <v>1.1695</v>
      </c>
      <c r="AK3101" s="1">
        <v>1.2203</v>
      </c>
    </row>
    <row r="3102" s="1" customFormat="1" ht="54" customHeight="1" spans="1:37">
      <c r="A3102" s="1">
        <v>3099</v>
      </c>
      <c r="B3102" s="1" t="s">
        <v>2079</v>
      </c>
      <c r="C3102" s="1" t="s">
        <v>4795</v>
      </c>
      <c r="D3102" s="1" t="s">
        <v>4796</v>
      </c>
      <c r="E3102" s="1" t="s">
        <v>4797</v>
      </c>
      <c r="F3102" s="7">
        <v>4.9</v>
      </c>
      <c r="G3102" s="7"/>
      <c r="H3102" s="7"/>
      <c r="I3102" s="7"/>
      <c r="J3102" s="7"/>
      <c r="K3102" s="7"/>
      <c r="L3102" s="7"/>
      <c r="M3102" s="7"/>
      <c r="N3102" s="7"/>
      <c r="O3102" s="7">
        <v>4.82</v>
      </c>
      <c r="P3102" s="7"/>
      <c r="Q3102" s="7"/>
      <c r="R3102" s="7">
        <v>4.8</v>
      </c>
      <c r="S3102" s="7"/>
      <c r="T3102" s="7"/>
      <c r="U3102" s="7">
        <v>4.8</v>
      </c>
      <c r="V3102" s="7">
        <v>4.85</v>
      </c>
      <c r="W3102" s="7"/>
      <c r="X3102" s="7"/>
      <c r="Y3102" s="7"/>
      <c r="Z3102" s="7">
        <v>4.8</v>
      </c>
      <c r="AA3102" s="7">
        <v>4.876</v>
      </c>
      <c r="AB3102" s="7"/>
      <c r="AC3102" s="7"/>
      <c r="AD3102" s="7">
        <v>4.8</v>
      </c>
      <c r="AE3102" s="7"/>
      <c r="AF3102" s="7"/>
      <c r="AG3102" s="7"/>
      <c r="AH3102" s="7"/>
      <c r="AI3102" s="7">
        <v>4.8</v>
      </c>
      <c r="AJ3102" s="7"/>
      <c r="AK3102" s="6">
        <v>4.8273</v>
      </c>
    </row>
    <row r="3103" s="1" customFormat="1" ht="40.5" spans="1:37">
      <c r="A3103" s="1">
        <v>3100</v>
      </c>
      <c r="B3103" s="1" t="s">
        <v>4798</v>
      </c>
      <c r="C3103" s="1" t="s">
        <v>4799</v>
      </c>
      <c r="D3103" s="1" t="s">
        <v>212</v>
      </c>
      <c r="E3103" s="1" t="s">
        <v>4800</v>
      </c>
      <c r="F3103" s="7">
        <v>40.88</v>
      </c>
      <c r="G3103" s="7">
        <v>39.46</v>
      </c>
      <c r="H3103" s="7"/>
      <c r="I3103" s="7"/>
      <c r="J3103" s="7"/>
      <c r="K3103" s="7"/>
      <c r="L3103" s="7"/>
      <c r="M3103" s="7"/>
      <c r="N3103" s="7"/>
      <c r="O3103" s="7"/>
      <c r="P3103" s="7"/>
      <c r="Q3103" s="7"/>
      <c r="R3103" s="7"/>
      <c r="S3103" s="7"/>
      <c r="T3103" s="7">
        <v>39.46</v>
      </c>
      <c r="U3103" s="7"/>
      <c r="V3103" s="7"/>
      <c r="W3103" s="7"/>
      <c r="X3103" s="7"/>
      <c r="Y3103" s="7"/>
      <c r="Z3103" s="7"/>
      <c r="AA3103" s="7"/>
      <c r="AB3103" s="7">
        <v>39.82</v>
      </c>
      <c r="AC3103" s="7"/>
      <c r="AD3103" s="7"/>
      <c r="AE3103" s="7"/>
      <c r="AF3103" s="7"/>
      <c r="AG3103" s="7"/>
      <c r="AH3103" s="7"/>
      <c r="AI3103" s="7"/>
      <c r="AJ3103" s="7"/>
      <c r="AK3103" s="6">
        <v>39.905</v>
      </c>
    </row>
    <row r="3104" s="1" customFormat="1" ht="54" spans="1:37">
      <c r="A3104" s="1">
        <v>3101</v>
      </c>
      <c r="B3104" s="1" t="s">
        <v>4801</v>
      </c>
      <c r="C3104" s="1" t="s">
        <v>4802</v>
      </c>
      <c r="D3104" s="1" t="s">
        <v>925</v>
      </c>
      <c r="E3104" s="1" t="s">
        <v>4803</v>
      </c>
      <c r="F3104" s="1">
        <v>6.2083</v>
      </c>
      <c r="O3104" s="1">
        <v>6.1334</v>
      </c>
      <c r="X3104" s="1">
        <v>6.1334</v>
      </c>
      <c r="AI3104" s="1">
        <v>6.1334</v>
      </c>
      <c r="AK3104" s="1">
        <v>6.1334</v>
      </c>
    </row>
    <row r="3105" s="1" customFormat="1" ht="148.5" spans="1:37">
      <c r="A3105" s="1">
        <v>3102</v>
      </c>
      <c r="B3105" s="1" t="s">
        <v>4804</v>
      </c>
      <c r="C3105" s="1" t="s">
        <v>4805</v>
      </c>
      <c r="D3105" s="1" t="s">
        <v>212</v>
      </c>
      <c r="E3105" s="1" t="s">
        <v>4806</v>
      </c>
      <c r="F3105" s="7">
        <v>30.16</v>
      </c>
      <c r="G3105" s="7">
        <v>29.39</v>
      </c>
      <c r="H3105" s="7"/>
      <c r="I3105" s="7"/>
      <c r="J3105" s="7"/>
      <c r="K3105" s="7"/>
      <c r="L3105" s="7"/>
      <c r="M3105" s="7"/>
      <c r="N3105" s="7"/>
      <c r="O3105" s="7"/>
      <c r="P3105" s="7"/>
      <c r="Q3105" s="7">
        <v>29.39</v>
      </c>
      <c r="R3105" s="7"/>
      <c r="S3105" s="7"/>
      <c r="T3105" s="7"/>
      <c r="U3105" s="7"/>
      <c r="V3105" s="7">
        <v>29.39</v>
      </c>
      <c r="W3105" s="7"/>
      <c r="X3105" s="7"/>
      <c r="Y3105" s="7"/>
      <c r="Z3105" s="7"/>
      <c r="AA3105" s="7">
        <v>30.087</v>
      </c>
      <c r="AB3105" s="7">
        <v>29.39</v>
      </c>
      <c r="AC3105" s="7"/>
      <c r="AD3105" s="7"/>
      <c r="AE3105" s="7"/>
      <c r="AF3105" s="7"/>
      <c r="AG3105" s="7"/>
      <c r="AH3105" s="7"/>
      <c r="AI3105" s="7"/>
      <c r="AJ3105" s="7"/>
      <c r="AK3105" s="6">
        <v>29.6345</v>
      </c>
    </row>
    <row r="3106" s="1" customFormat="1" ht="40.5" spans="1:37">
      <c r="A3106" s="1">
        <v>3103</v>
      </c>
      <c r="B3106" s="1" t="s">
        <v>638</v>
      </c>
      <c r="C3106" s="1" t="s">
        <v>577</v>
      </c>
      <c r="D3106" s="1" t="s">
        <v>212</v>
      </c>
      <c r="E3106" s="1" t="s">
        <v>4807</v>
      </c>
      <c r="F3106" s="7">
        <v>18.37</v>
      </c>
      <c r="G3106" s="7">
        <v>18.04</v>
      </c>
      <c r="H3106" s="7"/>
      <c r="I3106" s="7"/>
      <c r="J3106" s="7">
        <v>18.18</v>
      </c>
      <c r="K3106" s="7"/>
      <c r="L3106" s="7">
        <v>18.04</v>
      </c>
      <c r="M3106" s="7"/>
      <c r="N3106" s="7">
        <v>18.04</v>
      </c>
      <c r="O3106" s="7">
        <v>18.04</v>
      </c>
      <c r="P3106" s="7"/>
      <c r="Q3106" s="7">
        <v>18.04</v>
      </c>
      <c r="R3106" s="7">
        <v>18.04</v>
      </c>
      <c r="S3106" s="7"/>
      <c r="T3106" s="7"/>
      <c r="U3106" s="7">
        <v>18.04</v>
      </c>
      <c r="V3106" s="7">
        <v>18.27</v>
      </c>
      <c r="W3106" s="7"/>
      <c r="X3106" s="7"/>
      <c r="Y3106" s="7">
        <v>18.04</v>
      </c>
      <c r="Z3106" s="7">
        <v>18.04</v>
      </c>
      <c r="AA3106" s="7"/>
      <c r="AB3106" s="7">
        <v>18.04</v>
      </c>
      <c r="AC3106" s="7"/>
      <c r="AD3106" s="7">
        <v>18.26</v>
      </c>
      <c r="AE3106" s="7"/>
      <c r="AF3106" s="7">
        <v>18.04</v>
      </c>
      <c r="AG3106" s="7"/>
      <c r="AH3106" s="7"/>
      <c r="AI3106" s="7">
        <v>18.04</v>
      </c>
      <c r="AJ3106" s="7">
        <v>18.04</v>
      </c>
      <c r="AK3106" s="6">
        <v>18.0941176470588</v>
      </c>
    </row>
    <row r="3107" s="1" customFormat="1" ht="148.5" spans="1:37">
      <c r="A3107" s="1">
        <v>3104</v>
      </c>
      <c r="B3107" s="1" t="s">
        <v>630</v>
      </c>
      <c r="C3107" s="1" t="s">
        <v>3708</v>
      </c>
      <c r="D3107" s="1" t="s">
        <v>212</v>
      </c>
      <c r="E3107" s="1" t="s">
        <v>4808</v>
      </c>
      <c r="F3107" s="7">
        <v>24.63</v>
      </c>
      <c r="G3107" s="7"/>
      <c r="H3107" s="7"/>
      <c r="I3107" s="7"/>
      <c r="J3107" s="7"/>
      <c r="K3107" s="7"/>
      <c r="L3107" s="7">
        <v>23.44</v>
      </c>
      <c r="M3107" s="7"/>
      <c r="N3107" s="7"/>
      <c r="O3107" s="7">
        <v>23.84</v>
      </c>
      <c r="P3107" s="7"/>
      <c r="Q3107" s="7">
        <v>23.44</v>
      </c>
      <c r="R3107" s="7"/>
      <c r="S3107" s="7"/>
      <c r="T3107" s="7"/>
      <c r="U3107" s="7">
        <v>23.93</v>
      </c>
      <c r="V3107" s="7"/>
      <c r="W3107" s="7"/>
      <c r="X3107" s="7"/>
      <c r="Y3107" s="7"/>
      <c r="Z3107" s="7"/>
      <c r="AA3107" s="7">
        <v>23.44</v>
      </c>
      <c r="AB3107" s="7">
        <v>23.44</v>
      </c>
      <c r="AC3107" s="7"/>
      <c r="AD3107" s="7"/>
      <c r="AE3107" s="7"/>
      <c r="AF3107" s="7"/>
      <c r="AG3107" s="7"/>
      <c r="AH3107" s="7"/>
      <c r="AI3107" s="7"/>
      <c r="AJ3107" s="7">
        <v>23.44</v>
      </c>
      <c r="AK3107" s="6">
        <v>23.7</v>
      </c>
    </row>
    <row r="3108" s="1" customFormat="1" ht="40.5" spans="1:37">
      <c r="A3108" s="1">
        <v>3105</v>
      </c>
      <c r="B3108" s="1" t="s">
        <v>2079</v>
      </c>
      <c r="C3108" s="1" t="s">
        <v>577</v>
      </c>
      <c r="D3108" s="1" t="s">
        <v>212</v>
      </c>
      <c r="E3108" s="1" t="s">
        <v>4807</v>
      </c>
      <c r="F3108" s="7">
        <v>36.94</v>
      </c>
      <c r="G3108" s="7"/>
      <c r="H3108" s="7"/>
      <c r="I3108" s="7"/>
      <c r="J3108" s="7"/>
      <c r="K3108" s="7"/>
      <c r="L3108" s="7"/>
      <c r="M3108" s="7"/>
      <c r="N3108" s="7"/>
      <c r="O3108" s="7"/>
      <c r="P3108" s="7"/>
      <c r="Q3108" s="7">
        <v>35.44</v>
      </c>
      <c r="R3108" s="7"/>
      <c r="S3108" s="7"/>
      <c r="T3108" s="7"/>
      <c r="U3108" s="7"/>
      <c r="V3108" s="7"/>
      <c r="W3108" s="7"/>
      <c r="X3108" s="7"/>
      <c r="Y3108" s="7"/>
      <c r="Z3108" s="7"/>
      <c r="AA3108" s="7">
        <v>36.44</v>
      </c>
      <c r="AB3108" s="7"/>
      <c r="AC3108" s="7"/>
      <c r="AD3108" s="7"/>
      <c r="AE3108" s="7"/>
      <c r="AF3108" s="7"/>
      <c r="AG3108" s="7"/>
      <c r="AH3108" s="7"/>
      <c r="AI3108" s="7"/>
      <c r="AJ3108" s="7"/>
      <c r="AK3108" s="6">
        <v>36.2733333333333</v>
      </c>
    </row>
    <row r="3109" s="1" customFormat="1" ht="148.5" spans="1:37">
      <c r="A3109" s="1">
        <v>3106</v>
      </c>
      <c r="B3109" s="1" t="s">
        <v>1770</v>
      </c>
      <c r="C3109" s="1" t="s">
        <v>4809</v>
      </c>
      <c r="D3109" s="1" t="s">
        <v>212</v>
      </c>
      <c r="E3109" s="1" t="s">
        <v>4808</v>
      </c>
      <c r="F3109" s="7">
        <v>17.3</v>
      </c>
      <c r="G3109" s="7">
        <v>17.28</v>
      </c>
      <c r="H3109" s="7"/>
      <c r="I3109" s="7"/>
      <c r="J3109" s="7"/>
      <c r="K3109" s="7"/>
      <c r="L3109" s="7">
        <v>17.28</v>
      </c>
      <c r="M3109" s="7"/>
      <c r="N3109" s="7"/>
      <c r="O3109" s="7">
        <v>17.28</v>
      </c>
      <c r="P3109" s="7"/>
      <c r="Q3109" s="7">
        <v>17.28</v>
      </c>
      <c r="R3109" s="7">
        <v>17.28</v>
      </c>
      <c r="S3109" s="7"/>
      <c r="T3109" s="7"/>
      <c r="U3109" s="7"/>
      <c r="V3109" s="7"/>
      <c r="W3109" s="7">
        <v>17.28</v>
      </c>
      <c r="X3109" s="7"/>
      <c r="Y3109" s="7"/>
      <c r="Z3109" s="7">
        <v>17.28</v>
      </c>
      <c r="AA3109" s="7"/>
      <c r="AB3109" s="7">
        <v>17.28</v>
      </c>
      <c r="AC3109" s="7"/>
      <c r="AD3109" s="7">
        <v>17.28</v>
      </c>
      <c r="AE3109" s="7"/>
      <c r="AF3109" s="7"/>
      <c r="AG3109" s="7"/>
      <c r="AH3109" s="7"/>
      <c r="AI3109" s="7">
        <v>17.28</v>
      </c>
      <c r="AJ3109" s="7">
        <v>17.28</v>
      </c>
      <c r="AK3109" s="6">
        <v>17.2816666666667</v>
      </c>
    </row>
    <row r="3110" s="1" customFormat="1" ht="148.5" spans="1:37">
      <c r="A3110" s="1">
        <v>3107</v>
      </c>
      <c r="B3110" s="1" t="s">
        <v>1770</v>
      </c>
      <c r="C3110" s="1" t="s">
        <v>4810</v>
      </c>
      <c r="D3110" s="1" t="s">
        <v>212</v>
      </c>
      <c r="E3110" s="1" t="s">
        <v>4808</v>
      </c>
      <c r="F3110" s="7">
        <v>13.54</v>
      </c>
      <c r="G3110" s="7">
        <v>13.49</v>
      </c>
      <c r="H3110" s="7"/>
      <c r="I3110" s="7"/>
      <c r="J3110" s="7"/>
      <c r="K3110" s="7"/>
      <c r="L3110" s="7"/>
      <c r="M3110" s="7"/>
      <c r="N3110" s="7">
        <v>13.49</v>
      </c>
      <c r="O3110" s="7">
        <v>13.49</v>
      </c>
      <c r="P3110" s="7"/>
      <c r="Q3110" s="7">
        <v>13.49</v>
      </c>
      <c r="R3110" s="7">
        <v>13.49</v>
      </c>
      <c r="S3110" s="7"/>
      <c r="T3110" s="7"/>
      <c r="U3110" s="7">
        <v>13.49</v>
      </c>
      <c r="V3110" s="7"/>
      <c r="W3110" s="7">
        <v>13.49</v>
      </c>
      <c r="X3110" s="7"/>
      <c r="Y3110" s="7"/>
      <c r="Z3110" s="7">
        <v>13.49</v>
      </c>
      <c r="AA3110" s="7"/>
      <c r="AB3110" s="7">
        <v>13.49</v>
      </c>
      <c r="AC3110" s="7"/>
      <c r="AD3110" s="7"/>
      <c r="AE3110" s="7"/>
      <c r="AF3110" s="7"/>
      <c r="AG3110" s="7"/>
      <c r="AH3110" s="7"/>
      <c r="AI3110" s="7">
        <v>13.49</v>
      </c>
      <c r="AJ3110" s="7"/>
      <c r="AK3110" s="6">
        <v>13.4945454545455</v>
      </c>
    </row>
    <row r="3111" s="1" customFormat="1" ht="148.5" spans="1:37">
      <c r="A3111" s="1">
        <v>3108</v>
      </c>
      <c r="B3111" s="1" t="s">
        <v>4811</v>
      </c>
      <c r="C3111" s="1" t="s">
        <v>4809</v>
      </c>
      <c r="D3111" s="1" t="s">
        <v>212</v>
      </c>
      <c r="E3111" s="1" t="s">
        <v>4806</v>
      </c>
      <c r="F3111" s="7">
        <v>22.69</v>
      </c>
      <c r="G3111" s="7"/>
      <c r="H3111" s="7"/>
      <c r="I3111" s="7">
        <v>21.62</v>
      </c>
      <c r="J3111" s="7">
        <v>21.22</v>
      </c>
      <c r="K3111" s="7">
        <v>20.44</v>
      </c>
      <c r="L3111" s="7">
        <v>20.29</v>
      </c>
      <c r="M3111" s="7"/>
      <c r="N3111" s="7"/>
      <c r="O3111" s="7">
        <v>18.26</v>
      </c>
      <c r="P3111" s="7"/>
      <c r="Q3111" s="7">
        <v>18.26</v>
      </c>
      <c r="R3111" s="7">
        <v>18.26</v>
      </c>
      <c r="S3111" s="7"/>
      <c r="T3111" s="7">
        <v>18.26</v>
      </c>
      <c r="U3111" s="7">
        <v>18.26</v>
      </c>
      <c r="V3111" s="7">
        <v>19.01</v>
      </c>
      <c r="W3111" s="7">
        <v>18.26</v>
      </c>
      <c r="X3111" s="7"/>
      <c r="Y3111" s="7"/>
      <c r="Z3111" s="7">
        <v>18.26</v>
      </c>
      <c r="AA3111" s="7"/>
      <c r="AB3111" s="7"/>
      <c r="AC3111" s="7"/>
      <c r="AD3111" s="7">
        <v>20.43</v>
      </c>
      <c r="AE3111" s="7"/>
      <c r="AF3111" s="7"/>
      <c r="AG3111" s="7"/>
      <c r="AH3111" s="7">
        <v>20.52</v>
      </c>
      <c r="AI3111" s="7">
        <v>18.26</v>
      </c>
      <c r="AJ3111" s="7">
        <v>18.26</v>
      </c>
      <c r="AK3111" s="6">
        <v>19.4447058823529</v>
      </c>
    </row>
    <row r="3112" s="1" customFormat="1" ht="148.5" spans="1:37">
      <c r="A3112" s="1">
        <v>3109</v>
      </c>
      <c r="B3112" s="1" t="s">
        <v>4812</v>
      </c>
      <c r="C3112" s="1" t="s">
        <v>4813</v>
      </c>
      <c r="D3112" s="1" t="s">
        <v>212</v>
      </c>
      <c r="E3112" s="1" t="s">
        <v>4806</v>
      </c>
      <c r="F3112" s="7">
        <v>10.58</v>
      </c>
      <c r="G3112" s="7">
        <v>10.54</v>
      </c>
      <c r="H3112" s="7"/>
      <c r="I3112" s="7"/>
      <c r="J3112" s="7"/>
      <c r="K3112" s="7"/>
      <c r="L3112" s="7"/>
      <c r="M3112" s="7"/>
      <c r="N3112" s="7"/>
      <c r="O3112" s="7">
        <v>10.54</v>
      </c>
      <c r="P3112" s="7"/>
      <c r="Q3112" s="7">
        <v>10.54</v>
      </c>
      <c r="R3112" s="7">
        <v>10.54</v>
      </c>
      <c r="S3112" s="7"/>
      <c r="T3112" s="7"/>
      <c r="U3112" s="7">
        <v>10.54</v>
      </c>
      <c r="V3112" s="7"/>
      <c r="W3112" s="7">
        <v>10.54</v>
      </c>
      <c r="X3112" s="7"/>
      <c r="Y3112" s="7"/>
      <c r="Z3112" s="7">
        <v>10.54</v>
      </c>
      <c r="AA3112" s="7">
        <v>10.54</v>
      </c>
      <c r="AB3112" s="7">
        <v>10.54</v>
      </c>
      <c r="AC3112" s="7"/>
      <c r="AD3112" s="7"/>
      <c r="AE3112" s="7"/>
      <c r="AF3112" s="7"/>
      <c r="AG3112" s="7"/>
      <c r="AH3112" s="7"/>
      <c r="AI3112" s="7">
        <v>10.54</v>
      </c>
      <c r="AJ3112" s="7">
        <v>10.54</v>
      </c>
      <c r="AK3112" s="6">
        <v>10.5433333333333</v>
      </c>
    </row>
    <row r="3113" s="1" customFormat="1" ht="148.5" spans="1:37">
      <c r="A3113" s="1">
        <v>3110</v>
      </c>
      <c r="B3113" s="1" t="s">
        <v>4814</v>
      </c>
      <c r="C3113" s="1" t="s">
        <v>4810</v>
      </c>
      <c r="D3113" s="1" t="s">
        <v>212</v>
      </c>
      <c r="E3113" s="1" t="s">
        <v>4806</v>
      </c>
      <c r="F3113" s="7">
        <v>21.71</v>
      </c>
      <c r="G3113" s="7"/>
      <c r="H3113" s="7">
        <v>19.33</v>
      </c>
      <c r="I3113" s="7">
        <v>18.67</v>
      </c>
      <c r="J3113" s="7">
        <v>19.11</v>
      </c>
      <c r="K3113" s="7">
        <v>19.29</v>
      </c>
      <c r="L3113" s="7">
        <v>18.54</v>
      </c>
      <c r="M3113" s="7">
        <v>20</v>
      </c>
      <c r="N3113" s="7"/>
      <c r="O3113" s="7">
        <v>17.67</v>
      </c>
      <c r="P3113" s="7">
        <v>19.77</v>
      </c>
      <c r="Q3113" s="7">
        <v>17.1</v>
      </c>
      <c r="R3113" s="7">
        <v>20</v>
      </c>
      <c r="S3113" s="7">
        <v>19.84</v>
      </c>
      <c r="T3113" s="7">
        <v>17.1</v>
      </c>
      <c r="U3113" s="7">
        <v>18.17</v>
      </c>
      <c r="V3113" s="7">
        <v>17.74</v>
      </c>
      <c r="W3113" s="7"/>
      <c r="X3113" s="7">
        <v>19.9</v>
      </c>
      <c r="Y3113" s="7"/>
      <c r="Z3113" s="7">
        <v>17.1</v>
      </c>
      <c r="AA3113" s="7">
        <v>17.1</v>
      </c>
      <c r="AB3113" s="7"/>
      <c r="AC3113" s="7">
        <v>19</v>
      </c>
      <c r="AD3113" s="7">
        <v>18.16</v>
      </c>
      <c r="AE3113" s="7">
        <v>19</v>
      </c>
      <c r="AF3113" s="7">
        <v>18.62</v>
      </c>
      <c r="AG3113" s="7"/>
      <c r="AH3113" s="7">
        <v>20</v>
      </c>
      <c r="AI3113" s="7">
        <v>20</v>
      </c>
      <c r="AJ3113" s="7">
        <v>17.1</v>
      </c>
      <c r="AK3113" s="6">
        <v>18.8008</v>
      </c>
    </row>
    <row r="3114" s="1" customFormat="1" ht="148.5" spans="1:37">
      <c r="A3114" s="1">
        <v>3111</v>
      </c>
      <c r="B3114" s="1" t="s">
        <v>4815</v>
      </c>
      <c r="C3114" s="1" t="s">
        <v>4816</v>
      </c>
      <c r="D3114" s="1" t="s">
        <v>212</v>
      </c>
      <c r="E3114" s="1" t="s">
        <v>4808</v>
      </c>
      <c r="F3114" s="7">
        <v>269.57</v>
      </c>
      <c r="G3114" s="7">
        <v>198</v>
      </c>
      <c r="H3114" s="7"/>
      <c r="I3114" s="7">
        <v>198</v>
      </c>
      <c r="J3114" s="7"/>
      <c r="K3114" s="7"/>
      <c r="L3114" s="7"/>
      <c r="M3114" s="7"/>
      <c r="N3114" s="7">
        <v>198</v>
      </c>
      <c r="O3114" s="7"/>
      <c r="P3114" s="7"/>
      <c r="Q3114" s="7"/>
      <c r="R3114" s="7"/>
      <c r="S3114" s="7"/>
      <c r="T3114" s="7">
        <v>198</v>
      </c>
      <c r="U3114" s="7"/>
      <c r="V3114" s="7"/>
      <c r="W3114" s="7"/>
      <c r="X3114" s="7"/>
      <c r="Y3114" s="7"/>
      <c r="Z3114" s="7">
        <v>198</v>
      </c>
      <c r="AA3114" s="7"/>
      <c r="AB3114" s="7"/>
      <c r="AC3114" s="7"/>
      <c r="AD3114" s="7">
        <v>198</v>
      </c>
      <c r="AE3114" s="7"/>
      <c r="AF3114" s="7"/>
      <c r="AG3114" s="7"/>
      <c r="AH3114" s="7"/>
      <c r="AI3114" s="7">
        <v>198</v>
      </c>
      <c r="AJ3114" s="7">
        <v>198</v>
      </c>
      <c r="AK3114" s="6">
        <v>205.952222222222</v>
      </c>
    </row>
    <row r="3115" s="1" customFormat="1" ht="148.5" spans="1:37">
      <c r="A3115" s="1">
        <v>3112</v>
      </c>
      <c r="B3115" s="1" t="s">
        <v>4817</v>
      </c>
      <c r="C3115" s="1" t="s">
        <v>4818</v>
      </c>
      <c r="D3115" s="1" t="s">
        <v>212</v>
      </c>
      <c r="E3115" s="1" t="s">
        <v>4806</v>
      </c>
      <c r="F3115" s="7">
        <v>108</v>
      </c>
      <c r="G3115" s="7"/>
      <c r="H3115" s="7"/>
      <c r="I3115" s="7">
        <v>93.91</v>
      </c>
      <c r="J3115" s="7"/>
      <c r="K3115" s="7">
        <v>93.91</v>
      </c>
      <c r="L3115" s="7"/>
      <c r="M3115" s="7"/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  <c r="AD3115" s="7"/>
      <c r="AE3115" s="7"/>
      <c r="AF3115" s="7"/>
      <c r="AG3115" s="7"/>
      <c r="AH3115" s="7"/>
      <c r="AI3115" s="7"/>
      <c r="AJ3115" s="7"/>
      <c r="AK3115" s="6">
        <v>98.6066666666667</v>
      </c>
    </row>
    <row r="3116" s="1" customFormat="1" ht="54" spans="1:37">
      <c r="A3116" s="1">
        <v>3113</v>
      </c>
      <c r="B3116" s="1" t="s">
        <v>1047</v>
      </c>
      <c r="C3116" s="1" t="s">
        <v>1048</v>
      </c>
      <c r="D3116" s="1" t="s">
        <v>212</v>
      </c>
      <c r="E3116" s="1" t="s">
        <v>1049</v>
      </c>
      <c r="F3116" s="20">
        <v>1107.9475</v>
      </c>
      <c r="G3116" s="20">
        <v>1107.67</v>
      </c>
      <c r="I3116" s="20"/>
      <c r="K3116" s="20"/>
      <c r="L3116" s="20"/>
      <c r="M3116" s="20"/>
      <c r="O3116" s="20"/>
      <c r="Q3116" s="20">
        <v>1107.67</v>
      </c>
      <c r="R3116" s="20">
        <v>1107.67</v>
      </c>
      <c r="S3116" s="20"/>
      <c r="T3116" s="20"/>
      <c r="U3116" s="20"/>
      <c r="V3116" s="20"/>
      <c r="W3116" s="20"/>
      <c r="X3116" s="20"/>
      <c r="Y3116" s="20"/>
      <c r="Z3116" s="20"/>
      <c r="AA3116" s="20">
        <v>1107.64</v>
      </c>
      <c r="AB3116" s="20">
        <v>1107.58</v>
      </c>
      <c r="AC3116" s="20"/>
      <c r="AD3116" s="20"/>
      <c r="AE3116" s="20"/>
      <c r="AF3116" s="20">
        <v>1107.67</v>
      </c>
      <c r="AG3116" s="20"/>
      <c r="AH3116" s="20"/>
      <c r="AI3116" s="20">
        <v>1107.67</v>
      </c>
      <c r="AJ3116" s="20">
        <v>1107.67</v>
      </c>
      <c r="AK3116" s="20">
        <f t="shared" ref="AK3116:AK3128" si="97">AVERAGE(G3116:AJ3116)</f>
        <v>1107.655</v>
      </c>
    </row>
    <row r="3117" s="1" customFormat="1" ht="54" spans="1:37">
      <c r="A3117" s="1">
        <v>3114</v>
      </c>
      <c r="B3117" s="1" t="s">
        <v>173</v>
      </c>
      <c r="C3117" s="1" t="s">
        <v>174</v>
      </c>
      <c r="D3117" s="1" t="s">
        <v>175</v>
      </c>
      <c r="E3117" s="1" t="s">
        <v>1049</v>
      </c>
      <c r="F3117" s="20">
        <v>5.283</v>
      </c>
      <c r="G3117" s="20">
        <v>5.278</v>
      </c>
      <c r="I3117" s="20"/>
      <c r="K3117" s="20">
        <v>5.2</v>
      </c>
      <c r="L3117" s="20"/>
      <c r="M3117" s="20"/>
      <c r="O3117" s="20"/>
      <c r="Q3117" s="20">
        <v>5.278</v>
      </c>
      <c r="R3117" s="20"/>
      <c r="S3117" s="20"/>
      <c r="T3117" s="20"/>
      <c r="U3117" s="20"/>
      <c r="V3117" s="20"/>
      <c r="W3117" s="20"/>
      <c r="X3117" s="20"/>
      <c r="Y3117" s="20"/>
      <c r="Z3117" s="20"/>
      <c r="AA3117" s="20">
        <v>5.278</v>
      </c>
      <c r="AB3117" s="20">
        <v>5.278</v>
      </c>
      <c r="AC3117" s="20"/>
      <c r="AD3117" s="20"/>
      <c r="AE3117" s="20"/>
      <c r="AF3117" s="20"/>
      <c r="AG3117" s="20"/>
      <c r="AH3117" s="20">
        <v>5.278</v>
      </c>
      <c r="AI3117" s="20">
        <v>5.278</v>
      </c>
      <c r="AJ3117" s="20"/>
      <c r="AK3117" s="20">
        <f t="shared" si="97"/>
        <v>5.26685714285714</v>
      </c>
    </row>
    <row r="3118" s="1" customFormat="1" ht="54" spans="1:37">
      <c r="A3118" s="1">
        <v>3115</v>
      </c>
      <c r="B3118" s="1" t="s">
        <v>1050</v>
      </c>
      <c r="C3118" s="1" t="s">
        <v>183</v>
      </c>
      <c r="D3118" s="1" t="s">
        <v>240</v>
      </c>
      <c r="E3118" s="1" t="s">
        <v>1049</v>
      </c>
      <c r="F3118" s="20">
        <v>9.4913</v>
      </c>
      <c r="G3118" s="20"/>
      <c r="I3118" s="20"/>
      <c r="J3118" s="20">
        <v>9.1733</v>
      </c>
      <c r="K3118" s="20">
        <v>9.17</v>
      </c>
      <c r="L3118" s="20">
        <v>9.4098</v>
      </c>
      <c r="M3118" s="20"/>
      <c r="O3118" s="20">
        <v>9.177</v>
      </c>
      <c r="Q3118" s="20">
        <v>9.17</v>
      </c>
      <c r="R3118" s="20">
        <v>9.18</v>
      </c>
      <c r="S3118" s="20"/>
      <c r="T3118" s="20"/>
      <c r="U3118" s="20">
        <v>9.18</v>
      </c>
      <c r="V3118" s="20">
        <v>9.17</v>
      </c>
      <c r="W3118" s="20"/>
      <c r="X3118" s="20"/>
      <c r="Y3118" s="20"/>
      <c r="Z3118" s="20"/>
      <c r="AA3118" s="20">
        <v>9.127</v>
      </c>
      <c r="AB3118" s="20">
        <v>9.041</v>
      </c>
      <c r="AC3118" s="20"/>
      <c r="AD3118" s="20">
        <v>9.18</v>
      </c>
      <c r="AE3118" s="20"/>
      <c r="AF3118" s="20">
        <v>9.18</v>
      </c>
      <c r="AG3118" s="20"/>
      <c r="AH3118" s="20"/>
      <c r="AI3118" s="20">
        <v>9.17</v>
      </c>
      <c r="AJ3118" s="20">
        <v>9.18</v>
      </c>
      <c r="AK3118" s="20">
        <f t="shared" si="97"/>
        <v>9.17915</v>
      </c>
    </row>
    <row r="3119" s="1" customFormat="1" ht="54" spans="1:37">
      <c r="A3119" s="1">
        <v>3116</v>
      </c>
      <c r="B3119" s="1" t="s">
        <v>1051</v>
      </c>
      <c r="C3119" s="1" t="s">
        <v>183</v>
      </c>
      <c r="D3119" s="1" t="s">
        <v>237</v>
      </c>
      <c r="E3119" s="1" t="s">
        <v>1049</v>
      </c>
      <c r="F3119" s="20">
        <v>3.5869</v>
      </c>
      <c r="G3119" s="20"/>
      <c r="I3119" s="20">
        <v>3.5014</v>
      </c>
      <c r="J3119" s="1">
        <v>3.5238</v>
      </c>
      <c r="K3119" s="20">
        <v>3.5264</v>
      </c>
      <c r="L3119" s="20">
        <v>3.5293</v>
      </c>
      <c r="M3119" s="20"/>
      <c r="O3119" s="20">
        <v>3.5236</v>
      </c>
      <c r="Q3119" s="20"/>
      <c r="R3119" s="20">
        <v>3.525</v>
      </c>
      <c r="S3119" s="20"/>
      <c r="T3119" s="20"/>
      <c r="U3119" s="20">
        <v>3.525</v>
      </c>
      <c r="V3119" s="20">
        <v>3.5214</v>
      </c>
      <c r="W3119" s="20"/>
      <c r="X3119" s="20">
        <v>3.5357</v>
      </c>
      <c r="Y3119" s="20">
        <v>3.525</v>
      </c>
      <c r="Z3119" s="20"/>
      <c r="AA3119" s="20">
        <v>3.4767</v>
      </c>
      <c r="AB3119" s="20">
        <v>3.4543</v>
      </c>
      <c r="AC3119" s="20"/>
      <c r="AD3119" s="20">
        <v>3.5293</v>
      </c>
      <c r="AE3119" s="20">
        <v>3.5264</v>
      </c>
      <c r="AF3119" s="20">
        <v>3.525</v>
      </c>
      <c r="AG3119" s="20"/>
      <c r="AH3119" s="20"/>
      <c r="AI3119" s="20">
        <v>3.5214</v>
      </c>
      <c r="AJ3119" s="20">
        <v>3.525</v>
      </c>
      <c r="AK3119" s="20">
        <f t="shared" si="97"/>
        <v>3.51733529411765</v>
      </c>
    </row>
    <row r="3120" s="1" customFormat="1" ht="54" spans="1:37">
      <c r="A3120" s="1">
        <v>3117</v>
      </c>
      <c r="B3120" s="1" t="s">
        <v>1052</v>
      </c>
      <c r="C3120" s="1" t="s">
        <v>307</v>
      </c>
      <c r="D3120" s="1" t="s">
        <v>85</v>
      </c>
      <c r="E3120" s="1" t="s">
        <v>1049</v>
      </c>
      <c r="F3120" s="20">
        <v>481.7525</v>
      </c>
      <c r="G3120" s="20"/>
      <c r="I3120" s="20"/>
      <c r="J3120" s="20">
        <v>478.44</v>
      </c>
      <c r="K3120" s="20"/>
      <c r="L3120" s="20"/>
      <c r="M3120" s="20"/>
      <c r="N3120" s="20">
        <v>480.13</v>
      </c>
      <c r="O3120" s="20">
        <v>478.44</v>
      </c>
      <c r="Q3120" s="20">
        <v>477</v>
      </c>
      <c r="R3120" s="20">
        <v>478.44</v>
      </c>
      <c r="S3120" s="20"/>
      <c r="T3120" s="20"/>
      <c r="U3120" s="20">
        <v>478.44</v>
      </c>
      <c r="V3120" s="20"/>
      <c r="W3120" s="20"/>
      <c r="X3120" s="20"/>
      <c r="Y3120" s="20"/>
      <c r="Z3120" s="20"/>
      <c r="AA3120" s="20">
        <v>474.7533</v>
      </c>
      <c r="AB3120" s="20">
        <v>473.63</v>
      </c>
      <c r="AC3120" s="20"/>
      <c r="AD3120" s="20">
        <v>478.44</v>
      </c>
      <c r="AE3120" s="20"/>
      <c r="AF3120" s="20">
        <v>477</v>
      </c>
      <c r="AG3120" s="20"/>
      <c r="AH3120" s="20"/>
      <c r="AI3120" s="20">
        <v>477</v>
      </c>
      <c r="AJ3120" s="20">
        <v>478.44</v>
      </c>
      <c r="AK3120" s="20">
        <f t="shared" si="97"/>
        <v>477.512775</v>
      </c>
    </row>
    <row r="3121" s="1" customFormat="1" ht="54" spans="1:37">
      <c r="A3121" s="1">
        <v>3118</v>
      </c>
      <c r="B3121" s="1" t="s">
        <v>1053</v>
      </c>
      <c r="C3121" s="1" t="s">
        <v>1054</v>
      </c>
      <c r="D3121" s="1" t="s">
        <v>363</v>
      </c>
      <c r="E3121" s="1" t="s">
        <v>1049</v>
      </c>
      <c r="F3121" s="20">
        <v>62.935</v>
      </c>
      <c r="G3121" s="20"/>
      <c r="I3121" s="20"/>
      <c r="J3121" s="1">
        <v>62.9333</v>
      </c>
      <c r="K3121" s="20"/>
      <c r="L3121" s="20"/>
      <c r="M3121" s="20"/>
      <c r="O3121" s="20"/>
      <c r="Q3121" s="20">
        <v>62.93</v>
      </c>
      <c r="R3121" s="20"/>
      <c r="S3121" s="20"/>
      <c r="T3121" s="20"/>
      <c r="U3121" s="20"/>
      <c r="V3121" s="20">
        <v>62.93</v>
      </c>
      <c r="W3121" s="20"/>
      <c r="X3121" s="20"/>
      <c r="Y3121" s="20"/>
      <c r="Z3121" s="20"/>
      <c r="AA3121" s="20">
        <v>62.5157</v>
      </c>
      <c r="AB3121" s="20">
        <v>62.307</v>
      </c>
      <c r="AC3121" s="20"/>
      <c r="AD3121" s="20"/>
      <c r="AE3121" s="20">
        <v>62.93</v>
      </c>
      <c r="AF3121" s="20"/>
      <c r="AG3121" s="20"/>
      <c r="AH3121" s="20"/>
      <c r="AI3121" s="20">
        <v>62.93</v>
      </c>
      <c r="AJ3121" s="20"/>
      <c r="AK3121" s="20">
        <f t="shared" si="97"/>
        <v>62.7822857142857</v>
      </c>
    </row>
    <row r="3122" s="3" customFormat="1" ht="40.5" spans="1:37">
      <c r="A3122" s="1">
        <v>3119</v>
      </c>
      <c r="B3122" s="125" t="s">
        <v>4819</v>
      </c>
      <c r="C3122" s="125" t="s">
        <v>191</v>
      </c>
      <c r="D3122" s="125" t="s">
        <v>363</v>
      </c>
      <c r="E3122" s="125" t="s">
        <v>4820</v>
      </c>
      <c r="F3122" s="3">
        <v>980.99</v>
      </c>
      <c r="AA3122" s="3">
        <v>908</v>
      </c>
      <c r="AK3122" s="3">
        <f t="shared" si="97"/>
        <v>908</v>
      </c>
    </row>
    <row r="3123" s="3" customFormat="1" ht="40.5" spans="1:37">
      <c r="A3123" s="1">
        <v>3120</v>
      </c>
      <c r="B3123" s="125" t="s">
        <v>4821</v>
      </c>
      <c r="C3123" s="125" t="s">
        <v>4822</v>
      </c>
      <c r="D3123" s="125" t="s">
        <v>363</v>
      </c>
      <c r="E3123" s="125" t="s">
        <v>4820</v>
      </c>
      <c r="F3123" s="3">
        <v>10.97</v>
      </c>
      <c r="AA3123" s="3">
        <v>10.4132</v>
      </c>
      <c r="AK3123" s="3">
        <f t="shared" si="97"/>
        <v>10.4132</v>
      </c>
    </row>
    <row r="3124" s="3" customFormat="1" ht="27" spans="1:37">
      <c r="A3124" s="1">
        <v>3121</v>
      </c>
      <c r="B3124" s="3" t="s">
        <v>4823</v>
      </c>
      <c r="C3124" s="3" t="s">
        <v>4325</v>
      </c>
      <c r="D3124" s="3" t="s">
        <v>363</v>
      </c>
      <c r="E3124" s="3" t="s">
        <v>4824</v>
      </c>
      <c r="F3124" s="3">
        <v>1893.75</v>
      </c>
      <c r="I3124" s="3">
        <v>1821.63</v>
      </c>
      <c r="J3124" s="3">
        <v>1825</v>
      </c>
      <c r="L3124" s="3">
        <v>1825</v>
      </c>
      <c r="O3124" s="3">
        <v>1825</v>
      </c>
      <c r="Q3124" s="3">
        <v>1825</v>
      </c>
      <c r="R3124" s="3">
        <v>1825</v>
      </c>
      <c r="V3124" s="3">
        <v>1825</v>
      </c>
      <c r="W3124" s="3">
        <v>1825</v>
      </c>
      <c r="Y3124" s="3">
        <v>1825</v>
      </c>
      <c r="AB3124" s="3">
        <v>1810</v>
      </c>
      <c r="AC3124" s="3">
        <v>1856</v>
      </c>
      <c r="AD3124" s="3">
        <v>1856</v>
      </c>
      <c r="AI3124" s="3">
        <v>1825</v>
      </c>
      <c r="AJ3124" s="3">
        <v>1825</v>
      </c>
      <c r="AK3124" s="3">
        <f t="shared" si="97"/>
        <v>1828.11642857143</v>
      </c>
    </row>
    <row r="3125" s="3" customFormat="1" ht="40.5" spans="1:37">
      <c r="A3125" s="1">
        <v>3122</v>
      </c>
      <c r="B3125" s="3" t="s">
        <v>3247</v>
      </c>
      <c r="C3125" s="3" t="s">
        <v>4825</v>
      </c>
      <c r="D3125" s="3" t="s">
        <v>363</v>
      </c>
      <c r="E3125" s="3" t="s">
        <v>4824</v>
      </c>
      <c r="F3125" s="3">
        <v>132.35</v>
      </c>
      <c r="K3125" s="3">
        <v>130</v>
      </c>
      <c r="M3125" s="126">
        <v>125.7325</v>
      </c>
      <c r="AK3125" s="3">
        <f t="shared" ref="AK3125:AK3133" si="98">AVERAGE(G3125:AJ3125)</f>
        <v>127.86625</v>
      </c>
    </row>
    <row r="3126" s="3" customFormat="1" ht="40.5" spans="1:37">
      <c r="A3126" s="1">
        <v>3123</v>
      </c>
      <c r="B3126" s="3" t="s">
        <v>3247</v>
      </c>
      <c r="C3126" s="3" t="s">
        <v>4826</v>
      </c>
      <c r="D3126" s="3" t="s">
        <v>363</v>
      </c>
      <c r="E3126" s="3" t="s">
        <v>4824</v>
      </c>
      <c r="F3126" s="3">
        <v>225</v>
      </c>
      <c r="K3126" s="3">
        <v>213.45</v>
      </c>
      <c r="M3126" s="126">
        <v>213.446</v>
      </c>
      <c r="AA3126" s="3">
        <v>224.995</v>
      </c>
      <c r="AK3126" s="3">
        <f t="shared" si="98"/>
        <v>217.297</v>
      </c>
    </row>
    <row r="3127" s="3" customFormat="1" ht="27" spans="1:37">
      <c r="A3127" s="1">
        <v>3124</v>
      </c>
      <c r="B3127" s="3" t="s">
        <v>848</v>
      </c>
      <c r="C3127" s="3" t="s">
        <v>436</v>
      </c>
      <c r="D3127" s="3" t="s">
        <v>363</v>
      </c>
      <c r="E3127" s="3" t="s">
        <v>4824</v>
      </c>
      <c r="F3127" s="3">
        <v>1.81</v>
      </c>
      <c r="J3127" s="3">
        <v>1.23</v>
      </c>
      <c r="R3127" s="128">
        <v>1.22</v>
      </c>
      <c r="AB3127" s="3">
        <v>1.35</v>
      </c>
      <c r="AC3127" s="3">
        <v>1.22</v>
      </c>
      <c r="AG3127" s="3">
        <v>1.7</v>
      </c>
      <c r="AH3127" s="129">
        <v>1.22</v>
      </c>
      <c r="AK3127" s="3">
        <f t="shared" si="98"/>
        <v>1.32333333333333</v>
      </c>
    </row>
    <row r="3128" s="3" customFormat="1" ht="27" spans="1:37">
      <c r="A3128" s="1">
        <v>3125</v>
      </c>
      <c r="B3128" s="3" t="s">
        <v>39</v>
      </c>
      <c r="C3128" s="3" t="s">
        <v>40</v>
      </c>
      <c r="D3128" s="3" t="s">
        <v>363</v>
      </c>
      <c r="E3128" s="3" t="s">
        <v>4824</v>
      </c>
      <c r="F3128" s="3">
        <v>6.8267</v>
      </c>
      <c r="J3128" s="3">
        <v>6.8</v>
      </c>
      <c r="L3128" s="3">
        <v>6.0412</v>
      </c>
      <c r="M3128" s="3">
        <v>5.7</v>
      </c>
      <c r="O3128" s="3">
        <v>6.08</v>
      </c>
      <c r="Q3128" s="129">
        <v>5.7</v>
      </c>
      <c r="V3128" s="3">
        <v>6.45</v>
      </c>
      <c r="W3128" s="3">
        <v>5.7</v>
      </c>
      <c r="Y3128" s="3">
        <v>6.65</v>
      </c>
      <c r="AB3128" s="129">
        <v>5.7</v>
      </c>
      <c r="AH3128" s="129">
        <v>5.7</v>
      </c>
      <c r="AJ3128" s="3">
        <v>5.7</v>
      </c>
      <c r="AK3128" s="3">
        <f t="shared" si="98"/>
        <v>6.02010909090909</v>
      </c>
    </row>
    <row r="3129" s="3" customFormat="1" ht="27" spans="1:37">
      <c r="A3129" s="1">
        <v>3126</v>
      </c>
      <c r="B3129" s="3" t="s">
        <v>39</v>
      </c>
      <c r="C3129" s="3" t="s">
        <v>436</v>
      </c>
      <c r="D3129" s="3" t="s">
        <v>363</v>
      </c>
      <c r="E3129" s="3" t="s">
        <v>4824</v>
      </c>
      <c r="F3129" s="3">
        <v>12.37</v>
      </c>
      <c r="G3129" s="3">
        <v>11.3</v>
      </c>
      <c r="I3129" s="3">
        <v>12.04</v>
      </c>
      <c r="J3129" s="3">
        <v>11.56</v>
      </c>
      <c r="K3129" s="3">
        <v>11.68</v>
      </c>
      <c r="M3129" s="3">
        <v>11.9</v>
      </c>
      <c r="Q3129" s="129">
        <v>11.21</v>
      </c>
      <c r="V3129" s="3">
        <v>12.08</v>
      </c>
      <c r="X3129" s="3">
        <v>11.9</v>
      </c>
      <c r="Y3129" s="3">
        <v>11.3</v>
      </c>
      <c r="AH3129" s="129">
        <v>11.21</v>
      </c>
      <c r="AJ3129" s="3">
        <v>11.21</v>
      </c>
      <c r="AK3129" s="3">
        <f t="shared" si="98"/>
        <v>11.5809090909091</v>
      </c>
    </row>
    <row r="3130" s="3" customFormat="1" ht="27" spans="1:37">
      <c r="A3130" s="1">
        <v>3127</v>
      </c>
      <c r="B3130" s="3" t="s">
        <v>3857</v>
      </c>
      <c r="C3130" s="3" t="s">
        <v>2360</v>
      </c>
      <c r="D3130" s="3" t="s">
        <v>363</v>
      </c>
      <c r="E3130" s="3" t="s">
        <v>4824</v>
      </c>
      <c r="F3130" s="3">
        <v>1502</v>
      </c>
      <c r="M3130" s="126">
        <v>1459</v>
      </c>
      <c r="N3130" s="3">
        <v>1480</v>
      </c>
      <c r="O3130" s="3">
        <v>1435</v>
      </c>
      <c r="X3130" s="3">
        <v>1495</v>
      </c>
      <c r="AB3130" s="3">
        <v>1418</v>
      </c>
      <c r="AC3130" s="3">
        <v>1495</v>
      </c>
      <c r="AF3130" s="125">
        <v>1435</v>
      </c>
      <c r="AI3130" s="3">
        <v>1500</v>
      </c>
      <c r="AJ3130" s="3">
        <v>1459</v>
      </c>
      <c r="AK3130" s="3">
        <f t="shared" si="98"/>
        <v>1464</v>
      </c>
    </row>
    <row r="3131" s="3" customFormat="1" ht="27" spans="1:37">
      <c r="A3131" s="1">
        <v>3128</v>
      </c>
      <c r="B3131" s="3" t="s">
        <v>3857</v>
      </c>
      <c r="C3131" s="3" t="s">
        <v>3858</v>
      </c>
      <c r="D3131" s="3" t="s">
        <v>363</v>
      </c>
      <c r="E3131" s="3" t="s">
        <v>4824</v>
      </c>
      <c r="F3131" s="3">
        <v>3947</v>
      </c>
      <c r="I3131" s="3">
        <v>3942</v>
      </c>
      <c r="M3131" s="126">
        <v>3808</v>
      </c>
      <c r="O3131" s="3">
        <v>3748</v>
      </c>
      <c r="X3131" s="3">
        <v>3916</v>
      </c>
      <c r="AB3131" s="3">
        <v>3728</v>
      </c>
      <c r="AF3131" s="125">
        <v>3748</v>
      </c>
      <c r="AJ3131" s="3">
        <v>3808</v>
      </c>
      <c r="AK3131" s="3">
        <f t="shared" si="98"/>
        <v>3814</v>
      </c>
    </row>
    <row r="3132" s="3" customFormat="1" ht="27" spans="1:37">
      <c r="A3132" s="1">
        <v>3129</v>
      </c>
      <c r="B3132" s="3" t="s">
        <v>3859</v>
      </c>
      <c r="C3132" s="3" t="s">
        <v>708</v>
      </c>
      <c r="D3132" s="3" t="s">
        <v>363</v>
      </c>
      <c r="E3132" s="3" t="s">
        <v>4824</v>
      </c>
      <c r="F3132" s="3">
        <v>93.9</v>
      </c>
      <c r="Q3132" s="129">
        <v>77.37</v>
      </c>
      <c r="AI3132" s="3">
        <v>68</v>
      </c>
      <c r="AK3132" s="3">
        <f t="shared" si="98"/>
        <v>72.685</v>
      </c>
    </row>
    <row r="3133" s="3" customFormat="1" ht="27" spans="1:37">
      <c r="A3133" s="1">
        <v>3130</v>
      </c>
      <c r="B3133" s="3" t="s">
        <v>4827</v>
      </c>
      <c r="C3133" s="3" t="s">
        <v>2102</v>
      </c>
      <c r="D3133" s="3" t="s">
        <v>363</v>
      </c>
      <c r="E3133" s="3" t="s">
        <v>4824</v>
      </c>
      <c r="F3133" s="3">
        <v>2.9203</v>
      </c>
      <c r="J3133" s="127">
        <v>2.73</v>
      </c>
      <c r="L3133" s="3">
        <v>2.8446</v>
      </c>
      <c r="W3133" s="3">
        <v>2.73</v>
      </c>
      <c r="Y3133" s="3">
        <v>2.73</v>
      </c>
      <c r="AA3133" s="125">
        <v>2.73</v>
      </c>
      <c r="AD3133" s="3">
        <v>2.73</v>
      </c>
      <c r="AJ3133" s="3">
        <v>2.73</v>
      </c>
      <c r="AK3133" s="3">
        <f t="shared" si="98"/>
        <v>2.74637142857143</v>
      </c>
    </row>
    <row r="3134" s="3" customFormat="1" ht="27" spans="1:37">
      <c r="A3134" s="1">
        <v>3131</v>
      </c>
      <c r="B3134" s="3" t="s">
        <v>2674</v>
      </c>
      <c r="C3134" s="3" t="s">
        <v>1466</v>
      </c>
      <c r="D3134" s="3" t="s">
        <v>363</v>
      </c>
      <c r="E3134" s="3" t="s">
        <v>4824</v>
      </c>
      <c r="F3134" s="3">
        <v>348</v>
      </c>
      <c r="I3134" s="3">
        <v>323.8</v>
      </c>
      <c r="V3134" s="3">
        <v>316</v>
      </c>
      <c r="Y3134" s="130">
        <v>331.6</v>
      </c>
      <c r="AA3134" s="125">
        <v>216</v>
      </c>
      <c r="AG3134" s="3">
        <v>323.8</v>
      </c>
      <c r="AI3134" s="3">
        <v>316</v>
      </c>
      <c r="AK3134" s="3">
        <f t="shared" ref="AK3134:AK3158" si="99">AVERAGE(G3134:AJ3134)</f>
        <v>304.533333333333</v>
      </c>
    </row>
    <row r="3135" s="3" customFormat="1" ht="27" spans="1:37">
      <c r="A3135" s="1">
        <v>3132</v>
      </c>
      <c r="B3135" s="3" t="s">
        <v>2674</v>
      </c>
      <c r="C3135" s="3" t="s">
        <v>1468</v>
      </c>
      <c r="D3135" s="3" t="s">
        <v>363</v>
      </c>
      <c r="E3135" s="3" t="s">
        <v>4824</v>
      </c>
      <c r="F3135" s="3">
        <v>612</v>
      </c>
      <c r="I3135" s="3">
        <v>598</v>
      </c>
      <c r="AA3135" s="125">
        <v>456</v>
      </c>
      <c r="AB3135" s="3">
        <v>455</v>
      </c>
      <c r="AK3135" s="3">
        <f t="shared" si="99"/>
        <v>503</v>
      </c>
    </row>
    <row r="3136" s="3" customFormat="1" ht="27" spans="1:37">
      <c r="A3136" s="1">
        <v>3133</v>
      </c>
      <c r="B3136" s="3" t="s">
        <v>316</v>
      </c>
      <c r="C3136" s="3" t="s">
        <v>191</v>
      </c>
      <c r="D3136" s="3" t="s">
        <v>251</v>
      </c>
      <c r="E3136" s="3" t="s">
        <v>4824</v>
      </c>
      <c r="F3136" s="3">
        <v>0.8417</v>
      </c>
      <c r="K3136" s="3">
        <v>0.665</v>
      </c>
      <c r="V3136" s="3">
        <v>0.6833</v>
      </c>
      <c r="AK3136" s="3">
        <f t="shared" si="99"/>
        <v>0.67415</v>
      </c>
    </row>
    <row r="3137" s="3" customFormat="1" ht="27" spans="1:37">
      <c r="A3137" s="1">
        <v>3134</v>
      </c>
      <c r="B3137" s="3" t="s">
        <v>4828</v>
      </c>
      <c r="C3137" s="3" t="s">
        <v>1858</v>
      </c>
      <c r="D3137" s="3" t="s">
        <v>93</v>
      </c>
      <c r="E3137" s="3" t="s">
        <v>4824</v>
      </c>
      <c r="F3137" s="3">
        <v>0.6523</v>
      </c>
      <c r="I3137" s="3">
        <v>0.5542</v>
      </c>
      <c r="J3137" s="127">
        <v>0.5163</v>
      </c>
      <c r="L3137" s="3">
        <v>0.5229</v>
      </c>
      <c r="O3137" s="3">
        <v>0.4913</v>
      </c>
      <c r="U3137" s="3">
        <v>0.4913</v>
      </c>
      <c r="V3137" s="3">
        <v>0.5433</v>
      </c>
      <c r="W3137" s="3">
        <v>0.4913</v>
      </c>
      <c r="Y3137" s="3">
        <v>0.6229</v>
      </c>
      <c r="AA3137" s="125">
        <v>0.4087</v>
      </c>
      <c r="AB3137" s="3">
        <v>0.4958</v>
      </c>
      <c r="AD3137" s="3">
        <v>0.5883</v>
      </c>
      <c r="AJ3137" s="3">
        <v>0.4913</v>
      </c>
      <c r="AK3137" s="3">
        <f t="shared" si="99"/>
        <v>0.518133333333333</v>
      </c>
    </row>
    <row r="3138" s="3" customFormat="1" ht="40.5" spans="1:37">
      <c r="A3138" s="1">
        <v>3135</v>
      </c>
      <c r="B3138" s="3" t="s">
        <v>4829</v>
      </c>
      <c r="C3138" s="3" t="s">
        <v>307</v>
      </c>
      <c r="D3138" s="3" t="s">
        <v>233</v>
      </c>
      <c r="E3138" s="3" t="s">
        <v>4824</v>
      </c>
      <c r="F3138" s="3">
        <v>6.065</v>
      </c>
      <c r="G3138" s="3">
        <v>5.9429</v>
      </c>
      <c r="I3138" s="3">
        <v>5.9414</v>
      </c>
      <c r="L3138" s="3">
        <v>6.0532</v>
      </c>
      <c r="O3138" s="3">
        <v>5.9429</v>
      </c>
      <c r="Q3138" s="3">
        <v>5.94</v>
      </c>
      <c r="U3138" s="3">
        <v>5.9429</v>
      </c>
      <c r="W3138" s="3">
        <v>5.94</v>
      </c>
      <c r="AB3138" s="3">
        <v>5.9429</v>
      </c>
      <c r="AD3138" s="3">
        <v>5.9429</v>
      </c>
      <c r="AI3138" s="3">
        <v>5.94</v>
      </c>
      <c r="AJ3138" s="3">
        <v>5.9429</v>
      </c>
      <c r="AK3138" s="3">
        <f t="shared" si="99"/>
        <v>5.952</v>
      </c>
    </row>
    <row r="3139" s="3" customFormat="1" ht="27" spans="1:37">
      <c r="A3139" s="1">
        <v>3136</v>
      </c>
      <c r="B3139" s="3" t="s">
        <v>3660</v>
      </c>
      <c r="C3139" s="3" t="s">
        <v>423</v>
      </c>
      <c r="D3139" s="3" t="s">
        <v>212</v>
      </c>
      <c r="E3139" s="3" t="s">
        <v>4824</v>
      </c>
      <c r="F3139" s="3">
        <v>8.1325</v>
      </c>
      <c r="G3139" s="3">
        <v>7.85</v>
      </c>
      <c r="AI3139" s="3">
        <v>7.85</v>
      </c>
      <c r="AJ3139" s="3">
        <v>7.85</v>
      </c>
      <c r="AK3139" s="3">
        <f t="shared" si="99"/>
        <v>7.85</v>
      </c>
    </row>
    <row r="3140" s="3" customFormat="1" ht="27" spans="1:37">
      <c r="A3140" s="1">
        <v>3137</v>
      </c>
      <c r="B3140" s="3" t="s">
        <v>4787</v>
      </c>
      <c r="C3140" s="3" t="s">
        <v>1073</v>
      </c>
      <c r="D3140" s="3" t="s">
        <v>237</v>
      </c>
      <c r="E3140" s="3" t="s">
        <v>4824</v>
      </c>
      <c r="F3140" s="3">
        <v>3.1029</v>
      </c>
      <c r="H3140" s="3">
        <v>3.1</v>
      </c>
      <c r="J3140" s="3">
        <v>3.1</v>
      </c>
      <c r="O3140" s="3">
        <v>3.1</v>
      </c>
      <c r="Q3140" s="3">
        <v>3.1</v>
      </c>
      <c r="R3140" s="3">
        <v>3.1</v>
      </c>
      <c r="U3140" s="3">
        <v>3.1</v>
      </c>
      <c r="W3140" s="3">
        <v>3.1</v>
      </c>
      <c r="AB3140" s="3">
        <v>3.1</v>
      </c>
      <c r="AI3140" s="3">
        <v>3.1</v>
      </c>
      <c r="AK3140" s="3">
        <f t="shared" si="99"/>
        <v>3.1</v>
      </c>
    </row>
    <row r="3141" s="3" customFormat="1" ht="27" spans="1:37">
      <c r="A3141" s="1">
        <v>3138</v>
      </c>
      <c r="B3141" s="3" t="s">
        <v>4787</v>
      </c>
      <c r="C3141" s="3" t="s">
        <v>1073</v>
      </c>
      <c r="D3141" s="3" t="s">
        <v>993</v>
      </c>
      <c r="E3141" s="3" t="s">
        <v>4824</v>
      </c>
      <c r="F3141" s="3">
        <v>3.2004</v>
      </c>
      <c r="G3141" s="3">
        <v>3.1</v>
      </c>
      <c r="H3141" s="3">
        <v>3.1</v>
      </c>
      <c r="J3141" s="3">
        <v>3.1</v>
      </c>
      <c r="N3141" s="3">
        <v>3.1</v>
      </c>
      <c r="O3141" s="3">
        <v>3.1</v>
      </c>
      <c r="Q3141" s="3">
        <v>3.1</v>
      </c>
      <c r="R3141" s="3">
        <v>3.1</v>
      </c>
      <c r="U3141" s="3">
        <v>3.1</v>
      </c>
      <c r="W3141" s="3">
        <v>3.1</v>
      </c>
      <c r="AB3141" s="3">
        <v>3.1</v>
      </c>
      <c r="AI3141" s="3">
        <v>3.1</v>
      </c>
      <c r="AK3141" s="3">
        <f t="shared" si="99"/>
        <v>3.1</v>
      </c>
    </row>
    <row r="3142" s="3" customFormat="1" ht="40.5" spans="1:37">
      <c r="A3142" s="1">
        <v>3139</v>
      </c>
      <c r="B3142" s="3" t="s">
        <v>3658</v>
      </c>
      <c r="C3142" s="3" t="s">
        <v>4830</v>
      </c>
      <c r="D3142" s="3" t="s">
        <v>212</v>
      </c>
      <c r="E3142" s="3" t="s">
        <v>4824</v>
      </c>
      <c r="F3142" s="3">
        <v>13.35</v>
      </c>
      <c r="O3142" s="3">
        <v>13.26</v>
      </c>
      <c r="Q3142" s="3">
        <v>13.26</v>
      </c>
      <c r="U3142" s="3">
        <v>13.26</v>
      </c>
      <c r="AA3142" s="3">
        <v>13.26</v>
      </c>
      <c r="AI3142" s="3">
        <v>13.26</v>
      </c>
      <c r="AK3142" s="3">
        <f t="shared" si="99"/>
        <v>13.26</v>
      </c>
    </row>
    <row r="3143" s="3" customFormat="1" ht="40.5" spans="1:37">
      <c r="A3143" s="1">
        <v>3140</v>
      </c>
      <c r="B3143" s="3" t="s">
        <v>1809</v>
      </c>
      <c r="C3143" s="3" t="s">
        <v>4831</v>
      </c>
      <c r="D3143" s="3" t="s">
        <v>363</v>
      </c>
      <c r="E3143" s="3" t="s">
        <v>4824</v>
      </c>
      <c r="F3143" s="3">
        <v>34.16</v>
      </c>
      <c r="I3143" s="3">
        <v>30.62</v>
      </c>
      <c r="J3143" s="3">
        <v>31.86</v>
      </c>
      <c r="M3143" s="3">
        <v>29</v>
      </c>
      <c r="AH3143" s="3">
        <v>30.62</v>
      </c>
      <c r="AI3143" s="3">
        <v>29</v>
      </c>
      <c r="AJ3143" s="3">
        <v>30.62</v>
      </c>
      <c r="AK3143" s="3">
        <f t="shared" si="99"/>
        <v>30.2866666666667</v>
      </c>
    </row>
    <row r="3144" s="3" customFormat="1" ht="40.5" spans="1:37">
      <c r="A3144" s="1">
        <v>3141</v>
      </c>
      <c r="B3144" s="3" t="s">
        <v>1809</v>
      </c>
      <c r="C3144" s="3" t="s">
        <v>3839</v>
      </c>
      <c r="D3144" s="3" t="s">
        <v>363</v>
      </c>
      <c r="E3144" s="3" t="s">
        <v>4824</v>
      </c>
      <c r="F3144" s="3">
        <v>20.16</v>
      </c>
      <c r="I3144" s="3">
        <v>17.12</v>
      </c>
      <c r="J3144" s="3">
        <v>19.15</v>
      </c>
      <c r="L3144" s="3">
        <v>17.12</v>
      </c>
      <c r="M3144" s="3">
        <v>17.56</v>
      </c>
      <c r="U3144" s="3">
        <v>18.8</v>
      </c>
      <c r="X3144" s="3">
        <v>18.98</v>
      </c>
      <c r="Y3144" s="3">
        <v>17.12</v>
      </c>
      <c r="AA3144" s="3">
        <v>11.94</v>
      </c>
      <c r="AI3144" s="3">
        <v>17.12</v>
      </c>
      <c r="AK3144" s="3">
        <f t="shared" si="99"/>
        <v>17.2122222222222</v>
      </c>
    </row>
    <row r="3145" s="3" customFormat="1" ht="40.5" spans="1:37">
      <c r="A3145" s="1">
        <v>3142</v>
      </c>
      <c r="B3145" s="3" t="s">
        <v>1809</v>
      </c>
      <c r="C3145" s="3" t="s">
        <v>4832</v>
      </c>
      <c r="D3145" s="3" t="s">
        <v>363</v>
      </c>
      <c r="E3145" s="3" t="s">
        <v>4824</v>
      </c>
      <c r="F3145" s="3">
        <v>21.765</v>
      </c>
      <c r="H3145" s="3">
        <v>21.49</v>
      </c>
      <c r="I3145" s="3">
        <v>21.09</v>
      </c>
      <c r="J3145" s="3">
        <v>21.17</v>
      </c>
      <c r="K3145" s="3">
        <v>20.41</v>
      </c>
      <c r="L3145" s="3">
        <v>19.878</v>
      </c>
      <c r="M3145" s="3">
        <v>19.36</v>
      </c>
      <c r="N3145" s="3">
        <v>19.8</v>
      </c>
      <c r="Q3145" s="3">
        <v>18.96</v>
      </c>
      <c r="T3145" s="3">
        <v>21.45</v>
      </c>
      <c r="U3145" s="3">
        <v>20.86</v>
      </c>
      <c r="V3145" s="3">
        <v>19.94</v>
      </c>
      <c r="W3145" s="3">
        <v>19.22</v>
      </c>
      <c r="X3145" s="3">
        <v>19</v>
      </c>
      <c r="Y3145" s="3">
        <v>18.96</v>
      </c>
      <c r="AD3145" s="3">
        <v>20.27</v>
      </c>
      <c r="AE3145" s="3">
        <v>21.7</v>
      </c>
      <c r="AF3145" s="3">
        <v>19.75</v>
      </c>
      <c r="AH3145" s="3">
        <v>19.76</v>
      </c>
      <c r="AI3145" s="3">
        <v>18.96</v>
      </c>
      <c r="AJ3145" s="3">
        <v>19.76</v>
      </c>
      <c r="AK3145" s="3">
        <f t="shared" si="99"/>
        <v>20.0894</v>
      </c>
    </row>
    <row r="3146" s="3" customFormat="1" ht="27" spans="1:37">
      <c r="A3146" s="1">
        <v>3143</v>
      </c>
      <c r="B3146" s="3" t="s">
        <v>2162</v>
      </c>
      <c r="C3146" s="3" t="s">
        <v>90</v>
      </c>
      <c r="D3146" s="3" t="s">
        <v>116</v>
      </c>
      <c r="E3146" s="3" t="s">
        <v>4824</v>
      </c>
      <c r="F3146" s="3">
        <v>0.1869</v>
      </c>
      <c r="G3146" s="3">
        <v>0.1729</v>
      </c>
      <c r="I3146" s="3">
        <v>0.1631</v>
      </c>
      <c r="Q3146" s="3">
        <v>0.1083</v>
      </c>
      <c r="U3146" s="3">
        <v>0.1083</v>
      </c>
      <c r="AB3146" s="3">
        <v>0.1094</v>
      </c>
      <c r="AK3146" s="3">
        <f t="shared" si="99"/>
        <v>0.1324</v>
      </c>
    </row>
    <row r="3147" s="3" customFormat="1" ht="40.5" spans="1:37">
      <c r="A3147" s="1">
        <v>3144</v>
      </c>
      <c r="B3147" s="3" t="s">
        <v>3696</v>
      </c>
      <c r="C3147" s="3" t="s">
        <v>4833</v>
      </c>
      <c r="D3147" s="3" t="s">
        <v>47</v>
      </c>
      <c r="E3147" s="3" t="s">
        <v>4824</v>
      </c>
      <c r="F3147" s="3">
        <v>90.85</v>
      </c>
      <c r="G3147" s="3">
        <v>89</v>
      </c>
      <c r="I3147" s="3">
        <v>88.27</v>
      </c>
      <c r="L3147" s="3">
        <v>90</v>
      </c>
      <c r="U3147" s="3">
        <v>89</v>
      </c>
      <c r="Y3147" s="3">
        <v>79</v>
      </c>
      <c r="AA3147" s="3">
        <v>45.45</v>
      </c>
      <c r="AI3147" s="3">
        <v>89</v>
      </c>
      <c r="AK3147" s="3">
        <f t="shared" si="99"/>
        <v>81.3885714285714</v>
      </c>
    </row>
    <row r="3148" s="3" customFormat="1" ht="40.5" spans="1:37">
      <c r="A3148" s="1">
        <v>3145</v>
      </c>
      <c r="B3148" s="3" t="s">
        <v>4834</v>
      </c>
      <c r="C3148" s="3" t="s">
        <v>3554</v>
      </c>
      <c r="D3148" s="3" t="s">
        <v>363</v>
      </c>
      <c r="E3148" s="3" t="s">
        <v>4824</v>
      </c>
      <c r="F3148" s="3">
        <v>36.62</v>
      </c>
      <c r="J3148" s="3">
        <v>32.35</v>
      </c>
      <c r="K3148" s="3">
        <v>35.47</v>
      </c>
      <c r="L3148" s="3">
        <v>34.128</v>
      </c>
      <c r="O3148" s="3">
        <v>32.35</v>
      </c>
      <c r="Q3148" s="3">
        <v>32.35</v>
      </c>
      <c r="T3148" s="3">
        <v>36.27</v>
      </c>
      <c r="U3148" s="3">
        <v>36.18</v>
      </c>
      <c r="V3148" s="3">
        <v>33.78</v>
      </c>
      <c r="W3148" s="3">
        <v>32.35</v>
      </c>
      <c r="AA3148" s="3">
        <v>31.3981</v>
      </c>
      <c r="AB3148" s="3">
        <v>32.35</v>
      </c>
      <c r="AI3148" s="3">
        <v>32.35</v>
      </c>
      <c r="AJ3148" s="3">
        <v>32.35</v>
      </c>
      <c r="AK3148" s="3">
        <f t="shared" si="99"/>
        <v>33.3597</v>
      </c>
    </row>
    <row r="3149" s="3" customFormat="1" ht="40.5" spans="1:37">
      <c r="A3149" s="1">
        <v>3146</v>
      </c>
      <c r="B3149" s="3" t="s">
        <v>4834</v>
      </c>
      <c r="C3149" s="3" t="s">
        <v>2455</v>
      </c>
      <c r="D3149" s="3" t="s">
        <v>363</v>
      </c>
      <c r="E3149" s="3" t="s">
        <v>4824</v>
      </c>
      <c r="F3149" s="3">
        <v>62.715</v>
      </c>
      <c r="I3149" s="3">
        <v>62.63</v>
      </c>
      <c r="K3149" s="3">
        <v>61.63</v>
      </c>
      <c r="L3149" s="3">
        <v>55.8</v>
      </c>
      <c r="Q3149" s="3">
        <v>55</v>
      </c>
      <c r="T3149" s="3">
        <v>60.79</v>
      </c>
      <c r="V3149" s="3">
        <v>59.29</v>
      </c>
      <c r="W3149" s="3">
        <v>59</v>
      </c>
      <c r="AA3149" s="3">
        <v>54.9882</v>
      </c>
      <c r="AI3149" s="3">
        <v>55</v>
      </c>
      <c r="AK3149" s="3">
        <f t="shared" si="99"/>
        <v>58.2364666666667</v>
      </c>
    </row>
    <row r="3150" s="3" customFormat="1" ht="40.5" spans="1:37">
      <c r="A3150" s="1">
        <v>3147</v>
      </c>
      <c r="B3150" s="3" t="s">
        <v>4835</v>
      </c>
      <c r="C3150" s="3" t="s">
        <v>1054</v>
      </c>
      <c r="D3150" s="3" t="s">
        <v>363</v>
      </c>
      <c r="E3150" s="3" t="s">
        <v>4824</v>
      </c>
      <c r="F3150" s="3">
        <v>8.13</v>
      </c>
      <c r="K3150" s="3">
        <v>8.06</v>
      </c>
      <c r="L3150" s="3">
        <v>7.8467</v>
      </c>
      <c r="Q3150" s="3">
        <v>7.8</v>
      </c>
      <c r="AA3150" s="3">
        <v>7.8</v>
      </c>
      <c r="AI3150" s="3">
        <v>7.8</v>
      </c>
      <c r="AK3150" s="3">
        <f t="shared" si="99"/>
        <v>7.86134</v>
      </c>
    </row>
    <row r="3151" s="3" customFormat="1" ht="54" spans="1:37">
      <c r="A3151" s="1">
        <v>3148</v>
      </c>
      <c r="B3151" s="3" t="s">
        <v>3689</v>
      </c>
      <c r="C3151" s="3" t="s">
        <v>4836</v>
      </c>
      <c r="D3151" s="3" t="s">
        <v>212</v>
      </c>
      <c r="E3151" s="3" t="s">
        <v>4824</v>
      </c>
      <c r="F3151" s="3">
        <v>19.425</v>
      </c>
      <c r="J3151" s="3">
        <v>19</v>
      </c>
      <c r="L3151" s="3">
        <v>19</v>
      </c>
      <c r="N3151" s="3">
        <v>19.04</v>
      </c>
      <c r="O3151" s="3">
        <v>19</v>
      </c>
      <c r="Q3151" s="3">
        <v>19</v>
      </c>
      <c r="R3151" s="3">
        <v>19</v>
      </c>
      <c r="V3151" s="3">
        <v>19</v>
      </c>
      <c r="W3151" s="3">
        <v>19</v>
      </c>
      <c r="AA3151" s="3">
        <v>19</v>
      </c>
      <c r="AB3151" s="3">
        <v>19</v>
      </c>
      <c r="AD3151" s="3">
        <v>19</v>
      </c>
      <c r="AI3151" s="3">
        <v>19</v>
      </c>
      <c r="AJ3151" s="3">
        <v>19</v>
      </c>
      <c r="AK3151" s="3">
        <f t="shared" si="99"/>
        <v>19.0030769230769</v>
      </c>
    </row>
    <row r="3152" s="3" customFormat="1" ht="54" spans="1:37">
      <c r="A3152" s="1">
        <v>3149</v>
      </c>
      <c r="B3152" s="3" t="s">
        <v>3693</v>
      </c>
      <c r="C3152" s="3" t="s">
        <v>4261</v>
      </c>
      <c r="D3152" s="3" t="s">
        <v>212</v>
      </c>
      <c r="E3152" s="3" t="s">
        <v>4824</v>
      </c>
      <c r="F3152" s="3">
        <v>12.87</v>
      </c>
      <c r="I3152" s="3">
        <v>12.16</v>
      </c>
      <c r="K3152" s="3">
        <v>10.65</v>
      </c>
      <c r="L3152" s="3">
        <v>10.744</v>
      </c>
      <c r="N3152" s="3">
        <v>9.26</v>
      </c>
      <c r="O3152" s="3">
        <v>9.26</v>
      </c>
      <c r="Q3152" s="3">
        <v>9.26</v>
      </c>
      <c r="T3152" s="3">
        <v>12.3</v>
      </c>
      <c r="V3152" s="3">
        <v>11.41</v>
      </c>
      <c r="W3152" s="3">
        <v>9.26</v>
      </c>
      <c r="AA3152" s="3">
        <v>9.26</v>
      </c>
      <c r="AD3152" s="3">
        <v>9.26</v>
      </c>
      <c r="AF3152" s="3">
        <v>11</v>
      </c>
      <c r="AI3152" s="3">
        <v>9.26</v>
      </c>
      <c r="AJ3152" s="3">
        <v>9.26</v>
      </c>
      <c r="AK3152" s="3">
        <f t="shared" si="99"/>
        <v>10.1674285714286</v>
      </c>
    </row>
    <row r="3153" s="3" customFormat="1" ht="27" spans="1:37">
      <c r="A3153" s="1">
        <v>3150</v>
      </c>
      <c r="B3153" s="3" t="s">
        <v>4837</v>
      </c>
      <c r="C3153" s="3" t="s">
        <v>186</v>
      </c>
      <c r="D3153" s="3" t="s">
        <v>993</v>
      </c>
      <c r="E3153" s="3" t="s">
        <v>4824</v>
      </c>
      <c r="F3153" s="3">
        <v>12.8205</v>
      </c>
      <c r="I3153" s="3">
        <v>10.1267</v>
      </c>
      <c r="J3153" s="3">
        <v>10.4433</v>
      </c>
      <c r="K3153" s="3">
        <v>11.92</v>
      </c>
      <c r="L3153" s="3">
        <v>10.1268</v>
      </c>
      <c r="U3153" s="3">
        <v>10.1667</v>
      </c>
      <c r="AD3153" s="3">
        <v>11.0387</v>
      </c>
      <c r="AI3153" s="3">
        <v>10.1267</v>
      </c>
      <c r="AK3153" s="3">
        <f t="shared" si="99"/>
        <v>10.5641285714286</v>
      </c>
    </row>
    <row r="3154" s="3" customFormat="1" ht="27" spans="1:37">
      <c r="A3154" s="1">
        <v>3151</v>
      </c>
      <c r="B3154" s="3" t="s">
        <v>4837</v>
      </c>
      <c r="C3154" s="3" t="s">
        <v>307</v>
      </c>
      <c r="D3154" s="3" t="s">
        <v>993</v>
      </c>
      <c r="E3154" s="3" t="s">
        <v>4824</v>
      </c>
      <c r="F3154" s="3">
        <v>6.5822</v>
      </c>
      <c r="I3154" s="3">
        <v>5.5767</v>
      </c>
      <c r="J3154" s="3">
        <v>4.9817</v>
      </c>
      <c r="K3154" s="3">
        <v>5.8733</v>
      </c>
      <c r="L3154" s="3">
        <v>5.071</v>
      </c>
      <c r="W3154" s="3">
        <v>4.9817</v>
      </c>
      <c r="AA3154" s="3">
        <v>4.9817</v>
      </c>
      <c r="AD3154" s="3">
        <v>4.9817</v>
      </c>
      <c r="AJ3154" s="3">
        <v>4.9817</v>
      </c>
      <c r="AK3154" s="3">
        <f t="shared" si="99"/>
        <v>5.1786875</v>
      </c>
    </row>
    <row r="3155" s="3" customFormat="1" ht="27" spans="1:37">
      <c r="A3155" s="1">
        <v>3152</v>
      </c>
      <c r="B3155" s="3" t="s">
        <v>4035</v>
      </c>
      <c r="C3155" s="3" t="s">
        <v>307</v>
      </c>
      <c r="D3155" s="3" t="s">
        <v>247</v>
      </c>
      <c r="E3155" s="3" t="s">
        <v>4824</v>
      </c>
      <c r="F3155" s="3">
        <v>0.5667</v>
      </c>
      <c r="M3155" s="3">
        <v>0.3792</v>
      </c>
      <c r="N3155" s="3">
        <v>0.5417</v>
      </c>
      <c r="O3155" s="3">
        <v>0.4333</v>
      </c>
      <c r="R3155" s="3">
        <v>0.325</v>
      </c>
      <c r="V3155" s="3">
        <v>0.5417</v>
      </c>
      <c r="AD3155" s="3">
        <v>0.5417</v>
      </c>
      <c r="AJ3155" s="3">
        <v>0.325</v>
      </c>
      <c r="AK3155" s="3">
        <f t="shared" si="99"/>
        <v>0.441085714285714</v>
      </c>
    </row>
    <row r="3156" s="3" customFormat="1" ht="27" spans="1:37">
      <c r="A3156" s="1">
        <v>3153</v>
      </c>
      <c r="B3156" s="3" t="s">
        <v>72</v>
      </c>
      <c r="C3156" s="3" t="s">
        <v>1073</v>
      </c>
      <c r="D3156" s="3" t="s">
        <v>64</v>
      </c>
      <c r="E3156" s="3" t="s">
        <v>4824</v>
      </c>
      <c r="F3156" s="3">
        <v>2.4746</v>
      </c>
      <c r="I3156" s="3">
        <v>2.4492</v>
      </c>
      <c r="L3156" s="3">
        <v>2.3869</v>
      </c>
      <c r="Q3156" s="3">
        <v>2.2225</v>
      </c>
      <c r="U3156" s="3">
        <v>2.2225</v>
      </c>
      <c r="V3156" s="3">
        <v>2.3725</v>
      </c>
      <c r="AA3156" s="3">
        <v>2.16</v>
      </c>
      <c r="AB3156" s="3">
        <v>2.2225</v>
      </c>
      <c r="AK3156" s="3">
        <f t="shared" si="99"/>
        <v>2.29087142857143</v>
      </c>
    </row>
    <row r="3157" s="3" customFormat="1" ht="27" spans="1:37">
      <c r="A3157" s="1">
        <v>3154</v>
      </c>
      <c r="B3157" s="3" t="s">
        <v>72</v>
      </c>
      <c r="C3157" s="3" t="s">
        <v>1073</v>
      </c>
      <c r="D3157" s="3" t="s">
        <v>925</v>
      </c>
      <c r="E3157" s="3" t="s">
        <v>4824</v>
      </c>
      <c r="F3157" s="3">
        <v>2.4746</v>
      </c>
      <c r="I3157" s="3">
        <v>2.45</v>
      </c>
      <c r="Q3157" s="3">
        <v>2.2233</v>
      </c>
      <c r="AA3157" s="3">
        <v>2.16</v>
      </c>
      <c r="AI3157" s="3">
        <v>2.2233</v>
      </c>
      <c r="AK3157" s="3">
        <f t="shared" si="99"/>
        <v>2.26415</v>
      </c>
    </row>
    <row r="3158" s="3" customFormat="1" ht="27" spans="1:37">
      <c r="A3158" s="1">
        <v>3155</v>
      </c>
      <c r="B3158" s="3" t="s">
        <v>72</v>
      </c>
      <c r="C3158" s="3" t="s">
        <v>1073</v>
      </c>
      <c r="D3158" s="3" t="s">
        <v>127</v>
      </c>
      <c r="E3158" s="3" t="s">
        <v>4824</v>
      </c>
      <c r="F3158" s="3">
        <v>2.4746</v>
      </c>
      <c r="I3158" s="3">
        <v>2.4488</v>
      </c>
      <c r="Q3158" s="3">
        <v>2.2225</v>
      </c>
      <c r="AA3158" s="3">
        <v>2.16</v>
      </c>
      <c r="AI3158" s="3">
        <v>2.2225</v>
      </c>
      <c r="AK3158" s="3">
        <f t="shared" si="99"/>
        <v>2.26345</v>
      </c>
    </row>
    <row r="3159" s="3" customFormat="1" ht="27" spans="1:37">
      <c r="A3159" s="1">
        <v>3156</v>
      </c>
      <c r="B3159" s="3" t="s">
        <v>1690</v>
      </c>
      <c r="C3159" s="3" t="s">
        <v>90</v>
      </c>
      <c r="D3159" s="3" t="s">
        <v>247</v>
      </c>
      <c r="E3159" s="3" t="s">
        <v>4824</v>
      </c>
      <c r="F3159" s="3">
        <v>3.2308</v>
      </c>
      <c r="G3159" s="3">
        <v>3.2</v>
      </c>
      <c r="J3159" s="3">
        <v>3.2</v>
      </c>
      <c r="N3159" s="3">
        <v>3.2</v>
      </c>
      <c r="O3159" s="3">
        <v>3.2</v>
      </c>
      <c r="Q3159" s="3">
        <v>3.2</v>
      </c>
      <c r="W3159" s="3">
        <v>3.2</v>
      </c>
      <c r="AB3159" s="3" t="s">
        <v>4838</v>
      </c>
      <c r="AI3159" s="3">
        <v>3.2</v>
      </c>
      <c r="AJ3159" s="3">
        <v>3.2</v>
      </c>
      <c r="AK3159" s="3">
        <v>3.2</v>
      </c>
    </row>
    <row r="3160" s="3" customFormat="1" ht="27" spans="1:37">
      <c r="A3160" s="1">
        <v>3157</v>
      </c>
      <c r="B3160" s="3" t="s">
        <v>4839</v>
      </c>
      <c r="C3160" s="3" t="s">
        <v>1073</v>
      </c>
      <c r="D3160" s="3" t="s">
        <v>4840</v>
      </c>
      <c r="E3160" s="3" t="s">
        <v>4824</v>
      </c>
      <c r="F3160" s="3">
        <v>1.4852</v>
      </c>
      <c r="G3160" s="3">
        <v>1.485</v>
      </c>
      <c r="O3160" s="3">
        <v>1.485</v>
      </c>
      <c r="R3160" s="3">
        <v>1.485</v>
      </c>
      <c r="V3160" s="3">
        <v>1.485</v>
      </c>
      <c r="AA3160" s="3">
        <v>1.485</v>
      </c>
      <c r="AB3160" s="3">
        <v>1.485</v>
      </c>
      <c r="AI3160" s="3">
        <v>1.485</v>
      </c>
      <c r="AK3160" s="3">
        <v>1.485</v>
      </c>
    </row>
    <row r="3161" s="3" customFormat="1" ht="27" spans="1:37">
      <c r="A3161" s="1">
        <v>3158</v>
      </c>
      <c r="B3161" s="3" t="s">
        <v>4841</v>
      </c>
      <c r="C3161" s="3" t="s">
        <v>285</v>
      </c>
      <c r="D3161" s="3" t="s">
        <v>251</v>
      </c>
      <c r="E3161" s="3" t="s">
        <v>4824</v>
      </c>
      <c r="F3161" s="3">
        <v>0.9842</v>
      </c>
      <c r="I3161" s="3">
        <v>0.8667</v>
      </c>
      <c r="U3161" s="3">
        <v>0.9575</v>
      </c>
      <c r="V3161" s="3">
        <v>0.9833</v>
      </c>
      <c r="AB3161" s="3" t="s">
        <v>4842</v>
      </c>
      <c r="AK3161" s="3">
        <f t="shared" ref="AK3161:AK3170" si="100">AVERAGE(G3161:AJ3161)</f>
        <v>0.935833333333333</v>
      </c>
    </row>
    <row r="3162" s="3" customFormat="1" ht="27" spans="1:37">
      <c r="A3162" s="1">
        <v>3159</v>
      </c>
      <c r="B3162" s="3" t="s">
        <v>4843</v>
      </c>
      <c r="C3162" s="3" t="s">
        <v>1858</v>
      </c>
      <c r="D3162" s="3" t="s">
        <v>187</v>
      </c>
      <c r="E3162" s="3" t="s">
        <v>4824</v>
      </c>
      <c r="F3162" s="3">
        <v>1.9804</v>
      </c>
      <c r="I3162" s="3">
        <v>1.9075</v>
      </c>
      <c r="J3162" s="3">
        <v>1.657</v>
      </c>
      <c r="L3162" s="3">
        <v>1.7229</v>
      </c>
      <c r="O3162" s="3">
        <v>1.657</v>
      </c>
      <c r="V3162" s="3">
        <v>1.5645</v>
      </c>
      <c r="W3162" s="3">
        <v>1.657</v>
      </c>
      <c r="AA3162" s="3">
        <v>1.6572</v>
      </c>
      <c r="AD3162" s="3">
        <v>1.704</v>
      </c>
      <c r="AI3162" s="3">
        <v>1.5645</v>
      </c>
      <c r="AJ3162" s="3">
        <v>1.7035</v>
      </c>
      <c r="AK3162" s="3">
        <f t="shared" si="100"/>
        <v>1.67951</v>
      </c>
    </row>
    <row r="3163" s="3" customFormat="1" ht="27" spans="1:37">
      <c r="A3163" s="1">
        <v>3160</v>
      </c>
      <c r="B3163" s="3" t="s">
        <v>4844</v>
      </c>
      <c r="C3163" s="3" t="s">
        <v>56</v>
      </c>
      <c r="D3163" s="3" t="s">
        <v>251</v>
      </c>
      <c r="E3163" s="3" t="s">
        <v>4824</v>
      </c>
      <c r="F3163" s="3">
        <v>1.4992</v>
      </c>
      <c r="I3163" s="3">
        <v>1.1808</v>
      </c>
      <c r="K3163" s="3">
        <v>1.1808</v>
      </c>
      <c r="L3163" s="3">
        <v>1.375</v>
      </c>
      <c r="M3163" s="3">
        <v>1.3583</v>
      </c>
      <c r="U3163" s="3">
        <v>1.18</v>
      </c>
      <c r="V3163" s="3">
        <v>1.3175</v>
      </c>
      <c r="AB3163" s="3">
        <v>1.2083</v>
      </c>
      <c r="AK3163" s="3">
        <f t="shared" si="100"/>
        <v>1.25724285714286</v>
      </c>
    </row>
    <row r="3164" s="3" customFormat="1" ht="40.5" spans="1:37">
      <c r="A3164" s="1">
        <v>3161</v>
      </c>
      <c r="B3164" s="3" t="s">
        <v>2212</v>
      </c>
      <c r="C3164" s="3" t="s">
        <v>4845</v>
      </c>
      <c r="D3164" s="3" t="s">
        <v>363</v>
      </c>
      <c r="E3164" s="3" t="s">
        <v>4824</v>
      </c>
      <c r="F3164" s="3">
        <v>1.03</v>
      </c>
      <c r="V3164" s="3">
        <v>0.98</v>
      </c>
      <c r="AK3164" s="3">
        <f t="shared" si="100"/>
        <v>0.98</v>
      </c>
    </row>
    <row r="3165" s="3" customFormat="1" ht="121.5" spans="1:37">
      <c r="A3165" s="1">
        <v>3162</v>
      </c>
      <c r="B3165" s="3" t="s">
        <v>4846</v>
      </c>
      <c r="C3165" s="3" t="s">
        <v>4847</v>
      </c>
      <c r="D3165" s="3" t="s">
        <v>47</v>
      </c>
      <c r="E3165" s="3" t="s">
        <v>4824</v>
      </c>
      <c r="F3165" s="3">
        <v>203</v>
      </c>
      <c r="G3165" s="3">
        <v>200</v>
      </c>
      <c r="U3165" s="3">
        <v>185.47</v>
      </c>
      <c r="V3165" s="3">
        <v>185.47</v>
      </c>
      <c r="X3165" s="3">
        <v>185.47</v>
      </c>
      <c r="Y3165" s="130">
        <v>200.11</v>
      </c>
      <c r="AA3165" s="125">
        <v>201.0367</v>
      </c>
      <c r="AI3165" s="3">
        <v>185.47</v>
      </c>
      <c r="AK3165" s="3">
        <f t="shared" si="100"/>
        <v>191.860957142857</v>
      </c>
    </row>
    <row r="3166" s="3" customFormat="1" ht="121.5" spans="1:37">
      <c r="A3166" s="1">
        <v>3163</v>
      </c>
      <c r="B3166" s="3" t="s">
        <v>4846</v>
      </c>
      <c r="C3166" s="3" t="s">
        <v>4848</v>
      </c>
      <c r="D3166" s="3" t="s">
        <v>363</v>
      </c>
      <c r="E3166" s="3" t="s">
        <v>4824</v>
      </c>
      <c r="F3166" s="3">
        <v>12.5</v>
      </c>
      <c r="I3166" s="3">
        <v>12.15</v>
      </c>
      <c r="U3166" s="3">
        <v>11.8</v>
      </c>
      <c r="Y3166" s="3">
        <v>11.8</v>
      </c>
      <c r="AA3166" s="3">
        <v>12.0333</v>
      </c>
      <c r="AI3166" s="3">
        <v>11.8</v>
      </c>
      <c r="AJ3166" s="3">
        <v>11.8</v>
      </c>
      <c r="AK3166" s="3">
        <f t="shared" si="100"/>
        <v>11.8972166666667</v>
      </c>
    </row>
    <row r="3167" s="3" customFormat="1" ht="24" customHeight="1" spans="1:37">
      <c r="A3167" s="1">
        <v>3164</v>
      </c>
      <c r="B3167" s="3" t="s">
        <v>4849</v>
      </c>
      <c r="C3167" s="3" t="s">
        <v>191</v>
      </c>
      <c r="D3167" s="3" t="s">
        <v>237</v>
      </c>
      <c r="E3167" s="3" t="s">
        <v>4824</v>
      </c>
      <c r="F3167" s="3">
        <v>0.9317</v>
      </c>
      <c r="I3167" s="3">
        <v>0.8321</v>
      </c>
      <c r="K3167" s="3">
        <v>0.8693</v>
      </c>
      <c r="Q3167" s="3">
        <v>0.8293</v>
      </c>
      <c r="V3167" s="3">
        <v>0.8571</v>
      </c>
      <c r="AB3167" s="3">
        <v>0.8429</v>
      </c>
      <c r="AK3167" s="3">
        <f t="shared" si="100"/>
        <v>0.84614</v>
      </c>
    </row>
    <row r="3168" s="3" customFormat="1" ht="27" spans="1:37">
      <c r="A3168" s="1">
        <v>3165</v>
      </c>
      <c r="B3168" s="3" t="s">
        <v>4849</v>
      </c>
      <c r="C3168" s="3" t="s">
        <v>191</v>
      </c>
      <c r="D3168" s="3" t="s">
        <v>975</v>
      </c>
      <c r="E3168" s="3" t="s">
        <v>4824</v>
      </c>
      <c r="F3168" s="3">
        <v>0.9084</v>
      </c>
      <c r="I3168" s="3">
        <v>0.8321</v>
      </c>
      <c r="K3168" s="3">
        <v>0.8104</v>
      </c>
      <c r="L3168" s="3">
        <v>0.7867</v>
      </c>
      <c r="Q3168" s="3">
        <v>0.6971</v>
      </c>
      <c r="V3168" s="3">
        <v>0.7643</v>
      </c>
      <c r="AK3168" s="3">
        <f t="shared" si="100"/>
        <v>0.77812</v>
      </c>
    </row>
    <row r="3169" s="3" customFormat="1" ht="27" spans="1:37">
      <c r="A3169" s="1">
        <v>3166</v>
      </c>
      <c r="B3169" s="3" t="s">
        <v>4849</v>
      </c>
      <c r="C3169" s="3" t="s">
        <v>996</v>
      </c>
      <c r="D3169" s="3" t="s">
        <v>237</v>
      </c>
      <c r="E3169" s="3" t="s">
        <v>4824</v>
      </c>
      <c r="F3169" s="3">
        <v>1.1528</v>
      </c>
      <c r="I3169" s="3">
        <v>1.04</v>
      </c>
      <c r="K3169" s="3">
        <v>1.1121</v>
      </c>
      <c r="Q3169" s="3">
        <v>1</v>
      </c>
      <c r="U3169" s="3">
        <v>1.1121</v>
      </c>
      <c r="V3169" s="3">
        <v>1.0607</v>
      </c>
      <c r="AB3169" s="3">
        <v>1</v>
      </c>
      <c r="AI3169" s="3">
        <v>1.1121</v>
      </c>
      <c r="AK3169" s="3">
        <f t="shared" si="100"/>
        <v>1.06242857142857</v>
      </c>
    </row>
    <row r="3170" s="3" customFormat="1" ht="27" spans="1:37">
      <c r="A3170" s="1">
        <v>3167</v>
      </c>
      <c r="B3170" s="3" t="s">
        <v>4849</v>
      </c>
      <c r="C3170" s="3" t="s">
        <v>4850</v>
      </c>
      <c r="D3170" s="3" t="s">
        <v>237</v>
      </c>
      <c r="E3170" s="3" t="s">
        <v>4824</v>
      </c>
      <c r="F3170" s="3">
        <v>0.6483</v>
      </c>
      <c r="Q3170" s="3">
        <v>0.5871</v>
      </c>
      <c r="V3170" s="3">
        <v>0.6429</v>
      </c>
      <c r="AK3170" s="3">
        <f t="shared" si="100"/>
        <v>0.615</v>
      </c>
    </row>
    <row r="3171" s="3" customFormat="1" ht="27" spans="1:37">
      <c r="A3171" s="1">
        <v>3168</v>
      </c>
      <c r="B3171" s="125" t="s">
        <v>4851</v>
      </c>
      <c r="C3171" s="3" t="s">
        <v>345</v>
      </c>
      <c r="D3171" s="3" t="s">
        <v>240</v>
      </c>
      <c r="E3171" s="3" t="s">
        <v>4824</v>
      </c>
      <c r="F3171" s="3">
        <v>6.286</v>
      </c>
      <c r="AK3171" s="3">
        <v>6.286</v>
      </c>
    </row>
    <row r="3172" s="3" customFormat="1" ht="27" spans="1:37">
      <c r="A3172" s="1">
        <v>3169</v>
      </c>
      <c r="B3172" s="3" t="s">
        <v>4852</v>
      </c>
      <c r="C3172" s="3" t="s">
        <v>4831</v>
      </c>
      <c r="D3172" s="3" t="s">
        <v>363</v>
      </c>
      <c r="E3172" s="3" t="s">
        <v>4824</v>
      </c>
      <c r="F3172" s="3">
        <v>51.74</v>
      </c>
      <c r="I3172" s="3">
        <v>51.74</v>
      </c>
      <c r="M3172" s="3">
        <v>51.74</v>
      </c>
      <c r="U3172" s="3">
        <v>51.74</v>
      </c>
      <c r="V3172" s="3">
        <v>51.74</v>
      </c>
      <c r="Y3172" s="3">
        <v>51.74</v>
      </c>
      <c r="AC3172" s="3">
        <v>51.74</v>
      </c>
      <c r="AD3172" s="3">
        <v>51.74</v>
      </c>
      <c r="AK3172" s="3">
        <v>51.74</v>
      </c>
    </row>
    <row r="3173" s="3" customFormat="1" ht="27" spans="1:37">
      <c r="A3173" s="1">
        <v>3170</v>
      </c>
      <c r="B3173" s="3" t="s">
        <v>4852</v>
      </c>
      <c r="C3173" s="3" t="s">
        <v>3839</v>
      </c>
      <c r="D3173" s="3" t="s">
        <v>363</v>
      </c>
      <c r="E3173" s="3" t="s">
        <v>4824</v>
      </c>
      <c r="F3173" s="3">
        <v>30.35</v>
      </c>
      <c r="I3173" s="3">
        <v>30.35</v>
      </c>
      <c r="M3173" s="3">
        <v>30.35</v>
      </c>
      <c r="U3173" s="3">
        <v>30.35</v>
      </c>
      <c r="V3173" s="3">
        <v>30.35</v>
      </c>
      <c r="Y3173" s="3">
        <v>30.35</v>
      </c>
      <c r="AC3173" s="3">
        <v>30.35</v>
      </c>
      <c r="AD3173" s="3">
        <v>30.35</v>
      </c>
      <c r="AK3173" s="3">
        <v>30.35</v>
      </c>
    </row>
    <row r="3174" s="3" customFormat="1" ht="81" spans="1:37">
      <c r="A3174" s="1">
        <v>3171</v>
      </c>
      <c r="B3174" s="3" t="s">
        <v>4853</v>
      </c>
      <c r="C3174" s="3" t="s">
        <v>4854</v>
      </c>
      <c r="D3174" s="3" t="s">
        <v>363</v>
      </c>
      <c r="E3174" s="3" t="s">
        <v>4824</v>
      </c>
      <c r="F3174" s="3">
        <v>1704.75</v>
      </c>
      <c r="I3174" s="3">
        <v>1704</v>
      </c>
      <c r="O3174" s="3">
        <v>1700</v>
      </c>
      <c r="U3174" s="3">
        <v>1700</v>
      </c>
      <c r="V3174" s="3">
        <v>1695</v>
      </c>
      <c r="AA3174" s="125">
        <v>1363</v>
      </c>
      <c r="AI3174" s="3">
        <v>1695</v>
      </c>
      <c r="AK3174" s="3">
        <f t="shared" ref="AK3174:AK3196" si="101">AVERAGE(G3174:AJ3174)</f>
        <v>1642.83333333333</v>
      </c>
    </row>
    <row r="3175" s="3" customFormat="1" ht="67.5" spans="1:37">
      <c r="A3175" s="1">
        <v>3172</v>
      </c>
      <c r="B3175" s="3" t="s">
        <v>4853</v>
      </c>
      <c r="C3175" s="3" t="s">
        <v>4855</v>
      </c>
      <c r="D3175" s="3" t="s">
        <v>363</v>
      </c>
      <c r="E3175" s="3" t="s">
        <v>4824</v>
      </c>
      <c r="F3175" s="3">
        <v>1704.75</v>
      </c>
      <c r="I3175" s="3">
        <v>1696</v>
      </c>
      <c r="M3175" s="126">
        <v>1622.4</v>
      </c>
      <c r="O3175" s="3">
        <v>1696</v>
      </c>
      <c r="Q3175" s="129">
        <v>1692</v>
      </c>
      <c r="U3175" s="3">
        <v>1700</v>
      </c>
      <c r="V3175" s="3">
        <v>1692</v>
      </c>
      <c r="AA3175" s="125">
        <v>1355</v>
      </c>
      <c r="AI3175" s="3">
        <v>1692</v>
      </c>
      <c r="AK3175" s="3">
        <f t="shared" si="101"/>
        <v>1643.175</v>
      </c>
    </row>
    <row r="3176" s="3" customFormat="1" ht="27" spans="1:37">
      <c r="A3176" s="1">
        <v>3173</v>
      </c>
      <c r="B3176" s="3" t="s">
        <v>4856</v>
      </c>
      <c r="C3176" s="3" t="s">
        <v>4857</v>
      </c>
      <c r="D3176" s="3" t="s">
        <v>212</v>
      </c>
      <c r="E3176" s="3" t="s">
        <v>4824</v>
      </c>
      <c r="F3176" s="3">
        <v>135.65</v>
      </c>
      <c r="AA3176" s="125">
        <v>135.4333</v>
      </c>
      <c r="AK3176" s="125">
        <v>135.4333</v>
      </c>
    </row>
    <row r="3177" s="3" customFormat="1" ht="27" spans="1:37">
      <c r="A3177" s="1">
        <v>3174</v>
      </c>
      <c r="B3177" s="3" t="s">
        <v>4858</v>
      </c>
      <c r="C3177" s="3" t="s">
        <v>2377</v>
      </c>
      <c r="D3177" s="3" t="s">
        <v>1354</v>
      </c>
      <c r="E3177" s="3" t="s">
        <v>4824</v>
      </c>
      <c r="F3177" s="3">
        <v>0.2373</v>
      </c>
      <c r="U3177" s="3">
        <v>0.23</v>
      </c>
      <c r="V3177" s="3">
        <v>0.2364</v>
      </c>
      <c r="AI3177" s="3">
        <v>0.23</v>
      </c>
      <c r="AK3177" s="125">
        <f t="shared" si="101"/>
        <v>0.232133333333333</v>
      </c>
    </row>
    <row r="3178" s="3" customFormat="1" ht="40.5" spans="1:37">
      <c r="A3178" s="1">
        <v>3175</v>
      </c>
      <c r="B3178" s="3" t="s">
        <v>3856</v>
      </c>
      <c r="C3178" s="3" t="s">
        <v>246</v>
      </c>
      <c r="D3178" s="3" t="s">
        <v>189</v>
      </c>
      <c r="E3178" s="3" t="s">
        <v>4824</v>
      </c>
      <c r="F3178" s="3">
        <v>14.8333</v>
      </c>
      <c r="I3178" s="3">
        <v>6.2</v>
      </c>
      <c r="O3178" s="3">
        <v>3.2567</v>
      </c>
      <c r="Q3178" s="3">
        <v>6.2</v>
      </c>
      <c r="T3178" s="3">
        <v>6.2</v>
      </c>
      <c r="U3178" s="3">
        <v>6.2</v>
      </c>
      <c r="V3178" s="3">
        <v>6.2</v>
      </c>
      <c r="W3178" s="3">
        <v>5.2167</v>
      </c>
      <c r="Z3178" s="3">
        <v>6.2</v>
      </c>
      <c r="AA3178" s="3">
        <v>1.38</v>
      </c>
      <c r="AB3178" s="3">
        <v>6.2</v>
      </c>
      <c r="AI3178" s="3">
        <v>6.2</v>
      </c>
      <c r="AK3178" s="125">
        <f t="shared" si="101"/>
        <v>5.40485454545455</v>
      </c>
    </row>
    <row r="3179" s="3" customFormat="1" ht="40.5" spans="1:37">
      <c r="A3179" s="1">
        <v>3176</v>
      </c>
      <c r="B3179" s="3" t="s">
        <v>4859</v>
      </c>
      <c r="C3179" s="3" t="s">
        <v>4860</v>
      </c>
      <c r="D3179" s="3" t="s">
        <v>363</v>
      </c>
      <c r="E3179" s="3" t="s">
        <v>4824</v>
      </c>
      <c r="F3179" s="3">
        <v>10.5225</v>
      </c>
      <c r="G3179" s="3">
        <v>10.5</v>
      </c>
      <c r="J3179" s="3">
        <v>10.5</v>
      </c>
      <c r="L3179" s="3">
        <v>10.52</v>
      </c>
      <c r="N3179" s="3">
        <v>10.5</v>
      </c>
      <c r="Q3179" s="3">
        <v>10.5</v>
      </c>
      <c r="R3179" s="3">
        <v>10.5</v>
      </c>
      <c r="Y3179" s="3">
        <v>10.5</v>
      </c>
      <c r="AI3179" s="3">
        <v>10.5</v>
      </c>
      <c r="AJ3179" s="3">
        <v>10.5</v>
      </c>
      <c r="AK3179" s="125">
        <f t="shared" si="101"/>
        <v>10.5022222222222</v>
      </c>
    </row>
    <row r="3180" s="3" customFormat="1" ht="40.5" spans="1:37">
      <c r="A3180" s="1">
        <v>3177</v>
      </c>
      <c r="B3180" s="3" t="s">
        <v>4859</v>
      </c>
      <c r="C3180" s="3" t="s">
        <v>4861</v>
      </c>
      <c r="D3180" s="3" t="s">
        <v>363</v>
      </c>
      <c r="E3180" s="3" t="s">
        <v>4824</v>
      </c>
      <c r="F3180" s="3">
        <v>14.9825</v>
      </c>
      <c r="G3180" s="3">
        <v>14.98</v>
      </c>
      <c r="J3180" s="3">
        <v>14.98</v>
      </c>
      <c r="K3180" s="3">
        <v>14.98</v>
      </c>
      <c r="L3180" s="3">
        <v>14.9824</v>
      </c>
      <c r="Q3180" s="3">
        <v>14.98</v>
      </c>
      <c r="R3180" s="3">
        <v>14.98</v>
      </c>
      <c r="S3180" s="3">
        <v>14.98</v>
      </c>
      <c r="W3180" s="3">
        <v>14.98</v>
      </c>
      <c r="Y3180" s="3">
        <v>14.98</v>
      </c>
      <c r="AB3180" s="3">
        <v>14.98</v>
      </c>
      <c r="AI3180" s="3">
        <v>14.98</v>
      </c>
      <c r="AJ3180" s="3">
        <v>14.98</v>
      </c>
      <c r="AK3180" s="125">
        <f t="shared" si="101"/>
        <v>14.9802</v>
      </c>
    </row>
    <row r="3181" s="3" customFormat="1" ht="27" spans="1:37">
      <c r="A3181" s="1">
        <v>3178</v>
      </c>
      <c r="B3181" s="3" t="s">
        <v>2964</v>
      </c>
      <c r="C3181" s="3" t="s">
        <v>56</v>
      </c>
      <c r="D3181" s="3" t="s">
        <v>136</v>
      </c>
      <c r="E3181" s="3" t="s">
        <v>4824</v>
      </c>
      <c r="F3181" s="3">
        <v>0.4759</v>
      </c>
      <c r="K3181" s="3">
        <v>0.24</v>
      </c>
      <c r="N3181" s="3">
        <v>0.1333</v>
      </c>
      <c r="O3181" s="3">
        <v>0.155</v>
      </c>
      <c r="P3181" s="3">
        <v>0.26</v>
      </c>
      <c r="Q3181" s="3">
        <v>0.3433</v>
      </c>
      <c r="T3181" s="3">
        <v>0.225</v>
      </c>
      <c r="U3181" s="3">
        <v>0.2404</v>
      </c>
      <c r="V3181" s="3">
        <v>0.4391</v>
      </c>
      <c r="X3181" s="3">
        <v>0.3854</v>
      </c>
      <c r="AE3181" s="3">
        <v>0.35</v>
      </c>
      <c r="AH3181" s="3">
        <v>0.35</v>
      </c>
      <c r="AK3181" s="125">
        <f t="shared" si="101"/>
        <v>0.283772727272727</v>
      </c>
    </row>
    <row r="3182" s="3" customFormat="1" ht="27" spans="1:37">
      <c r="A3182" s="1">
        <v>3179</v>
      </c>
      <c r="B3182" s="3" t="s">
        <v>2079</v>
      </c>
      <c r="C3182" s="3" t="s">
        <v>2102</v>
      </c>
      <c r="D3182" s="3" t="s">
        <v>212</v>
      </c>
      <c r="E3182" s="3" t="s">
        <v>4824</v>
      </c>
      <c r="F3182" s="3">
        <v>3.0083</v>
      </c>
      <c r="G3182" s="3">
        <v>2.99</v>
      </c>
      <c r="I3182" s="3">
        <v>2.99</v>
      </c>
      <c r="L3182" s="3">
        <v>3.0054</v>
      </c>
      <c r="O3182" s="3">
        <v>2.99</v>
      </c>
      <c r="U3182" s="3">
        <v>2.99</v>
      </c>
      <c r="W3182" s="3">
        <v>2.99</v>
      </c>
      <c r="Y3182" s="3">
        <v>2.99</v>
      </c>
      <c r="AI3182" s="3">
        <v>2.99</v>
      </c>
      <c r="AJ3182" s="3">
        <v>2.99</v>
      </c>
      <c r="AK3182" s="125">
        <f t="shared" si="101"/>
        <v>2.99171111111111</v>
      </c>
    </row>
    <row r="3183" s="3" customFormat="1" ht="27" spans="1:37">
      <c r="A3183" s="1">
        <v>3180</v>
      </c>
      <c r="B3183" s="3" t="s">
        <v>2079</v>
      </c>
      <c r="C3183" s="3" t="s">
        <v>4833</v>
      </c>
      <c r="D3183" s="3" t="s">
        <v>212</v>
      </c>
      <c r="E3183" s="3" t="s">
        <v>4824</v>
      </c>
      <c r="F3183" s="3">
        <v>15.8875</v>
      </c>
      <c r="G3183" s="3">
        <v>15.8</v>
      </c>
      <c r="O3183" s="3">
        <v>15.8</v>
      </c>
      <c r="U3183" s="3">
        <v>15.8</v>
      </c>
      <c r="W3183" s="3">
        <v>15.8</v>
      </c>
      <c r="AB3183" s="3">
        <v>15.45</v>
      </c>
      <c r="AI3183" s="3">
        <v>15.8</v>
      </c>
      <c r="AJ3183" s="3">
        <v>15.8</v>
      </c>
      <c r="AK3183" s="125">
        <f t="shared" si="101"/>
        <v>15.75</v>
      </c>
    </row>
    <row r="3184" s="3" customFormat="1" ht="27" spans="1:37">
      <c r="A3184" s="1">
        <v>3181</v>
      </c>
      <c r="B3184" s="3" t="s">
        <v>4862</v>
      </c>
      <c r="C3184" s="3" t="s">
        <v>186</v>
      </c>
      <c r="D3184" s="3" t="s">
        <v>88</v>
      </c>
      <c r="E3184" s="3" t="s">
        <v>4824</v>
      </c>
      <c r="F3184" s="3">
        <v>1.479</v>
      </c>
      <c r="G3184" s="3">
        <v>1.4392</v>
      </c>
      <c r="K3184" s="3">
        <v>1.3975</v>
      </c>
      <c r="Q3184" s="3">
        <v>1.375</v>
      </c>
      <c r="R3184" s="3">
        <v>1.3975</v>
      </c>
      <c r="V3184" s="3">
        <v>1.4475</v>
      </c>
      <c r="W3184" s="3">
        <v>1.425</v>
      </c>
      <c r="AI3184" s="3">
        <v>1.3975</v>
      </c>
      <c r="AK3184" s="125">
        <f t="shared" si="101"/>
        <v>1.41131428571429</v>
      </c>
    </row>
    <row r="3185" s="3" customFormat="1" ht="27" spans="1:37">
      <c r="A3185" s="1">
        <v>3182</v>
      </c>
      <c r="B3185" s="3" t="s">
        <v>4862</v>
      </c>
      <c r="C3185" s="3" t="s">
        <v>186</v>
      </c>
      <c r="D3185" s="3" t="s">
        <v>93</v>
      </c>
      <c r="E3185" s="3" t="s">
        <v>4824</v>
      </c>
      <c r="F3185" s="3">
        <v>1.442</v>
      </c>
      <c r="J3185" s="3">
        <v>1.39</v>
      </c>
      <c r="K3185" s="3">
        <v>1.3625</v>
      </c>
      <c r="L3185" s="3">
        <v>1.4372</v>
      </c>
      <c r="N3185" s="3">
        <v>1.4392</v>
      </c>
      <c r="O3185" s="3">
        <v>1.4008</v>
      </c>
      <c r="Q3185" s="3">
        <v>1.3746</v>
      </c>
      <c r="R3185" s="3">
        <v>1.3979</v>
      </c>
      <c r="V3185" s="3">
        <v>1.4113</v>
      </c>
      <c r="W3185" s="3">
        <v>1.4204</v>
      </c>
      <c r="Y3185" s="3">
        <v>1.4392</v>
      </c>
      <c r="AD3185" s="3">
        <v>1.4392</v>
      </c>
      <c r="AI3185" s="3">
        <v>1.39</v>
      </c>
      <c r="AK3185" s="125">
        <f t="shared" si="101"/>
        <v>1.408525</v>
      </c>
    </row>
    <row r="3186" s="3" customFormat="1" ht="27" spans="1:37">
      <c r="A3186" s="1">
        <v>3183</v>
      </c>
      <c r="B3186" s="3" t="s">
        <v>4862</v>
      </c>
      <c r="C3186" s="3" t="s">
        <v>4863</v>
      </c>
      <c r="D3186" s="3" t="s">
        <v>4864</v>
      </c>
      <c r="E3186" s="3" t="s">
        <v>4824</v>
      </c>
      <c r="F3186" s="3">
        <v>1.4128</v>
      </c>
      <c r="G3186" s="3">
        <v>1.3748</v>
      </c>
      <c r="J3186" s="3">
        <v>1.39</v>
      </c>
      <c r="O3186" s="3">
        <v>1.4007</v>
      </c>
      <c r="Q3186" s="3">
        <v>1.3748</v>
      </c>
      <c r="R3186" s="3">
        <v>1.3748</v>
      </c>
      <c r="V3186" s="3">
        <v>1.3829</v>
      </c>
      <c r="W3186" s="3">
        <v>1.3902</v>
      </c>
      <c r="AI3186" s="3">
        <v>1.3748</v>
      </c>
      <c r="AK3186" s="125">
        <f t="shared" si="101"/>
        <v>1.382875</v>
      </c>
    </row>
    <row r="3187" s="3" customFormat="1" ht="27" spans="1:37">
      <c r="A3187" s="1">
        <v>3184</v>
      </c>
      <c r="B3187" s="3" t="s">
        <v>4865</v>
      </c>
      <c r="C3187" s="3" t="s">
        <v>278</v>
      </c>
      <c r="D3187" s="3" t="s">
        <v>251</v>
      </c>
      <c r="E3187" s="3" t="s">
        <v>4824</v>
      </c>
      <c r="F3187" s="3">
        <v>4.1575</v>
      </c>
      <c r="I3187" s="3">
        <v>3.8283</v>
      </c>
      <c r="J3187" s="3">
        <v>3.6333</v>
      </c>
      <c r="K3187" s="3">
        <v>3.7258</v>
      </c>
      <c r="O3187" s="3">
        <v>3.6333</v>
      </c>
      <c r="S3187" s="3">
        <v>3.9533</v>
      </c>
      <c r="U3187" s="3">
        <v>3.7817</v>
      </c>
      <c r="V3187" s="3">
        <v>3.7258</v>
      </c>
      <c r="W3187" s="3">
        <v>3.7258</v>
      </c>
      <c r="AA3187" s="3">
        <v>3.6333</v>
      </c>
      <c r="AB3187" s="3">
        <v>3.725</v>
      </c>
      <c r="AC3187" s="3">
        <v>3.7267</v>
      </c>
      <c r="AD3187" s="3">
        <v>3.7258</v>
      </c>
      <c r="AI3187" s="3">
        <v>3.6333</v>
      </c>
      <c r="AK3187" s="125">
        <f t="shared" si="101"/>
        <v>3.72703076923077</v>
      </c>
    </row>
    <row r="3188" s="3" customFormat="1" ht="27" spans="1:37">
      <c r="A3188" s="1">
        <v>3185</v>
      </c>
      <c r="B3188" s="3" t="s">
        <v>4865</v>
      </c>
      <c r="C3188" s="3" t="s">
        <v>278</v>
      </c>
      <c r="D3188" s="3" t="s">
        <v>136</v>
      </c>
      <c r="E3188" s="3" t="s">
        <v>4824</v>
      </c>
      <c r="F3188" s="3">
        <v>4.0536</v>
      </c>
      <c r="I3188" s="3">
        <v>3.7325</v>
      </c>
      <c r="J3188" s="3">
        <v>3.6333</v>
      </c>
      <c r="K3188" s="3">
        <v>3.6325</v>
      </c>
      <c r="L3188" s="3">
        <v>3.6815</v>
      </c>
      <c r="O3188" s="3">
        <v>3.6333</v>
      </c>
      <c r="Q3188" s="3">
        <v>3.6333</v>
      </c>
      <c r="S3188" s="3">
        <v>3.9538</v>
      </c>
      <c r="U3188" s="3">
        <v>3.6871</v>
      </c>
      <c r="V3188" s="3">
        <v>3.6325</v>
      </c>
      <c r="W3188" s="3">
        <v>3.6333</v>
      </c>
      <c r="AA3188" s="3">
        <v>3.6333</v>
      </c>
      <c r="AC3188" s="3">
        <v>3.6333</v>
      </c>
      <c r="AI3188" s="3">
        <v>3.6333</v>
      </c>
      <c r="AJ3188" s="3">
        <v>3.6333</v>
      </c>
      <c r="AK3188" s="125">
        <f t="shared" si="101"/>
        <v>3.67045</v>
      </c>
    </row>
    <row r="3189" s="3" customFormat="1" ht="27" spans="1:37">
      <c r="A3189" s="1">
        <v>3186</v>
      </c>
      <c r="B3189" s="3" t="s">
        <v>1548</v>
      </c>
      <c r="C3189" s="3" t="s">
        <v>1111</v>
      </c>
      <c r="D3189" s="3" t="s">
        <v>925</v>
      </c>
      <c r="E3189" s="3" t="s">
        <v>4824</v>
      </c>
      <c r="F3189" s="3">
        <v>1.1517</v>
      </c>
      <c r="U3189" s="3">
        <v>0.8517</v>
      </c>
      <c r="V3189" s="3">
        <v>1</v>
      </c>
      <c r="W3189" s="3">
        <v>0.77</v>
      </c>
      <c r="AA3189" s="3">
        <v>0.7539</v>
      </c>
      <c r="AB3189" s="3">
        <v>0.89</v>
      </c>
      <c r="AG3189" s="3">
        <v>1</v>
      </c>
      <c r="AK3189" s="125">
        <f t="shared" si="101"/>
        <v>0.8776</v>
      </c>
    </row>
    <row r="3190" s="3" customFormat="1" ht="27" spans="1:37">
      <c r="A3190" s="1">
        <v>3187</v>
      </c>
      <c r="B3190" s="3" t="s">
        <v>1252</v>
      </c>
      <c r="C3190" s="3" t="s">
        <v>191</v>
      </c>
      <c r="D3190" s="3" t="s">
        <v>237</v>
      </c>
      <c r="E3190" s="3" t="s">
        <v>4824</v>
      </c>
      <c r="F3190" s="3">
        <v>3.3712</v>
      </c>
      <c r="G3190" s="3">
        <v>3.3571</v>
      </c>
      <c r="H3190" s="3">
        <v>3.0436</v>
      </c>
      <c r="K3190" s="3">
        <v>3.1321</v>
      </c>
      <c r="M3190" s="3">
        <v>3.3571</v>
      </c>
      <c r="O3190" s="3">
        <v>2.9979</v>
      </c>
      <c r="P3190" s="3">
        <v>3.27</v>
      </c>
      <c r="Q3190" s="3">
        <v>2.9979</v>
      </c>
      <c r="R3190" s="3">
        <v>2.9979</v>
      </c>
      <c r="S3190" s="3">
        <v>3.3571</v>
      </c>
      <c r="U3190" s="3">
        <v>3.3571</v>
      </c>
      <c r="V3190" s="3">
        <v>3.3571</v>
      </c>
      <c r="W3190" s="3">
        <v>3.357</v>
      </c>
      <c r="X3190" s="3">
        <v>3.2143</v>
      </c>
      <c r="Z3190" s="3">
        <v>3.3571</v>
      </c>
      <c r="AA3190" s="3">
        <v>2.58</v>
      </c>
      <c r="AB3190" s="3" t="s">
        <v>4866</v>
      </c>
      <c r="AF3190" s="3">
        <v>2.9979</v>
      </c>
      <c r="AH3190" s="3">
        <v>3.2036</v>
      </c>
      <c r="AI3190" s="3">
        <v>2.9979</v>
      </c>
      <c r="AJ3190" s="3">
        <v>3.2036</v>
      </c>
      <c r="AK3190" s="125">
        <f t="shared" si="101"/>
        <v>3.16506842105263</v>
      </c>
    </row>
    <row r="3191" s="3" customFormat="1" ht="27" spans="1:37">
      <c r="A3191" s="1">
        <v>3188</v>
      </c>
      <c r="B3191" s="3" t="s">
        <v>4867</v>
      </c>
      <c r="C3191" s="3" t="s">
        <v>307</v>
      </c>
      <c r="D3191" s="3" t="s">
        <v>136</v>
      </c>
      <c r="E3191" s="3" t="s">
        <v>4824</v>
      </c>
      <c r="F3191" s="3">
        <v>2.1989</v>
      </c>
      <c r="G3191" s="3">
        <v>2.1</v>
      </c>
      <c r="I3191" s="3">
        <v>2.1</v>
      </c>
      <c r="J3191" s="3">
        <v>2.1</v>
      </c>
      <c r="L3191" s="3">
        <v>2.1</v>
      </c>
      <c r="N3191" s="3">
        <v>2.1</v>
      </c>
      <c r="O3191" s="3">
        <v>2.1</v>
      </c>
      <c r="T3191" s="3">
        <v>2.1</v>
      </c>
      <c r="U3191" s="3">
        <v>2.1</v>
      </c>
      <c r="V3191" s="3">
        <v>2.1</v>
      </c>
      <c r="W3191" s="3">
        <v>2.1</v>
      </c>
      <c r="Y3191" s="3">
        <v>2.1</v>
      </c>
      <c r="Z3191" s="3">
        <v>2.1</v>
      </c>
      <c r="AB3191" s="3">
        <v>2.1</v>
      </c>
      <c r="AC3191" s="3">
        <v>2.1</v>
      </c>
      <c r="AI3191" s="3">
        <v>2.1</v>
      </c>
      <c r="AJ3191" s="3">
        <v>2.1</v>
      </c>
      <c r="AK3191" s="3">
        <f t="shared" si="101"/>
        <v>2.1</v>
      </c>
    </row>
    <row r="3192" s="3" customFormat="1" ht="27" spans="1:37">
      <c r="A3192" s="1">
        <v>3189</v>
      </c>
      <c r="B3192" s="3" t="s">
        <v>4868</v>
      </c>
      <c r="C3192" s="3" t="s">
        <v>736</v>
      </c>
      <c r="D3192" s="3" t="s">
        <v>251</v>
      </c>
      <c r="E3192" s="3" t="s">
        <v>4824</v>
      </c>
      <c r="F3192" s="3">
        <v>22</v>
      </c>
      <c r="I3192" s="3">
        <v>16.8333</v>
      </c>
      <c r="O3192" s="3">
        <v>16.8333</v>
      </c>
      <c r="Y3192" s="3">
        <v>16.8333</v>
      </c>
      <c r="AK3192" s="3">
        <f t="shared" si="101"/>
        <v>16.8333</v>
      </c>
    </row>
    <row r="3193" s="3" customFormat="1" ht="27" spans="1:37">
      <c r="A3193" s="1">
        <v>3190</v>
      </c>
      <c r="B3193" s="3" t="s">
        <v>182</v>
      </c>
      <c r="C3193" s="3" t="s">
        <v>183</v>
      </c>
      <c r="D3193" s="3" t="s">
        <v>237</v>
      </c>
      <c r="E3193" s="3" t="s">
        <v>4824</v>
      </c>
      <c r="F3193" s="3">
        <v>3.7857</v>
      </c>
      <c r="AA3193" s="3">
        <v>3.72</v>
      </c>
      <c r="AK3193" s="3">
        <f t="shared" si="101"/>
        <v>3.72</v>
      </c>
    </row>
    <row r="3194" s="3" customFormat="1" ht="35.25" customHeight="1" spans="1:37">
      <c r="A3194" s="1">
        <v>3191</v>
      </c>
      <c r="B3194" s="3" t="s">
        <v>1252</v>
      </c>
      <c r="C3194" s="3" t="s">
        <v>191</v>
      </c>
      <c r="D3194" s="3" t="s">
        <v>189</v>
      </c>
      <c r="E3194" s="3" t="s">
        <v>4824</v>
      </c>
      <c r="F3194" s="3">
        <v>3.2787</v>
      </c>
      <c r="K3194" s="3">
        <v>3.0403</v>
      </c>
      <c r="U3194" s="3">
        <v>3.126</v>
      </c>
      <c r="X3194" s="3">
        <v>3.126</v>
      </c>
      <c r="AA3194" s="3">
        <v>2.58</v>
      </c>
      <c r="AI3194" s="3">
        <v>3.126</v>
      </c>
      <c r="AK3194" s="3">
        <f t="shared" si="101"/>
        <v>2.99966</v>
      </c>
    </row>
    <row r="3195" s="3" customFormat="1" ht="35.25" customHeight="1" spans="1:37">
      <c r="A3195" s="1">
        <v>3192</v>
      </c>
      <c r="B3195" s="3" t="s">
        <v>4869</v>
      </c>
      <c r="C3195" s="3" t="s">
        <v>76</v>
      </c>
      <c r="D3195" s="3" t="s">
        <v>187</v>
      </c>
      <c r="E3195" s="3" t="s">
        <v>4824</v>
      </c>
      <c r="F3195" s="3">
        <v>7.8473</v>
      </c>
      <c r="J3195" s="3">
        <v>7.7705</v>
      </c>
      <c r="L3195" s="3">
        <v>7.7773</v>
      </c>
      <c r="N3195" s="3">
        <v>7.793</v>
      </c>
      <c r="O3195" s="3">
        <v>7.775</v>
      </c>
      <c r="Q3195" s="3">
        <v>7.761</v>
      </c>
      <c r="U3195" s="3">
        <v>7.7935</v>
      </c>
      <c r="V3195" s="3">
        <v>7.775</v>
      </c>
      <c r="W3195" s="3">
        <v>7.7705</v>
      </c>
      <c r="AA3195" s="3">
        <v>7.752</v>
      </c>
      <c r="AB3195" s="3">
        <v>7.7245</v>
      </c>
      <c r="AC3195" s="3">
        <v>7.793</v>
      </c>
      <c r="AD3195" s="3">
        <v>7.775</v>
      </c>
      <c r="AI3195" s="3">
        <v>7.761</v>
      </c>
      <c r="AJ3195" s="3">
        <v>7.775</v>
      </c>
      <c r="AK3195" s="3">
        <v>7.7712</v>
      </c>
    </row>
    <row r="3196" s="3" customFormat="1" ht="35.25" customHeight="1" spans="1:37">
      <c r="A3196" s="1">
        <v>3193</v>
      </c>
      <c r="B3196" s="3" t="s">
        <v>4869</v>
      </c>
      <c r="C3196" s="3" t="s">
        <v>307</v>
      </c>
      <c r="D3196" s="3" t="s">
        <v>187</v>
      </c>
      <c r="E3196" s="3" t="s">
        <v>4824</v>
      </c>
      <c r="F3196" s="3">
        <v>2.7656</v>
      </c>
      <c r="I3196" s="3">
        <v>2.732</v>
      </c>
      <c r="J3196" s="3">
        <v>2.69</v>
      </c>
      <c r="L3196" s="3">
        <v>2.6912</v>
      </c>
      <c r="O3196" s="3">
        <v>2.69</v>
      </c>
      <c r="Q3196" s="3">
        <v>2.69</v>
      </c>
      <c r="U3196" s="3">
        <v>2.69</v>
      </c>
      <c r="V3196" s="3">
        <v>2.6935</v>
      </c>
      <c r="W3196" s="3">
        <v>2.69</v>
      </c>
      <c r="Y3196" s="3">
        <v>2.758</v>
      </c>
      <c r="AA3196" s="3">
        <v>2.6824</v>
      </c>
      <c r="AB3196" s="3">
        <v>2.6725</v>
      </c>
      <c r="AC3196" s="3">
        <v>2.693</v>
      </c>
      <c r="AD3196" s="3">
        <v>2.6905</v>
      </c>
      <c r="AJ3196" s="3">
        <v>2.69</v>
      </c>
      <c r="AK3196" s="3">
        <v>2.6967</v>
      </c>
    </row>
    <row r="3197" s="3" customFormat="1" ht="35.25" customHeight="1" spans="1:37">
      <c r="A3197" s="1">
        <v>3194</v>
      </c>
      <c r="B3197" s="3" t="s">
        <v>4870</v>
      </c>
      <c r="C3197" s="3" t="s">
        <v>183</v>
      </c>
      <c r="D3197" s="3" t="s">
        <v>237</v>
      </c>
      <c r="E3197" s="3" t="s">
        <v>4824</v>
      </c>
      <c r="F3197" s="3">
        <v>5.5307</v>
      </c>
      <c r="AA3197" s="3">
        <v>2.5</v>
      </c>
      <c r="AB3197" s="3">
        <v>5.46428571428571</v>
      </c>
      <c r="AK3197" s="3">
        <v>3.9821</v>
      </c>
    </row>
    <row r="3198" s="3" customFormat="1" ht="35.25" customHeight="1" spans="1:37">
      <c r="A3198" s="1">
        <v>3195</v>
      </c>
      <c r="B3198" s="3" t="s">
        <v>4870</v>
      </c>
      <c r="C3198" s="3" t="s">
        <v>191</v>
      </c>
      <c r="D3198" s="3" t="s">
        <v>237</v>
      </c>
      <c r="E3198" s="3" t="s">
        <v>4824</v>
      </c>
      <c r="F3198" s="3">
        <v>9.4021</v>
      </c>
      <c r="AA3198" s="3">
        <v>5.7</v>
      </c>
      <c r="AB3198" s="3">
        <v>9.28928571428571</v>
      </c>
      <c r="AK3198" s="3">
        <v>7.4946</v>
      </c>
    </row>
    <row r="3199" s="3" customFormat="1" ht="35.25" customHeight="1" spans="1:37">
      <c r="A3199" s="1">
        <v>3196</v>
      </c>
      <c r="B3199" s="3" t="s">
        <v>4871</v>
      </c>
      <c r="C3199" s="3" t="s">
        <v>183</v>
      </c>
      <c r="D3199" s="3" t="s">
        <v>237</v>
      </c>
      <c r="E3199" s="3" t="s">
        <v>4824</v>
      </c>
      <c r="F3199" s="3">
        <v>14.1429</v>
      </c>
      <c r="AB3199" s="3">
        <v>10</v>
      </c>
      <c r="AK3199" s="3">
        <v>10</v>
      </c>
    </row>
    <row r="3200" s="3" customFormat="1" ht="35.25" customHeight="1" spans="1:37">
      <c r="A3200" s="1">
        <v>3197</v>
      </c>
      <c r="B3200" s="3" t="s">
        <v>4871</v>
      </c>
      <c r="C3200" s="3" t="s">
        <v>191</v>
      </c>
      <c r="D3200" s="3" t="s">
        <v>233</v>
      </c>
      <c r="E3200" s="3" t="s">
        <v>4824</v>
      </c>
      <c r="F3200" s="3">
        <v>25.1429</v>
      </c>
      <c r="K3200" s="3" t="s">
        <v>2027</v>
      </c>
      <c r="AB3200" s="3">
        <v>17</v>
      </c>
      <c r="AK3200" s="3">
        <v>17</v>
      </c>
    </row>
    <row r="3201" s="3" customFormat="1" ht="35.25" customHeight="1" spans="1:37">
      <c r="A3201" s="1">
        <v>3198</v>
      </c>
      <c r="B3201" s="3" t="s">
        <v>4872</v>
      </c>
      <c r="C3201" s="3" t="s">
        <v>315</v>
      </c>
      <c r="D3201" s="3" t="s">
        <v>189</v>
      </c>
      <c r="E3201" s="3" t="s">
        <v>4824</v>
      </c>
      <c r="F3201" s="3">
        <v>1.5567</v>
      </c>
      <c r="I3201" s="3">
        <v>1.46633333333333</v>
      </c>
      <c r="K3201" s="3">
        <v>1.364</v>
      </c>
      <c r="M3201" s="3">
        <v>1.31591666666667</v>
      </c>
      <c r="O3201" s="3">
        <v>1.31633333333333</v>
      </c>
      <c r="Q3201" s="3">
        <v>1.31433333333333</v>
      </c>
      <c r="U3201" s="3">
        <v>1.46266666666667</v>
      </c>
      <c r="V3201" s="3">
        <v>1.298</v>
      </c>
      <c r="W3201" s="3">
        <v>1.354</v>
      </c>
      <c r="Y3201" s="3">
        <v>1.31433333333333</v>
      </c>
      <c r="AH3201" s="3">
        <v>1.43366666666667</v>
      </c>
      <c r="AI3201" s="3">
        <v>1.298</v>
      </c>
      <c r="AK3201" s="3">
        <v>1.358</v>
      </c>
    </row>
    <row r="3202" s="3" customFormat="1" ht="35.25" customHeight="1" spans="1:37">
      <c r="A3202" s="1">
        <v>3199</v>
      </c>
      <c r="B3202" s="3" t="s">
        <v>4872</v>
      </c>
      <c r="C3202" s="3" t="s">
        <v>315</v>
      </c>
      <c r="D3202" s="3" t="s">
        <v>187</v>
      </c>
      <c r="E3202" s="3" t="s">
        <v>4824</v>
      </c>
      <c r="F3202" s="3">
        <v>1.5799</v>
      </c>
      <c r="G3202" s="3">
        <v>1.3175</v>
      </c>
      <c r="I3202" s="3">
        <v>1.4885</v>
      </c>
      <c r="M3202" s="3">
        <v>1.315915</v>
      </c>
      <c r="N3202" s="3">
        <v>1.3175</v>
      </c>
      <c r="O3202" s="3">
        <v>1.3165</v>
      </c>
      <c r="Q3202" s="3">
        <v>1.3145</v>
      </c>
      <c r="U3202" s="3">
        <v>1.4845</v>
      </c>
      <c r="V3202" s="3">
        <v>1.3175</v>
      </c>
      <c r="Y3202" s="3">
        <v>1.3145</v>
      </c>
      <c r="Z3202" s="3">
        <v>1.3175</v>
      </c>
      <c r="AD3202" s="3">
        <v>1.415</v>
      </c>
      <c r="AI3202" s="3">
        <v>1.3145</v>
      </c>
      <c r="AJ3202" s="3">
        <v>1.3175</v>
      </c>
      <c r="AK3202" s="3">
        <v>1.3501</v>
      </c>
    </row>
    <row r="3203" s="3" customFormat="1" ht="35.25" customHeight="1" spans="1:37">
      <c r="A3203" s="1">
        <v>3200</v>
      </c>
      <c r="B3203" s="3" t="s">
        <v>4872</v>
      </c>
      <c r="C3203" s="3" t="s">
        <v>1858</v>
      </c>
      <c r="D3203" s="3" t="s">
        <v>187</v>
      </c>
      <c r="E3203" s="3" t="s">
        <v>4824</v>
      </c>
      <c r="F3203" s="3">
        <v>2.7784</v>
      </c>
      <c r="I3203" s="3">
        <v>2.581</v>
      </c>
      <c r="L3203" s="3">
        <v>2.7069</v>
      </c>
      <c r="O3203" s="3">
        <v>2.581</v>
      </c>
      <c r="Q3203" s="3">
        <v>2.581</v>
      </c>
      <c r="U3203" s="3">
        <v>2.581</v>
      </c>
      <c r="V3203" s="3">
        <v>2.7435</v>
      </c>
      <c r="Y3203" s="3">
        <v>2.581</v>
      </c>
      <c r="AI3203" s="3">
        <v>2.581</v>
      </c>
      <c r="AJ3203" s="3">
        <v>2.581</v>
      </c>
      <c r="AK3203" s="3">
        <v>2.613</v>
      </c>
    </row>
    <row r="3204" s="3" customFormat="1" ht="35.25" customHeight="1" spans="1:37">
      <c r="A3204" s="1">
        <v>3201</v>
      </c>
      <c r="B3204" s="3" t="s">
        <v>3575</v>
      </c>
      <c r="C3204" s="3" t="s">
        <v>959</v>
      </c>
      <c r="D3204" s="3" t="s">
        <v>240</v>
      </c>
      <c r="E3204" s="3" t="s">
        <v>4824</v>
      </c>
      <c r="F3204" s="3">
        <v>3.089</v>
      </c>
      <c r="I3204" s="3">
        <v>2.431</v>
      </c>
      <c r="J3204" s="3">
        <v>2.516</v>
      </c>
      <c r="L3204" s="3">
        <v>2.4845</v>
      </c>
      <c r="N3204" s="3">
        <v>2.731</v>
      </c>
      <c r="O3204" s="3">
        <v>2.449</v>
      </c>
      <c r="Q3204" s="3">
        <v>2.431</v>
      </c>
      <c r="U3204" s="3">
        <v>2.731</v>
      </c>
      <c r="V3204" s="3">
        <v>2.878</v>
      </c>
      <c r="W3204" s="3">
        <v>2.549</v>
      </c>
      <c r="Y3204" s="3">
        <v>2.431</v>
      </c>
      <c r="AD3204" s="3">
        <v>2.731</v>
      </c>
      <c r="AK3204" s="3">
        <v>2.5784</v>
      </c>
    </row>
    <row r="3205" s="3" customFormat="1" ht="35.25" customHeight="1" spans="1:37">
      <c r="A3205" s="1">
        <v>3202</v>
      </c>
      <c r="B3205" s="3" t="s">
        <v>3575</v>
      </c>
      <c r="C3205" s="3" t="s">
        <v>315</v>
      </c>
      <c r="D3205" s="3" t="s">
        <v>189</v>
      </c>
      <c r="E3205" s="3" t="s">
        <v>4824</v>
      </c>
      <c r="F3205" s="3">
        <v>0.3813</v>
      </c>
      <c r="G3205" s="3">
        <v>0.341333333333333</v>
      </c>
      <c r="I3205" s="3">
        <v>0.341333333333333</v>
      </c>
      <c r="V3205" s="3">
        <v>0.379333333333333</v>
      </c>
      <c r="Y3205" s="3">
        <v>0.341333333333333</v>
      </c>
      <c r="Z3205" s="3">
        <v>0.341333333333333</v>
      </c>
      <c r="AI3205" s="3">
        <v>0.341333333333333</v>
      </c>
      <c r="AK3205" s="3">
        <v>0.3477</v>
      </c>
    </row>
    <row r="3206" s="3" customFormat="1" ht="35.25" customHeight="1" spans="1:37">
      <c r="A3206" s="1">
        <v>3203</v>
      </c>
      <c r="B3206" s="3" t="s">
        <v>3575</v>
      </c>
      <c r="C3206" s="3" t="s">
        <v>315</v>
      </c>
      <c r="D3206" s="3" t="s">
        <v>187</v>
      </c>
      <c r="E3206" s="3" t="s">
        <v>4824</v>
      </c>
      <c r="F3206" s="3">
        <v>0.387</v>
      </c>
      <c r="G3206" s="3">
        <v>0.3465</v>
      </c>
      <c r="Q3206" s="3">
        <v>0.3815</v>
      </c>
      <c r="V3206" s="3">
        <v>0.385</v>
      </c>
      <c r="AI3206" s="3">
        <v>0.3815</v>
      </c>
      <c r="AK3206" s="3">
        <v>0.3736</v>
      </c>
    </row>
    <row r="3207" s="3" customFormat="1" ht="35.25" customHeight="1" spans="1:37">
      <c r="A3207" s="1">
        <v>3204</v>
      </c>
      <c r="B3207" s="3" t="s">
        <v>1265</v>
      </c>
      <c r="C3207" s="3" t="s">
        <v>191</v>
      </c>
      <c r="D3207" s="3" t="s">
        <v>251</v>
      </c>
      <c r="E3207" s="3" t="s">
        <v>4824</v>
      </c>
      <c r="F3207" s="3">
        <v>1.6906</v>
      </c>
      <c r="I3207" s="3">
        <v>1.60666666666667</v>
      </c>
      <c r="J3207" s="3">
        <v>1.52</v>
      </c>
      <c r="K3207" s="3">
        <v>1.5625</v>
      </c>
      <c r="L3207" s="3">
        <v>1.5266</v>
      </c>
      <c r="N3207" s="3">
        <v>1.52</v>
      </c>
      <c r="O3207" s="3">
        <v>1.52</v>
      </c>
      <c r="Q3207" s="3">
        <v>1.52</v>
      </c>
      <c r="U3207" s="3">
        <v>1.52083333333333</v>
      </c>
      <c r="W3207" s="3">
        <v>1.52</v>
      </c>
      <c r="Y3207" s="3">
        <v>1.575</v>
      </c>
      <c r="AD3207" s="3">
        <v>1.52083333333333</v>
      </c>
      <c r="AJ3207" s="3">
        <v>1.52</v>
      </c>
      <c r="AK3207" s="3">
        <v>1.536</v>
      </c>
    </row>
    <row r="3208" s="3" customFormat="1" ht="35.25" customHeight="1" spans="1:37">
      <c r="A3208" s="1">
        <v>3205</v>
      </c>
      <c r="B3208" s="3" t="s">
        <v>4873</v>
      </c>
      <c r="C3208" s="3" t="s">
        <v>466</v>
      </c>
      <c r="D3208" s="3" t="s">
        <v>122</v>
      </c>
      <c r="E3208" s="3" t="s">
        <v>4824</v>
      </c>
      <c r="F3208" s="3">
        <v>0.1385</v>
      </c>
      <c r="V3208" s="3">
        <v>0.123</v>
      </c>
      <c r="AB3208" s="3">
        <v>0.127</v>
      </c>
      <c r="AK3208" s="3">
        <v>0.125</v>
      </c>
    </row>
    <row r="3209" s="14" customFormat="1" ht="40.5" spans="1:37">
      <c r="A3209" s="1">
        <v>3206</v>
      </c>
      <c r="B3209" s="131" t="s">
        <v>2753</v>
      </c>
      <c r="C3209" s="132" t="s">
        <v>4874</v>
      </c>
      <c r="D3209" s="132" t="s">
        <v>81</v>
      </c>
      <c r="E3209" s="132" t="s">
        <v>4875</v>
      </c>
      <c r="F3209" s="133">
        <v>1.35666666666667</v>
      </c>
      <c r="G3209" s="134">
        <v>1.3525</v>
      </c>
      <c r="H3209" s="131"/>
      <c r="I3209" s="131"/>
      <c r="J3209" s="131"/>
      <c r="K3209" s="131"/>
      <c r="L3209" s="131"/>
      <c r="M3209" s="131"/>
      <c r="N3209" s="131"/>
      <c r="O3209" s="131"/>
      <c r="P3209" s="131"/>
      <c r="Q3209" s="134">
        <v>1.3525</v>
      </c>
      <c r="R3209" s="131"/>
      <c r="S3209" s="131"/>
      <c r="T3209" s="131"/>
      <c r="U3209" s="134">
        <v>1.3525</v>
      </c>
      <c r="V3209" s="134">
        <v>1.3525</v>
      </c>
      <c r="W3209" s="131"/>
      <c r="X3209" s="131"/>
      <c r="Y3209" s="131"/>
      <c r="Z3209" s="131"/>
      <c r="AA3209" s="131"/>
      <c r="AB3209" s="131"/>
      <c r="AC3209" s="131"/>
      <c r="AD3209" s="134"/>
      <c r="AE3209" s="134"/>
      <c r="AF3209" s="134"/>
      <c r="AG3209" s="134"/>
      <c r="AH3209" s="134"/>
      <c r="AI3209" s="134"/>
      <c r="AJ3209" s="134">
        <v>1.3525</v>
      </c>
      <c r="AK3209" s="134">
        <v>1.3525</v>
      </c>
    </row>
    <row r="3210" s="14" customFormat="1" ht="40.5" spans="1:37">
      <c r="A3210" s="1">
        <v>3207</v>
      </c>
      <c r="B3210" s="131" t="s">
        <v>2753</v>
      </c>
      <c r="C3210" s="132" t="s">
        <v>4876</v>
      </c>
      <c r="D3210" s="132" t="s">
        <v>81</v>
      </c>
      <c r="E3210" s="132" t="s">
        <v>4875</v>
      </c>
      <c r="F3210" s="133">
        <v>1.32291666666667</v>
      </c>
      <c r="G3210" s="135">
        <v>1.31875</v>
      </c>
      <c r="H3210" s="131"/>
      <c r="I3210" s="131"/>
      <c r="J3210" s="135">
        <v>1.31875</v>
      </c>
      <c r="K3210" s="131"/>
      <c r="L3210" s="131"/>
      <c r="M3210" s="135">
        <v>1.31875</v>
      </c>
      <c r="N3210" s="131"/>
      <c r="O3210" s="135">
        <v>1.31875</v>
      </c>
      <c r="P3210" s="131"/>
      <c r="Q3210" s="135">
        <v>1.31875</v>
      </c>
      <c r="R3210" s="135">
        <v>1.31875</v>
      </c>
      <c r="S3210" s="131"/>
      <c r="T3210" s="131"/>
      <c r="U3210" s="135">
        <v>1.31875</v>
      </c>
      <c r="V3210" s="135">
        <v>1.31875</v>
      </c>
      <c r="W3210" s="131"/>
      <c r="X3210" s="131"/>
      <c r="Y3210" s="131"/>
      <c r="Z3210" s="135">
        <v>1.31875</v>
      </c>
      <c r="AA3210" s="131"/>
      <c r="AB3210" s="131"/>
      <c r="AC3210" s="131"/>
      <c r="AD3210" s="134">
        <v>1.3188</v>
      </c>
      <c r="AE3210" s="134"/>
      <c r="AF3210" s="134"/>
      <c r="AG3210" s="134"/>
      <c r="AH3210" s="134"/>
      <c r="AI3210" s="135">
        <v>1.31875</v>
      </c>
      <c r="AJ3210" s="134"/>
      <c r="AK3210" s="135">
        <v>1.31875</v>
      </c>
    </row>
    <row r="3211" s="14" customFormat="1" ht="40.5" spans="1:37">
      <c r="A3211" s="1">
        <v>3208</v>
      </c>
      <c r="B3211" s="132" t="s">
        <v>2991</v>
      </c>
      <c r="C3211" s="132" t="s">
        <v>4877</v>
      </c>
      <c r="D3211" s="132" t="s">
        <v>81</v>
      </c>
      <c r="E3211" s="132" t="s">
        <v>4875</v>
      </c>
      <c r="F3211" s="133">
        <v>4.30916666666667</v>
      </c>
      <c r="G3211" s="131"/>
      <c r="H3211" s="131"/>
      <c r="I3211" s="131"/>
      <c r="J3211" s="131"/>
      <c r="K3211" s="131"/>
      <c r="L3211" s="131"/>
      <c r="M3211" s="131"/>
      <c r="N3211" s="131"/>
      <c r="O3211" s="131"/>
      <c r="P3211" s="131"/>
      <c r="Q3211" s="131"/>
      <c r="R3211" s="131"/>
      <c r="S3211" s="131"/>
      <c r="T3211" s="136">
        <v>4.29</v>
      </c>
      <c r="U3211" s="131"/>
      <c r="V3211" s="131"/>
      <c r="W3211" s="131"/>
      <c r="X3211" s="131"/>
      <c r="Y3211" s="131"/>
      <c r="Z3211" s="131"/>
      <c r="AA3211" s="131"/>
      <c r="AB3211" s="131"/>
      <c r="AC3211" s="131"/>
      <c r="AD3211" s="134"/>
      <c r="AE3211" s="134"/>
      <c r="AF3211" s="134"/>
      <c r="AG3211" s="134"/>
      <c r="AH3211" s="134"/>
      <c r="AI3211" s="134"/>
      <c r="AJ3211" s="134"/>
      <c r="AK3211" s="135">
        <v>4.29</v>
      </c>
    </row>
    <row r="3212" s="14" customFormat="1" ht="40.5" spans="1:37">
      <c r="A3212" s="1">
        <v>3209</v>
      </c>
      <c r="B3212" s="132" t="s">
        <v>4878</v>
      </c>
      <c r="C3212" s="132" t="s">
        <v>4879</v>
      </c>
      <c r="D3212" s="132" t="s">
        <v>81</v>
      </c>
      <c r="E3212" s="132" t="s">
        <v>4875</v>
      </c>
      <c r="F3212" s="133">
        <v>9.153</v>
      </c>
      <c r="G3212" s="135">
        <f>91.24/10</f>
        <v>9.124</v>
      </c>
      <c r="H3212" s="131"/>
      <c r="I3212" s="131"/>
      <c r="J3212" s="135">
        <f>91.24/10</f>
        <v>9.124</v>
      </c>
      <c r="K3212" s="131"/>
      <c r="L3212" s="131"/>
      <c r="M3212" s="135">
        <f t="shared" ref="M3212:R3212" si="102">91.24/10</f>
        <v>9.124</v>
      </c>
      <c r="N3212" s="131"/>
      <c r="O3212" s="131"/>
      <c r="P3212" s="131"/>
      <c r="Q3212" s="135">
        <f t="shared" si="102"/>
        <v>9.124</v>
      </c>
      <c r="R3212" s="135">
        <f t="shared" si="102"/>
        <v>9.124</v>
      </c>
      <c r="S3212" s="131"/>
      <c r="T3212" s="135">
        <v>9.032</v>
      </c>
      <c r="U3212" s="131"/>
      <c r="V3212" s="131"/>
      <c r="W3212" s="131"/>
      <c r="X3212" s="131"/>
      <c r="Y3212" s="135">
        <f>91.24/10</f>
        <v>9.124</v>
      </c>
      <c r="Z3212" s="131"/>
      <c r="AA3212" s="131"/>
      <c r="AB3212" s="131"/>
      <c r="AC3212" s="131"/>
      <c r="AD3212" s="134"/>
      <c r="AE3212" s="134"/>
      <c r="AF3212" s="134"/>
      <c r="AG3212" s="134"/>
      <c r="AH3212" s="134"/>
      <c r="AI3212" s="135">
        <v>9.032</v>
      </c>
      <c r="AJ3212" s="134"/>
      <c r="AK3212" s="135">
        <v>9.101</v>
      </c>
    </row>
    <row r="3213" s="14" customFormat="1" ht="40.5" spans="1:37">
      <c r="A3213" s="1">
        <v>3210</v>
      </c>
      <c r="B3213" s="132" t="s">
        <v>4878</v>
      </c>
      <c r="C3213" s="132" t="s">
        <v>4880</v>
      </c>
      <c r="D3213" s="132" t="s">
        <v>81</v>
      </c>
      <c r="E3213" s="132" t="s">
        <v>4875</v>
      </c>
      <c r="F3213" s="133">
        <v>15.506</v>
      </c>
      <c r="G3213" s="131"/>
      <c r="H3213" s="131"/>
      <c r="I3213" s="131"/>
      <c r="J3213" s="135">
        <v>15.468</v>
      </c>
      <c r="K3213" s="131"/>
      <c r="L3213" s="131"/>
      <c r="M3213" s="135">
        <v>15.468</v>
      </c>
      <c r="N3213" s="131"/>
      <c r="O3213" s="131"/>
      <c r="P3213" s="131"/>
      <c r="Q3213" s="135">
        <v>15.468</v>
      </c>
      <c r="R3213" s="135">
        <v>15.468</v>
      </c>
      <c r="S3213" s="131"/>
      <c r="T3213" s="135">
        <v>15.404</v>
      </c>
      <c r="U3213" s="131"/>
      <c r="V3213" s="131"/>
      <c r="W3213" s="131"/>
      <c r="X3213" s="131"/>
      <c r="Y3213" s="135">
        <v>15.468</v>
      </c>
      <c r="Z3213" s="131"/>
      <c r="AA3213" s="131"/>
      <c r="AB3213" s="131"/>
      <c r="AC3213" s="131"/>
      <c r="AD3213" s="134"/>
      <c r="AE3213" s="134"/>
      <c r="AF3213" s="134"/>
      <c r="AG3213" s="134"/>
      <c r="AH3213" s="134"/>
      <c r="AI3213" s="135">
        <v>15.404</v>
      </c>
      <c r="AJ3213" s="134"/>
      <c r="AK3213" s="134">
        <v>15.4497</v>
      </c>
    </row>
    <row r="3214" s="14" customFormat="1" ht="54" spans="1:16384">
      <c r="A3214" s="132">
        <v>3211</v>
      </c>
      <c r="B3214" s="132" t="s">
        <v>515</v>
      </c>
      <c r="C3214" s="132" t="s">
        <v>156</v>
      </c>
      <c r="D3214" s="132" t="s">
        <v>81</v>
      </c>
      <c r="E3214" s="132" t="s">
        <v>4881</v>
      </c>
      <c r="F3214" s="132">
        <v>1.9167</v>
      </c>
      <c r="G3214" s="132">
        <v>1.71</v>
      </c>
      <c r="H3214" s="132">
        <v>2.5233</v>
      </c>
      <c r="I3214" s="132"/>
      <c r="J3214" s="132"/>
      <c r="K3214" s="132"/>
      <c r="L3214" s="132">
        <v>1.6896</v>
      </c>
      <c r="M3214" s="132"/>
      <c r="N3214" s="132"/>
      <c r="O3214" s="132"/>
      <c r="P3214" s="132">
        <v>1.788</v>
      </c>
      <c r="Q3214" s="132"/>
      <c r="R3214" s="132"/>
      <c r="S3214" s="132">
        <v>1.9576</v>
      </c>
      <c r="T3214" s="132"/>
      <c r="U3214" s="132"/>
      <c r="V3214" s="132"/>
      <c r="W3214" s="132"/>
      <c r="X3214" s="132">
        <v>1.71</v>
      </c>
      <c r="Y3214" s="132"/>
      <c r="Z3214" s="132"/>
      <c r="AA3214" s="132"/>
      <c r="AB3214" s="132"/>
      <c r="AC3214" s="132"/>
      <c r="AD3214" s="132">
        <v>1.71</v>
      </c>
      <c r="AE3214" s="132">
        <v>1.71</v>
      </c>
      <c r="AF3214" s="132"/>
      <c r="AG3214" s="132"/>
      <c r="AH3214" s="132"/>
      <c r="AI3214" s="132"/>
      <c r="AJ3214" s="132"/>
      <c r="AK3214" s="132">
        <v>1.8498</v>
      </c>
      <c r="AL3214" s="132"/>
      <c r="AM3214" s="132"/>
      <c r="AN3214" s="132"/>
      <c r="AO3214" s="132"/>
      <c r="AP3214" s="132"/>
      <c r="AQ3214" s="132"/>
      <c r="AR3214" s="132"/>
      <c r="AS3214" s="132"/>
      <c r="AT3214" s="132"/>
      <c r="AU3214" s="132"/>
      <c r="AV3214" s="132"/>
      <c r="AW3214" s="132"/>
      <c r="AX3214" s="132"/>
      <c r="AY3214" s="132"/>
      <c r="AZ3214" s="132"/>
      <c r="BA3214" s="132"/>
      <c r="BB3214" s="132"/>
      <c r="BC3214" s="132"/>
      <c r="BD3214" s="132"/>
      <c r="BE3214" s="132"/>
      <c r="BF3214" s="132"/>
      <c r="BG3214" s="132"/>
      <c r="BH3214" s="132"/>
      <c r="BI3214" s="132"/>
      <c r="BJ3214" s="132"/>
      <c r="BK3214" s="132"/>
      <c r="BL3214" s="132"/>
      <c r="BM3214" s="132"/>
      <c r="BN3214" s="132"/>
      <c r="BO3214" s="132"/>
      <c r="BP3214" s="132"/>
      <c r="BQ3214" s="132"/>
      <c r="BR3214" s="132"/>
      <c r="BS3214" s="132"/>
      <c r="BT3214" s="132"/>
      <c r="BU3214" s="132"/>
      <c r="BV3214" s="132"/>
      <c r="BW3214" s="132"/>
      <c r="BX3214" s="132"/>
      <c r="BY3214" s="132"/>
      <c r="BZ3214" s="132"/>
      <c r="CA3214" s="132"/>
      <c r="CB3214" s="132"/>
      <c r="CC3214" s="132"/>
      <c r="CD3214" s="132"/>
      <c r="CE3214" s="132"/>
      <c r="CF3214" s="132"/>
      <c r="CG3214" s="132"/>
      <c r="CH3214" s="132"/>
      <c r="CI3214" s="132"/>
      <c r="CJ3214" s="132"/>
      <c r="CK3214" s="132"/>
      <c r="CL3214" s="132"/>
      <c r="CM3214" s="132"/>
      <c r="CN3214" s="132"/>
      <c r="CO3214" s="132"/>
      <c r="CP3214" s="132"/>
      <c r="CQ3214" s="132"/>
      <c r="CR3214" s="132"/>
      <c r="CS3214" s="132"/>
      <c r="CT3214" s="132"/>
      <c r="CU3214" s="132"/>
      <c r="CV3214" s="132"/>
      <c r="CW3214" s="132"/>
      <c r="CX3214" s="132"/>
      <c r="CY3214" s="132"/>
      <c r="CZ3214" s="132"/>
      <c r="DA3214" s="132"/>
      <c r="DB3214" s="132"/>
      <c r="DC3214" s="132"/>
      <c r="DD3214" s="132"/>
      <c r="DE3214" s="132"/>
      <c r="DF3214" s="132"/>
      <c r="DG3214" s="132"/>
      <c r="DH3214" s="132"/>
      <c r="DI3214" s="132"/>
      <c r="DJ3214" s="132"/>
      <c r="DK3214" s="132"/>
      <c r="DL3214" s="132"/>
      <c r="DM3214" s="132"/>
      <c r="DN3214" s="132"/>
      <c r="DO3214" s="132"/>
      <c r="DP3214" s="132"/>
      <c r="DQ3214" s="132"/>
      <c r="DR3214" s="132"/>
      <c r="DS3214" s="132"/>
      <c r="DT3214" s="132"/>
      <c r="DU3214" s="132"/>
      <c r="DV3214" s="132"/>
      <c r="DW3214" s="132"/>
      <c r="DX3214" s="132"/>
      <c r="DY3214" s="132"/>
      <c r="DZ3214" s="132"/>
      <c r="EA3214" s="132"/>
      <c r="EB3214" s="132"/>
      <c r="EC3214" s="132"/>
      <c r="ED3214" s="132"/>
      <c r="EE3214" s="132"/>
      <c r="EF3214" s="132"/>
      <c r="EG3214" s="132"/>
      <c r="EH3214" s="132"/>
      <c r="EI3214" s="132"/>
      <c r="EJ3214" s="132"/>
      <c r="EK3214" s="132"/>
      <c r="EL3214" s="132"/>
      <c r="EM3214" s="132"/>
      <c r="EN3214" s="132"/>
      <c r="EO3214" s="132"/>
      <c r="EP3214" s="132"/>
      <c r="EQ3214" s="132"/>
      <c r="ER3214" s="132"/>
      <c r="ES3214" s="132"/>
      <c r="ET3214" s="132"/>
      <c r="EU3214" s="132"/>
      <c r="EV3214" s="132"/>
      <c r="EW3214" s="132"/>
      <c r="EX3214" s="132"/>
      <c r="EY3214" s="132"/>
      <c r="EZ3214" s="132"/>
      <c r="FA3214" s="132"/>
      <c r="FB3214" s="132"/>
      <c r="FC3214" s="132"/>
      <c r="FD3214" s="132"/>
      <c r="FE3214" s="132"/>
      <c r="FF3214" s="132"/>
      <c r="FG3214" s="132"/>
      <c r="FH3214" s="132"/>
      <c r="FI3214" s="132"/>
      <c r="FJ3214" s="132"/>
      <c r="FK3214" s="132"/>
      <c r="FL3214" s="132"/>
      <c r="FM3214" s="132"/>
      <c r="FN3214" s="132"/>
      <c r="FO3214" s="132"/>
      <c r="FP3214" s="132"/>
      <c r="FQ3214" s="132"/>
      <c r="FR3214" s="132"/>
      <c r="FS3214" s="132"/>
      <c r="FT3214" s="132"/>
      <c r="FU3214" s="132"/>
      <c r="FV3214" s="132"/>
      <c r="FW3214" s="132"/>
      <c r="FX3214" s="132"/>
      <c r="FY3214" s="132"/>
      <c r="FZ3214" s="132"/>
      <c r="GA3214" s="132"/>
      <c r="GB3214" s="132"/>
      <c r="GC3214" s="132"/>
      <c r="GD3214" s="132"/>
      <c r="GE3214" s="132"/>
      <c r="GF3214" s="132"/>
      <c r="GG3214" s="132"/>
      <c r="GH3214" s="132"/>
      <c r="GI3214" s="132"/>
      <c r="GJ3214" s="132"/>
      <c r="GK3214" s="132"/>
      <c r="GL3214" s="132"/>
      <c r="GM3214" s="132"/>
      <c r="GN3214" s="132"/>
      <c r="GO3214" s="132"/>
      <c r="GP3214" s="132"/>
      <c r="GQ3214" s="132"/>
      <c r="GR3214" s="132"/>
      <c r="GS3214" s="132"/>
      <c r="GT3214" s="132"/>
      <c r="GU3214" s="132"/>
      <c r="GV3214" s="132"/>
      <c r="GW3214" s="132"/>
      <c r="GX3214" s="132"/>
      <c r="GY3214" s="132"/>
      <c r="GZ3214" s="132"/>
      <c r="HA3214" s="132"/>
      <c r="HB3214" s="132"/>
      <c r="HC3214" s="132"/>
      <c r="HD3214" s="132"/>
      <c r="HE3214" s="132"/>
      <c r="HF3214" s="132"/>
      <c r="HG3214" s="132"/>
      <c r="HH3214" s="132"/>
      <c r="HI3214" s="132"/>
      <c r="HJ3214" s="132"/>
      <c r="HK3214" s="132"/>
      <c r="HL3214" s="132"/>
      <c r="HM3214" s="132"/>
      <c r="HN3214" s="132"/>
      <c r="HO3214" s="132"/>
      <c r="HP3214" s="132"/>
      <c r="HQ3214" s="132"/>
      <c r="HR3214" s="132"/>
      <c r="HS3214" s="132"/>
      <c r="HT3214" s="132"/>
      <c r="HU3214" s="132"/>
      <c r="HV3214" s="132"/>
      <c r="HW3214" s="132"/>
      <c r="HX3214" s="132"/>
      <c r="HY3214" s="132"/>
      <c r="HZ3214" s="132"/>
      <c r="IA3214" s="132"/>
      <c r="IB3214" s="132"/>
      <c r="IC3214" s="132"/>
      <c r="ID3214" s="132"/>
      <c r="IE3214" s="132"/>
      <c r="IF3214" s="132"/>
      <c r="IG3214" s="132"/>
      <c r="IH3214" s="132"/>
      <c r="II3214" s="132"/>
      <c r="IJ3214" s="132"/>
      <c r="IK3214" s="132"/>
      <c r="IL3214" s="132"/>
      <c r="IM3214" s="132"/>
      <c r="IN3214" s="132"/>
      <c r="IO3214" s="132"/>
      <c r="IP3214" s="132"/>
      <c r="IQ3214" s="132"/>
      <c r="IR3214" s="132"/>
      <c r="IS3214" s="132"/>
      <c r="IT3214" s="132"/>
      <c r="IU3214" s="132"/>
      <c r="IV3214" s="132"/>
      <c r="IW3214" s="132"/>
      <c r="IX3214" s="132"/>
      <c r="IY3214" s="132"/>
      <c r="IZ3214" s="132"/>
      <c r="JA3214" s="132"/>
      <c r="JB3214" s="132"/>
      <c r="JC3214" s="132"/>
      <c r="JD3214" s="132"/>
      <c r="JE3214" s="132"/>
      <c r="JF3214" s="132"/>
      <c r="JG3214" s="132"/>
      <c r="JH3214" s="132"/>
      <c r="JI3214" s="132"/>
      <c r="JJ3214" s="132"/>
      <c r="JK3214" s="132"/>
      <c r="JL3214" s="132"/>
      <c r="JM3214" s="132"/>
      <c r="JN3214" s="132"/>
      <c r="JO3214" s="132"/>
      <c r="JP3214" s="132"/>
      <c r="JQ3214" s="132"/>
      <c r="JR3214" s="132"/>
      <c r="JS3214" s="132"/>
      <c r="JT3214" s="132"/>
      <c r="JU3214" s="132"/>
      <c r="JV3214" s="132"/>
      <c r="JW3214" s="132"/>
      <c r="JX3214" s="132"/>
      <c r="JY3214" s="132"/>
      <c r="JZ3214" s="132"/>
      <c r="KA3214" s="132"/>
      <c r="KB3214" s="132"/>
      <c r="KC3214" s="132"/>
      <c r="KD3214" s="132"/>
      <c r="KE3214" s="132"/>
      <c r="KF3214" s="132"/>
      <c r="KG3214" s="132"/>
      <c r="KH3214" s="132"/>
      <c r="KI3214" s="132"/>
      <c r="KJ3214" s="132"/>
      <c r="KK3214" s="132"/>
      <c r="KL3214" s="132"/>
      <c r="KM3214" s="132"/>
      <c r="KN3214" s="132"/>
      <c r="KO3214" s="132"/>
      <c r="KP3214" s="132"/>
      <c r="KQ3214" s="132"/>
      <c r="KR3214" s="132"/>
      <c r="KS3214" s="132"/>
      <c r="KT3214" s="132"/>
      <c r="KU3214" s="132"/>
      <c r="KV3214" s="132"/>
      <c r="KW3214" s="132"/>
      <c r="KX3214" s="132"/>
      <c r="KY3214" s="132"/>
      <c r="KZ3214" s="132"/>
      <c r="LA3214" s="132"/>
      <c r="LB3214" s="132"/>
      <c r="LC3214" s="132"/>
      <c r="LD3214" s="132"/>
      <c r="LE3214" s="132"/>
      <c r="LF3214" s="132"/>
      <c r="LG3214" s="132"/>
      <c r="LH3214" s="132"/>
      <c r="LI3214" s="132"/>
      <c r="LJ3214" s="132"/>
      <c r="LK3214" s="132"/>
      <c r="LL3214" s="132"/>
      <c r="LM3214" s="132"/>
      <c r="LN3214" s="132"/>
      <c r="LO3214" s="132"/>
      <c r="LP3214" s="132"/>
      <c r="LQ3214" s="132"/>
      <c r="LR3214" s="132"/>
      <c r="LS3214" s="132"/>
      <c r="LT3214" s="132"/>
      <c r="LU3214" s="132"/>
      <c r="LV3214" s="132"/>
      <c r="LW3214" s="132"/>
      <c r="LX3214" s="132"/>
      <c r="LY3214" s="132"/>
      <c r="LZ3214" s="132"/>
      <c r="MA3214" s="132"/>
      <c r="MB3214" s="132"/>
      <c r="MC3214" s="132"/>
      <c r="MD3214" s="132"/>
      <c r="ME3214" s="132"/>
      <c r="MF3214" s="132"/>
      <c r="MG3214" s="132"/>
      <c r="MH3214" s="132"/>
      <c r="MI3214" s="132"/>
      <c r="MJ3214" s="132"/>
      <c r="MK3214" s="132"/>
      <c r="ML3214" s="132"/>
      <c r="MM3214" s="132"/>
      <c r="MN3214" s="132"/>
      <c r="MO3214" s="132"/>
      <c r="MP3214" s="132"/>
      <c r="MQ3214" s="132"/>
      <c r="MR3214" s="132"/>
      <c r="MS3214" s="132"/>
      <c r="MT3214" s="132"/>
      <c r="MU3214" s="132"/>
      <c r="MV3214" s="132"/>
      <c r="MW3214" s="132"/>
      <c r="MX3214" s="132"/>
      <c r="MY3214" s="132"/>
      <c r="MZ3214" s="132"/>
      <c r="NA3214" s="132"/>
      <c r="NB3214" s="132"/>
      <c r="NC3214" s="132"/>
      <c r="ND3214" s="132"/>
      <c r="NE3214" s="132"/>
      <c r="NF3214" s="132"/>
      <c r="NG3214" s="132"/>
      <c r="NH3214" s="132"/>
      <c r="NI3214" s="132"/>
      <c r="NJ3214" s="132"/>
      <c r="NK3214" s="132"/>
      <c r="NL3214" s="132"/>
      <c r="NM3214" s="132"/>
      <c r="NN3214" s="132"/>
      <c r="NO3214" s="132"/>
      <c r="NP3214" s="132"/>
      <c r="NQ3214" s="132"/>
      <c r="NR3214" s="132"/>
      <c r="NS3214" s="132"/>
      <c r="NT3214" s="132"/>
      <c r="NU3214" s="132"/>
      <c r="NV3214" s="132"/>
      <c r="NW3214" s="132"/>
      <c r="NX3214" s="132"/>
      <c r="NY3214" s="132"/>
      <c r="NZ3214" s="132"/>
      <c r="OA3214" s="132"/>
      <c r="OB3214" s="132"/>
      <c r="OC3214" s="132"/>
      <c r="OD3214" s="132"/>
      <c r="OE3214" s="132"/>
      <c r="OF3214" s="132"/>
      <c r="OG3214" s="132"/>
      <c r="OH3214" s="132"/>
      <c r="OI3214" s="132"/>
      <c r="OJ3214" s="132"/>
      <c r="OK3214" s="132"/>
      <c r="OL3214" s="132"/>
      <c r="OM3214" s="132"/>
      <c r="ON3214" s="132"/>
      <c r="OO3214" s="132"/>
      <c r="OP3214" s="132"/>
      <c r="OQ3214" s="132"/>
      <c r="OR3214" s="132"/>
      <c r="OS3214" s="132"/>
      <c r="OT3214" s="132"/>
      <c r="OU3214" s="132"/>
      <c r="OV3214" s="132"/>
      <c r="OW3214" s="132"/>
      <c r="OX3214" s="132"/>
      <c r="OY3214" s="132"/>
      <c r="OZ3214" s="132"/>
      <c r="PA3214" s="132"/>
      <c r="PB3214" s="132"/>
      <c r="PC3214" s="132"/>
      <c r="PD3214" s="132"/>
      <c r="PE3214" s="132"/>
      <c r="PF3214" s="132"/>
      <c r="PG3214" s="132"/>
      <c r="PH3214" s="132"/>
      <c r="PI3214" s="132"/>
      <c r="PJ3214" s="132"/>
      <c r="PK3214" s="132"/>
      <c r="PL3214" s="132"/>
      <c r="PM3214" s="132"/>
      <c r="PN3214" s="132"/>
      <c r="PO3214" s="132"/>
      <c r="PP3214" s="132"/>
      <c r="PQ3214" s="132"/>
      <c r="PR3214" s="132"/>
      <c r="PS3214" s="132"/>
      <c r="PT3214" s="132"/>
      <c r="PU3214" s="132"/>
      <c r="PV3214" s="132"/>
      <c r="PW3214" s="132"/>
      <c r="PX3214" s="132"/>
      <c r="PY3214" s="132"/>
      <c r="PZ3214" s="132"/>
      <c r="QA3214" s="132"/>
      <c r="QB3214" s="132"/>
      <c r="QC3214" s="132"/>
      <c r="QD3214" s="132"/>
      <c r="QE3214" s="132"/>
      <c r="QF3214" s="132"/>
      <c r="QG3214" s="132"/>
      <c r="QH3214" s="132"/>
      <c r="QI3214" s="132"/>
      <c r="QJ3214" s="132"/>
      <c r="QK3214" s="132"/>
      <c r="QL3214" s="132"/>
      <c r="QM3214" s="132"/>
      <c r="QN3214" s="132"/>
      <c r="QO3214" s="132"/>
      <c r="QP3214" s="132"/>
      <c r="QQ3214" s="132"/>
      <c r="QR3214" s="132"/>
      <c r="QS3214" s="132"/>
      <c r="QT3214" s="132"/>
      <c r="QU3214" s="132"/>
      <c r="QV3214" s="132"/>
      <c r="QW3214" s="132"/>
      <c r="QX3214" s="132"/>
      <c r="QY3214" s="132"/>
      <c r="QZ3214" s="132"/>
      <c r="RA3214" s="132"/>
      <c r="RB3214" s="132"/>
      <c r="RC3214" s="132"/>
      <c r="RD3214" s="132"/>
      <c r="RE3214" s="132"/>
      <c r="RF3214" s="132"/>
      <c r="RG3214" s="132"/>
      <c r="RH3214" s="132"/>
      <c r="RI3214" s="132"/>
      <c r="RJ3214" s="132"/>
      <c r="RK3214" s="132"/>
      <c r="RL3214" s="132"/>
      <c r="RM3214" s="132"/>
      <c r="RN3214" s="132"/>
      <c r="RO3214" s="132"/>
      <c r="RP3214" s="132"/>
      <c r="RQ3214" s="132"/>
      <c r="RR3214" s="132"/>
      <c r="RS3214" s="132"/>
      <c r="RT3214" s="132"/>
      <c r="RU3214" s="132"/>
      <c r="RV3214" s="132"/>
      <c r="RW3214" s="132"/>
      <c r="RX3214" s="132"/>
      <c r="RY3214" s="132"/>
      <c r="RZ3214" s="132"/>
      <c r="SA3214" s="132"/>
      <c r="SB3214" s="132"/>
      <c r="SC3214" s="132"/>
      <c r="SD3214" s="132"/>
      <c r="SE3214" s="132"/>
      <c r="SF3214" s="132"/>
      <c r="SG3214" s="132"/>
      <c r="SH3214" s="132"/>
      <c r="SI3214" s="132"/>
      <c r="SJ3214" s="132"/>
      <c r="SK3214" s="132"/>
      <c r="SL3214" s="132"/>
      <c r="SM3214" s="132"/>
      <c r="SN3214" s="132"/>
      <c r="SO3214" s="132"/>
      <c r="SP3214" s="132"/>
      <c r="SQ3214" s="132"/>
      <c r="SR3214" s="132"/>
      <c r="SS3214" s="132"/>
      <c r="ST3214" s="132"/>
      <c r="SU3214" s="132"/>
      <c r="SV3214" s="132"/>
      <c r="SW3214" s="132"/>
      <c r="SX3214" s="132"/>
      <c r="SY3214" s="132"/>
      <c r="SZ3214" s="132"/>
      <c r="TA3214" s="132"/>
      <c r="TB3214" s="132"/>
      <c r="TC3214" s="132"/>
      <c r="TD3214" s="132"/>
      <c r="TE3214" s="132"/>
      <c r="TF3214" s="132"/>
      <c r="TG3214" s="132"/>
      <c r="TH3214" s="132"/>
      <c r="TI3214" s="132"/>
      <c r="TJ3214" s="132"/>
      <c r="TK3214" s="132"/>
      <c r="TL3214" s="132"/>
      <c r="TM3214" s="132"/>
      <c r="TN3214" s="132"/>
      <c r="TO3214" s="132"/>
      <c r="TP3214" s="132"/>
      <c r="TQ3214" s="132"/>
      <c r="TR3214" s="132"/>
      <c r="TS3214" s="132"/>
      <c r="TT3214" s="132"/>
      <c r="TU3214" s="132"/>
      <c r="TV3214" s="132"/>
      <c r="TW3214" s="132"/>
      <c r="TX3214" s="132"/>
      <c r="TY3214" s="132"/>
      <c r="TZ3214" s="132"/>
      <c r="UA3214" s="132"/>
      <c r="UB3214" s="132"/>
      <c r="UC3214" s="132"/>
      <c r="UD3214" s="132"/>
      <c r="UE3214" s="132"/>
      <c r="UF3214" s="132"/>
      <c r="UG3214" s="132"/>
      <c r="UH3214" s="132"/>
      <c r="UI3214" s="132"/>
      <c r="UJ3214" s="132"/>
      <c r="UK3214" s="132"/>
      <c r="UL3214" s="132"/>
      <c r="UM3214" s="132"/>
      <c r="UN3214" s="132"/>
      <c r="UO3214" s="132"/>
      <c r="UP3214" s="132"/>
      <c r="UQ3214" s="132"/>
      <c r="UR3214" s="132"/>
      <c r="US3214" s="132"/>
      <c r="UT3214" s="132"/>
      <c r="UU3214" s="132"/>
      <c r="UV3214" s="132"/>
      <c r="UW3214" s="132"/>
      <c r="UX3214" s="132"/>
      <c r="UY3214" s="132"/>
      <c r="UZ3214" s="132"/>
      <c r="VA3214" s="132"/>
      <c r="VB3214" s="132"/>
      <c r="VC3214" s="132"/>
      <c r="VD3214" s="132"/>
      <c r="VE3214" s="132"/>
      <c r="VF3214" s="132"/>
      <c r="VG3214" s="132"/>
      <c r="VH3214" s="132"/>
      <c r="VI3214" s="132"/>
      <c r="VJ3214" s="132"/>
      <c r="VK3214" s="132"/>
      <c r="VL3214" s="132"/>
      <c r="VM3214" s="132"/>
      <c r="VN3214" s="132"/>
      <c r="VO3214" s="132"/>
      <c r="VP3214" s="132"/>
      <c r="VQ3214" s="132"/>
      <c r="VR3214" s="132"/>
      <c r="VS3214" s="132"/>
      <c r="VT3214" s="132"/>
      <c r="VU3214" s="132"/>
      <c r="VV3214" s="132"/>
      <c r="VW3214" s="132"/>
      <c r="VX3214" s="132"/>
      <c r="VY3214" s="132"/>
      <c r="VZ3214" s="132"/>
      <c r="WA3214" s="132"/>
      <c r="WB3214" s="132"/>
      <c r="WC3214" s="132"/>
      <c r="WD3214" s="132"/>
      <c r="WE3214" s="132"/>
      <c r="WF3214" s="132"/>
      <c r="WG3214" s="132"/>
      <c r="WH3214" s="132"/>
      <c r="WI3214" s="132"/>
      <c r="WJ3214" s="132"/>
      <c r="WK3214" s="132"/>
      <c r="WL3214" s="132"/>
      <c r="WM3214" s="132"/>
      <c r="WN3214" s="132"/>
      <c r="WO3214" s="132"/>
      <c r="WP3214" s="132"/>
      <c r="WQ3214" s="132"/>
      <c r="WR3214" s="132"/>
      <c r="WS3214" s="132"/>
      <c r="WT3214" s="132"/>
      <c r="WU3214" s="132"/>
      <c r="WV3214" s="132"/>
      <c r="WW3214" s="132"/>
      <c r="WX3214" s="132"/>
      <c r="WY3214" s="132"/>
      <c r="WZ3214" s="132"/>
      <c r="XA3214" s="132"/>
      <c r="XB3214" s="132"/>
      <c r="XC3214" s="132"/>
      <c r="XD3214" s="132"/>
      <c r="XE3214" s="132"/>
      <c r="XF3214" s="132"/>
      <c r="XG3214" s="132"/>
      <c r="XH3214" s="132"/>
      <c r="XI3214" s="132"/>
      <c r="XJ3214" s="132"/>
      <c r="XK3214" s="132"/>
      <c r="XL3214" s="132"/>
      <c r="XM3214" s="132"/>
      <c r="XN3214" s="132"/>
      <c r="XO3214" s="132"/>
      <c r="XP3214" s="132"/>
      <c r="XQ3214" s="132"/>
      <c r="XR3214" s="132"/>
      <c r="XS3214" s="132"/>
      <c r="XT3214" s="132"/>
      <c r="XU3214" s="132"/>
      <c r="XV3214" s="132"/>
      <c r="XW3214" s="132"/>
      <c r="XX3214" s="132"/>
      <c r="XY3214" s="132"/>
      <c r="XZ3214" s="132"/>
      <c r="YA3214" s="132"/>
      <c r="YB3214" s="132"/>
      <c r="YC3214" s="132"/>
      <c r="YD3214" s="132"/>
      <c r="YE3214" s="132"/>
      <c r="YF3214" s="132"/>
      <c r="YG3214" s="132"/>
      <c r="YH3214" s="132"/>
      <c r="YI3214" s="132"/>
      <c r="YJ3214" s="132"/>
      <c r="YK3214" s="132"/>
      <c r="YL3214" s="132"/>
      <c r="YM3214" s="132"/>
      <c r="YN3214" s="132"/>
      <c r="YO3214" s="132"/>
      <c r="YP3214" s="132"/>
      <c r="YQ3214" s="132"/>
      <c r="YR3214" s="132"/>
      <c r="YS3214" s="132"/>
      <c r="YT3214" s="132"/>
      <c r="YU3214" s="132"/>
      <c r="YV3214" s="132"/>
      <c r="YW3214" s="132"/>
      <c r="YX3214" s="132"/>
      <c r="YY3214" s="132"/>
      <c r="YZ3214" s="132"/>
      <c r="ZA3214" s="132"/>
      <c r="ZB3214" s="132"/>
      <c r="ZC3214" s="132"/>
      <c r="ZD3214" s="132"/>
      <c r="ZE3214" s="132"/>
      <c r="ZF3214" s="132"/>
      <c r="ZG3214" s="132"/>
      <c r="ZH3214" s="132"/>
      <c r="ZI3214" s="132"/>
      <c r="ZJ3214" s="132"/>
      <c r="ZK3214" s="132"/>
      <c r="ZL3214" s="132"/>
      <c r="ZM3214" s="132"/>
      <c r="ZN3214" s="132"/>
      <c r="ZO3214" s="132"/>
      <c r="ZP3214" s="132"/>
      <c r="ZQ3214" s="132"/>
      <c r="ZR3214" s="132"/>
      <c r="ZS3214" s="132"/>
      <c r="ZT3214" s="132"/>
      <c r="ZU3214" s="132"/>
      <c r="ZV3214" s="132"/>
      <c r="ZW3214" s="132"/>
      <c r="ZX3214" s="132"/>
      <c r="ZY3214" s="132"/>
      <c r="ZZ3214" s="132"/>
      <c r="AAA3214" s="132"/>
      <c r="AAB3214" s="132"/>
      <c r="AAC3214" s="132"/>
      <c r="AAD3214" s="132"/>
      <c r="AAE3214" s="132"/>
      <c r="AAF3214" s="132"/>
      <c r="AAG3214" s="132"/>
      <c r="AAH3214" s="132"/>
      <c r="AAI3214" s="132"/>
      <c r="AAJ3214" s="132"/>
      <c r="AAK3214" s="132"/>
      <c r="AAL3214" s="132"/>
      <c r="AAM3214" s="132"/>
      <c r="AAN3214" s="132"/>
      <c r="AAO3214" s="132"/>
      <c r="AAP3214" s="132"/>
      <c r="AAQ3214" s="132"/>
      <c r="AAR3214" s="132"/>
      <c r="AAS3214" s="132"/>
      <c r="AAT3214" s="132"/>
      <c r="AAU3214" s="132"/>
      <c r="AAV3214" s="132"/>
      <c r="AAW3214" s="132"/>
      <c r="AAX3214" s="132"/>
      <c r="AAY3214" s="132"/>
      <c r="AAZ3214" s="132"/>
      <c r="ABA3214" s="132"/>
      <c r="ABB3214" s="132"/>
      <c r="ABC3214" s="132"/>
      <c r="ABD3214" s="132"/>
      <c r="ABE3214" s="132"/>
      <c r="ABF3214" s="132"/>
      <c r="ABG3214" s="132"/>
      <c r="ABH3214" s="132"/>
      <c r="ABI3214" s="132"/>
      <c r="ABJ3214" s="132"/>
      <c r="ABK3214" s="132"/>
      <c r="ABL3214" s="132"/>
      <c r="ABM3214" s="132"/>
      <c r="ABN3214" s="132"/>
      <c r="ABO3214" s="132"/>
      <c r="ABP3214" s="132"/>
      <c r="ABQ3214" s="132"/>
      <c r="ABR3214" s="132"/>
      <c r="ABS3214" s="132"/>
      <c r="ABT3214" s="132"/>
      <c r="ABU3214" s="132"/>
      <c r="ABV3214" s="132"/>
      <c r="ABW3214" s="132"/>
      <c r="ABX3214" s="132"/>
      <c r="ABY3214" s="132"/>
      <c r="ABZ3214" s="132"/>
      <c r="ACA3214" s="132"/>
      <c r="ACB3214" s="132"/>
      <c r="ACC3214" s="132"/>
      <c r="ACD3214" s="132"/>
      <c r="ACE3214" s="132"/>
      <c r="ACF3214" s="132"/>
      <c r="ACG3214" s="132"/>
      <c r="ACH3214" s="132"/>
      <c r="ACI3214" s="132"/>
      <c r="ACJ3214" s="132"/>
      <c r="ACK3214" s="132"/>
      <c r="ACL3214" s="132"/>
      <c r="ACM3214" s="132"/>
      <c r="ACN3214" s="132"/>
      <c r="ACO3214" s="132"/>
      <c r="ACP3214" s="132"/>
      <c r="ACQ3214" s="132"/>
      <c r="ACR3214" s="132"/>
      <c r="ACS3214" s="132"/>
      <c r="ACT3214" s="132"/>
      <c r="ACU3214" s="132"/>
      <c r="ACV3214" s="132"/>
      <c r="ACW3214" s="132"/>
      <c r="ACX3214" s="132"/>
      <c r="ACY3214" s="132"/>
      <c r="ACZ3214" s="132"/>
      <c r="ADA3214" s="132"/>
      <c r="ADB3214" s="132"/>
      <c r="ADC3214" s="132"/>
      <c r="ADD3214" s="132"/>
      <c r="ADE3214" s="132"/>
      <c r="ADF3214" s="132"/>
      <c r="ADG3214" s="132"/>
      <c r="ADH3214" s="132"/>
      <c r="ADI3214" s="132"/>
      <c r="ADJ3214" s="132"/>
      <c r="ADK3214" s="132"/>
      <c r="ADL3214" s="132"/>
      <c r="ADM3214" s="132"/>
      <c r="ADN3214" s="132"/>
      <c r="ADO3214" s="132"/>
      <c r="ADP3214" s="132"/>
      <c r="ADQ3214" s="132"/>
      <c r="ADR3214" s="132"/>
      <c r="ADS3214" s="132"/>
      <c r="ADT3214" s="132"/>
      <c r="ADU3214" s="132"/>
      <c r="ADV3214" s="132"/>
      <c r="ADW3214" s="132"/>
      <c r="ADX3214" s="132"/>
      <c r="ADY3214" s="132"/>
      <c r="ADZ3214" s="132"/>
      <c r="AEA3214" s="132"/>
      <c r="AEB3214" s="132"/>
      <c r="AEC3214" s="132"/>
      <c r="AED3214" s="132"/>
      <c r="AEE3214" s="132"/>
      <c r="AEF3214" s="132"/>
      <c r="AEG3214" s="132"/>
      <c r="AEH3214" s="132"/>
      <c r="AEI3214" s="132"/>
      <c r="AEJ3214" s="132"/>
      <c r="AEK3214" s="132"/>
      <c r="AEL3214" s="132"/>
      <c r="AEM3214" s="132"/>
      <c r="AEN3214" s="132"/>
      <c r="AEO3214" s="132"/>
      <c r="AEP3214" s="132"/>
      <c r="AEQ3214" s="132"/>
      <c r="AER3214" s="132"/>
      <c r="AES3214" s="132"/>
      <c r="AET3214" s="132"/>
      <c r="AEU3214" s="132"/>
      <c r="AEV3214" s="132"/>
      <c r="AEW3214" s="132"/>
      <c r="AEX3214" s="132"/>
      <c r="AEY3214" s="132"/>
      <c r="AEZ3214" s="132"/>
      <c r="AFA3214" s="132"/>
      <c r="AFB3214" s="132"/>
      <c r="AFC3214" s="132"/>
      <c r="AFD3214" s="132"/>
      <c r="AFE3214" s="132"/>
      <c r="AFF3214" s="132"/>
      <c r="AFG3214" s="132"/>
      <c r="AFH3214" s="132"/>
      <c r="AFI3214" s="132"/>
      <c r="AFJ3214" s="132"/>
      <c r="AFK3214" s="132"/>
      <c r="AFL3214" s="132"/>
      <c r="AFM3214" s="132"/>
      <c r="AFN3214" s="132"/>
      <c r="AFO3214" s="132"/>
      <c r="AFP3214" s="132"/>
      <c r="AFQ3214" s="132"/>
      <c r="AFR3214" s="132"/>
      <c r="AFS3214" s="132"/>
      <c r="AFT3214" s="132"/>
      <c r="AFU3214" s="132"/>
      <c r="AFV3214" s="132"/>
      <c r="AFW3214" s="132"/>
      <c r="AFX3214" s="132"/>
      <c r="AFY3214" s="132"/>
      <c r="AFZ3214" s="132"/>
      <c r="AGA3214" s="132"/>
      <c r="AGB3214" s="132"/>
      <c r="AGC3214" s="132"/>
      <c r="AGD3214" s="132"/>
      <c r="AGE3214" s="132"/>
      <c r="AGF3214" s="132"/>
      <c r="AGG3214" s="132"/>
      <c r="AGH3214" s="132"/>
      <c r="AGI3214" s="132"/>
      <c r="AGJ3214" s="132"/>
      <c r="AGK3214" s="132"/>
      <c r="AGL3214" s="132"/>
      <c r="AGM3214" s="132"/>
      <c r="AGN3214" s="132"/>
      <c r="AGO3214" s="132"/>
      <c r="AGP3214" s="132"/>
      <c r="AGQ3214" s="132"/>
      <c r="AGR3214" s="132"/>
      <c r="AGS3214" s="132"/>
      <c r="AGT3214" s="132"/>
      <c r="AGU3214" s="132"/>
      <c r="AGV3214" s="132"/>
      <c r="AGW3214" s="132"/>
      <c r="AGX3214" s="132"/>
      <c r="AGY3214" s="132"/>
      <c r="AGZ3214" s="132"/>
      <c r="AHA3214" s="132"/>
      <c r="AHB3214" s="132"/>
      <c r="AHC3214" s="132"/>
      <c r="AHD3214" s="132"/>
      <c r="AHE3214" s="132"/>
      <c r="AHF3214" s="132"/>
      <c r="AHG3214" s="132"/>
      <c r="AHH3214" s="132"/>
      <c r="AHI3214" s="132"/>
      <c r="AHJ3214" s="132"/>
      <c r="AHK3214" s="132"/>
      <c r="AHL3214" s="132"/>
      <c r="AHM3214" s="132"/>
      <c r="AHN3214" s="132"/>
      <c r="AHO3214" s="132"/>
      <c r="AHP3214" s="132"/>
      <c r="AHQ3214" s="132"/>
      <c r="AHR3214" s="132"/>
      <c r="AHS3214" s="132"/>
      <c r="AHT3214" s="132"/>
      <c r="AHU3214" s="132"/>
      <c r="AHV3214" s="132"/>
      <c r="AHW3214" s="132"/>
      <c r="AHX3214" s="132"/>
      <c r="AHY3214" s="132"/>
      <c r="AHZ3214" s="132"/>
      <c r="AIA3214" s="132"/>
      <c r="AIB3214" s="132"/>
      <c r="AIC3214" s="132"/>
      <c r="AID3214" s="132"/>
      <c r="AIE3214" s="132"/>
      <c r="AIF3214" s="132"/>
      <c r="AIG3214" s="132"/>
      <c r="AIH3214" s="132"/>
      <c r="AII3214" s="132"/>
      <c r="AIJ3214" s="132"/>
      <c r="AIK3214" s="132"/>
      <c r="AIL3214" s="132"/>
      <c r="AIM3214" s="132"/>
      <c r="AIN3214" s="132"/>
      <c r="AIO3214" s="132"/>
      <c r="AIP3214" s="132"/>
      <c r="AIQ3214" s="132"/>
      <c r="AIR3214" s="132"/>
      <c r="AIS3214" s="132"/>
      <c r="AIT3214" s="132"/>
      <c r="AIU3214" s="132"/>
      <c r="AIV3214" s="132"/>
      <c r="AIW3214" s="132"/>
      <c r="AIX3214" s="132"/>
      <c r="AIY3214" s="132"/>
      <c r="AIZ3214" s="132"/>
      <c r="AJA3214" s="132"/>
      <c r="AJB3214" s="132"/>
      <c r="AJC3214" s="132"/>
      <c r="AJD3214" s="132"/>
      <c r="AJE3214" s="132"/>
      <c r="AJF3214" s="132"/>
      <c r="AJG3214" s="132"/>
      <c r="AJH3214" s="132"/>
      <c r="AJI3214" s="132"/>
      <c r="AJJ3214" s="132"/>
      <c r="AJK3214" s="132"/>
      <c r="AJL3214" s="132"/>
      <c r="AJM3214" s="132"/>
      <c r="AJN3214" s="132"/>
      <c r="AJO3214" s="132"/>
      <c r="AJP3214" s="132"/>
      <c r="AJQ3214" s="132"/>
      <c r="AJR3214" s="132"/>
      <c r="AJS3214" s="132"/>
      <c r="AJT3214" s="132"/>
      <c r="AJU3214" s="132"/>
      <c r="AJV3214" s="132"/>
      <c r="AJW3214" s="132"/>
      <c r="AJX3214" s="132"/>
      <c r="AJY3214" s="132"/>
      <c r="AJZ3214" s="132"/>
      <c r="AKA3214" s="132"/>
      <c r="AKB3214" s="132"/>
      <c r="AKC3214" s="132"/>
      <c r="AKD3214" s="132"/>
      <c r="AKE3214" s="132"/>
      <c r="AKF3214" s="132"/>
      <c r="AKG3214" s="132"/>
      <c r="AKH3214" s="132"/>
      <c r="AKI3214" s="132"/>
      <c r="AKJ3214" s="132"/>
      <c r="AKK3214" s="132"/>
      <c r="AKL3214" s="132"/>
      <c r="AKM3214" s="132"/>
      <c r="AKN3214" s="132"/>
      <c r="AKO3214" s="132"/>
      <c r="AKP3214" s="132"/>
      <c r="AKQ3214" s="132"/>
      <c r="AKR3214" s="132"/>
      <c r="AKS3214" s="132"/>
      <c r="AKT3214" s="132"/>
      <c r="AKU3214" s="132"/>
      <c r="AKV3214" s="132"/>
      <c r="AKW3214" s="132"/>
      <c r="AKX3214" s="132"/>
      <c r="AKY3214" s="132"/>
      <c r="AKZ3214" s="132"/>
      <c r="ALA3214" s="132"/>
      <c r="ALB3214" s="132"/>
      <c r="ALC3214" s="132"/>
      <c r="ALD3214" s="132"/>
      <c r="ALE3214" s="132"/>
      <c r="ALF3214" s="132"/>
      <c r="ALG3214" s="132"/>
      <c r="ALH3214" s="132"/>
      <c r="ALI3214" s="132"/>
      <c r="ALJ3214" s="132"/>
      <c r="ALK3214" s="132"/>
      <c r="ALL3214" s="132"/>
      <c r="ALM3214" s="132"/>
      <c r="ALN3214" s="132"/>
      <c r="ALO3214" s="132"/>
      <c r="ALP3214" s="132"/>
      <c r="ALQ3214" s="132"/>
      <c r="ALR3214" s="132"/>
      <c r="ALS3214" s="132"/>
      <c r="ALT3214" s="132"/>
      <c r="ALU3214" s="132"/>
      <c r="ALV3214" s="132"/>
      <c r="ALW3214" s="132"/>
      <c r="ALX3214" s="132"/>
      <c r="ALY3214" s="132"/>
      <c r="ALZ3214" s="132"/>
      <c r="AMA3214" s="132"/>
      <c r="AMB3214" s="132"/>
      <c r="AMC3214" s="132"/>
      <c r="AMD3214" s="132"/>
      <c r="AME3214" s="132"/>
      <c r="AMF3214" s="132"/>
      <c r="AMG3214" s="132"/>
      <c r="AMH3214" s="132"/>
      <c r="AMI3214" s="132"/>
      <c r="AMJ3214" s="132"/>
      <c r="AMK3214" s="132"/>
      <c r="AML3214" s="132"/>
      <c r="AMM3214" s="132"/>
      <c r="AMN3214" s="132"/>
      <c r="AMO3214" s="132"/>
      <c r="AMP3214" s="132"/>
      <c r="AMQ3214" s="132"/>
      <c r="AMR3214" s="132"/>
      <c r="AMS3214" s="132"/>
      <c r="AMT3214" s="132"/>
      <c r="AMU3214" s="132"/>
      <c r="AMV3214" s="132"/>
      <c r="AMW3214" s="132"/>
      <c r="AMX3214" s="132"/>
      <c r="AMY3214" s="132"/>
      <c r="AMZ3214" s="132"/>
      <c r="ANA3214" s="132"/>
      <c r="ANB3214" s="132"/>
      <c r="ANC3214" s="132"/>
      <c r="AND3214" s="132"/>
      <c r="ANE3214" s="132"/>
      <c r="ANF3214" s="132"/>
      <c r="ANG3214" s="132"/>
      <c r="ANH3214" s="132"/>
      <c r="ANI3214" s="132"/>
      <c r="ANJ3214" s="132"/>
      <c r="ANK3214" s="132"/>
      <c r="ANL3214" s="132"/>
      <c r="ANM3214" s="132"/>
      <c r="ANN3214" s="132"/>
      <c r="ANO3214" s="132"/>
      <c r="ANP3214" s="132"/>
      <c r="ANQ3214" s="132"/>
      <c r="ANR3214" s="132"/>
      <c r="ANS3214" s="132"/>
      <c r="ANT3214" s="132"/>
      <c r="ANU3214" s="132"/>
      <c r="ANV3214" s="132"/>
      <c r="ANW3214" s="132"/>
      <c r="ANX3214" s="132"/>
      <c r="ANY3214" s="132"/>
      <c r="ANZ3214" s="132"/>
      <c r="AOA3214" s="132"/>
      <c r="AOB3214" s="132"/>
      <c r="AOC3214" s="132"/>
      <c r="AOD3214" s="132"/>
      <c r="AOE3214" s="132"/>
      <c r="AOF3214" s="132"/>
      <c r="AOG3214" s="132"/>
      <c r="AOH3214" s="132"/>
      <c r="AOI3214" s="132"/>
      <c r="AOJ3214" s="132"/>
      <c r="AOK3214" s="132"/>
      <c r="AOL3214" s="132"/>
      <c r="AOM3214" s="132"/>
      <c r="AON3214" s="132"/>
      <c r="AOO3214" s="132"/>
      <c r="AOP3214" s="132"/>
      <c r="AOQ3214" s="132"/>
      <c r="AOR3214" s="132"/>
      <c r="AOS3214" s="132"/>
      <c r="AOT3214" s="132"/>
      <c r="AOU3214" s="132"/>
      <c r="AOV3214" s="132"/>
      <c r="AOW3214" s="132"/>
      <c r="AOX3214" s="132"/>
      <c r="AOY3214" s="132"/>
      <c r="AOZ3214" s="132"/>
      <c r="APA3214" s="132"/>
      <c r="APB3214" s="132"/>
      <c r="APC3214" s="132"/>
      <c r="APD3214" s="132"/>
      <c r="APE3214" s="132"/>
      <c r="APF3214" s="132"/>
      <c r="APG3214" s="132"/>
      <c r="APH3214" s="132"/>
      <c r="API3214" s="132"/>
      <c r="APJ3214" s="132"/>
      <c r="APK3214" s="132"/>
      <c r="APL3214" s="132"/>
      <c r="APM3214" s="132"/>
      <c r="APN3214" s="132"/>
      <c r="APO3214" s="132"/>
      <c r="APP3214" s="132"/>
      <c r="APQ3214" s="132"/>
      <c r="APR3214" s="132"/>
      <c r="APS3214" s="132"/>
      <c r="APT3214" s="132"/>
      <c r="APU3214" s="132"/>
      <c r="APV3214" s="132"/>
      <c r="APW3214" s="132"/>
      <c r="APX3214" s="132"/>
      <c r="APY3214" s="132"/>
      <c r="APZ3214" s="132"/>
      <c r="AQA3214" s="132"/>
      <c r="AQB3214" s="132"/>
      <c r="AQC3214" s="132"/>
      <c r="AQD3214" s="132"/>
      <c r="AQE3214" s="132"/>
      <c r="AQF3214" s="132"/>
      <c r="AQG3214" s="132"/>
      <c r="AQH3214" s="132"/>
      <c r="AQI3214" s="132"/>
      <c r="AQJ3214" s="132"/>
      <c r="AQK3214" s="132"/>
      <c r="AQL3214" s="132"/>
      <c r="AQM3214" s="132"/>
      <c r="AQN3214" s="132"/>
      <c r="AQO3214" s="132"/>
      <c r="AQP3214" s="132"/>
      <c r="AQQ3214" s="132"/>
      <c r="AQR3214" s="132"/>
      <c r="AQS3214" s="132"/>
      <c r="AQT3214" s="132"/>
      <c r="AQU3214" s="132"/>
      <c r="AQV3214" s="132"/>
      <c r="AQW3214" s="132"/>
      <c r="AQX3214" s="132"/>
      <c r="AQY3214" s="132"/>
      <c r="AQZ3214" s="132"/>
      <c r="ARA3214" s="132"/>
      <c r="ARB3214" s="132"/>
      <c r="ARC3214" s="132"/>
      <c r="ARD3214" s="132"/>
      <c r="ARE3214" s="132"/>
      <c r="ARF3214" s="132"/>
      <c r="ARG3214" s="132"/>
      <c r="ARH3214" s="132"/>
      <c r="ARI3214" s="132"/>
      <c r="ARJ3214" s="132"/>
      <c r="ARK3214" s="132"/>
      <c r="ARL3214" s="132"/>
      <c r="ARM3214" s="132"/>
      <c r="ARN3214" s="132"/>
      <c r="ARO3214" s="132"/>
      <c r="ARP3214" s="132"/>
      <c r="ARQ3214" s="132"/>
      <c r="ARR3214" s="132"/>
      <c r="ARS3214" s="132"/>
      <c r="ART3214" s="132"/>
      <c r="ARU3214" s="132"/>
      <c r="ARV3214" s="132"/>
      <c r="ARW3214" s="132"/>
      <c r="ARX3214" s="132"/>
      <c r="ARY3214" s="132"/>
      <c r="ARZ3214" s="132"/>
      <c r="ASA3214" s="132"/>
      <c r="ASB3214" s="132"/>
      <c r="ASC3214" s="132"/>
      <c r="ASD3214" s="132"/>
      <c r="ASE3214" s="132"/>
      <c r="ASF3214" s="132"/>
      <c r="ASG3214" s="132"/>
      <c r="ASH3214" s="132"/>
      <c r="ASI3214" s="132"/>
      <c r="ASJ3214" s="132"/>
      <c r="ASK3214" s="132"/>
      <c r="ASL3214" s="132"/>
      <c r="ASM3214" s="132"/>
      <c r="ASN3214" s="132"/>
      <c r="ASO3214" s="132"/>
      <c r="ASP3214" s="132"/>
      <c r="ASQ3214" s="132"/>
      <c r="ASR3214" s="132"/>
      <c r="ASS3214" s="132"/>
      <c r="AST3214" s="132"/>
      <c r="ASU3214" s="132"/>
      <c r="ASV3214" s="132"/>
      <c r="ASW3214" s="132"/>
      <c r="ASX3214" s="132"/>
      <c r="ASY3214" s="132"/>
      <c r="ASZ3214" s="132"/>
      <c r="ATA3214" s="132"/>
      <c r="ATB3214" s="132"/>
      <c r="ATC3214" s="132"/>
      <c r="ATD3214" s="132"/>
      <c r="ATE3214" s="132"/>
      <c r="ATF3214" s="132"/>
      <c r="ATG3214" s="132"/>
      <c r="ATH3214" s="132"/>
      <c r="ATI3214" s="132"/>
      <c r="ATJ3214" s="132"/>
      <c r="ATK3214" s="132"/>
      <c r="ATL3214" s="132"/>
      <c r="ATM3214" s="132"/>
      <c r="ATN3214" s="132"/>
      <c r="ATO3214" s="132"/>
      <c r="ATP3214" s="132"/>
      <c r="ATQ3214" s="132"/>
      <c r="ATR3214" s="132"/>
      <c r="ATS3214" s="132"/>
      <c r="ATT3214" s="132"/>
      <c r="ATU3214" s="132"/>
      <c r="ATV3214" s="132"/>
      <c r="ATW3214" s="132"/>
      <c r="ATX3214" s="132"/>
      <c r="ATY3214" s="132"/>
      <c r="ATZ3214" s="132"/>
      <c r="AUA3214" s="132"/>
      <c r="AUB3214" s="132"/>
      <c r="AUC3214" s="132"/>
      <c r="AUD3214" s="132"/>
      <c r="AUE3214" s="132"/>
      <c r="AUF3214" s="132"/>
      <c r="AUG3214" s="132"/>
      <c r="AUH3214" s="132"/>
      <c r="AUI3214" s="132"/>
      <c r="AUJ3214" s="132"/>
      <c r="AUK3214" s="132"/>
      <c r="AUL3214" s="132"/>
      <c r="AUM3214" s="132"/>
      <c r="AUN3214" s="132"/>
      <c r="AUO3214" s="132"/>
      <c r="AUP3214" s="132"/>
      <c r="AUQ3214" s="132"/>
      <c r="AUR3214" s="132"/>
      <c r="AUS3214" s="132"/>
      <c r="AUT3214" s="132"/>
      <c r="AUU3214" s="132"/>
      <c r="AUV3214" s="132"/>
      <c r="AUW3214" s="132"/>
      <c r="AUX3214" s="132"/>
      <c r="AUY3214" s="132"/>
      <c r="AUZ3214" s="132"/>
      <c r="AVA3214" s="132"/>
      <c r="AVB3214" s="132"/>
      <c r="AVC3214" s="132"/>
      <c r="AVD3214" s="132"/>
      <c r="AVE3214" s="132"/>
      <c r="AVF3214" s="132"/>
      <c r="AVG3214" s="132"/>
      <c r="AVH3214" s="132"/>
      <c r="AVI3214" s="132"/>
      <c r="AVJ3214" s="132"/>
      <c r="AVK3214" s="132"/>
      <c r="AVL3214" s="132"/>
      <c r="AVM3214" s="132"/>
      <c r="AVN3214" s="132"/>
      <c r="AVO3214" s="132"/>
      <c r="AVP3214" s="132"/>
      <c r="AVQ3214" s="132"/>
      <c r="AVR3214" s="132"/>
      <c r="AVS3214" s="132"/>
      <c r="AVT3214" s="132"/>
      <c r="AVU3214" s="132"/>
      <c r="AVV3214" s="132"/>
      <c r="AVW3214" s="132"/>
      <c r="AVX3214" s="132"/>
      <c r="AVY3214" s="132"/>
      <c r="AVZ3214" s="132"/>
      <c r="AWA3214" s="132"/>
      <c r="AWB3214" s="132"/>
      <c r="AWC3214" s="132"/>
      <c r="AWD3214" s="132"/>
      <c r="AWE3214" s="132"/>
      <c r="AWF3214" s="132"/>
      <c r="AWG3214" s="132"/>
      <c r="AWH3214" s="132"/>
      <c r="AWI3214" s="132"/>
      <c r="AWJ3214" s="132"/>
      <c r="AWK3214" s="132"/>
      <c r="AWL3214" s="132"/>
      <c r="AWM3214" s="132"/>
      <c r="AWN3214" s="132"/>
      <c r="AWO3214" s="132"/>
      <c r="AWP3214" s="132"/>
      <c r="AWQ3214" s="132"/>
      <c r="AWR3214" s="132"/>
      <c r="AWS3214" s="132"/>
      <c r="AWT3214" s="132"/>
      <c r="AWU3214" s="132"/>
      <c r="AWV3214" s="132"/>
      <c r="AWW3214" s="132"/>
      <c r="AWX3214" s="132"/>
      <c r="AWY3214" s="132"/>
      <c r="AWZ3214" s="132"/>
      <c r="AXA3214" s="132"/>
      <c r="AXB3214" s="132"/>
      <c r="AXC3214" s="132"/>
      <c r="AXD3214" s="132"/>
      <c r="AXE3214" s="132"/>
      <c r="AXF3214" s="132"/>
      <c r="AXG3214" s="132"/>
      <c r="AXH3214" s="132"/>
      <c r="AXI3214" s="132"/>
      <c r="AXJ3214" s="132"/>
      <c r="AXK3214" s="132"/>
      <c r="AXL3214" s="132"/>
      <c r="AXM3214" s="132"/>
      <c r="AXN3214" s="132"/>
      <c r="AXO3214" s="132"/>
      <c r="AXP3214" s="132"/>
      <c r="AXQ3214" s="132"/>
      <c r="AXR3214" s="132"/>
      <c r="AXS3214" s="132"/>
      <c r="AXT3214" s="132"/>
      <c r="AXU3214" s="132"/>
      <c r="AXV3214" s="132"/>
      <c r="AXW3214" s="132"/>
      <c r="AXX3214" s="132"/>
      <c r="AXY3214" s="132"/>
      <c r="AXZ3214" s="132"/>
      <c r="AYA3214" s="132"/>
      <c r="AYB3214" s="132"/>
      <c r="AYC3214" s="132"/>
      <c r="AYD3214" s="132"/>
      <c r="AYE3214" s="132"/>
      <c r="AYF3214" s="132"/>
      <c r="AYG3214" s="132"/>
      <c r="AYH3214" s="132"/>
      <c r="AYI3214" s="132"/>
      <c r="AYJ3214" s="132"/>
      <c r="AYK3214" s="132"/>
      <c r="AYL3214" s="132"/>
      <c r="AYM3214" s="132"/>
      <c r="AYN3214" s="132"/>
      <c r="AYO3214" s="132"/>
      <c r="AYP3214" s="132"/>
      <c r="AYQ3214" s="132"/>
      <c r="AYR3214" s="132"/>
      <c r="AYS3214" s="132"/>
      <c r="AYT3214" s="132"/>
      <c r="AYU3214" s="132"/>
      <c r="AYV3214" s="132"/>
      <c r="AYW3214" s="132"/>
      <c r="AYX3214" s="132"/>
      <c r="AYY3214" s="132"/>
      <c r="AYZ3214" s="132"/>
      <c r="AZA3214" s="132"/>
      <c r="AZB3214" s="132"/>
      <c r="AZC3214" s="132"/>
      <c r="AZD3214" s="132"/>
      <c r="AZE3214" s="132"/>
      <c r="AZF3214" s="132"/>
      <c r="AZG3214" s="132"/>
      <c r="AZH3214" s="132"/>
      <c r="AZI3214" s="132"/>
      <c r="AZJ3214" s="132"/>
      <c r="AZK3214" s="132"/>
      <c r="AZL3214" s="132"/>
      <c r="AZM3214" s="132"/>
      <c r="AZN3214" s="132"/>
      <c r="AZO3214" s="132"/>
      <c r="AZP3214" s="132"/>
      <c r="AZQ3214" s="132"/>
      <c r="AZR3214" s="132"/>
      <c r="AZS3214" s="132"/>
      <c r="AZT3214" s="132"/>
      <c r="AZU3214" s="132"/>
      <c r="AZV3214" s="132"/>
      <c r="AZW3214" s="132"/>
      <c r="AZX3214" s="132"/>
      <c r="AZY3214" s="132"/>
      <c r="AZZ3214" s="132"/>
      <c r="BAA3214" s="132"/>
      <c r="BAB3214" s="132"/>
      <c r="BAC3214" s="132"/>
      <c r="BAD3214" s="132"/>
      <c r="BAE3214" s="132"/>
      <c r="BAF3214" s="132"/>
      <c r="BAG3214" s="132"/>
      <c r="BAH3214" s="132"/>
      <c r="BAI3214" s="132"/>
      <c r="BAJ3214" s="132"/>
      <c r="BAK3214" s="132"/>
      <c r="BAL3214" s="132"/>
      <c r="BAM3214" s="132"/>
      <c r="BAN3214" s="132"/>
      <c r="BAO3214" s="132"/>
      <c r="BAP3214" s="132"/>
      <c r="BAQ3214" s="132"/>
      <c r="BAR3214" s="132"/>
      <c r="BAS3214" s="132"/>
      <c r="BAT3214" s="132"/>
      <c r="BAU3214" s="132"/>
      <c r="BAV3214" s="132"/>
      <c r="BAW3214" s="132"/>
      <c r="BAX3214" s="132"/>
      <c r="BAY3214" s="132"/>
      <c r="BAZ3214" s="132"/>
      <c r="BBA3214" s="132"/>
      <c r="BBB3214" s="132"/>
      <c r="BBC3214" s="132"/>
      <c r="BBD3214" s="132"/>
      <c r="BBE3214" s="132"/>
      <c r="BBF3214" s="132"/>
      <c r="BBG3214" s="132"/>
      <c r="BBH3214" s="132"/>
      <c r="BBI3214" s="132"/>
      <c r="BBJ3214" s="132"/>
      <c r="BBK3214" s="132"/>
      <c r="BBL3214" s="132"/>
      <c r="BBM3214" s="132"/>
      <c r="BBN3214" s="132"/>
      <c r="BBO3214" s="132"/>
      <c r="BBP3214" s="132"/>
      <c r="BBQ3214" s="132"/>
      <c r="BBR3214" s="132"/>
      <c r="BBS3214" s="132"/>
      <c r="BBT3214" s="132"/>
      <c r="BBU3214" s="132"/>
      <c r="BBV3214" s="132"/>
      <c r="BBW3214" s="132"/>
      <c r="BBX3214" s="132"/>
      <c r="BBY3214" s="132"/>
      <c r="BBZ3214" s="132"/>
      <c r="BCA3214" s="132"/>
      <c r="BCB3214" s="132"/>
      <c r="BCC3214" s="132"/>
      <c r="BCD3214" s="132"/>
      <c r="BCE3214" s="132"/>
      <c r="BCF3214" s="132"/>
      <c r="BCG3214" s="132"/>
      <c r="BCH3214" s="132"/>
      <c r="BCI3214" s="132"/>
      <c r="BCJ3214" s="132"/>
      <c r="BCK3214" s="132"/>
      <c r="BCL3214" s="132"/>
      <c r="BCM3214" s="132"/>
      <c r="BCN3214" s="132"/>
      <c r="BCO3214" s="132"/>
      <c r="BCP3214" s="132"/>
      <c r="BCQ3214" s="132"/>
      <c r="BCR3214" s="132"/>
      <c r="BCS3214" s="132"/>
      <c r="BCT3214" s="132"/>
      <c r="BCU3214" s="132"/>
      <c r="BCV3214" s="132"/>
      <c r="BCW3214" s="132"/>
      <c r="BCX3214" s="132"/>
      <c r="BCY3214" s="132"/>
      <c r="BCZ3214" s="132"/>
      <c r="BDA3214" s="132"/>
      <c r="BDB3214" s="132"/>
      <c r="BDC3214" s="132"/>
      <c r="BDD3214" s="132"/>
      <c r="BDE3214" s="132"/>
      <c r="BDF3214" s="132"/>
      <c r="BDG3214" s="132"/>
      <c r="BDH3214" s="132"/>
      <c r="BDI3214" s="132"/>
      <c r="BDJ3214" s="132"/>
      <c r="BDK3214" s="132"/>
      <c r="BDL3214" s="132"/>
      <c r="BDM3214" s="132"/>
      <c r="BDN3214" s="132"/>
      <c r="BDO3214" s="132"/>
      <c r="BDP3214" s="132"/>
      <c r="BDQ3214" s="132"/>
      <c r="BDR3214" s="132"/>
      <c r="BDS3214" s="132"/>
      <c r="BDT3214" s="132"/>
      <c r="BDU3214" s="132"/>
      <c r="BDV3214" s="132"/>
      <c r="BDW3214" s="132"/>
      <c r="BDX3214" s="132"/>
      <c r="BDY3214" s="132"/>
      <c r="BDZ3214" s="132"/>
      <c r="BEA3214" s="132"/>
      <c r="BEB3214" s="132"/>
      <c r="BEC3214" s="132"/>
      <c r="BED3214" s="132"/>
      <c r="BEE3214" s="132"/>
      <c r="BEF3214" s="132"/>
      <c r="BEG3214" s="132"/>
      <c r="BEH3214" s="132"/>
      <c r="BEI3214" s="132"/>
      <c r="BEJ3214" s="132"/>
      <c r="BEK3214" s="132"/>
      <c r="BEL3214" s="132"/>
      <c r="BEM3214" s="132"/>
      <c r="BEN3214" s="132"/>
      <c r="BEO3214" s="132"/>
      <c r="BEP3214" s="132"/>
      <c r="BEQ3214" s="132"/>
      <c r="BER3214" s="132"/>
      <c r="BES3214" s="132"/>
      <c r="BET3214" s="132"/>
      <c r="BEU3214" s="132"/>
      <c r="BEV3214" s="132"/>
      <c r="BEW3214" s="132"/>
      <c r="BEX3214" s="132"/>
      <c r="BEY3214" s="132"/>
      <c r="BEZ3214" s="132"/>
      <c r="BFA3214" s="132"/>
      <c r="BFB3214" s="132"/>
      <c r="BFC3214" s="132"/>
      <c r="BFD3214" s="132"/>
      <c r="BFE3214" s="132"/>
      <c r="BFF3214" s="132"/>
      <c r="BFG3214" s="132"/>
      <c r="BFH3214" s="132"/>
      <c r="BFI3214" s="132"/>
      <c r="BFJ3214" s="132"/>
      <c r="BFK3214" s="132"/>
      <c r="BFL3214" s="132"/>
      <c r="BFM3214" s="132"/>
      <c r="BFN3214" s="132"/>
      <c r="BFO3214" s="132"/>
      <c r="BFP3214" s="132"/>
      <c r="BFQ3214" s="132"/>
      <c r="BFR3214" s="132"/>
      <c r="BFS3214" s="132"/>
      <c r="BFT3214" s="132"/>
      <c r="BFU3214" s="132"/>
      <c r="BFV3214" s="132"/>
      <c r="BFW3214" s="132"/>
      <c r="BFX3214" s="132"/>
      <c r="BFY3214" s="132"/>
      <c r="BFZ3214" s="132"/>
      <c r="BGA3214" s="132"/>
      <c r="BGB3214" s="132"/>
      <c r="BGC3214" s="132"/>
      <c r="BGD3214" s="132"/>
      <c r="BGE3214" s="132"/>
      <c r="BGF3214" s="132"/>
      <c r="BGG3214" s="132"/>
      <c r="BGH3214" s="132"/>
      <c r="BGI3214" s="132"/>
      <c r="BGJ3214" s="132"/>
      <c r="BGK3214" s="132"/>
      <c r="BGL3214" s="132"/>
      <c r="BGM3214" s="132"/>
      <c r="BGN3214" s="132"/>
      <c r="BGO3214" s="132"/>
      <c r="BGP3214" s="132"/>
      <c r="BGQ3214" s="132"/>
      <c r="BGR3214" s="132"/>
      <c r="BGS3214" s="132"/>
      <c r="BGT3214" s="132"/>
      <c r="BGU3214" s="132"/>
      <c r="BGV3214" s="132"/>
      <c r="BGW3214" s="132"/>
      <c r="BGX3214" s="132"/>
      <c r="BGY3214" s="132"/>
      <c r="BGZ3214" s="132"/>
      <c r="BHA3214" s="132"/>
      <c r="BHB3214" s="132"/>
      <c r="BHC3214" s="132"/>
      <c r="BHD3214" s="132"/>
      <c r="BHE3214" s="132"/>
      <c r="BHF3214" s="132"/>
      <c r="BHG3214" s="132"/>
      <c r="BHH3214" s="132"/>
      <c r="BHI3214" s="132"/>
      <c r="BHJ3214" s="132"/>
      <c r="BHK3214" s="132"/>
      <c r="BHL3214" s="132"/>
      <c r="BHM3214" s="132"/>
      <c r="BHN3214" s="132"/>
      <c r="BHO3214" s="132"/>
      <c r="BHP3214" s="132"/>
      <c r="BHQ3214" s="132"/>
      <c r="BHR3214" s="132"/>
      <c r="BHS3214" s="132"/>
      <c r="BHT3214" s="132"/>
      <c r="BHU3214" s="132"/>
      <c r="BHV3214" s="132"/>
      <c r="BHW3214" s="132"/>
      <c r="BHX3214" s="132"/>
      <c r="BHY3214" s="132"/>
      <c r="BHZ3214" s="132"/>
      <c r="BIA3214" s="132"/>
      <c r="BIB3214" s="132"/>
      <c r="BIC3214" s="132"/>
      <c r="BID3214" s="132"/>
      <c r="BIE3214" s="132"/>
      <c r="BIF3214" s="132"/>
      <c r="BIG3214" s="132"/>
      <c r="BIH3214" s="132"/>
      <c r="BII3214" s="132"/>
      <c r="BIJ3214" s="132"/>
      <c r="BIK3214" s="132"/>
      <c r="BIL3214" s="132"/>
      <c r="BIM3214" s="132"/>
      <c r="BIN3214" s="132"/>
      <c r="BIO3214" s="132"/>
      <c r="BIP3214" s="132"/>
      <c r="BIQ3214" s="132"/>
      <c r="BIR3214" s="132"/>
      <c r="BIS3214" s="132"/>
      <c r="BIT3214" s="132"/>
      <c r="BIU3214" s="132"/>
      <c r="BIV3214" s="132"/>
      <c r="BIW3214" s="132"/>
      <c r="BIX3214" s="132"/>
      <c r="BIY3214" s="132"/>
      <c r="BIZ3214" s="132"/>
      <c r="BJA3214" s="132"/>
      <c r="BJB3214" s="132"/>
      <c r="BJC3214" s="132"/>
      <c r="BJD3214" s="132"/>
      <c r="BJE3214" s="132"/>
      <c r="BJF3214" s="132"/>
      <c r="BJG3214" s="132"/>
      <c r="BJH3214" s="132"/>
      <c r="BJI3214" s="132"/>
      <c r="BJJ3214" s="132"/>
      <c r="BJK3214" s="132"/>
      <c r="BJL3214" s="132"/>
      <c r="BJM3214" s="132"/>
      <c r="BJN3214" s="132"/>
      <c r="BJO3214" s="132"/>
      <c r="BJP3214" s="132"/>
      <c r="BJQ3214" s="132"/>
      <c r="BJR3214" s="132"/>
      <c r="BJS3214" s="132"/>
      <c r="BJT3214" s="132"/>
      <c r="BJU3214" s="132"/>
      <c r="BJV3214" s="132"/>
      <c r="BJW3214" s="132"/>
      <c r="BJX3214" s="132"/>
      <c r="BJY3214" s="132"/>
      <c r="BJZ3214" s="132"/>
      <c r="BKA3214" s="132"/>
      <c r="BKB3214" s="132"/>
      <c r="BKC3214" s="132"/>
      <c r="BKD3214" s="132"/>
      <c r="BKE3214" s="132"/>
      <c r="BKF3214" s="132"/>
      <c r="BKG3214" s="132"/>
      <c r="BKH3214" s="132"/>
      <c r="BKI3214" s="132"/>
      <c r="BKJ3214" s="132"/>
      <c r="BKK3214" s="132"/>
      <c r="BKL3214" s="132"/>
      <c r="BKM3214" s="132"/>
      <c r="BKN3214" s="132"/>
      <c r="BKO3214" s="132"/>
      <c r="BKP3214" s="132"/>
      <c r="BKQ3214" s="132"/>
      <c r="BKR3214" s="132"/>
      <c r="BKS3214" s="132"/>
      <c r="BKT3214" s="132"/>
      <c r="BKU3214" s="132"/>
      <c r="BKV3214" s="132"/>
      <c r="BKW3214" s="132"/>
      <c r="BKX3214" s="132"/>
      <c r="BKY3214" s="132"/>
      <c r="BKZ3214" s="132"/>
      <c r="BLA3214" s="132"/>
      <c r="BLB3214" s="132"/>
      <c r="BLC3214" s="132"/>
      <c r="BLD3214" s="132"/>
      <c r="BLE3214" s="132"/>
      <c r="BLF3214" s="132"/>
      <c r="BLG3214" s="132"/>
      <c r="BLH3214" s="132"/>
      <c r="BLI3214" s="132"/>
      <c r="BLJ3214" s="132"/>
      <c r="BLK3214" s="132"/>
      <c r="BLL3214" s="132"/>
      <c r="BLM3214" s="132"/>
      <c r="BLN3214" s="132"/>
      <c r="BLO3214" s="132"/>
      <c r="BLP3214" s="132"/>
      <c r="BLQ3214" s="132"/>
      <c r="BLR3214" s="132"/>
      <c r="BLS3214" s="132"/>
      <c r="BLT3214" s="132"/>
      <c r="BLU3214" s="132"/>
      <c r="BLV3214" s="132"/>
      <c r="BLW3214" s="132"/>
      <c r="BLX3214" s="132"/>
      <c r="BLY3214" s="132"/>
      <c r="BLZ3214" s="132"/>
      <c r="BMA3214" s="132"/>
      <c r="BMB3214" s="132"/>
      <c r="BMC3214" s="132"/>
      <c r="BMD3214" s="132"/>
      <c r="BME3214" s="132"/>
      <c r="BMF3214" s="132"/>
      <c r="BMG3214" s="132"/>
      <c r="BMH3214" s="132"/>
      <c r="BMI3214" s="132"/>
      <c r="BMJ3214" s="132"/>
      <c r="BMK3214" s="132"/>
      <c r="BML3214" s="132"/>
      <c r="BMM3214" s="132"/>
      <c r="BMN3214" s="132"/>
      <c r="BMO3214" s="132"/>
      <c r="BMP3214" s="132"/>
      <c r="BMQ3214" s="132"/>
      <c r="BMR3214" s="132"/>
      <c r="BMS3214" s="132"/>
      <c r="BMT3214" s="132"/>
      <c r="BMU3214" s="132"/>
      <c r="BMV3214" s="132"/>
      <c r="BMW3214" s="132"/>
      <c r="BMX3214" s="132"/>
      <c r="BMY3214" s="132"/>
      <c r="BMZ3214" s="132"/>
      <c r="BNA3214" s="132"/>
      <c r="BNB3214" s="132"/>
      <c r="BNC3214" s="132"/>
      <c r="BND3214" s="132"/>
      <c r="BNE3214" s="132"/>
      <c r="BNF3214" s="132"/>
      <c r="BNG3214" s="132"/>
      <c r="BNH3214" s="132"/>
      <c r="BNI3214" s="132"/>
      <c r="BNJ3214" s="132"/>
      <c r="BNK3214" s="132"/>
      <c r="BNL3214" s="132"/>
      <c r="BNM3214" s="132"/>
      <c r="BNN3214" s="132"/>
      <c r="BNO3214" s="132"/>
      <c r="BNP3214" s="132"/>
      <c r="BNQ3214" s="132"/>
      <c r="BNR3214" s="132"/>
      <c r="BNS3214" s="132"/>
      <c r="BNT3214" s="132"/>
      <c r="BNU3214" s="132"/>
      <c r="BNV3214" s="132"/>
      <c r="BNW3214" s="132"/>
      <c r="BNX3214" s="132"/>
      <c r="BNY3214" s="132"/>
      <c r="BNZ3214" s="132"/>
      <c r="BOA3214" s="132"/>
      <c r="BOB3214" s="132"/>
      <c r="BOC3214" s="132"/>
      <c r="BOD3214" s="132"/>
      <c r="BOE3214" s="132"/>
      <c r="BOF3214" s="132"/>
      <c r="BOG3214" s="132"/>
      <c r="BOH3214" s="132"/>
      <c r="BOI3214" s="132"/>
      <c r="BOJ3214" s="132"/>
      <c r="BOK3214" s="132"/>
      <c r="BOL3214" s="132"/>
      <c r="BOM3214" s="132"/>
      <c r="BON3214" s="132"/>
      <c r="BOO3214" s="132"/>
      <c r="BOP3214" s="132"/>
      <c r="BOQ3214" s="132"/>
      <c r="BOR3214" s="132"/>
      <c r="BOS3214" s="132"/>
      <c r="BOT3214" s="132"/>
      <c r="BOU3214" s="132"/>
      <c r="BOV3214" s="132"/>
      <c r="BOW3214" s="132"/>
      <c r="BOX3214" s="132"/>
      <c r="BOY3214" s="132"/>
      <c r="BOZ3214" s="132"/>
      <c r="BPA3214" s="132"/>
      <c r="BPB3214" s="132"/>
      <c r="BPC3214" s="132"/>
      <c r="BPD3214" s="132"/>
      <c r="BPE3214" s="132"/>
      <c r="BPF3214" s="132"/>
      <c r="BPG3214" s="132"/>
      <c r="BPH3214" s="132"/>
      <c r="BPI3214" s="132"/>
      <c r="BPJ3214" s="132"/>
      <c r="BPK3214" s="132"/>
      <c r="BPL3214" s="132"/>
      <c r="BPM3214" s="132"/>
      <c r="BPN3214" s="132"/>
      <c r="BPO3214" s="132"/>
      <c r="BPP3214" s="132"/>
      <c r="BPQ3214" s="132"/>
      <c r="BPR3214" s="132"/>
      <c r="BPS3214" s="132"/>
      <c r="BPT3214" s="132"/>
      <c r="BPU3214" s="132"/>
      <c r="BPV3214" s="132"/>
      <c r="BPW3214" s="132"/>
      <c r="BPX3214" s="132"/>
      <c r="BPY3214" s="132"/>
      <c r="BPZ3214" s="132"/>
      <c r="BQA3214" s="132"/>
      <c r="BQB3214" s="132"/>
      <c r="BQC3214" s="132"/>
      <c r="BQD3214" s="132"/>
      <c r="BQE3214" s="132"/>
      <c r="BQF3214" s="132"/>
      <c r="BQG3214" s="132"/>
      <c r="BQH3214" s="132"/>
      <c r="BQI3214" s="132"/>
      <c r="BQJ3214" s="132"/>
      <c r="BQK3214" s="132"/>
      <c r="BQL3214" s="132"/>
      <c r="BQM3214" s="132"/>
      <c r="BQN3214" s="132"/>
      <c r="BQO3214" s="132"/>
      <c r="BQP3214" s="132"/>
      <c r="BQQ3214" s="132"/>
      <c r="BQR3214" s="132"/>
      <c r="BQS3214" s="132"/>
      <c r="BQT3214" s="132"/>
      <c r="BQU3214" s="132"/>
      <c r="BQV3214" s="132"/>
      <c r="BQW3214" s="132"/>
      <c r="BQX3214" s="132"/>
      <c r="BQY3214" s="132"/>
      <c r="BQZ3214" s="132"/>
      <c r="BRA3214" s="132"/>
      <c r="BRB3214" s="132"/>
      <c r="BRC3214" s="132"/>
      <c r="BRD3214" s="132"/>
      <c r="BRE3214" s="132"/>
      <c r="BRF3214" s="132"/>
      <c r="BRG3214" s="132"/>
      <c r="BRH3214" s="132"/>
      <c r="BRI3214" s="132"/>
      <c r="BRJ3214" s="132"/>
      <c r="BRK3214" s="132"/>
      <c r="BRL3214" s="132"/>
      <c r="BRM3214" s="132"/>
      <c r="BRN3214" s="132"/>
      <c r="BRO3214" s="132"/>
      <c r="BRP3214" s="132"/>
      <c r="BRQ3214" s="132"/>
      <c r="BRR3214" s="132"/>
      <c r="BRS3214" s="132"/>
      <c r="BRT3214" s="132"/>
      <c r="BRU3214" s="132"/>
      <c r="BRV3214" s="132"/>
      <c r="BRW3214" s="132"/>
      <c r="BRX3214" s="132"/>
      <c r="BRY3214" s="132"/>
      <c r="BRZ3214" s="132"/>
      <c r="BSA3214" s="132"/>
      <c r="BSB3214" s="132"/>
      <c r="BSC3214" s="132"/>
      <c r="BSD3214" s="132"/>
      <c r="BSE3214" s="132"/>
      <c r="BSF3214" s="132"/>
      <c r="BSG3214" s="132"/>
      <c r="BSH3214" s="132"/>
      <c r="BSI3214" s="132"/>
      <c r="BSJ3214" s="132"/>
      <c r="BSK3214" s="132"/>
      <c r="BSL3214" s="132"/>
      <c r="BSM3214" s="132"/>
      <c r="BSN3214" s="132"/>
      <c r="BSO3214" s="132"/>
      <c r="BSP3214" s="132"/>
      <c r="BSQ3214" s="132"/>
      <c r="BSR3214" s="132"/>
      <c r="BSS3214" s="132"/>
      <c r="BST3214" s="132"/>
      <c r="BSU3214" s="132"/>
      <c r="BSV3214" s="132"/>
      <c r="BSW3214" s="132"/>
      <c r="BSX3214" s="132"/>
      <c r="BSY3214" s="132"/>
      <c r="BSZ3214" s="132"/>
      <c r="BTA3214" s="132"/>
      <c r="BTB3214" s="132"/>
      <c r="BTC3214" s="132"/>
      <c r="BTD3214" s="132"/>
      <c r="BTE3214" s="132"/>
      <c r="BTF3214" s="132"/>
      <c r="BTG3214" s="132"/>
      <c r="BTH3214" s="132"/>
      <c r="BTI3214" s="132"/>
      <c r="BTJ3214" s="132"/>
      <c r="BTK3214" s="132"/>
      <c r="BTL3214" s="132"/>
      <c r="BTM3214" s="132"/>
      <c r="BTN3214" s="132"/>
      <c r="BTO3214" s="132"/>
      <c r="BTP3214" s="132"/>
      <c r="BTQ3214" s="132"/>
      <c r="BTR3214" s="132"/>
      <c r="BTS3214" s="132"/>
      <c r="BTT3214" s="132"/>
      <c r="BTU3214" s="132"/>
      <c r="BTV3214" s="132"/>
      <c r="BTW3214" s="132"/>
      <c r="BTX3214" s="132"/>
      <c r="BTY3214" s="132"/>
      <c r="BTZ3214" s="132"/>
      <c r="BUA3214" s="132"/>
      <c r="BUB3214" s="132"/>
      <c r="BUC3214" s="132"/>
      <c r="BUD3214" s="132"/>
      <c r="BUE3214" s="132"/>
      <c r="BUF3214" s="132"/>
      <c r="BUG3214" s="132"/>
      <c r="BUH3214" s="132"/>
      <c r="BUI3214" s="132"/>
      <c r="BUJ3214" s="132"/>
      <c r="BUK3214" s="132"/>
      <c r="BUL3214" s="132"/>
      <c r="BUM3214" s="132"/>
      <c r="BUN3214" s="132"/>
      <c r="BUO3214" s="132"/>
      <c r="BUP3214" s="132"/>
      <c r="BUQ3214" s="132"/>
      <c r="BUR3214" s="132"/>
      <c r="BUS3214" s="132"/>
      <c r="BUT3214" s="132"/>
      <c r="BUU3214" s="132"/>
      <c r="BUV3214" s="132"/>
      <c r="BUW3214" s="132"/>
      <c r="BUX3214" s="132"/>
      <c r="BUY3214" s="132"/>
      <c r="BUZ3214" s="132"/>
      <c r="BVA3214" s="132"/>
      <c r="BVB3214" s="132"/>
      <c r="BVC3214" s="132"/>
      <c r="BVD3214" s="132"/>
      <c r="BVE3214" s="132"/>
      <c r="BVF3214" s="132"/>
      <c r="BVG3214" s="132"/>
      <c r="BVH3214" s="132"/>
      <c r="BVI3214" s="132"/>
      <c r="BVJ3214" s="132"/>
      <c r="BVK3214" s="132"/>
      <c r="BVL3214" s="132"/>
      <c r="BVM3214" s="132"/>
      <c r="BVN3214" s="132"/>
      <c r="BVO3214" s="132"/>
      <c r="BVP3214" s="132"/>
      <c r="BVQ3214" s="132"/>
      <c r="BVR3214" s="132"/>
      <c r="BVS3214" s="132"/>
      <c r="BVT3214" s="132"/>
      <c r="BVU3214" s="132"/>
      <c r="BVV3214" s="132"/>
      <c r="BVW3214" s="132"/>
      <c r="BVX3214" s="132"/>
      <c r="BVY3214" s="132"/>
      <c r="BVZ3214" s="132"/>
      <c r="BWA3214" s="132"/>
      <c r="BWB3214" s="132"/>
      <c r="BWC3214" s="132"/>
      <c r="BWD3214" s="132"/>
      <c r="BWE3214" s="132"/>
      <c r="BWF3214" s="132"/>
      <c r="BWG3214" s="132"/>
      <c r="BWH3214" s="132"/>
      <c r="BWI3214" s="132"/>
      <c r="BWJ3214" s="132"/>
      <c r="BWK3214" s="132"/>
      <c r="BWL3214" s="132"/>
      <c r="BWM3214" s="132"/>
      <c r="BWN3214" s="132"/>
      <c r="BWO3214" s="132"/>
      <c r="BWP3214" s="132"/>
      <c r="BWQ3214" s="132"/>
      <c r="BWR3214" s="132"/>
      <c r="BWS3214" s="132"/>
      <c r="BWT3214" s="132"/>
      <c r="BWU3214" s="132"/>
      <c r="BWV3214" s="132"/>
      <c r="BWW3214" s="132"/>
      <c r="BWX3214" s="132"/>
      <c r="BWY3214" s="132"/>
      <c r="BWZ3214" s="132"/>
      <c r="BXA3214" s="132"/>
      <c r="BXB3214" s="132"/>
      <c r="BXC3214" s="132"/>
      <c r="BXD3214" s="132"/>
      <c r="BXE3214" s="132"/>
      <c r="BXF3214" s="132"/>
      <c r="BXG3214" s="132"/>
      <c r="BXH3214" s="132"/>
      <c r="BXI3214" s="132"/>
      <c r="BXJ3214" s="132"/>
      <c r="BXK3214" s="132"/>
      <c r="BXL3214" s="132"/>
      <c r="BXM3214" s="132"/>
      <c r="BXN3214" s="132"/>
      <c r="BXO3214" s="132"/>
      <c r="BXP3214" s="132"/>
      <c r="BXQ3214" s="132"/>
      <c r="BXR3214" s="132"/>
      <c r="BXS3214" s="132"/>
      <c r="BXT3214" s="132"/>
      <c r="BXU3214" s="132"/>
      <c r="BXV3214" s="132"/>
      <c r="BXW3214" s="132"/>
      <c r="BXX3214" s="132"/>
      <c r="BXY3214" s="132"/>
      <c r="BXZ3214" s="132"/>
      <c r="BYA3214" s="132"/>
      <c r="BYB3214" s="132"/>
      <c r="BYC3214" s="132"/>
      <c r="BYD3214" s="132"/>
      <c r="BYE3214" s="132"/>
      <c r="BYF3214" s="132"/>
      <c r="BYG3214" s="132"/>
      <c r="BYH3214" s="132"/>
      <c r="BYI3214" s="132"/>
      <c r="BYJ3214" s="132"/>
      <c r="BYK3214" s="132"/>
      <c r="BYL3214" s="132"/>
      <c r="BYM3214" s="132"/>
      <c r="BYN3214" s="132"/>
      <c r="BYO3214" s="132"/>
      <c r="BYP3214" s="132"/>
      <c r="BYQ3214" s="132"/>
      <c r="BYR3214" s="132"/>
      <c r="BYS3214" s="132"/>
      <c r="BYT3214" s="132"/>
      <c r="BYU3214" s="132"/>
      <c r="BYV3214" s="132"/>
      <c r="BYW3214" s="132"/>
      <c r="BYX3214" s="132"/>
      <c r="BYY3214" s="132"/>
      <c r="BYZ3214" s="132"/>
      <c r="BZA3214" s="132"/>
      <c r="BZB3214" s="132"/>
      <c r="BZC3214" s="132"/>
      <c r="BZD3214" s="132"/>
      <c r="BZE3214" s="132"/>
      <c r="BZF3214" s="132"/>
      <c r="BZG3214" s="132"/>
      <c r="BZH3214" s="132"/>
      <c r="BZI3214" s="132"/>
      <c r="BZJ3214" s="132"/>
      <c r="BZK3214" s="132"/>
      <c r="BZL3214" s="132"/>
      <c r="BZM3214" s="132"/>
      <c r="BZN3214" s="132"/>
      <c r="BZO3214" s="132"/>
      <c r="BZP3214" s="132"/>
      <c r="BZQ3214" s="132"/>
      <c r="BZR3214" s="132"/>
      <c r="BZS3214" s="132"/>
      <c r="BZT3214" s="132"/>
      <c r="BZU3214" s="132"/>
      <c r="BZV3214" s="132"/>
      <c r="BZW3214" s="132"/>
      <c r="BZX3214" s="132"/>
      <c r="BZY3214" s="132"/>
      <c r="BZZ3214" s="132"/>
      <c r="CAA3214" s="132"/>
      <c r="CAB3214" s="132"/>
      <c r="CAC3214" s="132"/>
      <c r="CAD3214" s="132"/>
      <c r="CAE3214" s="132"/>
      <c r="CAF3214" s="132"/>
      <c r="CAG3214" s="132"/>
      <c r="CAH3214" s="132"/>
      <c r="CAI3214" s="132"/>
      <c r="CAJ3214" s="132"/>
      <c r="CAK3214" s="132"/>
      <c r="CAL3214" s="132"/>
      <c r="CAM3214" s="132"/>
      <c r="CAN3214" s="132"/>
      <c r="CAO3214" s="132"/>
      <c r="CAP3214" s="132"/>
      <c r="CAQ3214" s="132"/>
      <c r="CAR3214" s="132"/>
      <c r="CAS3214" s="132"/>
      <c r="CAT3214" s="132"/>
      <c r="CAU3214" s="132"/>
      <c r="CAV3214" s="132"/>
      <c r="CAW3214" s="132"/>
      <c r="CAX3214" s="132"/>
      <c r="CAY3214" s="132"/>
      <c r="CAZ3214" s="132"/>
      <c r="CBA3214" s="132"/>
      <c r="CBB3214" s="132"/>
      <c r="CBC3214" s="132"/>
      <c r="CBD3214" s="132"/>
      <c r="CBE3214" s="132"/>
      <c r="CBF3214" s="132"/>
      <c r="CBG3214" s="132"/>
      <c r="CBH3214" s="132"/>
      <c r="CBI3214" s="132"/>
      <c r="CBJ3214" s="132"/>
      <c r="CBK3214" s="132"/>
      <c r="CBL3214" s="132"/>
      <c r="CBM3214" s="132"/>
      <c r="CBN3214" s="132"/>
      <c r="CBO3214" s="132"/>
      <c r="CBP3214" s="132"/>
      <c r="CBQ3214" s="132"/>
      <c r="CBR3214" s="132"/>
      <c r="CBS3214" s="132"/>
      <c r="CBT3214" s="132"/>
      <c r="CBU3214" s="132"/>
      <c r="CBV3214" s="132"/>
      <c r="CBW3214" s="132"/>
      <c r="CBX3214" s="132"/>
      <c r="CBY3214" s="132"/>
      <c r="CBZ3214" s="132"/>
      <c r="CCA3214" s="132"/>
      <c r="CCB3214" s="132"/>
      <c r="CCC3214" s="132"/>
      <c r="CCD3214" s="132"/>
      <c r="CCE3214" s="132"/>
      <c r="CCF3214" s="132"/>
      <c r="CCG3214" s="132"/>
      <c r="CCH3214" s="132"/>
      <c r="CCI3214" s="132"/>
      <c r="CCJ3214" s="132"/>
      <c r="CCK3214" s="132"/>
      <c r="CCL3214" s="132"/>
      <c r="CCM3214" s="132"/>
      <c r="CCN3214" s="132"/>
      <c r="CCO3214" s="132"/>
      <c r="CCP3214" s="132"/>
      <c r="CCQ3214" s="132"/>
      <c r="CCR3214" s="132"/>
      <c r="CCS3214" s="132"/>
      <c r="CCT3214" s="132"/>
      <c r="CCU3214" s="132"/>
      <c r="CCV3214" s="132"/>
      <c r="CCW3214" s="132"/>
      <c r="CCX3214" s="132"/>
      <c r="CCY3214" s="132"/>
      <c r="CCZ3214" s="132"/>
      <c r="CDA3214" s="132"/>
      <c r="CDB3214" s="132"/>
      <c r="CDC3214" s="132"/>
      <c r="CDD3214" s="132"/>
      <c r="CDE3214" s="132"/>
      <c r="CDF3214" s="132"/>
      <c r="CDG3214" s="132"/>
      <c r="CDH3214" s="132"/>
      <c r="CDI3214" s="132"/>
      <c r="CDJ3214" s="132"/>
      <c r="CDK3214" s="132"/>
      <c r="CDL3214" s="132"/>
      <c r="CDM3214" s="132"/>
      <c r="CDN3214" s="132"/>
      <c r="CDO3214" s="132"/>
      <c r="CDP3214" s="132"/>
      <c r="CDQ3214" s="132"/>
      <c r="CDR3214" s="132"/>
      <c r="CDS3214" s="132"/>
      <c r="CDT3214" s="132"/>
      <c r="CDU3214" s="132"/>
      <c r="CDV3214" s="132"/>
      <c r="CDW3214" s="132"/>
      <c r="CDX3214" s="132"/>
      <c r="CDY3214" s="132"/>
      <c r="CDZ3214" s="132"/>
      <c r="CEA3214" s="132"/>
      <c r="CEB3214" s="132"/>
      <c r="CEC3214" s="132"/>
      <c r="CED3214" s="132"/>
      <c r="CEE3214" s="132"/>
      <c r="CEF3214" s="132"/>
      <c r="CEG3214" s="132"/>
      <c r="CEH3214" s="132"/>
      <c r="CEI3214" s="132"/>
      <c r="CEJ3214" s="132"/>
      <c r="CEK3214" s="132"/>
      <c r="CEL3214" s="132"/>
      <c r="CEM3214" s="132"/>
      <c r="CEN3214" s="132"/>
      <c r="CEO3214" s="132"/>
      <c r="CEP3214" s="132"/>
      <c r="CEQ3214" s="132"/>
      <c r="CER3214" s="132"/>
      <c r="CES3214" s="132"/>
      <c r="CET3214" s="132"/>
      <c r="CEU3214" s="132"/>
      <c r="CEV3214" s="132"/>
      <c r="CEW3214" s="132"/>
      <c r="CEX3214" s="132"/>
      <c r="CEY3214" s="132"/>
      <c r="CEZ3214" s="132"/>
      <c r="CFA3214" s="132"/>
      <c r="CFB3214" s="132"/>
      <c r="CFC3214" s="132"/>
      <c r="CFD3214" s="132"/>
      <c r="CFE3214" s="132"/>
      <c r="CFF3214" s="132"/>
      <c r="CFG3214" s="132"/>
      <c r="CFH3214" s="132"/>
      <c r="CFI3214" s="132"/>
      <c r="CFJ3214" s="132"/>
      <c r="CFK3214" s="132"/>
      <c r="CFL3214" s="132"/>
      <c r="CFM3214" s="132"/>
      <c r="CFN3214" s="132"/>
      <c r="CFO3214" s="132"/>
      <c r="CFP3214" s="132"/>
      <c r="CFQ3214" s="132"/>
      <c r="CFR3214" s="132"/>
      <c r="CFS3214" s="132"/>
      <c r="CFT3214" s="132"/>
      <c r="CFU3214" s="132"/>
      <c r="CFV3214" s="132"/>
      <c r="CFW3214" s="132"/>
      <c r="CFX3214" s="132"/>
      <c r="CFY3214" s="132"/>
      <c r="CFZ3214" s="132"/>
      <c r="CGA3214" s="132"/>
      <c r="CGB3214" s="132"/>
      <c r="CGC3214" s="132"/>
      <c r="CGD3214" s="132"/>
      <c r="CGE3214" s="132"/>
      <c r="CGF3214" s="132"/>
      <c r="CGG3214" s="132"/>
      <c r="CGH3214" s="132"/>
      <c r="CGI3214" s="132"/>
      <c r="CGJ3214" s="132"/>
      <c r="CGK3214" s="132"/>
      <c r="CGL3214" s="132"/>
      <c r="CGM3214" s="132"/>
      <c r="CGN3214" s="132"/>
      <c r="CGO3214" s="132"/>
      <c r="CGP3214" s="132"/>
      <c r="CGQ3214" s="132"/>
      <c r="CGR3214" s="132"/>
      <c r="CGS3214" s="132"/>
      <c r="CGT3214" s="132"/>
      <c r="CGU3214" s="132"/>
      <c r="CGV3214" s="132"/>
      <c r="CGW3214" s="132"/>
      <c r="CGX3214" s="132"/>
      <c r="CGY3214" s="132"/>
      <c r="CGZ3214" s="132"/>
      <c r="CHA3214" s="132"/>
      <c r="CHB3214" s="132"/>
      <c r="CHC3214" s="132"/>
      <c r="CHD3214" s="132"/>
      <c r="CHE3214" s="132"/>
      <c r="CHF3214" s="132"/>
      <c r="CHG3214" s="132"/>
      <c r="CHH3214" s="132"/>
      <c r="CHI3214" s="132"/>
      <c r="CHJ3214" s="132"/>
      <c r="CHK3214" s="132"/>
      <c r="CHL3214" s="132"/>
      <c r="CHM3214" s="132"/>
      <c r="CHN3214" s="132"/>
      <c r="CHO3214" s="132"/>
      <c r="CHP3214" s="132"/>
      <c r="CHQ3214" s="132"/>
      <c r="CHR3214" s="132"/>
      <c r="CHS3214" s="132"/>
      <c r="CHT3214" s="132"/>
      <c r="CHU3214" s="132"/>
      <c r="CHV3214" s="132"/>
      <c r="CHW3214" s="132"/>
      <c r="CHX3214" s="132"/>
      <c r="CHY3214" s="132"/>
      <c r="CHZ3214" s="132"/>
      <c r="CIA3214" s="132"/>
      <c r="CIB3214" s="132"/>
      <c r="CIC3214" s="132"/>
      <c r="CID3214" s="132"/>
      <c r="CIE3214" s="132"/>
      <c r="CIF3214" s="132"/>
      <c r="CIG3214" s="132"/>
      <c r="CIH3214" s="132"/>
      <c r="CII3214" s="132"/>
      <c r="CIJ3214" s="132"/>
      <c r="CIK3214" s="132"/>
      <c r="CIL3214" s="132"/>
      <c r="CIM3214" s="132"/>
      <c r="CIN3214" s="132"/>
      <c r="CIO3214" s="132"/>
      <c r="CIP3214" s="132"/>
      <c r="CIQ3214" s="132"/>
      <c r="CIR3214" s="132"/>
      <c r="CIS3214" s="132"/>
      <c r="CIT3214" s="132"/>
      <c r="CIU3214" s="132"/>
      <c r="CIV3214" s="132"/>
      <c r="CIW3214" s="132"/>
      <c r="CIX3214" s="132"/>
      <c r="CIY3214" s="132"/>
      <c r="CIZ3214" s="132"/>
      <c r="CJA3214" s="132"/>
      <c r="CJB3214" s="132"/>
      <c r="CJC3214" s="132"/>
      <c r="CJD3214" s="132"/>
      <c r="CJE3214" s="132"/>
      <c r="CJF3214" s="132"/>
      <c r="CJG3214" s="132"/>
      <c r="CJH3214" s="132"/>
      <c r="CJI3214" s="132"/>
      <c r="CJJ3214" s="132"/>
      <c r="CJK3214" s="132"/>
      <c r="CJL3214" s="132"/>
      <c r="CJM3214" s="132"/>
      <c r="CJN3214" s="132"/>
      <c r="CJO3214" s="132"/>
      <c r="CJP3214" s="132"/>
      <c r="CJQ3214" s="132"/>
      <c r="CJR3214" s="132"/>
      <c r="CJS3214" s="132"/>
      <c r="CJT3214" s="132"/>
      <c r="CJU3214" s="132"/>
      <c r="CJV3214" s="132"/>
      <c r="CJW3214" s="132"/>
      <c r="CJX3214" s="132"/>
      <c r="CJY3214" s="132"/>
      <c r="CJZ3214" s="132"/>
      <c r="CKA3214" s="132"/>
      <c r="CKB3214" s="132"/>
      <c r="CKC3214" s="132"/>
      <c r="CKD3214" s="132"/>
      <c r="CKE3214" s="132"/>
      <c r="CKF3214" s="132"/>
      <c r="CKG3214" s="132"/>
      <c r="CKH3214" s="132"/>
      <c r="CKI3214" s="132"/>
      <c r="CKJ3214" s="132"/>
      <c r="CKK3214" s="132"/>
      <c r="CKL3214" s="132"/>
      <c r="CKM3214" s="132"/>
      <c r="CKN3214" s="132"/>
      <c r="CKO3214" s="132"/>
      <c r="CKP3214" s="132"/>
      <c r="CKQ3214" s="132"/>
      <c r="CKR3214" s="132"/>
      <c r="CKS3214" s="132"/>
      <c r="CKT3214" s="132"/>
      <c r="CKU3214" s="132"/>
      <c r="CKV3214" s="132"/>
      <c r="CKW3214" s="132"/>
      <c r="CKX3214" s="132"/>
      <c r="CKY3214" s="132"/>
      <c r="CKZ3214" s="132"/>
      <c r="CLA3214" s="132"/>
      <c r="CLB3214" s="132"/>
      <c r="CLC3214" s="132"/>
      <c r="CLD3214" s="132"/>
      <c r="CLE3214" s="132"/>
      <c r="CLF3214" s="132"/>
      <c r="CLG3214" s="132"/>
      <c r="CLH3214" s="132"/>
      <c r="CLI3214" s="132"/>
      <c r="CLJ3214" s="132"/>
      <c r="CLK3214" s="132"/>
      <c r="CLL3214" s="132"/>
      <c r="CLM3214" s="132"/>
      <c r="CLN3214" s="132"/>
      <c r="CLO3214" s="132"/>
      <c r="CLP3214" s="132"/>
      <c r="CLQ3214" s="132"/>
      <c r="CLR3214" s="132"/>
      <c r="CLS3214" s="132"/>
      <c r="CLT3214" s="132"/>
      <c r="CLU3214" s="132"/>
      <c r="CLV3214" s="132"/>
      <c r="CLW3214" s="132"/>
      <c r="CLX3214" s="132"/>
      <c r="CLY3214" s="132"/>
      <c r="CLZ3214" s="132"/>
      <c r="CMA3214" s="132"/>
      <c r="CMB3214" s="132"/>
      <c r="CMC3214" s="132"/>
      <c r="CMD3214" s="132"/>
      <c r="CME3214" s="132"/>
      <c r="CMF3214" s="132"/>
      <c r="CMG3214" s="132"/>
      <c r="CMH3214" s="132"/>
      <c r="CMI3214" s="132"/>
      <c r="CMJ3214" s="132"/>
      <c r="CMK3214" s="132"/>
      <c r="CML3214" s="132"/>
      <c r="CMM3214" s="132"/>
      <c r="CMN3214" s="132"/>
      <c r="CMO3214" s="132"/>
      <c r="CMP3214" s="132"/>
      <c r="CMQ3214" s="132"/>
      <c r="CMR3214" s="132"/>
      <c r="CMS3214" s="132"/>
      <c r="CMT3214" s="132"/>
      <c r="CMU3214" s="132"/>
      <c r="CMV3214" s="132"/>
      <c r="CMW3214" s="132"/>
      <c r="CMX3214" s="132"/>
      <c r="CMY3214" s="132"/>
      <c r="CMZ3214" s="132"/>
      <c r="CNA3214" s="132"/>
      <c r="CNB3214" s="132"/>
      <c r="CNC3214" s="132"/>
      <c r="CND3214" s="132"/>
      <c r="CNE3214" s="132"/>
      <c r="CNF3214" s="132"/>
      <c r="CNG3214" s="132"/>
      <c r="CNH3214" s="132"/>
      <c r="CNI3214" s="132"/>
      <c r="CNJ3214" s="132"/>
      <c r="CNK3214" s="132"/>
      <c r="CNL3214" s="132"/>
      <c r="CNM3214" s="132"/>
      <c r="CNN3214" s="132"/>
      <c r="CNO3214" s="132"/>
      <c r="CNP3214" s="132"/>
      <c r="CNQ3214" s="132"/>
      <c r="CNR3214" s="132"/>
      <c r="CNS3214" s="132"/>
      <c r="CNT3214" s="132"/>
      <c r="CNU3214" s="132"/>
      <c r="CNV3214" s="132"/>
      <c r="CNW3214" s="132"/>
      <c r="CNX3214" s="132"/>
      <c r="CNY3214" s="132"/>
      <c r="CNZ3214" s="132"/>
      <c r="COA3214" s="132"/>
      <c r="COB3214" s="132"/>
      <c r="COC3214" s="132"/>
      <c r="COD3214" s="132"/>
      <c r="COE3214" s="132"/>
      <c r="COF3214" s="132"/>
      <c r="COG3214" s="132"/>
      <c r="COH3214" s="132"/>
      <c r="COI3214" s="132"/>
      <c r="COJ3214" s="132"/>
      <c r="COK3214" s="132"/>
      <c r="COL3214" s="132"/>
      <c r="COM3214" s="132"/>
      <c r="CON3214" s="132"/>
      <c r="COO3214" s="132"/>
      <c r="COP3214" s="132"/>
      <c r="COQ3214" s="132"/>
      <c r="COR3214" s="132"/>
      <c r="COS3214" s="132"/>
      <c r="COT3214" s="132"/>
      <c r="COU3214" s="132"/>
      <c r="COV3214" s="132"/>
      <c r="COW3214" s="132"/>
      <c r="COX3214" s="132"/>
      <c r="COY3214" s="132"/>
      <c r="COZ3214" s="132"/>
      <c r="CPA3214" s="132"/>
      <c r="CPB3214" s="132"/>
      <c r="CPC3214" s="132"/>
      <c r="CPD3214" s="132"/>
      <c r="CPE3214" s="132"/>
      <c r="CPF3214" s="132"/>
      <c r="CPG3214" s="132"/>
      <c r="CPH3214" s="132"/>
      <c r="CPI3214" s="132"/>
      <c r="CPJ3214" s="132"/>
      <c r="CPK3214" s="132"/>
      <c r="CPL3214" s="132"/>
      <c r="CPM3214" s="132"/>
      <c r="CPN3214" s="132"/>
      <c r="CPO3214" s="132"/>
      <c r="CPP3214" s="132"/>
      <c r="CPQ3214" s="132"/>
      <c r="CPR3214" s="132"/>
      <c r="CPS3214" s="132"/>
      <c r="CPT3214" s="132"/>
      <c r="CPU3214" s="132"/>
      <c r="CPV3214" s="132"/>
      <c r="CPW3214" s="132"/>
      <c r="CPX3214" s="132"/>
      <c r="CPY3214" s="132"/>
      <c r="CPZ3214" s="132"/>
      <c r="CQA3214" s="132"/>
      <c r="CQB3214" s="132"/>
      <c r="CQC3214" s="132"/>
      <c r="CQD3214" s="132"/>
      <c r="CQE3214" s="132"/>
      <c r="CQF3214" s="132"/>
      <c r="CQG3214" s="132"/>
      <c r="CQH3214" s="132"/>
      <c r="CQI3214" s="132"/>
      <c r="CQJ3214" s="132"/>
      <c r="CQK3214" s="132"/>
      <c r="CQL3214" s="132"/>
      <c r="CQM3214" s="132"/>
      <c r="CQN3214" s="132"/>
      <c r="CQO3214" s="132"/>
      <c r="CQP3214" s="132"/>
      <c r="CQQ3214" s="132"/>
      <c r="CQR3214" s="132"/>
      <c r="CQS3214" s="132"/>
      <c r="CQT3214" s="132"/>
      <c r="CQU3214" s="132"/>
      <c r="CQV3214" s="132"/>
      <c r="CQW3214" s="132"/>
      <c r="CQX3214" s="132"/>
      <c r="CQY3214" s="132"/>
      <c r="CQZ3214" s="132"/>
      <c r="CRA3214" s="132"/>
      <c r="CRB3214" s="132"/>
      <c r="CRC3214" s="132"/>
      <c r="CRD3214" s="132"/>
      <c r="CRE3214" s="132"/>
      <c r="CRF3214" s="132"/>
      <c r="CRG3214" s="132"/>
      <c r="CRH3214" s="132"/>
      <c r="CRI3214" s="132"/>
      <c r="CRJ3214" s="132"/>
      <c r="CRK3214" s="132"/>
      <c r="CRL3214" s="132"/>
      <c r="CRM3214" s="132"/>
      <c r="CRN3214" s="132"/>
      <c r="CRO3214" s="132"/>
      <c r="CRP3214" s="132"/>
      <c r="CRQ3214" s="132"/>
      <c r="CRR3214" s="132"/>
      <c r="CRS3214" s="132"/>
      <c r="CRT3214" s="132"/>
      <c r="CRU3214" s="132"/>
      <c r="CRV3214" s="132"/>
      <c r="CRW3214" s="132"/>
      <c r="CRX3214" s="132"/>
      <c r="CRY3214" s="132"/>
      <c r="CRZ3214" s="132"/>
      <c r="CSA3214" s="132"/>
      <c r="CSB3214" s="132"/>
      <c r="CSC3214" s="132"/>
      <c r="CSD3214" s="132"/>
      <c r="CSE3214" s="132"/>
      <c r="CSF3214" s="132"/>
      <c r="CSG3214" s="132"/>
      <c r="CSH3214" s="132"/>
      <c r="CSI3214" s="132"/>
      <c r="CSJ3214" s="132"/>
      <c r="CSK3214" s="132"/>
      <c r="CSL3214" s="132"/>
      <c r="CSM3214" s="132"/>
      <c r="CSN3214" s="132"/>
      <c r="CSO3214" s="132"/>
      <c r="CSP3214" s="132"/>
      <c r="CSQ3214" s="132"/>
      <c r="CSR3214" s="132"/>
      <c r="CSS3214" s="132"/>
      <c r="CST3214" s="132"/>
      <c r="CSU3214" s="132"/>
      <c r="CSV3214" s="132"/>
      <c r="CSW3214" s="132"/>
      <c r="CSX3214" s="132"/>
      <c r="CSY3214" s="132"/>
      <c r="CSZ3214" s="132"/>
      <c r="CTA3214" s="132"/>
      <c r="CTB3214" s="132"/>
      <c r="CTC3214" s="132"/>
      <c r="CTD3214" s="132"/>
      <c r="CTE3214" s="132"/>
      <c r="CTF3214" s="132"/>
      <c r="CTG3214" s="132"/>
      <c r="CTH3214" s="132"/>
      <c r="CTI3214" s="132"/>
      <c r="CTJ3214" s="132"/>
      <c r="CTK3214" s="132"/>
      <c r="CTL3214" s="132"/>
      <c r="CTM3214" s="132"/>
      <c r="CTN3214" s="132"/>
      <c r="CTO3214" s="132"/>
      <c r="CTP3214" s="132"/>
      <c r="CTQ3214" s="132"/>
      <c r="CTR3214" s="132"/>
      <c r="CTS3214" s="132"/>
      <c r="CTT3214" s="132"/>
      <c r="CTU3214" s="132"/>
      <c r="CTV3214" s="132"/>
      <c r="CTW3214" s="132"/>
      <c r="CTX3214" s="132"/>
      <c r="CTY3214" s="132"/>
      <c r="CTZ3214" s="132"/>
      <c r="CUA3214" s="132"/>
      <c r="CUB3214" s="132"/>
      <c r="CUC3214" s="132"/>
      <c r="CUD3214" s="132"/>
      <c r="CUE3214" s="132"/>
      <c r="CUF3214" s="132"/>
      <c r="CUG3214" s="132"/>
      <c r="CUH3214" s="132"/>
      <c r="CUI3214" s="132"/>
      <c r="CUJ3214" s="132"/>
      <c r="CUK3214" s="132"/>
      <c r="CUL3214" s="132"/>
      <c r="CUM3214" s="132"/>
      <c r="CUN3214" s="132"/>
      <c r="CUO3214" s="132"/>
      <c r="CUP3214" s="132"/>
      <c r="CUQ3214" s="132"/>
      <c r="CUR3214" s="132"/>
      <c r="CUS3214" s="132"/>
      <c r="CUT3214" s="132"/>
      <c r="CUU3214" s="132"/>
      <c r="CUV3214" s="132"/>
      <c r="CUW3214" s="132"/>
      <c r="CUX3214" s="132"/>
      <c r="CUY3214" s="132"/>
      <c r="CUZ3214" s="132"/>
      <c r="CVA3214" s="132"/>
      <c r="CVB3214" s="132"/>
      <c r="CVC3214" s="132"/>
      <c r="CVD3214" s="132"/>
      <c r="CVE3214" s="132"/>
      <c r="CVF3214" s="132"/>
      <c r="CVG3214" s="132"/>
      <c r="CVH3214" s="132"/>
      <c r="CVI3214" s="132"/>
      <c r="CVJ3214" s="132"/>
      <c r="CVK3214" s="132"/>
      <c r="CVL3214" s="132"/>
      <c r="CVM3214" s="132"/>
      <c r="CVN3214" s="132"/>
      <c r="CVO3214" s="132"/>
      <c r="CVP3214" s="132"/>
      <c r="CVQ3214" s="132"/>
      <c r="CVR3214" s="132"/>
      <c r="CVS3214" s="132"/>
      <c r="CVT3214" s="132"/>
      <c r="CVU3214" s="132"/>
      <c r="CVV3214" s="132"/>
      <c r="CVW3214" s="132"/>
      <c r="CVX3214" s="132"/>
      <c r="CVY3214" s="132"/>
      <c r="CVZ3214" s="132"/>
      <c r="CWA3214" s="132"/>
      <c r="CWB3214" s="132"/>
      <c r="CWC3214" s="132"/>
      <c r="CWD3214" s="132"/>
      <c r="CWE3214" s="132"/>
      <c r="CWF3214" s="132"/>
      <c r="CWG3214" s="132"/>
      <c r="CWH3214" s="132"/>
      <c r="CWI3214" s="132"/>
      <c r="CWJ3214" s="132"/>
      <c r="CWK3214" s="132"/>
      <c r="CWL3214" s="132"/>
      <c r="CWM3214" s="132"/>
      <c r="CWN3214" s="132"/>
      <c r="CWO3214" s="132"/>
      <c r="CWP3214" s="132"/>
      <c r="CWQ3214" s="132"/>
      <c r="CWR3214" s="132"/>
      <c r="CWS3214" s="132"/>
      <c r="CWT3214" s="132"/>
      <c r="CWU3214" s="132"/>
      <c r="CWV3214" s="132"/>
      <c r="CWW3214" s="132"/>
      <c r="CWX3214" s="132"/>
      <c r="CWY3214" s="132"/>
      <c r="CWZ3214" s="132"/>
      <c r="CXA3214" s="132"/>
      <c r="CXB3214" s="132"/>
      <c r="CXC3214" s="132"/>
      <c r="CXD3214" s="132"/>
      <c r="CXE3214" s="132"/>
      <c r="CXF3214" s="132"/>
      <c r="CXG3214" s="132"/>
      <c r="CXH3214" s="132"/>
      <c r="CXI3214" s="132"/>
      <c r="CXJ3214" s="132"/>
      <c r="CXK3214" s="132"/>
      <c r="CXL3214" s="132"/>
      <c r="CXM3214" s="132"/>
      <c r="CXN3214" s="132"/>
      <c r="CXO3214" s="132"/>
      <c r="CXP3214" s="132"/>
      <c r="CXQ3214" s="132"/>
      <c r="CXR3214" s="132"/>
      <c r="CXS3214" s="132"/>
      <c r="CXT3214" s="132"/>
      <c r="CXU3214" s="132"/>
      <c r="CXV3214" s="132"/>
      <c r="CXW3214" s="132"/>
      <c r="CXX3214" s="132"/>
      <c r="CXY3214" s="132"/>
      <c r="CXZ3214" s="132"/>
      <c r="CYA3214" s="132"/>
      <c r="CYB3214" s="132"/>
      <c r="CYC3214" s="132"/>
      <c r="CYD3214" s="132"/>
      <c r="CYE3214" s="132"/>
      <c r="CYF3214" s="132"/>
      <c r="CYG3214" s="132"/>
      <c r="CYH3214" s="132"/>
      <c r="CYI3214" s="132"/>
      <c r="CYJ3214" s="132"/>
      <c r="CYK3214" s="132"/>
      <c r="CYL3214" s="132"/>
      <c r="CYM3214" s="132"/>
      <c r="CYN3214" s="132"/>
      <c r="CYO3214" s="132"/>
      <c r="CYP3214" s="132"/>
      <c r="CYQ3214" s="132"/>
      <c r="CYR3214" s="132"/>
      <c r="CYS3214" s="132"/>
      <c r="CYT3214" s="132"/>
      <c r="CYU3214" s="132"/>
      <c r="CYV3214" s="132"/>
      <c r="CYW3214" s="132"/>
      <c r="CYX3214" s="132"/>
      <c r="CYY3214" s="132"/>
      <c r="CYZ3214" s="132"/>
      <c r="CZA3214" s="132"/>
      <c r="CZB3214" s="132"/>
      <c r="CZC3214" s="132"/>
      <c r="CZD3214" s="132"/>
      <c r="CZE3214" s="132"/>
      <c r="CZF3214" s="132"/>
      <c r="CZG3214" s="132"/>
      <c r="CZH3214" s="132"/>
      <c r="CZI3214" s="132"/>
      <c r="CZJ3214" s="132"/>
      <c r="CZK3214" s="132"/>
      <c r="CZL3214" s="132"/>
      <c r="CZM3214" s="132"/>
      <c r="CZN3214" s="132"/>
      <c r="CZO3214" s="132"/>
      <c r="CZP3214" s="132"/>
      <c r="CZQ3214" s="132"/>
      <c r="CZR3214" s="132"/>
      <c r="CZS3214" s="132"/>
      <c r="CZT3214" s="132"/>
      <c r="CZU3214" s="132"/>
      <c r="CZV3214" s="132"/>
      <c r="CZW3214" s="132"/>
      <c r="CZX3214" s="132"/>
      <c r="CZY3214" s="132"/>
      <c r="CZZ3214" s="132"/>
      <c r="DAA3214" s="132"/>
      <c r="DAB3214" s="132"/>
      <c r="DAC3214" s="132"/>
      <c r="DAD3214" s="132"/>
      <c r="DAE3214" s="132"/>
      <c r="DAF3214" s="132"/>
      <c r="DAG3214" s="132"/>
      <c r="DAH3214" s="132"/>
      <c r="DAI3214" s="132"/>
      <c r="DAJ3214" s="132"/>
      <c r="DAK3214" s="132"/>
      <c r="DAL3214" s="132"/>
      <c r="DAM3214" s="132"/>
      <c r="DAN3214" s="132"/>
      <c r="DAO3214" s="132"/>
      <c r="DAP3214" s="132"/>
      <c r="DAQ3214" s="132"/>
      <c r="DAR3214" s="132"/>
      <c r="DAS3214" s="132"/>
      <c r="DAT3214" s="132"/>
      <c r="DAU3214" s="132"/>
      <c r="DAV3214" s="132"/>
      <c r="DAW3214" s="132"/>
      <c r="DAX3214" s="132"/>
      <c r="DAY3214" s="132"/>
      <c r="DAZ3214" s="132"/>
      <c r="DBA3214" s="132"/>
      <c r="DBB3214" s="132"/>
      <c r="DBC3214" s="132"/>
      <c r="DBD3214" s="132"/>
      <c r="DBE3214" s="132"/>
      <c r="DBF3214" s="132"/>
      <c r="DBG3214" s="132"/>
      <c r="DBH3214" s="132"/>
      <c r="DBI3214" s="132"/>
      <c r="DBJ3214" s="132"/>
      <c r="DBK3214" s="132"/>
      <c r="DBL3214" s="132"/>
      <c r="DBM3214" s="132"/>
      <c r="DBN3214" s="132"/>
      <c r="DBO3214" s="132"/>
      <c r="DBP3214" s="132"/>
      <c r="DBQ3214" s="132"/>
      <c r="DBR3214" s="132"/>
      <c r="DBS3214" s="132"/>
      <c r="DBT3214" s="132"/>
      <c r="DBU3214" s="132"/>
      <c r="DBV3214" s="132"/>
      <c r="DBW3214" s="132"/>
      <c r="DBX3214" s="132"/>
      <c r="DBY3214" s="132"/>
      <c r="DBZ3214" s="132"/>
      <c r="DCA3214" s="132"/>
      <c r="DCB3214" s="132"/>
      <c r="DCC3214" s="132"/>
      <c r="DCD3214" s="132"/>
      <c r="DCE3214" s="132"/>
      <c r="DCF3214" s="132"/>
      <c r="DCG3214" s="132"/>
      <c r="DCH3214" s="132"/>
      <c r="DCI3214" s="132"/>
      <c r="DCJ3214" s="132"/>
      <c r="DCK3214" s="132"/>
      <c r="DCL3214" s="132"/>
      <c r="DCM3214" s="132"/>
      <c r="DCN3214" s="132"/>
      <c r="DCO3214" s="132"/>
      <c r="DCP3214" s="132"/>
      <c r="DCQ3214" s="132"/>
      <c r="DCR3214" s="132"/>
      <c r="DCS3214" s="132"/>
      <c r="DCT3214" s="132"/>
      <c r="DCU3214" s="132"/>
      <c r="DCV3214" s="132"/>
      <c r="DCW3214" s="132"/>
      <c r="DCX3214" s="132"/>
      <c r="DCY3214" s="132"/>
      <c r="DCZ3214" s="132"/>
      <c r="DDA3214" s="132"/>
      <c r="DDB3214" s="132"/>
      <c r="DDC3214" s="132"/>
      <c r="DDD3214" s="132"/>
      <c r="DDE3214" s="132"/>
      <c r="DDF3214" s="132"/>
      <c r="DDG3214" s="132"/>
      <c r="DDH3214" s="132"/>
      <c r="DDI3214" s="132"/>
      <c r="DDJ3214" s="132"/>
      <c r="DDK3214" s="132"/>
      <c r="DDL3214" s="132"/>
      <c r="DDM3214" s="132"/>
      <c r="DDN3214" s="132"/>
      <c r="DDO3214" s="132"/>
      <c r="DDP3214" s="132"/>
      <c r="DDQ3214" s="132"/>
      <c r="DDR3214" s="132"/>
      <c r="DDS3214" s="132"/>
      <c r="DDT3214" s="132"/>
      <c r="DDU3214" s="132"/>
      <c r="DDV3214" s="132"/>
      <c r="DDW3214" s="132"/>
      <c r="DDX3214" s="132"/>
      <c r="DDY3214" s="132"/>
      <c r="DDZ3214" s="132"/>
      <c r="DEA3214" s="132"/>
      <c r="DEB3214" s="132"/>
      <c r="DEC3214" s="132"/>
      <c r="DED3214" s="132"/>
      <c r="DEE3214" s="132"/>
      <c r="DEF3214" s="132"/>
      <c r="DEG3214" s="132"/>
      <c r="DEH3214" s="132"/>
      <c r="DEI3214" s="132"/>
      <c r="DEJ3214" s="132"/>
      <c r="DEK3214" s="132"/>
      <c r="DEL3214" s="132"/>
      <c r="DEM3214" s="132"/>
      <c r="DEN3214" s="132"/>
      <c r="DEO3214" s="132"/>
      <c r="DEP3214" s="132"/>
      <c r="DEQ3214" s="132"/>
      <c r="DER3214" s="132"/>
      <c r="DES3214" s="132"/>
      <c r="DET3214" s="132"/>
      <c r="DEU3214" s="132"/>
      <c r="DEV3214" s="132"/>
      <c r="DEW3214" s="132"/>
      <c r="DEX3214" s="132"/>
      <c r="DEY3214" s="132"/>
      <c r="DEZ3214" s="132"/>
      <c r="DFA3214" s="132"/>
      <c r="DFB3214" s="132"/>
      <c r="DFC3214" s="132"/>
      <c r="DFD3214" s="132"/>
      <c r="DFE3214" s="132"/>
      <c r="DFF3214" s="132"/>
      <c r="DFG3214" s="132"/>
      <c r="DFH3214" s="132"/>
      <c r="DFI3214" s="132"/>
      <c r="DFJ3214" s="132"/>
      <c r="DFK3214" s="132"/>
      <c r="DFL3214" s="132"/>
      <c r="DFM3214" s="132"/>
      <c r="DFN3214" s="132"/>
      <c r="DFO3214" s="132"/>
      <c r="DFP3214" s="132"/>
      <c r="DFQ3214" s="132"/>
      <c r="DFR3214" s="132"/>
      <c r="DFS3214" s="132"/>
      <c r="DFT3214" s="132"/>
      <c r="DFU3214" s="132"/>
      <c r="DFV3214" s="132"/>
      <c r="DFW3214" s="132"/>
      <c r="DFX3214" s="132"/>
      <c r="DFY3214" s="132"/>
      <c r="DFZ3214" s="132"/>
      <c r="DGA3214" s="132"/>
      <c r="DGB3214" s="132"/>
      <c r="DGC3214" s="132"/>
      <c r="DGD3214" s="132"/>
      <c r="DGE3214" s="132"/>
      <c r="DGF3214" s="132"/>
      <c r="DGG3214" s="132"/>
      <c r="DGH3214" s="132"/>
      <c r="DGI3214" s="132"/>
      <c r="DGJ3214" s="132"/>
      <c r="DGK3214" s="132"/>
      <c r="DGL3214" s="132"/>
      <c r="DGM3214" s="132"/>
      <c r="DGN3214" s="132"/>
      <c r="DGO3214" s="132"/>
      <c r="DGP3214" s="132"/>
      <c r="DGQ3214" s="132"/>
      <c r="DGR3214" s="132"/>
      <c r="DGS3214" s="132"/>
      <c r="DGT3214" s="132"/>
      <c r="DGU3214" s="132"/>
      <c r="DGV3214" s="132"/>
      <c r="DGW3214" s="132"/>
      <c r="DGX3214" s="132"/>
      <c r="DGY3214" s="132"/>
      <c r="DGZ3214" s="132"/>
      <c r="DHA3214" s="132"/>
      <c r="DHB3214" s="132"/>
      <c r="DHC3214" s="132"/>
      <c r="DHD3214" s="132"/>
      <c r="DHE3214" s="132"/>
      <c r="DHF3214" s="132"/>
      <c r="DHG3214" s="132"/>
      <c r="DHH3214" s="132"/>
      <c r="DHI3214" s="132"/>
      <c r="DHJ3214" s="132"/>
      <c r="DHK3214" s="132"/>
      <c r="DHL3214" s="132"/>
      <c r="DHM3214" s="132"/>
      <c r="DHN3214" s="132"/>
      <c r="DHO3214" s="132"/>
      <c r="DHP3214" s="132"/>
      <c r="DHQ3214" s="132"/>
      <c r="DHR3214" s="132"/>
      <c r="DHS3214" s="132"/>
      <c r="DHT3214" s="132"/>
      <c r="DHU3214" s="132"/>
      <c r="DHV3214" s="132"/>
      <c r="DHW3214" s="132"/>
      <c r="DHX3214" s="132"/>
      <c r="DHY3214" s="132"/>
      <c r="DHZ3214" s="132"/>
      <c r="DIA3214" s="132"/>
      <c r="DIB3214" s="132"/>
      <c r="DIC3214" s="132"/>
      <c r="DID3214" s="132"/>
      <c r="DIE3214" s="132"/>
      <c r="DIF3214" s="132"/>
      <c r="DIG3214" s="132"/>
      <c r="DIH3214" s="132"/>
      <c r="DII3214" s="132"/>
      <c r="DIJ3214" s="132"/>
      <c r="DIK3214" s="132"/>
      <c r="DIL3214" s="132"/>
      <c r="DIM3214" s="132"/>
      <c r="DIN3214" s="132"/>
      <c r="DIO3214" s="132"/>
      <c r="DIP3214" s="132"/>
      <c r="DIQ3214" s="132"/>
      <c r="DIR3214" s="132"/>
      <c r="DIS3214" s="132"/>
      <c r="DIT3214" s="132"/>
      <c r="DIU3214" s="132"/>
      <c r="DIV3214" s="132"/>
      <c r="DIW3214" s="132"/>
      <c r="DIX3214" s="132"/>
      <c r="DIY3214" s="132"/>
      <c r="DIZ3214" s="132"/>
      <c r="DJA3214" s="132"/>
      <c r="DJB3214" s="132"/>
      <c r="DJC3214" s="132"/>
      <c r="DJD3214" s="132"/>
      <c r="DJE3214" s="132"/>
      <c r="DJF3214" s="132"/>
      <c r="DJG3214" s="132"/>
      <c r="DJH3214" s="132"/>
      <c r="DJI3214" s="132"/>
      <c r="DJJ3214" s="132"/>
      <c r="DJK3214" s="132"/>
      <c r="DJL3214" s="132"/>
      <c r="DJM3214" s="132"/>
      <c r="DJN3214" s="132"/>
      <c r="DJO3214" s="132"/>
      <c r="DJP3214" s="132"/>
      <c r="DJQ3214" s="132"/>
      <c r="DJR3214" s="132"/>
      <c r="DJS3214" s="132"/>
      <c r="DJT3214" s="132"/>
      <c r="DJU3214" s="132"/>
      <c r="DJV3214" s="132"/>
      <c r="DJW3214" s="132"/>
      <c r="DJX3214" s="132"/>
      <c r="DJY3214" s="132"/>
      <c r="DJZ3214" s="132"/>
      <c r="DKA3214" s="132"/>
      <c r="DKB3214" s="132"/>
      <c r="DKC3214" s="132"/>
      <c r="DKD3214" s="132"/>
      <c r="DKE3214" s="132"/>
      <c r="DKF3214" s="132"/>
      <c r="DKG3214" s="132"/>
      <c r="DKH3214" s="132"/>
      <c r="DKI3214" s="132"/>
      <c r="DKJ3214" s="132"/>
      <c r="DKK3214" s="132"/>
      <c r="DKL3214" s="132"/>
      <c r="DKM3214" s="132"/>
      <c r="DKN3214" s="132"/>
      <c r="DKO3214" s="132"/>
      <c r="DKP3214" s="132"/>
      <c r="DKQ3214" s="132"/>
      <c r="DKR3214" s="132"/>
      <c r="DKS3214" s="132"/>
      <c r="DKT3214" s="132"/>
      <c r="DKU3214" s="132"/>
      <c r="DKV3214" s="132"/>
      <c r="DKW3214" s="132"/>
      <c r="DKX3214" s="132"/>
      <c r="DKY3214" s="132"/>
      <c r="DKZ3214" s="132"/>
      <c r="DLA3214" s="132"/>
      <c r="DLB3214" s="132"/>
      <c r="DLC3214" s="132"/>
      <c r="DLD3214" s="132"/>
      <c r="DLE3214" s="132"/>
      <c r="DLF3214" s="132"/>
      <c r="DLG3214" s="132"/>
      <c r="DLH3214" s="132"/>
      <c r="DLI3214" s="132"/>
      <c r="DLJ3214" s="132"/>
      <c r="DLK3214" s="132"/>
      <c r="DLL3214" s="132"/>
      <c r="DLM3214" s="132"/>
      <c r="DLN3214" s="132"/>
      <c r="DLO3214" s="132"/>
      <c r="DLP3214" s="132"/>
      <c r="DLQ3214" s="132"/>
      <c r="DLR3214" s="132"/>
      <c r="DLS3214" s="132"/>
      <c r="DLT3214" s="132"/>
      <c r="DLU3214" s="132"/>
      <c r="DLV3214" s="132"/>
      <c r="DLW3214" s="132"/>
      <c r="DLX3214" s="132"/>
      <c r="DLY3214" s="132"/>
      <c r="DLZ3214" s="132"/>
      <c r="DMA3214" s="132"/>
      <c r="DMB3214" s="132"/>
      <c r="DMC3214" s="132"/>
      <c r="DMD3214" s="132"/>
      <c r="DME3214" s="132"/>
      <c r="DMF3214" s="132"/>
      <c r="DMG3214" s="132"/>
      <c r="DMH3214" s="132"/>
      <c r="DMI3214" s="132"/>
      <c r="DMJ3214" s="132"/>
      <c r="DMK3214" s="132"/>
      <c r="DML3214" s="132"/>
      <c r="DMM3214" s="132"/>
      <c r="DMN3214" s="132"/>
      <c r="DMO3214" s="132"/>
      <c r="DMP3214" s="132"/>
      <c r="DMQ3214" s="132"/>
      <c r="DMR3214" s="132"/>
      <c r="DMS3214" s="132"/>
      <c r="DMT3214" s="132"/>
      <c r="DMU3214" s="132"/>
      <c r="DMV3214" s="132"/>
      <c r="DMW3214" s="132"/>
      <c r="DMX3214" s="132"/>
      <c r="DMY3214" s="132"/>
      <c r="DMZ3214" s="132"/>
      <c r="DNA3214" s="132"/>
      <c r="DNB3214" s="132"/>
      <c r="DNC3214" s="132"/>
      <c r="DND3214" s="132"/>
      <c r="DNE3214" s="132"/>
      <c r="DNF3214" s="132"/>
      <c r="DNG3214" s="132"/>
      <c r="DNH3214" s="132"/>
      <c r="DNI3214" s="132"/>
      <c r="DNJ3214" s="132"/>
      <c r="DNK3214" s="132"/>
      <c r="DNL3214" s="132"/>
      <c r="DNM3214" s="132"/>
      <c r="DNN3214" s="132"/>
      <c r="DNO3214" s="132"/>
      <c r="DNP3214" s="132"/>
      <c r="DNQ3214" s="132"/>
      <c r="DNR3214" s="132"/>
      <c r="DNS3214" s="132"/>
      <c r="DNT3214" s="132"/>
      <c r="DNU3214" s="132"/>
      <c r="DNV3214" s="132"/>
      <c r="DNW3214" s="132"/>
      <c r="DNX3214" s="132"/>
      <c r="DNY3214" s="132"/>
      <c r="DNZ3214" s="132"/>
      <c r="DOA3214" s="132"/>
      <c r="DOB3214" s="132"/>
      <c r="DOC3214" s="132"/>
      <c r="DOD3214" s="132"/>
      <c r="DOE3214" s="132"/>
      <c r="DOF3214" s="132"/>
      <c r="DOG3214" s="132"/>
      <c r="DOH3214" s="132"/>
      <c r="DOI3214" s="132"/>
      <c r="DOJ3214" s="132"/>
      <c r="DOK3214" s="132"/>
      <c r="DOL3214" s="132"/>
      <c r="DOM3214" s="132"/>
      <c r="DON3214" s="132"/>
      <c r="DOO3214" s="132"/>
      <c r="DOP3214" s="132"/>
      <c r="DOQ3214" s="132"/>
      <c r="DOR3214" s="132"/>
      <c r="DOS3214" s="132"/>
      <c r="DOT3214" s="132"/>
      <c r="DOU3214" s="132"/>
      <c r="DOV3214" s="132"/>
      <c r="DOW3214" s="132"/>
      <c r="DOX3214" s="132"/>
      <c r="DOY3214" s="132"/>
      <c r="DOZ3214" s="132"/>
      <c r="DPA3214" s="132"/>
      <c r="DPB3214" s="132"/>
      <c r="DPC3214" s="132"/>
      <c r="DPD3214" s="132"/>
      <c r="DPE3214" s="132"/>
      <c r="DPF3214" s="132"/>
      <c r="DPG3214" s="132"/>
      <c r="DPH3214" s="132"/>
      <c r="DPI3214" s="132"/>
      <c r="DPJ3214" s="132"/>
      <c r="DPK3214" s="132"/>
      <c r="DPL3214" s="132"/>
      <c r="DPM3214" s="132"/>
      <c r="DPN3214" s="132"/>
      <c r="DPO3214" s="132"/>
      <c r="DPP3214" s="132"/>
      <c r="DPQ3214" s="132"/>
      <c r="DPR3214" s="132"/>
      <c r="DPS3214" s="132"/>
      <c r="DPT3214" s="132"/>
      <c r="DPU3214" s="132"/>
      <c r="DPV3214" s="132"/>
      <c r="DPW3214" s="132"/>
      <c r="DPX3214" s="132"/>
      <c r="DPY3214" s="132"/>
      <c r="DPZ3214" s="132"/>
      <c r="DQA3214" s="132"/>
      <c r="DQB3214" s="132"/>
      <c r="DQC3214" s="132"/>
      <c r="DQD3214" s="132"/>
      <c r="DQE3214" s="132"/>
      <c r="DQF3214" s="132"/>
      <c r="DQG3214" s="132"/>
      <c r="DQH3214" s="132"/>
      <c r="DQI3214" s="132"/>
      <c r="DQJ3214" s="132"/>
      <c r="DQK3214" s="132"/>
      <c r="DQL3214" s="132"/>
      <c r="DQM3214" s="132"/>
      <c r="DQN3214" s="132"/>
      <c r="DQO3214" s="132"/>
      <c r="DQP3214" s="132"/>
      <c r="DQQ3214" s="132"/>
      <c r="DQR3214" s="132"/>
      <c r="DQS3214" s="132"/>
      <c r="DQT3214" s="132"/>
      <c r="DQU3214" s="132"/>
      <c r="DQV3214" s="132"/>
      <c r="DQW3214" s="132"/>
      <c r="DQX3214" s="132"/>
      <c r="DQY3214" s="132"/>
      <c r="DQZ3214" s="132"/>
      <c r="DRA3214" s="132"/>
      <c r="DRB3214" s="132"/>
      <c r="DRC3214" s="132"/>
      <c r="DRD3214" s="132"/>
      <c r="DRE3214" s="132"/>
      <c r="DRF3214" s="132"/>
      <c r="DRG3214" s="132"/>
      <c r="DRH3214" s="132"/>
      <c r="DRI3214" s="132"/>
      <c r="DRJ3214" s="132"/>
      <c r="DRK3214" s="132"/>
      <c r="DRL3214" s="132"/>
      <c r="DRM3214" s="132"/>
      <c r="DRN3214" s="132"/>
      <c r="DRO3214" s="132"/>
      <c r="DRP3214" s="132"/>
      <c r="DRQ3214" s="132"/>
      <c r="DRR3214" s="132"/>
      <c r="DRS3214" s="132"/>
      <c r="DRT3214" s="132"/>
      <c r="DRU3214" s="132"/>
      <c r="DRV3214" s="132"/>
      <c r="DRW3214" s="132"/>
      <c r="DRX3214" s="132"/>
      <c r="DRY3214" s="132"/>
      <c r="DRZ3214" s="132"/>
      <c r="DSA3214" s="132"/>
      <c r="DSB3214" s="132"/>
      <c r="DSC3214" s="132"/>
      <c r="DSD3214" s="132"/>
      <c r="DSE3214" s="132"/>
      <c r="DSF3214" s="132"/>
      <c r="DSG3214" s="132"/>
      <c r="DSH3214" s="132"/>
      <c r="DSI3214" s="132"/>
      <c r="DSJ3214" s="132"/>
      <c r="DSK3214" s="132"/>
      <c r="DSL3214" s="132"/>
      <c r="DSM3214" s="132"/>
      <c r="DSN3214" s="132"/>
      <c r="DSO3214" s="132"/>
      <c r="DSP3214" s="132"/>
      <c r="DSQ3214" s="132"/>
      <c r="DSR3214" s="132"/>
      <c r="DSS3214" s="132"/>
      <c r="DST3214" s="132"/>
      <c r="DSU3214" s="132"/>
      <c r="DSV3214" s="132"/>
      <c r="DSW3214" s="132"/>
      <c r="DSX3214" s="132"/>
      <c r="DSY3214" s="132"/>
      <c r="DSZ3214" s="132"/>
      <c r="DTA3214" s="132"/>
      <c r="DTB3214" s="132"/>
      <c r="DTC3214" s="132"/>
      <c r="DTD3214" s="132"/>
      <c r="DTE3214" s="132"/>
      <c r="DTF3214" s="132"/>
      <c r="DTG3214" s="132"/>
      <c r="DTH3214" s="132"/>
      <c r="DTI3214" s="132"/>
      <c r="DTJ3214" s="132"/>
      <c r="DTK3214" s="132"/>
      <c r="DTL3214" s="132"/>
      <c r="DTM3214" s="132"/>
      <c r="DTN3214" s="132"/>
      <c r="DTO3214" s="132"/>
      <c r="DTP3214" s="132"/>
      <c r="DTQ3214" s="132"/>
      <c r="DTR3214" s="132"/>
      <c r="DTS3214" s="132"/>
      <c r="DTT3214" s="132"/>
      <c r="DTU3214" s="132"/>
      <c r="DTV3214" s="132"/>
      <c r="DTW3214" s="132"/>
      <c r="DTX3214" s="132"/>
      <c r="DTY3214" s="132"/>
      <c r="DTZ3214" s="132"/>
      <c r="DUA3214" s="132"/>
      <c r="DUB3214" s="132"/>
      <c r="DUC3214" s="132"/>
      <c r="DUD3214" s="132"/>
      <c r="DUE3214" s="132"/>
      <c r="DUF3214" s="132"/>
      <c r="DUG3214" s="132"/>
      <c r="DUH3214" s="132"/>
      <c r="DUI3214" s="132"/>
      <c r="DUJ3214" s="132"/>
      <c r="DUK3214" s="132"/>
      <c r="DUL3214" s="132"/>
      <c r="DUM3214" s="132"/>
      <c r="DUN3214" s="132"/>
      <c r="DUO3214" s="132"/>
      <c r="DUP3214" s="132"/>
      <c r="DUQ3214" s="132"/>
      <c r="DUR3214" s="132"/>
      <c r="DUS3214" s="132"/>
      <c r="DUT3214" s="132"/>
      <c r="DUU3214" s="132"/>
      <c r="DUV3214" s="132"/>
      <c r="DUW3214" s="132"/>
      <c r="DUX3214" s="132"/>
      <c r="DUY3214" s="132"/>
      <c r="DUZ3214" s="132"/>
      <c r="DVA3214" s="132"/>
      <c r="DVB3214" s="132"/>
      <c r="DVC3214" s="132"/>
      <c r="DVD3214" s="132"/>
      <c r="DVE3214" s="132"/>
      <c r="DVF3214" s="132"/>
      <c r="DVG3214" s="132"/>
      <c r="DVH3214" s="132"/>
      <c r="DVI3214" s="132"/>
      <c r="DVJ3214" s="132"/>
      <c r="DVK3214" s="132"/>
      <c r="DVL3214" s="132"/>
      <c r="DVM3214" s="132"/>
      <c r="DVN3214" s="132"/>
      <c r="DVO3214" s="132"/>
      <c r="DVP3214" s="132"/>
      <c r="DVQ3214" s="132"/>
      <c r="DVR3214" s="132"/>
      <c r="DVS3214" s="132"/>
      <c r="DVT3214" s="132"/>
      <c r="DVU3214" s="132"/>
      <c r="DVV3214" s="132"/>
      <c r="DVW3214" s="132"/>
      <c r="DVX3214" s="132"/>
      <c r="DVY3214" s="132"/>
      <c r="DVZ3214" s="132"/>
      <c r="DWA3214" s="132"/>
      <c r="DWB3214" s="132"/>
      <c r="DWC3214" s="132"/>
      <c r="DWD3214" s="132"/>
      <c r="DWE3214" s="132"/>
      <c r="DWF3214" s="132"/>
      <c r="DWG3214" s="132"/>
      <c r="DWH3214" s="132"/>
      <c r="DWI3214" s="132"/>
      <c r="DWJ3214" s="132"/>
      <c r="DWK3214" s="132"/>
      <c r="DWL3214" s="132"/>
      <c r="DWM3214" s="132"/>
      <c r="DWN3214" s="132"/>
      <c r="DWO3214" s="132"/>
      <c r="DWP3214" s="132"/>
      <c r="DWQ3214" s="132"/>
      <c r="DWR3214" s="132"/>
      <c r="DWS3214" s="132"/>
      <c r="DWT3214" s="132"/>
      <c r="DWU3214" s="132"/>
      <c r="DWV3214" s="132"/>
      <c r="DWW3214" s="132"/>
      <c r="DWX3214" s="132"/>
      <c r="DWY3214" s="132"/>
      <c r="DWZ3214" s="132"/>
      <c r="DXA3214" s="132"/>
      <c r="DXB3214" s="132"/>
      <c r="DXC3214" s="132"/>
      <c r="DXD3214" s="132"/>
      <c r="DXE3214" s="132"/>
      <c r="DXF3214" s="132"/>
      <c r="DXG3214" s="132"/>
      <c r="DXH3214" s="132"/>
      <c r="DXI3214" s="132"/>
      <c r="DXJ3214" s="132"/>
      <c r="DXK3214" s="132"/>
      <c r="DXL3214" s="132"/>
      <c r="DXM3214" s="132"/>
      <c r="DXN3214" s="132"/>
      <c r="DXO3214" s="132"/>
      <c r="DXP3214" s="132"/>
      <c r="DXQ3214" s="132"/>
      <c r="DXR3214" s="132"/>
      <c r="DXS3214" s="132"/>
      <c r="DXT3214" s="132"/>
      <c r="DXU3214" s="132"/>
      <c r="DXV3214" s="132"/>
      <c r="DXW3214" s="132"/>
      <c r="DXX3214" s="132"/>
      <c r="DXY3214" s="132"/>
      <c r="DXZ3214" s="132"/>
      <c r="DYA3214" s="132"/>
      <c r="DYB3214" s="132"/>
      <c r="DYC3214" s="132"/>
      <c r="DYD3214" s="132"/>
      <c r="DYE3214" s="132"/>
      <c r="DYF3214" s="132"/>
      <c r="DYG3214" s="132"/>
      <c r="DYH3214" s="132"/>
      <c r="DYI3214" s="132"/>
      <c r="DYJ3214" s="132"/>
      <c r="DYK3214" s="132"/>
      <c r="DYL3214" s="132"/>
      <c r="DYM3214" s="132"/>
      <c r="DYN3214" s="132"/>
      <c r="DYO3214" s="132"/>
      <c r="DYP3214" s="132"/>
      <c r="DYQ3214" s="132"/>
      <c r="DYR3214" s="132"/>
      <c r="DYS3214" s="132"/>
      <c r="DYT3214" s="132"/>
      <c r="DYU3214" s="132"/>
      <c r="DYV3214" s="132"/>
      <c r="DYW3214" s="132"/>
      <c r="DYX3214" s="132"/>
      <c r="DYY3214" s="132"/>
      <c r="DYZ3214" s="132"/>
      <c r="DZA3214" s="132"/>
      <c r="DZB3214" s="132"/>
      <c r="DZC3214" s="132"/>
      <c r="DZD3214" s="132"/>
      <c r="DZE3214" s="132"/>
      <c r="DZF3214" s="132"/>
      <c r="DZG3214" s="132"/>
      <c r="DZH3214" s="132"/>
      <c r="DZI3214" s="132"/>
      <c r="DZJ3214" s="132"/>
      <c r="DZK3214" s="132"/>
      <c r="DZL3214" s="132"/>
      <c r="DZM3214" s="132"/>
      <c r="DZN3214" s="132"/>
      <c r="DZO3214" s="132"/>
      <c r="DZP3214" s="132"/>
      <c r="DZQ3214" s="132"/>
      <c r="DZR3214" s="132"/>
      <c r="DZS3214" s="132"/>
      <c r="DZT3214" s="132"/>
      <c r="DZU3214" s="132"/>
      <c r="DZV3214" s="132"/>
      <c r="DZW3214" s="132"/>
      <c r="DZX3214" s="132"/>
      <c r="DZY3214" s="132"/>
      <c r="DZZ3214" s="132"/>
      <c r="EAA3214" s="132"/>
      <c r="EAB3214" s="132"/>
      <c r="EAC3214" s="132"/>
      <c r="EAD3214" s="132"/>
      <c r="EAE3214" s="132"/>
      <c r="EAF3214" s="132"/>
      <c r="EAG3214" s="132"/>
      <c r="EAH3214" s="132"/>
      <c r="EAI3214" s="132"/>
      <c r="EAJ3214" s="132"/>
      <c r="EAK3214" s="132"/>
      <c r="EAL3214" s="132"/>
      <c r="EAM3214" s="132"/>
      <c r="EAN3214" s="132"/>
      <c r="EAO3214" s="132"/>
      <c r="EAP3214" s="132"/>
      <c r="EAQ3214" s="132"/>
      <c r="EAR3214" s="132"/>
      <c r="EAS3214" s="132"/>
      <c r="EAT3214" s="132"/>
      <c r="EAU3214" s="132"/>
      <c r="EAV3214" s="132"/>
      <c r="EAW3214" s="132"/>
      <c r="EAX3214" s="132"/>
      <c r="EAY3214" s="132"/>
      <c r="EAZ3214" s="132"/>
      <c r="EBA3214" s="132"/>
      <c r="EBB3214" s="132"/>
      <c r="EBC3214" s="132"/>
      <c r="EBD3214" s="132"/>
      <c r="EBE3214" s="132"/>
      <c r="EBF3214" s="132"/>
      <c r="EBG3214" s="132"/>
      <c r="EBH3214" s="132"/>
      <c r="EBI3214" s="132"/>
      <c r="EBJ3214" s="132"/>
      <c r="EBK3214" s="132"/>
      <c r="EBL3214" s="132"/>
      <c r="EBM3214" s="132"/>
      <c r="EBN3214" s="132"/>
      <c r="EBO3214" s="132"/>
      <c r="EBP3214" s="132"/>
      <c r="EBQ3214" s="132"/>
      <c r="EBR3214" s="132"/>
      <c r="EBS3214" s="132"/>
      <c r="EBT3214" s="132"/>
      <c r="EBU3214" s="132"/>
      <c r="EBV3214" s="132"/>
      <c r="EBW3214" s="132"/>
      <c r="EBX3214" s="132"/>
      <c r="EBY3214" s="132"/>
      <c r="EBZ3214" s="132"/>
      <c r="ECA3214" s="132"/>
      <c r="ECB3214" s="132"/>
      <c r="ECC3214" s="132"/>
      <c r="ECD3214" s="132"/>
      <c r="ECE3214" s="132"/>
      <c r="ECF3214" s="132"/>
      <c r="ECG3214" s="132"/>
      <c r="ECH3214" s="132"/>
      <c r="ECI3214" s="132"/>
      <c r="ECJ3214" s="132"/>
      <c r="ECK3214" s="132"/>
      <c r="ECL3214" s="132"/>
      <c r="ECM3214" s="132"/>
      <c r="ECN3214" s="132"/>
      <c r="ECO3214" s="132"/>
      <c r="ECP3214" s="132"/>
      <c r="ECQ3214" s="132"/>
      <c r="ECR3214" s="132"/>
      <c r="ECS3214" s="132"/>
      <c r="ECT3214" s="132"/>
      <c r="ECU3214" s="132"/>
      <c r="ECV3214" s="132"/>
      <c r="ECW3214" s="132"/>
      <c r="ECX3214" s="132"/>
      <c r="ECY3214" s="132"/>
      <c r="ECZ3214" s="132"/>
      <c r="EDA3214" s="132"/>
      <c r="EDB3214" s="132"/>
      <c r="EDC3214" s="132"/>
      <c r="EDD3214" s="132"/>
      <c r="EDE3214" s="132"/>
      <c r="EDF3214" s="132"/>
      <c r="EDG3214" s="132"/>
      <c r="EDH3214" s="132"/>
      <c r="EDI3214" s="132"/>
      <c r="EDJ3214" s="132"/>
      <c r="EDK3214" s="132"/>
      <c r="EDL3214" s="132"/>
      <c r="EDM3214" s="132"/>
      <c r="EDN3214" s="132"/>
      <c r="EDO3214" s="132"/>
      <c r="EDP3214" s="132"/>
      <c r="EDQ3214" s="132"/>
      <c r="EDR3214" s="132"/>
      <c r="EDS3214" s="132"/>
      <c r="EDT3214" s="132"/>
      <c r="EDU3214" s="132"/>
      <c r="EDV3214" s="132"/>
      <c r="EDW3214" s="132"/>
      <c r="EDX3214" s="132"/>
      <c r="EDY3214" s="132"/>
      <c r="EDZ3214" s="132"/>
      <c r="EEA3214" s="132"/>
      <c r="EEB3214" s="132"/>
      <c r="EEC3214" s="132"/>
      <c r="EED3214" s="132"/>
      <c r="EEE3214" s="132"/>
      <c r="EEF3214" s="132"/>
      <c r="EEG3214" s="132"/>
      <c r="EEH3214" s="132"/>
      <c r="EEI3214" s="132"/>
      <c r="EEJ3214" s="132"/>
      <c r="EEK3214" s="132"/>
      <c r="EEL3214" s="132"/>
      <c r="EEM3214" s="132"/>
      <c r="EEN3214" s="132"/>
      <c r="EEO3214" s="132"/>
      <c r="EEP3214" s="132"/>
      <c r="EEQ3214" s="132"/>
      <c r="EER3214" s="132"/>
      <c r="EES3214" s="132"/>
      <c r="EET3214" s="132"/>
      <c r="EEU3214" s="132"/>
      <c r="EEV3214" s="132"/>
      <c r="EEW3214" s="132"/>
      <c r="EEX3214" s="132"/>
      <c r="EEY3214" s="132"/>
      <c r="EEZ3214" s="132"/>
      <c r="EFA3214" s="132"/>
      <c r="EFB3214" s="132"/>
      <c r="EFC3214" s="132"/>
      <c r="EFD3214" s="132"/>
      <c r="EFE3214" s="132"/>
      <c r="EFF3214" s="132"/>
      <c r="EFG3214" s="132"/>
      <c r="EFH3214" s="132"/>
      <c r="EFI3214" s="132"/>
      <c r="EFJ3214" s="132"/>
      <c r="EFK3214" s="132"/>
      <c r="EFL3214" s="132"/>
      <c r="EFM3214" s="132"/>
      <c r="EFN3214" s="132"/>
      <c r="EFO3214" s="132"/>
      <c r="EFP3214" s="132"/>
      <c r="EFQ3214" s="132"/>
      <c r="EFR3214" s="132"/>
      <c r="EFS3214" s="132"/>
      <c r="EFT3214" s="132"/>
      <c r="EFU3214" s="132"/>
      <c r="EFV3214" s="132"/>
      <c r="EFW3214" s="132"/>
      <c r="EFX3214" s="132"/>
      <c r="EFY3214" s="132"/>
      <c r="EFZ3214" s="132"/>
      <c r="EGA3214" s="132"/>
      <c r="EGB3214" s="132"/>
      <c r="EGC3214" s="132"/>
      <c r="EGD3214" s="132"/>
      <c r="EGE3214" s="132"/>
      <c r="EGF3214" s="132"/>
      <c r="EGG3214" s="132"/>
      <c r="EGH3214" s="132"/>
      <c r="EGI3214" s="132"/>
      <c r="EGJ3214" s="132"/>
      <c r="EGK3214" s="132"/>
      <c r="EGL3214" s="132"/>
      <c r="EGM3214" s="132"/>
      <c r="EGN3214" s="132"/>
      <c r="EGO3214" s="132"/>
      <c r="EGP3214" s="132"/>
      <c r="EGQ3214" s="132"/>
      <c r="EGR3214" s="132"/>
      <c r="EGS3214" s="132"/>
      <c r="EGT3214" s="132"/>
      <c r="EGU3214" s="132"/>
      <c r="EGV3214" s="132"/>
      <c r="EGW3214" s="132"/>
      <c r="EGX3214" s="132"/>
      <c r="EGY3214" s="132"/>
      <c r="EGZ3214" s="132"/>
      <c r="EHA3214" s="132"/>
      <c r="EHB3214" s="132"/>
      <c r="EHC3214" s="132"/>
      <c r="EHD3214" s="132"/>
      <c r="EHE3214" s="132"/>
      <c r="EHF3214" s="132"/>
      <c r="EHG3214" s="132"/>
      <c r="EHH3214" s="132"/>
      <c r="EHI3214" s="132"/>
      <c r="EHJ3214" s="132"/>
      <c r="EHK3214" s="132"/>
      <c r="EHL3214" s="132"/>
      <c r="EHM3214" s="132"/>
      <c r="EHN3214" s="132"/>
      <c r="EHO3214" s="132"/>
      <c r="EHP3214" s="132"/>
      <c r="EHQ3214" s="132"/>
      <c r="EHR3214" s="132"/>
      <c r="EHS3214" s="132"/>
      <c r="EHT3214" s="132"/>
      <c r="EHU3214" s="132"/>
      <c r="EHV3214" s="132"/>
      <c r="EHW3214" s="132"/>
      <c r="EHX3214" s="132"/>
      <c r="EHY3214" s="132"/>
      <c r="EHZ3214" s="132"/>
      <c r="EIA3214" s="132"/>
      <c r="EIB3214" s="132"/>
      <c r="EIC3214" s="132"/>
      <c r="EID3214" s="132"/>
      <c r="EIE3214" s="132"/>
      <c r="EIF3214" s="132"/>
      <c r="EIG3214" s="132"/>
      <c r="EIH3214" s="132"/>
      <c r="EII3214" s="132"/>
      <c r="EIJ3214" s="132"/>
      <c r="EIK3214" s="132"/>
      <c r="EIL3214" s="132"/>
      <c r="EIM3214" s="132"/>
      <c r="EIN3214" s="132"/>
      <c r="EIO3214" s="132"/>
      <c r="EIP3214" s="132"/>
      <c r="EIQ3214" s="132"/>
      <c r="EIR3214" s="132"/>
      <c r="EIS3214" s="132"/>
      <c r="EIT3214" s="132"/>
      <c r="EIU3214" s="132"/>
      <c r="EIV3214" s="132"/>
      <c r="EIW3214" s="132"/>
      <c r="EIX3214" s="132"/>
      <c r="EIY3214" s="132"/>
      <c r="EIZ3214" s="132"/>
      <c r="EJA3214" s="132"/>
      <c r="EJB3214" s="132"/>
      <c r="EJC3214" s="132"/>
      <c r="EJD3214" s="132"/>
      <c r="EJE3214" s="132"/>
      <c r="EJF3214" s="132"/>
      <c r="EJG3214" s="132"/>
      <c r="EJH3214" s="132"/>
      <c r="EJI3214" s="132"/>
      <c r="EJJ3214" s="132"/>
      <c r="EJK3214" s="132"/>
      <c r="EJL3214" s="132"/>
      <c r="EJM3214" s="132"/>
      <c r="EJN3214" s="132"/>
      <c r="EJO3214" s="132"/>
      <c r="EJP3214" s="132"/>
      <c r="EJQ3214" s="132"/>
      <c r="EJR3214" s="132"/>
      <c r="EJS3214" s="132"/>
      <c r="EJT3214" s="132"/>
      <c r="EJU3214" s="132"/>
      <c r="EJV3214" s="132"/>
      <c r="EJW3214" s="132"/>
      <c r="EJX3214" s="132"/>
      <c r="EJY3214" s="132"/>
      <c r="EJZ3214" s="132"/>
      <c r="EKA3214" s="132"/>
      <c r="EKB3214" s="132"/>
      <c r="EKC3214" s="132"/>
      <c r="EKD3214" s="132"/>
      <c r="EKE3214" s="132"/>
      <c r="EKF3214" s="132"/>
      <c r="EKG3214" s="132"/>
      <c r="EKH3214" s="132"/>
      <c r="EKI3214" s="132"/>
      <c r="EKJ3214" s="132"/>
      <c r="EKK3214" s="132"/>
      <c r="EKL3214" s="132"/>
      <c r="EKM3214" s="132"/>
      <c r="EKN3214" s="132"/>
      <c r="EKO3214" s="132"/>
      <c r="EKP3214" s="132"/>
      <c r="EKQ3214" s="132"/>
      <c r="EKR3214" s="132"/>
      <c r="EKS3214" s="132"/>
      <c r="EKT3214" s="132"/>
      <c r="EKU3214" s="132"/>
      <c r="EKV3214" s="132"/>
      <c r="EKW3214" s="132"/>
      <c r="EKX3214" s="132"/>
      <c r="EKY3214" s="132"/>
      <c r="EKZ3214" s="132"/>
      <c r="ELA3214" s="132"/>
      <c r="ELB3214" s="132"/>
      <c r="ELC3214" s="132"/>
      <c r="ELD3214" s="132"/>
      <c r="ELE3214" s="132"/>
      <c r="ELF3214" s="132"/>
      <c r="ELG3214" s="132"/>
      <c r="ELH3214" s="132"/>
      <c r="ELI3214" s="132"/>
      <c r="ELJ3214" s="132"/>
      <c r="ELK3214" s="132"/>
      <c r="ELL3214" s="132"/>
      <c r="ELM3214" s="132"/>
      <c r="ELN3214" s="132"/>
      <c r="ELO3214" s="132"/>
      <c r="ELP3214" s="132"/>
      <c r="ELQ3214" s="132"/>
      <c r="ELR3214" s="132"/>
      <c r="ELS3214" s="132"/>
      <c r="ELT3214" s="132"/>
      <c r="ELU3214" s="132"/>
      <c r="ELV3214" s="132"/>
      <c r="ELW3214" s="132"/>
      <c r="ELX3214" s="132"/>
      <c r="ELY3214" s="132"/>
      <c r="ELZ3214" s="132"/>
      <c r="EMA3214" s="132"/>
      <c r="EMB3214" s="132"/>
      <c r="EMC3214" s="132"/>
      <c r="EMD3214" s="132"/>
      <c r="EME3214" s="132"/>
      <c r="EMF3214" s="132"/>
      <c r="EMG3214" s="132"/>
      <c r="EMH3214" s="132"/>
      <c r="EMI3214" s="132"/>
      <c r="EMJ3214" s="132"/>
      <c r="EMK3214" s="132"/>
      <c r="EML3214" s="132"/>
      <c r="EMM3214" s="132"/>
      <c r="EMN3214" s="132"/>
      <c r="EMO3214" s="132"/>
      <c r="EMP3214" s="132"/>
      <c r="EMQ3214" s="132"/>
      <c r="EMR3214" s="132"/>
      <c r="EMS3214" s="132"/>
      <c r="EMT3214" s="132"/>
      <c r="EMU3214" s="132"/>
      <c r="EMV3214" s="132"/>
      <c r="EMW3214" s="132"/>
      <c r="EMX3214" s="132"/>
      <c r="EMY3214" s="132"/>
      <c r="EMZ3214" s="132"/>
      <c r="ENA3214" s="132"/>
      <c r="ENB3214" s="132"/>
      <c r="ENC3214" s="132"/>
      <c r="END3214" s="132"/>
      <c r="ENE3214" s="132"/>
      <c r="ENF3214" s="132"/>
      <c r="ENG3214" s="132"/>
      <c r="ENH3214" s="132"/>
      <c r="ENI3214" s="132"/>
      <c r="ENJ3214" s="132"/>
      <c r="ENK3214" s="132"/>
      <c r="ENL3214" s="132"/>
      <c r="ENM3214" s="132"/>
      <c r="ENN3214" s="132"/>
      <c r="ENO3214" s="132"/>
      <c r="ENP3214" s="132"/>
      <c r="ENQ3214" s="132"/>
      <c r="ENR3214" s="132"/>
      <c r="ENS3214" s="132"/>
      <c r="ENT3214" s="132"/>
      <c r="ENU3214" s="132"/>
      <c r="ENV3214" s="132"/>
      <c r="ENW3214" s="132"/>
      <c r="ENX3214" s="132"/>
      <c r="ENY3214" s="132"/>
      <c r="ENZ3214" s="132"/>
      <c r="EOA3214" s="132"/>
      <c r="EOB3214" s="132"/>
      <c r="EOC3214" s="132"/>
      <c r="EOD3214" s="132"/>
      <c r="EOE3214" s="132"/>
      <c r="EOF3214" s="132"/>
      <c r="EOG3214" s="132"/>
      <c r="EOH3214" s="132"/>
      <c r="EOI3214" s="132"/>
      <c r="EOJ3214" s="132"/>
      <c r="EOK3214" s="132"/>
      <c r="EOL3214" s="132"/>
      <c r="EOM3214" s="132"/>
      <c r="EON3214" s="132"/>
      <c r="EOO3214" s="132"/>
      <c r="EOP3214" s="132"/>
      <c r="EOQ3214" s="132"/>
      <c r="EOR3214" s="132"/>
      <c r="EOS3214" s="132"/>
      <c r="EOT3214" s="132"/>
      <c r="EOU3214" s="132"/>
      <c r="EOV3214" s="132"/>
      <c r="EOW3214" s="132"/>
      <c r="EOX3214" s="132"/>
      <c r="EOY3214" s="132"/>
      <c r="EOZ3214" s="132"/>
      <c r="EPA3214" s="132"/>
      <c r="EPB3214" s="132"/>
      <c r="EPC3214" s="132"/>
      <c r="EPD3214" s="132"/>
      <c r="EPE3214" s="132"/>
      <c r="EPF3214" s="132"/>
      <c r="EPG3214" s="132"/>
      <c r="EPH3214" s="132"/>
      <c r="EPI3214" s="132"/>
      <c r="EPJ3214" s="132"/>
      <c r="EPK3214" s="132"/>
      <c r="EPL3214" s="132"/>
      <c r="EPM3214" s="132"/>
      <c r="EPN3214" s="132"/>
      <c r="EPO3214" s="132"/>
      <c r="EPP3214" s="132"/>
      <c r="EPQ3214" s="132"/>
      <c r="EPR3214" s="132"/>
      <c r="EPS3214" s="132"/>
      <c r="EPT3214" s="132"/>
      <c r="EPU3214" s="132"/>
      <c r="EPV3214" s="132"/>
      <c r="EPW3214" s="132"/>
      <c r="EPX3214" s="132"/>
      <c r="EPY3214" s="132"/>
      <c r="EPZ3214" s="132"/>
      <c r="EQA3214" s="132"/>
      <c r="EQB3214" s="132"/>
      <c r="EQC3214" s="132"/>
      <c r="EQD3214" s="132"/>
      <c r="EQE3214" s="132"/>
      <c r="EQF3214" s="132"/>
      <c r="EQG3214" s="132"/>
      <c r="EQH3214" s="132"/>
      <c r="EQI3214" s="132"/>
      <c r="EQJ3214" s="132"/>
      <c r="EQK3214" s="132"/>
      <c r="EQL3214" s="132"/>
      <c r="EQM3214" s="132"/>
      <c r="EQN3214" s="132"/>
      <c r="EQO3214" s="132"/>
      <c r="EQP3214" s="132"/>
      <c r="EQQ3214" s="132"/>
      <c r="EQR3214" s="132"/>
      <c r="EQS3214" s="132"/>
      <c r="EQT3214" s="132"/>
      <c r="EQU3214" s="132"/>
      <c r="EQV3214" s="132"/>
      <c r="EQW3214" s="132"/>
      <c r="EQX3214" s="132"/>
      <c r="EQY3214" s="132"/>
      <c r="EQZ3214" s="132"/>
      <c r="ERA3214" s="132"/>
      <c r="ERB3214" s="132"/>
      <c r="ERC3214" s="132"/>
      <c r="ERD3214" s="132"/>
      <c r="ERE3214" s="132"/>
      <c r="ERF3214" s="132"/>
      <c r="ERG3214" s="132"/>
      <c r="ERH3214" s="132"/>
      <c r="ERI3214" s="132"/>
      <c r="ERJ3214" s="132"/>
      <c r="ERK3214" s="132"/>
      <c r="ERL3214" s="132"/>
      <c r="ERM3214" s="132"/>
      <c r="ERN3214" s="132"/>
      <c r="ERO3214" s="132"/>
      <c r="ERP3214" s="132"/>
      <c r="ERQ3214" s="132"/>
      <c r="ERR3214" s="132"/>
      <c r="ERS3214" s="132"/>
      <c r="ERT3214" s="132"/>
      <c r="ERU3214" s="132"/>
      <c r="ERV3214" s="132"/>
      <c r="ERW3214" s="132"/>
      <c r="ERX3214" s="132"/>
      <c r="ERY3214" s="132"/>
      <c r="ERZ3214" s="132"/>
      <c r="ESA3214" s="132"/>
      <c r="ESB3214" s="132"/>
      <c r="ESC3214" s="132"/>
      <c r="ESD3214" s="132"/>
      <c r="ESE3214" s="132"/>
      <c r="ESF3214" s="132"/>
      <c r="ESG3214" s="132"/>
      <c r="ESH3214" s="132"/>
      <c r="ESI3214" s="132"/>
      <c r="ESJ3214" s="132"/>
      <c r="ESK3214" s="132"/>
      <c r="ESL3214" s="132"/>
      <c r="ESM3214" s="132"/>
      <c r="ESN3214" s="132"/>
      <c r="ESO3214" s="132"/>
      <c r="ESP3214" s="132"/>
      <c r="ESQ3214" s="132"/>
      <c r="ESR3214" s="132"/>
      <c r="ESS3214" s="132"/>
      <c r="EST3214" s="132"/>
      <c r="ESU3214" s="132"/>
      <c r="ESV3214" s="132"/>
      <c r="ESW3214" s="132"/>
      <c r="ESX3214" s="132"/>
      <c r="ESY3214" s="132"/>
      <c r="ESZ3214" s="132"/>
      <c r="ETA3214" s="132"/>
      <c r="ETB3214" s="132"/>
      <c r="ETC3214" s="132"/>
      <c r="ETD3214" s="132"/>
      <c r="ETE3214" s="132"/>
      <c r="ETF3214" s="132"/>
      <c r="ETG3214" s="132"/>
      <c r="ETH3214" s="132"/>
      <c r="ETI3214" s="132"/>
      <c r="ETJ3214" s="132"/>
      <c r="ETK3214" s="132"/>
      <c r="ETL3214" s="132"/>
      <c r="ETM3214" s="132"/>
      <c r="ETN3214" s="132"/>
      <c r="ETO3214" s="132"/>
      <c r="ETP3214" s="132"/>
      <c r="ETQ3214" s="132"/>
      <c r="ETR3214" s="132"/>
      <c r="ETS3214" s="132"/>
      <c r="ETT3214" s="132"/>
      <c r="ETU3214" s="132"/>
      <c r="ETV3214" s="132"/>
      <c r="ETW3214" s="132"/>
      <c r="ETX3214" s="132"/>
      <c r="ETY3214" s="132"/>
      <c r="ETZ3214" s="132"/>
      <c r="EUA3214" s="132"/>
      <c r="EUB3214" s="132"/>
      <c r="EUC3214" s="132"/>
      <c r="EUD3214" s="132"/>
      <c r="EUE3214" s="132"/>
      <c r="EUF3214" s="132"/>
      <c r="EUG3214" s="132"/>
      <c r="EUH3214" s="132"/>
      <c r="EUI3214" s="132"/>
      <c r="EUJ3214" s="132"/>
      <c r="EUK3214" s="132"/>
      <c r="EUL3214" s="132"/>
      <c r="EUM3214" s="132"/>
      <c r="EUN3214" s="132"/>
      <c r="EUO3214" s="132"/>
      <c r="EUP3214" s="132"/>
      <c r="EUQ3214" s="132"/>
      <c r="EUR3214" s="132"/>
      <c r="EUS3214" s="132"/>
      <c r="EUT3214" s="132"/>
      <c r="EUU3214" s="132"/>
      <c r="EUV3214" s="132"/>
      <c r="EUW3214" s="132"/>
      <c r="EUX3214" s="132"/>
      <c r="EUY3214" s="132"/>
      <c r="EUZ3214" s="132"/>
      <c r="EVA3214" s="132"/>
      <c r="EVB3214" s="132"/>
      <c r="EVC3214" s="132"/>
      <c r="EVD3214" s="132"/>
      <c r="EVE3214" s="132"/>
      <c r="EVF3214" s="132"/>
      <c r="EVG3214" s="132"/>
      <c r="EVH3214" s="132"/>
      <c r="EVI3214" s="132"/>
      <c r="EVJ3214" s="132"/>
      <c r="EVK3214" s="132"/>
      <c r="EVL3214" s="132"/>
      <c r="EVM3214" s="132"/>
      <c r="EVN3214" s="132"/>
      <c r="EVO3214" s="132"/>
      <c r="EVP3214" s="132"/>
      <c r="EVQ3214" s="132"/>
      <c r="EVR3214" s="132"/>
      <c r="EVS3214" s="132"/>
      <c r="EVT3214" s="132"/>
      <c r="EVU3214" s="132"/>
      <c r="EVV3214" s="132"/>
      <c r="EVW3214" s="132"/>
      <c r="EVX3214" s="132"/>
      <c r="EVY3214" s="132"/>
      <c r="EVZ3214" s="132"/>
      <c r="EWA3214" s="132"/>
      <c r="EWB3214" s="132"/>
      <c r="EWC3214" s="132"/>
      <c r="EWD3214" s="132"/>
      <c r="EWE3214" s="132"/>
      <c r="EWF3214" s="132"/>
      <c r="EWG3214" s="132"/>
      <c r="EWH3214" s="132"/>
      <c r="EWI3214" s="132"/>
      <c r="EWJ3214" s="132"/>
      <c r="EWK3214" s="132"/>
      <c r="EWL3214" s="132"/>
      <c r="EWM3214" s="132"/>
      <c r="EWN3214" s="132"/>
      <c r="EWO3214" s="132"/>
      <c r="EWP3214" s="132"/>
      <c r="EWQ3214" s="132"/>
      <c r="EWR3214" s="132"/>
      <c r="EWS3214" s="132"/>
      <c r="EWT3214" s="132"/>
      <c r="EWU3214" s="132"/>
      <c r="EWV3214" s="132"/>
      <c r="EWW3214" s="132"/>
      <c r="EWX3214" s="132"/>
      <c r="EWY3214" s="132"/>
      <c r="EWZ3214" s="132"/>
      <c r="EXA3214" s="132"/>
      <c r="EXB3214" s="132"/>
      <c r="EXC3214" s="132"/>
      <c r="EXD3214" s="132"/>
      <c r="EXE3214" s="132"/>
      <c r="EXF3214" s="132"/>
      <c r="EXG3214" s="132"/>
      <c r="EXH3214" s="132"/>
      <c r="EXI3214" s="132"/>
      <c r="EXJ3214" s="132"/>
      <c r="EXK3214" s="132"/>
      <c r="EXL3214" s="132"/>
      <c r="EXM3214" s="132"/>
      <c r="EXN3214" s="132"/>
      <c r="EXO3214" s="132"/>
      <c r="EXP3214" s="132"/>
      <c r="EXQ3214" s="132"/>
      <c r="EXR3214" s="132"/>
      <c r="EXS3214" s="132"/>
      <c r="EXT3214" s="132"/>
      <c r="EXU3214" s="132"/>
      <c r="EXV3214" s="132"/>
      <c r="EXW3214" s="132"/>
      <c r="EXX3214" s="132"/>
      <c r="EXY3214" s="132"/>
      <c r="EXZ3214" s="132"/>
      <c r="EYA3214" s="132"/>
      <c r="EYB3214" s="132"/>
      <c r="EYC3214" s="132"/>
      <c r="EYD3214" s="132"/>
      <c r="EYE3214" s="132"/>
      <c r="EYF3214" s="132"/>
      <c r="EYG3214" s="132"/>
      <c r="EYH3214" s="132"/>
      <c r="EYI3214" s="132"/>
      <c r="EYJ3214" s="132"/>
      <c r="EYK3214" s="132"/>
      <c r="EYL3214" s="132"/>
      <c r="EYM3214" s="132"/>
      <c r="EYN3214" s="132"/>
      <c r="EYO3214" s="132"/>
      <c r="EYP3214" s="132"/>
      <c r="EYQ3214" s="132"/>
      <c r="EYR3214" s="132"/>
      <c r="EYS3214" s="132"/>
      <c r="EYT3214" s="132"/>
      <c r="EYU3214" s="132"/>
      <c r="EYV3214" s="132"/>
      <c r="EYW3214" s="132"/>
      <c r="EYX3214" s="132"/>
      <c r="EYY3214" s="132"/>
      <c r="EYZ3214" s="132"/>
      <c r="EZA3214" s="132"/>
      <c r="EZB3214" s="132"/>
      <c r="EZC3214" s="132"/>
      <c r="EZD3214" s="132"/>
      <c r="EZE3214" s="132"/>
      <c r="EZF3214" s="132"/>
      <c r="EZG3214" s="132"/>
      <c r="EZH3214" s="132"/>
      <c r="EZI3214" s="132"/>
      <c r="EZJ3214" s="132"/>
      <c r="EZK3214" s="132"/>
      <c r="EZL3214" s="132"/>
      <c r="EZM3214" s="132"/>
      <c r="EZN3214" s="132"/>
      <c r="EZO3214" s="132"/>
      <c r="EZP3214" s="132"/>
      <c r="EZQ3214" s="132"/>
      <c r="EZR3214" s="132"/>
      <c r="EZS3214" s="132"/>
      <c r="EZT3214" s="132"/>
      <c r="EZU3214" s="132"/>
      <c r="EZV3214" s="132"/>
      <c r="EZW3214" s="132"/>
      <c r="EZX3214" s="132"/>
      <c r="EZY3214" s="132"/>
      <c r="EZZ3214" s="132"/>
      <c r="FAA3214" s="132"/>
      <c r="FAB3214" s="132"/>
      <c r="FAC3214" s="132"/>
      <c r="FAD3214" s="132"/>
      <c r="FAE3214" s="132"/>
      <c r="FAF3214" s="132"/>
      <c r="FAG3214" s="132"/>
      <c r="FAH3214" s="132"/>
      <c r="FAI3214" s="132"/>
      <c r="FAJ3214" s="132"/>
      <c r="FAK3214" s="132"/>
      <c r="FAL3214" s="132"/>
      <c r="FAM3214" s="132"/>
      <c r="FAN3214" s="132"/>
      <c r="FAO3214" s="132"/>
      <c r="FAP3214" s="132"/>
      <c r="FAQ3214" s="132"/>
      <c r="FAR3214" s="132"/>
      <c r="FAS3214" s="132"/>
      <c r="FAT3214" s="132"/>
      <c r="FAU3214" s="132"/>
      <c r="FAV3214" s="132"/>
      <c r="FAW3214" s="132"/>
      <c r="FAX3214" s="132"/>
      <c r="FAY3214" s="132"/>
      <c r="FAZ3214" s="132"/>
      <c r="FBA3214" s="132"/>
      <c r="FBB3214" s="132"/>
      <c r="FBC3214" s="132"/>
      <c r="FBD3214" s="132"/>
      <c r="FBE3214" s="132"/>
      <c r="FBF3214" s="132"/>
      <c r="FBG3214" s="132"/>
      <c r="FBH3214" s="132"/>
      <c r="FBI3214" s="132"/>
      <c r="FBJ3214" s="132"/>
      <c r="FBK3214" s="132"/>
      <c r="FBL3214" s="132"/>
      <c r="FBM3214" s="132"/>
      <c r="FBN3214" s="132"/>
      <c r="FBO3214" s="132"/>
      <c r="FBP3214" s="132"/>
      <c r="FBQ3214" s="132"/>
      <c r="FBR3214" s="132"/>
      <c r="FBS3214" s="132"/>
      <c r="FBT3214" s="132"/>
      <c r="FBU3214" s="132"/>
      <c r="FBV3214" s="132"/>
      <c r="FBW3214" s="132"/>
      <c r="FBX3214" s="132"/>
      <c r="FBY3214" s="132"/>
      <c r="FBZ3214" s="132"/>
      <c r="FCA3214" s="132"/>
      <c r="FCB3214" s="132"/>
      <c r="FCC3214" s="132"/>
      <c r="FCD3214" s="132"/>
      <c r="FCE3214" s="132"/>
      <c r="FCF3214" s="132"/>
      <c r="FCG3214" s="132"/>
      <c r="FCH3214" s="132"/>
      <c r="FCI3214" s="132"/>
      <c r="FCJ3214" s="132"/>
      <c r="FCK3214" s="132"/>
      <c r="FCL3214" s="132"/>
      <c r="FCM3214" s="132"/>
      <c r="FCN3214" s="132"/>
      <c r="FCO3214" s="132"/>
      <c r="FCP3214" s="132"/>
      <c r="FCQ3214" s="132"/>
      <c r="FCR3214" s="132"/>
      <c r="FCS3214" s="132"/>
      <c r="FCT3214" s="132"/>
      <c r="FCU3214" s="132"/>
      <c r="FCV3214" s="132"/>
      <c r="FCW3214" s="132"/>
      <c r="FCX3214" s="132"/>
      <c r="FCY3214" s="132"/>
      <c r="FCZ3214" s="132"/>
      <c r="FDA3214" s="132"/>
      <c r="FDB3214" s="132"/>
      <c r="FDC3214" s="132"/>
      <c r="FDD3214" s="132"/>
      <c r="FDE3214" s="132"/>
      <c r="FDF3214" s="132"/>
      <c r="FDG3214" s="132"/>
      <c r="FDH3214" s="132"/>
      <c r="FDI3214" s="132"/>
      <c r="FDJ3214" s="132"/>
      <c r="FDK3214" s="132"/>
      <c r="FDL3214" s="132"/>
      <c r="FDM3214" s="132"/>
      <c r="FDN3214" s="132"/>
      <c r="FDO3214" s="132"/>
      <c r="FDP3214" s="132"/>
      <c r="FDQ3214" s="132"/>
      <c r="FDR3214" s="132"/>
      <c r="FDS3214" s="132"/>
      <c r="FDT3214" s="132"/>
      <c r="FDU3214" s="132"/>
      <c r="FDV3214" s="132"/>
      <c r="FDW3214" s="132"/>
      <c r="FDX3214" s="132"/>
      <c r="FDY3214" s="132"/>
      <c r="FDZ3214" s="132"/>
      <c r="FEA3214" s="132"/>
      <c r="FEB3214" s="132"/>
      <c r="FEC3214" s="132"/>
      <c r="FED3214" s="132"/>
      <c r="FEE3214" s="132"/>
      <c r="FEF3214" s="132"/>
      <c r="FEG3214" s="132"/>
      <c r="FEH3214" s="132"/>
      <c r="FEI3214" s="132"/>
      <c r="FEJ3214" s="132"/>
      <c r="FEK3214" s="132"/>
      <c r="FEL3214" s="132"/>
      <c r="FEM3214" s="132"/>
      <c r="FEN3214" s="132"/>
      <c r="FEO3214" s="132"/>
      <c r="FEP3214" s="132"/>
      <c r="FEQ3214" s="132"/>
      <c r="FER3214" s="132"/>
      <c r="FES3214" s="132"/>
      <c r="FET3214" s="132"/>
      <c r="FEU3214" s="132"/>
      <c r="FEV3214" s="132"/>
      <c r="FEW3214" s="132"/>
      <c r="FEX3214" s="132"/>
      <c r="FEY3214" s="132"/>
      <c r="FEZ3214" s="132"/>
      <c r="FFA3214" s="132"/>
      <c r="FFB3214" s="132"/>
      <c r="FFC3214" s="132"/>
      <c r="FFD3214" s="132"/>
      <c r="FFE3214" s="132"/>
      <c r="FFF3214" s="132"/>
      <c r="FFG3214" s="132"/>
      <c r="FFH3214" s="132"/>
      <c r="FFI3214" s="132"/>
      <c r="FFJ3214" s="132"/>
      <c r="FFK3214" s="132"/>
      <c r="FFL3214" s="132"/>
      <c r="FFM3214" s="132"/>
      <c r="FFN3214" s="132"/>
      <c r="FFO3214" s="132"/>
      <c r="FFP3214" s="132"/>
      <c r="FFQ3214" s="132"/>
      <c r="FFR3214" s="132"/>
      <c r="FFS3214" s="132"/>
      <c r="FFT3214" s="132"/>
      <c r="FFU3214" s="132"/>
      <c r="FFV3214" s="132"/>
      <c r="FFW3214" s="132"/>
      <c r="FFX3214" s="132"/>
      <c r="FFY3214" s="132"/>
      <c r="FFZ3214" s="132"/>
      <c r="FGA3214" s="132"/>
      <c r="FGB3214" s="132"/>
      <c r="FGC3214" s="132"/>
      <c r="FGD3214" s="132"/>
      <c r="FGE3214" s="132"/>
      <c r="FGF3214" s="132"/>
      <c r="FGG3214" s="132"/>
      <c r="FGH3214" s="132"/>
      <c r="FGI3214" s="132"/>
      <c r="FGJ3214" s="132"/>
      <c r="FGK3214" s="132"/>
      <c r="FGL3214" s="132"/>
      <c r="FGM3214" s="132"/>
      <c r="FGN3214" s="132"/>
      <c r="FGO3214" s="132"/>
      <c r="FGP3214" s="132"/>
      <c r="FGQ3214" s="132"/>
      <c r="FGR3214" s="132"/>
      <c r="FGS3214" s="132"/>
      <c r="FGT3214" s="132"/>
      <c r="FGU3214" s="132"/>
      <c r="FGV3214" s="132"/>
      <c r="FGW3214" s="132"/>
      <c r="FGX3214" s="132"/>
      <c r="FGY3214" s="132"/>
      <c r="FGZ3214" s="132"/>
      <c r="FHA3214" s="132"/>
      <c r="FHB3214" s="132"/>
      <c r="FHC3214" s="132"/>
      <c r="FHD3214" s="132"/>
      <c r="FHE3214" s="132"/>
      <c r="FHF3214" s="132"/>
      <c r="FHG3214" s="132"/>
      <c r="FHH3214" s="132"/>
      <c r="FHI3214" s="132"/>
      <c r="FHJ3214" s="132"/>
      <c r="FHK3214" s="132"/>
      <c r="FHL3214" s="132"/>
      <c r="FHM3214" s="132"/>
      <c r="FHN3214" s="132"/>
      <c r="FHO3214" s="132"/>
      <c r="FHP3214" s="132"/>
      <c r="FHQ3214" s="132"/>
      <c r="FHR3214" s="132"/>
      <c r="FHS3214" s="132"/>
      <c r="FHT3214" s="132"/>
      <c r="FHU3214" s="132"/>
      <c r="FHV3214" s="132"/>
      <c r="FHW3214" s="132"/>
      <c r="FHX3214" s="132"/>
      <c r="FHY3214" s="132"/>
      <c r="FHZ3214" s="132"/>
      <c r="FIA3214" s="132"/>
      <c r="FIB3214" s="132"/>
      <c r="FIC3214" s="132"/>
      <c r="FID3214" s="132"/>
      <c r="FIE3214" s="132"/>
      <c r="FIF3214" s="132"/>
      <c r="FIG3214" s="132"/>
      <c r="FIH3214" s="132"/>
      <c r="FII3214" s="132"/>
      <c r="FIJ3214" s="132"/>
      <c r="FIK3214" s="132"/>
      <c r="FIL3214" s="132"/>
      <c r="FIM3214" s="132"/>
      <c r="FIN3214" s="132"/>
      <c r="FIO3214" s="132"/>
      <c r="FIP3214" s="132"/>
      <c r="FIQ3214" s="132"/>
      <c r="FIR3214" s="132"/>
      <c r="FIS3214" s="132"/>
      <c r="FIT3214" s="132"/>
      <c r="FIU3214" s="132"/>
      <c r="FIV3214" s="132"/>
      <c r="FIW3214" s="132"/>
      <c r="FIX3214" s="132"/>
      <c r="FIY3214" s="132"/>
      <c r="FIZ3214" s="132"/>
      <c r="FJA3214" s="132"/>
      <c r="FJB3214" s="132"/>
      <c r="FJC3214" s="132"/>
      <c r="FJD3214" s="132"/>
      <c r="FJE3214" s="132"/>
      <c r="FJF3214" s="132"/>
      <c r="FJG3214" s="132"/>
      <c r="FJH3214" s="132"/>
      <c r="FJI3214" s="132"/>
      <c r="FJJ3214" s="132"/>
      <c r="FJK3214" s="132"/>
      <c r="FJL3214" s="132"/>
      <c r="FJM3214" s="132"/>
      <c r="FJN3214" s="132"/>
      <c r="FJO3214" s="132"/>
      <c r="FJP3214" s="132"/>
      <c r="FJQ3214" s="132"/>
      <c r="FJR3214" s="132"/>
      <c r="FJS3214" s="132"/>
      <c r="FJT3214" s="132"/>
      <c r="FJU3214" s="132"/>
      <c r="FJV3214" s="132"/>
      <c r="FJW3214" s="132"/>
      <c r="FJX3214" s="132"/>
      <c r="FJY3214" s="132"/>
      <c r="FJZ3214" s="132"/>
      <c r="FKA3214" s="132"/>
      <c r="FKB3214" s="132"/>
      <c r="FKC3214" s="132"/>
      <c r="FKD3214" s="132"/>
      <c r="FKE3214" s="132"/>
      <c r="FKF3214" s="132"/>
      <c r="FKG3214" s="132"/>
      <c r="FKH3214" s="132"/>
      <c r="FKI3214" s="132"/>
      <c r="FKJ3214" s="132"/>
      <c r="FKK3214" s="132"/>
      <c r="FKL3214" s="132"/>
      <c r="FKM3214" s="132"/>
      <c r="FKN3214" s="132"/>
      <c r="FKO3214" s="132"/>
      <c r="FKP3214" s="132"/>
      <c r="FKQ3214" s="132"/>
      <c r="FKR3214" s="132"/>
      <c r="FKS3214" s="132"/>
      <c r="FKT3214" s="132"/>
      <c r="FKU3214" s="132"/>
      <c r="FKV3214" s="132"/>
      <c r="FKW3214" s="132"/>
      <c r="FKX3214" s="132"/>
      <c r="FKY3214" s="132"/>
      <c r="FKZ3214" s="132"/>
      <c r="FLA3214" s="132"/>
      <c r="FLB3214" s="132"/>
      <c r="FLC3214" s="132"/>
      <c r="FLD3214" s="132"/>
      <c r="FLE3214" s="132"/>
      <c r="FLF3214" s="132"/>
      <c r="FLG3214" s="132"/>
      <c r="FLH3214" s="132"/>
      <c r="FLI3214" s="132"/>
      <c r="FLJ3214" s="132"/>
      <c r="FLK3214" s="132"/>
      <c r="FLL3214" s="132"/>
      <c r="FLM3214" s="132"/>
      <c r="FLN3214" s="132"/>
      <c r="FLO3214" s="132"/>
      <c r="FLP3214" s="132"/>
      <c r="FLQ3214" s="132"/>
      <c r="FLR3214" s="132"/>
      <c r="FLS3214" s="132"/>
      <c r="FLT3214" s="132"/>
      <c r="FLU3214" s="132"/>
      <c r="FLV3214" s="132"/>
      <c r="FLW3214" s="132"/>
      <c r="FLX3214" s="132"/>
      <c r="FLY3214" s="132"/>
      <c r="FLZ3214" s="132"/>
      <c r="FMA3214" s="132"/>
      <c r="FMB3214" s="132"/>
      <c r="FMC3214" s="132"/>
      <c r="FMD3214" s="132"/>
      <c r="FME3214" s="132"/>
      <c r="FMF3214" s="132"/>
      <c r="FMG3214" s="132"/>
      <c r="FMH3214" s="132"/>
      <c r="FMI3214" s="132"/>
      <c r="FMJ3214" s="132"/>
      <c r="FMK3214" s="132"/>
      <c r="FML3214" s="132"/>
      <c r="FMM3214" s="132"/>
      <c r="FMN3214" s="132"/>
      <c r="FMO3214" s="132"/>
      <c r="FMP3214" s="132"/>
      <c r="FMQ3214" s="132"/>
      <c r="FMR3214" s="132"/>
      <c r="FMS3214" s="132"/>
      <c r="FMT3214" s="132"/>
      <c r="FMU3214" s="132"/>
      <c r="FMV3214" s="132"/>
      <c r="FMW3214" s="132"/>
      <c r="FMX3214" s="132"/>
      <c r="FMY3214" s="132"/>
      <c r="FMZ3214" s="132"/>
      <c r="FNA3214" s="132"/>
      <c r="FNB3214" s="132"/>
      <c r="FNC3214" s="132"/>
      <c r="FND3214" s="132"/>
      <c r="FNE3214" s="132"/>
      <c r="FNF3214" s="132"/>
      <c r="FNG3214" s="132"/>
      <c r="FNH3214" s="132"/>
      <c r="FNI3214" s="132"/>
      <c r="FNJ3214" s="132"/>
      <c r="FNK3214" s="132"/>
      <c r="FNL3214" s="132"/>
      <c r="FNM3214" s="132"/>
      <c r="FNN3214" s="132"/>
      <c r="FNO3214" s="132"/>
      <c r="FNP3214" s="132"/>
      <c r="FNQ3214" s="132"/>
      <c r="FNR3214" s="132"/>
      <c r="FNS3214" s="132"/>
      <c r="FNT3214" s="132"/>
      <c r="FNU3214" s="132"/>
      <c r="FNV3214" s="132"/>
      <c r="FNW3214" s="132"/>
      <c r="FNX3214" s="132"/>
      <c r="FNY3214" s="132"/>
      <c r="FNZ3214" s="132"/>
      <c r="FOA3214" s="132"/>
      <c r="FOB3214" s="132"/>
      <c r="FOC3214" s="132"/>
      <c r="FOD3214" s="132"/>
      <c r="FOE3214" s="132"/>
      <c r="FOF3214" s="132"/>
      <c r="FOG3214" s="132"/>
      <c r="FOH3214" s="132"/>
      <c r="FOI3214" s="132"/>
      <c r="FOJ3214" s="132"/>
      <c r="FOK3214" s="132"/>
      <c r="FOL3214" s="132"/>
      <c r="FOM3214" s="132"/>
      <c r="FON3214" s="132"/>
      <c r="FOO3214" s="132"/>
      <c r="FOP3214" s="132"/>
      <c r="FOQ3214" s="132"/>
      <c r="FOR3214" s="132"/>
      <c r="FOS3214" s="132"/>
      <c r="FOT3214" s="132"/>
      <c r="FOU3214" s="132"/>
      <c r="FOV3214" s="132"/>
      <c r="FOW3214" s="132"/>
      <c r="FOX3214" s="132"/>
      <c r="FOY3214" s="132"/>
      <c r="FOZ3214" s="132"/>
      <c r="FPA3214" s="132"/>
      <c r="FPB3214" s="132"/>
      <c r="FPC3214" s="132"/>
      <c r="FPD3214" s="132"/>
      <c r="FPE3214" s="132"/>
      <c r="FPF3214" s="132"/>
      <c r="FPG3214" s="132"/>
      <c r="FPH3214" s="132"/>
      <c r="FPI3214" s="132"/>
      <c r="FPJ3214" s="132"/>
      <c r="FPK3214" s="132"/>
      <c r="FPL3214" s="132"/>
      <c r="FPM3214" s="132"/>
      <c r="FPN3214" s="132"/>
      <c r="FPO3214" s="132"/>
      <c r="FPP3214" s="132"/>
      <c r="FPQ3214" s="132"/>
      <c r="FPR3214" s="132"/>
      <c r="FPS3214" s="132"/>
      <c r="FPT3214" s="132"/>
      <c r="FPU3214" s="132"/>
      <c r="FPV3214" s="132"/>
      <c r="FPW3214" s="132"/>
      <c r="FPX3214" s="132"/>
      <c r="FPY3214" s="132"/>
      <c r="FPZ3214" s="132"/>
      <c r="FQA3214" s="132"/>
      <c r="FQB3214" s="132"/>
      <c r="FQC3214" s="132"/>
      <c r="FQD3214" s="132"/>
      <c r="FQE3214" s="132"/>
      <c r="FQF3214" s="132"/>
      <c r="FQG3214" s="132"/>
      <c r="FQH3214" s="132"/>
      <c r="FQI3214" s="132"/>
      <c r="FQJ3214" s="132"/>
      <c r="FQK3214" s="132"/>
      <c r="FQL3214" s="132"/>
      <c r="FQM3214" s="132"/>
      <c r="FQN3214" s="132"/>
      <c r="FQO3214" s="132"/>
      <c r="FQP3214" s="132"/>
      <c r="FQQ3214" s="132"/>
      <c r="FQR3214" s="132"/>
      <c r="FQS3214" s="132"/>
      <c r="FQT3214" s="132"/>
      <c r="FQU3214" s="132"/>
      <c r="FQV3214" s="132"/>
      <c r="FQW3214" s="132"/>
      <c r="FQX3214" s="132"/>
      <c r="FQY3214" s="132"/>
      <c r="FQZ3214" s="132"/>
      <c r="FRA3214" s="132"/>
      <c r="FRB3214" s="132"/>
      <c r="FRC3214" s="132"/>
      <c r="FRD3214" s="132"/>
      <c r="FRE3214" s="132"/>
      <c r="FRF3214" s="132"/>
      <c r="FRG3214" s="132"/>
      <c r="FRH3214" s="132"/>
      <c r="FRI3214" s="132"/>
      <c r="FRJ3214" s="132"/>
      <c r="FRK3214" s="132"/>
      <c r="FRL3214" s="132"/>
      <c r="FRM3214" s="132"/>
      <c r="FRN3214" s="132"/>
      <c r="FRO3214" s="132"/>
      <c r="FRP3214" s="132"/>
      <c r="FRQ3214" s="132"/>
      <c r="FRR3214" s="132"/>
      <c r="FRS3214" s="132"/>
      <c r="FRT3214" s="132"/>
      <c r="FRU3214" s="132"/>
      <c r="FRV3214" s="132"/>
      <c r="FRW3214" s="132"/>
      <c r="FRX3214" s="132"/>
      <c r="FRY3214" s="132"/>
      <c r="FRZ3214" s="132"/>
      <c r="FSA3214" s="132"/>
      <c r="FSB3214" s="132"/>
      <c r="FSC3214" s="132"/>
      <c r="FSD3214" s="132"/>
      <c r="FSE3214" s="132"/>
      <c r="FSF3214" s="132"/>
      <c r="FSG3214" s="132"/>
      <c r="FSH3214" s="132"/>
      <c r="FSI3214" s="132"/>
      <c r="FSJ3214" s="132"/>
      <c r="FSK3214" s="132"/>
      <c r="FSL3214" s="132"/>
      <c r="FSM3214" s="132"/>
      <c r="FSN3214" s="132"/>
      <c r="FSO3214" s="132"/>
      <c r="FSP3214" s="132"/>
      <c r="FSQ3214" s="132"/>
      <c r="FSR3214" s="132"/>
      <c r="FSS3214" s="132"/>
      <c r="FST3214" s="132"/>
      <c r="FSU3214" s="132"/>
      <c r="FSV3214" s="132"/>
      <c r="FSW3214" s="132"/>
      <c r="FSX3214" s="132"/>
      <c r="FSY3214" s="132"/>
      <c r="FSZ3214" s="132"/>
      <c r="FTA3214" s="132"/>
      <c r="FTB3214" s="132"/>
      <c r="FTC3214" s="132"/>
      <c r="FTD3214" s="132"/>
      <c r="FTE3214" s="132"/>
      <c r="FTF3214" s="132"/>
      <c r="FTG3214" s="132"/>
      <c r="FTH3214" s="132"/>
      <c r="FTI3214" s="132"/>
      <c r="FTJ3214" s="132"/>
      <c r="FTK3214" s="132"/>
      <c r="FTL3214" s="132"/>
      <c r="FTM3214" s="132"/>
      <c r="FTN3214" s="132"/>
      <c r="FTO3214" s="132"/>
      <c r="FTP3214" s="132"/>
      <c r="FTQ3214" s="132"/>
      <c r="FTR3214" s="132"/>
      <c r="FTS3214" s="132"/>
      <c r="FTT3214" s="132"/>
      <c r="FTU3214" s="132"/>
      <c r="FTV3214" s="132"/>
      <c r="FTW3214" s="132"/>
      <c r="FTX3214" s="132"/>
      <c r="FTY3214" s="132"/>
      <c r="FTZ3214" s="132"/>
      <c r="FUA3214" s="132"/>
      <c r="FUB3214" s="132"/>
      <c r="FUC3214" s="132"/>
      <c r="FUD3214" s="132"/>
      <c r="FUE3214" s="132"/>
      <c r="FUF3214" s="132"/>
      <c r="FUG3214" s="132"/>
      <c r="FUH3214" s="132"/>
      <c r="FUI3214" s="132"/>
      <c r="FUJ3214" s="132"/>
      <c r="FUK3214" s="132"/>
      <c r="FUL3214" s="132"/>
      <c r="FUM3214" s="132"/>
      <c r="FUN3214" s="132"/>
      <c r="FUO3214" s="132"/>
      <c r="FUP3214" s="132"/>
      <c r="FUQ3214" s="132"/>
      <c r="FUR3214" s="132"/>
      <c r="FUS3214" s="132"/>
      <c r="FUT3214" s="132"/>
      <c r="FUU3214" s="132"/>
      <c r="FUV3214" s="132"/>
      <c r="FUW3214" s="132"/>
      <c r="FUX3214" s="132"/>
      <c r="FUY3214" s="132"/>
      <c r="FUZ3214" s="132"/>
      <c r="FVA3214" s="132"/>
      <c r="FVB3214" s="132"/>
      <c r="FVC3214" s="132"/>
      <c r="FVD3214" s="132"/>
      <c r="FVE3214" s="132"/>
      <c r="FVF3214" s="132"/>
      <c r="FVG3214" s="132"/>
      <c r="FVH3214" s="132"/>
      <c r="FVI3214" s="132"/>
      <c r="FVJ3214" s="132"/>
      <c r="FVK3214" s="132"/>
      <c r="FVL3214" s="132"/>
      <c r="FVM3214" s="132"/>
      <c r="FVN3214" s="132"/>
      <c r="FVO3214" s="132"/>
      <c r="FVP3214" s="132"/>
      <c r="FVQ3214" s="132"/>
      <c r="FVR3214" s="132"/>
      <c r="FVS3214" s="132"/>
      <c r="FVT3214" s="132"/>
      <c r="FVU3214" s="132"/>
      <c r="FVV3214" s="132"/>
      <c r="FVW3214" s="132"/>
      <c r="FVX3214" s="132"/>
      <c r="FVY3214" s="132"/>
      <c r="FVZ3214" s="132"/>
      <c r="FWA3214" s="132"/>
      <c r="FWB3214" s="132"/>
      <c r="FWC3214" s="132"/>
      <c r="FWD3214" s="132"/>
      <c r="FWE3214" s="132"/>
      <c r="FWF3214" s="132"/>
      <c r="FWG3214" s="132"/>
      <c r="FWH3214" s="132"/>
      <c r="FWI3214" s="132"/>
      <c r="FWJ3214" s="132"/>
      <c r="FWK3214" s="132"/>
      <c r="FWL3214" s="132"/>
      <c r="FWM3214" s="132"/>
      <c r="FWN3214" s="132"/>
      <c r="FWO3214" s="132"/>
      <c r="FWP3214" s="132"/>
      <c r="FWQ3214" s="132"/>
      <c r="FWR3214" s="132"/>
      <c r="FWS3214" s="132"/>
      <c r="FWT3214" s="132"/>
      <c r="FWU3214" s="132"/>
      <c r="FWV3214" s="132"/>
      <c r="FWW3214" s="132"/>
      <c r="FWX3214" s="132"/>
      <c r="FWY3214" s="132"/>
      <c r="FWZ3214" s="132"/>
      <c r="FXA3214" s="132"/>
      <c r="FXB3214" s="132"/>
      <c r="FXC3214" s="132"/>
      <c r="FXD3214" s="132"/>
      <c r="FXE3214" s="132"/>
      <c r="FXF3214" s="132"/>
      <c r="FXG3214" s="132"/>
      <c r="FXH3214" s="132"/>
      <c r="FXI3214" s="132"/>
      <c r="FXJ3214" s="132"/>
      <c r="FXK3214" s="132"/>
      <c r="FXL3214" s="132"/>
      <c r="FXM3214" s="132"/>
      <c r="FXN3214" s="132"/>
      <c r="FXO3214" s="132"/>
      <c r="FXP3214" s="132"/>
      <c r="FXQ3214" s="132"/>
      <c r="FXR3214" s="132"/>
      <c r="FXS3214" s="132"/>
      <c r="FXT3214" s="132"/>
      <c r="FXU3214" s="132"/>
      <c r="FXV3214" s="132"/>
      <c r="FXW3214" s="132"/>
      <c r="FXX3214" s="132"/>
      <c r="FXY3214" s="132"/>
      <c r="FXZ3214" s="132"/>
      <c r="FYA3214" s="132"/>
      <c r="FYB3214" s="132"/>
      <c r="FYC3214" s="132"/>
      <c r="FYD3214" s="132"/>
      <c r="FYE3214" s="132"/>
      <c r="FYF3214" s="132"/>
      <c r="FYG3214" s="132"/>
      <c r="FYH3214" s="132"/>
      <c r="FYI3214" s="132"/>
      <c r="FYJ3214" s="132"/>
      <c r="FYK3214" s="132"/>
      <c r="FYL3214" s="132"/>
      <c r="FYM3214" s="132"/>
      <c r="FYN3214" s="132"/>
      <c r="FYO3214" s="132"/>
      <c r="FYP3214" s="132"/>
      <c r="FYQ3214" s="132"/>
      <c r="FYR3214" s="132"/>
      <c r="FYS3214" s="132"/>
      <c r="FYT3214" s="132"/>
      <c r="FYU3214" s="132"/>
      <c r="FYV3214" s="132"/>
      <c r="FYW3214" s="132"/>
      <c r="FYX3214" s="132"/>
      <c r="FYY3214" s="132"/>
      <c r="FYZ3214" s="132"/>
      <c r="FZA3214" s="132"/>
      <c r="FZB3214" s="132"/>
      <c r="FZC3214" s="132"/>
      <c r="FZD3214" s="132"/>
      <c r="FZE3214" s="132"/>
      <c r="FZF3214" s="132"/>
      <c r="FZG3214" s="132"/>
      <c r="FZH3214" s="132"/>
      <c r="FZI3214" s="132"/>
      <c r="FZJ3214" s="132"/>
      <c r="FZK3214" s="132"/>
      <c r="FZL3214" s="132"/>
      <c r="FZM3214" s="132"/>
      <c r="FZN3214" s="132"/>
      <c r="FZO3214" s="132"/>
      <c r="FZP3214" s="132"/>
      <c r="FZQ3214" s="132"/>
      <c r="FZR3214" s="132"/>
      <c r="FZS3214" s="132"/>
      <c r="FZT3214" s="132"/>
      <c r="FZU3214" s="132"/>
      <c r="FZV3214" s="132"/>
      <c r="FZW3214" s="132"/>
      <c r="FZX3214" s="132"/>
      <c r="FZY3214" s="132"/>
      <c r="FZZ3214" s="132"/>
      <c r="GAA3214" s="132"/>
      <c r="GAB3214" s="132"/>
      <c r="GAC3214" s="132"/>
      <c r="GAD3214" s="132"/>
      <c r="GAE3214" s="132"/>
      <c r="GAF3214" s="132"/>
      <c r="GAG3214" s="132"/>
      <c r="GAH3214" s="132"/>
      <c r="GAI3214" s="132"/>
      <c r="GAJ3214" s="132"/>
      <c r="GAK3214" s="132"/>
      <c r="GAL3214" s="132"/>
      <c r="GAM3214" s="132"/>
      <c r="GAN3214" s="132"/>
      <c r="GAO3214" s="132"/>
      <c r="GAP3214" s="132"/>
      <c r="GAQ3214" s="132"/>
      <c r="GAR3214" s="132"/>
      <c r="GAS3214" s="132"/>
      <c r="GAT3214" s="132"/>
      <c r="GAU3214" s="132"/>
      <c r="GAV3214" s="132"/>
      <c r="GAW3214" s="132"/>
      <c r="GAX3214" s="132"/>
      <c r="GAY3214" s="132"/>
      <c r="GAZ3214" s="132"/>
      <c r="GBA3214" s="132"/>
      <c r="GBB3214" s="132"/>
      <c r="GBC3214" s="132"/>
      <c r="GBD3214" s="132"/>
      <c r="GBE3214" s="132"/>
      <c r="GBF3214" s="132"/>
      <c r="GBG3214" s="132"/>
      <c r="GBH3214" s="132"/>
      <c r="GBI3214" s="132"/>
      <c r="GBJ3214" s="132"/>
      <c r="GBK3214" s="132"/>
      <c r="GBL3214" s="132"/>
      <c r="GBM3214" s="132"/>
      <c r="GBN3214" s="132"/>
      <c r="GBO3214" s="132"/>
      <c r="GBP3214" s="132"/>
      <c r="GBQ3214" s="132"/>
      <c r="GBR3214" s="132"/>
      <c r="GBS3214" s="132"/>
      <c r="GBT3214" s="132"/>
      <c r="GBU3214" s="132"/>
      <c r="GBV3214" s="132"/>
      <c r="GBW3214" s="132"/>
      <c r="GBX3214" s="132"/>
      <c r="GBY3214" s="132"/>
      <c r="GBZ3214" s="132"/>
      <c r="GCA3214" s="132"/>
      <c r="GCB3214" s="132"/>
      <c r="GCC3214" s="132"/>
      <c r="GCD3214" s="132"/>
      <c r="GCE3214" s="132"/>
      <c r="GCF3214" s="132"/>
      <c r="GCG3214" s="132"/>
      <c r="GCH3214" s="132"/>
      <c r="GCI3214" s="132"/>
      <c r="GCJ3214" s="132"/>
      <c r="GCK3214" s="132"/>
      <c r="GCL3214" s="132"/>
      <c r="GCM3214" s="132"/>
      <c r="GCN3214" s="132"/>
      <c r="GCO3214" s="132"/>
      <c r="GCP3214" s="132"/>
      <c r="GCQ3214" s="132"/>
      <c r="GCR3214" s="132"/>
      <c r="GCS3214" s="132"/>
      <c r="GCT3214" s="132"/>
      <c r="GCU3214" s="132"/>
      <c r="GCV3214" s="132"/>
      <c r="GCW3214" s="132"/>
      <c r="GCX3214" s="132"/>
      <c r="GCY3214" s="132"/>
      <c r="GCZ3214" s="132"/>
      <c r="GDA3214" s="132"/>
      <c r="GDB3214" s="132"/>
      <c r="GDC3214" s="132"/>
      <c r="GDD3214" s="132"/>
      <c r="GDE3214" s="132"/>
      <c r="GDF3214" s="132"/>
      <c r="GDG3214" s="132"/>
      <c r="GDH3214" s="132"/>
      <c r="GDI3214" s="132"/>
      <c r="GDJ3214" s="132"/>
      <c r="GDK3214" s="132"/>
      <c r="GDL3214" s="132"/>
      <c r="GDM3214" s="132"/>
      <c r="GDN3214" s="132"/>
      <c r="GDO3214" s="132"/>
      <c r="GDP3214" s="132"/>
      <c r="GDQ3214" s="132"/>
      <c r="GDR3214" s="132"/>
      <c r="GDS3214" s="132"/>
      <c r="GDT3214" s="132"/>
      <c r="GDU3214" s="132"/>
      <c r="GDV3214" s="132"/>
      <c r="GDW3214" s="132"/>
      <c r="GDX3214" s="132"/>
      <c r="GDY3214" s="132"/>
      <c r="GDZ3214" s="132"/>
      <c r="GEA3214" s="132"/>
      <c r="GEB3214" s="132"/>
      <c r="GEC3214" s="132"/>
      <c r="GED3214" s="132"/>
      <c r="GEE3214" s="132"/>
      <c r="GEF3214" s="132"/>
      <c r="GEG3214" s="132"/>
      <c r="GEH3214" s="132"/>
      <c r="GEI3214" s="132"/>
      <c r="GEJ3214" s="132"/>
      <c r="GEK3214" s="132"/>
      <c r="GEL3214" s="132"/>
      <c r="GEM3214" s="132"/>
      <c r="GEN3214" s="132"/>
      <c r="GEO3214" s="132"/>
      <c r="GEP3214" s="132"/>
      <c r="GEQ3214" s="132"/>
      <c r="GER3214" s="132"/>
      <c r="GES3214" s="132"/>
      <c r="GET3214" s="132"/>
      <c r="GEU3214" s="132"/>
      <c r="GEV3214" s="132"/>
      <c r="GEW3214" s="132"/>
      <c r="GEX3214" s="132"/>
      <c r="GEY3214" s="132"/>
      <c r="GEZ3214" s="132"/>
      <c r="GFA3214" s="132"/>
      <c r="GFB3214" s="132"/>
      <c r="GFC3214" s="132"/>
      <c r="GFD3214" s="132"/>
      <c r="GFE3214" s="132"/>
      <c r="GFF3214" s="132"/>
      <c r="GFG3214" s="132"/>
      <c r="GFH3214" s="132"/>
      <c r="GFI3214" s="132"/>
      <c r="GFJ3214" s="132"/>
      <c r="GFK3214" s="132"/>
      <c r="GFL3214" s="132"/>
      <c r="GFM3214" s="132"/>
      <c r="GFN3214" s="132"/>
      <c r="GFO3214" s="132"/>
      <c r="GFP3214" s="132"/>
      <c r="GFQ3214" s="132"/>
      <c r="GFR3214" s="132"/>
      <c r="GFS3214" s="132"/>
      <c r="GFT3214" s="132"/>
      <c r="GFU3214" s="132"/>
      <c r="GFV3214" s="132"/>
      <c r="GFW3214" s="132"/>
      <c r="GFX3214" s="132"/>
      <c r="GFY3214" s="132"/>
      <c r="GFZ3214" s="132"/>
      <c r="GGA3214" s="132"/>
      <c r="GGB3214" s="132"/>
      <c r="GGC3214" s="132"/>
      <c r="GGD3214" s="132"/>
      <c r="GGE3214" s="132"/>
      <c r="GGF3214" s="132"/>
      <c r="GGG3214" s="132"/>
      <c r="GGH3214" s="132"/>
      <c r="GGI3214" s="132"/>
      <c r="GGJ3214" s="132"/>
      <c r="GGK3214" s="132"/>
      <c r="GGL3214" s="132"/>
      <c r="GGM3214" s="132"/>
      <c r="GGN3214" s="132"/>
      <c r="GGO3214" s="132"/>
      <c r="GGP3214" s="132"/>
      <c r="GGQ3214" s="132"/>
      <c r="GGR3214" s="132"/>
      <c r="GGS3214" s="132"/>
      <c r="GGT3214" s="132"/>
      <c r="GGU3214" s="132"/>
      <c r="GGV3214" s="132"/>
      <c r="GGW3214" s="132"/>
      <c r="GGX3214" s="132"/>
      <c r="GGY3214" s="132"/>
      <c r="GGZ3214" s="132"/>
      <c r="GHA3214" s="132"/>
      <c r="GHB3214" s="132"/>
      <c r="GHC3214" s="132"/>
      <c r="GHD3214" s="132"/>
      <c r="GHE3214" s="132"/>
      <c r="GHF3214" s="132"/>
      <c r="GHG3214" s="132"/>
      <c r="GHH3214" s="132"/>
      <c r="GHI3214" s="132"/>
      <c r="GHJ3214" s="132"/>
      <c r="GHK3214" s="132"/>
      <c r="GHL3214" s="132"/>
      <c r="GHM3214" s="132"/>
      <c r="GHN3214" s="132"/>
      <c r="GHO3214" s="132"/>
      <c r="GHP3214" s="132"/>
      <c r="GHQ3214" s="132"/>
      <c r="GHR3214" s="132"/>
      <c r="GHS3214" s="132"/>
      <c r="GHT3214" s="132"/>
      <c r="GHU3214" s="132"/>
      <c r="GHV3214" s="132"/>
      <c r="GHW3214" s="132"/>
      <c r="GHX3214" s="132"/>
      <c r="GHY3214" s="132"/>
      <c r="GHZ3214" s="132"/>
      <c r="GIA3214" s="132"/>
      <c r="GIB3214" s="132"/>
      <c r="GIC3214" s="132"/>
      <c r="GID3214" s="132"/>
      <c r="GIE3214" s="132"/>
      <c r="GIF3214" s="132"/>
      <c r="GIG3214" s="132"/>
      <c r="GIH3214" s="132"/>
      <c r="GII3214" s="132"/>
      <c r="GIJ3214" s="132"/>
      <c r="GIK3214" s="132"/>
      <c r="GIL3214" s="132"/>
      <c r="GIM3214" s="132"/>
      <c r="GIN3214" s="132"/>
      <c r="GIO3214" s="132"/>
      <c r="GIP3214" s="132"/>
      <c r="GIQ3214" s="132"/>
      <c r="GIR3214" s="132"/>
      <c r="GIS3214" s="132"/>
      <c r="GIT3214" s="132"/>
      <c r="GIU3214" s="132"/>
      <c r="GIV3214" s="132"/>
      <c r="GIW3214" s="132"/>
      <c r="GIX3214" s="132"/>
      <c r="GIY3214" s="132"/>
      <c r="GIZ3214" s="132"/>
      <c r="GJA3214" s="132"/>
      <c r="GJB3214" s="132"/>
      <c r="GJC3214" s="132"/>
      <c r="GJD3214" s="132"/>
      <c r="GJE3214" s="132"/>
      <c r="GJF3214" s="132"/>
      <c r="GJG3214" s="132"/>
      <c r="GJH3214" s="132"/>
      <c r="GJI3214" s="132"/>
      <c r="GJJ3214" s="132"/>
      <c r="GJK3214" s="132"/>
      <c r="GJL3214" s="132"/>
      <c r="GJM3214" s="132"/>
      <c r="GJN3214" s="132"/>
      <c r="GJO3214" s="132"/>
      <c r="GJP3214" s="132"/>
      <c r="GJQ3214" s="132"/>
      <c r="GJR3214" s="132"/>
      <c r="GJS3214" s="132"/>
      <c r="GJT3214" s="132"/>
      <c r="GJU3214" s="132"/>
      <c r="GJV3214" s="132"/>
      <c r="GJW3214" s="132"/>
      <c r="GJX3214" s="132"/>
      <c r="GJY3214" s="132"/>
      <c r="GJZ3214" s="132"/>
      <c r="GKA3214" s="132"/>
      <c r="GKB3214" s="132"/>
      <c r="GKC3214" s="132"/>
      <c r="GKD3214" s="132"/>
      <c r="GKE3214" s="132"/>
      <c r="GKF3214" s="132"/>
      <c r="GKG3214" s="132"/>
      <c r="GKH3214" s="132"/>
      <c r="GKI3214" s="132"/>
      <c r="GKJ3214" s="132"/>
      <c r="GKK3214" s="132"/>
      <c r="GKL3214" s="132"/>
      <c r="GKM3214" s="132"/>
      <c r="GKN3214" s="132"/>
      <c r="GKO3214" s="132"/>
      <c r="GKP3214" s="132"/>
      <c r="GKQ3214" s="132"/>
      <c r="GKR3214" s="132"/>
      <c r="GKS3214" s="132"/>
      <c r="GKT3214" s="132"/>
      <c r="GKU3214" s="132"/>
      <c r="GKV3214" s="132"/>
      <c r="GKW3214" s="132"/>
      <c r="GKX3214" s="132"/>
      <c r="GKY3214" s="132"/>
      <c r="GKZ3214" s="132"/>
      <c r="GLA3214" s="132"/>
      <c r="GLB3214" s="132"/>
      <c r="GLC3214" s="132"/>
      <c r="GLD3214" s="132"/>
      <c r="GLE3214" s="132"/>
      <c r="GLF3214" s="132"/>
      <c r="GLG3214" s="132"/>
      <c r="GLH3214" s="132"/>
      <c r="GLI3214" s="132"/>
      <c r="GLJ3214" s="132"/>
      <c r="GLK3214" s="132"/>
      <c r="GLL3214" s="132"/>
      <c r="GLM3214" s="132"/>
      <c r="GLN3214" s="132"/>
      <c r="GLO3214" s="132"/>
      <c r="GLP3214" s="132"/>
      <c r="GLQ3214" s="132"/>
      <c r="GLR3214" s="132"/>
      <c r="GLS3214" s="132"/>
      <c r="GLT3214" s="132"/>
      <c r="GLU3214" s="132"/>
      <c r="GLV3214" s="132"/>
      <c r="GLW3214" s="132"/>
      <c r="GLX3214" s="132"/>
      <c r="GLY3214" s="132"/>
      <c r="GLZ3214" s="132"/>
      <c r="GMA3214" s="132"/>
      <c r="GMB3214" s="132"/>
      <c r="GMC3214" s="132"/>
      <c r="GMD3214" s="132"/>
      <c r="GME3214" s="132"/>
      <c r="GMF3214" s="132"/>
      <c r="GMG3214" s="132"/>
      <c r="GMH3214" s="132"/>
      <c r="GMI3214" s="132"/>
      <c r="GMJ3214" s="132"/>
      <c r="GMK3214" s="132"/>
      <c r="GML3214" s="132"/>
      <c r="GMM3214" s="132"/>
      <c r="GMN3214" s="132"/>
      <c r="GMO3214" s="132"/>
      <c r="GMP3214" s="132"/>
      <c r="GMQ3214" s="132"/>
      <c r="GMR3214" s="132"/>
      <c r="GMS3214" s="132"/>
      <c r="GMT3214" s="132"/>
      <c r="GMU3214" s="132"/>
      <c r="GMV3214" s="132"/>
      <c r="GMW3214" s="132"/>
      <c r="GMX3214" s="132"/>
      <c r="GMY3214" s="132"/>
      <c r="GMZ3214" s="132"/>
      <c r="GNA3214" s="132"/>
      <c r="GNB3214" s="132"/>
      <c r="GNC3214" s="132"/>
      <c r="GND3214" s="132"/>
      <c r="GNE3214" s="132"/>
      <c r="GNF3214" s="132"/>
      <c r="GNG3214" s="132"/>
      <c r="GNH3214" s="132"/>
      <c r="GNI3214" s="132"/>
      <c r="GNJ3214" s="132"/>
      <c r="GNK3214" s="132"/>
      <c r="GNL3214" s="132"/>
      <c r="GNM3214" s="132"/>
      <c r="GNN3214" s="132"/>
      <c r="GNO3214" s="132"/>
      <c r="GNP3214" s="132"/>
      <c r="GNQ3214" s="132"/>
      <c r="GNR3214" s="132"/>
      <c r="GNS3214" s="132"/>
      <c r="GNT3214" s="132"/>
      <c r="GNU3214" s="132"/>
      <c r="GNV3214" s="132"/>
      <c r="GNW3214" s="132"/>
      <c r="GNX3214" s="132"/>
      <c r="GNY3214" s="132"/>
      <c r="GNZ3214" s="132"/>
      <c r="GOA3214" s="132"/>
      <c r="GOB3214" s="132"/>
      <c r="GOC3214" s="132"/>
      <c r="GOD3214" s="132"/>
      <c r="GOE3214" s="132"/>
      <c r="GOF3214" s="132"/>
      <c r="GOG3214" s="132"/>
      <c r="GOH3214" s="132"/>
      <c r="GOI3214" s="132"/>
      <c r="GOJ3214" s="132"/>
      <c r="GOK3214" s="132"/>
      <c r="GOL3214" s="132"/>
      <c r="GOM3214" s="132"/>
      <c r="GON3214" s="132"/>
      <c r="GOO3214" s="132"/>
      <c r="GOP3214" s="132"/>
      <c r="GOQ3214" s="132"/>
      <c r="GOR3214" s="132"/>
      <c r="GOS3214" s="132"/>
      <c r="GOT3214" s="132"/>
      <c r="GOU3214" s="132"/>
      <c r="GOV3214" s="132"/>
      <c r="GOW3214" s="132"/>
      <c r="GOX3214" s="132"/>
      <c r="GOY3214" s="132"/>
      <c r="GOZ3214" s="132"/>
      <c r="GPA3214" s="132"/>
      <c r="GPB3214" s="132"/>
      <c r="GPC3214" s="132"/>
      <c r="GPD3214" s="132"/>
      <c r="GPE3214" s="132"/>
      <c r="GPF3214" s="132"/>
      <c r="GPG3214" s="132"/>
      <c r="GPH3214" s="132"/>
      <c r="GPI3214" s="132"/>
      <c r="GPJ3214" s="132"/>
      <c r="GPK3214" s="132"/>
      <c r="GPL3214" s="132"/>
      <c r="GPM3214" s="132"/>
      <c r="GPN3214" s="132"/>
      <c r="GPO3214" s="132"/>
      <c r="GPP3214" s="132"/>
      <c r="GPQ3214" s="132"/>
      <c r="GPR3214" s="132"/>
      <c r="GPS3214" s="132"/>
      <c r="GPT3214" s="132"/>
      <c r="GPU3214" s="132"/>
      <c r="GPV3214" s="132"/>
      <c r="GPW3214" s="132"/>
      <c r="GPX3214" s="132"/>
      <c r="GPY3214" s="132"/>
      <c r="GPZ3214" s="132"/>
      <c r="GQA3214" s="132"/>
      <c r="GQB3214" s="132"/>
      <c r="GQC3214" s="132"/>
      <c r="GQD3214" s="132"/>
      <c r="GQE3214" s="132"/>
      <c r="GQF3214" s="132"/>
      <c r="GQG3214" s="132"/>
      <c r="GQH3214" s="132"/>
      <c r="GQI3214" s="132"/>
      <c r="GQJ3214" s="132"/>
      <c r="GQK3214" s="132"/>
      <c r="GQL3214" s="132"/>
      <c r="GQM3214" s="132"/>
      <c r="GQN3214" s="132"/>
      <c r="GQO3214" s="132"/>
      <c r="GQP3214" s="132"/>
      <c r="GQQ3214" s="132"/>
      <c r="GQR3214" s="132"/>
      <c r="GQS3214" s="132"/>
      <c r="GQT3214" s="132"/>
      <c r="GQU3214" s="132"/>
      <c r="GQV3214" s="132"/>
      <c r="GQW3214" s="132"/>
      <c r="GQX3214" s="132"/>
      <c r="GQY3214" s="132"/>
      <c r="GQZ3214" s="132"/>
      <c r="GRA3214" s="132"/>
      <c r="GRB3214" s="132"/>
      <c r="GRC3214" s="132"/>
      <c r="GRD3214" s="132"/>
      <c r="GRE3214" s="132"/>
      <c r="GRF3214" s="132"/>
      <c r="GRG3214" s="132"/>
      <c r="GRH3214" s="132"/>
      <c r="GRI3214" s="132"/>
      <c r="GRJ3214" s="132"/>
      <c r="GRK3214" s="132"/>
      <c r="GRL3214" s="132"/>
      <c r="GRM3214" s="132"/>
      <c r="GRN3214" s="132"/>
      <c r="GRO3214" s="132"/>
      <c r="GRP3214" s="132"/>
      <c r="GRQ3214" s="132"/>
      <c r="GRR3214" s="132"/>
      <c r="GRS3214" s="132"/>
      <c r="GRT3214" s="132"/>
      <c r="GRU3214" s="132"/>
      <c r="GRV3214" s="132"/>
      <c r="GRW3214" s="132"/>
      <c r="GRX3214" s="132"/>
      <c r="GRY3214" s="132"/>
      <c r="GRZ3214" s="132"/>
      <c r="GSA3214" s="132"/>
      <c r="GSB3214" s="132"/>
      <c r="GSC3214" s="132"/>
      <c r="GSD3214" s="132"/>
      <c r="GSE3214" s="132"/>
      <c r="GSF3214" s="132"/>
      <c r="GSG3214" s="132"/>
      <c r="GSH3214" s="132"/>
      <c r="GSI3214" s="132"/>
      <c r="GSJ3214" s="132"/>
      <c r="GSK3214" s="132"/>
      <c r="GSL3214" s="132"/>
      <c r="GSM3214" s="132"/>
      <c r="GSN3214" s="132"/>
      <c r="GSO3214" s="132"/>
      <c r="GSP3214" s="132"/>
      <c r="GSQ3214" s="132"/>
      <c r="GSR3214" s="132"/>
      <c r="GSS3214" s="132"/>
      <c r="GST3214" s="132"/>
      <c r="GSU3214" s="132"/>
      <c r="GSV3214" s="132"/>
      <c r="GSW3214" s="132"/>
      <c r="GSX3214" s="132"/>
      <c r="GSY3214" s="132"/>
      <c r="GSZ3214" s="132"/>
      <c r="GTA3214" s="132"/>
      <c r="GTB3214" s="132"/>
      <c r="GTC3214" s="132"/>
      <c r="GTD3214" s="132"/>
      <c r="GTE3214" s="132"/>
      <c r="GTF3214" s="132"/>
      <c r="GTG3214" s="132"/>
      <c r="GTH3214" s="132"/>
      <c r="GTI3214" s="132"/>
      <c r="GTJ3214" s="132"/>
      <c r="GTK3214" s="132"/>
      <c r="GTL3214" s="132"/>
      <c r="GTM3214" s="132"/>
      <c r="GTN3214" s="132"/>
      <c r="GTO3214" s="132"/>
      <c r="GTP3214" s="132"/>
      <c r="GTQ3214" s="132"/>
      <c r="GTR3214" s="132"/>
      <c r="GTS3214" s="132"/>
      <c r="GTT3214" s="132"/>
      <c r="GTU3214" s="132"/>
      <c r="GTV3214" s="132"/>
      <c r="GTW3214" s="132"/>
      <c r="GTX3214" s="132"/>
      <c r="GTY3214" s="132"/>
      <c r="GTZ3214" s="132"/>
      <c r="GUA3214" s="132"/>
      <c r="GUB3214" s="132"/>
      <c r="GUC3214" s="132"/>
      <c r="GUD3214" s="132"/>
      <c r="GUE3214" s="132"/>
      <c r="GUF3214" s="132"/>
      <c r="GUG3214" s="132"/>
      <c r="GUH3214" s="132"/>
      <c r="GUI3214" s="132"/>
      <c r="GUJ3214" s="132"/>
      <c r="GUK3214" s="132"/>
      <c r="GUL3214" s="132"/>
      <c r="GUM3214" s="132"/>
      <c r="GUN3214" s="132"/>
      <c r="GUO3214" s="132"/>
      <c r="GUP3214" s="132"/>
      <c r="GUQ3214" s="132"/>
      <c r="GUR3214" s="132"/>
      <c r="GUS3214" s="132"/>
      <c r="GUT3214" s="132"/>
      <c r="GUU3214" s="132"/>
      <c r="GUV3214" s="132"/>
      <c r="GUW3214" s="132"/>
      <c r="GUX3214" s="132"/>
      <c r="GUY3214" s="132"/>
      <c r="GUZ3214" s="132"/>
      <c r="GVA3214" s="132"/>
      <c r="GVB3214" s="132"/>
      <c r="GVC3214" s="132"/>
      <c r="GVD3214" s="132"/>
      <c r="GVE3214" s="132"/>
      <c r="GVF3214" s="132"/>
      <c r="GVG3214" s="132"/>
      <c r="GVH3214" s="132"/>
      <c r="GVI3214" s="132"/>
      <c r="GVJ3214" s="132"/>
      <c r="GVK3214" s="132"/>
      <c r="GVL3214" s="132"/>
      <c r="GVM3214" s="132"/>
      <c r="GVN3214" s="132"/>
      <c r="GVO3214" s="132"/>
      <c r="GVP3214" s="132"/>
      <c r="GVQ3214" s="132"/>
      <c r="GVR3214" s="132"/>
      <c r="GVS3214" s="132"/>
      <c r="GVT3214" s="132"/>
      <c r="GVU3214" s="132"/>
      <c r="GVV3214" s="132"/>
      <c r="GVW3214" s="132"/>
      <c r="GVX3214" s="132"/>
      <c r="GVY3214" s="132"/>
      <c r="GVZ3214" s="132"/>
      <c r="GWA3214" s="132"/>
      <c r="GWB3214" s="132"/>
      <c r="GWC3214" s="132"/>
      <c r="GWD3214" s="132"/>
      <c r="GWE3214" s="132"/>
      <c r="GWF3214" s="132"/>
      <c r="GWG3214" s="132"/>
      <c r="GWH3214" s="132"/>
      <c r="GWI3214" s="132"/>
      <c r="GWJ3214" s="132"/>
      <c r="GWK3214" s="132"/>
      <c r="GWL3214" s="132"/>
      <c r="GWM3214" s="132"/>
      <c r="GWN3214" s="132"/>
      <c r="GWO3214" s="132"/>
      <c r="GWP3214" s="132"/>
      <c r="GWQ3214" s="132"/>
      <c r="GWR3214" s="132"/>
      <c r="GWS3214" s="132"/>
      <c r="GWT3214" s="132"/>
      <c r="GWU3214" s="132"/>
      <c r="GWV3214" s="132"/>
      <c r="GWW3214" s="132"/>
      <c r="GWX3214" s="132"/>
      <c r="GWY3214" s="132"/>
      <c r="GWZ3214" s="132"/>
      <c r="GXA3214" s="132"/>
      <c r="GXB3214" s="132"/>
      <c r="GXC3214" s="132"/>
      <c r="GXD3214" s="132"/>
      <c r="GXE3214" s="132"/>
      <c r="GXF3214" s="132"/>
      <c r="GXG3214" s="132"/>
      <c r="GXH3214" s="132"/>
      <c r="GXI3214" s="132"/>
      <c r="GXJ3214" s="132"/>
      <c r="GXK3214" s="132"/>
      <c r="GXL3214" s="132"/>
      <c r="GXM3214" s="132"/>
      <c r="GXN3214" s="132"/>
      <c r="GXO3214" s="132"/>
      <c r="GXP3214" s="132"/>
      <c r="GXQ3214" s="132"/>
      <c r="GXR3214" s="132"/>
      <c r="GXS3214" s="132"/>
      <c r="GXT3214" s="132"/>
      <c r="GXU3214" s="132"/>
      <c r="GXV3214" s="132"/>
      <c r="GXW3214" s="132"/>
      <c r="GXX3214" s="132"/>
      <c r="GXY3214" s="132"/>
      <c r="GXZ3214" s="132"/>
      <c r="GYA3214" s="132"/>
      <c r="GYB3214" s="132"/>
      <c r="GYC3214" s="132"/>
      <c r="GYD3214" s="132"/>
      <c r="GYE3214" s="132"/>
      <c r="GYF3214" s="132"/>
      <c r="GYG3214" s="132"/>
      <c r="GYH3214" s="132"/>
      <c r="GYI3214" s="132"/>
      <c r="GYJ3214" s="132"/>
      <c r="GYK3214" s="132"/>
      <c r="GYL3214" s="132"/>
      <c r="GYM3214" s="132"/>
      <c r="GYN3214" s="132"/>
      <c r="GYO3214" s="132"/>
      <c r="GYP3214" s="132"/>
      <c r="GYQ3214" s="132"/>
      <c r="GYR3214" s="132"/>
      <c r="GYS3214" s="132"/>
      <c r="GYT3214" s="132"/>
      <c r="GYU3214" s="132"/>
      <c r="GYV3214" s="132"/>
      <c r="GYW3214" s="132"/>
      <c r="GYX3214" s="132"/>
      <c r="GYY3214" s="132"/>
      <c r="GYZ3214" s="132"/>
      <c r="GZA3214" s="132"/>
      <c r="GZB3214" s="132"/>
      <c r="GZC3214" s="132"/>
      <c r="GZD3214" s="132"/>
      <c r="GZE3214" s="132"/>
      <c r="GZF3214" s="132"/>
      <c r="GZG3214" s="132"/>
      <c r="GZH3214" s="132"/>
      <c r="GZI3214" s="132"/>
      <c r="GZJ3214" s="132"/>
      <c r="GZK3214" s="132"/>
      <c r="GZL3214" s="132"/>
      <c r="GZM3214" s="132"/>
      <c r="GZN3214" s="132"/>
      <c r="GZO3214" s="132"/>
      <c r="GZP3214" s="132"/>
      <c r="GZQ3214" s="132"/>
      <c r="GZR3214" s="132"/>
      <c r="GZS3214" s="132"/>
      <c r="GZT3214" s="132"/>
      <c r="GZU3214" s="132"/>
      <c r="GZV3214" s="132"/>
      <c r="GZW3214" s="132"/>
      <c r="GZX3214" s="132"/>
      <c r="GZY3214" s="132"/>
      <c r="GZZ3214" s="132"/>
      <c r="HAA3214" s="132"/>
      <c r="HAB3214" s="132"/>
      <c r="HAC3214" s="132"/>
      <c r="HAD3214" s="132"/>
      <c r="HAE3214" s="132"/>
      <c r="HAF3214" s="132"/>
      <c r="HAG3214" s="132"/>
      <c r="HAH3214" s="132"/>
      <c r="HAI3214" s="132"/>
      <c r="HAJ3214" s="132"/>
      <c r="HAK3214" s="132"/>
      <c r="HAL3214" s="132"/>
      <c r="HAM3214" s="132"/>
      <c r="HAN3214" s="132"/>
      <c r="HAO3214" s="132"/>
      <c r="HAP3214" s="132"/>
      <c r="HAQ3214" s="132"/>
      <c r="HAR3214" s="132"/>
      <c r="HAS3214" s="132"/>
      <c r="HAT3214" s="132"/>
      <c r="HAU3214" s="132"/>
      <c r="HAV3214" s="132"/>
      <c r="HAW3214" s="132"/>
      <c r="HAX3214" s="132"/>
      <c r="HAY3214" s="132"/>
      <c r="HAZ3214" s="132"/>
      <c r="HBA3214" s="132"/>
      <c r="HBB3214" s="132"/>
      <c r="HBC3214" s="132"/>
      <c r="HBD3214" s="132"/>
      <c r="HBE3214" s="132"/>
      <c r="HBF3214" s="132"/>
      <c r="HBG3214" s="132"/>
      <c r="HBH3214" s="132"/>
      <c r="HBI3214" s="132"/>
      <c r="HBJ3214" s="132"/>
      <c r="HBK3214" s="132"/>
      <c r="HBL3214" s="132"/>
      <c r="HBM3214" s="132"/>
      <c r="HBN3214" s="132"/>
      <c r="HBO3214" s="132"/>
      <c r="HBP3214" s="132"/>
      <c r="HBQ3214" s="132"/>
      <c r="HBR3214" s="132"/>
      <c r="HBS3214" s="132"/>
      <c r="HBT3214" s="132"/>
      <c r="HBU3214" s="132"/>
      <c r="HBV3214" s="132"/>
      <c r="HBW3214" s="132"/>
      <c r="HBX3214" s="132"/>
      <c r="HBY3214" s="132"/>
      <c r="HBZ3214" s="132"/>
      <c r="HCA3214" s="132"/>
      <c r="HCB3214" s="132"/>
      <c r="HCC3214" s="132"/>
      <c r="HCD3214" s="132"/>
      <c r="HCE3214" s="132"/>
      <c r="HCF3214" s="132"/>
      <c r="HCG3214" s="132"/>
      <c r="HCH3214" s="132"/>
      <c r="HCI3214" s="132"/>
      <c r="HCJ3214" s="132"/>
      <c r="HCK3214" s="132"/>
      <c r="HCL3214" s="132"/>
      <c r="HCM3214" s="132"/>
      <c r="HCN3214" s="132"/>
      <c r="HCO3214" s="132"/>
      <c r="HCP3214" s="132"/>
      <c r="HCQ3214" s="132"/>
      <c r="HCR3214" s="132"/>
      <c r="HCS3214" s="132"/>
      <c r="HCT3214" s="132"/>
      <c r="HCU3214" s="132"/>
      <c r="HCV3214" s="132"/>
      <c r="HCW3214" s="132"/>
      <c r="HCX3214" s="132"/>
      <c r="HCY3214" s="132"/>
      <c r="HCZ3214" s="132"/>
      <c r="HDA3214" s="132"/>
      <c r="HDB3214" s="132"/>
      <c r="HDC3214" s="132"/>
      <c r="HDD3214" s="132"/>
      <c r="HDE3214" s="132"/>
      <c r="HDF3214" s="132"/>
      <c r="HDG3214" s="132"/>
      <c r="HDH3214" s="132"/>
      <c r="HDI3214" s="132"/>
      <c r="HDJ3214" s="132"/>
      <c r="HDK3214" s="132"/>
      <c r="HDL3214" s="132"/>
      <c r="HDM3214" s="132"/>
      <c r="HDN3214" s="132"/>
      <c r="HDO3214" s="132"/>
      <c r="HDP3214" s="132"/>
      <c r="HDQ3214" s="132"/>
      <c r="HDR3214" s="132"/>
      <c r="HDS3214" s="132"/>
      <c r="HDT3214" s="132"/>
      <c r="HDU3214" s="132"/>
      <c r="HDV3214" s="132"/>
      <c r="HDW3214" s="132"/>
      <c r="HDX3214" s="132"/>
      <c r="HDY3214" s="132"/>
      <c r="HDZ3214" s="132"/>
      <c r="HEA3214" s="132"/>
      <c r="HEB3214" s="132"/>
      <c r="HEC3214" s="132"/>
      <c r="HED3214" s="132"/>
      <c r="HEE3214" s="132"/>
      <c r="HEF3214" s="132"/>
      <c r="HEG3214" s="132"/>
      <c r="HEH3214" s="132"/>
      <c r="HEI3214" s="132"/>
      <c r="HEJ3214" s="132"/>
      <c r="HEK3214" s="132"/>
      <c r="HEL3214" s="132"/>
      <c r="HEM3214" s="132"/>
      <c r="HEN3214" s="132"/>
      <c r="HEO3214" s="132"/>
      <c r="HEP3214" s="132"/>
      <c r="HEQ3214" s="132"/>
      <c r="HER3214" s="132"/>
      <c r="HES3214" s="132"/>
      <c r="HET3214" s="132"/>
      <c r="HEU3214" s="132"/>
      <c r="HEV3214" s="132"/>
      <c r="HEW3214" s="132"/>
      <c r="HEX3214" s="132"/>
      <c r="HEY3214" s="132"/>
      <c r="HEZ3214" s="132"/>
      <c r="HFA3214" s="132"/>
      <c r="HFB3214" s="132"/>
      <c r="HFC3214" s="132"/>
      <c r="HFD3214" s="132"/>
      <c r="HFE3214" s="132"/>
      <c r="HFF3214" s="132"/>
      <c r="HFG3214" s="132"/>
      <c r="HFH3214" s="132"/>
      <c r="HFI3214" s="132"/>
      <c r="HFJ3214" s="132"/>
      <c r="HFK3214" s="132"/>
      <c r="HFL3214" s="132"/>
      <c r="HFM3214" s="132"/>
      <c r="HFN3214" s="132"/>
      <c r="HFO3214" s="132"/>
      <c r="HFP3214" s="132"/>
      <c r="HFQ3214" s="132"/>
      <c r="HFR3214" s="132"/>
      <c r="HFS3214" s="132"/>
      <c r="HFT3214" s="132"/>
      <c r="HFU3214" s="132"/>
      <c r="HFV3214" s="132"/>
      <c r="HFW3214" s="132"/>
      <c r="HFX3214" s="132"/>
      <c r="HFY3214" s="132"/>
      <c r="HFZ3214" s="132"/>
      <c r="HGA3214" s="132"/>
      <c r="HGB3214" s="132"/>
      <c r="HGC3214" s="132"/>
      <c r="HGD3214" s="132"/>
      <c r="HGE3214" s="132"/>
      <c r="HGF3214" s="132"/>
      <c r="HGG3214" s="132"/>
      <c r="HGH3214" s="132"/>
      <c r="HGI3214" s="132"/>
      <c r="HGJ3214" s="132"/>
      <c r="HGK3214" s="132"/>
      <c r="HGL3214" s="132"/>
      <c r="HGM3214" s="132"/>
      <c r="HGN3214" s="132"/>
      <c r="HGO3214" s="132"/>
      <c r="HGP3214" s="132"/>
      <c r="HGQ3214" s="132"/>
      <c r="HGR3214" s="132"/>
      <c r="HGS3214" s="132"/>
      <c r="HGT3214" s="132"/>
      <c r="HGU3214" s="132"/>
      <c r="HGV3214" s="132"/>
      <c r="HGW3214" s="132"/>
      <c r="HGX3214" s="132"/>
      <c r="HGY3214" s="132"/>
      <c r="HGZ3214" s="132"/>
      <c r="HHA3214" s="132"/>
      <c r="HHB3214" s="132"/>
      <c r="HHC3214" s="132"/>
      <c r="HHD3214" s="132"/>
      <c r="HHE3214" s="132"/>
      <c r="HHF3214" s="132"/>
      <c r="HHG3214" s="132"/>
      <c r="HHH3214" s="132"/>
      <c r="HHI3214" s="132"/>
      <c r="HHJ3214" s="132"/>
      <c r="HHK3214" s="132"/>
      <c r="HHL3214" s="132"/>
      <c r="HHM3214" s="132"/>
      <c r="HHN3214" s="132"/>
      <c r="HHO3214" s="132"/>
      <c r="HHP3214" s="132"/>
      <c r="HHQ3214" s="132"/>
      <c r="HHR3214" s="132"/>
      <c r="HHS3214" s="132"/>
      <c r="HHT3214" s="132"/>
      <c r="HHU3214" s="132"/>
      <c r="HHV3214" s="132"/>
      <c r="HHW3214" s="132"/>
      <c r="HHX3214" s="132"/>
      <c r="HHY3214" s="132"/>
      <c r="HHZ3214" s="132"/>
      <c r="HIA3214" s="132"/>
      <c r="HIB3214" s="132"/>
      <c r="HIC3214" s="132"/>
      <c r="HID3214" s="132"/>
      <c r="HIE3214" s="132"/>
      <c r="HIF3214" s="132"/>
      <c r="HIG3214" s="132"/>
      <c r="HIH3214" s="132"/>
      <c r="HII3214" s="132"/>
      <c r="HIJ3214" s="132"/>
      <c r="HIK3214" s="132"/>
      <c r="HIL3214" s="132"/>
      <c r="HIM3214" s="132"/>
      <c r="HIN3214" s="132"/>
      <c r="HIO3214" s="132"/>
      <c r="HIP3214" s="132"/>
      <c r="HIQ3214" s="132"/>
      <c r="HIR3214" s="132"/>
      <c r="HIS3214" s="132"/>
      <c r="HIT3214" s="132"/>
      <c r="HIU3214" s="132"/>
      <c r="HIV3214" s="132"/>
      <c r="HIW3214" s="132"/>
      <c r="HIX3214" s="132"/>
      <c r="HIY3214" s="132"/>
      <c r="HIZ3214" s="132"/>
      <c r="HJA3214" s="132"/>
      <c r="HJB3214" s="132"/>
      <c r="HJC3214" s="132"/>
      <c r="HJD3214" s="132"/>
      <c r="HJE3214" s="132"/>
      <c r="HJF3214" s="132"/>
      <c r="HJG3214" s="132"/>
      <c r="HJH3214" s="132"/>
      <c r="HJI3214" s="132"/>
      <c r="HJJ3214" s="132"/>
      <c r="HJK3214" s="132"/>
      <c r="HJL3214" s="132"/>
      <c r="HJM3214" s="132"/>
      <c r="HJN3214" s="132"/>
      <c r="HJO3214" s="132"/>
      <c r="HJP3214" s="132"/>
      <c r="HJQ3214" s="132"/>
      <c r="HJR3214" s="132"/>
      <c r="HJS3214" s="132"/>
      <c r="HJT3214" s="132"/>
      <c r="HJU3214" s="132"/>
      <c r="HJV3214" s="132"/>
      <c r="HJW3214" s="132"/>
      <c r="HJX3214" s="132"/>
      <c r="HJY3214" s="132"/>
      <c r="HJZ3214" s="132"/>
      <c r="HKA3214" s="132"/>
      <c r="HKB3214" s="132"/>
      <c r="HKC3214" s="132"/>
      <c r="HKD3214" s="132"/>
      <c r="HKE3214" s="132"/>
      <c r="HKF3214" s="132"/>
      <c r="HKG3214" s="132"/>
      <c r="HKH3214" s="132"/>
      <c r="HKI3214" s="132"/>
      <c r="HKJ3214" s="132"/>
      <c r="HKK3214" s="132"/>
      <c r="HKL3214" s="132"/>
      <c r="HKM3214" s="132"/>
      <c r="HKN3214" s="132"/>
      <c r="HKO3214" s="132"/>
      <c r="HKP3214" s="132"/>
      <c r="HKQ3214" s="132"/>
      <c r="HKR3214" s="132"/>
      <c r="HKS3214" s="132"/>
      <c r="HKT3214" s="132"/>
      <c r="HKU3214" s="132"/>
      <c r="HKV3214" s="132"/>
      <c r="HKW3214" s="132"/>
      <c r="HKX3214" s="132"/>
      <c r="HKY3214" s="132"/>
      <c r="HKZ3214" s="132"/>
      <c r="HLA3214" s="132"/>
      <c r="HLB3214" s="132"/>
      <c r="HLC3214" s="132"/>
      <c r="HLD3214" s="132"/>
      <c r="HLE3214" s="132"/>
      <c r="HLF3214" s="132"/>
      <c r="HLG3214" s="132"/>
      <c r="HLH3214" s="132"/>
      <c r="HLI3214" s="132"/>
      <c r="HLJ3214" s="132"/>
      <c r="HLK3214" s="132"/>
      <c r="HLL3214" s="132"/>
      <c r="HLM3214" s="132"/>
      <c r="HLN3214" s="132"/>
      <c r="HLO3214" s="132"/>
      <c r="HLP3214" s="132"/>
      <c r="HLQ3214" s="132"/>
      <c r="HLR3214" s="132"/>
      <c r="HLS3214" s="132"/>
      <c r="HLT3214" s="132"/>
      <c r="HLU3214" s="132"/>
      <c r="HLV3214" s="132"/>
      <c r="HLW3214" s="132"/>
      <c r="HLX3214" s="132"/>
      <c r="HLY3214" s="132"/>
      <c r="HLZ3214" s="132"/>
      <c r="HMA3214" s="132"/>
      <c r="HMB3214" s="132"/>
      <c r="HMC3214" s="132"/>
      <c r="HMD3214" s="132"/>
      <c r="HME3214" s="132"/>
      <c r="HMF3214" s="132"/>
      <c r="HMG3214" s="132"/>
      <c r="HMH3214" s="132"/>
      <c r="HMI3214" s="132"/>
      <c r="HMJ3214" s="132"/>
      <c r="HMK3214" s="132"/>
      <c r="HML3214" s="132"/>
      <c r="HMM3214" s="132"/>
      <c r="HMN3214" s="132"/>
      <c r="HMO3214" s="132"/>
      <c r="HMP3214" s="132"/>
      <c r="HMQ3214" s="132"/>
      <c r="HMR3214" s="132"/>
      <c r="HMS3214" s="132"/>
      <c r="HMT3214" s="132"/>
      <c r="HMU3214" s="132"/>
      <c r="HMV3214" s="132"/>
      <c r="HMW3214" s="132"/>
      <c r="HMX3214" s="132"/>
      <c r="HMY3214" s="132"/>
      <c r="HMZ3214" s="132"/>
      <c r="HNA3214" s="132"/>
      <c r="HNB3214" s="132"/>
      <c r="HNC3214" s="132"/>
      <c r="HND3214" s="132"/>
      <c r="HNE3214" s="132"/>
      <c r="HNF3214" s="132"/>
      <c r="HNG3214" s="132"/>
      <c r="HNH3214" s="132"/>
      <c r="HNI3214" s="132"/>
      <c r="HNJ3214" s="132"/>
      <c r="HNK3214" s="132"/>
      <c r="HNL3214" s="132"/>
      <c r="HNM3214" s="132"/>
      <c r="HNN3214" s="132"/>
      <c r="HNO3214" s="132"/>
      <c r="HNP3214" s="132"/>
      <c r="HNQ3214" s="132"/>
      <c r="HNR3214" s="132"/>
      <c r="HNS3214" s="132"/>
      <c r="HNT3214" s="132"/>
      <c r="HNU3214" s="132"/>
      <c r="HNV3214" s="132"/>
      <c r="HNW3214" s="132"/>
      <c r="HNX3214" s="132"/>
      <c r="HNY3214" s="132"/>
      <c r="HNZ3214" s="132"/>
      <c r="HOA3214" s="132"/>
      <c r="HOB3214" s="132"/>
      <c r="HOC3214" s="132"/>
      <c r="HOD3214" s="132"/>
      <c r="HOE3214" s="132"/>
      <c r="HOF3214" s="132"/>
      <c r="HOG3214" s="132"/>
      <c r="HOH3214" s="132"/>
      <c r="HOI3214" s="132"/>
      <c r="HOJ3214" s="132"/>
      <c r="HOK3214" s="132"/>
      <c r="HOL3214" s="132"/>
      <c r="HOM3214" s="132"/>
      <c r="HON3214" s="132"/>
      <c r="HOO3214" s="132"/>
      <c r="HOP3214" s="132"/>
      <c r="HOQ3214" s="132"/>
      <c r="HOR3214" s="132"/>
      <c r="HOS3214" s="132"/>
      <c r="HOT3214" s="132"/>
      <c r="HOU3214" s="132"/>
      <c r="HOV3214" s="132"/>
      <c r="HOW3214" s="132"/>
      <c r="HOX3214" s="132"/>
      <c r="HOY3214" s="132"/>
      <c r="HOZ3214" s="132"/>
      <c r="HPA3214" s="132"/>
      <c r="HPB3214" s="132"/>
      <c r="HPC3214" s="132"/>
      <c r="HPD3214" s="132"/>
      <c r="HPE3214" s="132"/>
      <c r="HPF3214" s="132"/>
      <c r="HPG3214" s="132"/>
      <c r="HPH3214" s="132"/>
      <c r="HPI3214" s="132"/>
      <c r="HPJ3214" s="132"/>
      <c r="HPK3214" s="132"/>
      <c r="HPL3214" s="132"/>
      <c r="HPM3214" s="132"/>
      <c r="HPN3214" s="132"/>
      <c r="HPO3214" s="132"/>
      <c r="HPP3214" s="132"/>
      <c r="HPQ3214" s="132"/>
      <c r="HPR3214" s="132"/>
      <c r="HPS3214" s="132"/>
      <c r="HPT3214" s="132"/>
      <c r="HPU3214" s="132"/>
      <c r="HPV3214" s="132"/>
      <c r="HPW3214" s="132"/>
      <c r="HPX3214" s="132"/>
      <c r="HPY3214" s="132"/>
      <c r="HPZ3214" s="132"/>
      <c r="HQA3214" s="132"/>
      <c r="HQB3214" s="132"/>
      <c r="HQC3214" s="132"/>
      <c r="HQD3214" s="132"/>
      <c r="HQE3214" s="132"/>
      <c r="HQF3214" s="132"/>
      <c r="HQG3214" s="132"/>
      <c r="HQH3214" s="132"/>
      <c r="HQI3214" s="132"/>
      <c r="HQJ3214" s="132"/>
      <c r="HQK3214" s="132"/>
      <c r="HQL3214" s="132"/>
      <c r="HQM3214" s="132"/>
      <c r="HQN3214" s="132"/>
      <c r="HQO3214" s="132"/>
      <c r="HQP3214" s="132"/>
      <c r="HQQ3214" s="132"/>
      <c r="HQR3214" s="132"/>
      <c r="HQS3214" s="132"/>
      <c r="HQT3214" s="132"/>
      <c r="HQU3214" s="132"/>
      <c r="HQV3214" s="132"/>
      <c r="HQW3214" s="132"/>
      <c r="HQX3214" s="132"/>
      <c r="HQY3214" s="132"/>
      <c r="HQZ3214" s="132"/>
      <c r="HRA3214" s="132"/>
      <c r="HRB3214" s="132"/>
      <c r="HRC3214" s="132"/>
      <c r="HRD3214" s="132"/>
      <c r="HRE3214" s="132"/>
      <c r="HRF3214" s="132"/>
      <c r="HRG3214" s="132"/>
      <c r="HRH3214" s="132"/>
      <c r="HRI3214" s="132"/>
      <c r="HRJ3214" s="132"/>
      <c r="HRK3214" s="132"/>
      <c r="HRL3214" s="132"/>
      <c r="HRM3214" s="132"/>
      <c r="HRN3214" s="132"/>
      <c r="HRO3214" s="132"/>
      <c r="HRP3214" s="132"/>
      <c r="HRQ3214" s="132"/>
      <c r="HRR3214" s="132"/>
      <c r="HRS3214" s="132"/>
      <c r="HRT3214" s="132"/>
      <c r="HRU3214" s="132"/>
      <c r="HRV3214" s="132"/>
      <c r="HRW3214" s="132"/>
      <c r="HRX3214" s="132"/>
      <c r="HRY3214" s="132"/>
      <c r="HRZ3214" s="132"/>
      <c r="HSA3214" s="132"/>
      <c r="HSB3214" s="132"/>
      <c r="HSC3214" s="132"/>
      <c r="HSD3214" s="132"/>
      <c r="HSE3214" s="132"/>
      <c r="HSF3214" s="132"/>
      <c r="HSG3214" s="132"/>
      <c r="HSH3214" s="132"/>
      <c r="HSI3214" s="132"/>
      <c r="HSJ3214" s="132"/>
      <c r="HSK3214" s="132"/>
      <c r="HSL3214" s="132"/>
      <c r="HSM3214" s="132"/>
      <c r="HSN3214" s="132"/>
      <c r="HSO3214" s="132"/>
      <c r="HSP3214" s="132"/>
      <c r="HSQ3214" s="132"/>
      <c r="HSR3214" s="132"/>
      <c r="HSS3214" s="132"/>
      <c r="HST3214" s="132"/>
      <c r="HSU3214" s="132"/>
      <c r="HSV3214" s="132"/>
      <c r="HSW3214" s="132"/>
      <c r="HSX3214" s="132"/>
      <c r="HSY3214" s="132"/>
      <c r="HSZ3214" s="132"/>
      <c r="HTA3214" s="132"/>
      <c r="HTB3214" s="132"/>
      <c r="HTC3214" s="132"/>
      <c r="HTD3214" s="132"/>
      <c r="HTE3214" s="132"/>
      <c r="HTF3214" s="132"/>
      <c r="HTG3214" s="132"/>
      <c r="HTH3214" s="132"/>
      <c r="HTI3214" s="132"/>
      <c r="HTJ3214" s="132"/>
      <c r="HTK3214" s="132"/>
      <c r="HTL3214" s="132"/>
      <c r="HTM3214" s="132"/>
      <c r="HTN3214" s="132"/>
      <c r="HTO3214" s="132"/>
      <c r="HTP3214" s="132"/>
      <c r="HTQ3214" s="132"/>
      <c r="HTR3214" s="132"/>
      <c r="HTS3214" s="132"/>
      <c r="HTT3214" s="132"/>
      <c r="HTU3214" s="132"/>
      <c r="HTV3214" s="132"/>
      <c r="HTW3214" s="132"/>
      <c r="HTX3214" s="132"/>
      <c r="HTY3214" s="132"/>
      <c r="HTZ3214" s="132"/>
      <c r="HUA3214" s="132"/>
      <c r="HUB3214" s="132"/>
      <c r="HUC3214" s="132"/>
      <c r="HUD3214" s="132"/>
      <c r="HUE3214" s="132"/>
      <c r="HUF3214" s="132"/>
      <c r="HUG3214" s="132"/>
      <c r="HUH3214" s="132"/>
      <c r="HUI3214" s="132"/>
      <c r="HUJ3214" s="132"/>
      <c r="HUK3214" s="132"/>
      <c r="HUL3214" s="132"/>
      <c r="HUM3214" s="132"/>
      <c r="HUN3214" s="132"/>
      <c r="HUO3214" s="132"/>
      <c r="HUP3214" s="132"/>
      <c r="HUQ3214" s="132"/>
      <c r="HUR3214" s="132"/>
      <c r="HUS3214" s="132"/>
      <c r="HUT3214" s="132"/>
      <c r="HUU3214" s="132"/>
      <c r="HUV3214" s="132"/>
      <c r="HUW3214" s="132"/>
      <c r="HUX3214" s="132"/>
      <c r="HUY3214" s="132"/>
      <c r="HUZ3214" s="132"/>
      <c r="HVA3214" s="132"/>
      <c r="HVB3214" s="132"/>
      <c r="HVC3214" s="132"/>
      <c r="HVD3214" s="132"/>
      <c r="HVE3214" s="132"/>
      <c r="HVF3214" s="132"/>
      <c r="HVG3214" s="132"/>
      <c r="HVH3214" s="132"/>
      <c r="HVI3214" s="132"/>
      <c r="HVJ3214" s="132"/>
      <c r="HVK3214" s="132"/>
      <c r="HVL3214" s="132"/>
      <c r="HVM3214" s="132"/>
      <c r="HVN3214" s="132"/>
      <c r="HVO3214" s="132"/>
      <c r="HVP3214" s="132"/>
      <c r="HVQ3214" s="132"/>
      <c r="HVR3214" s="132"/>
      <c r="HVS3214" s="132"/>
      <c r="HVT3214" s="132"/>
      <c r="HVU3214" s="132"/>
      <c r="HVV3214" s="132"/>
      <c r="HVW3214" s="132"/>
      <c r="HVX3214" s="132"/>
      <c r="HVY3214" s="132"/>
      <c r="HVZ3214" s="132"/>
      <c r="HWA3214" s="132"/>
      <c r="HWB3214" s="132"/>
      <c r="HWC3214" s="132"/>
      <c r="HWD3214" s="132"/>
      <c r="HWE3214" s="132"/>
      <c r="HWF3214" s="132"/>
      <c r="HWG3214" s="132"/>
      <c r="HWH3214" s="132"/>
      <c r="HWI3214" s="132"/>
      <c r="HWJ3214" s="132"/>
      <c r="HWK3214" s="132"/>
      <c r="HWL3214" s="132"/>
      <c r="HWM3214" s="132"/>
      <c r="HWN3214" s="132"/>
      <c r="HWO3214" s="132"/>
      <c r="HWP3214" s="132"/>
      <c r="HWQ3214" s="132"/>
      <c r="HWR3214" s="132"/>
      <c r="HWS3214" s="132"/>
      <c r="HWT3214" s="132"/>
      <c r="HWU3214" s="132"/>
      <c r="HWV3214" s="132"/>
      <c r="HWW3214" s="132"/>
      <c r="HWX3214" s="132"/>
      <c r="HWY3214" s="132"/>
      <c r="HWZ3214" s="132"/>
      <c r="HXA3214" s="132"/>
      <c r="HXB3214" s="132"/>
      <c r="HXC3214" s="132"/>
      <c r="HXD3214" s="132"/>
      <c r="HXE3214" s="132"/>
      <c r="HXF3214" s="132"/>
      <c r="HXG3214" s="132"/>
      <c r="HXH3214" s="132"/>
      <c r="HXI3214" s="132"/>
      <c r="HXJ3214" s="132"/>
      <c r="HXK3214" s="132"/>
      <c r="HXL3214" s="132"/>
      <c r="HXM3214" s="132"/>
      <c r="HXN3214" s="132"/>
      <c r="HXO3214" s="132"/>
      <c r="HXP3214" s="132"/>
      <c r="HXQ3214" s="132"/>
      <c r="HXR3214" s="132"/>
      <c r="HXS3214" s="132"/>
      <c r="HXT3214" s="132"/>
      <c r="HXU3214" s="132"/>
      <c r="HXV3214" s="132"/>
      <c r="HXW3214" s="132"/>
      <c r="HXX3214" s="132"/>
      <c r="HXY3214" s="132"/>
      <c r="HXZ3214" s="132"/>
      <c r="HYA3214" s="132"/>
      <c r="HYB3214" s="132"/>
      <c r="HYC3214" s="132"/>
      <c r="HYD3214" s="132"/>
      <c r="HYE3214" s="132"/>
      <c r="HYF3214" s="132"/>
      <c r="HYG3214" s="132"/>
      <c r="HYH3214" s="132"/>
      <c r="HYI3214" s="132"/>
      <c r="HYJ3214" s="132"/>
      <c r="HYK3214" s="132"/>
      <c r="HYL3214" s="132"/>
      <c r="HYM3214" s="132"/>
      <c r="HYN3214" s="132"/>
      <c r="HYO3214" s="132"/>
      <c r="HYP3214" s="132"/>
      <c r="HYQ3214" s="132"/>
      <c r="HYR3214" s="132"/>
      <c r="HYS3214" s="132"/>
      <c r="HYT3214" s="132"/>
      <c r="HYU3214" s="132"/>
      <c r="HYV3214" s="132"/>
      <c r="HYW3214" s="132"/>
      <c r="HYX3214" s="132"/>
      <c r="HYY3214" s="132"/>
      <c r="HYZ3214" s="132"/>
      <c r="HZA3214" s="132"/>
      <c r="HZB3214" s="132"/>
      <c r="HZC3214" s="132"/>
      <c r="HZD3214" s="132"/>
      <c r="HZE3214" s="132"/>
      <c r="HZF3214" s="132"/>
      <c r="HZG3214" s="132"/>
      <c r="HZH3214" s="132"/>
      <c r="HZI3214" s="132"/>
      <c r="HZJ3214" s="132"/>
      <c r="HZK3214" s="132"/>
      <c r="HZL3214" s="132"/>
      <c r="HZM3214" s="132"/>
      <c r="HZN3214" s="132"/>
      <c r="HZO3214" s="132"/>
      <c r="HZP3214" s="132"/>
      <c r="HZQ3214" s="132"/>
      <c r="HZR3214" s="132"/>
      <c r="HZS3214" s="132"/>
      <c r="HZT3214" s="132"/>
      <c r="HZU3214" s="132"/>
      <c r="HZV3214" s="132"/>
      <c r="HZW3214" s="132"/>
      <c r="HZX3214" s="132"/>
      <c r="HZY3214" s="132"/>
      <c r="HZZ3214" s="132"/>
      <c r="IAA3214" s="132"/>
      <c r="IAB3214" s="132"/>
      <c r="IAC3214" s="132"/>
      <c r="IAD3214" s="132"/>
      <c r="IAE3214" s="132"/>
      <c r="IAF3214" s="132"/>
      <c r="IAG3214" s="132"/>
      <c r="IAH3214" s="132"/>
      <c r="IAI3214" s="132"/>
      <c r="IAJ3214" s="132"/>
      <c r="IAK3214" s="132"/>
      <c r="IAL3214" s="132"/>
      <c r="IAM3214" s="132"/>
      <c r="IAN3214" s="132"/>
      <c r="IAO3214" s="132"/>
      <c r="IAP3214" s="132"/>
      <c r="IAQ3214" s="132"/>
      <c r="IAR3214" s="132"/>
      <c r="IAS3214" s="132"/>
      <c r="IAT3214" s="132"/>
      <c r="IAU3214" s="132"/>
      <c r="IAV3214" s="132"/>
      <c r="IAW3214" s="132"/>
      <c r="IAX3214" s="132"/>
      <c r="IAY3214" s="132"/>
      <c r="IAZ3214" s="132"/>
      <c r="IBA3214" s="132"/>
      <c r="IBB3214" s="132"/>
      <c r="IBC3214" s="132"/>
      <c r="IBD3214" s="132"/>
      <c r="IBE3214" s="132"/>
      <c r="IBF3214" s="132"/>
      <c r="IBG3214" s="132"/>
      <c r="IBH3214" s="132"/>
      <c r="IBI3214" s="132"/>
      <c r="IBJ3214" s="132"/>
      <c r="IBK3214" s="132"/>
      <c r="IBL3214" s="132"/>
      <c r="IBM3214" s="132"/>
      <c r="IBN3214" s="132"/>
      <c r="IBO3214" s="132"/>
      <c r="IBP3214" s="132"/>
      <c r="IBQ3214" s="132"/>
      <c r="IBR3214" s="132"/>
      <c r="IBS3214" s="132"/>
      <c r="IBT3214" s="132"/>
      <c r="IBU3214" s="132"/>
      <c r="IBV3214" s="132"/>
      <c r="IBW3214" s="132"/>
      <c r="IBX3214" s="132"/>
      <c r="IBY3214" s="132"/>
      <c r="IBZ3214" s="132"/>
      <c r="ICA3214" s="132"/>
      <c r="ICB3214" s="132"/>
      <c r="ICC3214" s="132"/>
      <c r="ICD3214" s="132"/>
      <c r="ICE3214" s="132"/>
      <c r="ICF3214" s="132"/>
      <c r="ICG3214" s="132"/>
      <c r="ICH3214" s="132"/>
      <c r="ICI3214" s="132"/>
      <c r="ICJ3214" s="132"/>
      <c r="ICK3214" s="132"/>
      <c r="ICL3214" s="132"/>
      <c r="ICM3214" s="132"/>
      <c r="ICN3214" s="132"/>
      <c r="ICO3214" s="132"/>
      <c r="ICP3214" s="132"/>
      <c r="ICQ3214" s="132"/>
      <c r="ICR3214" s="132"/>
      <c r="ICS3214" s="132"/>
      <c r="ICT3214" s="132"/>
      <c r="ICU3214" s="132"/>
      <c r="ICV3214" s="132"/>
      <c r="ICW3214" s="132"/>
      <c r="ICX3214" s="132"/>
      <c r="ICY3214" s="132"/>
      <c r="ICZ3214" s="132"/>
      <c r="IDA3214" s="132"/>
      <c r="IDB3214" s="132"/>
      <c r="IDC3214" s="132"/>
      <c r="IDD3214" s="132"/>
      <c r="IDE3214" s="132"/>
      <c r="IDF3214" s="132"/>
      <c r="IDG3214" s="132"/>
      <c r="IDH3214" s="132"/>
      <c r="IDI3214" s="132"/>
      <c r="IDJ3214" s="132"/>
      <c r="IDK3214" s="132"/>
      <c r="IDL3214" s="132"/>
      <c r="IDM3214" s="132"/>
      <c r="IDN3214" s="132"/>
      <c r="IDO3214" s="132"/>
      <c r="IDP3214" s="132"/>
      <c r="IDQ3214" s="132"/>
      <c r="IDR3214" s="132"/>
      <c r="IDS3214" s="132"/>
      <c r="IDT3214" s="132"/>
      <c r="IDU3214" s="132"/>
      <c r="IDV3214" s="132"/>
      <c r="IDW3214" s="132"/>
      <c r="IDX3214" s="132"/>
      <c r="IDY3214" s="132"/>
      <c r="IDZ3214" s="132"/>
      <c r="IEA3214" s="132"/>
      <c r="IEB3214" s="132"/>
      <c r="IEC3214" s="132"/>
      <c r="IED3214" s="132"/>
      <c r="IEE3214" s="132"/>
      <c r="IEF3214" s="132"/>
      <c r="IEG3214" s="132"/>
      <c r="IEH3214" s="132"/>
      <c r="IEI3214" s="132"/>
      <c r="IEJ3214" s="132"/>
      <c r="IEK3214" s="132"/>
      <c r="IEL3214" s="132"/>
      <c r="IEM3214" s="132"/>
      <c r="IEN3214" s="132"/>
      <c r="IEO3214" s="132"/>
      <c r="IEP3214" s="132"/>
      <c r="IEQ3214" s="132"/>
      <c r="IER3214" s="132"/>
      <c r="IES3214" s="132"/>
      <c r="IET3214" s="132"/>
      <c r="IEU3214" s="132"/>
      <c r="IEV3214" s="132"/>
      <c r="IEW3214" s="132"/>
      <c r="IEX3214" s="132"/>
      <c r="IEY3214" s="132"/>
      <c r="IEZ3214" s="132"/>
      <c r="IFA3214" s="132"/>
      <c r="IFB3214" s="132"/>
      <c r="IFC3214" s="132"/>
      <c r="IFD3214" s="132"/>
      <c r="IFE3214" s="132"/>
      <c r="IFF3214" s="132"/>
      <c r="IFG3214" s="132"/>
      <c r="IFH3214" s="132"/>
      <c r="IFI3214" s="132"/>
      <c r="IFJ3214" s="132"/>
      <c r="IFK3214" s="132"/>
      <c r="IFL3214" s="132"/>
      <c r="IFM3214" s="132"/>
      <c r="IFN3214" s="132"/>
      <c r="IFO3214" s="132"/>
      <c r="IFP3214" s="132"/>
      <c r="IFQ3214" s="132"/>
      <c r="IFR3214" s="132"/>
      <c r="IFS3214" s="132"/>
      <c r="IFT3214" s="132"/>
      <c r="IFU3214" s="132"/>
      <c r="IFV3214" s="132"/>
      <c r="IFW3214" s="132"/>
      <c r="IFX3214" s="132"/>
      <c r="IFY3214" s="132"/>
      <c r="IFZ3214" s="132"/>
      <c r="IGA3214" s="132"/>
      <c r="IGB3214" s="132"/>
      <c r="IGC3214" s="132"/>
      <c r="IGD3214" s="132"/>
      <c r="IGE3214" s="132"/>
      <c r="IGF3214" s="132"/>
      <c r="IGG3214" s="132"/>
      <c r="IGH3214" s="132"/>
      <c r="IGI3214" s="132"/>
      <c r="IGJ3214" s="132"/>
      <c r="IGK3214" s="132"/>
      <c r="IGL3214" s="132"/>
      <c r="IGM3214" s="132"/>
      <c r="IGN3214" s="132"/>
      <c r="IGO3214" s="132"/>
      <c r="IGP3214" s="132"/>
      <c r="IGQ3214" s="132"/>
      <c r="IGR3214" s="132"/>
      <c r="IGS3214" s="132"/>
      <c r="IGT3214" s="132"/>
      <c r="IGU3214" s="132"/>
      <c r="IGV3214" s="132"/>
      <c r="IGW3214" s="132"/>
      <c r="IGX3214" s="132"/>
      <c r="IGY3214" s="132"/>
      <c r="IGZ3214" s="132"/>
      <c r="IHA3214" s="132"/>
      <c r="IHB3214" s="132"/>
      <c r="IHC3214" s="132"/>
      <c r="IHD3214" s="132"/>
      <c r="IHE3214" s="132"/>
      <c r="IHF3214" s="132"/>
      <c r="IHG3214" s="132"/>
      <c r="IHH3214" s="132"/>
      <c r="IHI3214" s="132"/>
      <c r="IHJ3214" s="132"/>
      <c r="IHK3214" s="132"/>
      <c r="IHL3214" s="132"/>
      <c r="IHM3214" s="132"/>
      <c r="IHN3214" s="132"/>
      <c r="IHO3214" s="132"/>
      <c r="IHP3214" s="132"/>
      <c r="IHQ3214" s="132"/>
      <c r="IHR3214" s="132"/>
      <c r="IHS3214" s="132"/>
      <c r="IHT3214" s="132"/>
      <c r="IHU3214" s="132"/>
      <c r="IHV3214" s="132"/>
      <c r="IHW3214" s="132"/>
      <c r="IHX3214" s="132"/>
      <c r="IHY3214" s="132"/>
      <c r="IHZ3214" s="132"/>
      <c r="IIA3214" s="132"/>
      <c r="IIB3214" s="132"/>
      <c r="IIC3214" s="132"/>
      <c r="IID3214" s="132"/>
      <c r="IIE3214" s="132"/>
      <c r="IIF3214" s="132"/>
      <c r="IIG3214" s="132"/>
      <c r="IIH3214" s="132"/>
      <c r="III3214" s="132"/>
      <c r="IIJ3214" s="132"/>
      <c r="IIK3214" s="132"/>
      <c r="IIL3214" s="132"/>
      <c r="IIM3214" s="132"/>
      <c r="IIN3214" s="132"/>
      <c r="IIO3214" s="132"/>
      <c r="IIP3214" s="132"/>
      <c r="IIQ3214" s="132"/>
      <c r="IIR3214" s="132"/>
      <c r="IIS3214" s="132"/>
      <c r="IIT3214" s="132"/>
      <c r="IIU3214" s="132"/>
      <c r="IIV3214" s="132"/>
      <c r="IIW3214" s="132"/>
      <c r="IIX3214" s="132"/>
      <c r="IIY3214" s="132"/>
      <c r="IIZ3214" s="132"/>
      <c r="IJA3214" s="132"/>
      <c r="IJB3214" s="132"/>
      <c r="IJC3214" s="132"/>
      <c r="IJD3214" s="132"/>
      <c r="IJE3214" s="132"/>
      <c r="IJF3214" s="132"/>
      <c r="IJG3214" s="132"/>
      <c r="IJH3214" s="132"/>
      <c r="IJI3214" s="132"/>
      <c r="IJJ3214" s="132"/>
      <c r="IJK3214" s="132"/>
      <c r="IJL3214" s="132"/>
      <c r="IJM3214" s="132"/>
      <c r="IJN3214" s="132"/>
      <c r="IJO3214" s="132"/>
      <c r="IJP3214" s="132"/>
      <c r="IJQ3214" s="132"/>
      <c r="IJR3214" s="132"/>
      <c r="IJS3214" s="132"/>
      <c r="IJT3214" s="132"/>
      <c r="IJU3214" s="132"/>
      <c r="IJV3214" s="132"/>
      <c r="IJW3214" s="132"/>
      <c r="IJX3214" s="132"/>
      <c r="IJY3214" s="132"/>
      <c r="IJZ3214" s="132"/>
      <c r="IKA3214" s="132"/>
      <c r="IKB3214" s="132"/>
      <c r="IKC3214" s="132"/>
      <c r="IKD3214" s="132"/>
      <c r="IKE3214" s="132"/>
      <c r="IKF3214" s="132"/>
      <c r="IKG3214" s="132"/>
      <c r="IKH3214" s="132"/>
      <c r="IKI3214" s="132"/>
      <c r="IKJ3214" s="132"/>
      <c r="IKK3214" s="132"/>
      <c r="IKL3214" s="132"/>
      <c r="IKM3214" s="132"/>
      <c r="IKN3214" s="132"/>
      <c r="IKO3214" s="132"/>
      <c r="IKP3214" s="132"/>
      <c r="IKQ3214" s="132"/>
      <c r="IKR3214" s="132"/>
      <c r="IKS3214" s="132"/>
      <c r="IKT3214" s="132"/>
      <c r="IKU3214" s="132"/>
      <c r="IKV3214" s="132"/>
      <c r="IKW3214" s="132"/>
      <c r="IKX3214" s="132"/>
      <c r="IKY3214" s="132"/>
      <c r="IKZ3214" s="132"/>
      <c r="ILA3214" s="132"/>
      <c r="ILB3214" s="132"/>
      <c r="ILC3214" s="132"/>
      <c r="ILD3214" s="132"/>
      <c r="ILE3214" s="132"/>
      <c r="ILF3214" s="132"/>
      <c r="ILG3214" s="132"/>
      <c r="ILH3214" s="132"/>
      <c r="ILI3214" s="132"/>
      <c r="ILJ3214" s="132"/>
      <c r="ILK3214" s="132"/>
      <c r="ILL3214" s="132"/>
      <c r="ILM3214" s="132"/>
      <c r="ILN3214" s="132"/>
      <c r="ILO3214" s="132"/>
      <c r="ILP3214" s="132"/>
      <c r="ILQ3214" s="132"/>
      <c r="ILR3214" s="132"/>
      <c r="ILS3214" s="132"/>
      <c r="ILT3214" s="132"/>
      <c r="ILU3214" s="132"/>
      <c r="ILV3214" s="132"/>
      <c r="ILW3214" s="132"/>
      <c r="ILX3214" s="132"/>
      <c r="ILY3214" s="132"/>
      <c r="ILZ3214" s="132"/>
      <c r="IMA3214" s="132"/>
      <c r="IMB3214" s="132"/>
      <c r="IMC3214" s="132"/>
      <c r="IMD3214" s="132"/>
      <c r="IME3214" s="132"/>
      <c r="IMF3214" s="132"/>
      <c r="IMG3214" s="132"/>
      <c r="IMH3214" s="132"/>
      <c r="IMI3214" s="132"/>
      <c r="IMJ3214" s="132"/>
      <c r="IMK3214" s="132"/>
      <c r="IML3214" s="132"/>
      <c r="IMM3214" s="132"/>
      <c r="IMN3214" s="132"/>
      <c r="IMO3214" s="132"/>
      <c r="IMP3214" s="132"/>
      <c r="IMQ3214" s="132"/>
      <c r="IMR3214" s="132"/>
      <c r="IMS3214" s="132"/>
      <c r="IMT3214" s="132"/>
      <c r="IMU3214" s="132"/>
      <c r="IMV3214" s="132"/>
      <c r="IMW3214" s="132"/>
      <c r="IMX3214" s="132"/>
      <c r="IMY3214" s="132"/>
      <c r="IMZ3214" s="132"/>
      <c r="INA3214" s="132"/>
      <c r="INB3214" s="132"/>
      <c r="INC3214" s="132"/>
      <c r="IND3214" s="132"/>
      <c r="INE3214" s="132"/>
      <c r="INF3214" s="132"/>
      <c r="ING3214" s="132"/>
      <c r="INH3214" s="132"/>
      <c r="INI3214" s="132"/>
      <c r="INJ3214" s="132"/>
      <c r="INK3214" s="132"/>
      <c r="INL3214" s="132"/>
      <c r="INM3214" s="132"/>
      <c r="INN3214" s="132"/>
      <c r="INO3214" s="132"/>
      <c r="INP3214" s="132"/>
      <c r="INQ3214" s="132"/>
      <c r="INR3214" s="132"/>
      <c r="INS3214" s="132"/>
      <c r="INT3214" s="132"/>
      <c r="INU3214" s="132"/>
      <c r="INV3214" s="132"/>
      <c r="INW3214" s="132"/>
      <c r="INX3214" s="132"/>
      <c r="INY3214" s="132"/>
      <c r="INZ3214" s="132"/>
      <c r="IOA3214" s="132"/>
      <c r="IOB3214" s="132"/>
      <c r="IOC3214" s="132"/>
      <c r="IOD3214" s="132"/>
      <c r="IOE3214" s="132"/>
      <c r="IOF3214" s="132"/>
      <c r="IOG3214" s="132"/>
      <c r="IOH3214" s="132"/>
      <c r="IOI3214" s="132"/>
      <c r="IOJ3214" s="132"/>
      <c r="IOK3214" s="132"/>
      <c r="IOL3214" s="132"/>
      <c r="IOM3214" s="132"/>
      <c r="ION3214" s="132"/>
      <c r="IOO3214" s="132"/>
      <c r="IOP3214" s="132"/>
      <c r="IOQ3214" s="132"/>
      <c r="IOR3214" s="132"/>
      <c r="IOS3214" s="132"/>
      <c r="IOT3214" s="132"/>
      <c r="IOU3214" s="132"/>
      <c r="IOV3214" s="132"/>
      <c r="IOW3214" s="132"/>
      <c r="IOX3214" s="132"/>
      <c r="IOY3214" s="132"/>
      <c r="IOZ3214" s="132"/>
      <c r="IPA3214" s="132"/>
      <c r="IPB3214" s="132"/>
      <c r="IPC3214" s="132"/>
      <c r="IPD3214" s="132"/>
      <c r="IPE3214" s="132"/>
      <c r="IPF3214" s="132"/>
      <c r="IPG3214" s="132"/>
      <c r="IPH3214" s="132"/>
      <c r="IPI3214" s="132"/>
      <c r="IPJ3214" s="132"/>
      <c r="IPK3214" s="132"/>
      <c r="IPL3214" s="132"/>
      <c r="IPM3214" s="132"/>
      <c r="IPN3214" s="132"/>
      <c r="IPO3214" s="132"/>
      <c r="IPP3214" s="132"/>
      <c r="IPQ3214" s="132"/>
      <c r="IPR3214" s="132"/>
      <c r="IPS3214" s="132"/>
      <c r="IPT3214" s="132"/>
      <c r="IPU3214" s="132"/>
      <c r="IPV3214" s="132"/>
      <c r="IPW3214" s="132"/>
      <c r="IPX3214" s="132"/>
      <c r="IPY3214" s="132"/>
      <c r="IPZ3214" s="132"/>
      <c r="IQA3214" s="132"/>
      <c r="IQB3214" s="132"/>
      <c r="IQC3214" s="132"/>
      <c r="IQD3214" s="132"/>
      <c r="IQE3214" s="132"/>
      <c r="IQF3214" s="132"/>
      <c r="IQG3214" s="132"/>
      <c r="IQH3214" s="132"/>
      <c r="IQI3214" s="132"/>
      <c r="IQJ3214" s="132"/>
      <c r="IQK3214" s="132"/>
      <c r="IQL3214" s="132"/>
      <c r="IQM3214" s="132"/>
      <c r="IQN3214" s="132"/>
      <c r="IQO3214" s="132"/>
      <c r="IQP3214" s="132"/>
      <c r="IQQ3214" s="132"/>
      <c r="IQR3214" s="132"/>
      <c r="IQS3214" s="132"/>
      <c r="IQT3214" s="132"/>
      <c r="IQU3214" s="132"/>
      <c r="IQV3214" s="132"/>
      <c r="IQW3214" s="132"/>
      <c r="IQX3214" s="132"/>
      <c r="IQY3214" s="132"/>
      <c r="IQZ3214" s="132"/>
      <c r="IRA3214" s="132"/>
      <c r="IRB3214" s="132"/>
      <c r="IRC3214" s="132"/>
      <c r="IRD3214" s="132"/>
      <c r="IRE3214" s="132"/>
      <c r="IRF3214" s="132"/>
      <c r="IRG3214" s="132"/>
      <c r="IRH3214" s="132"/>
      <c r="IRI3214" s="132"/>
      <c r="IRJ3214" s="132"/>
      <c r="IRK3214" s="132"/>
      <c r="IRL3214" s="132"/>
      <c r="IRM3214" s="132"/>
      <c r="IRN3214" s="132"/>
      <c r="IRO3214" s="132"/>
      <c r="IRP3214" s="132"/>
      <c r="IRQ3214" s="132"/>
      <c r="IRR3214" s="132"/>
      <c r="IRS3214" s="132"/>
      <c r="IRT3214" s="132"/>
      <c r="IRU3214" s="132"/>
      <c r="IRV3214" s="132"/>
      <c r="IRW3214" s="132"/>
      <c r="IRX3214" s="132"/>
      <c r="IRY3214" s="132"/>
      <c r="IRZ3214" s="132"/>
      <c r="ISA3214" s="132"/>
      <c r="ISB3214" s="132"/>
      <c r="ISC3214" s="132"/>
      <c r="ISD3214" s="132"/>
      <c r="ISE3214" s="132"/>
      <c r="ISF3214" s="132"/>
      <c r="ISG3214" s="132"/>
      <c r="ISH3214" s="132"/>
      <c r="ISI3214" s="132"/>
      <c r="ISJ3214" s="132"/>
      <c r="ISK3214" s="132"/>
      <c r="ISL3214" s="132"/>
      <c r="ISM3214" s="132"/>
      <c r="ISN3214" s="132"/>
      <c r="ISO3214" s="132"/>
      <c r="ISP3214" s="132"/>
      <c r="ISQ3214" s="132"/>
      <c r="ISR3214" s="132"/>
      <c r="ISS3214" s="132"/>
      <c r="IST3214" s="132"/>
      <c r="ISU3214" s="132"/>
      <c r="ISV3214" s="132"/>
      <c r="ISW3214" s="132"/>
      <c r="ISX3214" s="132"/>
      <c r="ISY3214" s="132"/>
      <c r="ISZ3214" s="132"/>
      <c r="ITA3214" s="132"/>
      <c r="ITB3214" s="132"/>
      <c r="ITC3214" s="132"/>
      <c r="ITD3214" s="132"/>
      <c r="ITE3214" s="132"/>
      <c r="ITF3214" s="132"/>
      <c r="ITG3214" s="132"/>
      <c r="ITH3214" s="132"/>
      <c r="ITI3214" s="132"/>
      <c r="ITJ3214" s="132"/>
      <c r="ITK3214" s="132"/>
      <c r="ITL3214" s="132"/>
      <c r="ITM3214" s="132"/>
      <c r="ITN3214" s="132"/>
      <c r="ITO3214" s="132"/>
      <c r="ITP3214" s="132"/>
      <c r="ITQ3214" s="132"/>
      <c r="ITR3214" s="132"/>
      <c r="ITS3214" s="132"/>
      <c r="ITT3214" s="132"/>
      <c r="ITU3214" s="132"/>
      <c r="ITV3214" s="132"/>
      <c r="ITW3214" s="132"/>
      <c r="ITX3214" s="132"/>
      <c r="ITY3214" s="132"/>
      <c r="ITZ3214" s="132"/>
      <c r="IUA3214" s="132"/>
      <c r="IUB3214" s="132"/>
      <c r="IUC3214" s="132"/>
      <c r="IUD3214" s="132"/>
      <c r="IUE3214" s="132"/>
      <c r="IUF3214" s="132"/>
      <c r="IUG3214" s="132"/>
      <c r="IUH3214" s="132"/>
      <c r="IUI3214" s="132"/>
      <c r="IUJ3214" s="132"/>
      <c r="IUK3214" s="132"/>
      <c r="IUL3214" s="132"/>
      <c r="IUM3214" s="132"/>
      <c r="IUN3214" s="132"/>
      <c r="IUO3214" s="132"/>
      <c r="IUP3214" s="132"/>
      <c r="IUQ3214" s="132"/>
      <c r="IUR3214" s="132"/>
      <c r="IUS3214" s="132"/>
      <c r="IUT3214" s="132"/>
      <c r="IUU3214" s="132"/>
      <c r="IUV3214" s="132"/>
      <c r="IUW3214" s="132"/>
      <c r="IUX3214" s="132"/>
      <c r="IUY3214" s="132"/>
      <c r="IUZ3214" s="132"/>
      <c r="IVA3214" s="132"/>
      <c r="IVB3214" s="132"/>
      <c r="IVC3214" s="132"/>
      <c r="IVD3214" s="132"/>
      <c r="IVE3214" s="132"/>
      <c r="IVF3214" s="132"/>
      <c r="IVG3214" s="132"/>
      <c r="IVH3214" s="132"/>
      <c r="IVI3214" s="132"/>
      <c r="IVJ3214" s="132"/>
      <c r="IVK3214" s="132"/>
      <c r="IVL3214" s="132"/>
      <c r="IVM3214" s="132"/>
      <c r="IVN3214" s="132"/>
      <c r="IVO3214" s="132"/>
      <c r="IVP3214" s="132"/>
      <c r="IVQ3214" s="132"/>
      <c r="IVR3214" s="132"/>
      <c r="IVS3214" s="132"/>
      <c r="IVT3214" s="132"/>
      <c r="IVU3214" s="132"/>
      <c r="IVV3214" s="132"/>
      <c r="IVW3214" s="132"/>
      <c r="IVX3214" s="132"/>
      <c r="IVY3214" s="132"/>
      <c r="IVZ3214" s="132"/>
      <c r="IWA3214" s="132"/>
      <c r="IWB3214" s="132"/>
      <c r="IWC3214" s="132"/>
      <c r="IWD3214" s="132"/>
      <c r="IWE3214" s="132"/>
      <c r="IWF3214" s="132"/>
      <c r="IWG3214" s="132"/>
      <c r="IWH3214" s="132"/>
      <c r="IWI3214" s="132"/>
      <c r="IWJ3214" s="132"/>
      <c r="IWK3214" s="132"/>
      <c r="IWL3214" s="132"/>
      <c r="IWM3214" s="132"/>
      <c r="IWN3214" s="132"/>
      <c r="IWO3214" s="132"/>
      <c r="IWP3214" s="132"/>
      <c r="IWQ3214" s="132"/>
      <c r="IWR3214" s="132"/>
      <c r="IWS3214" s="132"/>
      <c r="IWT3214" s="132"/>
      <c r="IWU3214" s="132"/>
      <c r="IWV3214" s="132"/>
      <c r="IWW3214" s="132"/>
      <c r="IWX3214" s="132"/>
      <c r="IWY3214" s="132"/>
      <c r="IWZ3214" s="132"/>
      <c r="IXA3214" s="132"/>
      <c r="IXB3214" s="132"/>
      <c r="IXC3214" s="132"/>
      <c r="IXD3214" s="132"/>
      <c r="IXE3214" s="132"/>
      <c r="IXF3214" s="132"/>
      <c r="IXG3214" s="132"/>
      <c r="IXH3214" s="132"/>
      <c r="IXI3214" s="132"/>
      <c r="IXJ3214" s="132"/>
      <c r="IXK3214" s="132"/>
      <c r="IXL3214" s="132"/>
      <c r="IXM3214" s="132"/>
      <c r="IXN3214" s="132"/>
      <c r="IXO3214" s="132"/>
      <c r="IXP3214" s="132"/>
      <c r="IXQ3214" s="132"/>
      <c r="IXR3214" s="132"/>
      <c r="IXS3214" s="132"/>
      <c r="IXT3214" s="132"/>
      <c r="IXU3214" s="132"/>
      <c r="IXV3214" s="132"/>
      <c r="IXW3214" s="132"/>
      <c r="IXX3214" s="132"/>
      <c r="IXY3214" s="132"/>
      <c r="IXZ3214" s="132"/>
      <c r="IYA3214" s="132"/>
      <c r="IYB3214" s="132"/>
      <c r="IYC3214" s="132"/>
      <c r="IYD3214" s="132"/>
      <c r="IYE3214" s="132"/>
      <c r="IYF3214" s="132"/>
      <c r="IYG3214" s="132"/>
      <c r="IYH3214" s="132"/>
      <c r="IYI3214" s="132"/>
      <c r="IYJ3214" s="132"/>
      <c r="IYK3214" s="132"/>
      <c r="IYL3214" s="132"/>
      <c r="IYM3214" s="132"/>
      <c r="IYN3214" s="132"/>
      <c r="IYO3214" s="132"/>
      <c r="IYP3214" s="132"/>
      <c r="IYQ3214" s="132"/>
      <c r="IYR3214" s="132"/>
      <c r="IYS3214" s="132"/>
      <c r="IYT3214" s="132"/>
      <c r="IYU3214" s="132"/>
      <c r="IYV3214" s="132"/>
      <c r="IYW3214" s="132"/>
      <c r="IYX3214" s="132"/>
      <c r="IYY3214" s="132"/>
      <c r="IYZ3214" s="132"/>
      <c r="IZA3214" s="132"/>
      <c r="IZB3214" s="132"/>
      <c r="IZC3214" s="132"/>
      <c r="IZD3214" s="132"/>
      <c r="IZE3214" s="132"/>
      <c r="IZF3214" s="132"/>
      <c r="IZG3214" s="132"/>
      <c r="IZH3214" s="132"/>
      <c r="IZI3214" s="132"/>
      <c r="IZJ3214" s="132"/>
      <c r="IZK3214" s="132"/>
      <c r="IZL3214" s="132"/>
      <c r="IZM3214" s="132"/>
      <c r="IZN3214" s="132"/>
      <c r="IZO3214" s="132"/>
      <c r="IZP3214" s="132"/>
      <c r="IZQ3214" s="132"/>
      <c r="IZR3214" s="132"/>
      <c r="IZS3214" s="132"/>
      <c r="IZT3214" s="132"/>
      <c r="IZU3214" s="132"/>
      <c r="IZV3214" s="132"/>
      <c r="IZW3214" s="132"/>
      <c r="IZX3214" s="132"/>
      <c r="IZY3214" s="132"/>
      <c r="IZZ3214" s="132"/>
      <c r="JAA3214" s="132"/>
      <c r="JAB3214" s="132"/>
      <c r="JAC3214" s="132"/>
      <c r="JAD3214" s="132"/>
      <c r="JAE3214" s="132"/>
      <c r="JAF3214" s="132"/>
      <c r="JAG3214" s="132"/>
      <c r="JAH3214" s="132"/>
      <c r="JAI3214" s="132"/>
      <c r="JAJ3214" s="132"/>
      <c r="JAK3214" s="132"/>
      <c r="JAL3214" s="132"/>
      <c r="JAM3214" s="132"/>
      <c r="JAN3214" s="132"/>
      <c r="JAO3214" s="132"/>
      <c r="JAP3214" s="132"/>
      <c r="JAQ3214" s="132"/>
      <c r="JAR3214" s="132"/>
      <c r="JAS3214" s="132"/>
      <c r="JAT3214" s="132"/>
      <c r="JAU3214" s="132"/>
      <c r="JAV3214" s="132"/>
      <c r="JAW3214" s="132"/>
      <c r="JAX3214" s="132"/>
      <c r="JAY3214" s="132"/>
      <c r="JAZ3214" s="132"/>
      <c r="JBA3214" s="132"/>
      <c r="JBB3214" s="132"/>
      <c r="JBC3214" s="132"/>
      <c r="JBD3214" s="132"/>
      <c r="JBE3214" s="132"/>
      <c r="JBF3214" s="132"/>
      <c r="JBG3214" s="132"/>
      <c r="JBH3214" s="132"/>
      <c r="JBI3214" s="132"/>
      <c r="JBJ3214" s="132"/>
      <c r="JBK3214" s="132"/>
      <c r="JBL3214" s="132"/>
      <c r="JBM3214" s="132"/>
      <c r="JBN3214" s="132"/>
      <c r="JBO3214" s="132"/>
      <c r="JBP3214" s="132"/>
      <c r="JBQ3214" s="132"/>
      <c r="JBR3214" s="132"/>
      <c r="JBS3214" s="132"/>
      <c r="JBT3214" s="132"/>
      <c r="JBU3214" s="132"/>
      <c r="JBV3214" s="132"/>
      <c r="JBW3214" s="132"/>
      <c r="JBX3214" s="132"/>
      <c r="JBY3214" s="132"/>
      <c r="JBZ3214" s="132"/>
      <c r="JCA3214" s="132"/>
      <c r="JCB3214" s="132"/>
      <c r="JCC3214" s="132"/>
      <c r="JCD3214" s="132"/>
      <c r="JCE3214" s="132"/>
      <c r="JCF3214" s="132"/>
      <c r="JCG3214" s="132"/>
      <c r="JCH3214" s="132"/>
      <c r="JCI3214" s="132"/>
      <c r="JCJ3214" s="132"/>
      <c r="JCK3214" s="132"/>
      <c r="JCL3214" s="132"/>
      <c r="JCM3214" s="132"/>
      <c r="JCN3214" s="132"/>
      <c r="JCO3214" s="132"/>
      <c r="JCP3214" s="132"/>
      <c r="JCQ3214" s="132"/>
      <c r="JCR3214" s="132"/>
      <c r="JCS3214" s="132"/>
      <c r="JCT3214" s="132"/>
      <c r="JCU3214" s="132"/>
      <c r="JCV3214" s="132"/>
      <c r="JCW3214" s="132"/>
      <c r="JCX3214" s="132"/>
      <c r="JCY3214" s="132"/>
      <c r="JCZ3214" s="132"/>
      <c r="JDA3214" s="132"/>
      <c r="JDB3214" s="132"/>
      <c r="JDC3214" s="132"/>
      <c r="JDD3214" s="132"/>
      <c r="JDE3214" s="132"/>
      <c r="JDF3214" s="132"/>
      <c r="JDG3214" s="132"/>
      <c r="JDH3214" s="132"/>
      <c r="JDI3214" s="132"/>
      <c r="JDJ3214" s="132"/>
      <c r="JDK3214" s="132"/>
      <c r="JDL3214" s="132"/>
      <c r="JDM3214" s="132"/>
      <c r="JDN3214" s="132"/>
      <c r="JDO3214" s="132"/>
      <c r="JDP3214" s="132"/>
      <c r="JDQ3214" s="132"/>
      <c r="JDR3214" s="132"/>
      <c r="JDS3214" s="132"/>
      <c r="JDT3214" s="132"/>
      <c r="JDU3214" s="132"/>
      <c r="JDV3214" s="132"/>
      <c r="JDW3214" s="132"/>
      <c r="JDX3214" s="132"/>
      <c r="JDY3214" s="132"/>
      <c r="JDZ3214" s="132"/>
      <c r="JEA3214" s="132"/>
      <c r="JEB3214" s="132"/>
      <c r="JEC3214" s="132"/>
      <c r="JED3214" s="132"/>
      <c r="JEE3214" s="132"/>
      <c r="JEF3214" s="132"/>
      <c r="JEG3214" s="132"/>
      <c r="JEH3214" s="132"/>
      <c r="JEI3214" s="132"/>
      <c r="JEJ3214" s="132"/>
      <c r="JEK3214" s="132"/>
      <c r="JEL3214" s="132"/>
      <c r="JEM3214" s="132"/>
      <c r="JEN3214" s="132"/>
      <c r="JEO3214" s="132"/>
      <c r="JEP3214" s="132"/>
      <c r="JEQ3214" s="132"/>
      <c r="JER3214" s="132"/>
      <c r="JES3214" s="132"/>
      <c r="JET3214" s="132"/>
      <c r="JEU3214" s="132"/>
      <c r="JEV3214" s="132"/>
      <c r="JEW3214" s="132"/>
      <c r="JEX3214" s="132"/>
      <c r="JEY3214" s="132"/>
      <c r="JEZ3214" s="132"/>
      <c r="JFA3214" s="132"/>
      <c r="JFB3214" s="132"/>
      <c r="JFC3214" s="132"/>
      <c r="JFD3214" s="132"/>
      <c r="JFE3214" s="132"/>
      <c r="JFF3214" s="132"/>
      <c r="JFG3214" s="132"/>
      <c r="JFH3214" s="132"/>
      <c r="JFI3214" s="132"/>
      <c r="JFJ3214" s="132"/>
      <c r="JFK3214" s="132"/>
      <c r="JFL3214" s="132"/>
      <c r="JFM3214" s="132"/>
      <c r="JFN3214" s="132"/>
      <c r="JFO3214" s="132"/>
      <c r="JFP3214" s="132"/>
      <c r="JFQ3214" s="132"/>
      <c r="JFR3214" s="132"/>
      <c r="JFS3214" s="132"/>
      <c r="JFT3214" s="132"/>
      <c r="JFU3214" s="132"/>
      <c r="JFV3214" s="132"/>
      <c r="JFW3214" s="132"/>
      <c r="JFX3214" s="132"/>
      <c r="JFY3214" s="132"/>
      <c r="JFZ3214" s="132"/>
      <c r="JGA3214" s="132"/>
      <c r="JGB3214" s="132"/>
      <c r="JGC3214" s="132"/>
      <c r="JGD3214" s="132"/>
      <c r="JGE3214" s="132"/>
      <c r="JGF3214" s="132"/>
      <c r="JGG3214" s="132"/>
      <c r="JGH3214" s="132"/>
      <c r="JGI3214" s="132"/>
      <c r="JGJ3214" s="132"/>
      <c r="JGK3214" s="132"/>
      <c r="JGL3214" s="132"/>
      <c r="JGM3214" s="132"/>
      <c r="JGN3214" s="132"/>
      <c r="JGO3214" s="132"/>
      <c r="JGP3214" s="132"/>
      <c r="JGQ3214" s="132"/>
      <c r="JGR3214" s="132"/>
      <c r="JGS3214" s="132"/>
      <c r="JGT3214" s="132"/>
      <c r="JGU3214" s="132"/>
      <c r="JGV3214" s="132"/>
      <c r="JGW3214" s="132"/>
      <c r="JGX3214" s="132"/>
      <c r="JGY3214" s="132"/>
      <c r="JGZ3214" s="132"/>
      <c r="JHA3214" s="132"/>
      <c r="JHB3214" s="132"/>
      <c r="JHC3214" s="132"/>
      <c r="JHD3214" s="132"/>
      <c r="JHE3214" s="132"/>
      <c r="JHF3214" s="132"/>
      <c r="JHG3214" s="132"/>
      <c r="JHH3214" s="132"/>
      <c r="JHI3214" s="132"/>
      <c r="JHJ3214" s="132"/>
      <c r="JHK3214" s="132"/>
      <c r="JHL3214" s="132"/>
      <c r="JHM3214" s="132"/>
      <c r="JHN3214" s="132"/>
      <c r="JHO3214" s="132"/>
      <c r="JHP3214" s="132"/>
      <c r="JHQ3214" s="132"/>
      <c r="JHR3214" s="132"/>
      <c r="JHS3214" s="132"/>
      <c r="JHT3214" s="132"/>
      <c r="JHU3214" s="132"/>
      <c r="JHV3214" s="132"/>
      <c r="JHW3214" s="132"/>
      <c r="JHX3214" s="132"/>
      <c r="JHY3214" s="132"/>
      <c r="JHZ3214" s="132"/>
      <c r="JIA3214" s="132"/>
      <c r="JIB3214" s="132"/>
      <c r="JIC3214" s="132"/>
      <c r="JID3214" s="132"/>
      <c r="JIE3214" s="132"/>
      <c r="JIF3214" s="132"/>
      <c r="JIG3214" s="132"/>
      <c r="JIH3214" s="132"/>
      <c r="JII3214" s="132"/>
      <c r="JIJ3214" s="132"/>
      <c r="JIK3214" s="132"/>
      <c r="JIL3214" s="132"/>
      <c r="JIM3214" s="132"/>
      <c r="JIN3214" s="132"/>
      <c r="JIO3214" s="132"/>
      <c r="JIP3214" s="132"/>
      <c r="JIQ3214" s="132"/>
      <c r="JIR3214" s="132"/>
      <c r="JIS3214" s="132"/>
      <c r="JIT3214" s="132"/>
      <c r="JIU3214" s="132"/>
      <c r="JIV3214" s="132"/>
      <c r="JIW3214" s="132"/>
      <c r="JIX3214" s="132"/>
      <c r="JIY3214" s="132"/>
      <c r="JIZ3214" s="132"/>
      <c r="JJA3214" s="132"/>
      <c r="JJB3214" s="132"/>
      <c r="JJC3214" s="132"/>
      <c r="JJD3214" s="132"/>
      <c r="JJE3214" s="132"/>
      <c r="JJF3214" s="132"/>
      <c r="JJG3214" s="132"/>
      <c r="JJH3214" s="132"/>
      <c r="JJI3214" s="132"/>
      <c r="JJJ3214" s="132"/>
      <c r="JJK3214" s="132"/>
      <c r="JJL3214" s="132"/>
      <c r="JJM3214" s="132"/>
      <c r="JJN3214" s="132"/>
      <c r="JJO3214" s="132"/>
      <c r="JJP3214" s="132"/>
      <c r="JJQ3214" s="132"/>
      <c r="JJR3214" s="132"/>
      <c r="JJS3214" s="132"/>
      <c r="JJT3214" s="132"/>
      <c r="JJU3214" s="132"/>
      <c r="JJV3214" s="132"/>
      <c r="JJW3214" s="132"/>
      <c r="JJX3214" s="132"/>
      <c r="JJY3214" s="132"/>
      <c r="JJZ3214" s="132"/>
      <c r="JKA3214" s="132"/>
      <c r="JKB3214" s="132"/>
      <c r="JKC3214" s="132"/>
      <c r="JKD3214" s="132"/>
      <c r="JKE3214" s="132"/>
      <c r="JKF3214" s="132"/>
      <c r="JKG3214" s="132"/>
      <c r="JKH3214" s="132"/>
      <c r="JKI3214" s="132"/>
      <c r="JKJ3214" s="132"/>
      <c r="JKK3214" s="132"/>
      <c r="JKL3214" s="132"/>
      <c r="JKM3214" s="132"/>
      <c r="JKN3214" s="132"/>
      <c r="JKO3214" s="132"/>
      <c r="JKP3214" s="132"/>
      <c r="JKQ3214" s="132"/>
      <c r="JKR3214" s="132"/>
      <c r="JKS3214" s="132"/>
      <c r="JKT3214" s="132"/>
      <c r="JKU3214" s="132"/>
      <c r="JKV3214" s="132"/>
      <c r="JKW3214" s="132"/>
      <c r="JKX3214" s="132"/>
      <c r="JKY3214" s="132"/>
      <c r="JKZ3214" s="132"/>
      <c r="JLA3214" s="132"/>
      <c r="JLB3214" s="132"/>
      <c r="JLC3214" s="132"/>
      <c r="JLD3214" s="132"/>
      <c r="JLE3214" s="132"/>
      <c r="JLF3214" s="132"/>
      <c r="JLG3214" s="132"/>
      <c r="JLH3214" s="132"/>
      <c r="JLI3214" s="132"/>
      <c r="JLJ3214" s="132"/>
      <c r="JLK3214" s="132"/>
      <c r="JLL3214" s="132"/>
      <c r="JLM3214" s="132"/>
      <c r="JLN3214" s="132"/>
      <c r="JLO3214" s="132"/>
      <c r="JLP3214" s="132"/>
      <c r="JLQ3214" s="132"/>
      <c r="JLR3214" s="132"/>
      <c r="JLS3214" s="132"/>
      <c r="JLT3214" s="132"/>
      <c r="JLU3214" s="132"/>
      <c r="JLV3214" s="132"/>
      <c r="JLW3214" s="132"/>
      <c r="JLX3214" s="132"/>
      <c r="JLY3214" s="132"/>
      <c r="JLZ3214" s="132"/>
      <c r="JMA3214" s="132"/>
      <c r="JMB3214" s="132"/>
      <c r="JMC3214" s="132"/>
      <c r="JMD3214" s="132"/>
      <c r="JME3214" s="132"/>
      <c r="JMF3214" s="132"/>
      <c r="JMG3214" s="132"/>
      <c r="JMH3214" s="132"/>
      <c r="JMI3214" s="132"/>
      <c r="JMJ3214" s="132"/>
      <c r="JMK3214" s="132"/>
      <c r="JML3214" s="132"/>
      <c r="JMM3214" s="132"/>
      <c r="JMN3214" s="132"/>
      <c r="JMO3214" s="132"/>
      <c r="JMP3214" s="132"/>
      <c r="JMQ3214" s="132"/>
      <c r="JMR3214" s="132"/>
      <c r="JMS3214" s="132"/>
      <c r="JMT3214" s="132"/>
      <c r="JMU3214" s="132"/>
      <c r="JMV3214" s="132"/>
      <c r="JMW3214" s="132"/>
      <c r="JMX3214" s="132"/>
      <c r="JMY3214" s="132"/>
      <c r="JMZ3214" s="132"/>
      <c r="JNA3214" s="132"/>
      <c r="JNB3214" s="132"/>
      <c r="JNC3214" s="132"/>
      <c r="JND3214" s="132"/>
      <c r="JNE3214" s="132"/>
      <c r="JNF3214" s="132"/>
      <c r="JNG3214" s="132"/>
      <c r="JNH3214" s="132"/>
      <c r="JNI3214" s="132"/>
      <c r="JNJ3214" s="132"/>
      <c r="JNK3214" s="132"/>
      <c r="JNL3214" s="132"/>
      <c r="JNM3214" s="132"/>
      <c r="JNN3214" s="132"/>
      <c r="JNO3214" s="132"/>
      <c r="JNP3214" s="132"/>
      <c r="JNQ3214" s="132"/>
      <c r="JNR3214" s="132"/>
      <c r="JNS3214" s="132"/>
      <c r="JNT3214" s="132"/>
      <c r="JNU3214" s="132"/>
      <c r="JNV3214" s="132"/>
      <c r="JNW3214" s="132"/>
      <c r="JNX3214" s="132"/>
      <c r="JNY3214" s="132"/>
      <c r="JNZ3214" s="132"/>
      <c r="JOA3214" s="132"/>
      <c r="JOB3214" s="132"/>
      <c r="JOC3214" s="132"/>
      <c r="JOD3214" s="132"/>
      <c r="JOE3214" s="132"/>
      <c r="JOF3214" s="132"/>
      <c r="JOG3214" s="132"/>
      <c r="JOH3214" s="132"/>
      <c r="JOI3214" s="132"/>
      <c r="JOJ3214" s="132"/>
      <c r="JOK3214" s="132"/>
      <c r="JOL3214" s="132"/>
      <c r="JOM3214" s="132"/>
      <c r="JON3214" s="132"/>
      <c r="JOO3214" s="132"/>
      <c r="JOP3214" s="132"/>
      <c r="JOQ3214" s="132"/>
      <c r="JOR3214" s="132"/>
      <c r="JOS3214" s="132"/>
      <c r="JOT3214" s="132"/>
      <c r="JOU3214" s="132"/>
      <c r="JOV3214" s="132"/>
      <c r="JOW3214" s="132"/>
      <c r="JOX3214" s="132"/>
      <c r="JOY3214" s="132"/>
      <c r="JOZ3214" s="132"/>
      <c r="JPA3214" s="132"/>
      <c r="JPB3214" s="132"/>
      <c r="JPC3214" s="132"/>
      <c r="JPD3214" s="132"/>
      <c r="JPE3214" s="132"/>
      <c r="JPF3214" s="132"/>
      <c r="JPG3214" s="132"/>
      <c r="JPH3214" s="132"/>
      <c r="JPI3214" s="132"/>
      <c r="JPJ3214" s="132"/>
      <c r="JPK3214" s="132"/>
      <c r="JPL3214" s="132"/>
      <c r="JPM3214" s="132"/>
      <c r="JPN3214" s="132"/>
      <c r="JPO3214" s="132"/>
      <c r="JPP3214" s="132"/>
      <c r="JPQ3214" s="132"/>
      <c r="JPR3214" s="132"/>
      <c r="JPS3214" s="132"/>
      <c r="JPT3214" s="132"/>
      <c r="JPU3214" s="132"/>
      <c r="JPV3214" s="132"/>
      <c r="JPW3214" s="132"/>
      <c r="JPX3214" s="132"/>
      <c r="JPY3214" s="132"/>
      <c r="JPZ3214" s="132"/>
      <c r="JQA3214" s="132"/>
      <c r="JQB3214" s="132"/>
      <c r="JQC3214" s="132"/>
      <c r="JQD3214" s="132"/>
      <c r="JQE3214" s="132"/>
      <c r="JQF3214" s="132"/>
      <c r="JQG3214" s="132"/>
      <c r="JQH3214" s="132"/>
      <c r="JQI3214" s="132"/>
      <c r="JQJ3214" s="132"/>
      <c r="JQK3214" s="132"/>
      <c r="JQL3214" s="132"/>
      <c r="JQM3214" s="132"/>
      <c r="JQN3214" s="132"/>
      <c r="JQO3214" s="132"/>
      <c r="JQP3214" s="132"/>
      <c r="JQQ3214" s="132"/>
      <c r="JQR3214" s="132"/>
      <c r="JQS3214" s="132"/>
      <c r="JQT3214" s="132"/>
      <c r="JQU3214" s="132"/>
      <c r="JQV3214" s="132"/>
      <c r="JQW3214" s="132"/>
      <c r="JQX3214" s="132"/>
      <c r="JQY3214" s="132"/>
      <c r="JQZ3214" s="132"/>
      <c r="JRA3214" s="132"/>
      <c r="JRB3214" s="132"/>
      <c r="JRC3214" s="132"/>
      <c r="JRD3214" s="132"/>
      <c r="JRE3214" s="132"/>
      <c r="JRF3214" s="132"/>
      <c r="JRG3214" s="132"/>
      <c r="JRH3214" s="132"/>
      <c r="JRI3214" s="132"/>
      <c r="JRJ3214" s="132"/>
      <c r="JRK3214" s="132"/>
      <c r="JRL3214" s="132"/>
      <c r="JRM3214" s="132"/>
      <c r="JRN3214" s="132"/>
      <c r="JRO3214" s="132"/>
      <c r="JRP3214" s="132"/>
      <c r="JRQ3214" s="132"/>
      <c r="JRR3214" s="132"/>
      <c r="JRS3214" s="132"/>
      <c r="JRT3214" s="132"/>
      <c r="JRU3214" s="132"/>
      <c r="JRV3214" s="132"/>
      <c r="JRW3214" s="132"/>
      <c r="JRX3214" s="132"/>
      <c r="JRY3214" s="132"/>
      <c r="JRZ3214" s="132"/>
      <c r="JSA3214" s="132"/>
      <c r="JSB3214" s="132"/>
      <c r="JSC3214" s="132"/>
      <c r="JSD3214" s="132"/>
      <c r="JSE3214" s="132"/>
      <c r="JSF3214" s="132"/>
      <c r="JSG3214" s="132"/>
      <c r="JSH3214" s="132"/>
      <c r="JSI3214" s="132"/>
      <c r="JSJ3214" s="132"/>
      <c r="JSK3214" s="132"/>
      <c r="JSL3214" s="132"/>
      <c r="JSM3214" s="132"/>
      <c r="JSN3214" s="132"/>
      <c r="JSO3214" s="132"/>
      <c r="JSP3214" s="132"/>
      <c r="JSQ3214" s="132"/>
      <c r="JSR3214" s="132"/>
      <c r="JSS3214" s="132"/>
      <c r="JST3214" s="132"/>
      <c r="JSU3214" s="132"/>
      <c r="JSV3214" s="132"/>
      <c r="JSW3214" s="132"/>
      <c r="JSX3214" s="132"/>
      <c r="JSY3214" s="132"/>
      <c r="JSZ3214" s="132"/>
      <c r="JTA3214" s="132"/>
      <c r="JTB3214" s="132"/>
      <c r="JTC3214" s="132"/>
      <c r="JTD3214" s="132"/>
      <c r="JTE3214" s="132"/>
      <c r="JTF3214" s="132"/>
      <c r="JTG3214" s="132"/>
      <c r="JTH3214" s="132"/>
      <c r="JTI3214" s="132"/>
      <c r="JTJ3214" s="132"/>
      <c r="JTK3214" s="132"/>
      <c r="JTL3214" s="132"/>
      <c r="JTM3214" s="132"/>
      <c r="JTN3214" s="132"/>
      <c r="JTO3214" s="132"/>
      <c r="JTP3214" s="132"/>
      <c r="JTQ3214" s="132"/>
      <c r="JTR3214" s="132"/>
      <c r="JTS3214" s="132"/>
      <c r="JTT3214" s="132"/>
      <c r="JTU3214" s="132"/>
      <c r="JTV3214" s="132"/>
      <c r="JTW3214" s="132"/>
      <c r="JTX3214" s="132"/>
      <c r="JTY3214" s="132"/>
      <c r="JTZ3214" s="132"/>
      <c r="JUA3214" s="132"/>
      <c r="JUB3214" s="132"/>
      <c r="JUC3214" s="132"/>
      <c r="JUD3214" s="132"/>
      <c r="JUE3214" s="132"/>
      <c r="JUF3214" s="132"/>
      <c r="JUG3214" s="132"/>
      <c r="JUH3214" s="132"/>
      <c r="JUI3214" s="132"/>
      <c r="JUJ3214" s="132"/>
      <c r="JUK3214" s="132"/>
      <c r="JUL3214" s="132"/>
      <c r="JUM3214" s="132"/>
      <c r="JUN3214" s="132"/>
      <c r="JUO3214" s="132"/>
      <c r="JUP3214" s="132"/>
      <c r="JUQ3214" s="132"/>
      <c r="JUR3214" s="132"/>
      <c r="JUS3214" s="132"/>
      <c r="JUT3214" s="132"/>
      <c r="JUU3214" s="132"/>
      <c r="JUV3214" s="132"/>
      <c r="JUW3214" s="132"/>
      <c r="JUX3214" s="132"/>
      <c r="JUY3214" s="132"/>
      <c r="JUZ3214" s="132"/>
      <c r="JVA3214" s="132"/>
      <c r="JVB3214" s="132"/>
      <c r="JVC3214" s="132"/>
      <c r="JVD3214" s="132"/>
      <c r="JVE3214" s="132"/>
      <c r="JVF3214" s="132"/>
      <c r="JVG3214" s="132"/>
      <c r="JVH3214" s="132"/>
      <c r="JVI3214" s="132"/>
      <c r="JVJ3214" s="132"/>
      <c r="JVK3214" s="132"/>
      <c r="JVL3214" s="132"/>
      <c r="JVM3214" s="132"/>
      <c r="JVN3214" s="132"/>
      <c r="JVO3214" s="132"/>
      <c r="JVP3214" s="132"/>
      <c r="JVQ3214" s="132"/>
      <c r="JVR3214" s="132"/>
      <c r="JVS3214" s="132"/>
      <c r="JVT3214" s="132"/>
      <c r="JVU3214" s="132"/>
      <c r="JVV3214" s="132"/>
      <c r="JVW3214" s="132"/>
      <c r="JVX3214" s="132"/>
      <c r="JVY3214" s="132"/>
      <c r="JVZ3214" s="132"/>
      <c r="JWA3214" s="132"/>
      <c r="JWB3214" s="132"/>
      <c r="JWC3214" s="132"/>
      <c r="JWD3214" s="132"/>
      <c r="JWE3214" s="132"/>
      <c r="JWF3214" s="132"/>
      <c r="JWG3214" s="132"/>
      <c r="JWH3214" s="132"/>
      <c r="JWI3214" s="132"/>
      <c r="JWJ3214" s="132"/>
      <c r="JWK3214" s="132"/>
      <c r="JWL3214" s="132"/>
      <c r="JWM3214" s="132"/>
      <c r="JWN3214" s="132"/>
      <c r="JWO3214" s="132"/>
      <c r="JWP3214" s="132"/>
      <c r="JWQ3214" s="132"/>
      <c r="JWR3214" s="132"/>
      <c r="JWS3214" s="132"/>
      <c r="JWT3214" s="132"/>
      <c r="JWU3214" s="132"/>
      <c r="JWV3214" s="132"/>
      <c r="JWW3214" s="132"/>
      <c r="JWX3214" s="132"/>
      <c r="JWY3214" s="132"/>
      <c r="JWZ3214" s="132"/>
      <c r="JXA3214" s="132"/>
      <c r="JXB3214" s="132"/>
      <c r="JXC3214" s="132"/>
      <c r="JXD3214" s="132"/>
      <c r="JXE3214" s="132"/>
      <c r="JXF3214" s="132"/>
      <c r="JXG3214" s="132"/>
      <c r="JXH3214" s="132"/>
      <c r="JXI3214" s="132"/>
      <c r="JXJ3214" s="132"/>
      <c r="JXK3214" s="132"/>
      <c r="JXL3214" s="132"/>
      <c r="JXM3214" s="132"/>
      <c r="JXN3214" s="132"/>
      <c r="JXO3214" s="132"/>
      <c r="JXP3214" s="132"/>
      <c r="JXQ3214" s="132"/>
      <c r="JXR3214" s="132"/>
      <c r="JXS3214" s="132"/>
      <c r="JXT3214" s="132"/>
      <c r="JXU3214" s="132"/>
      <c r="JXV3214" s="132"/>
      <c r="JXW3214" s="132"/>
      <c r="JXX3214" s="132"/>
      <c r="JXY3214" s="132"/>
      <c r="JXZ3214" s="132"/>
      <c r="JYA3214" s="132"/>
      <c r="JYB3214" s="132"/>
      <c r="JYC3214" s="132"/>
      <c r="JYD3214" s="132"/>
      <c r="JYE3214" s="132"/>
      <c r="JYF3214" s="132"/>
      <c r="JYG3214" s="132"/>
      <c r="JYH3214" s="132"/>
      <c r="JYI3214" s="132"/>
      <c r="JYJ3214" s="132"/>
      <c r="JYK3214" s="132"/>
      <c r="JYL3214" s="132"/>
      <c r="JYM3214" s="132"/>
      <c r="JYN3214" s="132"/>
      <c r="JYO3214" s="132"/>
      <c r="JYP3214" s="132"/>
      <c r="JYQ3214" s="132"/>
      <c r="JYR3214" s="132"/>
      <c r="JYS3214" s="132"/>
      <c r="JYT3214" s="132"/>
      <c r="JYU3214" s="132"/>
      <c r="JYV3214" s="132"/>
      <c r="JYW3214" s="132"/>
      <c r="JYX3214" s="132"/>
      <c r="JYY3214" s="132"/>
      <c r="JYZ3214" s="132"/>
      <c r="JZA3214" s="132"/>
      <c r="JZB3214" s="132"/>
      <c r="JZC3214" s="132"/>
      <c r="JZD3214" s="132"/>
      <c r="JZE3214" s="132"/>
      <c r="JZF3214" s="132"/>
      <c r="JZG3214" s="132"/>
      <c r="JZH3214" s="132"/>
      <c r="JZI3214" s="132"/>
      <c r="JZJ3214" s="132"/>
      <c r="JZK3214" s="132"/>
      <c r="JZL3214" s="132"/>
      <c r="JZM3214" s="132"/>
      <c r="JZN3214" s="132"/>
      <c r="JZO3214" s="132"/>
      <c r="JZP3214" s="132"/>
      <c r="JZQ3214" s="132"/>
      <c r="JZR3214" s="132"/>
      <c r="JZS3214" s="132"/>
      <c r="JZT3214" s="132"/>
      <c r="JZU3214" s="132"/>
      <c r="JZV3214" s="132"/>
      <c r="JZW3214" s="132"/>
      <c r="JZX3214" s="132"/>
      <c r="JZY3214" s="132"/>
      <c r="JZZ3214" s="132"/>
      <c r="KAA3214" s="132"/>
      <c r="KAB3214" s="132"/>
      <c r="KAC3214" s="132"/>
      <c r="KAD3214" s="132"/>
      <c r="KAE3214" s="132"/>
      <c r="KAF3214" s="132"/>
      <c r="KAG3214" s="132"/>
      <c r="KAH3214" s="132"/>
      <c r="KAI3214" s="132"/>
      <c r="KAJ3214" s="132"/>
      <c r="KAK3214" s="132"/>
      <c r="KAL3214" s="132"/>
      <c r="KAM3214" s="132"/>
      <c r="KAN3214" s="132"/>
      <c r="KAO3214" s="132"/>
      <c r="KAP3214" s="132"/>
      <c r="KAQ3214" s="132"/>
      <c r="KAR3214" s="132"/>
      <c r="KAS3214" s="132"/>
      <c r="KAT3214" s="132"/>
      <c r="KAU3214" s="132"/>
      <c r="KAV3214" s="132"/>
      <c r="KAW3214" s="132"/>
      <c r="KAX3214" s="132"/>
      <c r="KAY3214" s="132"/>
      <c r="KAZ3214" s="132"/>
      <c r="KBA3214" s="132"/>
      <c r="KBB3214" s="132"/>
      <c r="KBC3214" s="132"/>
      <c r="KBD3214" s="132"/>
      <c r="KBE3214" s="132"/>
      <c r="KBF3214" s="132"/>
      <c r="KBG3214" s="132"/>
      <c r="KBH3214" s="132"/>
      <c r="KBI3214" s="132"/>
      <c r="KBJ3214" s="132"/>
      <c r="KBK3214" s="132"/>
      <c r="KBL3214" s="132"/>
      <c r="KBM3214" s="132"/>
      <c r="KBN3214" s="132"/>
      <c r="KBO3214" s="132"/>
      <c r="KBP3214" s="132"/>
      <c r="KBQ3214" s="132"/>
      <c r="KBR3214" s="132"/>
      <c r="KBS3214" s="132"/>
      <c r="KBT3214" s="132"/>
      <c r="KBU3214" s="132"/>
      <c r="KBV3214" s="132"/>
      <c r="KBW3214" s="132"/>
      <c r="KBX3214" s="132"/>
      <c r="KBY3214" s="132"/>
      <c r="KBZ3214" s="132"/>
      <c r="KCA3214" s="132"/>
      <c r="KCB3214" s="132"/>
      <c r="KCC3214" s="132"/>
      <c r="KCD3214" s="132"/>
      <c r="KCE3214" s="132"/>
      <c r="KCF3214" s="132"/>
      <c r="KCG3214" s="132"/>
      <c r="KCH3214" s="132"/>
      <c r="KCI3214" s="132"/>
      <c r="KCJ3214" s="132"/>
      <c r="KCK3214" s="132"/>
      <c r="KCL3214" s="132"/>
      <c r="KCM3214" s="132"/>
      <c r="KCN3214" s="132"/>
      <c r="KCO3214" s="132"/>
      <c r="KCP3214" s="132"/>
      <c r="KCQ3214" s="132"/>
      <c r="KCR3214" s="132"/>
      <c r="KCS3214" s="132"/>
      <c r="KCT3214" s="132"/>
      <c r="KCU3214" s="132"/>
      <c r="KCV3214" s="132"/>
      <c r="KCW3214" s="132"/>
      <c r="KCX3214" s="132"/>
      <c r="KCY3214" s="132"/>
      <c r="KCZ3214" s="132"/>
      <c r="KDA3214" s="132"/>
      <c r="KDB3214" s="132"/>
      <c r="KDC3214" s="132"/>
      <c r="KDD3214" s="132"/>
      <c r="KDE3214" s="132"/>
      <c r="KDF3214" s="132"/>
      <c r="KDG3214" s="132"/>
      <c r="KDH3214" s="132"/>
      <c r="KDI3214" s="132"/>
      <c r="KDJ3214" s="132"/>
      <c r="KDK3214" s="132"/>
      <c r="KDL3214" s="132"/>
      <c r="KDM3214" s="132"/>
      <c r="KDN3214" s="132"/>
      <c r="KDO3214" s="132"/>
      <c r="KDP3214" s="132"/>
      <c r="KDQ3214" s="132"/>
      <c r="KDR3214" s="132"/>
      <c r="KDS3214" s="132"/>
      <c r="KDT3214" s="132"/>
      <c r="KDU3214" s="132"/>
      <c r="KDV3214" s="132"/>
      <c r="KDW3214" s="132"/>
      <c r="KDX3214" s="132"/>
      <c r="KDY3214" s="132"/>
      <c r="KDZ3214" s="132"/>
      <c r="KEA3214" s="132"/>
      <c r="KEB3214" s="132"/>
      <c r="KEC3214" s="132"/>
      <c r="KED3214" s="132"/>
      <c r="KEE3214" s="132"/>
      <c r="KEF3214" s="132"/>
      <c r="KEG3214" s="132"/>
      <c r="KEH3214" s="132"/>
      <c r="KEI3214" s="132"/>
      <c r="KEJ3214" s="132"/>
      <c r="KEK3214" s="132"/>
      <c r="KEL3214" s="132"/>
      <c r="KEM3214" s="132"/>
      <c r="KEN3214" s="132"/>
      <c r="KEO3214" s="132"/>
      <c r="KEP3214" s="132"/>
      <c r="KEQ3214" s="132"/>
      <c r="KER3214" s="132"/>
      <c r="KES3214" s="132"/>
      <c r="KET3214" s="132"/>
      <c r="KEU3214" s="132"/>
      <c r="KEV3214" s="132"/>
      <c r="KEW3214" s="132"/>
      <c r="KEX3214" s="132"/>
      <c r="KEY3214" s="132"/>
      <c r="KEZ3214" s="132"/>
      <c r="KFA3214" s="132"/>
      <c r="KFB3214" s="132"/>
      <c r="KFC3214" s="132"/>
      <c r="KFD3214" s="132"/>
      <c r="KFE3214" s="132"/>
      <c r="KFF3214" s="132"/>
      <c r="KFG3214" s="132"/>
      <c r="KFH3214" s="132"/>
      <c r="KFI3214" s="132"/>
      <c r="KFJ3214" s="132"/>
      <c r="KFK3214" s="132"/>
      <c r="KFL3214" s="132"/>
      <c r="KFM3214" s="132"/>
      <c r="KFN3214" s="132"/>
      <c r="KFO3214" s="132"/>
      <c r="KFP3214" s="132"/>
      <c r="KFQ3214" s="132"/>
      <c r="KFR3214" s="132"/>
      <c r="KFS3214" s="132"/>
      <c r="KFT3214" s="132"/>
      <c r="KFU3214" s="132"/>
      <c r="KFV3214" s="132"/>
      <c r="KFW3214" s="132"/>
      <c r="KFX3214" s="132"/>
      <c r="KFY3214" s="132"/>
      <c r="KFZ3214" s="132"/>
      <c r="KGA3214" s="132"/>
      <c r="KGB3214" s="132"/>
      <c r="KGC3214" s="132"/>
      <c r="KGD3214" s="132"/>
      <c r="KGE3214" s="132"/>
      <c r="KGF3214" s="132"/>
      <c r="KGG3214" s="132"/>
      <c r="KGH3214" s="132"/>
      <c r="KGI3214" s="132"/>
      <c r="KGJ3214" s="132"/>
      <c r="KGK3214" s="132"/>
      <c r="KGL3214" s="132"/>
      <c r="KGM3214" s="132"/>
      <c r="KGN3214" s="132"/>
      <c r="KGO3214" s="132"/>
      <c r="KGP3214" s="132"/>
      <c r="KGQ3214" s="132"/>
      <c r="KGR3214" s="132"/>
      <c r="KGS3214" s="132"/>
      <c r="KGT3214" s="132"/>
      <c r="KGU3214" s="132"/>
      <c r="KGV3214" s="132"/>
      <c r="KGW3214" s="132"/>
      <c r="KGX3214" s="132"/>
      <c r="KGY3214" s="132"/>
      <c r="KGZ3214" s="132"/>
      <c r="KHA3214" s="132"/>
      <c r="KHB3214" s="132"/>
      <c r="KHC3214" s="132"/>
      <c r="KHD3214" s="132"/>
      <c r="KHE3214" s="132"/>
      <c r="KHF3214" s="132"/>
      <c r="KHG3214" s="132"/>
      <c r="KHH3214" s="132"/>
      <c r="KHI3214" s="132"/>
      <c r="KHJ3214" s="132"/>
      <c r="KHK3214" s="132"/>
      <c r="KHL3214" s="132"/>
      <c r="KHM3214" s="132"/>
      <c r="KHN3214" s="132"/>
      <c r="KHO3214" s="132"/>
      <c r="KHP3214" s="132"/>
      <c r="KHQ3214" s="132"/>
      <c r="KHR3214" s="132"/>
      <c r="KHS3214" s="132"/>
      <c r="KHT3214" s="132"/>
      <c r="KHU3214" s="132"/>
      <c r="KHV3214" s="132"/>
      <c r="KHW3214" s="132"/>
      <c r="KHX3214" s="132"/>
      <c r="KHY3214" s="132"/>
      <c r="KHZ3214" s="132"/>
      <c r="KIA3214" s="132"/>
      <c r="KIB3214" s="132"/>
      <c r="KIC3214" s="132"/>
      <c r="KID3214" s="132"/>
      <c r="KIE3214" s="132"/>
      <c r="KIF3214" s="132"/>
      <c r="KIG3214" s="132"/>
      <c r="KIH3214" s="132"/>
      <c r="KII3214" s="132"/>
      <c r="KIJ3214" s="132"/>
      <c r="KIK3214" s="132"/>
      <c r="KIL3214" s="132"/>
      <c r="KIM3214" s="132"/>
      <c r="KIN3214" s="132"/>
      <c r="KIO3214" s="132"/>
      <c r="KIP3214" s="132"/>
      <c r="KIQ3214" s="132"/>
      <c r="KIR3214" s="132"/>
      <c r="KIS3214" s="132"/>
      <c r="KIT3214" s="132"/>
      <c r="KIU3214" s="132"/>
      <c r="KIV3214" s="132"/>
      <c r="KIW3214" s="132"/>
      <c r="KIX3214" s="132"/>
      <c r="KIY3214" s="132"/>
      <c r="KIZ3214" s="132"/>
      <c r="KJA3214" s="132"/>
      <c r="KJB3214" s="132"/>
      <c r="KJC3214" s="132"/>
      <c r="KJD3214" s="132"/>
      <c r="KJE3214" s="132"/>
      <c r="KJF3214" s="132"/>
      <c r="KJG3214" s="132"/>
      <c r="KJH3214" s="132"/>
      <c r="KJI3214" s="132"/>
      <c r="KJJ3214" s="132"/>
      <c r="KJK3214" s="132"/>
      <c r="KJL3214" s="132"/>
      <c r="KJM3214" s="132"/>
      <c r="KJN3214" s="132"/>
      <c r="KJO3214" s="132"/>
      <c r="KJP3214" s="132"/>
      <c r="KJQ3214" s="132"/>
      <c r="KJR3214" s="132"/>
      <c r="KJS3214" s="132"/>
      <c r="KJT3214" s="132"/>
      <c r="KJU3214" s="132"/>
      <c r="KJV3214" s="132"/>
      <c r="KJW3214" s="132"/>
      <c r="KJX3214" s="132"/>
      <c r="KJY3214" s="132"/>
      <c r="KJZ3214" s="132"/>
      <c r="KKA3214" s="132"/>
      <c r="KKB3214" s="132"/>
      <c r="KKC3214" s="132"/>
      <c r="KKD3214" s="132"/>
      <c r="KKE3214" s="132"/>
      <c r="KKF3214" s="132"/>
      <c r="KKG3214" s="132"/>
      <c r="KKH3214" s="132"/>
      <c r="KKI3214" s="132"/>
      <c r="KKJ3214" s="132"/>
      <c r="KKK3214" s="132"/>
      <c r="KKL3214" s="132"/>
      <c r="KKM3214" s="132"/>
      <c r="KKN3214" s="132"/>
      <c r="KKO3214" s="132"/>
      <c r="KKP3214" s="132"/>
      <c r="KKQ3214" s="132"/>
      <c r="KKR3214" s="132"/>
      <c r="KKS3214" s="132"/>
      <c r="KKT3214" s="132"/>
      <c r="KKU3214" s="132"/>
      <c r="KKV3214" s="132"/>
      <c r="KKW3214" s="132"/>
      <c r="KKX3214" s="132"/>
      <c r="KKY3214" s="132"/>
      <c r="KKZ3214" s="132"/>
      <c r="KLA3214" s="132"/>
      <c r="KLB3214" s="132"/>
      <c r="KLC3214" s="132"/>
      <c r="KLD3214" s="132"/>
      <c r="KLE3214" s="132"/>
      <c r="KLF3214" s="132"/>
      <c r="KLG3214" s="132"/>
      <c r="KLH3214" s="132"/>
      <c r="KLI3214" s="132"/>
      <c r="KLJ3214" s="132"/>
      <c r="KLK3214" s="132"/>
      <c r="KLL3214" s="132"/>
      <c r="KLM3214" s="132"/>
      <c r="KLN3214" s="132"/>
      <c r="KLO3214" s="132"/>
      <c r="KLP3214" s="132"/>
      <c r="KLQ3214" s="132"/>
      <c r="KLR3214" s="132"/>
      <c r="KLS3214" s="132"/>
      <c r="KLT3214" s="132"/>
      <c r="KLU3214" s="132"/>
      <c r="KLV3214" s="132"/>
      <c r="KLW3214" s="132"/>
      <c r="KLX3214" s="132"/>
      <c r="KLY3214" s="132"/>
      <c r="KLZ3214" s="132"/>
      <c r="KMA3214" s="132"/>
      <c r="KMB3214" s="132"/>
      <c r="KMC3214" s="132"/>
      <c r="KMD3214" s="132"/>
      <c r="KME3214" s="132"/>
      <c r="KMF3214" s="132"/>
      <c r="KMG3214" s="132"/>
      <c r="KMH3214" s="132"/>
      <c r="KMI3214" s="132"/>
      <c r="KMJ3214" s="132"/>
      <c r="KMK3214" s="132"/>
      <c r="KML3214" s="132"/>
      <c r="KMM3214" s="132"/>
      <c r="KMN3214" s="132"/>
      <c r="KMO3214" s="132"/>
      <c r="KMP3214" s="132"/>
      <c r="KMQ3214" s="132"/>
      <c r="KMR3214" s="132"/>
      <c r="KMS3214" s="132"/>
      <c r="KMT3214" s="132"/>
      <c r="KMU3214" s="132"/>
      <c r="KMV3214" s="132"/>
      <c r="KMW3214" s="132"/>
      <c r="KMX3214" s="132"/>
      <c r="KMY3214" s="132"/>
      <c r="KMZ3214" s="132"/>
      <c r="KNA3214" s="132"/>
      <c r="KNB3214" s="132"/>
      <c r="KNC3214" s="132"/>
      <c r="KND3214" s="132"/>
      <c r="KNE3214" s="132"/>
      <c r="KNF3214" s="132"/>
      <c r="KNG3214" s="132"/>
      <c r="KNH3214" s="132"/>
      <c r="KNI3214" s="132"/>
      <c r="KNJ3214" s="132"/>
      <c r="KNK3214" s="132"/>
      <c r="KNL3214" s="132"/>
      <c r="KNM3214" s="132"/>
      <c r="KNN3214" s="132"/>
      <c r="KNO3214" s="132"/>
      <c r="KNP3214" s="132"/>
      <c r="KNQ3214" s="132"/>
      <c r="KNR3214" s="132"/>
      <c r="KNS3214" s="132"/>
      <c r="KNT3214" s="132"/>
      <c r="KNU3214" s="132"/>
      <c r="KNV3214" s="132"/>
      <c r="KNW3214" s="132"/>
      <c r="KNX3214" s="132"/>
      <c r="KNY3214" s="132"/>
      <c r="KNZ3214" s="132"/>
      <c r="KOA3214" s="132"/>
      <c r="KOB3214" s="132"/>
      <c r="KOC3214" s="132"/>
      <c r="KOD3214" s="132"/>
      <c r="KOE3214" s="132"/>
      <c r="KOF3214" s="132"/>
      <c r="KOG3214" s="132"/>
      <c r="KOH3214" s="132"/>
      <c r="KOI3214" s="132"/>
      <c r="KOJ3214" s="132"/>
      <c r="KOK3214" s="132"/>
      <c r="KOL3214" s="132"/>
      <c r="KOM3214" s="132"/>
      <c r="KON3214" s="132"/>
      <c r="KOO3214" s="132"/>
      <c r="KOP3214" s="132"/>
      <c r="KOQ3214" s="132"/>
      <c r="KOR3214" s="132"/>
      <c r="KOS3214" s="132"/>
      <c r="KOT3214" s="132"/>
      <c r="KOU3214" s="132"/>
      <c r="KOV3214" s="132"/>
      <c r="KOW3214" s="132"/>
      <c r="KOX3214" s="132"/>
      <c r="KOY3214" s="132"/>
      <c r="KOZ3214" s="132"/>
      <c r="KPA3214" s="132"/>
      <c r="KPB3214" s="132"/>
      <c r="KPC3214" s="132"/>
      <c r="KPD3214" s="132"/>
      <c r="KPE3214" s="132"/>
      <c r="KPF3214" s="132"/>
      <c r="KPG3214" s="132"/>
      <c r="KPH3214" s="132"/>
      <c r="KPI3214" s="132"/>
      <c r="KPJ3214" s="132"/>
      <c r="KPK3214" s="132"/>
      <c r="KPL3214" s="132"/>
      <c r="KPM3214" s="132"/>
      <c r="KPN3214" s="132"/>
      <c r="KPO3214" s="132"/>
      <c r="KPP3214" s="132"/>
      <c r="KPQ3214" s="132"/>
      <c r="KPR3214" s="132"/>
      <c r="KPS3214" s="132"/>
      <c r="KPT3214" s="132"/>
      <c r="KPU3214" s="132"/>
      <c r="KPV3214" s="132"/>
      <c r="KPW3214" s="132"/>
      <c r="KPX3214" s="132"/>
      <c r="KPY3214" s="132"/>
      <c r="KPZ3214" s="132"/>
      <c r="KQA3214" s="132"/>
      <c r="KQB3214" s="132"/>
      <c r="KQC3214" s="132"/>
      <c r="KQD3214" s="132"/>
      <c r="KQE3214" s="132"/>
      <c r="KQF3214" s="132"/>
      <c r="KQG3214" s="132"/>
      <c r="KQH3214" s="132"/>
      <c r="KQI3214" s="132"/>
      <c r="KQJ3214" s="132"/>
      <c r="KQK3214" s="132"/>
      <c r="KQL3214" s="132"/>
      <c r="KQM3214" s="132"/>
      <c r="KQN3214" s="132"/>
      <c r="KQO3214" s="132"/>
      <c r="KQP3214" s="132"/>
      <c r="KQQ3214" s="132"/>
      <c r="KQR3214" s="132"/>
      <c r="KQS3214" s="132"/>
      <c r="KQT3214" s="132"/>
      <c r="KQU3214" s="132"/>
      <c r="KQV3214" s="132"/>
      <c r="KQW3214" s="132"/>
      <c r="KQX3214" s="132"/>
      <c r="KQY3214" s="132"/>
      <c r="KQZ3214" s="132"/>
      <c r="KRA3214" s="132"/>
      <c r="KRB3214" s="132"/>
      <c r="KRC3214" s="132"/>
      <c r="KRD3214" s="132"/>
      <c r="KRE3214" s="132"/>
      <c r="KRF3214" s="132"/>
      <c r="KRG3214" s="132"/>
      <c r="KRH3214" s="132"/>
      <c r="KRI3214" s="132"/>
      <c r="KRJ3214" s="132"/>
      <c r="KRK3214" s="132"/>
      <c r="KRL3214" s="132"/>
      <c r="KRM3214" s="132"/>
      <c r="KRN3214" s="132"/>
      <c r="KRO3214" s="132"/>
      <c r="KRP3214" s="132"/>
      <c r="KRQ3214" s="132"/>
      <c r="KRR3214" s="132"/>
      <c r="KRS3214" s="132"/>
      <c r="KRT3214" s="132"/>
      <c r="KRU3214" s="132"/>
      <c r="KRV3214" s="132"/>
      <c r="KRW3214" s="132"/>
      <c r="KRX3214" s="132"/>
      <c r="KRY3214" s="132"/>
      <c r="KRZ3214" s="132"/>
      <c r="KSA3214" s="132"/>
      <c r="KSB3214" s="132"/>
      <c r="KSC3214" s="132"/>
      <c r="KSD3214" s="132"/>
      <c r="KSE3214" s="132"/>
      <c r="KSF3214" s="132"/>
      <c r="KSG3214" s="132"/>
      <c r="KSH3214" s="132"/>
      <c r="KSI3214" s="132"/>
      <c r="KSJ3214" s="132"/>
      <c r="KSK3214" s="132"/>
      <c r="KSL3214" s="132"/>
      <c r="KSM3214" s="132"/>
      <c r="KSN3214" s="132"/>
      <c r="KSO3214" s="132"/>
      <c r="KSP3214" s="132"/>
      <c r="KSQ3214" s="132"/>
      <c r="KSR3214" s="132"/>
      <c r="KSS3214" s="132"/>
      <c r="KST3214" s="132"/>
      <c r="KSU3214" s="132"/>
      <c r="KSV3214" s="132"/>
      <c r="KSW3214" s="132"/>
      <c r="KSX3214" s="132"/>
      <c r="KSY3214" s="132"/>
      <c r="KSZ3214" s="132"/>
      <c r="KTA3214" s="132"/>
      <c r="KTB3214" s="132"/>
      <c r="KTC3214" s="132"/>
      <c r="KTD3214" s="132"/>
      <c r="KTE3214" s="132"/>
      <c r="KTF3214" s="132"/>
      <c r="KTG3214" s="132"/>
      <c r="KTH3214" s="132"/>
      <c r="KTI3214" s="132"/>
      <c r="KTJ3214" s="132"/>
      <c r="KTK3214" s="132"/>
      <c r="KTL3214" s="132"/>
      <c r="KTM3214" s="132"/>
      <c r="KTN3214" s="132"/>
      <c r="KTO3214" s="132"/>
      <c r="KTP3214" s="132"/>
      <c r="KTQ3214" s="132"/>
      <c r="KTR3214" s="132"/>
      <c r="KTS3214" s="132"/>
      <c r="KTT3214" s="132"/>
      <c r="KTU3214" s="132"/>
      <c r="KTV3214" s="132"/>
      <c r="KTW3214" s="132"/>
      <c r="KTX3214" s="132"/>
      <c r="KTY3214" s="132"/>
      <c r="KTZ3214" s="132"/>
      <c r="KUA3214" s="132"/>
      <c r="KUB3214" s="132"/>
      <c r="KUC3214" s="132"/>
      <c r="KUD3214" s="132"/>
      <c r="KUE3214" s="132"/>
      <c r="KUF3214" s="132"/>
      <c r="KUG3214" s="132"/>
      <c r="KUH3214" s="132"/>
      <c r="KUI3214" s="132"/>
      <c r="KUJ3214" s="132"/>
      <c r="KUK3214" s="132"/>
      <c r="KUL3214" s="132"/>
      <c r="KUM3214" s="132"/>
      <c r="KUN3214" s="132"/>
      <c r="KUO3214" s="132"/>
      <c r="KUP3214" s="132"/>
      <c r="KUQ3214" s="132"/>
      <c r="KUR3214" s="132"/>
      <c r="KUS3214" s="132"/>
      <c r="KUT3214" s="132"/>
      <c r="KUU3214" s="132"/>
      <c r="KUV3214" s="132"/>
      <c r="KUW3214" s="132"/>
      <c r="KUX3214" s="132"/>
      <c r="KUY3214" s="132"/>
      <c r="KUZ3214" s="132"/>
      <c r="KVA3214" s="132"/>
      <c r="KVB3214" s="132"/>
      <c r="KVC3214" s="132"/>
      <c r="KVD3214" s="132"/>
      <c r="KVE3214" s="132"/>
      <c r="KVF3214" s="132"/>
      <c r="KVG3214" s="132"/>
      <c r="KVH3214" s="132"/>
      <c r="KVI3214" s="132"/>
      <c r="KVJ3214" s="132"/>
      <c r="KVK3214" s="132"/>
      <c r="KVL3214" s="132"/>
      <c r="KVM3214" s="132"/>
      <c r="KVN3214" s="132"/>
      <c r="KVO3214" s="132"/>
      <c r="KVP3214" s="132"/>
      <c r="KVQ3214" s="132"/>
      <c r="KVR3214" s="132"/>
      <c r="KVS3214" s="132"/>
      <c r="KVT3214" s="132"/>
      <c r="KVU3214" s="132"/>
      <c r="KVV3214" s="132"/>
      <c r="KVW3214" s="132"/>
      <c r="KVX3214" s="132"/>
      <c r="KVY3214" s="132"/>
      <c r="KVZ3214" s="132"/>
      <c r="KWA3214" s="132"/>
      <c r="KWB3214" s="132"/>
      <c r="KWC3214" s="132"/>
      <c r="KWD3214" s="132"/>
      <c r="KWE3214" s="132"/>
      <c r="KWF3214" s="132"/>
      <c r="KWG3214" s="132"/>
      <c r="KWH3214" s="132"/>
      <c r="KWI3214" s="132"/>
      <c r="KWJ3214" s="132"/>
      <c r="KWK3214" s="132"/>
      <c r="KWL3214" s="132"/>
      <c r="KWM3214" s="132"/>
      <c r="KWN3214" s="132"/>
      <c r="KWO3214" s="132"/>
      <c r="KWP3214" s="132"/>
      <c r="KWQ3214" s="132"/>
      <c r="KWR3214" s="132"/>
      <c r="KWS3214" s="132"/>
      <c r="KWT3214" s="132"/>
      <c r="KWU3214" s="132"/>
      <c r="KWV3214" s="132"/>
      <c r="KWW3214" s="132"/>
      <c r="KWX3214" s="132"/>
      <c r="KWY3214" s="132"/>
      <c r="KWZ3214" s="132"/>
      <c r="KXA3214" s="132"/>
      <c r="KXB3214" s="132"/>
      <c r="KXC3214" s="132"/>
      <c r="KXD3214" s="132"/>
      <c r="KXE3214" s="132"/>
      <c r="KXF3214" s="132"/>
      <c r="KXG3214" s="132"/>
      <c r="KXH3214" s="132"/>
      <c r="KXI3214" s="132"/>
      <c r="KXJ3214" s="132"/>
      <c r="KXK3214" s="132"/>
      <c r="KXL3214" s="132"/>
      <c r="KXM3214" s="132"/>
      <c r="KXN3214" s="132"/>
      <c r="KXO3214" s="132"/>
      <c r="KXP3214" s="132"/>
      <c r="KXQ3214" s="132"/>
      <c r="KXR3214" s="132"/>
      <c r="KXS3214" s="132"/>
      <c r="KXT3214" s="132"/>
      <c r="KXU3214" s="132"/>
      <c r="KXV3214" s="132"/>
      <c r="KXW3214" s="132"/>
      <c r="KXX3214" s="132"/>
      <c r="KXY3214" s="132"/>
      <c r="KXZ3214" s="132"/>
      <c r="KYA3214" s="132"/>
      <c r="KYB3214" s="132"/>
      <c r="KYC3214" s="132"/>
      <c r="KYD3214" s="132"/>
      <c r="KYE3214" s="132"/>
      <c r="KYF3214" s="132"/>
      <c r="KYG3214" s="132"/>
      <c r="KYH3214" s="132"/>
      <c r="KYI3214" s="132"/>
      <c r="KYJ3214" s="132"/>
      <c r="KYK3214" s="132"/>
      <c r="KYL3214" s="132"/>
      <c r="KYM3214" s="132"/>
      <c r="KYN3214" s="132"/>
      <c r="KYO3214" s="132"/>
      <c r="KYP3214" s="132"/>
      <c r="KYQ3214" s="132"/>
      <c r="KYR3214" s="132"/>
      <c r="KYS3214" s="132"/>
      <c r="KYT3214" s="132"/>
      <c r="KYU3214" s="132"/>
      <c r="KYV3214" s="132"/>
      <c r="KYW3214" s="132"/>
      <c r="KYX3214" s="132"/>
      <c r="KYY3214" s="132"/>
      <c r="KYZ3214" s="132"/>
      <c r="KZA3214" s="132"/>
      <c r="KZB3214" s="132"/>
      <c r="KZC3214" s="132"/>
      <c r="KZD3214" s="132"/>
      <c r="KZE3214" s="132"/>
      <c r="KZF3214" s="132"/>
      <c r="KZG3214" s="132"/>
      <c r="KZH3214" s="132"/>
      <c r="KZI3214" s="132"/>
      <c r="KZJ3214" s="132"/>
      <c r="KZK3214" s="132"/>
      <c r="KZL3214" s="132"/>
      <c r="KZM3214" s="132"/>
      <c r="KZN3214" s="132"/>
      <c r="KZO3214" s="132"/>
      <c r="KZP3214" s="132"/>
      <c r="KZQ3214" s="132"/>
      <c r="KZR3214" s="132"/>
      <c r="KZS3214" s="132"/>
      <c r="KZT3214" s="132"/>
      <c r="KZU3214" s="132"/>
      <c r="KZV3214" s="132"/>
      <c r="KZW3214" s="132"/>
      <c r="KZX3214" s="132"/>
      <c r="KZY3214" s="132"/>
      <c r="KZZ3214" s="132"/>
      <c r="LAA3214" s="132"/>
      <c r="LAB3214" s="132"/>
      <c r="LAC3214" s="132"/>
      <c r="LAD3214" s="132"/>
      <c r="LAE3214" s="132"/>
      <c r="LAF3214" s="132"/>
      <c r="LAG3214" s="132"/>
      <c r="LAH3214" s="132"/>
      <c r="LAI3214" s="132"/>
      <c r="LAJ3214" s="132"/>
      <c r="LAK3214" s="132"/>
      <c r="LAL3214" s="132"/>
      <c r="LAM3214" s="132"/>
      <c r="LAN3214" s="132"/>
      <c r="LAO3214" s="132"/>
      <c r="LAP3214" s="132"/>
      <c r="LAQ3214" s="132"/>
      <c r="LAR3214" s="132"/>
      <c r="LAS3214" s="132"/>
      <c r="LAT3214" s="132"/>
      <c r="LAU3214" s="132"/>
      <c r="LAV3214" s="132"/>
      <c r="LAW3214" s="132"/>
      <c r="LAX3214" s="132"/>
      <c r="LAY3214" s="132"/>
      <c r="LAZ3214" s="132"/>
      <c r="LBA3214" s="132"/>
      <c r="LBB3214" s="132"/>
      <c r="LBC3214" s="132"/>
      <c r="LBD3214" s="132"/>
      <c r="LBE3214" s="132"/>
      <c r="LBF3214" s="132"/>
      <c r="LBG3214" s="132"/>
      <c r="LBH3214" s="132"/>
      <c r="LBI3214" s="132"/>
      <c r="LBJ3214" s="132"/>
      <c r="LBK3214" s="132"/>
      <c r="LBL3214" s="132"/>
      <c r="LBM3214" s="132"/>
      <c r="LBN3214" s="132"/>
      <c r="LBO3214" s="132"/>
      <c r="LBP3214" s="132"/>
      <c r="LBQ3214" s="132"/>
      <c r="LBR3214" s="132"/>
      <c r="LBS3214" s="132"/>
      <c r="LBT3214" s="132"/>
      <c r="LBU3214" s="132"/>
      <c r="LBV3214" s="132"/>
      <c r="LBW3214" s="132"/>
      <c r="LBX3214" s="132"/>
      <c r="LBY3214" s="132"/>
      <c r="LBZ3214" s="132"/>
      <c r="LCA3214" s="132"/>
      <c r="LCB3214" s="132"/>
      <c r="LCC3214" s="132"/>
      <c r="LCD3214" s="132"/>
      <c r="LCE3214" s="132"/>
      <c r="LCF3214" s="132"/>
      <c r="LCG3214" s="132"/>
      <c r="LCH3214" s="132"/>
      <c r="LCI3214" s="132"/>
      <c r="LCJ3214" s="132"/>
      <c r="LCK3214" s="132"/>
      <c r="LCL3214" s="132"/>
      <c r="LCM3214" s="132"/>
      <c r="LCN3214" s="132"/>
      <c r="LCO3214" s="132"/>
      <c r="LCP3214" s="132"/>
      <c r="LCQ3214" s="132"/>
      <c r="LCR3214" s="132"/>
      <c r="LCS3214" s="132"/>
      <c r="LCT3214" s="132"/>
      <c r="LCU3214" s="132"/>
      <c r="LCV3214" s="132"/>
      <c r="LCW3214" s="132"/>
      <c r="LCX3214" s="132"/>
      <c r="LCY3214" s="132"/>
      <c r="LCZ3214" s="132"/>
      <c r="LDA3214" s="132"/>
      <c r="LDB3214" s="132"/>
      <c r="LDC3214" s="132"/>
      <c r="LDD3214" s="132"/>
      <c r="LDE3214" s="132"/>
      <c r="LDF3214" s="132"/>
      <c r="LDG3214" s="132"/>
      <c r="LDH3214" s="132"/>
      <c r="LDI3214" s="132"/>
      <c r="LDJ3214" s="132"/>
      <c r="LDK3214" s="132"/>
      <c r="LDL3214" s="132"/>
      <c r="LDM3214" s="132"/>
      <c r="LDN3214" s="132"/>
      <c r="LDO3214" s="132"/>
      <c r="LDP3214" s="132"/>
      <c r="LDQ3214" s="132"/>
      <c r="LDR3214" s="132"/>
      <c r="LDS3214" s="132"/>
      <c r="LDT3214" s="132"/>
      <c r="LDU3214" s="132"/>
      <c r="LDV3214" s="132"/>
      <c r="LDW3214" s="132"/>
      <c r="LDX3214" s="132"/>
      <c r="LDY3214" s="132"/>
      <c r="LDZ3214" s="132"/>
      <c r="LEA3214" s="132"/>
      <c r="LEB3214" s="132"/>
      <c r="LEC3214" s="132"/>
      <c r="LED3214" s="132"/>
      <c r="LEE3214" s="132"/>
      <c r="LEF3214" s="132"/>
      <c r="LEG3214" s="132"/>
      <c r="LEH3214" s="132"/>
      <c r="LEI3214" s="132"/>
      <c r="LEJ3214" s="132"/>
      <c r="LEK3214" s="132"/>
      <c r="LEL3214" s="132"/>
      <c r="LEM3214" s="132"/>
      <c r="LEN3214" s="132"/>
      <c r="LEO3214" s="132"/>
      <c r="LEP3214" s="132"/>
      <c r="LEQ3214" s="132"/>
      <c r="LER3214" s="132"/>
      <c r="LES3214" s="132"/>
      <c r="LET3214" s="132"/>
      <c r="LEU3214" s="132"/>
      <c r="LEV3214" s="132"/>
      <c r="LEW3214" s="132"/>
      <c r="LEX3214" s="132"/>
      <c r="LEY3214" s="132"/>
      <c r="LEZ3214" s="132"/>
      <c r="LFA3214" s="132"/>
      <c r="LFB3214" s="132"/>
      <c r="LFC3214" s="132"/>
      <c r="LFD3214" s="132"/>
      <c r="LFE3214" s="132"/>
      <c r="LFF3214" s="132"/>
      <c r="LFG3214" s="132"/>
      <c r="LFH3214" s="132"/>
      <c r="LFI3214" s="132"/>
      <c r="LFJ3214" s="132"/>
      <c r="LFK3214" s="132"/>
      <c r="LFL3214" s="132"/>
      <c r="LFM3214" s="132"/>
      <c r="LFN3214" s="132"/>
      <c r="LFO3214" s="132"/>
      <c r="LFP3214" s="132"/>
      <c r="LFQ3214" s="132"/>
      <c r="LFR3214" s="132"/>
      <c r="LFS3214" s="132"/>
      <c r="LFT3214" s="132"/>
      <c r="LFU3214" s="132"/>
      <c r="LFV3214" s="132"/>
      <c r="LFW3214" s="132"/>
      <c r="LFX3214" s="132"/>
      <c r="LFY3214" s="132"/>
      <c r="LFZ3214" s="132"/>
      <c r="LGA3214" s="132"/>
      <c r="LGB3214" s="132"/>
      <c r="LGC3214" s="132"/>
      <c r="LGD3214" s="132"/>
      <c r="LGE3214" s="132"/>
      <c r="LGF3214" s="132"/>
      <c r="LGG3214" s="132"/>
      <c r="LGH3214" s="132"/>
      <c r="LGI3214" s="132"/>
      <c r="LGJ3214" s="132"/>
      <c r="LGK3214" s="132"/>
      <c r="LGL3214" s="132"/>
      <c r="LGM3214" s="132"/>
      <c r="LGN3214" s="132"/>
      <c r="LGO3214" s="132"/>
      <c r="LGP3214" s="132"/>
      <c r="LGQ3214" s="132"/>
      <c r="LGR3214" s="132"/>
      <c r="LGS3214" s="132"/>
      <c r="LGT3214" s="132"/>
      <c r="LGU3214" s="132"/>
      <c r="LGV3214" s="132"/>
      <c r="LGW3214" s="132"/>
      <c r="LGX3214" s="132"/>
      <c r="LGY3214" s="132"/>
      <c r="LGZ3214" s="132"/>
      <c r="LHA3214" s="132"/>
      <c r="LHB3214" s="132"/>
      <c r="LHC3214" s="132"/>
      <c r="LHD3214" s="132"/>
      <c r="LHE3214" s="132"/>
      <c r="LHF3214" s="132"/>
      <c r="LHG3214" s="132"/>
      <c r="LHH3214" s="132"/>
      <c r="LHI3214" s="132"/>
      <c r="LHJ3214" s="132"/>
      <c r="LHK3214" s="132"/>
      <c r="LHL3214" s="132"/>
      <c r="LHM3214" s="132"/>
      <c r="LHN3214" s="132"/>
      <c r="LHO3214" s="132"/>
      <c r="LHP3214" s="132"/>
      <c r="LHQ3214" s="132"/>
      <c r="LHR3214" s="132"/>
      <c r="LHS3214" s="132"/>
      <c r="LHT3214" s="132"/>
      <c r="LHU3214" s="132"/>
      <c r="LHV3214" s="132"/>
      <c r="LHW3214" s="132"/>
      <c r="LHX3214" s="132"/>
      <c r="LHY3214" s="132"/>
      <c r="LHZ3214" s="132"/>
      <c r="LIA3214" s="132"/>
      <c r="LIB3214" s="132"/>
      <c r="LIC3214" s="132"/>
      <c r="LID3214" s="132"/>
      <c r="LIE3214" s="132"/>
      <c r="LIF3214" s="132"/>
      <c r="LIG3214" s="132"/>
      <c r="LIH3214" s="132"/>
      <c r="LII3214" s="132"/>
      <c r="LIJ3214" s="132"/>
      <c r="LIK3214" s="132"/>
      <c r="LIL3214" s="132"/>
      <c r="LIM3214" s="132"/>
      <c r="LIN3214" s="132"/>
      <c r="LIO3214" s="132"/>
      <c r="LIP3214" s="132"/>
      <c r="LIQ3214" s="132"/>
      <c r="LIR3214" s="132"/>
      <c r="LIS3214" s="132"/>
      <c r="LIT3214" s="132"/>
      <c r="LIU3214" s="132"/>
      <c r="LIV3214" s="132"/>
      <c r="LIW3214" s="132"/>
      <c r="LIX3214" s="132"/>
      <c r="LIY3214" s="132"/>
      <c r="LIZ3214" s="132"/>
      <c r="LJA3214" s="132"/>
      <c r="LJB3214" s="132"/>
      <c r="LJC3214" s="132"/>
      <c r="LJD3214" s="132"/>
      <c r="LJE3214" s="132"/>
      <c r="LJF3214" s="132"/>
      <c r="LJG3214" s="132"/>
      <c r="LJH3214" s="132"/>
      <c r="LJI3214" s="132"/>
      <c r="LJJ3214" s="132"/>
      <c r="LJK3214" s="132"/>
      <c r="LJL3214" s="132"/>
      <c r="LJM3214" s="132"/>
      <c r="LJN3214" s="132"/>
      <c r="LJO3214" s="132"/>
      <c r="LJP3214" s="132"/>
      <c r="LJQ3214" s="132"/>
      <c r="LJR3214" s="132"/>
      <c r="LJS3214" s="132"/>
      <c r="LJT3214" s="132"/>
      <c r="LJU3214" s="132"/>
      <c r="LJV3214" s="132"/>
      <c r="LJW3214" s="132"/>
      <c r="LJX3214" s="132"/>
      <c r="LJY3214" s="132"/>
      <c r="LJZ3214" s="132"/>
      <c r="LKA3214" s="132"/>
      <c r="LKB3214" s="132"/>
      <c r="LKC3214" s="132"/>
      <c r="LKD3214" s="132"/>
      <c r="LKE3214" s="132"/>
      <c r="LKF3214" s="132"/>
      <c r="LKG3214" s="132"/>
      <c r="LKH3214" s="132"/>
      <c r="LKI3214" s="132"/>
      <c r="LKJ3214" s="132"/>
      <c r="LKK3214" s="132"/>
      <c r="LKL3214" s="132"/>
      <c r="LKM3214" s="132"/>
      <c r="LKN3214" s="132"/>
      <c r="LKO3214" s="132"/>
      <c r="LKP3214" s="132"/>
      <c r="LKQ3214" s="132"/>
      <c r="LKR3214" s="132"/>
      <c r="LKS3214" s="132"/>
      <c r="LKT3214" s="132"/>
      <c r="LKU3214" s="132"/>
      <c r="LKV3214" s="132"/>
      <c r="LKW3214" s="132"/>
      <c r="LKX3214" s="132"/>
      <c r="LKY3214" s="132"/>
      <c r="LKZ3214" s="132"/>
      <c r="LLA3214" s="132"/>
      <c r="LLB3214" s="132"/>
      <c r="LLC3214" s="132"/>
      <c r="LLD3214" s="132"/>
      <c r="LLE3214" s="132"/>
      <c r="LLF3214" s="132"/>
      <c r="LLG3214" s="132"/>
      <c r="LLH3214" s="132"/>
      <c r="LLI3214" s="132"/>
      <c r="LLJ3214" s="132"/>
      <c r="LLK3214" s="132"/>
      <c r="LLL3214" s="132"/>
      <c r="LLM3214" s="132"/>
      <c r="LLN3214" s="132"/>
      <c r="LLO3214" s="132"/>
      <c r="LLP3214" s="132"/>
      <c r="LLQ3214" s="132"/>
      <c r="LLR3214" s="132"/>
      <c r="LLS3214" s="132"/>
      <c r="LLT3214" s="132"/>
      <c r="LLU3214" s="132"/>
      <c r="LLV3214" s="132"/>
      <c r="LLW3214" s="132"/>
      <c r="LLX3214" s="132"/>
      <c r="LLY3214" s="132"/>
      <c r="LLZ3214" s="132"/>
      <c r="LMA3214" s="132"/>
      <c r="LMB3214" s="132"/>
      <c r="LMC3214" s="132"/>
      <c r="LMD3214" s="132"/>
      <c r="LME3214" s="132"/>
      <c r="LMF3214" s="132"/>
      <c r="LMG3214" s="132"/>
      <c r="LMH3214" s="132"/>
      <c r="LMI3214" s="132"/>
      <c r="LMJ3214" s="132"/>
      <c r="LMK3214" s="132"/>
      <c r="LML3214" s="132"/>
      <c r="LMM3214" s="132"/>
      <c r="LMN3214" s="132"/>
      <c r="LMO3214" s="132"/>
      <c r="LMP3214" s="132"/>
      <c r="LMQ3214" s="132"/>
      <c r="LMR3214" s="132"/>
      <c r="LMS3214" s="132"/>
      <c r="LMT3214" s="132"/>
      <c r="LMU3214" s="132"/>
      <c r="LMV3214" s="132"/>
      <c r="LMW3214" s="132"/>
      <c r="LMX3214" s="132"/>
      <c r="LMY3214" s="132"/>
      <c r="LMZ3214" s="132"/>
      <c r="LNA3214" s="132"/>
      <c r="LNB3214" s="132"/>
      <c r="LNC3214" s="132"/>
      <c r="LND3214" s="132"/>
      <c r="LNE3214" s="132"/>
      <c r="LNF3214" s="132"/>
      <c r="LNG3214" s="132"/>
      <c r="LNH3214" s="132"/>
      <c r="LNI3214" s="132"/>
      <c r="LNJ3214" s="132"/>
      <c r="LNK3214" s="132"/>
      <c r="LNL3214" s="132"/>
      <c r="LNM3214" s="132"/>
      <c r="LNN3214" s="132"/>
      <c r="LNO3214" s="132"/>
      <c r="LNP3214" s="132"/>
      <c r="LNQ3214" s="132"/>
      <c r="LNR3214" s="132"/>
      <c r="LNS3214" s="132"/>
      <c r="LNT3214" s="132"/>
      <c r="LNU3214" s="132"/>
      <c r="LNV3214" s="132"/>
      <c r="LNW3214" s="132"/>
      <c r="LNX3214" s="132"/>
      <c r="LNY3214" s="132"/>
      <c r="LNZ3214" s="132"/>
      <c r="LOA3214" s="132"/>
      <c r="LOB3214" s="132"/>
      <c r="LOC3214" s="132"/>
      <c r="LOD3214" s="132"/>
      <c r="LOE3214" s="132"/>
      <c r="LOF3214" s="132"/>
      <c r="LOG3214" s="132"/>
      <c r="LOH3214" s="132"/>
      <c r="LOI3214" s="132"/>
      <c r="LOJ3214" s="132"/>
      <c r="LOK3214" s="132"/>
      <c r="LOL3214" s="132"/>
      <c r="LOM3214" s="132"/>
      <c r="LON3214" s="132"/>
      <c r="LOO3214" s="132"/>
      <c r="LOP3214" s="132"/>
      <c r="LOQ3214" s="132"/>
      <c r="LOR3214" s="132"/>
      <c r="LOS3214" s="132"/>
      <c r="LOT3214" s="132"/>
      <c r="LOU3214" s="132"/>
      <c r="LOV3214" s="132"/>
      <c r="LOW3214" s="132"/>
      <c r="LOX3214" s="132"/>
      <c r="LOY3214" s="132"/>
      <c r="LOZ3214" s="132"/>
      <c r="LPA3214" s="132"/>
      <c r="LPB3214" s="132"/>
      <c r="LPC3214" s="132"/>
      <c r="LPD3214" s="132"/>
      <c r="LPE3214" s="132"/>
      <c r="LPF3214" s="132"/>
      <c r="LPG3214" s="132"/>
      <c r="LPH3214" s="132"/>
      <c r="LPI3214" s="132"/>
      <c r="LPJ3214" s="132"/>
      <c r="LPK3214" s="132"/>
      <c r="LPL3214" s="132"/>
      <c r="LPM3214" s="132"/>
      <c r="LPN3214" s="132"/>
      <c r="LPO3214" s="132"/>
      <c r="LPP3214" s="132"/>
      <c r="LPQ3214" s="132"/>
      <c r="LPR3214" s="132"/>
      <c r="LPS3214" s="132"/>
      <c r="LPT3214" s="132"/>
      <c r="LPU3214" s="132"/>
      <c r="LPV3214" s="132"/>
      <c r="LPW3214" s="132"/>
      <c r="LPX3214" s="132"/>
      <c r="LPY3214" s="132"/>
      <c r="LPZ3214" s="132"/>
      <c r="LQA3214" s="132"/>
      <c r="LQB3214" s="132"/>
      <c r="LQC3214" s="132"/>
      <c r="LQD3214" s="132"/>
      <c r="LQE3214" s="132"/>
      <c r="LQF3214" s="132"/>
      <c r="LQG3214" s="132"/>
      <c r="LQH3214" s="132"/>
      <c r="LQI3214" s="132"/>
      <c r="LQJ3214" s="132"/>
      <c r="LQK3214" s="132"/>
      <c r="LQL3214" s="132"/>
      <c r="LQM3214" s="132"/>
      <c r="LQN3214" s="132"/>
      <c r="LQO3214" s="132"/>
      <c r="LQP3214" s="132"/>
      <c r="LQQ3214" s="132"/>
      <c r="LQR3214" s="132"/>
      <c r="LQS3214" s="132"/>
      <c r="LQT3214" s="132"/>
      <c r="LQU3214" s="132"/>
      <c r="LQV3214" s="132"/>
      <c r="LQW3214" s="132"/>
      <c r="LQX3214" s="132"/>
      <c r="LQY3214" s="132"/>
      <c r="LQZ3214" s="132"/>
      <c r="LRA3214" s="132"/>
      <c r="LRB3214" s="132"/>
      <c r="LRC3214" s="132"/>
      <c r="LRD3214" s="132"/>
      <c r="LRE3214" s="132"/>
      <c r="LRF3214" s="132"/>
      <c r="LRG3214" s="132"/>
      <c r="LRH3214" s="132"/>
      <c r="LRI3214" s="132"/>
      <c r="LRJ3214" s="132"/>
      <c r="LRK3214" s="132"/>
      <c r="LRL3214" s="132"/>
      <c r="LRM3214" s="132"/>
      <c r="LRN3214" s="132"/>
      <c r="LRO3214" s="132"/>
      <c r="LRP3214" s="132"/>
      <c r="LRQ3214" s="132"/>
      <c r="LRR3214" s="132"/>
      <c r="LRS3214" s="132"/>
      <c r="LRT3214" s="132"/>
      <c r="LRU3214" s="132"/>
      <c r="LRV3214" s="132"/>
      <c r="LRW3214" s="132"/>
      <c r="LRX3214" s="132"/>
      <c r="LRY3214" s="132"/>
      <c r="LRZ3214" s="132"/>
      <c r="LSA3214" s="132"/>
      <c r="LSB3214" s="132"/>
      <c r="LSC3214" s="132"/>
      <c r="LSD3214" s="132"/>
      <c r="LSE3214" s="132"/>
      <c r="LSF3214" s="132"/>
      <c r="LSG3214" s="132"/>
      <c r="LSH3214" s="132"/>
      <c r="LSI3214" s="132"/>
      <c r="LSJ3214" s="132"/>
      <c r="LSK3214" s="132"/>
      <c r="LSL3214" s="132"/>
      <c r="LSM3214" s="132"/>
      <c r="LSN3214" s="132"/>
      <c r="LSO3214" s="132"/>
      <c r="LSP3214" s="132"/>
      <c r="LSQ3214" s="132"/>
      <c r="LSR3214" s="132"/>
      <c r="LSS3214" s="132"/>
      <c r="LST3214" s="132"/>
      <c r="LSU3214" s="132"/>
      <c r="LSV3214" s="132"/>
      <c r="LSW3214" s="132"/>
      <c r="LSX3214" s="132"/>
      <c r="LSY3214" s="132"/>
      <c r="LSZ3214" s="132"/>
      <c r="LTA3214" s="132"/>
      <c r="LTB3214" s="132"/>
      <c r="LTC3214" s="132"/>
      <c r="LTD3214" s="132"/>
      <c r="LTE3214" s="132"/>
      <c r="LTF3214" s="132"/>
      <c r="LTG3214" s="132"/>
      <c r="LTH3214" s="132"/>
      <c r="LTI3214" s="132"/>
      <c r="LTJ3214" s="132"/>
      <c r="LTK3214" s="132"/>
      <c r="LTL3214" s="132"/>
      <c r="LTM3214" s="132"/>
      <c r="LTN3214" s="132"/>
      <c r="LTO3214" s="132"/>
      <c r="LTP3214" s="132"/>
      <c r="LTQ3214" s="132"/>
      <c r="LTR3214" s="132"/>
      <c r="LTS3214" s="132"/>
      <c r="LTT3214" s="132"/>
      <c r="LTU3214" s="132"/>
      <c r="LTV3214" s="132"/>
      <c r="LTW3214" s="132"/>
      <c r="LTX3214" s="132"/>
      <c r="LTY3214" s="132"/>
      <c r="LTZ3214" s="132"/>
      <c r="LUA3214" s="132"/>
      <c r="LUB3214" s="132"/>
      <c r="LUC3214" s="132"/>
      <c r="LUD3214" s="132"/>
      <c r="LUE3214" s="132"/>
      <c r="LUF3214" s="132"/>
      <c r="LUG3214" s="132"/>
      <c r="LUH3214" s="132"/>
      <c r="LUI3214" s="132"/>
      <c r="LUJ3214" s="132"/>
      <c r="LUK3214" s="132"/>
      <c r="LUL3214" s="132"/>
      <c r="LUM3214" s="132"/>
      <c r="LUN3214" s="132"/>
      <c r="LUO3214" s="132"/>
      <c r="LUP3214" s="132"/>
      <c r="LUQ3214" s="132"/>
      <c r="LUR3214" s="132"/>
      <c r="LUS3214" s="132"/>
      <c r="LUT3214" s="132"/>
      <c r="LUU3214" s="132"/>
      <c r="LUV3214" s="132"/>
      <c r="LUW3214" s="132"/>
      <c r="LUX3214" s="132"/>
      <c r="LUY3214" s="132"/>
      <c r="LUZ3214" s="132"/>
      <c r="LVA3214" s="132"/>
      <c r="LVB3214" s="132"/>
      <c r="LVC3214" s="132"/>
      <c r="LVD3214" s="132"/>
      <c r="LVE3214" s="132"/>
      <c r="LVF3214" s="132"/>
      <c r="LVG3214" s="132"/>
      <c r="LVH3214" s="132"/>
      <c r="LVI3214" s="132"/>
      <c r="LVJ3214" s="132"/>
      <c r="LVK3214" s="132"/>
      <c r="LVL3214" s="132"/>
      <c r="LVM3214" s="132"/>
      <c r="LVN3214" s="132"/>
      <c r="LVO3214" s="132"/>
      <c r="LVP3214" s="132"/>
      <c r="LVQ3214" s="132"/>
      <c r="LVR3214" s="132"/>
      <c r="LVS3214" s="132"/>
      <c r="LVT3214" s="132"/>
      <c r="LVU3214" s="132"/>
      <c r="LVV3214" s="132"/>
      <c r="LVW3214" s="132"/>
      <c r="LVX3214" s="132"/>
      <c r="LVY3214" s="132"/>
      <c r="LVZ3214" s="132"/>
      <c r="LWA3214" s="132"/>
      <c r="LWB3214" s="132"/>
      <c r="LWC3214" s="132"/>
      <c r="LWD3214" s="132"/>
      <c r="LWE3214" s="132"/>
      <c r="LWF3214" s="132"/>
      <c r="LWG3214" s="132"/>
      <c r="LWH3214" s="132"/>
      <c r="LWI3214" s="132"/>
      <c r="LWJ3214" s="132"/>
      <c r="LWK3214" s="132"/>
      <c r="LWL3214" s="132"/>
      <c r="LWM3214" s="132"/>
      <c r="LWN3214" s="132"/>
      <c r="LWO3214" s="132"/>
      <c r="LWP3214" s="132"/>
      <c r="LWQ3214" s="132"/>
      <c r="LWR3214" s="132"/>
      <c r="LWS3214" s="132"/>
      <c r="LWT3214" s="132"/>
      <c r="LWU3214" s="132"/>
      <c r="LWV3214" s="132"/>
      <c r="LWW3214" s="132"/>
      <c r="LWX3214" s="132"/>
      <c r="LWY3214" s="132"/>
      <c r="LWZ3214" s="132"/>
      <c r="LXA3214" s="132"/>
      <c r="LXB3214" s="132"/>
      <c r="LXC3214" s="132"/>
      <c r="LXD3214" s="132"/>
      <c r="LXE3214" s="132"/>
      <c r="LXF3214" s="132"/>
      <c r="LXG3214" s="132"/>
      <c r="LXH3214" s="132"/>
      <c r="LXI3214" s="132"/>
      <c r="LXJ3214" s="132"/>
      <c r="LXK3214" s="132"/>
      <c r="LXL3214" s="132"/>
      <c r="LXM3214" s="132"/>
      <c r="LXN3214" s="132"/>
      <c r="LXO3214" s="132"/>
      <c r="LXP3214" s="132"/>
      <c r="LXQ3214" s="132"/>
      <c r="LXR3214" s="132"/>
      <c r="LXS3214" s="132"/>
      <c r="LXT3214" s="132"/>
      <c r="LXU3214" s="132"/>
      <c r="LXV3214" s="132"/>
      <c r="LXW3214" s="132"/>
      <c r="LXX3214" s="132"/>
      <c r="LXY3214" s="132"/>
      <c r="LXZ3214" s="132"/>
      <c r="LYA3214" s="132"/>
      <c r="LYB3214" s="132"/>
      <c r="LYC3214" s="132"/>
      <c r="LYD3214" s="132"/>
      <c r="LYE3214" s="132"/>
      <c r="LYF3214" s="132"/>
      <c r="LYG3214" s="132"/>
      <c r="LYH3214" s="132"/>
      <c r="LYI3214" s="132"/>
      <c r="LYJ3214" s="132"/>
      <c r="LYK3214" s="132"/>
      <c r="LYL3214" s="132"/>
      <c r="LYM3214" s="132"/>
      <c r="LYN3214" s="132"/>
      <c r="LYO3214" s="132"/>
      <c r="LYP3214" s="132"/>
      <c r="LYQ3214" s="132"/>
      <c r="LYR3214" s="132"/>
      <c r="LYS3214" s="132"/>
      <c r="LYT3214" s="132"/>
      <c r="LYU3214" s="132"/>
      <c r="LYV3214" s="132"/>
      <c r="LYW3214" s="132"/>
      <c r="LYX3214" s="132"/>
      <c r="LYY3214" s="132"/>
      <c r="LYZ3214" s="132"/>
      <c r="LZA3214" s="132"/>
      <c r="LZB3214" s="132"/>
      <c r="LZC3214" s="132"/>
      <c r="LZD3214" s="132"/>
      <c r="LZE3214" s="132"/>
      <c r="LZF3214" s="132"/>
      <c r="LZG3214" s="132"/>
      <c r="LZH3214" s="132"/>
      <c r="LZI3214" s="132"/>
      <c r="LZJ3214" s="132"/>
      <c r="LZK3214" s="132"/>
      <c r="LZL3214" s="132"/>
      <c r="LZM3214" s="132"/>
      <c r="LZN3214" s="132"/>
      <c r="LZO3214" s="132"/>
      <c r="LZP3214" s="132"/>
      <c r="LZQ3214" s="132"/>
      <c r="LZR3214" s="132"/>
      <c r="LZS3214" s="132"/>
      <c r="LZT3214" s="132"/>
      <c r="LZU3214" s="132"/>
      <c r="LZV3214" s="132"/>
      <c r="LZW3214" s="132"/>
      <c r="LZX3214" s="132"/>
      <c r="LZY3214" s="132"/>
      <c r="LZZ3214" s="132"/>
      <c r="MAA3214" s="132"/>
      <c r="MAB3214" s="132"/>
      <c r="MAC3214" s="132"/>
      <c r="MAD3214" s="132"/>
      <c r="MAE3214" s="132"/>
      <c r="MAF3214" s="132"/>
      <c r="MAG3214" s="132"/>
      <c r="MAH3214" s="132"/>
      <c r="MAI3214" s="132"/>
      <c r="MAJ3214" s="132"/>
      <c r="MAK3214" s="132"/>
      <c r="MAL3214" s="132"/>
      <c r="MAM3214" s="132"/>
      <c r="MAN3214" s="132"/>
      <c r="MAO3214" s="132"/>
      <c r="MAP3214" s="132"/>
      <c r="MAQ3214" s="132"/>
      <c r="MAR3214" s="132"/>
      <c r="MAS3214" s="132"/>
      <c r="MAT3214" s="132"/>
      <c r="MAU3214" s="132"/>
      <c r="MAV3214" s="132"/>
      <c r="MAW3214" s="132"/>
      <c r="MAX3214" s="132"/>
      <c r="MAY3214" s="132"/>
      <c r="MAZ3214" s="132"/>
      <c r="MBA3214" s="132"/>
      <c r="MBB3214" s="132"/>
      <c r="MBC3214" s="132"/>
      <c r="MBD3214" s="132"/>
      <c r="MBE3214" s="132"/>
      <c r="MBF3214" s="132"/>
      <c r="MBG3214" s="132"/>
      <c r="MBH3214" s="132"/>
      <c r="MBI3214" s="132"/>
      <c r="MBJ3214" s="132"/>
      <c r="MBK3214" s="132"/>
      <c r="MBL3214" s="132"/>
      <c r="MBM3214" s="132"/>
      <c r="MBN3214" s="132"/>
      <c r="MBO3214" s="132"/>
      <c r="MBP3214" s="132"/>
      <c r="MBQ3214" s="132"/>
      <c r="MBR3214" s="132"/>
      <c r="MBS3214" s="132"/>
      <c r="MBT3214" s="132"/>
      <c r="MBU3214" s="132"/>
      <c r="MBV3214" s="132"/>
      <c r="MBW3214" s="132"/>
      <c r="MBX3214" s="132"/>
      <c r="MBY3214" s="132"/>
      <c r="MBZ3214" s="132"/>
      <c r="MCA3214" s="132"/>
      <c r="MCB3214" s="132"/>
      <c r="MCC3214" s="132"/>
      <c r="MCD3214" s="132"/>
      <c r="MCE3214" s="132"/>
      <c r="MCF3214" s="132"/>
      <c r="MCG3214" s="132"/>
      <c r="MCH3214" s="132"/>
      <c r="MCI3214" s="132"/>
      <c r="MCJ3214" s="132"/>
      <c r="MCK3214" s="132"/>
      <c r="MCL3214" s="132"/>
      <c r="MCM3214" s="132"/>
      <c r="MCN3214" s="132"/>
      <c r="MCO3214" s="132"/>
      <c r="MCP3214" s="132"/>
      <c r="MCQ3214" s="132"/>
      <c r="MCR3214" s="132"/>
      <c r="MCS3214" s="132"/>
      <c r="MCT3214" s="132"/>
      <c r="MCU3214" s="132"/>
      <c r="MCV3214" s="132"/>
      <c r="MCW3214" s="132"/>
      <c r="MCX3214" s="132"/>
      <c r="MCY3214" s="132"/>
      <c r="MCZ3214" s="132"/>
      <c r="MDA3214" s="132"/>
      <c r="MDB3214" s="132"/>
      <c r="MDC3214" s="132"/>
      <c r="MDD3214" s="132"/>
      <c r="MDE3214" s="132"/>
      <c r="MDF3214" s="132"/>
      <c r="MDG3214" s="132"/>
      <c r="MDH3214" s="132"/>
      <c r="MDI3214" s="132"/>
      <c r="MDJ3214" s="132"/>
      <c r="MDK3214" s="132"/>
      <c r="MDL3214" s="132"/>
      <c r="MDM3214" s="132"/>
      <c r="MDN3214" s="132"/>
      <c r="MDO3214" s="132"/>
      <c r="MDP3214" s="132"/>
      <c r="MDQ3214" s="132"/>
      <c r="MDR3214" s="132"/>
      <c r="MDS3214" s="132"/>
      <c r="MDT3214" s="132"/>
      <c r="MDU3214" s="132"/>
      <c r="MDV3214" s="132"/>
      <c r="MDW3214" s="132"/>
      <c r="MDX3214" s="132"/>
      <c r="MDY3214" s="132"/>
      <c r="MDZ3214" s="132"/>
      <c r="MEA3214" s="132"/>
      <c r="MEB3214" s="132"/>
      <c r="MEC3214" s="132"/>
      <c r="MED3214" s="132"/>
      <c r="MEE3214" s="132"/>
      <c r="MEF3214" s="132"/>
      <c r="MEG3214" s="132"/>
      <c r="MEH3214" s="132"/>
      <c r="MEI3214" s="132"/>
      <c r="MEJ3214" s="132"/>
      <c r="MEK3214" s="132"/>
      <c r="MEL3214" s="132"/>
      <c r="MEM3214" s="132"/>
      <c r="MEN3214" s="132"/>
      <c r="MEO3214" s="132"/>
      <c r="MEP3214" s="132"/>
      <c r="MEQ3214" s="132"/>
      <c r="MER3214" s="132"/>
      <c r="MES3214" s="132"/>
      <c r="MET3214" s="132"/>
      <c r="MEU3214" s="132"/>
      <c r="MEV3214" s="132"/>
      <c r="MEW3214" s="132"/>
      <c r="MEX3214" s="132"/>
      <c r="MEY3214" s="132"/>
      <c r="MEZ3214" s="132"/>
      <c r="MFA3214" s="132"/>
      <c r="MFB3214" s="132"/>
      <c r="MFC3214" s="132"/>
      <c r="MFD3214" s="132"/>
      <c r="MFE3214" s="132"/>
      <c r="MFF3214" s="132"/>
      <c r="MFG3214" s="132"/>
      <c r="MFH3214" s="132"/>
      <c r="MFI3214" s="132"/>
      <c r="MFJ3214" s="132"/>
      <c r="MFK3214" s="132"/>
      <c r="MFL3214" s="132"/>
      <c r="MFM3214" s="132"/>
      <c r="MFN3214" s="132"/>
      <c r="MFO3214" s="132"/>
      <c r="MFP3214" s="132"/>
      <c r="MFQ3214" s="132"/>
      <c r="MFR3214" s="132"/>
      <c r="MFS3214" s="132"/>
      <c r="MFT3214" s="132"/>
      <c r="MFU3214" s="132"/>
      <c r="MFV3214" s="132"/>
      <c r="MFW3214" s="132"/>
      <c r="MFX3214" s="132"/>
      <c r="MFY3214" s="132"/>
      <c r="MFZ3214" s="132"/>
      <c r="MGA3214" s="132"/>
      <c r="MGB3214" s="132"/>
      <c r="MGC3214" s="132"/>
      <c r="MGD3214" s="132"/>
      <c r="MGE3214" s="132"/>
      <c r="MGF3214" s="132"/>
      <c r="MGG3214" s="132"/>
      <c r="MGH3214" s="132"/>
      <c r="MGI3214" s="132"/>
      <c r="MGJ3214" s="132"/>
      <c r="MGK3214" s="132"/>
      <c r="MGL3214" s="132"/>
      <c r="MGM3214" s="132"/>
      <c r="MGN3214" s="132"/>
      <c r="MGO3214" s="132"/>
      <c r="MGP3214" s="132"/>
      <c r="MGQ3214" s="132"/>
      <c r="MGR3214" s="132"/>
      <c r="MGS3214" s="132"/>
      <c r="MGT3214" s="132"/>
      <c r="MGU3214" s="132"/>
      <c r="MGV3214" s="132"/>
      <c r="MGW3214" s="132"/>
      <c r="MGX3214" s="132"/>
      <c r="MGY3214" s="132"/>
      <c r="MGZ3214" s="132"/>
      <c r="MHA3214" s="132"/>
      <c r="MHB3214" s="132"/>
      <c r="MHC3214" s="132"/>
      <c r="MHD3214" s="132"/>
      <c r="MHE3214" s="132"/>
      <c r="MHF3214" s="132"/>
      <c r="MHG3214" s="132"/>
      <c r="MHH3214" s="132"/>
      <c r="MHI3214" s="132"/>
      <c r="MHJ3214" s="132"/>
      <c r="MHK3214" s="132"/>
      <c r="MHL3214" s="132"/>
      <c r="MHM3214" s="132"/>
      <c r="MHN3214" s="132"/>
      <c r="MHO3214" s="132"/>
      <c r="MHP3214" s="132"/>
      <c r="MHQ3214" s="132"/>
      <c r="MHR3214" s="132"/>
      <c r="MHS3214" s="132"/>
      <c r="MHT3214" s="132"/>
      <c r="MHU3214" s="132"/>
      <c r="MHV3214" s="132"/>
      <c r="MHW3214" s="132"/>
      <c r="MHX3214" s="132"/>
      <c r="MHY3214" s="132"/>
      <c r="MHZ3214" s="132"/>
      <c r="MIA3214" s="132"/>
      <c r="MIB3214" s="132"/>
      <c r="MIC3214" s="132"/>
      <c r="MID3214" s="132"/>
      <c r="MIE3214" s="132"/>
      <c r="MIF3214" s="132"/>
      <c r="MIG3214" s="132"/>
      <c r="MIH3214" s="132"/>
      <c r="MII3214" s="132"/>
      <c r="MIJ3214" s="132"/>
      <c r="MIK3214" s="132"/>
      <c r="MIL3214" s="132"/>
      <c r="MIM3214" s="132"/>
      <c r="MIN3214" s="132"/>
      <c r="MIO3214" s="132"/>
      <c r="MIP3214" s="132"/>
      <c r="MIQ3214" s="132"/>
      <c r="MIR3214" s="132"/>
      <c r="MIS3214" s="132"/>
      <c r="MIT3214" s="132"/>
      <c r="MIU3214" s="132"/>
      <c r="MIV3214" s="132"/>
      <c r="MIW3214" s="132"/>
      <c r="MIX3214" s="132"/>
      <c r="MIY3214" s="132"/>
      <c r="MIZ3214" s="132"/>
      <c r="MJA3214" s="132"/>
      <c r="MJB3214" s="132"/>
      <c r="MJC3214" s="132"/>
      <c r="MJD3214" s="132"/>
      <c r="MJE3214" s="132"/>
      <c r="MJF3214" s="132"/>
      <c r="MJG3214" s="132"/>
      <c r="MJH3214" s="132"/>
      <c r="MJI3214" s="132"/>
      <c r="MJJ3214" s="132"/>
      <c r="MJK3214" s="132"/>
      <c r="MJL3214" s="132"/>
      <c r="MJM3214" s="132"/>
      <c r="MJN3214" s="132"/>
      <c r="MJO3214" s="132"/>
      <c r="MJP3214" s="132"/>
      <c r="MJQ3214" s="132"/>
      <c r="MJR3214" s="132"/>
      <c r="MJS3214" s="132"/>
      <c r="MJT3214" s="132"/>
      <c r="MJU3214" s="132"/>
      <c r="MJV3214" s="132"/>
      <c r="MJW3214" s="132"/>
      <c r="MJX3214" s="132"/>
      <c r="MJY3214" s="132"/>
      <c r="MJZ3214" s="132"/>
      <c r="MKA3214" s="132"/>
      <c r="MKB3214" s="132"/>
      <c r="MKC3214" s="132"/>
      <c r="MKD3214" s="132"/>
      <c r="MKE3214" s="132"/>
      <c r="MKF3214" s="132"/>
      <c r="MKG3214" s="132"/>
      <c r="MKH3214" s="132"/>
      <c r="MKI3214" s="132"/>
      <c r="MKJ3214" s="132"/>
      <c r="MKK3214" s="132"/>
      <c r="MKL3214" s="132"/>
      <c r="MKM3214" s="132"/>
      <c r="MKN3214" s="132"/>
      <c r="MKO3214" s="132"/>
      <c r="MKP3214" s="132"/>
      <c r="MKQ3214" s="132"/>
      <c r="MKR3214" s="132"/>
      <c r="MKS3214" s="132"/>
      <c r="MKT3214" s="132"/>
      <c r="MKU3214" s="132"/>
      <c r="MKV3214" s="132"/>
      <c r="MKW3214" s="132"/>
      <c r="MKX3214" s="132"/>
      <c r="MKY3214" s="132"/>
      <c r="MKZ3214" s="132"/>
      <c r="MLA3214" s="132"/>
      <c r="MLB3214" s="132"/>
      <c r="MLC3214" s="132"/>
      <c r="MLD3214" s="132"/>
      <c r="MLE3214" s="132"/>
      <c r="MLF3214" s="132"/>
      <c r="MLG3214" s="132"/>
      <c r="MLH3214" s="132"/>
      <c r="MLI3214" s="132"/>
      <c r="MLJ3214" s="132"/>
      <c r="MLK3214" s="132"/>
      <c r="MLL3214" s="132"/>
      <c r="MLM3214" s="132"/>
      <c r="MLN3214" s="132"/>
      <c r="MLO3214" s="132"/>
      <c r="MLP3214" s="132"/>
      <c r="MLQ3214" s="132"/>
      <c r="MLR3214" s="132"/>
      <c r="MLS3214" s="132"/>
      <c r="MLT3214" s="132"/>
      <c r="MLU3214" s="132"/>
      <c r="MLV3214" s="132"/>
      <c r="MLW3214" s="132"/>
      <c r="MLX3214" s="132"/>
      <c r="MLY3214" s="132"/>
      <c r="MLZ3214" s="132"/>
      <c r="MMA3214" s="132"/>
      <c r="MMB3214" s="132"/>
      <c r="MMC3214" s="132"/>
      <c r="MMD3214" s="132"/>
      <c r="MME3214" s="132"/>
      <c r="MMF3214" s="132"/>
      <c r="MMG3214" s="132"/>
      <c r="MMH3214" s="132"/>
      <c r="MMI3214" s="132"/>
      <c r="MMJ3214" s="132"/>
      <c r="MMK3214" s="132"/>
      <c r="MML3214" s="132"/>
      <c r="MMM3214" s="132"/>
      <c r="MMN3214" s="132"/>
      <c r="MMO3214" s="132"/>
      <c r="MMP3214" s="132"/>
      <c r="MMQ3214" s="132"/>
      <c r="MMR3214" s="132"/>
      <c r="MMS3214" s="132"/>
      <c r="MMT3214" s="132"/>
      <c r="MMU3214" s="132"/>
      <c r="MMV3214" s="132"/>
      <c r="MMW3214" s="132"/>
      <c r="MMX3214" s="132"/>
      <c r="MMY3214" s="132"/>
      <c r="MMZ3214" s="132"/>
      <c r="MNA3214" s="132"/>
      <c r="MNB3214" s="132"/>
      <c r="MNC3214" s="132"/>
      <c r="MND3214" s="132"/>
      <c r="MNE3214" s="132"/>
      <c r="MNF3214" s="132"/>
      <c r="MNG3214" s="132"/>
      <c r="MNH3214" s="132"/>
      <c r="MNI3214" s="132"/>
      <c r="MNJ3214" s="132"/>
      <c r="MNK3214" s="132"/>
      <c r="MNL3214" s="132"/>
      <c r="MNM3214" s="132"/>
      <c r="MNN3214" s="132"/>
      <c r="MNO3214" s="132"/>
      <c r="MNP3214" s="132"/>
      <c r="MNQ3214" s="132"/>
      <c r="MNR3214" s="132"/>
      <c r="MNS3214" s="132"/>
      <c r="MNT3214" s="132"/>
      <c r="MNU3214" s="132"/>
      <c r="MNV3214" s="132"/>
      <c r="MNW3214" s="132"/>
      <c r="MNX3214" s="132"/>
      <c r="MNY3214" s="132"/>
      <c r="MNZ3214" s="132"/>
      <c r="MOA3214" s="132"/>
      <c r="MOB3214" s="132"/>
      <c r="MOC3214" s="132"/>
      <c r="MOD3214" s="132"/>
      <c r="MOE3214" s="132"/>
      <c r="MOF3214" s="132"/>
      <c r="MOG3214" s="132"/>
      <c r="MOH3214" s="132"/>
      <c r="MOI3214" s="132"/>
      <c r="MOJ3214" s="132"/>
      <c r="MOK3214" s="132"/>
      <c r="MOL3214" s="132"/>
      <c r="MOM3214" s="132"/>
      <c r="MON3214" s="132"/>
      <c r="MOO3214" s="132"/>
      <c r="MOP3214" s="132"/>
      <c r="MOQ3214" s="132"/>
      <c r="MOR3214" s="132"/>
      <c r="MOS3214" s="132"/>
      <c r="MOT3214" s="132"/>
      <c r="MOU3214" s="132"/>
      <c r="MOV3214" s="132"/>
      <c r="MOW3214" s="132"/>
      <c r="MOX3214" s="132"/>
      <c r="MOY3214" s="132"/>
      <c r="MOZ3214" s="132"/>
      <c r="MPA3214" s="132"/>
      <c r="MPB3214" s="132"/>
      <c r="MPC3214" s="132"/>
      <c r="MPD3214" s="132"/>
      <c r="MPE3214" s="132"/>
      <c r="MPF3214" s="132"/>
      <c r="MPG3214" s="132"/>
      <c r="MPH3214" s="132"/>
      <c r="MPI3214" s="132"/>
      <c r="MPJ3214" s="132"/>
      <c r="MPK3214" s="132"/>
      <c r="MPL3214" s="132"/>
      <c r="MPM3214" s="132"/>
      <c r="MPN3214" s="132"/>
      <c r="MPO3214" s="132"/>
      <c r="MPP3214" s="132"/>
      <c r="MPQ3214" s="132"/>
      <c r="MPR3214" s="132"/>
      <c r="MPS3214" s="132"/>
      <c r="MPT3214" s="132"/>
      <c r="MPU3214" s="132"/>
      <c r="MPV3214" s="132"/>
      <c r="MPW3214" s="132"/>
      <c r="MPX3214" s="132"/>
      <c r="MPY3214" s="132"/>
      <c r="MPZ3214" s="132"/>
      <c r="MQA3214" s="132"/>
      <c r="MQB3214" s="132"/>
      <c r="MQC3214" s="132"/>
      <c r="MQD3214" s="132"/>
      <c r="MQE3214" s="132"/>
      <c r="MQF3214" s="132"/>
      <c r="MQG3214" s="132"/>
      <c r="MQH3214" s="132"/>
      <c r="MQI3214" s="132"/>
      <c r="MQJ3214" s="132"/>
      <c r="MQK3214" s="132"/>
      <c r="MQL3214" s="132"/>
      <c r="MQM3214" s="132"/>
      <c r="MQN3214" s="132"/>
      <c r="MQO3214" s="132"/>
      <c r="MQP3214" s="132"/>
      <c r="MQQ3214" s="132"/>
      <c r="MQR3214" s="132"/>
      <c r="MQS3214" s="132"/>
      <c r="MQT3214" s="132"/>
      <c r="MQU3214" s="132"/>
      <c r="MQV3214" s="132"/>
      <c r="MQW3214" s="132"/>
      <c r="MQX3214" s="132"/>
      <c r="MQY3214" s="132"/>
      <c r="MQZ3214" s="132"/>
      <c r="MRA3214" s="132"/>
      <c r="MRB3214" s="132"/>
      <c r="MRC3214" s="132"/>
      <c r="MRD3214" s="132"/>
      <c r="MRE3214" s="132"/>
      <c r="MRF3214" s="132"/>
      <c r="MRG3214" s="132"/>
      <c r="MRH3214" s="132"/>
      <c r="MRI3214" s="132"/>
      <c r="MRJ3214" s="132"/>
      <c r="MRK3214" s="132"/>
      <c r="MRL3214" s="132"/>
      <c r="MRM3214" s="132"/>
      <c r="MRN3214" s="132"/>
      <c r="MRO3214" s="132"/>
      <c r="MRP3214" s="132"/>
      <c r="MRQ3214" s="132"/>
      <c r="MRR3214" s="132"/>
      <c r="MRS3214" s="132"/>
      <c r="MRT3214" s="132"/>
      <c r="MRU3214" s="132"/>
      <c r="MRV3214" s="132"/>
      <c r="MRW3214" s="132"/>
      <c r="MRX3214" s="132"/>
      <c r="MRY3214" s="132"/>
      <c r="MRZ3214" s="132"/>
      <c r="MSA3214" s="132"/>
      <c r="MSB3214" s="132"/>
      <c r="MSC3214" s="132"/>
      <c r="MSD3214" s="132"/>
      <c r="MSE3214" s="132"/>
      <c r="MSF3214" s="132"/>
      <c r="MSG3214" s="132"/>
      <c r="MSH3214" s="132"/>
      <c r="MSI3214" s="132"/>
      <c r="MSJ3214" s="132"/>
      <c r="MSK3214" s="132"/>
      <c r="MSL3214" s="132"/>
      <c r="MSM3214" s="132"/>
      <c r="MSN3214" s="132"/>
      <c r="MSO3214" s="132"/>
      <c r="MSP3214" s="132"/>
      <c r="MSQ3214" s="132"/>
      <c r="MSR3214" s="132"/>
      <c r="MSS3214" s="132"/>
      <c r="MST3214" s="132"/>
      <c r="MSU3214" s="132"/>
      <c r="MSV3214" s="132"/>
      <c r="MSW3214" s="132"/>
      <c r="MSX3214" s="132"/>
      <c r="MSY3214" s="132"/>
      <c r="MSZ3214" s="132"/>
      <c r="MTA3214" s="132"/>
      <c r="MTB3214" s="132"/>
      <c r="MTC3214" s="132"/>
      <c r="MTD3214" s="132"/>
      <c r="MTE3214" s="132"/>
      <c r="MTF3214" s="132"/>
      <c r="MTG3214" s="132"/>
      <c r="MTH3214" s="132"/>
      <c r="MTI3214" s="132"/>
      <c r="MTJ3214" s="132"/>
      <c r="MTK3214" s="132"/>
      <c r="MTL3214" s="132"/>
      <c r="MTM3214" s="132"/>
      <c r="MTN3214" s="132"/>
      <c r="MTO3214" s="132"/>
      <c r="MTP3214" s="132"/>
      <c r="MTQ3214" s="132"/>
      <c r="MTR3214" s="132"/>
      <c r="MTS3214" s="132"/>
      <c r="MTT3214" s="132"/>
      <c r="MTU3214" s="132"/>
      <c r="MTV3214" s="132"/>
      <c r="MTW3214" s="132"/>
      <c r="MTX3214" s="132"/>
      <c r="MTY3214" s="132"/>
      <c r="MTZ3214" s="132"/>
      <c r="MUA3214" s="132"/>
      <c r="MUB3214" s="132"/>
      <c r="MUC3214" s="132"/>
      <c r="MUD3214" s="132"/>
      <c r="MUE3214" s="132"/>
      <c r="MUF3214" s="132"/>
      <c r="MUG3214" s="132"/>
      <c r="MUH3214" s="132"/>
      <c r="MUI3214" s="132"/>
      <c r="MUJ3214" s="132"/>
      <c r="MUK3214" s="132"/>
      <c r="MUL3214" s="132"/>
      <c r="MUM3214" s="132"/>
      <c r="MUN3214" s="132"/>
      <c r="MUO3214" s="132"/>
      <c r="MUP3214" s="132"/>
      <c r="MUQ3214" s="132"/>
      <c r="MUR3214" s="132"/>
      <c r="MUS3214" s="132"/>
      <c r="MUT3214" s="132"/>
      <c r="MUU3214" s="132"/>
      <c r="MUV3214" s="132"/>
      <c r="MUW3214" s="132"/>
      <c r="MUX3214" s="132"/>
      <c r="MUY3214" s="132"/>
      <c r="MUZ3214" s="132"/>
      <c r="MVA3214" s="132"/>
      <c r="MVB3214" s="132"/>
      <c r="MVC3214" s="132"/>
      <c r="MVD3214" s="132"/>
      <c r="MVE3214" s="132"/>
      <c r="MVF3214" s="132"/>
      <c r="MVG3214" s="132"/>
      <c r="MVH3214" s="132"/>
      <c r="MVI3214" s="132"/>
      <c r="MVJ3214" s="132"/>
      <c r="MVK3214" s="132"/>
      <c r="MVL3214" s="132"/>
      <c r="MVM3214" s="132"/>
      <c r="MVN3214" s="132"/>
      <c r="MVO3214" s="132"/>
      <c r="MVP3214" s="132"/>
      <c r="MVQ3214" s="132"/>
      <c r="MVR3214" s="132"/>
      <c r="MVS3214" s="132"/>
      <c r="MVT3214" s="132"/>
      <c r="MVU3214" s="132"/>
      <c r="MVV3214" s="132"/>
      <c r="MVW3214" s="132"/>
      <c r="MVX3214" s="132"/>
      <c r="MVY3214" s="132"/>
      <c r="MVZ3214" s="132"/>
      <c r="MWA3214" s="132"/>
      <c r="MWB3214" s="132"/>
      <c r="MWC3214" s="132"/>
      <c r="MWD3214" s="132"/>
      <c r="MWE3214" s="132"/>
      <c r="MWF3214" s="132"/>
      <c r="MWG3214" s="132"/>
      <c r="MWH3214" s="132"/>
      <c r="MWI3214" s="132"/>
      <c r="MWJ3214" s="132"/>
      <c r="MWK3214" s="132"/>
      <c r="MWL3214" s="132"/>
      <c r="MWM3214" s="132"/>
      <c r="MWN3214" s="132"/>
      <c r="MWO3214" s="132"/>
      <c r="MWP3214" s="132"/>
      <c r="MWQ3214" s="132"/>
      <c r="MWR3214" s="132"/>
      <c r="MWS3214" s="132"/>
      <c r="MWT3214" s="132"/>
      <c r="MWU3214" s="132"/>
      <c r="MWV3214" s="132"/>
      <c r="MWW3214" s="132"/>
      <c r="MWX3214" s="132"/>
      <c r="MWY3214" s="132"/>
      <c r="MWZ3214" s="132"/>
      <c r="MXA3214" s="132"/>
      <c r="MXB3214" s="132"/>
      <c r="MXC3214" s="132"/>
      <c r="MXD3214" s="132"/>
      <c r="MXE3214" s="132"/>
      <c r="MXF3214" s="132"/>
      <c r="MXG3214" s="132"/>
      <c r="MXH3214" s="132"/>
      <c r="MXI3214" s="132"/>
      <c r="MXJ3214" s="132"/>
      <c r="MXK3214" s="132"/>
      <c r="MXL3214" s="132"/>
      <c r="MXM3214" s="132"/>
      <c r="MXN3214" s="132"/>
      <c r="MXO3214" s="132"/>
      <c r="MXP3214" s="132"/>
      <c r="MXQ3214" s="132"/>
      <c r="MXR3214" s="132"/>
      <c r="MXS3214" s="132"/>
      <c r="MXT3214" s="132"/>
      <c r="MXU3214" s="132"/>
      <c r="MXV3214" s="132"/>
      <c r="MXW3214" s="132"/>
      <c r="MXX3214" s="132"/>
      <c r="MXY3214" s="132"/>
      <c r="MXZ3214" s="132"/>
      <c r="MYA3214" s="132"/>
      <c r="MYB3214" s="132"/>
      <c r="MYC3214" s="132"/>
      <c r="MYD3214" s="132"/>
      <c r="MYE3214" s="132"/>
      <c r="MYF3214" s="132"/>
      <c r="MYG3214" s="132"/>
      <c r="MYH3214" s="132"/>
      <c r="MYI3214" s="132"/>
      <c r="MYJ3214" s="132"/>
      <c r="MYK3214" s="132"/>
      <c r="MYL3214" s="132"/>
      <c r="MYM3214" s="132"/>
      <c r="MYN3214" s="132"/>
      <c r="MYO3214" s="132"/>
      <c r="MYP3214" s="132"/>
      <c r="MYQ3214" s="132"/>
      <c r="MYR3214" s="132"/>
      <c r="MYS3214" s="132"/>
      <c r="MYT3214" s="132"/>
      <c r="MYU3214" s="132"/>
      <c r="MYV3214" s="132"/>
      <c r="MYW3214" s="132"/>
      <c r="MYX3214" s="132"/>
      <c r="MYY3214" s="132"/>
      <c r="MYZ3214" s="132"/>
      <c r="MZA3214" s="132"/>
      <c r="MZB3214" s="132"/>
      <c r="MZC3214" s="132"/>
      <c r="MZD3214" s="132"/>
      <c r="MZE3214" s="132"/>
      <c r="MZF3214" s="132"/>
      <c r="MZG3214" s="132"/>
      <c r="MZH3214" s="132"/>
      <c r="MZI3214" s="132"/>
      <c r="MZJ3214" s="132"/>
      <c r="MZK3214" s="132"/>
      <c r="MZL3214" s="132"/>
      <c r="MZM3214" s="132"/>
      <c r="MZN3214" s="132"/>
      <c r="MZO3214" s="132"/>
      <c r="MZP3214" s="132"/>
      <c r="MZQ3214" s="132"/>
      <c r="MZR3214" s="132"/>
      <c r="MZS3214" s="132"/>
      <c r="MZT3214" s="132"/>
      <c r="MZU3214" s="132"/>
      <c r="MZV3214" s="132"/>
      <c r="MZW3214" s="132"/>
      <c r="MZX3214" s="132"/>
      <c r="MZY3214" s="132"/>
      <c r="MZZ3214" s="132"/>
      <c r="NAA3214" s="132"/>
      <c r="NAB3214" s="132"/>
      <c r="NAC3214" s="132"/>
      <c r="NAD3214" s="132"/>
      <c r="NAE3214" s="132"/>
      <c r="NAF3214" s="132"/>
      <c r="NAG3214" s="132"/>
      <c r="NAH3214" s="132"/>
      <c r="NAI3214" s="132"/>
      <c r="NAJ3214" s="132"/>
      <c r="NAK3214" s="132"/>
      <c r="NAL3214" s="132"/>
      <c r="NAM3214" s="132"/>
      <c r="NAN3214" s="132"/>
      <c r="NAO3214" s="132"/>
      <c r="NAP3214" s="132"/>
      <c r="NAQ3214" s="132"/>
      <c r="NAR3214" s="132"/>
      <c r="NAS3214" s="132"/>
      <c r="NAT3214" s="132"/>
      <c r="NAU3214" s="132"/>
      <c r="NAV3214" s="132"/>
      <c r="NAW3214" s="132"/>
      <c r="NAX3214" s="132"/>
      <c r="NAY3214" s="132"/>
      <c r="NAZ3214" s="132"/>
      <c r="NBA3214" s="132"/>
      <c r="NBB3214" s="132"/>
      <c r="NBC3214" s="132"/>
      <c r="NBD3214" s="132"/>
      <c r="NBE3214" s="132"/>
      <c r="NBF3214" s="132"/>
      <c r="NBG3214" s="132"/>
      <c r="NBH3214" s="132"/>
      <c r="NBI3214" s="132"/>
      <c r="NBJ3214" s="132"/>
      <c r="NBK3214" s="132"/>
      <c r="NBL3214" s="132"/>
      <c r="NBM3214" s="132"/>
      <c r="NBN3214" s="132"/>
      <c r="NBO3214" s="132"/>
      <c r="NBP3214" s="132"/>
      <c r="NBQ3214" s="132"/>
      <c r="NBR3214" s="132"/>
      <c r="NBS3214" s="132"/>
      <c r="NBT3214" s="132"/>
      <c r="NBU3214" s="132"/>
      <c r="NBV3214" s="132"/>
      <c r="NBW3214" s="132"/>
      <c r="NBX3214" s="132"/>
      <c r="NBY3214" s="132"/>
      <c r="NBZ3214" s="132"/>
      <c r="NCA3214" s="132"/>
      <c r="NCB3214" s="132"/>
      <c r="NCC3214" s="132"/>
      <c r="NCD3214" s="132"/>
      <c r="NCE3214" s="132"/>
      <c r="NCF3214" s="132"/>
      <c r="NCG3214" s="132"/>
      <c r="NCH3214" s="132"/>
      <c r="NCI3214" s="132"/>
      <c r="NCJ3214" s="132"/>
      <c r="NCK3214" s="132"/>
      <c r="NCL3214" s="132"/>
      <c r="NCM3214" s="132"/>
      <c r="NCN3214" s="132"/>
      <c r="NCO3214" s="132"/>
      <c r="NCP3214" s="132"/>
      <c r="NCQ3214" s="132"/>
      <c r="NCR3214" s="132"/>
      <c r="NCS3214" s="132"/>
      <c r="NCT3214" s="132"/>
      <c r="NCU3214" s="132"/>
      <c r="NCV3214" s="132"/>
      <c r="NCW3214" s="132"/>
      <c r="NCX3214" s="132"/>
      <c r="NCY3214" s="132"/>
      <c r="NCZ3214" s="132"/>
      <c r="NDA3214" s="132"/>
      <c r="NDB3214" s="132"/>
      <c r="NDC3214" s="132"/>
      <c r="NDD3214" s="132"/>
      <c r="NDE3214" s="132"/>
      <c r="NDF3214" s="132"/>
      <c r="NDG3214" s="132"/>
      <c r="NDH3214" s="132"/>
      <c r="NDI3214" s="132"/>
      <c r="NDJ3214" s="132"/>
      <c r="NDK3214" s="132"/>
      <c r="NDL3214" s="132"/>
      <c r="NDM3214" s="132"/>
      <c r="NDN3214" s="132"/>
      <c r="NDO3214" s="132"/>
      <c r="NDP3214" s="132"/>
      <c r="NDQ3214" s="132"/>
      <c r="NDR3214" s="132"/>
      <c r="NDS3214" s="132"/>
      <c r="NDT3214" s="132"/>
      <c r="NDU3214" s="132"/>
      <c r="NDV3214" s="132"/>
      <c r="NDW3214" s="132"/>
      <c r="NDX3214" s="132"/>
      <c r="NDY3214" s="132"/>
      <c r="NDZ3214" s="132"/>
      <c r="NEA3214" s="132"/>
      <c r="NEB3214" s="132"/>
      <c r="NEC3214" s="132"/>
      <c r="NED3214" s="132"/>
      <c r="NEE3214" s="132"/>
      <c r="NEF3214" s="132"/>
      <c r="NEG3214" s="132"/>
      <c r="NEH3214" s="132"/>
      <c r="NEI3214" s="132"/>
      <c r="NEJ3214" s="132"/>
      <c r="NEK3214" s="132"/>
      <c r="NEL3214" s="132"/>
      <c r="NEM3214" s="132"/>
      <c r="NEN3214" s="132"/>
      <c r="NEO3214" s="132"/>
      <c r="NEP3214" s="132"/>
      <c r="NEQ3214" s="132"/>
      <c r="NER3214" s="132"/>
      <c r="NES3214" s="132"/>
      <c r="NET3214" s="132"/>
      <c r="NEU3214" s="132"/>
      <c r="NEV3214" s="132"/>
      <c r="NEW3214" s="132"/>
      <c r="NEX3214" s="132"/>
      <c r="NEY3214" s="132"/>
      <c r="NEZ3214" s="132"/>
      <c r="NFA3214" s="132"/>
      <c r="NFB3214" s="132"/>
      <c r="NFC3214" s="132"/>
      <c r="NFD3214" s="132"/>
      <c r="NFE3214" s="132"/>
      <c r="NFF3214" s="132"/>
      <c r="NFG3214" s="132"/>
      <c r="NFH3214" s="132"/>
      <c r="NFI3214" s="132"/>
      <c r="NFJ3214" s="132"/>
      <c r="NFK3214" s="132"/>
      <c r="NFL3214" s="132"/>
      <c r="NFM3214" s="132"/>
      <c r="NFN3214" s="132"/>
      <c r="NFO3214" s="132"/>
      <c r="NFP3214" s="132"/>
      <c r="NFQ3214" s="132"/>
      <c r="NFR3214" s="132"/>
      <c r="NFS3214" s="132"/>
      <c r="NFT3214" s="132"/>
      <c r="NFU3214" s="132"/>
      <c r="NFV3214" s="132"/>
      <c r="NFW3214" s="132"/>
      <c r="NFX3214" s="132"/>
      <c r="NFY3214" s="132"/>
      <c r="NFZ3214" s="132"/>
      <c r="NGA3214" s="132"/>
      <c r="NGB3214" s="132"/>
      <c r="NGC3214" s="132"/>
      <c r="NGD3214" s="132"/>
      <c r="NGE3214" s="132"/>
      <c r="NGF3214" s="132"/>
      <c r="NGG3214" s="132"/>
      <c r="NGH3214" s="132"/>
      <c r="NGI3214" s="132"/>
      <c r="NGJ3214" s="132"/>
      <c r="NGK3214" s="132"/>
      <c r="NGL3214" s="132"/>
      <c r="NGM3214" s="132"/>
      <c r="NGN3214" s="132"/>
      <c r="NGO3214" s="132"/>
      <c r="NGP3214" s="132"/>
      <c r="NGQ3214" s="132"/>
      <c r="NGR3214" s="132"/>
      <c r="NGS3214" s="132"/>
      <c r="NGT3214" s="132"/>
      <c r="NGU3214" s="132"/>
      <c r="NGV3214" s="132"/>
      <c r="NGW3214" s="132"/>
      <c r="NGX3214" s="132"/>
      <c r="NGY3214" s="132"/>
      <c r="NGZ3214" s="132"/>
      <c r="NHA3214" s="132"/>
      <c r="NHB3214" s="132"/>
      <c r="NHC3214" s="132"/>
      <c r="NHD3214" s="132"/>
      <c r="NHE3214" s="132"/>
      <c r="NHF3214" s="132"/>
      <c r="NHG3214" s="132"/>
      <c r="NHH3214" s="132"/>
      <c r="NHI3214" s="132"/>
      <c r="NHJ3214" s="132"/>
      <c r="NHK3214" s="132"/>
      <c r="NHL3214" s="132"/>
      <c r="NHM3214" s="132"/>
      <c r="NHN3214" s="132"/>
      <c r="NHO3214" s="132"/>
      <c r="NHP3214" s="132"/>
      <c r="NHQ3214" s="132"/>
      <c r="NHR3214" s="132"/>
      <c r="NHS3214" s="132"/>
      <c r="NHT3214" s="132"/>
      <c r="NHU3214" s="132"/>
      <c r="NHV3214" s="132"/>
      <c r="NHW3214" s="132"/>
      <c r="NHX3214" s="132"/>
      <c r="NHY3214" s="132"/>
      <c r="NHZ3214" s="132"/>
      <c r="NIA3214" s="132"/>
      <c r="NIB3214" s="132"/>
      <c r="NIC3214" s="132"/>
      <c r="NID3214" s="132"/>
      <c r="NIE3214" s="132"/>
      <c r="NIF3214" s="132"/>
      <c r="NIG3214" s="132"/>
      <c r="NIH3214" s="132"/>
      <c r="NII3214" s="132"/>
      <c r="NIJ3214" s="132"/>
      <c r="NIK3214" s="132"/>
      <c r="NIL3214" s="132"/>
      <c r="NIM3214" s="132"/>
      <c r="NIN3214" s="132"/>
      <c r="NIO3214" s="132"/>
      <c r="NIP3214" s="132"/>
      <c r="NIQ3214" s="132"/>
      <c r="NIR3214" s="132"/>
      <c r="NIS3214" s="132"/>
      <c r="NIT3214" s="132"/>
      <c r="NIU3214" s="132"/>
      <c r="NIV3214" s="132"/>
      <c r="NIW3214" s="132"/>
      <c r="NIX3214" s="132"/>
      <c r="NIY3214" s="132"/>
      <c r="NIZ3214" s="132"/>
      <c r="NJA3214" s="132"/>
      <c r="NJB3214" s="132"/>
      <c r="NJC3214" s="132"/>
      <c r="NJD3214" s="132"/>
      <c r="NJE3214" s="132"/>
      <c r="NJF3214" s="132"/>
      <c r="NJG3214" s="132"/>
      <c r="NJH3214" s="132"/>
      <c r="NJI3214" s="132"/>
      <c r="NJJ3214" s="132"/>
      <c r="NJK3214" s="132"/>
      <c r="NJL3214" s="132"/>
      <c r="NJM3214" s="132"/>
      <c r="NJN3214" s="132"/>
      <c r="NJO3214" s="132"/>
      <c r="NJP3214" s="132"/>
      <c r="NJQ3214" s="132"/>
      <c r="NJR3214" s="132"/>
      <c r="NJS3214" s="132"/>
      <c r="NJT3214" s="132"/>
      <c r="NJU3214" s="132"/>
      <c r="NJV3214" s="132"/>
      <c r="NJW3214" s="132"/>
      <c r="NJX3214" s="132"/>
      <c r="NJY3214" s="132"/>
      <c r="NJZ3214" s="132"/>
      <c r="NKA3214" s="132"/>
      <c r="NKB3214" s="132"/>
      <c r="NKC3214" s="132"/>
      <c r="NKD3214" s="132"/>
      <c r="NKE3214" s="132"/>
      <c r="NKF3214" s="132"/>
      <c r="NKG3214" s="132"/>
      <c r="NKH3214" s="132"/>
      <c r="NKI3214" s="132"/>
      <c r="NKJ3214" s="132"/>
      <c r="NKK3214" s="132"/>
      <c r="NKL3214" s="132"/>
      <c r="NKM3214" s="132"/>
      <c r="NKN3214" s="132"/>
      <c r="NKO3214" s="132"/>
      <c r="NKP3214" s="132"/>
      <c r="NKQ3214" s="132"/>
      <c r="NKR3214" s="132"/>
      <c r="NKS3214" s="132"/>
      <c r="NKT3214" s="132"/>
      <c r="NKU3214" s="132"/>
      <c r="NKV3214" s="132"/>
      <c r="NKW3214" s="132"/>
      <c r="NKX3214" s="132"/>
      <c r="NKY3214" s="132"/>
      <c r="NKZ3214" s="132"/>
      <c r="NLA3214" s="132"/>
      <c r="NLB3214" s="132"/>
      <c r="NLC3214" s="132"/>
      <c r="NLD3214" s="132"/>
      <c r="NLE3214" s="132"/>
      <c r="NLF3214" s="132"/>
      <c r="NLG3214" s="132"/>
      <c r="NLH3214" s="132"/>
      <c r="NLI3214" s="132"/>
      <c r="NLJ3214" s="132"/>
      <c r="NLK3214" s="132"/>
      <c r="NLL3214" s="132"/>
      <c r="NLM3214" s="132"/>
      <c r="NLN3214" s="132"/>
      <c r="NLO3214" s="132"/>
      <c r="NLP3214" s="132"/>
      <c r="NLQ3214" s="132"/>
      <c r="NLR3214" s="132"/>
      <c r="NLS3214" s="132"/>
      <c r="NLT3214" s="132"/>
      <c r="NLU3214" s="132"/>
      <c r="NLV3214" s="132"/>
      <c r="NLW3214" s="132"/>
      <c r="NLX3214" s="132"/>
      <c r="NLY3214" s="132"/>
      <c r="NLZ3214" s="132"/>
      <c r="NMA3214" s="132"/>
      <c r="NMB3214" s="132"/>
      <c r="NMC3214" s="132"/>
      <c r="NMD3214" s="132"/>
      <c r="NME3214" s="132"/>
      <c r="NMF3214" s="132"/>
      <c r="NMG3214" s="132"/>
      <c r="NMH3214" s="132"/>
      <c r="NMI3214" s="132"/>
      <c r="NMJ3214" s="132"/>
      <c r="NMK3214" s="132"/>
      <c r="NML3214" s="132"/>
      <c r="NMM3214" s="132"/>
      <c r="NMN3214" s="132"/>
      <c r="NMO3214" s="132"/>
      <c r="NMP3214" s="132"/>
      <c r="NMQ3214" s="132"/>
      <c r="NMR3214" s="132"/>
      <c r="NMS3214" s="132"/>
      <c r="NMT3214" s="132"/>
      <c r="NMU3214" s="132"/>
      <c r="NMV3214" s="132"/>
      <c r="NMW3214" s="132"/>
      <c r="NMX3214" s="132"/>
      <c r="NMY3214" s="132"/>
      <c r="NMZ3214" s="132"/>
      <c r="NNA3214" s="132"/>
      <c r="NNB3214" s="132"/>
      <c r="NNC3214" s="132"/>
      <c r="NND3214" s="132"/>
      <c r="NNE3214" s="132"/>
      <c r="NNF3214" s="132"/>
      <c r="NNG3214" s="132"/>
      <c r="NNH3214" s="132"/>
      <c r="NNI3214" s="132"/>
      <c r="NNJ3214" s="132"/>
      <c r="NNK3214" s="132"/>
      <c r="NNL3214" s="132"/>
      <c r="NNM3214" s="132"/>
      <c r="NNN3214" s="132"/>
      <c r="NNO3214" s="132"/>
      <c r="NNP3214" s="132"/>
      <c r="NNQ3214" s="132"/>
      <c r="NNR3214" s="132"/>
      <c r="NNS3214" s="132"/>
      <c r="NNT3214" s="132"/>
      <c r="NNU3214" s="132"/>
      <c r="NNV3214" s="132"/>
      <c r="NNW3214" s="132"/>
      <c r="NNX3214" s="132"/>
      <c r="NNY3214" s="132"/>
      <c r="NNZ3214" s="132"/>
      <c r="NOA3214" s="132"/>
      <c r="NOB3214" s="132"/>
      <c r="NOC3214" s="132"/>
      <c r="NOD3214" s="132"/>
      <c r="NOE3214" s="132"/>
      <c r="NOF3214" s="132"/>
      <c r="NOG3214" s="132"/>
      <c r="NOH3214" s="132"/>
      <c r="NOI3214" s="132"/>
      <c r="NOJ3214" s="132"/>
      <c r="NOK3214" s="132"/>
      <c r="NOL3214" s="132"/>
      <c r="NOM3214" s="132"/>
      <c r="NON3214" s="132"/>
      <c r="NOO3214" s="132"/>
      <c r="NOP3214" s="132"/>
      <c r="NOQ3214" s="132"/>
      <c r="NOR3214" s="132"/>
      <c r="NOS3214" s="132"/>
      <c r="NOT3214" s="132"/>
      <c r="NOU3214" s="132"/>
      <c r="NOV3214" s="132"/>
      <c r="NOW3214" s="132"/>
      <c r="NOX3214" s="132"/>
      <c r="NOY3214" s="132"/>
      <c r="NOZ3214" s="132"/>
      <c r="NPA3214" s="132"/>
      <c r="NPB3214" s="132"/>
      <c r="NPC3214" s="132"/>
      <c r="NPD3214" s="132"/>
      <c r="NPE3214" s="132"/>
      <c r="NPF3214" s="132"/>
      <c r="NPG3214" s="132"/>
      <c r="NPH3214" s="132"/>
      <c r="NPI3214" s="132"/>
      <c r="NPJ3214" s="132"/>
      <c r="NPK3214" s="132"/>
      <c r="NPL3214" s="132"/>
      <c r="NPM3214" s="132"/>
      <c r="NPN3214" s="132"/>
      <c r="NPO3214" s="132"/>
      <c r="NPP3214" s="132"/>
      <c r="NPQ3214" s="132"/>
      <c r="NPR3214" s="132"/>
      <c r="NPS3214" s="132"/>
      <c r="NPT3214" s="132"/>
      <c r="NPU3214" s="132"/>
      <c r="NPV3214" s="132"/>
      <c r="NPW3214" s="132"/>
      <c r="NPX3214" s="132"/>
      <c r="NPY3214" s="132"/>
      <c r="NPZ3214" s="132"/>
      <c r="NQA3214" s="132"/>
      <c r="NQB3214" s="132"/>
      <c r="NQC3214" s="132"/>
      <c r="NQD3214" s="132"/>
      <c r="NQE3214" s="132"/>
      <c r="NQF3214" s="132"/>
      <c r="NQG3214" s="132"/>
      <c r="NQH3214" s="132"/>
      <c r="NQI3214" s="132"/>
      <c r="NQJ3214" s="132"/>
      <c r="NQK3214" s="132"/>
      <c r="NQL3214" s="132"/>
      <c r="NQM3214" s="132"/>
      <c r="NQN3214" s="132"/>
      <c r="NQO3214" s="132"/>
      <c r="NQP3214" s="132"/>
      <c r="NQQ3214" s="132"/>
      <c r="NQR3214" s="132"/>
      <c r="NQS3214" s="132"/>
      <c r="NQT3214" s="132"/>
      <c r="NQU3214" s="132"/>
      <c r="NQV3214" s="132"/>
      <c r="NQW3214" s="132"/>
      <c r="NQX3214" s="132"/>
      <c r="NQY3214" s="132"/>
      <c r="NQZ3214" s="132"/>
      <c r="NRA3214" s="132"/>
      <c r="NRB3214" s="132"/>
      <c r="NRC3214" s="132"/>
      <c r="NRD3214" s="132"/>
      <c r="NRE3214" s="132"/>
      <c r="NRF3214" s="132"/>
      <c r="NRG3214" s="132"/>
      <c r="NRH3214" s="132"/>
      <c r="NRI3214" s="132"/>
      <c r="NRJ3214" s="132"/>
      <c r="NRK3214" s="132"/>
      <c r="NRL3214" s="132"/>
      <c r="NRM3214" s="132"/>
      <c r="NRN3214" s="132"/>
      <c r="NRO3214" s="132"/>
      <c r="NRP3214" s="132"/>
      <c r="NRQ3214" s="132"/>
      <c r="NRR3214" s="132"/>
      <c r="NRS3214" s="132"/>
      <c r="NRT3214" s="132"/>
      <c r="NRU3214" s="132"/>
      <c r="NRV3214" s="132"/>
      <c r="NRW3214" s="132"/>
      <c r="NRX3214" s="132"/>
      <c r="NRY3214" s="132"/>
      <c r="NRZ3214" s="132"/>
      <c r="NSA3214" s="132"/>
      <c r="NSB3214" s="132"/>
      <c r="NSC3214" s="132"/>
      <c r="NSD3214" s="132"/>
      <c r="NSE3214" s="132"/>
      <c r="NSF3214" s="132"/>
      <c r="NSG3214" s="132"/>
      <c r="NSH3214" s="132"/>
      <c r="NSI3214" s="132"/>
      <c r="NSJ3214" s="132"/>
      <c r="NSK3214" s="132"/>
      <c r="NSL3214" s="132"/>
      <c r="NSM3214" s="132"/>
      <c r="NSN3214" s="132"/>
      <c r="NSO3214" s="132"/>
      <c r="NSP3214" s="132"/>
      <c r="NSQ3214" s="132"/>
      <c r="NSR3214" s="132"/>
      <c r="NSS3214" s="132"/>
      <c r="NST3214" s="132"/>
      <c r="NSU3214" s="132"/>
      <c r="NSV3214" s="132"/>
      <c r="NSW3214" s="132"/>
      <c r="NSX3214" s="132"/>
      <c r="NSY3214" s="132"/>
      <c r="NSZ3214" s="132"/>
      <c r="NTA3214" s="132"/>
      <c r="NTB3214" s="132"/>
      <c r="NTC3214" s="132"/>
      <c r="NTD3214" s="132"/>
      <c r="NTE3214" s="132"/>
      <c r="NTF3214" s="132"/>
      <c r="NTG3214" s="132"/>
      <c r="NTH3214" s="132"/>
      <c r="NTI3214" s="132"/>
      <c r="NTJ3214" s="132"/>
      <c r="NTK3214" s="132"/>
      <c r="NTL3214" s="132"/>
      <c r="NTM3214" s="132"/>
      <c r="NTN3214" s="132"/>
      <c r="NTO3214" s="132"/>
      <c r="NTP3214" s="132"/>
      <c r="NTQ3214" s="132"/>
      <c r="NTR3214" s="132"/>
      <c r="NTS3214" s="132"/>
      <c r="NTT3214" s="132"/>
      <c r="NTU3214" s="132"/>
      <c r="NTV3214" s="132"/>
      <c r="NTW3214" s="132"/>
      <c r="NTX3214" s="132"/>
      <c r="NTY3214" s="132"/>
      <c r="NTZ3214" s="132"/>
      <c r="NUA3214" s="132"/>
      <c r="NUB3214" s="132"/>
      <c r="NUC3214" s="132"/>
      <c r="NUD3214" s="132"/>
      <c r="NUE3214" s="132"/>
      <c r="NUF3214" s="132"/>
      <c r="NUG3214" s="132"/>
      <c r="NUH3214" s="132"/>
      <c r="NUI3214" s="132"/>
      <c r="NUJ3214" s="132"/>
      <c r="NUK3214" s="132"/>
      <c r="NUL3214" s="132"/>
      <c r="NUM3214" s="132"/>
      <c r="NUN3214" s="132"/>
      <c r="NUO3214" s="132"/>
      <c r="NUP3214" s="132"/>
      <c r="NUQ3214" s="132"/>
      <c r="NUR3214" s="132"/>
      <c r="NUS3214" s="132"/>
      <c r="NUT3214" s="132"/>
      <c r="NUU3214" s="132"/>
      <c r="NUV3214" s="132"/>
      <c r="NUW3214" s="132"/>
      <c r="NUX3214" s="132"/>
      <c r="NUY3214" s="132"/>
      <c r="NUZ3214" s="132"/>
      <c r="NVA3214" s="132"/>
      <c r="NVB3214" s="132"/>
      <c r="NVC3214" s="132"/>
      <c r="NVD3214" s="132"/>
      <c r="NVE3214" s="132"/>
      <c r="NVF3214" s="132"/>
      <c r="NVG3214" s="132"/>
      <c r="NVH3214" s="132"/>
      <c r="NVI3214" s="132"/>
      <c r="NVJ3214" s="132"/>
      <c r="NVK3214" s="132"/>
      <c r="NVL3214" s="132"/>
      <c r="NVM3214" s="132"/>
      <c r="NVN3214" s="132"/>
      <c r="NVO3214" s="132"/>
      <c r="NVP3214" s="132"/>
      <c r="NVQ3214" s="132"/>
      <c r="NVR3214" s="132"/>
      <c r="NVS3214" s="132"/>
      <c r="NVT3214" s="132"/>
      <c r="NVU3214" s="132"/>
      <c r="NVV3214" s="132"/>
      <c r="NVW3214" s="132"/>
      <c r="NVX3214" s="132"/>
      <c r="NVY3214" s="132"/>
      <c r="NVZ3214" s="132"/>
      <c r="NWA3214" s="132"/>
      <c r="NWB3214" s="132"/>
      <c r="NWC3214" s="132"/>
      <c r="NWD3214" s="132"/>
      <c r="NWE3214" s="132"/>
      <c r="NWF3214" s="132"/>
      <c r="NWG3214" s="132"/>
      <c r="NWH3214" s="132"/>
      <c r="NWI3214" s="132"/>
      <c r="NWJ3214" s="132"/>
      <c r="NWK3214" s="132"/>
      <c r="NWL3214" s="132"/>
      <c r="NWM3214" s="132"/>
      <c r="NWN3214" s="132"/>
      <c r="NWO3214" s="132"/>
      <c r="NWP3214" s="132"/>
      <c r="NWQ3214" s="132"/>
      <c r="NWR3214" s="132"/>
      <c r="NWS3214" s="132"/>
      <c r="NWT3214" s="132"/>
      <c r="NWU3214" s="132"/>
      <c r="NWV3214" s="132"/>
      <c r="NWW3214" s="132"/>
      <c r="NWX3214" s="132"/>
      <c r="NWY3214" s="132"/>
      <c r="NWZ3214" s="132"/>
      <c r="NXA3214" s="132"/>
      <c r="NXB3214" s="132"/>
      <c r="NXC3214" s="132"/>
      <c r="NXD3214" s="132"/>
      <c r="NXE3214" s="132"/>
      <c r="NXF3214" s="132"/>
      <c r="NXG3214" s="132"/>
      <c r="NXH3214" s="132"/>
      <c r="NXI3214" s="132"/>
      <c r="NXJ3214" s="132"/>
      <c r="NXK3214" s="132"/>
      <c r="NXL3214" s="132"/>
      <c r="NXM3214" s="132"/>
      <c r="NXN3214" s="132"/>
      <c r="NXO3214" s="132"/>
      <c r="NXP3214" s="132"/>
      <c r="NXQ3214" s="132"/>
      <c r="NXR3214" s="132"/>
      <c r="NXS3214" s="132"/>
      <c r="NXT3214" s="132"/>
      <c r="NXU3214" s="132"/>
      <c r="NXV3214" s="132"/>
      <c r="NXW3214" s="132"/>
      <c r="NXX3214" s="132"/>
      <c r="NXY3214" s="132"/>
      <c r="NXZ3214" s="132"/>
      <c r="NYA3214" s="132"/>
      <c r="NYB3214" s="132"/>
      <c r="NYC3214" s="132"/>
      <c r="NYD3214" s="132"/>
      <c r="NYE3214" s="132"/>
      <c r="NYF3214" s="132"/>
      <c r="NYG3214" s="132"/>
      <c r="NYH3214" s="132"/>
      <c r="NYI3214" s="132"/>
      <c r="NYJ3214" s="132"/>
      <c r="NYK3214" s="132"/>
      <c r="NYL3214" s="132"/>
      <c r="NYM3214" s="132"/>
      <c r="NYN3214" s="132"/>
      <c r="NYO3214" s="132"/>
      <c r="NYP3214" s="132"/>
      <c r="NYQ3214" s="132"/>
      <c r="NYR3214" s="132"/>
      <c r="NYS3214" s="132"/>
      <c r="NYT3214" s="132"/>
      <c r="NYU3214" s="132"/>
      <c r="NYV3214" s="132"/>
      <c r="NYW3214" s="132"/>
      <c r="NYX3214" s="132"/>
      <c r="NYY3214" s="132"/>
      <c r="NYZ3214" s="132"/>
      <c r="NZA3214" s="132"/>
      <c r="NZB3214" s="132"/>
      <c r="NZC3214" s="132"/>
      <c r="NZD3214" s="132"/>
      <c r="NZE3214" s="132"/>
      <c r="NZF3214" s="132"/>
      <c r="NZG3214" s="132"/>
      <c r="NZH3214" s="132"/>
      <c r="NZI3214" s="132"/>
      <c r="NZJ3214" s="132"/>
      <c r="NZK3214" s="132"/>
      <c r="NZL3214" s="132"/>
      <c r="NZM3214" s="132"/>
      <c r="NZN3214" s="132"/>
      <c r="NZO3214" s="132"/>
      <c r="NZP3214" s="132"/>
      <c r="NZQ3214" s="132"/>
      <c r="NZR3214" s="132"/>
      <c r="NZS3214" s="132"/>
      <c r="NZT3214" s="132"/>
      <c r="NZU3214" s="132"/>
      <c r="NZV3214" s="132"/>
      <c r="NZW3214" s="132"/>
      <c r="NZX3214" s="132"/>
      <c r="NZY3214" s="132"/>
      <c r="NZZ3214" s="132"/>
      <c r="OAA3214" s="132"/>
      <c r="OAB3214" s="132"/>
      <c r="OAC3214" s="132"/>
      <c r="OAD3214" s="132"/>
      <c r="OAE3214" s="132"/>
      <c r="OAF3214" s="132"/>
      <c r="OAG3214" s="132"/>
      <c r="OAH3214" s="132"/>
      <c r="OAI3214" s="132"/>
      <c r="OAJ3214" s="132"/>
      <c r="OAK3214" s="132"/>
      <c r="OAL3214" s="132"/>
      <c r="OAM3214" s="132"/>
      <c r="OAN3214" s="132"/>
      <c r="OAO3214" s="132"/>
      <c r="OAP3214" s="132"/>
      <c r="OAQ3214" s="132"/>
      <c r="OAR3214" s="132"/>
      <c r="OAS3214" s="132"/>
      <c r="OAT3214" s="132"/>
      <c r="OAU3214" s="132"/>
      <c r="OAV3214" s="132"/>
      <c r="OAW3214" s="132"/>
      <c r="OAX3214" s="132"/>
      <c r="OAY3214" s="132"/>
      <c r="OAZ3214" s="132"/>
      <c r="OBA3214" s="132"/>
      <c r="OBB3214" s="132"/>
      <c r="OBC3214" s="132"/>
      <c r="OBD3214" s="132"/>
      <c r="OBE3214" s="132"/>
      <c r="OBF3214" s="132"/>
      <c r="OBG3214" s="132"/>
      <c r="OBH3214" s="132"/>
      <c r="OBI3214" s="132"/>
      <c r="OBJ3214" s="132"/>
      <c r="OBK3214" s="132"/>
      <c r="OBL3214" s="132"/>
      <c r="OBM3214" s="132"/>
      <c r="OBN3214" s="132"/>
      <c r="OBO3214" s="132"/>
      <c r="OBP3214" s="132"/>
      <c r="OBQ3214" s="132"/>
      <c r="OBR3214" s="132"/>
      <c r="OBS3214" s="132"/>
      <c r="OBT3214" s="132"/>
      <c r="OBU3214" s="132"/>
      <c r="OBV3214" s="132"/>
      <c r="OBW3214" s="132"/>
      <c r="OBX3214" s="132"/>
      <c r="OBY3214" s="132"/>
      <c r="OBZ3214" s="132"/>
      <c r="OCA3214" s="132"/>
      <c r="OCB3214" s="132"/>
      <c r="OCC3214" s="132"/>
      <c r="OCD3214" s="132"/>
      <c r="OCE3214" s="132"/>
      <c r="OCF3214" s="132"/>
      <c r="OCG3214" s="132"/>
      <c r="OCH3214" s="132"/>
      <c r="OCI3214" s="132"/>
      <c r="OCJ3214" s="132"/>
      <c r="OCK3214" s="132"/>
      <c r="OCL3214" s="132"/>
      <c r="OCM3214" s="132"/>
      <c r="OCN3214" s="132"/>
      <c r="OCO3214" s="132"/>
      <c r="OCP3214" s="132"/>
      <c r="OCQ3214" s="132"/>
      <c r="OCR3214" s="132"/>
      <c r="OCS3214" s="132"/>
      <c r="OCT3214" s="132"/>
      <c r="OCU3214" s="132"/>
      <c r="OCV3214" s="132"/>
      <c r="OCW3214" s="132"/>
      <c r="OCX3214" s="132"/>
      <c r="OCY3214" s="132"/>
      <c r="OCZ3214" s="132"/>
      <c r="ODA3214" s="132"/>
      <c r="ODB3214" s="132"/>
      <c r="ODC3214" s="132"/>
      <c r="ODD3214" s="132"/>
      <c r="ODE3214" s="132"/>
      <c r="ODF3214" s="132"/>
      <c r="ODG3214" s="132"/>
      <c r="ODH3214" s="132"/>
      <c r="ODI3214" s="132"/>
      <c r="ODJ3214" s="132"/>
      <c r="ODK3214" s="132"/>
      <c r="ODL3214" s="132"/>
      <c r="ODM3214" s="132"/>
      <c r="ODN3214" s="132"/>
      <c r="ODO3214" s="132"/>
      <c r="ODP3214" s="132"/>
      <c r="ODQ3214" s="132"/>
      <c r="ODR3214" s="132"/>
      <c r="ODS3214" s="132"/>
      <c r="ODT3214" s="132"/>
      <c r="ODU3214" s="132"/>
      <c r="ODV3214" s="132"/>
      <c r="ODW3214" s="132"/>
      <c r="ODX3214" s="132"/>
      <c r="ODY3214" s="132"/>
      <c r="ODZ3214" s="132"/>
      <c r="OEA3214" s="132"/>
      <c r="OEB3214" s="132"/>
      <c r="OEC3214" s="132"/>
      <c r="OED3214" s="132"/>
      <c r="OEE3214" s="132"/>
      <c r="OEF3214" s="132"/>
      <c r="OEG3214" s="132"/>
      <c r="OEH3214" s="132"/>
      <c r="OEI3214" s="132"/>
      <c r="OEJ3214" s="132"/>
      <c r="OEK3214" s="132"/>
      <c r="OEL3214" s="132"/>
      <c r="OEM3214" s="132"/>
      <c r="OEN3214" s="132"/>
      <c r="OEO3214" s="132"/>
      <c r="OEP3214" s="132"/>
      <c r="OEQ3214" s="132"/>
      <c r="OER3214" s="132"/>
      <c r="OES3214" s="132"/>
      <c r="OET3214" s="132"/>
      <c r="OEU3214" s="132"/>
      <c r="OEV3214" s="132"/>
      <c r="OEW3214" s="132"/>
      <c r="OEX3214" s="132"/>
      <c r="OEY3214" s="132"/>
      <c r="OEZ3214" s="132"/>
      <c r="OFA3214" s="132"/>
      <c r="OFB3214" s="132"/>
      <c r="OFC3214" s="132"/>
      <c r="OFD3214" s="132"/>
      <c r="OFE3214" s="132"/>
      <c r="OFF3214" s="132"/>
      <c r="OFG3214" s="132"/>
      <c r="OFH3214" s="132"/>
      <c r="OFI3214" s="132"/>
      <c r="OFJ3214" s="132"/>
      <c r="OFK3214" s="132"/>
      <c r="OFL3214" s="132"/>
      <c r="OFM3214" s="132"/>
      <c r="OFN3214" s="132"/>
      <c r="OFO3214" s="132"/>
      <c r="OFP3214" s="132"/>
      <c r="OFQ3214" s="132"/>
      <c r="OFR3214" s="132"/>
      <c r="OFS3214" s="132"/>
      <c r="OFT3214" s="132"/>
      <c r="OFU3214" s="132"/>
      <c r="OFV3214" s="132"/>
      <c r="OFW3214" s="132"/>
      <c r="OFX3214" s="132"/>
      <c r="OFY3214" s="132"/>
      <c r="OFZ3214" s="132"/>
      <c r="OGA3214" s="132"/>
      <c r="OGB3214" s="132"/>
      <c r="OGC3214" s="132"/>
      <c r="OGD3214" s="132"/>
      <c r="OGE3214" s="132"/>
      <c r="OGF3214" s="132"/>
      <c r="OGG3214" s="132"/>
      <c r="OGH3214" s="132"/>
      <c r="OGI3214" s="132"/>
      <c r="OGJ3214" s="132"/>
      <c r="OGK3214" s="132"/>
      <c r="OGL3214" s="132"/>
      <c r="OGM3214" s="132"/>
      <c r="OGN3214" s="132"/>
      <c r="OGO3214" s="132"/>
      <c r="OGP3214" s="132"/>
      <c r="OGQ3214" s="132"/>
      <c r="OGR3214" s="132"/>
      <c r="OGS3214" s="132"/>
      <c r="OGT3214" s="132"/>
      <c r="OGU3214" s="132"/>
      <c r="OGV3214" s="132"/>
      <c r="OGW3214" s="132"/>
      <c r="OGX3214" s="132"/>
      <c r="OGY3214" s="132"/>
      <c r="OGZ3214" s="132"/>
      <c r="OHA3214" s="132"/>
      <c r="OHB3214" s="132"/>
      <c r="OHC3214" s="132"/>
      <c r="OHD3214" s="132"/>
      <c r="OHE3214" s="132"/>
      <c r="OHF3214" s="132"/>
      <c r="OHG3214" s="132"/>
      <c r="OHH3214" s="132"/>
      <c r="OHI3214" s="132"/>
      <c r="OHJ3214" s="132"/>
      <c r="OHK3214" s="132"/>
      <c r="OHL3214" s="132"/>
      <c r="OHM3214" s="132"/>
      <c r="OHN3214" s="132"/>
      <c r="OHO3214" s="132"/>
      <c r="OHP3214" s="132"/>
      <c r="OHQ3214" s="132"/>
      <c r="OHR3214" s="132"/>
      <c r="OHS3214" s="132"/>
      <c r="OHT3214" s="132"/>
      <c r="OHU3214" s="132"/>
      <c r="OHV3214" s="132"/>
      <c r="OHW3214" s="132"/>
      <c r="OHX3214" s="132"/>
      <c r="OHY3214" s="132"/>
      <c r="OHZ3214" s="132"/>
      <c r="OIA3214" s="132"/>
      <c r="OIB3214" s="132"/>
      <c r="OIC3214" s="132"/>
      <c r="OID3214" s="132"/>
      <c r="OIE3214" s="132"/>
      <c r="OIF3214" s="132"/>
      <c r="OIG3214" s="132"/>
      <c r="OIH3214" s="132"/>
      <c r="OII3214" s="132"/>
      <c r="OIJ3214" s="132"/>
      <c r="OIK3214" s="132"/>
      <c r="OIL3214" s="132"/>
      <c r="OIM3214" s="132"/>
      <c r="OIN3214" s="132"/>
      <c r="OIO3214" s="132"/>
      <c r="OIP3214" s="132"/>
      <c r="OIQ3214" s="132"/>
      <c r="OIR3214" s="132"/>
      <c r="OIS3214" s="132"/>
      <c r="OIT3214" s="132"/>
      <c r="OIU3214" s="132"/>
      <c r="OIV3214" s="132"/>
      <c r="OIW3214" s="132"/>
      <c r="OIX3214" s="132"/>
      <c r="OIY3214" s="132"/>
      <c r="OIZ3214" s="132"/>
      <c r="OJA3214" s="132"/>
      <c r="OJB3214" s="132"/>
      <c r="OJC3214" s="132"/>
      <c r="OJD3214" s="132"/>
      <c r="OJE3214" s="132"/>
      <c r="OJF3214" s="132"/>
      <c r="OJG3214" s="132"/>
      <c r="OJH3214" s="132"/>
      <c r="OJI3214" s="132"/>
      <c r="OJJ3214" s="132"/>
      <c r="OJK3214" s="132"/>
      <c r="OJL3214" s="132"/>
      <c r="OJM3214" s="132"/>
      <c r="OJN3214" s="132"/>
      <c r="OJO3214" s="132"/>
      <c r="OJP3214" s="132"/>
      <c r="OJQ3214" s="132"/>
      <c r="OJR3214" s="132"/>
      <c r="OJS3214" s="132"/>
      <c r="OJT3214" s="132"/>
      <c r="OJU3214" s="132"/>
      <c r="OJV3214" s="132"/>
      <c r="OJW3214" s="132"/>
      <c r="OJX3214" s="132"/>
      <c r="OJY3214" s="132"/>
      <c r="OJZ3214" s="132"/>
      <c r="OKA3214" s="132"/>
      <c r="OKB3214" s="132"/>
      <c r="OKC3214" s="132"/>
      <c r="OKD3214" s="132"/>
      <c r="OKE3214" s="132"/>
      <c r="OKF3214" s="132"/>
      <c r="OKG3214" s="132"/>
      <c r="OKH3214" s="132"/>
      <c r="OKI3214" s="132"/>
      <c r="OKJ3214" s="132"/>
      <c r="OKK3214" s="132"/>
      <c r="OKL3214" s="132"/>
      <c r="OKM3214" s="132"/>
      <c r="OKN3214" s="132"/>
      <c r="OKO3214" s="132"/>
      <c r="OKP3214" s="132"/>
      <c r="OKQ3214" s="132"/>
      <c r="OKR3214" s="132"/>
      <c r="OKS3214" s="132"/>
      <c r="OKT3214" s="132"/>
      <c r="OKU3214" s="132"/>
      <c r="OKV3214" s="132"/>
      <c r="OKW3214" s="132"/>
      <c r="OKX3214" s="132"/>
      <c r="OKY3214" s="132"/>
      <c r="OKZ3214" s="132"/>
      <c r="OLA3214" s="132"/>
      <c r="OLB3214" s="132"/>
      <c r="OLC3214" s="132"/>
      <c r="OLD3214" s="132"/>
      <c r="OLE3214" s="132"/>
      <c r="OLF3214" s="132"/>
      <c r="OLG3214" s="132"/>
      <c r="OLH3214" s="132"/>
      <c r="OLI3214" s="132"/>
      <c r="OLJ3214" s="132"/>
      <c r="OLK3214" s="132"/>
      <c r="OLL3214" s="132"/>
      <c r="OLM3214" s="132"/>
      <c r="OLN3214" s="132"/>
      <c r="OLO3214" s="132"/>
      <c r="OLP3214" s="132"/>
      <c r="OLQ3214" s="132"/>
      <c r="OLR3214" s="132"/>
      <c r="OLS3214" s="132"/>
      <c r="OLT3214" s="132"/>
      <c r="OLU3214" s="132"/>
      <c r="OLV3214" s="132"/>
      <c r="OLW3214" s="132"/>
      <c r="OLX3214" s="132"/>
      <c r="OLY3214" s="132"/>
      <c r="OLZ3214" s="132"/>
      <c r="OMA3214" s="132"/>
      <c r="OMB3214" s="132"/>
      <c r="OMC3214" s="132"/>
      <c r="OMD3214" s="132"/>
      <c r="OME3214" s="132"/>
      <c r="OMF3214" s="132"/>
      <c r="OMG3214" s="132"/>
      <c r="OMH3214" s="132"/>
      <c r="OMI3214" s="132"/>
      <c r="OMJ3214" s="132"/>
      <c r="OMK3214" s="132"/>
      <c r="OML3214" s="132"/>
      <c r="OMM3214" s="132"/>
      <c r="OMN3214" s="132"/>
      <c r="OMO3214" s="132"/>
      <c r="OMP3214" s="132"/>
      <c r="OMQ3214" s="132"/>
      <c r="OMR3214" s="132"/>
      <c r="OMS3214" s="132"/>
      <c r="OMT3214" s="132"/>
      <c r="OMU3214" s="132"/>
      <c r="OMV3214" s="132"/>
      <c r="OMW3214" s="132"/>
      <c r="OMX3214" s="132"/>
      <c r="OMY3214" s="132"/>
      <c r="OMZ3214" s="132"/>
      <c r="ONA3214" s="132"/>
      <c r="ONB3214" s="132"/>
      <c r="ONC3214" s="132"/>
      <c r="OND3214" s="132"/>
      <c r="ONE3214" s="132"/>
      <c r="ONF3214" s="132"/>
      <c r="ONG3214" s="132"/>
      <c r="ONH3214" s="132"/>
      <c r="ONI3214" s="132"/>
      <c r="ONJ3214" s="132"/>
      <c r="ONK3214" s="132"/>
      <c r="ONL3214" s="132"/>
      <c r="ONM3214" s="132"/>
      <c r="ONN3214" s="132"/>
      <c r="ONO3214" s="132"/>
      <c r="ONP3214" s="132"/>
      <c r="ONQ3214" s="132"/>
      <c r="ONR3214" s="132"/>
      <c r="ONS3214" s="132"/>
      <c r="ONT3214" s="132"/>
      <c r="ONU3214" s="132"/>
      <c r="ONV3214" s="132"/>
      <c r="ONW3214" s="132"/>
      <c r="ONX3214" s="132"/>
      <c r="ONY3214" s="132"/>
      <c r="ONZ3214" s="132"/>
      <c r="OOA3214" s="132"/>
      <c r="OOB3214" s="132"/>
      <c r="OOC3214" s="132"/>
      <c r="OOD3214" s="132"/>
      <c r="OOE3214" s="132"/>
      <c r="OOF3214" s="132"/>
      <c r="OOG3214" s="132"/>
      <c r="OOH3214" s="132"/>
      <c r="OOI3214" s="132"/>
      <c r="OOJ3214" s="132"/>
      <c r="OOK3214" s="132"/>
      <c r="OOL3214" s="132"/>
      <c r="OOM3214" s="132"/>
      <c r="OON3214" s="132"/>
      <c r="OOO3214" s="132"/>
      <c r="OOP3214" s="132"/>
      <c r="OOQ3214" s="132"/>
      <c r="OOR3214" s="132"/>
      <c r="OOS3214" s="132"/>
      <c r="OOT3214" s="132"/>
      <c r="OOU3214" s="132"/>
      <c r="OOV3214" s="132"/>
      <c r="OOW3214" s="132"/>
      <c r="OOX3214" s="132"/>
      <c r="OOY3214" s="132"/>
      <c r="OOZ3214" s="132"/>
      <c r="OPA3214" s="132"/>
      <c r="OPB3214" s="132"/>
      <c r="OPC3214" s="132"/>
      <c r="OPD3214" s="132"/>
      <c r="OPE3214" s="132"/>
      <c r="OPF3214" s="132"/>
      <c r="OPG3214" s="132"/>
      <c r="OPH3214" s="132"/>
      <c r="OPI3214" s="132"/>
      <c r="OPJ3214" s="132"/>
      <c r="OPK3214" s="132"/>
      <c r="OPL3214" s="132"/>
      <c r="OPM3214" s="132"/>
      <c r="OPN3214" s="132"/>
      <c r="OPO3214" s="132"/>
      <c r="OPP3214" s="132"/>
      <c r="OPQ3214" s="132"/>
      <c r="OPR3214" s="132"/>
      <c r="OPS3214" s="132"/>
      <c r="OPT3214" s="132"/>
      <c r="OPU3214" s="132"/>
      <c r="OPV3214" s="132"/>
      <c r="OPW3214" s="132"/>
      <c r="OPX3214" s="132"/>
      <c r="OPY3214" s="132"/>
      <c r="OPZ3214" s="132"/>
      <c r="OQA3214" s="132"/>
      <c r="OQB3214" s="132"/>
      <c r="OQC3214" s="132"/>
      <c r="OQD3214" s="132"/>
      <c r="OQE3214" s="132"/>
      <c r="OQF3214" s="132"/>
      <c r="OQG3214" s="132"/>
      <c r="OQH3214" s="132"/>
      <c r="OQI3214" s="132"/>
      <c r="OQJ3214" s="132"/>
      <c r="OQK3214" s="132"/>
      <c r="OQL3214" s="132"/>
      <c r="OQM3214" s="132"/>
      <c r="OQN3214" s="132"/>
      <c r="OQO3214" s="132"/>
      <c r="OQP3214" s="132"/>
      <c r="OQQ3214" s="132"/>
      <c r="OQR3214" s="132"/>
      <c r="OQS3214" s="132"/>
      <c r="OQT3214" s="132"/>
      <c r="OQU3214" s="132"/>
      <c r="OQV3214" s="132"/>
      <c r="OQW3214" s="132"/>
      <c r="OQX3214" s="132"/>
      <c r="OQY3214" s="132"/>
      <c r="OQZ3214" s="132"/>
      <c r="ORA3214" s="132"/>
      <c r="ORB3214" s="132"/>
      <c r="ORC3214" s="132"/>
      <c r="ORD3214" s="132"/>
      <c r="ORE3214" s="132"/>
      <c r="ORF3214" s="132"/>
      <c r="ORG3214" s="132"/>
      <c r="ORH3214" s="132"/>
      <c r="ORI3214" s="132"/>
      <c r="ORJ3214" s="132"/>
      <c r="ORK3214" s="132"/>
      <c r="ORL3214" s="132"/>
      <c r="ORM3214" s="132"/>
      <c r="ORN3214" s="132"/>
      <c r="ORO3214" s="132"/>
      <c r="ORP3214" s="132"/>
      <c r="ORQ3214" s="132"/>
      <c r="ORR3214" s="132"/>
      <c r="ORS3214" s="132"/>
      <c r="ORT3214" s="132"/>
      <c r="ORU3214" s="132"/>
      <c r="ORV3214" s="132"/>
      <c r="ORW3214" s="132"/>
      <c r="ORX3214" s="132"/>
      <c r="ORY3214" s="132"/>
      <c r="ORZ3214" s="132"/>
      <c r="OSA3214" s="132"/>
      <c r="OSB3214" s="132"/>
      <c r="OSC3214" s="132"/>
      <c r="OSD3214" s="132"/>
      <c r="OSE3214" s="132"/>
      <c r="OSF3214" s="132"/>
      <c r="OSG3214" s="132"/>
      <c r="OSH3214" s="132"/>
      <c r="OSI3214" s="132"/>
      <c r="OSJ3214" s="132"/>
      <c r="OSK3214" s="132"/>
      <c r="OSL3214" s="132"/>
      <c r="OSM3214" s="132"/>
      <c r="OSN3214" s="132"/>
      <c r="OSO3214" s="132"/>
      <c r="OSP3214" s="132"/>
      <c r="OSQ3214" s="132"/>
      <c r="OSR3214" s="132"/>
      <c r="OSS3214" s="132"/>
      <c r="OST3214" s="132"/>
      <c r="OSU3214" s="132"/>
      <c r="OSV3214" s="132"/>
      <c r="OSW3214" s="132"/>
      <c r="OSX3214" s="132"/>
      <c r="OSY3214" s="132"/>
      <c r="OSZ3214" s="132"/>
      <c r="OTA3214" s="132"/>
      <c r="OTB3214" s="132"/>
      <c r="OTC3214" s="132"/>
      <c r="OTD3214" s="132"/>
      <c r="OTE3214" s="132"/>
      <c r="OTF3214" s="132"/>
      <c r="OTG3214" s="132"/>
      <c r="OTH3214" s="132"/>
      <c r="OTI3214" s="132"/>
      <c r="OTJ3214" s="132"/>
      <c r="OTK3214" s="132"/>
      <c r="OTL3214" s="132"/>
      <c r="OTM3214" s="132"/>
      <c r="OTN3214" s="132"/>
      <c r="OTO3214" s="132"/>
      <c r="OTP3214" s="132"/>
      <c r="OTQ3214" s="132"/>
      <c r="OTR3214" s="132"/>
      <c r="OTS3214" s="132"/>
      <c r="OTT3214" s="132"/>
      <c r="OTU3214" s="132"/>
      <c r="OTV3214" s="132"/>
      <c r="OTW3214" s="132"/>
      <c r="OTX3214" s="132"/>
      <c r="OTY3214" s="132"/>
      <c r="OTZ3214" s="132"/>
      <c r="OUA3214" s="132"/>
      <c r="OUB3214" s="132"/>
      <c r="OUC3214" s="132"/>
      <c r="OUD3214" s="132"/>
      <c r="OUE3214" s="132"/>
      <c r="OUF3214" s="132"/>
      <c r="OUG3214" s="132"/>
      <c r="OUH3214" s="132"/>
      <c r="OUI3214" s="132"/>
      <c r="OUJ3214" s="132"/>
      <c r="OUK3214" s="132"/>
      <c r="OUL3214" s="132"/>
      <c r="OUM3214" s="132"/>
      <c r="OUN3214" s="132"/>
      <c r="OUO3214" s="132"/>
      <c r="OUP3214" s="132"/>
      <c r="OUQ3214" s="132"/>
      <c r="OUR3214" s="132"/>
      <c r="OUS3214" s="132"/>
      <c r="OUT3214" s="132"/>
      <c r="OUU3214" s="132"/>
      <c r="OUV3214" s="132"/>
      <c r="OUW3214" s="132"/>
      <c r="OUX3214" s="132"/>
      <c r="OUY3214" s="132"/>
      <c r="OUZ3214" s="132"/>
      <c r="OVA3214" s="132"/>
      <c r="OVB3214" s="132"/>
      <c r="OVC3214" s="132"/>
      <c r="OVD3214" s="132"/>
      <c r="OVE3214" s="132"/>
      <c r="OVF3214" s="132"/>
      <c r="OVG3214" s="132"/>
      <c r="OVH3214" s="132"/>
      <c r="OVI3214" s="132"/>
      <c r="OVJ3214" s="132"/>
      <c r="OVK3214" s="132"/>
      <c r="OVL3214" s="132"/>
      <c r="OVM3214" s="132"/>
      <c r="OVN3214" s="132"/>
      <c r="OVO3214" s="132"/>
      <c r="OVP3214" s="132"/>
      <c r="OVQ3214" s="132"/>
      <c r="OVR3214" s="132"/>
      <c r="OVS3214" s="132"/>
      <c r="OVT3214" s="132"/>
      <c r="OVU3214" s="132"/>
      <c r="OVV3214" s="132"/>
      <c r="OVW3214" s="132"/>
      <c r="OVX3214" s="132"/>
      <c r="OVY3214" s="132"/>
      <c r="OVZ3214" s="132"/>
      <c r="OWA3214" s="132"/>
      <c r="OWB3214" s="132"/>
      <c r="OWC3214" s="132"/>
      <c r="OWD3214" s="132"/>
      <c r="OWE3214" s="132"/>
      <c r="OWF3214" s="132"/>
      <c r="OWG3214" s="132"/>
      <c r="OWH3214" s="132"/>
      <c r="OWI3214" s="132"/>
      <c r="OWJ3214" s="132"/>
      <c r="OWK3214" s="132"/>
      <c r="OWL3214" s="132"/>
      <c r="OWM3214" s="132"/>
      <c r="OWN3214" s="132"/>
      <c r="OWO3214" s="132"/>
      <c r="OWP3214" s="132"/>
      <c r="OWQ3214" s="132"/>
      <c r="OWR3214" s="132"/>
      <c r="OWS3214" s="132"/>
      <c r="OWT3214" s="132"/>
      <c r="OWU3214" s="132"/>
      <c r="OWV3214" s="132"/>
      <c r="OWW3214" s="132"/>
      <c r="OWX3214" s="132"/>
      <c r="OWY3214" s="132"/>
      <c r="OWZ3214" s="132"/>
      <c r="OXA3214" s="132"/>
      <c r="OXB3214" s="132"/>
      <c r="OXC3214" s="132"/>
      <c r="OXD3214" s="132"/>
      <c r="OXE3214" s="132"/>
      <c r="OXF3214" s="132"/>
      <c r="OXG3214" s="132"/>
      <c r="OXH3214" s="132"/>
      <c r="OXI3214" s="132"/>
      <c r="OXJ3214" s="132"/>
      <c r="OXK3214" s="132"/>
      <c r="OXL3214" s="132"/>
      <c r="OXM3214" s="132"/>
      <c r="OXN3214" s="132"/>
      <c r="OXO3214" s="132"/>
      <c r="OXP3214" s="132"/>
      <c r="OXQ3214" s="132"/>
      <c r="OXR3214" s="132"/>
      <c r="OXS3214" s="132"/>
      <c r="OXT3214" s="132"/>
      <c r="OXU3214" s="132"/>
      <c r="OXV3214" s="132"/>
      <c r="OXW3214" s="132"/>
      <c r="OXX3214" s="132"/>
      <c r="OXY3214" s="132"/>
      <c r="OXZ3214" s="132"/>
      <c r="OYA3214" s="132"/>
      <c r="OYB3214" s="132"/>
      <c r="OYC3214" s="132"/>
      <c r="OYD3214" s="132"/>
      <c r="OYE3214" s="132"/>
      <c r="OYF3214" s="132"/>
      <c r="OYG3214" s="132"/>
      <c r="OYH3214" s="132"/>
      <c r="OYI3214" s="132"/>
      <c r="OYJ3214" s="132"/>
      <c r="OYK3214" s="132"/>
      <c r="OYL3214" s="132"/>
      <c r="OYM3214" s="132"/>
      <c r="OYN3214" s="132"/>
      <c r="OYO3214" s="132"/>
      <c r="OYP3214" s="132"/>
      <c r="OYQ3214" s="132"/>
      <c r="OYR3214" s="132"/>
      <c r="OYS3214" s="132"/>
      <c r="OYT3214" s="132"/>
      <c r="OYU3214" s="132"/>
      <c r="OYV3214" s="132"/>
      <c r="OYW3214" s="132"/>
      <c r="OYX3214" s="132"/>
      <c r="OYY3214" s="132"/>
      <c r="OYZ3214" s="132"/>
      <c r="OZA3214" s="132"/>
      <c r="OZB3214" s="132"/>
      <c r="OZC3214" s="132"/>
      <c r="OZD3214" s="132"/>
      <c r="OZE3214" s="132"/>
      <c r="OZF3214" s="132"/>
      <c r="OZG3214" s="132"/>
      <c r="OZH3214" s="132"/>
      <c r="OZI3214" s="132"/>
      <c r="OZJ3214" s="132"/>
      <c r="OZK3214" s="132"/>
      <c r="OZL3214" s="132"/>
      <c r="OZM3214" s="132"/>
      <c r="OZN3214" s="132"/>
      <c r="OZO3214" s="132"/>
      <c r="OZP3214" s="132"/>
      <c r="OZQ3214" s="132"/>
      <c r="OZR3214" s="132"/>
      <c r="OZS3214" s="132"/>
      <c r="OZT3214" s="132"/>
      <c r="OZU3214" s="132"/>
      <c r="OZV3214" s="132"/>
      <c r="OZW3214" s="132"/>
      <c r="OZX3214" s="132"/>
      <c r="OZY3214" s="132"/>
      <c r="OZZ3214" s="132"/>
      <c r="PAA3214" s="132"/>
      <c r="PAB3214" s="132"/>
      <c r="PAC3214" s="132"/>
      <c r="PAD3214" s="132"/>
      <c r="PAE3214" s="132"/>
      <c r="PAF3214" s="132"/>
      <c r="PAG3214" s="132"/>
      <c r="PAH3214" s="132"/>
      <c r="PAI3214" s="132"/>
      <c r="PAJ3214" s="132"/>
      <c r="PAK3214" s="132"/>
      <c r="PAL3214" s="132"/>
      <c r="PAM3214" s="132"/>
      <c r="PAN3214" s="132"/>
      <c r="PAO3214" s="132"/>
      <c r="PAP3214" s="132"/>
      <c r="PAQ3214" s="132"/>
      <c r="PAR3214" s="132"/>
      <c r="PAS3214" s="132"/>
      <c r="PAT3214" s="132"/>
      <c r="PAU3214" s="132"/>
      <c r="PAV3214" s="132"/>
      <c r="PAW3214" s="132"/>
      <c r="PAX3214" s="132"/>
      <c r="PAY3214" s="132"/>
      <c r="PAZ3214" s="132"/>
      <c r="PBA3214" s="132"/>
      <c r="PBB3214" s="132"/>
      <c r="PBC3214" s="132"/>
      <c r="PBD3214" s="132"/>
      <c r="PBE3214" s="132"/>
      <c r="PBF3214" s="132"/>
      <c r="PBG3214" s="132"/>
      <c r="PBH3214" s="132"/>
      <c r="PBI3214" s="132"/>
      <c r="PBJ3214" s="132"/>
      <c r="PBK3214" s="132"/>
      <c r="PBL3214" s="132"/>
      <c r="PBM3214" s="132"/>
      <c r="PBN3214" s="132"/>
      <c r="PBO3214" s="132"/>
      <c r="PBP3214" s="132"/>
      <c r="PBQ3214" s="132"/>
      <c r="PBR3214" s="132"/>
      <c r="PBS3214" s="132"/>
      <c r="PBT3214" s="132"/>
      <c r="PBU3214" s="132"/>
      <c r="PBV3214" s="132"/>
      <c r="PBW3214" s="132"/>
      <c r="PBX3214" s="132"/>
      <c r="PBY3214" s="132"/>
      <c r="PBZ3214" s="132"/>
      <c r="PCA3214" s="132"/>
      <c r="PCB3214" s="132"/>
      <c r="PCC3214" s="132"/>
      <c r="PCD3214" s="132"/>
      <c r="PCE3214" s="132"/>
      <c r="PCF3214" s="132"/>
      <c r="PCG3214" s="132"/>
      <c r="PCH3214" s="132"/>
      <c r="PCI3214" s="132"/>
      <c r="PCJ3214" s="132"/>
      <c r="PCK3214" s="132"/>
      <c r="PCL3214" s="132"/>
      <c r="PCM3214" s="132"/>
      <c r="PCN3214" s="132"/>
      <c r="PCO3214" s="132"/>
      <c r="PCP3214" s="132"/>
      <c r="PCQ3214" s="132"/>
      <c r="PCR3214" s="132"/>
      <c r="PCS3214" s="132"/>
      <c r="PCT3214" s="132"/>
      <c r="PCU3214" s="132"/>
      <c r="PCV3214" s="132"/>
      <c r="PCW3214" s="132"/>
      <c r="PCX3214" s="132"/>
      <c r="PCY3214" s="132"/>
      <c r="PCZ3214" s="132"/>
      <c r="PDA3214" s="132"/>
      <c r="PDB3214" s="132"/>
      <c r="PDC3214" s="132"/>
      <c r="PDD3214" s="132"/>
      <c r="PDE3214" s="132"/>
      <c r="PDF3214" s="132"/>
      <c r="PDG3214" s="132"/>
      <c r="PDH3214" s="132"/>
      <c r="PDI3214" s="132"/>
      <c r="PDJ3214" s="132"/>
      <c r="PDK3214" s="132"/>
      <c r="PDL3214" s="132"/>
      <c r="PDM3214" s="132"/>
      <c r="PDN3214" s="132"/>
      <c r="PDO3214" s="132"/>
      <c r="PDP3214" s="132"/>
      <c r="PDQ3214" s="132"/>
      <c r="PDR3214" s="132"/>
      <c r="PDS3214" s="132"/>
      <c r="PDT3214" s="132"/>
      <c r="PDU3214" s="132"/>
      <c r="PDV3214" s="132"/>
      <c r="PDW3214" s="132"/>
      <c r="PDX3214" s="132"/>
      <c r="PDY3214" s="132"/>
      <c r="PDZ3214" s="132"/>
      <c r="PEA3214" s="132"/>
      <c r="PEB3214" s="132"/>
      <c r="PEC3214" s="132"/>
      <c r="PED3214" s="132"/>
      <c r="PEE3214" s="132"/>
      <c r="PEF3214" s="132"/>
      <c r="PEG3214" s="132"/>
      <c r="PEH3214" s="132"/>
      <c r="PEI3214" s="132"/>
      <c r="PEJ3214" s="132"/>
      <c r="PEK3214" s="132"/>
      <c r="PEL3214" s="132"/>
      <c r="PEM3214" s="132"/>
      <c r="PEN3214" s="132"/>
      <c r="PEO3214" s="132"/>
      <c r="PEP3214" s="132"/>
      <c r="PEQ3214" s="132"/>
      <c r="PER3214" s="132"/>
      <c r="PES3214" s="132"/>
      <c r="PET3214" s="132"/>
      <c r="PEU3214" s="132"/>
      <c r="PEV3214" s="132"/>
      <c r="PEW3214" s="132"/>
      <c r="PEX3214" s="132"/>
      <c r="PEY3214" s="132"/>
      <c r="PEZ3214" s="132"/>
      <c r="PFA3214" s="132"/>
      <c r="PFB3214" s="132"/>
      <c r="PFC3214" s="132"/>
      <c r="PFD3214" s="132"/>
      <c r="PFE3214" s="132"/>
      <c r="PFF3214" s="132"/>
      <c r="PFG3214" s="132"/>
      <c r="PFH3214" s="132"/>
      <c r="PFI3214" s="132"/>
      <c r="PFJ3214" s="132"/>
      <c r="PFK3214" s="132"/>
      <c r="PFL3214" s="132"/>
      <c r="PFM3214" s="132"/>
      <c r="PFN3214" s="132"/>
      <c r="PFO3214" s="132"/>
      <c r="PFP3214" s="132"/>
      <c r="PFQ3214" s="132"/>
      <c r="PFR3214" s="132"/>
      <c r="PFS3214" s="132"/>
      <c r="PFT3214" s="132"/>
      <c r="PFU3214" s="132"/>
      <c r="PFV3214" s="132"/>
      <c r="PFW3214" s="132"/>
      <c r="PFX3214" s="132"/>
      <c r="PFY3214" s="132"/>
      <c r="PFZ3214" s="132"/>
      <c r="PGA3214" s="132"/>
      <c r="PGB3214" s="132"/>
      <c r="PGC3214" s="132"/>
      <c r="PGD3214" s="132"/>
      <c r="PGE3214" s="132"/>
      <c r="PGF3214" s="132"/>
      <c r="PGG3214" s="132"/>
      <c r="PGH3214" s="132"/>
      <c r="PGI3214" s="132"/>
      <c r="PGJ3214" s="132"/>
      <c r="PGK3214" s="132"/>
      <c r="PGL3214" s="132"/>
      <c r="PGM3214" s="132"/>
      <c r="PGN3214" s="132"/>
      <c r="PGO3214" s="132"/>
      <c r="PGP3214" s="132"/>
      <c r="PGQ3214" s="132"/>
      <c r="PGR3214" s="132"/>
      <c r="PGS3214" s="132"/>
      <c r="PGT3214" s="132"/>
      <c r="PGU3214" s="132"/>
      <c r="PGV3214" s="132"/>
      <c r="PGW3214" s="132"/>
      <c r="PGX3214" s="132"/>
      <c r="PGY3214" s="132"/>
      <c r="PGZ3214" s="132"/>
      <c r="PHA3214" s="132"/>
      <c r="PHB3214" s="132"/>
      <c r="PHC3214" s="132"/>
      <c r="PHD3214" s="132"/>
      <c r="PHE3214" s="132"/>
      <c r="PHF3214" s="132"/>
      <c r="PHG3214" s="132"/>
      <c r="PHH3214" s="132"/>
      <c r="PHI3214" s="132"/>
      <c r="PHJ3214" s="132"/>
      <c r="PHK3214" s="132"/>
      <c r="PHL3214" s="132"/>
      <c r="PHM3214" s="132"/>
      <c r="PHN3214" s="132"/>
      <c r="PHO3214" s="132"/>
      <c r="PHP3214" s="132"/>
      <c r="PHQ3214" s="132"/>
      <c r="PHR3214" s="132"/>
      <c r="PHS3214" s="132"/>
      <c r="PHT3214" s="132"/>
      <c r="PHU3214" s="132"/>
      <c r="PHV3214" s="132"/>
      <c r="PHW3214" s="132"/>
      <c r="PHX3214" s="132"/>
      <c r="PHY3214" s="132"/>
      <c r="PHZ3214" s="132"/>
      <c r="PIA3214" s="132"/>
      <c r="PIB3214" s="132"/>
      <c r="PIC3214" s="132"/>
      <c r="PID3214" s="132"/>
      <c r="PIE3214" s="132"/>
      <c r="PIF3214" s="132"/>
      <c r="PIG3214" s="132"/>
      <c r="PIH3214" s="132"/>
      <c r="PII3214" s="132"/>
      <c r="PIJ3214" s="132"/>
      <c r="PIK3214" s="132"/>
      <c r="PIL3214" s="132"/>
      <c r="PIM3214" s="132"/>
      <c r="PIN3214" s="132"/>
      <c r="PIO3214" s="132"/>
      <c r="PIP3214" s="132"/>
      <c r="PIQ3214" s="132"/>
      <c r="PIR3214" s="132"/>
      <c r="PIS3214" s="132"/>
      <c r="PIT3214" s="132"/>
      <c r="PIU3214" s="132"/>
      <c r="PIV3214" s="132"/>
      <c r="PIW3214" s="132"/>
      <c r="PIX3214" s="132"/>
      <c r="PIY3214" s="132"/>
      <c r="PIZ3214" s="132"/>
      <c r="PJA3214" s="132"/>
      <c r="PJB3214" s="132"/>
      <c r="PJC3214" s="132"/>
      <c r="PJD3214" s="132"/>
      <c r="PJE3214" s="132"/>
      <c r="PJF3214" s="132"/>
      <c r="PJG3214" s="132"/>
      <c r="PJH3214" s="132"/>
      <c r="PJI3214" s="132"/>
      <c r="PJJ3214" s="132"/>
      <c r="PJK3214" s="132"/>
      <c r="PJL3214" s="132"/>
      <c r="PJM3214" s="132"/>
      <c r="PJN3214" s="132"/>
      <c r="PJO3214" s="132"/>
      <c r="PJP3214" s="132"/>
      <c r="PJQ3214" s="132"/>
      <c r="PJR3214" s="132"/>
      <c r="PJS3214" s="132"/>
      <c r="PJT3214" s="132"/>
      <c r="PJU3214" s="132"/>
      <c r="PJV3214" s="132"/>
      <c r="PJW3214" s="132"/>
      <c r="PJX3214" s="132"/>
      <c r="PJY3214" s="132"/>
      <c r="PJZ3214" s="132"/>
      <c r="PKA3214" s="132"/>
      <c r="PKB3214" s="132"/>
      <c r="PKC3214" s="132"/>
      <c r="PKD3214" s="132"/>
      <c r="PKE3214" s="132"/>
      <c r="PKF3214" s="132"/>
      <c r="PKG3214" s="132"/>
      <c r="PKH3214" s="132"/>
      <c r="PKI3214" s="132"/>
      <c r="PKJ3214" s="132"/>
      <c r="PKK3214" s="132"/>
      <c r="PKL3214" s="132"/>
      <c r="PKM3214" s="132"/>
      <c r="PKN3214" s="132"/>
      <c r="PKO3214" s="132"/>
      <c r="PKP3214" s="132"/>
      <c r="PKQ3214" s="132"/>
      <c r="PKR3214" s="132"/>
      <c r="PKS3214" s="132"/>
      <c r="PKT3214" s="132"/>
      <c r="PKU3214" s="132"/>
      <c r="PKV3214" s="132"/>
      <c r="PKW3214" s="132"/>
      <c r="PKX3214" s="132"/>
      <c r="PKY3214" s="132"/>
      <c r="PKZ3214" s="132"/>
      <c r="PLA3214" s="132"/>
      <c r="PLB3214" s="132"/>
      <c r="PLC3214" s="132"/>
      <c r="PLD3214" s="132"/>
      <c r="PLE3214" s="132"/>
      <c r="PLF3214" s="132"/>
      <c r="PLG3214" s="132"/>
      <c r="PLH3214" s="132"/>
      <c r="PLI3214" s="132"/>
      <c r="PLJ3214" s="132"/>
      <c r="PLK3214" s="132"/>
      <c r="PLL3214" s="132"/>
      <c r="PLM3214" s="132"/>
      <c r="PLN3214" s="132"/>
      <c r="PLO3214" s="132"/>
      <c r="PLP3214" s="132"/>
      <c r="PLQ3214" s="132"/>
      <c r="PLR3214" s="132"/>
      <c r="PLS3214" s="132"/>
      <c r="PLT3214" s="132"/>
      <c r="PLU3214" s="132"/>
      <c r="PLV3214" s="132"/>
      <c r="PLW3214" s="132"/>
      <c r="PLX3214" s="132"/>
      <c r="PLY3214" s="132"/>
      <c r="PLZ3214" s="132"/>
      <c r="PMA3214" s="132"/>
      <c r="PMB3214" s="132"/>
      <c r="PMC3214" s="132"/>
      <c r="PMD3214" s="132"/>
      <c r="PME3214" s="132"/>
      <c r="PMF3214" s="132"/>
      <c r="PMG3214" s="132"/>
      <c r="PMH3214" s="132"/>
      <c r="PMI3214" s="132"/>
      <c r="PMJ3214" s="132"/>
      <c r="PMK3214" s="132"/>
      <c r="PML3214" s="132"/>
      <c r="PMM3214" s="132"/>
      <c r="PMN3214" s="132"/>
      <c r="PMO3214" s="132"/>
      <c r="PMP3214" s="132"/>
      <c r="PMQ3214" s="132"/>
      <c r="PMR3214" s="132"/>
      <c r="PMS3214" s="132"/>
      <c r="PMT3214" s="132"/>
      <c r="PMU3214" s="132"/>
      <c r="PMV3214" s="132"/>
      <c r="PMW3214" s="132"/>
      <c r="PMX3214" s="132"/>
      <c r="PMY3214" s="132"/>
      <c r="PMZ3214" s="132"/>
      <c r="PNA3214" s="132"/>
      <c r="PNB3214" s="132"/>
      <c r="PNC3214" s="132"/>
      <c r="PND3214" s="132"/>
      <c r="PNE3214" s="132"/>
      <c r="PNF3214" s="132"/>
      <c r="PNG3214" s="132"/>
      <c r="PNH3214" s="132"/>
      <c r="PNI3214" s="132"/>
      <c r="PNJ3214" s="132"/>
      <c r="PNK3214" s="132"/>
      <c r="PNL3214" s="132"/>
      <c r="PNM3214" s="132"/>
      <c r="PNN3214" s="132"/>
      <c r="PNO3214" s="132"/>
      <c r="PNP3214" s="132"/>
      <c r="PNQ3214" s="132"/>
      <c r="PNR3214" s="132"/>
      <c r="PNS3214" s="132"/>
      <c r="PNT3214" s="132"/>
      <c r="PNU3214" s="132"/>
      <c r="PNV3214" s="132"/>
      <c r="PNW3214" s="132"/>
      <c r="PNX3214" s="132"/>
      <c r="PNY3214" s="132"/>
      <c r="PNZ3214" s="132"/>
      <c r="POA3214" s="132"/>
      <c r="POB3214" s="132"/>
      <c r="POC3214" s="132"/>
      <c r="POD3214" s="132"/>
      <c r="POE3214" s="132"/>
      <c r="POF3214" s="132"/>
      <c r="POG3214" s="132"/>
      <c r="POH3214" s="132"/>
      <c r="POI3214" s="132"/>
      <c r="POJ3214" s="132"/>
      <c r="POK3214" s="132"/>
      <c r="POL3214" s="132"/>
      <c r="POM3214" s="132"/>
      <c r="PON3214" s="132"/>
      <c r="POO3214" s="132"/>
      <c r="POP3214" s="132"/>
      <c r="POQ3214" s="132"/>
      <c r="POR3214" s="132"/>
      <c r="POS3214" s="132"/>
      <c r="POT3214" s="132"/>
      <c r="POU3214" s="132"/>
      <c r="POV3214" s="132"/>
      <c r="POW3214" s="132"/>
      <c r="POX3214" s="132"/>
      <c r="POY3214" s="132"/>
      <c r="POZ3214" s="132"/>
      <c r="PPA3214" s="132"/>
      <c r="PPB3214" s="132"/>
      <c r="PPC3214" s="132"/>
      <c r="PPD3214" s="132"/>
      <c r="PPE3214" s="132"/>
      <c r="PPF3214" s="132"/>
      <c r="PPG3214" s="132"/>
      <c r="PPH3214" s="132"/>
      <c r="PPI3214" s="132"/>
      <c r="PPJ3214" s="132"/>
      <c r="PPK3214" s="132"/>
      <c r="PPL3214" s="132"/>
      <c r="PPM3214" s="132"/>
      <c r="PPN3214" s="132"/>
      <c r="PPO3214" s="132"/>
      <c r="PPP3214" s="132"/>
      <c r="PPQ3214" s="132"/>
      <c r="PPR3214" s="132"/>
      <c r="PPS3214" s="132"/>
      <c r="PPT3214" s="132"/>
      <c r="PPU3214" s="132"/>
      <c r="PPV3214" s="132"/>
      <c r="PPW3214" s="132"/>
      <c r="PPX3214" s="132"/>
      <c r="PPY3214" s="132"/>
      <c r="PPZ3214" s="132"/>
      <c r="PQA3214" s="132"/>
      <c r="PQB3214" s="132"/>
      <c r="PQC3214" s="132"/>
      <c r="PQD3214" s="132"/>
      <c r="PQE3214" s="132"/>
      <c r="PQF3214" s="132"/>
      <c r="PQG3214" s="132"/>
      <c r="PQH3214" s="132"/>
      <c r="PQI3214" s="132"/>
      <c r="PQJ3214" s="132"/>
      <c r="PQK3214" s="132"/>
      <c r="PQL3214" s="132"/>
      <c r="PQM3214" s="132"/>
      <c r="PQN3214" s="132"/>
      <c r="PQO3214" s="132"/>
      <c r="PQP3214" s="132"/>
      <c r="PQQ3214" s="132"/>
      <c r="PQR3214" s="132"/>
      <c r="PQS3214" s="132"/>
      <c r="PQT3214" s="132"/>
      <c r="PQU3214" s="132"/>
      <c r="PQV3214" s="132"/>
      <c r="PQW3214" s="132"/>
      <c r="PQX3214" s="132"/>
      <c r="PQY3214" s="132"/>
      <c r="PQZ3214" s="132"/>
      <c r="PRA3214" s="132"/>
      <c r="PRB3214" s="132"/>
      <c r="PRC3214" s="132"/>
      <c r="PRD3214" s="132"/>
      <c r="PRE3214" s="132"/>
      <c r="PRF3214" s="132"/>
      <c r="PRG3214" s="132"/>
      <c r="PRH3214" s="132"/>
      <c r="PRI3214" s="132"/>
      <c r="PRJ3214" s="132"/>
      <c r="PRK3214" s="132"/>
      <c r="PRL3214" s="132"/>
      <c r="PRM3214" s="132"/>
      <c r="PRN3214" s="132"/>
      <c r="PRO3214" s="132"/>
      <c r="PRP3214" s="132"/>
      <c r="PRQ3214" s="132"/>
      <c r="PRR3214" s="132"/>
      <c r="PRS3214" s="132"/>
      <c r="PRT3214" s="132"/>
      <c r="PRU3214" s="132"/>
      <c r="PRV3214" s="132"/>
      <c r="PRW3214" s="132"/>
      <c r="PRX3214" s="132"/>
      <c r="PRY3214" s="132"/>
      <c r="PRZ3214" s="132"/>
      <c r="PSA3214" s="132"/>
      <c r="PSB3214" s="132"/>
      <c r="PSC3214" s="132"/>
      <c r="PSD3214" s="132"/>
      <c r="PSE3214" s="132"/>
      <c r="PSF3214" s="132"/>
      <c r="PSG3214" s="132"/>
      <c r="PSH3214" s="132"/>
      <c r="PSI3214" s="132"/>
      <c r="PSJ3214" s="132"/>
      <c r="PSK3214" s="132"/>
      <c r="PSL3214" s="132"/>
      <c r="PSM3214" s="132"/>
      <c r="PSN3214" s="132"/>
      <c r="PSO3214" s="132"/>
      <c r="PSP3214" s="132"/>
      <c r="PSQ3214" s="132"/>
      <c r="PSR3214" s="132"/>
      <c r="PSS3214" s="132"/>
      <c r="PST3214" s="132"/>
      <c r="PSU3214" s="132"/>
      <c r="PSV3214" s="132"/>
      <c r="PSW3214" s="132"/>
      <c r="PSX3214" s="132"/>
      <c r="PSY3214" s="132"/>
      <c r="PSZ3214" s="132"/>
      <c r="PTA3214" s="132"/>
      <c r="PTB3214" s="132"/>
      <c r="PTC3214" s="132"/>
      <c r="PTD3214" s="132"/>
      <c r="PTE3214" s="132"/>
      <c r="PTF3214" s="132"/>
      <c r="PTG3214" s="132"/>
      <c r="PTH3214" s="132"/>
      <c r="PTI3214" s="132"/>
      <c r="PTJ3214" s="132"/>
      <c r="PTK3214" s="132"/>
      <c r="PTL3214" s="132"/>
      <c r="PTM3214" s="132"/>
      <c r="PTN3214" s="132"/>
      <c r="PTO3214" s="132"/>
      <c r="PTP3214" s="132"/>
      <c r="PTQ3214" s="132"/>
      <c r="PTR3214" s="132"/>
      <c r="PTS3214" s="132"/>
      <c r="PTT3214" s="132"/>
      <c r="PTU3214" s="132"/>
      <c r="PTV3214" s="132"/>
      <c r="PTW3214" s="132"/>
      <c r="PTX3214" s="132"/>
      <c r="PTY3214" s="132"/>
      <c r="PTZ3214" s="132"/>
      <c r="PUA3214" s="132"/>
      <c r="PUB3214" s="132"/>
      <c r="PUC3214" s="132"/>
      <c r="PUD3214" s="132"/>
      <c r="PUE3214" s="132"/>
      <c r="PUF3214" s="132"/>
      <c r="PUG3214" s="132"/>
      <c r="PUH3214" s="132"/>
      <c r="PUI3214" s="132"/>
      <c r="PUJ3214" s="132"/>
      <c r="PUK3214" s="132"/>
      <c r="PUL3214" s="132"/>
      <c r="PUM3214" s="132"/>
      <c r="PUN3214" s="132"/>
      <c r="PUO3214" s="132"/>
      <c r="PUP3214" s="132"/>
      <c r="PUQ3214" s="132"/>
      <c r="PUR3214" s="132"/>
      <c r="PUS3214" s="132"/>
      <c r="PUT3214" s="132"/>
      <c r="PUU3214" s="132"/>
      <c r="PUV3214" s="132"/>
      <c r="PUW3214" s="132"/>
      <c r="PUX3214" s="132"/>
      <c r="PUY3214" s="132"/>
      <c r="PUZ3214" s="132"/>
      <c r="PVA3214" s="132"/>
      <c r="PVB3214" s="132"/>
      <c r="PVC3214" s="132"/>
      <c r="PVD3214" s="132"/>
      <c r="PVE3214" s="132"/>
      <c r="PVF3214" s="132"/>
      <c r="PVG3214" s="132"/>
      <c r="PVH3214" s="132"/>
      <c r="PVI3214" s="132"/>
      <c r="PVJ3214" s="132"/>
      <c r="PVK3214" s="132"/>
      <c r="PVL3214" s="132"/>
      <c r="PVM3214" s="132"/>
      <c r="PVN3214" s="132"/>
      <c r="PVO3214" s="132"/>
      <c r="PVP3214" s="132"/>
      <c r="PVQ3214" s="132"/>
      <c r="PVR3214" s="132"/>
      <c r="PVS3214" s="132"/>
      <c r="PVT3214" s="132"/>
      <c r="PVU3214" s="132"/>
      <c r="PVV3214" s="132"/>
      <c r="PVW3214" s="132"/>
      <c r="PVX3214" s="132"/>
      <c r="PVY3214" s="132"/>
      <c r="PVZ3214" s="132"/>
      <c r="PWA3214" s="132"/>
      <c r="PWB3214" s="132"/>
      <c r="PWC3214" s="132"/>
      <c r="PWD3214" s="132"/>
      <c r="PWE3214" s="132"/>
      <c r="PWF3214" s="132"/>
      <c r="PWG3214" s="132"/>
      <c r="PWH3214" s="132"/>
      <c r="PWI3214" s="132"/>
      <c r="PWJ3214" s="132"/>
      <c r="PWK3214" s="132"/>
      <c r="PWL3214" s="132"/>
      <c r="PWM3214" s="132"/>
      <c r="PWN3214" s="132"/>
      <c r="PWO3214" s="132"/>
      <c r="PWP3214" s="132"/>
      <c r="PWQ3214" s="132"/>
      <c r="PWR3214" s="132"/>
      <c r="PWS3214" s="132"/>
      <c r="PWT3214" s="132"/>
      <c r="PWU3214" s="132"/>
      <c r="PWV3214" s="132"/>
      <c r="PWW3214" s="132"/>
      <c r="PWX3214" s="132"/>
      <c r="PWY3214" s="132"/>
      <c r="PWZ3214" s="132"/>
      <c r="PXA3214" s="132"/>
      <c r="PXB3214" s="132"/>
      <c r="PXC3214" s="132"/>
      <c r="PXD3214" s="132"/>
      <c r="PXE3214" s="132"/>
      <c r="PXF3214" s="132"/>
      <c r="PXG3214" s="132"/>
      <c r="PXH3214" s="132"/>
      <c r="PXI3214" s="132"/>
      <c r="PXJ3214" s="132"/>
      <c r="PXK3214" s="132"/>
      <c r="PXL3214" s="132"/>
      <c r="PXM3214" s="132"/>
      <c r="PXN3214" s="132"/>
      <c r="PXO3214" s="132"/>
      <c r="PXP3214" s="132"/>
      <c r="PXQ3214" s="132"/>
      <c r="PXR3214" s="132"/>
      <c r="PXS3214" s="132"/>
      <c r="PXT3214" s="132"/>
      <c r="PXU3214" s="132"/>
      <c r="PXV3214" s="132"/>
      <c r="PXW3214" s="132"/>
      <c r="PXX3214" s="132"/>
      <c r="PXY3214" s="132"/>
      <c r="PXZ3214" s="132"/>
      <c r="PYA3214" s="132"/>
      <c r="PYB3214" s="132"/>
      <c r="PYC3214" s="132"/>
      <c r="PYD3214" s="132"/>
      <c r="PYE3214" s="132"/>
      <c r="PYF3214" s="132"/>
      <c r="PYG3214" s="132"/>
      <c r="PYH3214" s="132"/>
      <c r="PYI3214" s="132"/>
      <c r="PYJ3214" s="132"/>
      <c r="PYK3214" s="132"/>
      <c r="PYL3214" s="132"/>
      <c r="PYM3214" s="132"/>
      <c r="PYN3214" s="132"/>
      <c r="PYO3214" s="132"/>
      <c r="PYP3214" s="132"/>
      <c r="PYQ3214" s="132"/>
      <c r="PYR3214" s="132"/>
      <c r="PYS3214" s="132"/>
      <c r="PYT3214" s="132"/>
      <c r="PYU3214" s="132"/>
      <c r="PYV3214" s="132"/>
      <c r="PYW3214" s="132"/>
      <c r="PYX3214" s="132"/>
      <c r="PYY3214" s="132"/>
      <c r="PYZ3214" s="132"/>
      <c r="PZA3214" s="132"/>
      <c r="PZB3214" s="132"/>
      <c r="PZC3214" s="132"/>
      <c r="PZD3214" s="132"/>
      <c r="PZE3214" s="132"/>
      <c r="PZF3214" s="132"/>
      <c r="PZG3214" s="132"/>
      <c r="PZH3214" s="132"/>
      <c r="PZI3214" s="132"/>
      <c r="PZJ3214" s="132"/>
      <c r="PZK3214" s="132"/>
      <c r="PZL3214" s="132"/>
      <c r="PZM3214" s="132"/>
      <c r="PZN3214" s="132"/>
      <c r="PZO3214" s="132"/>
      <c r="PZP3214" s="132"/>
      <c r="PZQ3214" s="132"/>
      <c r="PZR3214" s="132"/>
      <c r="PZS3214" s="132"/>
      <c r="PZT3214" s="132"/>
      <c r="PZU3214" s="132"/>
      <c r="PZV3214" s="132"/>
      <c r="PZW3214" s="132"/>
      <c r="PZX3214" s="132"/>
      <c r="PZY3214" s="132"/>
      <c r="PZZ3214" s="132"/>
      <c r="QAA3214" s="132"/>
      <c r="QAB3214" s="132"/>
      <c r="QAC3214" s="132"/>
      <c r="QAD3214" s="132"/>
      <c r="QAE3214" s="132"/>
      <c r="QAF3214" s="132"/>
      <c r="QAG3214" s="132"/>
      <c r="QAH3214" s="132"/>
      <c r="QAI3214" s="132"/>
      <c r="QAJ3214" s="132"/>
      <c r="QAK3214" s="132"/>
      <c r="QAL3214" s="132"/>
      <c r="QAM3214" s="132"/>
      <c r="QAN3214" s="132"/>
      <c r="QAO3214" s="132"/>
      <c r="QAP3214" s="132"/>
      <c r="QAQ3214" s="132"/>
      <c r="QAR3214" s="132"/>
      <c r="QAS3214" s="132"/>
      <c r="QAT3214" s="132"/>
      <c r="QAU3214" s="132"/>
      <c r="QAV3214" s="132"/>
      <c r="QAW3214" s="132"/>
      <c r="QAX3214" s="132"/>
      <c r="QAY3214" s="132"/>
      <c r="QAZ3214" s="132"/>
      <c r="QBA3214" s="132"/>
      <c r="QBB3214" s="132"/>
      <c r="QBC3214" s="132"/>
      <c r="QBD3214" s="132"/>
      <c r="QBE3214" s="132"/>
      <c r="QBF3214" s="132"/>
      <c r="QBG3214" s="132"/>
      <c r="QBH3214" s="132"/>
      <c r="QBI3214" s="132"/>
      <c r="QBJ3214" s="132"/>
      <c r="QBK3214" s="132"/>
      <c r="QBL3214" s="132"/>
      <c r="QBM3214" s="132"/>
      <c r="QBN3214" s="132"/>
      <c r="QBO3214" s="132"/>
      <c r="QBP3214" s="132"/>
      <c r="QBQ3214" s="132"/>
      <c r="QBR3214" s="132"/>
      <c r="QBS3214" s="132"/>
      <c r="QBT3214" s="132"/>
      <c r="QBU3214" s="132"/>
      <c r="QBV3214" s="132"/>
      <c r="QBW3214" s="132"/>
      <c r="QBX3214" s="132"/>
      <c r="QBY3214" s="132"/>
      <c r="QBZ3214" s="132"/>
      <c r="QCA3214" s="132"/>
      <c r="QCB3214" s="132"/>
      <c r="QCC3214" s="132"/>
      <c r="QCD3214" s="132"/>
      <c r="QCE3214" s="132"/>
      <c r="QCF3214" s="132"/>
      <c r="QCG3214" s="132"/>
      <c r="QCH3214" s="132"/>
      <c r="QCI3214" s="132"/>
      <c r="QCJ3214" s="132"/>
      <c r="QCK3214" s="132"/>
      <c r="QCL3214" s="132"/>
      <c r="QCM3214" s="132"/>
      <c r="QCN3214" s="132"/>
      <c r="QCO3214" s="132"/>
      <c r="QCP3214" s="132"/>
      <c r="QCQ3214" s="132"/>
      <c r="QCR3214" s="132"/>
      <c r="QCS3214" s="132"/>
      <c r="QCT3214" s="132"/>
      <c r="QCU3214" s="132"/>
      <c r="QCV3214" s="132"/>
      <c r="QCW3214" s="132"/>
      <c r="QCX3214" s="132"/>
      <c r="QCY3214" s="132"/>
      <c r="QCZ3214" s="132"/>
      <c r="QDA3214" s="132"/>
      <c r="QDB3214" s="132"/>
      <c r="QDC3214" s="132"/>
      <c r="QDD3214" s="132"/>
      <c r="QDE3214" s="132"/>
      <c r="QDF3214" s="132"/>
      <c r="QDG3214" s="132"/>
      <c r="QDH3214" s="132"/>
      <c r="QDI3214" s="132"/>
      <c r="QDJ3214" s="132"/>
      <c r="QDK3214" s="132"/>
      <c r="QDL3214" s="132"/>
      <c r="QDM3214" s="132"/>
      <c r="QDN3214" s="132"/>
      <c r="QDO3214" s="132"/>
      <c r="QDP3214" s="132"/>
      <c r="QDQ3214" s="132"/>
      <c r="QDR3214" s="132"/>
      <c r="QDS3214" s="132"/>
      <c r="QDT3214" s="132"/>
      <c r="QDU3214" s="132"/>
      <c r="QDV3214" s="132"/>
      <c r="QDW3214" s="132"/>
      <c r="QDX3214" s="132"/>
      <c r="QDY3214" s="132"/>
      <c r="QDZ3214" s="132"/>
      <c r="QEA3214" s="132"/>
      <c r="QEB3214" s="132"/>
      <c r="QEC3214" s="132"/>
      <c r="QED3214" s="132"/>
      <c r="QEE3214" s="132"/>
      <c r="QEF3214" s="132"/>
      <c r="QEG3214" s="132"/>
      <c r="QEH3214" s="132"/>
      <c r="QEI3214" s="132"/>
      <c r="QEJ3214" s="132"/>
      <c r="QEK3214" s="132"/>
      <c r="QEL3214" s="132"/>
      <c r="QEM3214" s="132"/>
      <c r="QEN3214" s="132"/>
      <c r="QEO3214" s="132"/>
      <c r="QEP3214" s="132"/>
      <c r="QEQ3214" s="132"/>
      <c r="QER3214" s="132"/>
      <c r="QES3214" s="132"/>
      <c r="QET3214" s="132"/>
      <c r="QEU3214" s="132"/>
      <c r="QEV3214" s="132"/>
      <c r="QEW3214" s="132"/>
      <c r="QEX3214" s="132"/>
      <c r="QEY3214" s="132"/>
      <c r="QEZ3214" s="132"/>
      <c r="QFA3214" s="132"/>
      <c r="QFB3214" s="132"/>
      <c r="QFC3214" s="132"/>
      <c r="QFD3214" s="132"/>
      <c r="QFE3214" s="132"/>
      <c r="QFF3214" s="132"/>
      <c r="QFG3214" s="132"/>
      <c r="QFH3214" s="132"/>
      <c r="QFI3214" s="132"/>
      <c r="QFJ3214" s="132"/>
      <c r="QFK3214" s="132"/>
      <c r="QFL3214" s="132"/>
      <c r="QFM3214" s="132"/>
      <c r="QFN3214" s="132"/>
      <c r="QFO3214" s="132"/>
      <c r="QFP3214" s="132"/>
      <c r="QFQ3214" s="132"/>
      <c r="QFR3214" s="132"/>
      <c r="QFS3214" s="132"/>
      <c r="QFT3214" s="132"/>
      <c r="QFU3214" s="132"/>
      <c r="QFV3214" s="132"/>
      <c r="QFW3214" s="132"/>
      <c r="QFX3214" s="132"/>
      <c r="QFY3214" s="132"/>
      <c r="QFZ3214" s="132"/>
      <c r="QGA3214" s="132"/>
      <c r="QGB3214" s="132"/>
      <c r="QGC3214" s="132"/>
      <c r="QGD3214" s="132"/>
      <c r="QGE3214" s="132"/>
      <c r="QGF3214" s="132"/>
      <c r="QGG3214" s="132"/>
      <c r="QGH3214" s="132"/>
      <c r="QGI3214" s="132"/>
      <c r="QGJ3214" s="132"/>
      <c r="QGK3214" s="132"/>
      <c r="QGL3214" s="132"/>
      <c r="QGM3214" s="132"/>
      <c r="QGN3214" s="132"/>
      <c r="QGO3214" s="132"/>
      <c r="QGP3214" s="132"/>
      <c r="QGQ3214" s="132"/>
      <c r="QGR3214" s="132"/>
      <c r="QGS3214" s="132"/>
      <c r="QGT3214" s="132"/>
      <c r="QGU3214" s="132"/>
      <c r="QGV3214" s="132"/>
      <c r="QGW3214" s="132"/>
      <c r="QGX3214" s="132"/>
      <c r="QGY3214" s="132"/>
      <c r="QGZ3214" s="132"/>
      <c r="QHA3214" s="132"/>
      <c r="QHB3214" s="132"/>
      <c r="QHC3214" s="132"/>
      <c r="QHD3214" s="132"/>
      <c r="QHE3214" s="132"/>
      <c r="QHF3214" s="132"/>
      <c r="QHG3214" s="132"/>
      <c r="QHH3214" s="132"/>
      <c r="QHI3214" s="132"/>
      <c r="QHJ3214" s="132"/>
      <c r="QHK3214" s="132"/>
      <c r="QHL3214" s="132"/>
      <c r="QHM3214" s="132"/>
      <c r="QHN3214" s="132"/>
      <c r="QHO3214" s="132"/>
      <c r="QHP3214" s="132"/>
      <c r="QHQ3214" s="132"/>
      <c r="QHR3214" s="132"/>
      <c r="QHS3214" s="132"/>
      <c r="QHT3214" s="132"/>
      <c r="QHU3214" s="132"/>
      <c r="QHV3214" s="132"/>
      <c r="QHW3214" s="132"/>
      <c r="QHX3214" s="132"/>
      <c r="QHY3214" s="132"/>
      <c r="QHZ3214" s="132"/>
      <c r="QIA3214" s="132"/>
      <c r="QIB3214" s="132"/>
      <c r="QIC3214" s="132"/>
      <c r="QID3214" s="132"/>
      <c r="QIE3214" s="132"/>
      <c r="QIF3214" s="132"/>
      <c r="QIG3214" s="132"/>
      <c r="QIH3214" s="132"/>
      <c r="QII3214" s="132"/>
      <c r="QIJ3214" s="132"/>
      <c r="QIK3214" s="132"/>
      <c r="QIL3214" s="132"/>
      <c r="QIM3214" s="132"/>
      <c r="QIN3214" s="132"/>
      <c r="QIO3214" s="132"/>
      <c r="QIP3214" s="132"/>
      <c r="QIQ3214" s="132"/>
      <c r="QIR3214" s="132"/>
      <c r="QIS3214" s="132"/>
      <c r="QIT3214" s="132"/>
      <c r="QIU3214" s="132"/>
      <c r="QIV3214" s="132"/>
      <c r="QIW3214" s="132"/>
      <c r="QIX3214" s="132"/>
      <c r="QIY3214" s="132"/>
      <c r="QIZ3214" s="132"/>
      <c r="QJA3214" s="132"/>
      <c r="QJB3214" s="132"/>
      <c r="QJC3214" s="132"/>
      <c r="QJD3214" s="132"/>
      <c r="QJE3214" s="132"/>
      <c r="QJF3214" s="132"/>
      <c r="QJG3214" s="132"/>
      <c r="QJH3214" s="132"/>
      <c r="QJI3214" s="132"/>
      <c r="QJJ3214" s="132"/>
      <c r="QJK3214" s="132"/>
      <c r="QJL3214" s="132"/>
      <c r="QJM3214" s="132"/>
      <c r="QJN3214" s="132"/>
      <c r="QJO3214" s="132"/>
      <c r="QJP3214" s="132"/>
      <c r="QJQ3214" s="132"/>
      <c r="QJR3214" s="132"/>
      <c r="QJS3214" s="132"/>
      <c r="QJT3214" s="132"/>
      <c r="QJU3214" s="132"/>
      <c r="QJV3214" s="132"/>
      <c r="QJW3214" s="132"/>
      <c r="QJX3214" s="132"/>
      <c r="QJY3214" s="132"/>
      <c r="QJZ3214" s="132"/>
      <c r="QKA3214" s="132"/>
      <c r="QKB3214" s="132"/>
      <c r="QKC3214" s="132"/>
      <c r="QKD3214" s="132"/>
      <c r="QKE3214" s="132"/>
      <c r="QKF3214" s="132"/>
      <c r="QKG3214" s="132"/>
      <c r="QKH3214" s="132"/>
      <c r="QKI3214" s="132"/>
      <c r="QKJ3214" s="132"/>
      <c r="QKK3214" s="132"/>
      <c r="QKL3214" s="132"/>
      <c r="QKM3214" s="132"/>
      <c r="QKN3214" s="132"/>
      <c r="QKO3214" s="132"/>
      <c r="QKP3214" s="132"/>
      <c r="QKQ3214" s="132"/>
      <c r="QKR3214" s="132"/>
      <c r="QKS3214" s="132"/>
      <c r="QKT3214" s="132"/>
      <c r="QKU3214" s="132"/>
      <c r="QKV3214" s="132"/>
      <c r="QKW3214" s="132"/>
      <c r="QKX3214" s="132"/>
      <c r="QKY3214" s="132"/>
      <c r="QKZ3214" s="132"/>
      <c r="QLA3214" s="132"/>
      <c r="QLB3214" s="132"/>
      <c r="QLC3214" s="132"/>
      <c r="QLD3214" s="132"/>
      <c r="QLE3214" s="132"/>
      <c r="QLF3214" s="132"/>
      <c r="QLG3214" s="132"/>
      <c r="QLH3214" s="132"/>
      <c r="QLI3214" s="132"/>
      <c r="QLJ3214" s="132"/>
      <c r="QLK3214" s="132"/>
      <c r="QLL3214" s="132"/>
      <c r="QLM3214" s="132"/>
      <c r="QLN3214" s="132"/>
      <c r="QLO3214" s="132"/>
      <c r="QLP3214" s="132"/>
      <c r="QLQ3214" s="132"/>
      <c r="QLR3214" s="132"/>
      <c r="QLS3214" s="132"/>
      <c r="QLT3214" s="132"/>
      <c r="QLU3214" s="132"/>
      <c r="QLV3214" s="132"/>
      <c r="QLW3214" s="132"/>
      <c r="QLX3214" s="132"/>
      <c r="QLY3214" s="132"/>
      <c r="QLZ3214" s="132"/>
      <c r="QMA3214" s="132"/>
      <c r="QMB3214" s="132"/>
      <c r="QMC3214" s="132"/>
      <c r="QMD3214" s="132"/>
      <c r="QME3214" s="132"/>
      <c r="QMF3214" s="132"/>
      <c r="QMG3214" s="132"/>
      <c r="QMH3214" s="132"/>
      <c r="QMI3214" s="132"/>
      <c r="QMJ3214" s="132"/>
      <c r="QMK3214" s="132"/>
      <c r="QML3214" s="132"/>
      <c r="QMM3214" s="132"/>
      <c r="QMN3214" s="132"/>
      <c r="QMO3214" s="132"/>
      <c r="QMP3214" s="132"/>
      <c r="QMQ3214" s="132"/>
      <c r="QMR3214" s="132"/>
      <c r="QMS3214" s="132"/>
      <c r="QMT3214" s="132"/>
      <c r="QMU3214" s="132"/>
      <c r="QMV3214" s="132"/>
      <c r="QMW3214" s="132"/>
      <c r="QMX3214" s="132"/>
      <c r="QMY3214" s="132"/>
      <c r="QMZ3214" s="132"/>
      <c r="QNA3214" s="132"/>
      <c r="QNB3214" s="132"/>
      <c r="QNC3214" s="132"/>
      <c r="QND3214" s="132"/>
      <c r="QNE3214" s="132"/>
      <c r="QNF3214" s="132"/>
      <c r="QNG3214" s="132"/>
      <c r="QNH3214" s="132"/>
      <c r="QNI3214" s="132"/>
      <c r="QNJ3214" s="132"/>
      <c r="QNK3214" s="132"/>
      <c r="QNL3214" s="132"/>
      <c r="QNM3214" s="132"/>
      <c r="QNN3214" s="132"/>
      <c r="QNO3214" s="132"/>
      <c r="QNP3214" s="132"/>
      <c r="QNQ3214" s="132"/>
      <c r="QNR3214" s="132"/>
      <c r="QNS3214" s="132"/>
      <c r="QNT3214" s="132"/>
      <c r="QNU3214" s="132"/>
      <c r="QNV3214" s="132"/>
      <c r="QNW3214" s="132"/>
      <c r="QNX3214" s="132"/>
      <c r="QNY3214" s="132"/>
      <c r="QNZ3214" s="132"/>
      <c r="QOA3214" s="132"/>
      <c r="QOB3214" s="132"/>
      <c r="QOC3214" s="132"/>
      <c r="QOD3214" s="132"/>
      <c r="QOE3214" s="132"/>
      <c r="QOF3214" s="132"/>
      <c r="QOG3214" s="132"/>
      <c r="QOH3214" s="132"/>
      <c r="QOI3214" s="132"/>
      <c r="QOJ3214" s="132"/>
      <c r="QOK3214" s="132"/>
      <c r="QOL3214" s="132"/>
      <c r="QOM3214" s="132"/>
      <c r="QON3214" s="132"/>
      <c r="QOO3214" s="132"/>
      <c r="QOP3214" s="132"/>
      <c r="QOQ3214" s="132"/>
      <c r="QOR3214" s="132"/>
      <c r="QOS3214" s="132"/>
      <c r="QOT3214" s="132"/>
      <c r="QOU3214" s="132"/>
      <c r="QOV3214" s="132"/>
      <c r="QOW3214" s="132"/>
      <c r="QOX3214" s="132"/>
      <c r="QOY3214" s="132"/>
      <c r="QOZ3214" s="132"/>
      <c r="QPA3214" s="132"/>
      <c r="QPB3214" s="132"/>
      <c r="QPC3214" s="132"/>
      <c r="QPD3214" s="132"/>
      <c r="QPE3214" s="132"/>
      <c r="QPF3214" s="132"/>
      <c r="QPG3214" s="132"/>
      <c r="QPH3214" s="132"/>
      <c r="QPI3214" s="132"/>
      <c r="QPJ3214" s="132"/>
      <c r="QPK3214" s="132"/>
      <c r="QPL3214" s="132"/>
      <c r="QPM3214" s="132"/>
      <c r="QPN3214" s="132"/>
      <c r="QPO3214" s="132"/>
      <c r="QPP3214" s="132"/>
      <c r="QPQ3214" s="132"/>
      <c r="QPR3214" s="132"/>
      <c r="QPS3214" s="132"/>
      <c r="QPT3214" s="132"/>
      <c r="QPU3214" s="132"/>
      <c r="QPV3214" s="132"/>
      <c r="QPW3214" s="132"/>
      <c r="QPX3214" s="132"/>
      <c r="QPY3214" s="132"/>
      <c r="QPZ3214" s="132"/>
      <c r="QQA3214" s="132"/>
      <c r="QQB3214" s="132"/>
      <c r="QQC3214" s="132"/>
      <c r="QQD3214" s="132"/>
      <c r="QQE3214" s="132"/>
      <c r="QQF3214" s="132"/>
      <c r="QQG3214" s="132"/>
      <c r="QQH3214" s="132"/>
      <c r="QQI3214" s="132"/>
      <c r="QQJ3214" s="132"/>
      <c r="QQK3214" s="132"/>
      <c r="QQL3214" s="132"/>
      <c r="QQM3214" s="132"/>
      <c r="QQN3214" s="132"/>
      <c r="QQO3214" s="132"/>
      <c r="QQP3214" s="132"/>
      <c r="QQQ3214" s="132"/>
      <c r="QQR3214" s="132"/>
      <c r="QQS3214" s="132"/>
      <c r="QQT3214" s="132"/>
      <c r="QQU3214" s="132"/>
      <c r="QQV3214" s="132"/>
      <c r="QQW3214" s="132"/>
      <c r="QQX3214" s="132"/>
      <c r="QQY3214" s="132"/>
      <c r="QQZ3214" s="132"/>
      <c r="QRA3214" s="132"/>
      <c r="QRB3214" s="132"/>
      <c r="QRC3214" s="132"/>
      <c r="QRD3214" s="132"/>
      <c r="QRE3214" s="132"/>
      <c r="QRF3214" s="132"/>
      <c r="QRG3214" s="132"/>
      <c r="QRH3214" s="132"/>
      <c r="QRI3214" s="132"/>
      <c r="QRJ3214" s="132"/>
      <c r="QRK3214" s="132"/>
      <c r="QRL3214" s="132"/>
      <c r="QRM3214" s="132"/>
      <c r="QRN3214" s="132"/>
      <c r="QRO3214" s="132"/>
      <c r="QRP3214" s="132"/>
      <c r="QRQ3214" s="132"/>
      <c r="QRR3214" s="132"/>
      <c r="QRS3214" s="132"/>
      <c r="QRT3214" s="132"/>
      <c r="QRU3214" s="132"/>
      <c r="QRV3214" s="132"/>
      <c r="QRW3214" s="132"/>
      <c r="QRX3214" s="132"/>
      <c r="QRY3214" s="132"/>
      <c r="QRZ3214" s="132"/>
      <c r="QSA3214" s="132"/>
      <c r="QSB3214" s="132"/>
      <c r="QSC3214" s="132"/>
      <c r="QSD3214" s="132"/>
      <c r="QSE3214" s="132"/>
      <c r="QSF3214" s="132"/>
      <c r="QSG3214" s="132"/>
      <c r="QSH3214" s="132"/>
      <c r="QSI3214" s="132"/>
      <c r="QSJ3214" s="132"/>
      <c r="QSK3214" s="132"/>
      <c r="QSL3214" s="132"/>
      <c r="QSM3214" s="132"/>
      <c r="QSN3214" s="132"/>
      <c r="QSO3214" s="132"/>
      <c r="QSP3214" s="132"/>
      <c r="QSQ3214" s="132"/>
      <c r="QSR3214" s="132"/>
      <c r="QSS3214" s="132"/>
      <c r="QST3214" s="132"/>
      <c r="QSU3214" s="132"/>
      <c r="QSV3214" s="132"/>
      <c r="QSW3214" s="132"/>
      <c r="QSX3214" s="132"/>
      <c r="QSY3214" s="132"/>
      <c r="QSZ3214" s="132"/>
      <c r="QTA3214" s="132"/>
      <c r="QTB3214" s="132"/>
      <c r="QTC3214" s="132"/>
      <c r="QTD3214" s="132"/>
      <c r="QTE3214" s="132"/>
      <c r="QTF3214" s="132"/>
      <c r="QTG3214" s="132"/>
      <c r="QTH3214" s="132"/>
      <c r="QTI3214" s="132"/>
      <c r="QTJ3214" s="132"/>
      <c r="QTK3214" s="132"/>
      <c r="QTL3214" s="132"/>
      <c r="QTM3214" s="132"/>
      <c r="QTN3214" s="132"/>
      <c r="QTO3214" s="132"/>
      <c r="QTP3214" s="132"/>
      <c r="QTQ3214" s="132"/>
      <c r="QTR3214" s="132"/>
      <c r="QTS3214" s="132"/>
      <c r="QTT3214" s="132"/>
      <c r="QTU3214" s="132"/>
      <c r="QTV3214" s="132"/>
      <c r="QTW3214" s="132"/>
      <c r="QTX3214" s="132"/>
      <c r="QTY3214" s="132"/>
      <c r="QTZ3214" s="132"/>
      <c r="QUA3214" s="132"/>
      <c r="QUB3214" s="132"/>
      <c r="QUC3214" s="132"/>
      <c r="QUD3214" s="132"/>
      <c r="QUE3214" s="132"/>
      <c r="QUF3214" s="132"/>
      <c r="QUG3214" s="132"/>
      <c r="QUH3214" s="132"/>
      <c r="QUI3214" s="132"/>
      <c r="QUJ3214" s="132"/>
      <c r="QUK3214" s="132"/>
      <c r="QUL3214" s="132"/>
      <c r="QUM3214" s="132"/>
      <c r="QUN3214" s="132"/>
      <c r="QUO3214" s="132"/>
      <c r="QUP3214" s="132"/>
      <c r="QUQ3214" s="132"/>
      <c r="QUR3214" s="132"/>
      <c r="QUS3214" s="132"/>
      <c r="QUT3214" s="132"/>
      <c r="QUU3214" s="132"/>
      <c r="QUV3214" s="132"/>
      <c r="QUW3214" s="132"/>
      <c r="QUX3214" s="132"/>
      <c r="QUY3214" s="132"/>
      <c r="QUZ3214" s="132"/>
      <c r="QVA3214" s="132"/>
      <c r="QVB3214" s="132"/>
      <c r="QVC3214" s="132"/>
      <c r="QVD3214" s="132"/>
      <c r="QVE3214" s="132"/>
      <c r="QVF3214" s="132"/>
      <c r="QVG3214" s="132"/>
      <c r="QVH3214" s="132"/>
      <c r="QVI3214" s="132"/>
      <c r="QVJ3214" s="132"/>
      <c r="QVK3214" s="132"/>
      <c r="QVL3214" s="132"/>
      <c r="QVM3214" s="132"/>
      <c r="QVN3214" s="132"/>
      <c r="QVO3214" s="132"/>
      <c r="QVP3214" s="132"/>
      <c r="QVQ3214" s="132"/>
      <c r="QVR3214" s="132"/>
      <c r="QVS3214" s="132"/>
      <c r="QVT3214" s="132"/>
      <c r="QVU3214" s="132"/>
      <c r="QVV3214" s="132"/>
      <c r="QVW3214" s="132"/>
      <c r="QVX3214" s="132"/>
      <c r="QVY3214" s="132"/>
      <c r="QVZ3214" s="132"/>
      <c r="QWA3214" s="132"/>
      <c r="QWB3214" s="132"/>
      <c r="QWC3214" s="132"/>
      <c r="QWD3214" s="132"/>
      <c r="QWE3214" s="132"/>
      <c r="QWF3214" s="132"/>
      <c r="QWG3214" s="132"/>
      <c r="QWH3214" s="132"/>
      <c r="QWI3214" s="132"/>
      <c r="QWJ3214" s="132"/>
      <c r="QWK3214" s="132"/>
      <c r="QWL3214" s="132"/>
      <c r="QWM3214" s="132"/>
      <c r="QWN3214" s="132"/>
      <c r="QWO3214" s="132"/>
      <c r="QWP3214" s="132"/>
      <c r="QWQ3214" s="132"/>
      <c r="QWR3214" s="132"/>
      <c r="QWS3214" s="132"/>
      <c r="QWT3214" s="132"/>
      <c r="QWU3214" s="132"/>
      <c r="QWV3214" s="132"/>
      <c r="QWW3214" s="132"/>
      <c r="QWX3214" s="132"/>
      <c r="QWY3214" s="132"/>
      <c r="QWZ3214" s="132"/>
      <c r="QXA3214" s="132"/>
      <c r="QXB3214" s="132"/>
      <c r="QXC3214" s="132"/>
      <c r="QXD3214" s="132"/>
      <c r="QXE3214" s="132"/>
      <c r="QXF3214" s="132"/>
      <c r="QXG3214" s="132"/>
      <c r="QXH3214" s="132"/>
      <c r="QXI3214" s="132"/>
      <c r="QXJ3214" s="132"/>
      <c r="QXK3214" s="132"/>
      <c r="QXL3214" s="132"/>
      <c r="QXM3214" s="132"/>
      <c r="QXN3214" s="132"/>
      <c r="QXO3214" s="132"/>
      <c r="QXP3214" s="132"/>
      <c r="QXQ3214" s="132"/>
      <c r="QXR3214" s="132"/>
      <c r="QXS3214" s="132"/>
      <c r="QXT3214" s="132"/>
      <c r="QXU3214" s="132"/>
      <c r="QXV3214" s="132"/>
      <c r="QXW3214" s="132"/>
      <c r="QXX3214" s="132"/>
      <c r="QXY3214" s="132"/>
      <c r="QXZ3214" s="132"/>
      <c r="QYA3214" s="132"/>
      <c r="QYB3214" s="132"/>
      <c r="QYC3214" s="132"/>
      <c r="QYD3214" s="132"/>
      <c r="QYE3214" s="132"/>
      <c r="QYF3214" s="132"/>
      <c r="QYG3214" s="132"/>
      <c r="QYH3214" s="132"/>
      <c r="QYI3214" s="132"/>
      <c r="QYJ3214" s="132"/>
      <c r="QYK3214" s="132"/>
      <c r="QYL3214" s="132"/>
      <c r="QYM3214" s="132"/>
      <c r="QYN3214" s="132"/>
      <c r="QYO3214" s="132"/>
      <c r="QYP3214" s="132"/>
      <c r="QYQ3214" s="132"/>
      <c r="QYR3214" s="132"/>
      <c r="QYS3214" s="132"/>
      <c r="QYT3214" s="132"/>
      <c r="QYU3214" s="132"/>
      <c r="QYV3214" s="132"/>
      <c r="QYW3214" s="132"/>
      <c r="QYX3214" s="132"/>
      <c r="QYY3214" s="132"/>
      <c r="QYZ3214" s="132"/>
      <c r="QZA3214" s="132"/>
      <c r="QZB3214" s="132"/>
      <c r="QZC3214" s="132"/>
      <c r="QZD3214" s="132"/>
      <c r="QZE3214" s="132"/>
      <c r="QZF3214" s="132"/>
      <c r="QZG3214" s="132"/>
      <c r="QZH3214" s="132"/>
      <c r="QZI3214" s="132"/>
      <c r="QZJ3214" s="132"/>
      <c r="QZK3214" s="132"/>
      <c r="QZL3214" s="132"/>
      <c r="QZM3214" s="132"/>
      <c r="QZN3214" s="132"/>
      <c r="QZO3214" s="132"/>
      <c r="QZP3214" s="132"/>
      <c r="QZQ3214" s="132"/>
      <c r="QZR3214" s="132"/>
      <c r="QZS3214" s="132"/>
      <c r="QZT3214" s="132"/>
      <c r="QZU3214" s="132"/>
      <c r="QZV3214" s="132"/>
      <c r="QZW3214" s="132"/>
      <c r="QZX3214" s="132"/>
      <c r="QZY3214" s="132"/>
      <c r="QZZ3214" s="132"/>
      <c r="RAA3214" s="132"/>
      <c r="RAB3214" s="132"/>
      <c r="RAC3214" s="132"/>
      <c r="RAD3214" s="132"/>
      <c r="RAE3214" s="132"/>
      <c r="RAF3214" s="132"/>
      <c r="RAG3214" s="132"/>
      <c r="RAH3214" s="132"/>
      <c r="RAI3214" s="132"/>
      <c r="RAJ3214" s="132"/>
      <c r="RAK3214" s="132"/>
      <c r="RAL3214" s="132"/>
      <c r="RAM3214" s="132"/>
      <c r="RAN3214" s="132"/>
      <c r="RAO3214" s="132"/>
      <c r="RAP3214" s="132"/>
      <c r="RAQ3214" s="132"/>
      <c r="RAR3214" s="132"/>
      <c r="RAS3214" s="132"/>
      <c r="RAT3214" s="132"/>
      <c r="RAU3214" s="132"/>
      <c r="RAV3214" s="132"/>
      <c r="RAW3214" s="132"/>
      <c r="RAX3214" s="132"/>
      <c r="RAY3214" s="132"/>
      <c r="RAZ3214" s="132"/>
      <c r="RBA3214" s="132"/>
      <c r="RBB3214" s="132"/>
      <c r="RBC3214" s="132"/>
      <c r="RBD3214" s="132"/>
      <c r="RBE3214" s="132"/>
      <c r="RBF3214" s="132"/>
      <c r="RBG3214" s="132"/>
      <c r="RBH3214" s="132"/>
      <c r="RBI3214" s="132"/>
      <c r="RBJ3214" s="132"/>
      <c r="RBK3214" s="132"/>
      <c r="RBL3214" s="132"/>
      <c r="RBM3214" s="132"/>
      <c r="RBN3214" s="132"/>
      <c r="RBO3214" s="132"/>
      <c r="RBP3214" s="132"/>
      <c r="RBQ3214" s="132"/>
      <c r="RBR3214" s="132"/>
      <c r="RBS3214" s="132"/>
      <c r="RBT3214" s="132"/>
      <c r="RBU3214" s="132"/>
      <c r="RBV3214" s="132"/>
      <c r="RBW3214" s="132"/>
      <c r="RBX3214" s="132"/>
      <c r="RBY3214" s="132"/>
      <c r="RBZ3214" s="132"/>
      <c r="RCA3214" s="132"/>
      <c r="RCB3214" s="132"/>
      <c r="RCC3214" s="132"/>
      <c r="RCD3214" s="132"/>
      <c r="RCE3214" s="132"/>
      <c r="RCF3214" s="132"/>
      <c r="RCG3214" s="132"/>
      <c r="RCH3214" s="132"/>
      <c r="RCI3214" s="132"/>
      <c r="RCJ3214" s="132"/>
      <c r="RCK3214" s="132"/>
      <c r="RCL3214" s="132"/>
      <c r="RCM3214" s="132"/>
      <c r="RCN3214" s="132"/>
      <c r="RCO3214" s="132"/>
      <c r="RCP3214" s="132"/>
      <c r="RCQ3214" s="132"/>
      <c r="RCR3214" s="132"/>
      <c r="RCS3214" s="132"/>
      <c r="RCT3214" s="132"/>
      <c r="RCU3214" s="132"/>
      <c r="RCV3214" s="132"/>
      <c r="RCW3214" s="132"/>
      <c r="RCX3214" s="132"/>
      <c r="RCY3214" s="132"/>
      <c r="RCZ3214" s="132"/>
      <c r="RDA3214" s="132"/>
      <c r="RDB3214" s="132"/>
      <c r="RDC3214" s="132"/>
      <c r="RDD3214" s="132"/>
      <c r="RDE3214" s="132"/>
      <c r="RDF3214" s="132"/>
      <c r="RDG3214" s="132"/>
      <c r="RDH3214" s="132"/>
      <c r="RDI3214" s="132"/>
      <c r="RDJ3214" s="132"/>
      <c r="RDK3214" s="132"/>
      <c r="RDL3214" s="132"/>
      <c r="RDM3214" s="132"/>
      <c r="RDN3214" s="132"/>
      <c r="RDO3214" s="132"/>
      <c r="RDP3214" s="132"/>
      <c r="RDQ3214" s="132"/>
      <c r="RDR3214" s="132"/>
      <c r="RDS3214" s="132"/>
      <c r="RDT3214" s="132"/>
      <c r="RDU3214" s="132"/>
      <c r="RDV3214" s="132"/>
      <c r="RDW3214" s="132"/>
      <c r="RDX3214" s="132"/>
      <c r="RDY3214" s="132"/>
      <c r="RDZ3214" s="132"/>
      <c r="REA3214" s="132"/>
      <c r="REB3214" s="132"/>
      <c r="REC3214" s="132"/>
      <c r="RED3214" s="132"/>
      <c r="REE3214" s="132"/>
      <c r="REF3214" s="132"/>
      <c r="REG3214" s="132"/>
      <c r="REH3214" s="132"/>
      <c r="REI3214" s="132"/>
      <c r="REJ3214" s="132"/>
      <c r="REK3214" s="132"/>
      <c r="REL3214" s="132"/>
      <c r="REM3214" s="132"/>
      <c r="REN3214" s="132"/>
      <c r="REO3214" s="132"/>
      <c r="REP3214" s="132"/>
      <c r="REQ3214" s="132"/>
      <c r="RER3214" s="132"/>
      <c r="RES3214" s="132"/>
      <c r="RET3214" s="132"/>
      <c r="REU3214" s="132"/>
      <c r="REV3214" s="132"/>
      <c r="REW3214" s="132"/>
      <c r="REX3214" s="132"/>
      <c r="REY3214" s="132"/>
      <c r="REZ3214" s="132"/>
      <c r="RFA3214" s="132"/>
      <c r="RFB3214" s="132"/>
      <c r="RFC3214" s="132"/>
      <c r="RFD3214" s="132"/>
      <c r="RFE3214" s="132"/>
      <c r="RFF3214" s="132"/>
      <c r="RFG3214" s="132"/>
      <c r="RFH3214" s="132"/>
      <c r="RFI3214" s="132"/>
      <c r="RFJ3214" s="132"/>
      <c r="RFK3214" s="132"/>
      <c r="RFL3214" s="132"/>
      <c r="RFM3214" s="132"/>
      <c r="RFN3214" s="132"/>
      <c r="RFO3214" s="132"/>
      <c r="RFP3214" s="132"/>
      <c r="RFQ3214" s="132"/>
      <c r="RFR3214" s="132"/>
      <c r="RFS3214" s="132"/>
      <c r="RFT3214" s="132"/>
      <c r="RFU3214" s="132"/>
      <c r="RFV3214" s="132"/>
      <c r="RFW3214" s="132"/>
      <c r="RFX3214" s="132"/>
      <c r="RFY3214" s="132"/>
      <c r="RFZ3214" s="132"/>
      <c r="RGA3214" s="132"/>
      <c r="RGB3214" s="132"/>
      <c r="RGC3214" s="132"/>
      <c r="RGD3214" s="132"/>
      <c r="RGE3214" s="132"/>
      <c r="RGF3214" s="132"/>
      <c r="RGG3214" s="132"/>
      <c r="RGH3214" s="132"/>
      <c r="RGI3214" s="132"/>
      <c r="RGJ3214" s="132"/>
      <c r="RGK3214" s="132"/>
      <c r="RGL3214" s="132"/>
      <c r="RGM3214" s="132"/>
      <c r="RGN3214" s="132"/>
      <c r="RGO3214" s="132"/>
      <c r="RGP3214" s="132"/>
      <c r="RGQ3214" s="132"/>
      <c r="RGR3214" s="132"/>
      <c r="RGS3214" s="132"/>
      <c r="RGT3214" s="132"/>
      <c r="RGU3214" s="132"/>
      <c r="RGV3214" s="132"/>
      <c r="RGW3214" s="132"/>
      <c r="RGX3214" s="132"/>
      <c r="RGY3214" s="132"/>
      <c r="RGZ3214" s="132"/>
      <c r="RHA3214" s="132"/>
      <c r="RHB3214" s="132"/>
      <c r="RHC3214" s="132"/>
      <c r="RHD3214" s="132"/>
      <c r="RHE3214" s="132"/>
      <c r="RHF3214" s="132"/>
      <c r="RHG3214" s="132"/>
      <c r="RHH3214" s="132"/>
      <c r="RHI3214" s="132"/>
      <c r="RHJ3214" s="132"/>
      <c r="RHK3214" s="132"/>
      <c r="RHL3214" s="132"/>
      <c r="RHM3214" s="132"/>
      <c r="RHN3214" s="132"/>
      <c r="RHO3214" s="132"/>
      <c r="RHP3214" s="132"/>
      <c r="RHQ3214" s="132"/>
      <c r="RHR3214" s="132"/>
      <c r="RHS3214" s="132"/>
      <c r="RHT3214" s="132"/>
      <c r="RHU3214" s="132"/>
      <c r="RHV3214" s="132"/>
      <c r="RHW3214" s="132"/>
      <c r="RHX3214" s="132"/>
      <c r="RHY3214" s="132"/>
      <c r="RHZ3214" s="132"/>
      <c r="RIA3214" s="132"/>
      <c r="RIB3214" s="132"/>
      <c r="RIC3214" s="132"/>
      <c r="RID3214" s="132"/>
      <c r="RIE3214" s="132"/>
      <c r="RIF3214" s="132"/>
      <c r="RIG3214" s="132"/>
      <c r="RIH3214" s="132"/>
      <c r="RII3214" s="132"/>
      <c r="RIJ3214" s="132"/>
      <c r="RIK3214" s="132"/>
      <c r="RIL3214" s="132"/>
      <c r="RIM3214" s="132"/>
      <c r="RIN3214" s="132"/>
      <c r="RIO3214" s="132"/>
      <c r="RIP3214" s="132"/>
      <c r="RIQ3214" s="132"/>
      <c r="RIR3214" s="132"/>
      <c r="RIS3214" s="132"/>
      <c r="RIT3214" s="132"/>
      <c r="RIU3214" s="132"/>
      <c r="RIV3214" s="132"/>
      <c r="RIW3214" s="132"/>
      <c r="RIX3214" s="132"/>
      <c r="RIY3214" s="132"/>
      <c r="RIZ3214" s="132"/>
      <c r="RJA3214" s="132"/>
      <c r="RJB3214" s="132"/>
      <c r="RJC3214" s="132"/>
      <c r="RJD3214" s="132"/>
      <c r="RJE3214" s="132"/>
      <c r="RJF3214" s="132"/>
      <c r="RJG3214" s="132"/>
      <c r="RJH3214" s="132"/>
      <c r="RJI3214" s="132"/>
      <c r="RJJ3214" s="132"/>
      <c r="RJK3214" s="132"/>
      <c r="RJL3214" s="132"/>
      <c r="RJM3214" s="132"/>
      <c r="RJN3214" s="132"/>
      <c r="RJO3214" s="132"/>
      <c r="RJP3214" s="132"/>
      <c r="RJQ3214" s="132"/>
      <c r="RJR3214" s="132"/>
      <c r="RJS3214" s="132"/>
      <c r="RJT3214" s="132"/>
      <c r="RJU3214" s="132"/>
      <c r="RJV3214" s="132"/>
      <c r="RJW3214" s="132"/>
      <c r="RJX3214" s="132"/>
      <c r="RJY3214" s="132"/>
      <c r="RJZ3214" s="132"/>
      <c r="RKA3214" s="132"/>
      <c r="RKB3214" s="132"/>
      <c r="RKC3214" s="132"/>
      <c r="RKD3214" s="132"/>
      <c r="RKE3214" s="132"/>
      <c r="RKF3214" s="132"/>
      <c r="RKG3214" s="132"/>
      <c r="RKH3214" s="132"/>
      <c r="RKI3214" s="132"/>
      <c r="RKJ3214" s="132"/>
      <c r="RKK3214" s="132"/>
      <c r="RKL3214" s="132"/>
      <c r="RKM3214" s="132"/>
      <c r="RKN3214" s="132"/>
      <c r="RKO3214" s="132"/>
      <c r="RKP3214" s="132"/>
      <c r="RKQ3214" s="132"/>
      <c r="RKR3214" s="132"/>
      <c r="RKS3214" s="132"/>
      <c r="RKT3214" s="132"/>
      <c r="RKU3214" s="132"/>
      <c r="RKV3214" s="132"/>
      <c r="RKW3214" s="132"/>
      <c r="RKX3214" s="132"/>
      <c r="RKY3214" s="132"/>
      <c r="RKZ3214" s="132"/>
      <c r="RLA3214" s="132"/>
      <c r="RLB3214" s="132"/>
      <c r="RLC3214" s="132"/>
      <c r="RLD3214" s="132"/>
      <c r="RLE3214" s="132"/>
      <c r="RLF3214" s="132"/>
      <c r="RLG3214" s="132"/>
      <c r="RLH3214" s="132"/>
      <c r="RLI3214" s="132"/>
      <c r="RLJ3214" s="132"/>
      <c r="RLK3214" s="132"/>
      <c r="RLL3214" s="132"/>
      <c r="RLM3214" s="132"/>
      <c r="RLN3214" s="132"/>
      <c r="RLO3214" s="132"/>
      <c r="RLP3214" s="132"/>
      <c r="RLQ3214" s="132"/>
      <c r="RLR3214" s="132"/>
      <c r="RLS3214" s="132"/>
      <c r="RLT3214" s="132"/>
      <c r="RLU3214" s="132"/>
      <c r="RLV3214" s="132"/>
      <c r="RLW3214" s="132"/>
      <c r="RLX3214" s="132"/>
      <c r="RLY3214" s="132"/>
      <c r="RLZ3214" s="132"/>
      <c r="RMA3214" s="132"/>
      <c r="RMB3214" s="132"/>
      <c r="RMC3214" s="132"/>
      <c r="RMD3214" s="132"/>
      <c r="RME3214" s="132"/>
      <c r="RMF3214" s="132"/>
      <c r="RMG3214" s="132"/>
      <c r="RMH3214" s="132"/>
      <c r="RMI3214" s="132"/>
      <c r="RMJ3214" s="132"/>
      <c r="RMK3214" s="132"/>
      <c r="RML3214" s="132"/>
      <c r="RMM3214" s="132"/>
      <c r="RMN3214" s="132"/>
      <c r="RMO3214" s="132"/>
      <c r="RMP3214" s="132"/>
      <c r="RMQ3214" s="132"/>
      <c r="RMR3214" s="132"/>
      <c r="RMS3214" s="132"/>
      <c r="RMT3214" s="132"/>
      <c r="RMU3214" s="132"/>
      <c r="RMV3214" s="132"/>
      <c r="RMW3214" s="132"/>
      <c r="RMX3214" s="132"/>
      <c r="RMY3214" s="132"/>
      <c r="RMZ3214" s="132"/>
      <c r="RNA3214" s="132"/>
      <c r="RNB3214" s="132"/>
      <c r="RNC3214" s="132"/>
      <c r="RND3214" s="132"/>
      <c r="RNE3214" s="132"/>
      <c r="RNF3214" s="132"/>
      <c r="RNG3214" s="132"/>
      <c r="RNH3214" s="132"/>
      <c r="RNI3214" s="132"/>
      <c r="RNJ3214" s="132"/>
      <c r="RNK3214" s="132"/>
      <c r="RNL3214" s="132"/>
      <c r="RNM3214" s="132"/>
      <c r="RNN3214" s="132"/>
      <c r="RNO3214" s="132"/>
      <c r="RNP3214" s="132"/>
      <c r="RNQ3214" s="132"/>
      <c r="RNR3214" s="132"/>
      <c r="RNS3214" s="132"/>
      <c r="RNT3214" s="132"/>
      <c r="RNU3214" s="132"/>
      <c r="RNV3214" s="132"/>
      <c r="RNW3214" s="132"/>
      <c r="RNX3214" s="132"/>
      <c r="RNY3214" s="132"/>
      <c r="RNZ3214" s="132"/>
      <c r="ROA3214" s="132"/>
      <c r="ROB3214" s="132"/>
      <c r="ROC3214" s="132"/>
      <c r="ROD3214" s="132"/>
      <c r="ROE3214" s="132"/>
      <c r="ROF3214" s="132"/>
      <c r="ROG3214" s="132"/>
      <c r="ROH3214" s="132"/>
      <c r="ROI3214" s="132"/>
      <c r="ROJ3214" s="132"/>
      <c r="ROK3214" s="132"/>
      <c r="ROL3214" s="132"/>
      <c r="ROM3214" s="132"/>
      <c r="RON3214" s="132"/>
      <c r="ROO3214" s="132"/>
      <c r="ROP3214" s="132"/>
      <c r="ROQ3214" s="132"/>
      <c r="ROR3214" s="132"/>
      <c r="ROS3214" s="132"/>
      <c r="ROT3214" s="132"/>
      <c r="ROU3214" s="132"/>
      <c r="ROV3214" s="132"/>
      <c r="ROW3214" s="132"/>
      <c r="ROX3214" s="132"/>
      <c r="ROY3214" s="132"/>
      <c r="ROZ3214" s="132"/>
      <c r="RPA3214" s="132"/>
      <c r="RPB3214" s="132"/>
      <c r="RPC3214" s="132"/>
      <c r="RPD3214" s="132"/>
      <c r="RPE3214" s="132"/>
      <c r="RPF3214" s="132"/>
      <c r="RPG3214" s="132"/>
      <c r="RPH3214" s="132"/>
      <c r="RPI3214" s="132"/>
      <c r="RPJ3214" s="132"/>
      <c r="RPK3214" s="132"/>
      <c r="RPL3214" s="132"/>
      <c r="RPM3214" s="132"/>
      <c r="RPN3214" s="132"/>
      <c r="RPO3214" s="132"/>
      <c r="RPP3214" s="132"/>
      <c r="RPQ3214" s="132"/>
      <c r="RPR3214" s="132"/>
      <c r="RPS3214" s="132"/>
      <c r="RPT3214" s="132"/>
      <c r="RPU3214" s="132"/>
      <c r="RPV3214" s="132"/>
      <c r="RPW3214" s="132"/>
      <c r="RPX3214" s="132"/>
      <c r="RPY3214" s="132"/>
      <c r="RPZ3214" s="132"/>
      <c r="RQA3214" s="132"/>
      <c r="RQB3214" s="132"/>
      <c r="RQC3214" s="132"/>
      <c r="RQD3214" s="132"/>
      <c r="RQE3214" s="132"/>
      <c r="RQF3214" s="132"/>
      <c r="RQG3214" s="132"/>
      <c r="RQH3214" s="132"/>
      <c r="RQI3214" s="132"/>
      <c r="RQJ3214" s="132"/>
      <c r="RQK3214" s="132"/>
      <c r="RQL3214" s="132"/>
      <c r="RQM3214" s="132"/>
      <c r="RQN3214" s="132"/>
      <c r="RQO3214" s="132"/>
      <c r="RQP3214" s="132"/>
      <c r="RQQ3214" s="132"/>
      <c r="RQR3214" s="132"/>
      <c r="RQS3214" s="132"/>
      <c r="RQT3214" s="132"/>
      <c r="RQU3214" s="132"/>
      <c r="RQV3214" s="132"/>
      <c r="RQW3214" s="132"/>
      <c r="RQX3214" s="132"/>
      <c r="RQY3214" s="132"/>
      <c r="RQZ3214" s="132"/>
      <c r="RRA3214" s="132"/>
      <c r="RRB3214" s="132"/>
      <c r="RRC3214" s="132"/>
      <c r="RRD3214" s="132"/>
      <c r="RRE3214" s="132"/>
      <c r="RRF3214" s="132"/>
      <c r="RRG3214" s="132"/>
      <c r="RRH3214" s="132"/>
      <c r="RRI3214" s="132"/>
      <c r="RRJ3214" s="132"/>
      <c r="RRK3214" s="132"/>
      <c r="RRL3214" s="132"/>
      <c r="RRM3214" s="132"/>
      <c r="RRN3214" s="132"/>
      <c r="RRO3214" s="132"/>
      <c r="RRP3214" s="132"/>
      <c r="RRQ3214" s="132"/>
      <c r="RRR3214" s="132"/>
      <c r="RRS3214" s="132"/>
      <c r="RRT3214" s="132"/>
      <c r="RRU3214" s="132"/>
      <c r="RRV3214" s="132"/>
      <c r="RRW3214" s="132"/>
      <c r="RRX3214" s="132"/>
      <c r="RRY3214" s="132"/>
      <c r="RRZ3214" s="132"/>
      <c r="RSA3214" s="132"/>
      <c r="RSB3214" s="132"/>
      <c r="RSC3214" s="132"/>
      <c r="RSD3214" s="132"/>
      <c r="RSE3214" s="132"/>
      <c r="RSF3214" s="132"/>
      <c r="RSG3214" s="132"/>
      <c r="RSH3214" s="132"/>
      <c r="RSI3214" s="132"/>
      <c r="RSJ3214" s="132"/>
      <c r="RSK3214" s="132"/>
      <c r="RSL3214" s="132"/>
      <c r="RSM3214" s="132"/>
      <c r="RSN3214" s="132"/>
      <c r="RSO3214" s="132"/>
      <c r="RSP3214" s="132"/>
      <c r="RSQ3214" s="132"/>
      <c r="RSR3214" s="132"/>
      <c r="RSS3214" s="132"/>
      <c r="RST3214" s="132"/>
      <c r="RSU3214" s="132"/>
      <c r="RSV3214" s="132"/>
      <c r="RSW3214" s="132"/>
      <c r="RSX3214" s="132"/>
      <c r="RSY3214" s="132"/>
      <c r="RSZ3214" s="132"/>
      <c r="RTA3214" s="132"/>
      <c r="RTB3214" s="132"/>
      <c r="RTC3214" s="132"/>
      <c r="RTD3214" s="132"/>
      <c r="RTE3214" s="132"/>
      <c r="RTF3214" s="132"/>
      <c r="RTG3214" s="132"/>
      <c r="RTH3214" s="132"/>
      <c r="RTI3214" s="132"/>
      <c r="RTJ3214" s="132"/>
      <c r="RTK3214" s="132"/>
      <c r="RTL3214" s="132"/>
      <c r="RTM3214" s="132"/>
      <c r="RTN3214" s="132"/>
      <c r="RTO3214" s="132"/>
      <c r="RTP3214" s="132"/>
      <c r="RTQ3214" s="132"/>
      <c r="RTR3214" s="132"/>
      <c r="RTS3214" s="132"/>
      <c r="RTT3214" s="132"/>
      <c r="RTU3214" s="132"/>
      <c r="RTV3214" s="132"/>
      <c r="RTW3214" s="132"/>
      <c r="RTX3214" s="132"/>
      <c r="RTY3214" s="132"/>
      <c r="RTZ3214" s="132"/>
      <c r="RUA3214" s="132"/>
      <c r="RUB3214" s="132"/>
      <c r="RUC3214" s="132"/>
      <c r="RUD3214" s="132"/>
      <c r="RUE3214" s="132"/>
      <c r="RUF3214" s="132"/>
      <c r="RUG3214" s="132"/>
      <c r="RUH3214" s="132"/>
      <c r="RUI3214" s="132"/>
      <c r="RUJ3214" s="132"/>
      <c r="RUK3214" s="132"/>
      <c r="RUL3214" s="132"/>
      <c r="RUM3214" s="132"/>
      <c r="RUN3214" s="132"/>
      <c r="RUO3214" s="132"/>
      <c r="RUP3214" s="132"/>
      <c r="RUQ3214" s="132"/>
      <c r="RUR3214" s="132"/>
      <c r="RUS3214" s="132"/>
      <c r="RUT3214" s="132"/>
      <c r="RUU3214" s="132"/>
      <c r="RUV3214" s="132"/>
      <c r="RUW3214" s="132"/>
      <c r="RUX3214" s="132"/>
      <c r="RUY3214" s="132"/>
      <c r="RUZ3214" s="132"/>
      <c r="RVA3214" s="132"/>
      <c r="RVB3214" s="132"/>
      <c r="RVC3214" s="132"/>
      <c r="RVD3214" s="132"/>
      <c r="RVE3214" s="132"/>
      <c r="RVF3214" s="132"/>
      <c r="RVG3214" s="132"/>
      <c r="RVH3214" s="132"/>
      <c r="RVI3214" s="132"/>
      <c r="RVJ3214" s="132"/>
      <c r="RVK3214" s="132"/>
      <c r="RVL3214" s="132"/>
      <c r="RVM3214" s="132"/>
      <c r="RVN3214" s="132"/>
      <c r="RVO3214" s="132"/>
      <c r="RVP3214" s="132"/>
      <c r="RVQ3214" s="132"/>
      <c r="RVR3214" s="132"/>
      <c r="RVS3214" s="132"/>
      <c r="RVT3214" s="132"/>
      <c r="RVU3214" s="132"/>
      <c r="RVV3214" s="132"/>
      <c r="RVW3214" s="132"/>
      <c r="RVX3214" s="132"/>
      <c r="RVY3214" s="132"/>
      <c r="RVZ3214" s="132"/>
      <c r="RWA3214" s="132"/>
      <c r="RWB3214" s="132"/>
      <c r="RWC3214" s="132"/>
      <c r="RWD3214" s="132"/>
      <c r="RWE3214" s="132"/>
      <c r="RWF3214" s="132"/>
      <c r="RWG3214" s="132"/>
      <c r="RWH3214" s="132"/>
      <c r="RWI3214" s="132"/>
      <c r="RWJ3214" s="132"/>
      <c r="RWK3214" s="132"/>
      <c r="RWL3214" s="132"/>
      <c r="RWM3214" s="132"/>
      <c r="RWN3214" s="132"/>
      <c r="RWO3214" s="132"/>
      <c r="RWP3214" s="132"/>
      <c r="RWQ3214" s="132"/>
      <c r="RWR3214" s="132"/>
      <c r="RWS3214" s="132"/>
      <c r="RWT3214" s="132"/>
      <c r="RWU3214" s="132"/>
      <c r="RWV3214" s="132"/>
      <c r="RWW3214" s="132"/>
      <c r="RWX3214" s="132"/>
      <c r="RWY3214" s="132"/>
      <c r="RWZ3214" s="132"/>
      <c r="RXA3214" s="132"/>
      <c r="RXB3214" s="132"/>
      <c r="RXC3214" s="132"/>
      <c r="RXD3214" s="132"/>
      <c r="RXE3214" s="132"/>
      <c r="RXF3214" s="132"/>
      <c r="RXG3214" s="132"/>
      <c r="RXH3214" s="132"/>
      <c r="RXI3214" s="132"/>
      <c r="RXJ3214" s="132"/>
      <c r="RXK3214" s="132"/>
      <c r="RXL3214" s="132"/>
      <c r="RXM3214" s="132"/>
      <c r="RXN3214" s="132"/>
      <c r="RXO3214" s="132"/>
      <c r="RXP3214" s="132"/>
      <c r="RXQ3214" s="132"/>
      <c r="RXR3214" s="132"/>
      <c r="RXS3214" s="132"/>
      <c r="RXT3214" s="132"/>
      <c r="RXU3214" s="132"/>
      <c r="RXV3214" s="132"/>
      <c r="RXW3214" s="132"/>
      <c r="RXX3214" s="132"/>
      <c r="RXY3214" s="132"/>
      <c r="RXZ3214" s="132"/>
      <c r="RYA3214" s="132"/>
      <c r="RYB3214" s="132"/>
      <c r="RYC3214" s="132"/>
      <c r="RYD3214" s="132"/>
      <c r="RYE3214" s="132"/>
      <c r="RYF3214" s="132"/>
      <c r="RYG3214" s="132"/>
      <c r="RYH3214" s="132"/>
      <c r="RYI3214" s="132"/>
      <c r="RYJ3214" s="132"/>
      <c r="RYK3214" s="132"/>
      <c r="RYL3214" s="132"/>
      <c r="RYM3214" s="132"/>
      <c r="RYN3214" s="132"/>
      <c r="RYO3214" s="132"/>
      <c r="RYP3214" s="132"/>
      <c r="RYQ3214" s="132"/>
      <c r="RYR3214" s="132"/>
      <c r="RYS3214" s="132"/>
      <c r="RYT3214" s="132"/>
      <c r="RYU3214" s="132"/>
      <c r="RYV3214" s="132"/>
      <c r="RYW3214" s="132"/>
      <c r="RYX3214" s="132"/>
      <c r="RYY3214" s="132"/>
      <c r="RYZ3214" s="132"/>
      <c r="RZA3214" s="132"/>
      <c r="RZB3214" s="132"/>
      <c r="RZC3214" s="132"/>
      <c r="RZD3214" s="132"/>
      <c r="RZE3214" s="132"/>
      <c r="RZF3214" s="132"/>
      <c r="RZG3214" s="132"/>
      <c r="RZH3214" s="132"/>
      <c r="RZI3214" s="132"/>
      <c r="RZJ3214" s="132"/>
      <c r="RZK3214" s="132"/>
      <c r="RZL3214" s="132"/>
      <c r="RZM3214" s="132"/>
      <c r="RZN3214" s="132"/>
      <c r="RZO3214" s="132"/>
      <c r="RZP3214" s="132"/>
      <c r="RZQ3214" s="132"/>
      <c r="RZR3214" s="132"/>
      <c r="RZS3214" s="132"/>
      <c r="RZT3214" s="132"/>
      <c r="RZU3214" s="132"/>
      <c r="RZV3214" s="132"/>
      <c r="RZW3214" s="132"/>
      <c r="RZX3214" s="132"/>
      <c r="RZY3214" s="132"/>
      <c r="RZZ3214" s="132"/>
      <c r="SAA3214" s="132"/>
      <c r="SAB3214" s="132"/>
      <c r="SAC3214" s="132"/>
      <c r="SAD3214" s="132"/>
      <c r="SAE3214" s="132"/>
      <c r="SAF3214" s="132"/>
      <c r="SAG3214" s="132"/>
      <c r="SAH3214" s="132"/>
      <c r="SAI3214" s="132"/>
      <c r="SAJ3214" s="132"/>
      <c r="SAK3214" s="132"/>
      <c r="SAL3214" s="132"/>
      <c r="SAM3214" s="132"/>
      <c r="SAN3214" s="132"/>
      <c r="SAO3214" s="132"/>
      <c r="SAP3214" s="132"/>
      <c r="SAQ3214" s="132"/>
      <c r="SAR3214" s="132"/>
      <c r="SAS3214" s="132"/>
      <c r="SAT3214" s="132"/>
      <c r="SAU3214" s="132"/>
      <c r="SAV3214" s="132"/>
      <c r="SAW3214" s="132"/>
      <c r="SAX3214" s="132"/>
      <c r="SAY3214" s="132"/>
      <c r="SAZ3214" s="132"/>
      <c r="SBA3214" s="132"/>
      <c r="SBB3214" s="132"/>
      <c r="SBC3214" s="132"/>
      <c r="SBD3214" s="132"/>
      <c r="SBE3214" s="132"/>
      <c r="SBF3214" s="132"/>
      <c r="SBG3214" s="132"/>
      <c r="SBH3214" s="132"/>
      <c r="SBI3214" s="132"/>
      <c r="SBJ3214" s="132"/>
      <c r="SBK3214" s="132"/>
      <c r="SBL3214" s="132"/>
      <c r="SBM3214" s="132"/>
      <c r="SBN3214" s="132"/>
      <c r="SBO3214" s="132"/>
      <c r="SBP3214" s="132"/>
      <c r="SBQ3214" s="132"/>
      <c r="SBR3214" s="132"/>
      <c r="SBS3214" s="132"/>
      <c r="SBT3214" s="132"/>
      <c r="SBU3214" s="132"/>
      <c r="SBV3214" s="132"/>
      <c r="SBW3214" s="132"/>
      <c r="SBX3214" s="132"/>
      <c r="SBY3214" s="132"/>
      <c r="SBZ3214" s="132"/>
      <c r="SCA3214" s="132"/>
      <c r="SCB3214" s="132"/>
      <c r="SCC3214" s="132"/>
      <c r="SCD3214" s="132"/>
      <c r="SCE3214" s="132"/>
      <c r="SCF3214" s="132"/>
      <c r="SCG3214" s="132"/>
      <c r="SCH3214" s="132"/>
      <c r="SCI3214" s="132"/>
      <c r="SCJ3214" s="132"/>
      <c r="SCK3214" s="132"/>
      <c r="SCL3214" s="132"/>
      <c r="SCM3214" s="132"/>
      <c r="SCN3214" s="132"/>
      <c r="SCO3214" s="132"/>
      <c r="SCP3214" s="132"/>
      <c r="SCQ3214" s="132"/>
      <c r="SCR3214" s="132"/>
      <c r="SCS3214" s="132"/>
      <c r="SCT3214" s="132"/>
      <c r="SCU3214" s="132"/>
      <c r="SCV3214" s="132"/>
      <c r="SCW3214" s="132"/>
      <c r="SCX3214" s="132"/>
      <c r="SCY3214" s="132"/>
      <c r="SCZ3214" s="132"/>
      <c r="SDA3214" s="132"/>
      <c r="SDB3214" s="132"/>
      <c r="SDC3214" s="132"/>
      <c r="SDD3214" s="132"/>
      <c r="SDE3214" s="132"/>
      <c r="SDF3214" s="132"/>
      <c r="SDG3214" s="132"/>
      <c r="SDH3214" s="132"/>
      <c r="SDI3214" s="132"/>
      <c r="SDJ3214" s="132"/>
      <c r="SDK3214" s="132"/>
      <c r="SDL3214" s="132"/>
      <c r="SDM3214" s="132"/>
      <c r="SDN3214" s="132"/>
      <c r="SDO3214" s="132"/>
      <c r="SDP3214" s="132"/>
      <c r="SDQ3214" s="132"/>
      <c r="SDR3214" s="132"/>
      <c r="SDS3214" s="132"/>
      <c r="SDT3214" s="132"/>
      <c r="SDU3214" s="132"/>
      <c r="SDV3214" s="132"/>
      <c r="SDW3214" s="132"/>
      <c r="SDX3214" s="132"/>
      <c r="SDY3214" s="132"/>
      <c r="SDZ3214" s="132"/>
      <c r="SEA3214" s="132"/>
      <c r="SEB3214" s="132"/>
      <c r="SEC3214" s="132"/>
      <c r="SED3214" s="132"/>
      <c r="SEE3214" s="132"/>
      <c r="SEF3214" s="132"/>
      <c r="SEG3214" s="132"/>
      <c r="SEH3214" s="132"/>
      <c r="SEI3214" s="132"/>
      <c r="SEJ3214" s="132"/>
      <c r="SEK3214" s="132"/>
      <c r="SEL3214" s="132"/>
      <c r="SEM3214" s="132"/>
      <c r="SEN3214" s="132"/>
      <c r="SEO3214" s="132"/>
      <c r="SEP3214" s="132"/>
      <c r="SEQ3214" s="132"/>
      <c r="SER3214" s="132"/>
      <c r="SES3214" s="132"/>
      <c r="SET3214" s="132"/>
      <c r="SEU3214" s="132"/>
      <c r="SEV3214" s="132"/>
      <c r="SEW3214" s="132"/>
      <c r="SEX3214" s="132"/>
      <c r="SEY3214" s="132"/>
      <c r="SEZ3214" s="132"/>
      <c r="SFA3214" s="132"/>
      <c r="SFB3214" s="132"/>
      <c r="SFC3214" s="132"/>
      <c r="SFD3214" s="132"/>
      <c r="SFE3214" s="132"/>
      <c r="SFF3214" s="132"/>
      <c r="SFG3214" s="132"/>
      <c r="SFH3214" s="132"/>
      <c r="SFI3214" s="132"/>
      <c r="SFJ3214" s="132"/>
      <c r="SFK3214" s="132"/>
      <c r="SFL3214" s="132"/>
      <c r="SFM3214" s="132"/>
      <c r="SFN3214" s="132"/>
      <c r="SFO3214" s="132"/>
      <c r="SFP3214" s="132"/>
      <c r="SFQ3214" s="132"/>
      <c r="SFR3214" s="132"/>
      <c r="SFS3214" s="132"/>
      <c r="SFT3214" s="132"/>
      <c r="SFU3214" s="132"/>
      <c r="SFV3214" s="132"/>
      <c r="SFW3214" s="132"/>
      <c r="SFX3214" s="132"/>
      <c r="SFY3214" s="132"/>
      <c r="SFZ3214" s="132"/>
      <c r="SGA3214" s="132"/>
      <c r="SGB3214" s="132"/>
      <c r="SGC3214" s="132"/>
      <c r="SGD3214" s="132"/>
      <c r="SGE3214" s="132"/>
      <c r="SGF3214" s="132"/>
      <c r="SGG3214" s="132"/>
      <c r="SGH3214" s="132"/>
      <c r="SGI3214" s="132"/>
      <c r="SGJ3214" s="132"/>
      <c r="SGK3214" s="132"/>
      <c r="SGL3214" s="132"/>
      <c r="SGM3214" s="132"/>
      <c r="SGN3214" s="132"/>
      <c r="SGO3214" s="132"/>
      <c r="SGP3214" s="132"/>
      <c r="SGQ3214" s="132"/>
      <c r="SGR3214" s="132"/>
      <c r="SGS3214" s="132"/>
      <c r="SGT3214" s="132"/>
      <c r="SGU3214" s="132"/>
      <c r="SGV3214" s="132"/>
      <c r="SGW3214" s="132"/>
      <c r="SGX3214" s="132"/>
      <c r="SGY3214" s="132"/>
      <c r="SGZ3214" s="132"/>
      <c r="SHA3214" s="132"/>
      <c r="SHB3214" s="132"/>
      <c r="SHC3214" s="132"/>
      <c r="SHD3214" s="132"/>
      <c r="SHE3214" s="132"/>
      <c r="SHF3214" s="132"/>
      <c r="SHG3214" s="132"/>
      <c r="SHH3214" s="132"/>
      <c r="SHI3214" s="132"/>
      <c r="SHJ3214" s="132"/>
      <c r="SHK3214" s="132"/>
      <c r="SHL3214" s="132"/>
      <c r="SHM3214" s="132"/>
      <c r="SHN3214" s="132"/>
      <c r="SHO3214" s="132"/>
      <c r="SHP3214" s="132"/>
      <c r="SHQ3214" s="132"/>
      <c r="SHR3214" s="132"/>
      <c r="SHS3214" s="132"/>
      <c r="SHT3214" s="132"/>
      <c r="SHU3214" s="132"/>
      <c r="SHV3214" s="132"/>
      <c r="SHW3214" s="132"/>
      <c r="SHX3214" s="132"/>
      <c r="SHY3214" s="132"/>
      <c r="SHZ3214" s="132"/>
      <c r="SIA3214" s="132"/>
      <c r="SIB3214" s="132"/>
      <c r="SIC3214" s="132"/>
      <c r="SID3214" s="132"/>
      <c r="SIE3214" s="132"/>
      <c r="SIF3214" s="132"/>
      <c r="SIG3214" s="132"/>
      <c r="SIH3214" s="132"/>
      <c r="SII3214" s="132"/>
      <c r="SIJ3214" s="132"/>
      <c r="SIK3214" s="132"/>
      <c r="SIL3214" s="132"/>
      <c r="SIM3214" s="132"/>
      <c r="SIN3214" s="132"/>
      <c r="SIO3214" s="132"/>
      <c r="SIP3214" s="132"/>
      <c r="SIQ3214" s="132"/>
      <c r="SIR3214" s="132"/>
      <c r="SIS3214" s="132"/>
      <c r="SIT3214" s="132"/>
      <c r="SIU3214" s="132"/>
      <c r="SIV3214" s="132"/>
      <c r="SIW3214" s="132"/>
      <c r="SIX3214" s="132"/>
      <c r="SIY3214" s="132"/>
      <c r="SIZ3214" s="132"/>
      <c r="SJA3214" s="132"/>
      <c r="SJB3214" s="132"/>
      <c r="SJC3214" s="132"/>
      <c r="SJD3214" s="132"/>
      <c r="SJE3214" s="132"/>
      <c r="SJF3214" s="132"/>
      <c r="SJG3214" s="132"/>
      <c r="SJH3214" s="132"/>
      <c r="SJI3214" s="132"/>
      <c r="SJJ3214" s="132"/>
      <c r="SJK3214" s="132"/>
      <c r="SJL3214" s="132"/>
      <c r="SJM3214" s="132"/>
      <c r="SJN3214" s="132"/>
      <c r="SJO3214" s="132"/>
      <c r="SJP3214" s="132"/>
      <c r="SJQ3214" s="132"/>
      <c r="SJR3214" s="132"/>
      <c r="SJS3214" s="132"/>
      <c r="SJT3214" s="132"/>
      <c r="SJU3214" s="132"/>
      <c r="SJV3214" s="132"/>
      <c r="SJW3214" s="132"/>
      <c r="SJX3214" s="132"/>
      <c r="SJY3214" s="132"/>
      <c r="SJZ3214" s="132"/>
      <c r="SKA3214" s="132"/>
      <c r="SKB3214" s="132"/>
      <c r="SKC3214" s="132"/>
      <c r="SKD3214" s="132"/>
      <c r="SKE3214" s="132"/>
      <c r="SKF3214" s="132"/>
      <c r="SKG3214" s="132"/>
      <c r="SKH3214" s="132"/>
      <c r="SKI3214" s="132"/>
      <c r="SKJ3214" s="132"/>
      <c r="SKK3214" s="132"/>
      <c r="SKL3214" s="132"/>
      <c r="SKM3214" s="132"/>
      <c r="SKN3214" s="132"/>
      <c r="SKO3214" s="132"/>
      <c r="SKP3214" s="132"/>
      <c r="SKQ3214" s="132"/>
      <c r="SKR3214" s="132"/>
      <c r="SKS3214" s="132"/>
      <c r="SKT3214" s="132"/>
      <c r="SKU3214" s="132"/>
      <c r="SKV3214" s="132"/>
      <c r="SKW3214" s="132"/>
      <c r="SKX3214" s="132"/>
      <c r="SKY3214" s="132"/>
      <c r="SKZ3214" s="132"/>
      <c r="SLA3214" s="132"/>
      <c r="SLB3214" s="132"/>
      <c r="SLC3214" s="132"/>
      <c r="SLD3214" s="132"/>
      <c r="SLE3214" s="132"/>
      <c r="SLF3214" s="132"/>
      <c r="SLG3214" s="132"/>
      <c r="SLH3214" s="132"/>
      <c r="SLI3214" s="132"/>
      <c r="SLJ3214" s="132"/>
      <c r="SLK3214" s="132"/>
      <c r="SLL3214" s="132"/>
      <c r="SLM3214" s="132"/>
      <c r="SLN3214" s="132"/>
      <c r="SLO3214" s="132"/>
      <c r="SLP3214" s="132"/>
      <c r="SLQ3214" s="132"/>
      <c r="SLR3214" s="132"/>
      <c r="SLS3214" s="132"/>
      <c r="SLT3214" s="132"/>
      <c r="SLU3214" s="132"/>
      <c r="SLV3214" s="132"/>
      <c r="SLW3214" s="132"/>
      <c r="SLX3214" s="132"/>
      <c r="SLY3214" s="132"/>
      <c r="SLZ3214" s="132"/>
      <c r="SMA3214" s="132"/>
      <c r="SMB3214" s="132"/>
      <c r="SMC3214" s="132"/>
      <c r="SMD3214" s="132"/>
      <c r="SME3214" s="132"/>
      <c r="SMF3214" s="132"/>
      <c r="SMG3214" s="132"/>
      <c r="SMH3214" s="132"/>
      <c r="SMI3214" s="132"/>
      <c r="SMJ3214" s="132"/>
      <c r="SMK3214" s="132"/>
      <c r="SML3214" s="132"/>
      <c r="SMM3214" s="132"/>
      <c r="SMN3214" s="132"/>
      <c r="SMO3214" s="132"/>
      <c r="SMP3214" s="132"/>
      <c r="SMQ3214" s="132"/>
      <c r="SMR3214" s="132"/>
      <c r="SMS3214" s="132"/>
      <c r="SMT3214" s="132"/>
      <c r="SMU3214" s="132"/>
      <c r="SMV3214" s="132"/>
      <c r="SMW3214" s="132"/>
      <c r="SMX3214" s="132"/>
      <c r="SMY3214" s="132"/>
      <c r="SMZ3214" s="132"/>
      <c r="SNA3214" s="132"/>
      <c r="SNB3214" s="132"/>
      <c r="SNC3214" s="132"/>
      <c r="SND3214" s="132"/>
      <c r="SNE3214" s="132"/>
      <c r="SNF3214" s="132"/>
      <c r="SNG3214" s="132"/>
      <c r="SNH3214" s="132"/>
      <c r="SNI3214" s="132"/>
      <c r="SNJ3214" s="132"/>
      <c r="SNK3214" s="132"/>
      <c r="SNL3214" s="132"/>
      <c r="SNM3214" s="132"/>
      <c r="SNN3214" s="132"/>
      <c r="SNO3214" s="132"/>
      <c r="SNP3214" s="132"/>
      <c r="SNQ3214" s="132"/>
      <c r="SNR3214" s="132"/>
      <c r="SNS3214" s="132"/>
      <c r="SNT3214" s="132"/>
      <c r="SNU3214" s="132"/>
      <c r="SNV3214" s="132"/>
      <c r="SNW3214" s="132"/>
      <c r="SNX3214" s="132"/>
      <c r="SNY3214" s="132"/>
      <c r="SNZ3214" s="132"/>
      <c r="SOA3214" s="132"/>
      <c r="SOB3214" s="132"/>
      <c r="SOC3214" s="132"/>
      <c r="SOD3214" s="132"/>
      <c r="SOE3214" s="132"/>
      <c r="SOF3214" s="132"/>
      <c r="SOG3214" s="132"/>
      <c r="SOH3214" s="132"/>
      <c r="SOI3214" s="132"/>
      <c r="SOJ3214" s="132"/>
      <c r="SOK3214" s="132"/>
      <c r="SOL3214" s="132"/>
      <c r="SOM3214" s="132"/>
      <c r="SON3214" s="132"/>
      <c r="SOO3214" s="132"/>
      <c r="SOP3214" s="132"/>
      <c r="SOQ3214" s="132"/>
      <c r="SOR3214" s="132"/>
      <c r="SOS3214" s="132"/>
      <c r="SOT3214" s="132"/>
      <c r="SOU3214" s="132"/>
      <c r="SOV3214" s="132"/>
      <c r="SOW3214" s="132"/>
      <c r="SOX3214" s="132"/>
      <c r="SOY3214" s="132"/>
      <c r="SOZ3214" s="132"/>
      <c r="SPA3214" s="132"/>
      <c r="SPB3214" s="132"/>
      <c r="SPC3214" s="132"/>
      <c r="SPD3214" s="132"/>
      <c r="SPE3214" s="132"/>
      <c r="SPF3214" s="132"/>
      <c r="SPG3214" s="132"/>
      <c r="SPH3214" s="132"/>
      <c r="SPI3214" s="132"/>
      <c r="SPJ3214" s="132"/>
      <c r="SPK3214" s="132"/>
      <c r="SPL3214" s="132"/>
      <c r="SPM3214" s="132"/>
      <c r="SPN3214" s="132"/>
      <c r="SPO3214" s="132"/>
      <c r="SPP3214" s="132"/>
      <c r="SPQ3214" s="132"/>
      <c r="SPR3214" s="132"/>
      <c r="SPS3214" s="132"/>
      <c r="SPT3214" s="132"/>
      <c r="SPU3214" s="132"/>
      <c r="SPV3214" s="132"/>
      <c r="SPW3214" s="132"/>
      <c r="SPX3214" s="132"/>
      <c r="SPY3214" s="132"/>
      <c r="SPZ3214" s="132"/>
      <c r="SQA3214" s="132"/>
      <c r="SQB3214" s="132"/>
      <c r="SQC3214" s="132"/>
      <c r="SQD3214" s="132"/>
      <c r="SQE3214" s="132"/>
      <c r="SQF3214" s="132"/>
      <c r="SQG3214" s="132"/>
      <c r="SQH3214" s="132"/>
      <c r="SQI3214" s="132"/>
      <c r="SQJ3214" s="132"/>
      <c r="SQK3214" s="132"/>
      <c r="SQL3214" s="132"/>
      <c r="SQM3214" s="132"/>
      <c r="SQN3214" s="132"/>
      <c r="SQO3214" s="132"/>
      <c r="SQP3214" s="132"/>
      <c r="SQQ3214" s="132"/>
      <c r="SQR3214" s="132"/>
      <c r="SQS3214" s="132"/>
      <c r="SQT3214" s="132"/>
      <c r="SQU3214" s="132"/>
      <c r="SQV3214" s="132"/>
      <c r="SQW3214" s="132"/>
      <c r="SQX3214" s="132"/>
      <c r="SQY3214" s="132"/>
      <c r="SQZ3214" s="132"/>
      <c r="SRA3214" s="132"/>
      <c r="SRB3214" s="132"/>
      <c r="SRC3214" s="132"/>
      <c r="SRD3214" s="132"/>
      <c r="SRE3214" s="132"/>
      <c r="SRF3214" s="132"/>
      <c r="SRG3214" s="132"/>
      <c r="SRH3214" s="132"/>
      <c r="SRI3214" s="132"/>
      <c r="SRJ3214" s="132"/>
      <c r="SRK3214" s="132"/>
      <c r="SRL3214" s="132"/>
      <c r="SRM3214" s="132"/>
      <c r="SRN3214" s="132"/>
      <c r="SRO3214" s="132"/>
      <c r="SRP3214" s="132"/>
      <c r="SRQ3214" s="132"/>
      <c r="SRR3214" s="132"/>
      <c r="SRS3214" s="132"/>
      <c r="SRT3214" s="132"/>
      <c r="SRU3214" s="132"/>
      <c r="SRV3214" s="132"/>
      <c r="SRW3214" s="132"/>
      <c r="SRX3214" s="132"/>
      <c r="SRY3214" s="132"/>
      <c r="SRZ3214" s="132"/>
      <c r="SSA3214" s="132"/>
      <c r="SSB3214" s="132"/>
      <c r="SSC3214" s="132"/>
      <c r="SSD3214" s="132"/>
      <c r="SSE3214" s="132"/>
      <c r="SSF3214" s="132"/>
      <c r="SSG3214" s="132"/>
      <c r="SSH3214" s="132"/>
      <c r="SSI3214" s="132"/>
      <c r="SSJ3214" s="132"/>
      <c r="SSK3214" s="132"/>
      <c r="SSL3214" s="132"/>
      <c r="SSM3214" s="132"/>
      <c r="SSN3214" s="132"/>
      <c r="SSO3214" s="132"/>
      <c r="SSP3214" s="132"/>
      <c r="SSQ3214" s="132"/>
      <c r="SSR3214" s="132"/>
      <c r="SSS3214" s="132"/>
      <c r="SST3214" s="132"/>
      <c r="SSU3214" s="132"/>
      <c r="SSV3214" s="132"/>
      <c r="SSW3214" s="132"/>
      <c r="SSX3214" s="132"/>
      <c r="SSY3214" s="132"/>
      <c r="SSZ3214" s="132"/>
      <c r="STA3214" s="132"/>
      <c r="STB3214" s="132"/>
      <c r="STC3214" s="132"/>
      <c r="STD3214" s="132"/>
      <c r="STE3214" s="132"/>
      <c r="STF3214" s="132"/>
      <c r="STG3214" s="132"/>
      <c r="STH3214" s="132"/>
      <c r="STI3214" s="132"/>
      <c r="STJ3214" s="132"/>
      <c r="STK3214" s="132"/>
      <c r="STL3214" s="132"/>
      <c r="STM3214" s="132"/>
      <c r="STN3214" s="132"/>
      <c r="STO3214" s="132"/>
      <c r="STP3214" s="132"/>
      <c r="STQ3214" s="132"/>
      <c r="STR3214" s="132"/>
      <c r="STS3214" s="132"/>
      <c r="STT3214" s="132"/>
      <c r="STU3214" s="132"/>
      <c r="STV3214" s="132"/>
      <c r="STW3214" s="132"/>
      <c r="STX3214" s="132"/>
      <c r="STY3214" s="132"/>
      <c r="STZ3214" s="132"/>
      <c r="SUA3214" s="132"/>
      <c r="SUB3214" s="132"/>
      <c r="SUC3214" s="132"/>
      <c r="SUD3214" s="132"/>
      <c r="SUE3214" s="132"/>
      <c r="SUF3214" s="132"/>
      <c r="SUG3214" s="132"/>
      <c r="SUH3214" s="132"/>
      <c r="SUI3214" s="132"/>
      <c r="SUJ3214" s="132"/>
      <c r="SUK3214" s="132"/>
      <c r="SUL3214" s="132"/>
      <c r="SUM3214" s="132"/>
      <c r="SUN3214" s="132"/>
      <c r="SUO3214" s="132"/>
      <c r="SUP3214" s="132"/>
      <c r="SUQ3214" s="132"/>
      <c r="SUR3214" s="132"/>
      <c r="SUS3214" s="132"/>
      <c r="SUT3214" s="132"/>
      <c r="SUU3214" s="132"/>
      <c r="SUV3214" s="132"/>
      <c r="SUW3214" s="132"/>
      <c r="SUX3214" s="132"/>
      <c r="SUY3214" s="132"/>
      <c r="SUZ3214" s="132"/>
      <c r="SVA3214" s="132"/>
      <c r="SVB3214" s="132"/>
      <c r="SVC3214" s="132"/>
      <c r="SVD3214" s="132"/>
      <c r="SVE3214" s="132"/>
      <c r="SVF3214" s="132"/>
      <c r="SVG3214" s="132"/>
      <c r="SVH3214" s="132"/>
      <c r="SVI3214" s="132"/>
      <c r="SVJ3214" s="132"/>
      <c r="SVK3214" s="132"/>
      <c r="SVL3214" s="132"/>
      <c r="SVM3214" s="132"/>
      <c r="SVN3214" s="132"/>
      <c r="SVO3214" s="132"/>
      <c r="SVP3214" s="132"/>
      <c r="SVQ3214" s="132"/>
      <c r="SVR3214" s="132"/>
      <c r="SVS3214" s="132"/>
      <c r="SVT3214" s="132"/>
      <c r="SVU3214" s="132"/>
      <c r="SVV3214" s="132"/>
      <c r="SVW3214" s="132"/>
      <c r="SVX3214" s="132"/>
      <c r="SVY3214" s="132"/>
      <c r="SVZ3214" s="132"/>
      <c r="SWA3214" s="132"/>
      <c r="SWB3214" s="132"/>
      <c r="SWC3214" s="132"/>
      <c r="SWD3214" s="132"/>
      <c r="SWE3214" s="132"/>
      <c r="SWF3214" s="132"/>
      <c r="SWG3214" s="132"/>
      <c r="SWH3214" s="132"/>
      <c r="SWI3214" s="132"/>
      <c r="SWJ3214" s="132"/>
      <c r="SWK3214" s="132"/>
      <c r="SWL3214" s="132"/>
      <c r="SWM3214" s="132"/>
      <c r="SWN3214" s="132"/>
      <c r="SWO3214" s="132"/>
      <c r="SWP3214" s="132"/>
      <c r="SWQ3214" s="132"/>
      <c r="SWR3214" s="132"/>
      <c r="SWS3214" s="132"/>
      <c r="SWT3214" s="132"/>
      <c r="SWU3214" s="132"/>
      <c r="SWV3214" s="132"/>
      <c r="SWW3214" s="132"/>
      <c r="SWX3214" s="132"/>
      <c r="SWY3214" s="132"/>
      <c r="SWZ3214" s="132"/>
      <c r="SXA3214" s="132"/>
      <c r="SXB3214" s="132"/>
      <c r="SXC3214" s="132"/>
      <c r="SXD3214" s="132"/>
      <c r="SXE3214" s="132"/>
      <c r="SXF3214" s="132"/>
      <c r="SXG3214" s="132"/>
      <c r="SXH3214" s="132"/>
      <c r="SXI3214" s="132"/>
      <c r="SXJ3214" s="132"/>
      <c r="SXK3214" s="132"/>
      <c r="SXL3214" s="132"/>
      <c r="SXM3214" s="132"/>
      <c r="SXN3214" s="132"/>
      <c r="SXO3214" s="132"/>
      <c r="SXP3214" s="132"/>
      <c r="SXQ3214" s="132"/>
      <c r="SXR3214" s="132"/>
      <c r="SXS3214" s="132"/>
      <c r="SXT3214" s="132"/>
      <c r="SXU3214" s="132"/>
      <c r="SXV3214" s="132"/>
      <c r="SXW3214" s="132"/>
      <c r="SXX3214" s="132"/>
      <c r="SXY3214" s="132"/>
      <c r="SXZ3214" s="132"/>
      <c r="SYA3214" s="132"/>
      <c r="SYB3214" s="132"/>
      <c r="SYC3214" s="132"/>
      <c r="SYD3214" s="132"/>
      <c r="SYE3214" s="132"/>
      <c r="SYF3214" s="132"/>
      <c r="SYG3214" s="132"/>
      <c r="SYH3214" s="132"/>
      <c r="SYI3214" s="132"/>
      <c r="SYJ3214" s="132"/>
      <c r="SYK3214" s="132"/>
      <c r="SYL3214" s="132"/>
      <c r="SYM3214" s="132"/>
      <c r="SYN3214" s="132"/>
      <c r="SYO3214" s="132"/>
      <c r="SYP3214" s="132"/>
      <c r="SYQ3214" s="132"/>
      <c r="SYR3214" s="132"/>
      <c r="SYS3214" s="132"/>
      <c r="SYT3214" s="132"/>
      <c r="SYU3214" s="132"/>
      <c r="SYV3214" s="132"/>
      <c r="SYW3214" s="132"/>
      <c r="SYX3214" s="132"/>
      <c r="SYY3214" s="132"/>
      <c r="SYZ3214" s="132"/>
      <c r="SZA3214" s="132"/>
      <c r="SZB3214" s="132"/>
      <c r="SZC3214" s="132"/>
      <c r="SZD3214" s="132"/>
      <c r="SZE3214" s="132"/>
      <c r="SZF3214" s="132"/>
      <c r="SZG3214" s="132"/>
      <c r="SZH3214" s="132"/>
      <c r="SZI3214" s="132"/>
      <c r="SZJ3214" s="132"/>
      <c r="SZK3214" s="132"/>
      <c r="SZL3214" s="132"/>
      <c r="SZM3214" s="132"/>
      <c r="SZN3214" s="132"/>
      <c r="SZO3214" s="132"/>
      <c r="SZP3214" s="132"/>
      <c r="SZQ3214" s="132"/>
      <c r="SZR3214" s="132"/>
      <c r="SZS3214" s="132"/>
      <c r="SZT3214" s="132"/>
      <c r="SZU3214" s="132"/>
      <c r="SZV3214" s="132"/>
      <c r="SZW3214" s="132"/>
      <c r="SZX3214" s="132"/>
      <c r="SZY3214" s="132"/>
      <c r="SZZ3214" s="132"/>
      <c r="TAA3214" s="132"/>
      <c r="TAB3214" s="132"/>
      <c r="TAC3214" s="132"/>
      <c r="TAD3214" s="132"/>
      <c r="TAE3214" s="132"/>
      <c r="TAF3214" s="132"/>
      <c r="TAG3214" s="132"/>
      <c r="TAH3214" s="132"/>
      <c r="TAI3214" s="132"/>
      <c r="TAJ3214" s="132"/>
      <c r="TAK3214" s="132"/>
      <c r="TAL3214" s="132"/>
      <c r="TAM3214" s="132"/>
      <c r="TAN3214" s="132"/>
      <c r="TAO3214" s="132"/>
      <c r="TAP3214" s="132"/>
      <c r="TAQ3214" s="132"/>
      <c r="TAR3214" s="132"/>
      <c r="TAS3214" s="132"/>
      <c r="TAT3214" s="132"/>
      <c r="TAU3214" s="132"/>
      <c r="TAV3214" s="132"/>
      <c r="TAW3214" s="132"/>
      <c r="TAX3214" s="132"/>
      <c r="TAY3214" s="132"/>
      <c r="TAZ3214" s="132"/>
      <c r="TBA3214" s="132"/>
      <c r="TBB3214" s="132"/>
      <c r="TBC3214" s="132"/>
      <c r="TBD3214" s="132"/>
      <c r="TBE3214" s="132"/>
      <c r="TBF3214" s="132"/>
      <c r="TBG3214" s="132"/>
      <c r="TBH3214" s="132"/>
      <c r="TBI3214" s="132"/>
      <c r="TBJ3214" s="132"/>
      <c r="TBK3214" s="132"/>
      <c r="TBL3214" s="132"/>
      <c r="TBM3214" s="132"/>
      <c r="TBN3214" s="132"/>
      <c r="TBO3214" s="132"/>
      <c r="TBP3214" s="132"/>
      <c r="TBQ3214" s="132"/>
      <c r="TBR3214" s="132"/>
      <c r="TBS3214" s="132"/>
      <c r="TBT3214" s="132"/>
      <c r="TBU3214" s="132"/>
      <c r="TBV3214" s="132"/>
      <c r="TBW3214" s="132"/>
      <c r="TBX3214" s="132"/>
      <c r="TBY3214" s="132"/>
      <c r="TBZ3214" s="132"/>
      <c r="TCA3214" s="132"/>
      <c r="TCB3214" s="132"/>
      <c r="TCC3214" s="132"/>
      <c r="TCD3214" s="132"/>
      <c r="TCE3214" s="132"/>
      <c r="TCF3214" s="132"/>
      <c r="TCG3214" s="132"/>
      <c r="TCH3214" s="132"/>
      <c r="TCI3214" s="132"/>
      <c r="TCJ3214" s="132"/>
      <c r="TCK3214" s="132"/>
      <c r="TCL3214" s="132"/>
      <c r="TCM3214" s="132"/>
      <c r="TCN3214" s="132"/>
      <c r="TCO3214" s="132"/>
      <c r="TCP3214" s="132"/>
      <c r="TCQ3214" s="132"/>
      <c r="TCR3214" s="132"/>
      <c r="TCS3214" s="132"/>
      <c r="TCT3214" s="132"/>
      <c r="TCU3214" s="132"/>
      <c r="TCV3214" s="132"/>
      <c r="TCW3214" s="132"/>
      <c r="TCX3214" s="132"/>
      <c r="TCY3214" s="132"/>
      <c r="TCZ3214" s="132"/>
      <c r="TDA3214" s="132"/>
      <c r="TDB3214" s="132"/>
      <c r="TDC3214" s="132"/>
      <c r="TDD3214" s="132"/>
      <c r="TDE3214" s="132"/>
      <c r="TDF3214" s="132"/>
      <c r="TDG3214" s="132"/>
      <c r="TDH3214" s="132"/>
      <c r="TDI3214" s="132"/>
      <c r="TDJ3214" s="132"/>
      <c r="TDK3214" s="132"/>
      <c r="TDL3214" s="132"/>
      <c r="TDM3214" s="132"/>
      <c r="TDN3214" s="132"/>
      <c r="TDO3214" s="132"/>
      <c r="TDP3214" s="132"/>
      <c r="TDQ3214" s="132"/>
      <c r="TDR3214" s="132"/>
      <c r="TDS3214" s="132"/>
      <c r="TDT3214" s="132"/>
      <c r="TDU3214" s="132"/>
      <c r="TDV3214" s="132"/>
      <c r="TDW3214" s="132"/>
      <c r="TDX3214" s="132"/>
      <c r="TDY3214" s="132"/>
      <c r="TDZ3214" s="132"/>
      <c r="TEA3214" s="132"/>
      <c r="TEB3214" s="132"/>
      <c r="TEC3214" s="132"/>
      <c r="TED3214" s="132"/>
      <c r="TEE3214" s="132"/>
      <c r="TEF3214" s="132"/>
      <c r="TEG3214" s="132"/>
      <c r="TEH3214" s="132"/>
      <c r="TEI3214" s="132"/>
      <c r="TEJ3214" s="132"/>
      <c r="TEK3214" s="132"/>
      <c r="TEL3214" s="132"/>
      <c r="TEM3214" s="132"/>
      <c r="TEN3214" s="132"/>
      <c r="TEO3214" s="132"/>
      <c r="TEP3214" s="132"/>
      <c r="TEQ3214" s="132"/>
      <c r="TER3214" s="132"/>
      <c r="TES3214" s="132"/>
      <c r="TET3214" s="132"/>
      <c r="TEU3214" s="132"/>
      <c r="TEV3214" s="132"/>
      <c r="TEW3214" s="132"/>
      <c r="TEX3214" s="132"/>
      <c r="TEY3214" s="132"/>
      <c r="TEZ3214" s="132"/>
      <c r="TFA3214" s="132"/>
      <c r="TFB3214" s="132"/>
      <c r="TFC3214" s="132"/>
      <c r="TFD3214" s="132"/>
      <c r="TFE3214" s="132"/>
      <c r="TFF3214" s="132"/>
      <c r="TFG3214" s="132"/>
      <c r="TFH3214" s="132"/>
      <c r="TFI3214" s="132"/>
      <c r="TFJ3214" s="132"/>
      <c r="TFK3214" s="132"/>
      <c r="TFL3214" s="132"/>
      <c r="TFM3214" s="132"/>
      <c r="TFN3214" s="132"/>
      <c r="TFO3214" s="132"/>
      <c r="TFP3214" s="132"/>
      <c r="TFQ3214" s="132"/>
      <c r="TFR3214" s="132"/>
      <c r="TFS3214" s="132"/>
      <c r="TFT3214" s="132"/>
      <c r="TFU3214" s="132"/>
      <c r="TFV3214" s="132"/>
      <c r="TFW3214" s="132"/>
      <c r="TFX3214" s="132"/>
      <c r="TFY3214" s="132"/>
      <c r="TFZ3214" s="132"/>
      <c r="TGA3214" s="132"/>
      <c r="TGB3214" s="132"/>
      <c r="TGC3214" s="132"/>
      <c r="TGD3214" s="132"/>
      <c r="TGE3214" s="132"/>
      <c r="TGF3214" s="132"/>
      <c r="TGG3214" s="132"/>
      <c r="TGH3214" s="132"/>
      <c r="TGI3214" s="132"/>
      <c r="TGJ3214" s="132"/>
      <c r="TGK3214" s="132"/>
      <c r="TGL3214" s="132"/>
      <c r="TGM3214" s="132"/>
      <c r="TGN3214" s="132"/>
      <c r="TGO3214" s="132"/>
      <c r="TGP3214" s="132"/>
      <c r="TGQ3214" s="132"/>
      <c r="TGR3214" s="132"/>
      <c r="TGS3214" s="132"/>
      <c r="TGT3214" s="132"/>
      <c r="TGU3214" s="132"/>
      <c r="TGV3214" s="132"/>
      <c r="TGW3214" s="132"/>
      <c r="TGX3214" s="132"/>
      <c r="TGY3214" s="132"/>
      <c r="TGZ3214" s="132"/>
      <c r="THA3214" s="132"/>
      <c r="THB3214" s="132"/>
      <c r="THC3214" s="132"/>
      <c r="THD3214" s="132"/>
      <c r="THE3214" s="132"/>
      <c r="THF3214" s="132"/>
      <c r="THG3214" s="132"/>
      <c r="THH3214" s="132"/>
      <c r="THI3214" s="132"/>
      <c r="THJ3214" s="132"/>
      <c r="THK3214" s="132"/>
      <c r="THL3214" s="132"/>
      <c r="THM3214" s="132"/>
      <c r="THN3214" s="132"/>
      <c r="THO3214" s="132"/>
      <c r="THP3214" s="132"/>
      <c r="THQ3214" s="132"/>
      <c r="THR3214" s="132"/>
      <c r="THS3214" s="132"/>
      <c r="THT3214" s="132"/>
      <c r="THU3214" s="132"/>
      <c r="THV3214" s="132"/>
      <c r="THW3214" s="132"/>
      <c r="THX3214" s="132"/>
      <c r="THY3214" s="132"/>
      <c r="THZ3214" s="132"/>
      <c r="TIA3214" s="132"/>
      <c r="TIB3214" s="132"/>
      <c r="TIC3214" s="132"/>
      <c r="TID3214" s="132"/>
      <c r="TIE3214" s="132"/>
      <c r="TIF3214" s="132"/>
      <c r="TIG3214" s="132"/>
      <c r="TIH3214" s="132"/>
      <c r="TII3214" s="132"/>
      <c r="TIJ3214" s="132"/>
      <c r="TIK3214" s="132"/>
      <c r="TIL3214" s="132"/>
      <c r="TIM3214" s="132"/>
      <c r="TIN3214" s="132"/>
      <c r="TIO3214" s="132"/>
      <c r="TIP3214" s="132"/>
      <c r="TIQ3214" s="132"/>
      <c r="TIR3214" s="132"/>
      <c r="TIS3214" s="132"/>
      <c r="TIT3214" s="132"/>
      <c r="TIU3214" s="132"/>
      <c r="TIV3214" s="132"/>
      <c r="TIW3214" s="132"/>
      <c r="TIX3214" s="132"/>
      <c r="TIY3214" s="132"/>
      <c r="TIZ3214" s="132"/>
      <c r="TJA3214" s="132"/>
      <c r="TJB3214" s="132"/>
      <c r="TJC3214" s="132"/>
      <c r="TJD3214" s="132"/>
      <c r="TJE3214" s="132"/>
      <c r="TJF3214" s="132"/>
      <c r="TJG3214" s="132"/>
      <c r="TJH3214" s="132"/>
      <c r="TJI3214" s="132"/>
      <c r="TJJ3214" s="132"/>
      <c r="TJK3214" s="132"/>
      <c r="TJL3214" s="132"/>
      <c r="TJM3214" s="132"/>
      <c r="TJN3214" s="132"/>
      <c r="TJO3214" s="132"/>
      <c r="TJP3214" s="132"/>
      <c r="TJQ3214" s="132"/>
      <c r="TJR3214" s="132"/>
      <c r="TJS3214" s="132"/>
      <c r="TJT3214" s="132"/>
      <c r="TJU3214" s="132"/>
      <c r="TJV3214" s="132"/>
      <c r="TJW3214" s="132"/>
      <c r="TJX3214" s="132"/>
      <c r="TJY3214" s="132"/>
      <c r="TJZ3214" s="132"/>
      <c r="TKA3214" s="132"/>
      <c r="TKB3214" s="132"/>
      <c r="TKC3214" s="132"/>
      <c r="TKD3214" s="132"/>
      <c r="TKE3214" s="132"/>
      <c r="TKF3214" s="132"/>
      <c r="TKG3214" s="132"/>
      <c r="TKH3214" s="132"/>
      <c r="TKI3214" s="132"/>
      <c r="TKJ3214" s="132"/>
      <c r="TKK3214" s="132"/>
      <c r="TKL3214" s="132"/>
      <c r="TKM3214" s="132"/>
      <c r="TKN3214" s="132"/>
      <c r="TKO3214" s="132"/>
      <c r="TKP3214" s="132"/>
      <c r="TKQ3214" s="132"/>
      <c r="TKR3214" s="132"/>
      <c r="TKS3214" s="132"/>
      <c r="TKT3214" s="132"/>
      <c r="TKU3214" s="132"/>
      <c r="TKV3214" s="132"/>
      <c r="TKW3214" s="132"/>
      <c r="TKX3214" s="132"/>
      <c r="TKY3214" s="132"/>
      <c r="TKZ3214" s="132"/>
      <c r="TLA3214" s="132"/>
      <c r="TLB3214" s="132"/>
      <c r="TLC3214" s="132"/>
      <c r="TLD3214" s="132"/>
      <c r="TLE3214" s="132"/>
      <c r="TLF3214" s="132"/>
      <c r="TLG3214" s="132"/>
      <c r="TLH3214" s="132"/>
      <c r="TLI3214" s="132"/>
      <c r="TLJ3214" s="132"/>
      <c r="TLK3214" s="132"/>
      <c r="TLL3214" s="132"/>
      <c r="TLM3214" s="132"/>
      <c r="TLN3214" s="132"/>
      <c r="TLO3214" s="132"/>
      <c r="TLP3214" s="132"/>
      <c r="TLQ3214" s="132"/>
      <c r="TLR3214" s="132"/>
      <c r="TLS3214" s="132"/>
      <c r="TLT3214" s="132"/>
      <c r="TLU3214" s="132"/>
      <c r="TLV3214" s="132"/>
      <c r="TLW3214" s="132"/>
      <c r="TLX3214" s="132"/>
      <c r="TLY3214" s="132"/>
      <c r="TLZ3214" s="132"/>
      <c r="TMA3214" s="132"/>
      <c r="TMB3214" s="132"/>
      <c r="TMC3214" s="132"/>
      <c r="TMD3214" s="132"/>
      <c r="TME3214" s="132"/>
      <c r="TMF3214" s="132"/>
      <c r="TMG3214" s="132"/>
      <c r="TMH3214" s="132"/>
      <c r="TMI3214" s="132"/>
      <c r="TMJ3214" s="132"/>
      <c r="TMK3214" s="132"/>
      <c r="TML3214" s="132"/>
      <c r="TMM3214" s="132"/>
      <c r="TMN3214" s="132"/>
      <c r="TMO3214" s="132"/>
      <c r="TMP3214" s="132"/>
      <c r="TMQ3214" s="132"/>
      <c r="TMR3214" s="132"/>
      <c r="TMS3214" s="132"/>
      <c r="TMT3214" s="132"/>
      <c r="TMU3214" s="132"/>
      <c r="TMV3214" s="132"/>
      <c r="TMW3214" s="132"/>
      <c r="TMX3214" s="132"/>
      <c r="TMY3214" s="132"/>
      <c r="TMZ3214" s="132"/>
      <c r="TNA3214" s="132"/>
      <c r="TNB3214" s="132"/>
      <c r="TNC3214" s="132"/>
      <c r="TND3214" s="132"/>
      <c r="TNE3214" s="132"/>
      <c r="TNF3214" s="132"/>
      <c r="TNG3214" s="132"/>
      <c r="TNH3214" s="132"/>
      <c r="TNI3214" s="132"/>
      <c r="TNJ3214" s="132"/>
      <c r="TNK3214" s="132"/>
      <c r="TNL3214" s="132"/>
      <c r="TNM3214" s="132"/>
      <c r="TNN3214" s="132"/>
      <c r="TNO3214" s="132"/>
      <c r="TNP3214" s="132"/>
      <c r="TNQ3214" s="132"/>
      <c r="TNR3214" s="132"/>
      <c r="TNS3214" s="132"/>
      <c r="TNT3214" s="132"/>
      <c r="TNU3214" s="132"/>
      <c r="TNV3214" s="132"/>
      <c r="TNW3214" s="132"/>
      <c r="TNX3214" s="132"/>
      <c r="TNY3214" s="132"/>
      <c r="TNZ3214" s="132"/>
      <c r="TOA3214" s="132"/>
      <c r="TOB3214" s="132"/>
      <c r="TOC3214" s="132"/>
      <c r="TOD3214" s="132"/>
      <c r="TOE3214" s="132"/>
      <c r="TOF3214" s="132"/>
      <c r="TOG3214" s="132"/>
      <c r="TOH3214" s="132"/>
      <c r="TOI3214" s="132"/>
      <c r="TOJ3214" s="132"/>
      <c r="TOK3214" s="132"/>
      <c r="TOL3214" s="132"/>
      <c r="TOM3214" s="132"/>
      <c r="TON3214" s="132"/>
      <c r="TOO3214" s="132"/>
      <c r="TOP3214" s="132"/>
      <c r="TOQ3214" s="132"/>
      <c r="TOR3214" s="132"/>
      <c r="TOS3214" s="132"/>
      <c r="TOT3214" s="132"/>
      <c r="TOU3214" s="132"/>
      <c r="TOV3214" s="132"/>
      <c r="TOW3214" s="132"/>
      <c r="TOX3214" s="132"/>
      <c r="TOY3214" s="132"/>
      <c r="TOZ3214" s="132"/>
      <c r="TPA3214" s="132"/>
      <c r="TPB3214" s="132"/>
      <c r="TPC3214" s="132"/>
      <c r="TPD3214" s="132"/>
      <c r="TPE3214" s="132"/>
      <c r="TPF3214" s="132"/>
      <c r="TPG3214" s="132"/>
      <c r="TPH3214" s="132"/>
      <c r="TPI3214" s="132"/>
      <c r="TPJ3214" s="132"/>
      <c r="TPK3214" s="132"/>
      <c r="TPL3214" s="132"/>
      <c r="TPM3214" s="132"/>
      <c r="TPN3214" s="132"/>
      <c r="TPO3214" s="132"/>
      <c r="TPP3214" s="132"/>
      <c r="TPQ3214" s="132"/>
      <c r="TPR3214" s="132"/>
      <c r="TPS3214" s="132"/>
      <c r="TPT3214" s="132"/>
      <c r="TPU3214" s="132"/>
      <c r="TPV3214" s="132"/>
      <c r="TPW3214" s="132"/>
      <c r="TPX3214" s="132"/>
      <c r="TPY3214" s="132"/>
      <c r="TPZ3214" s="132"/>
      <c r="TQA3214" s="132"/>
      <c r="TQB3214" s="132"/>
      <c r="TQC3214" s="132"/>
      <c r="TQD3214" s="132"/>
      <c r="TQE3214" s="132"/>
      <c r="TQF3214" s="132"/>
      <c r="TQG3214" s="132"/>
      <c r="TQH3214" s="132"/>
      <c r="TQI3214" s="132"/>
      <c r="TQJ3214" s="132"/>
      <c r="TQK3214" s="132"/>
      <c r="TQL3214" s="132"/>
      <c r="TQM3214" s="132"/>
      <c r="TQN3214" s="132"/>
      <c r="TQO3214" s="132"/>
      <c r="TQP3214" s="132"/>
      <c r="TQQ3214" s="132"/>
      <c r="TQR3214" s="132"/>
      <c r="TQS3214" s="132"/>
      <c r="TQT3214" s="132"/>
      <c r="TQU3214" s="132"/>
      <c r="TQV3214" s="132"/>
      <c r="TQW3214" s="132"/>
      <c r="TQX3214" s="132"/>
      <c r="TQY3214" s="132"/>
      <c r="TQZ3214" s="132"/>
      <c r="TRA3214" s="132"/>
      <c r="TRB3214" s="132"/>
      <c r="TRC3214" s="132"/>
      <c r="TRD3214" s="132"/>
      <c r="TRE3214" s="132"/>
      <c r="TRF3214" s="132"/>
      <c r="TRG3214" s="132"/>
      <c r="TRH3214" s="132"/>
      <c r="TRI3214" s="132"/>
      <c r="TRJ3214" s="132"/>
      <c r="TRK3214" s="132"/>
      <c r="TRL3214" s="132"/>
      <c r="TRM3214" s="132"/>
      <c r="TRN3214" s="132"/>
      <c r="TRO3214" s="132"/>
      <c r="TRP3214" s="132"/>
      <c r="TRQ3214" s="132"/>
      <c r="TRR3214" s="132"/>
      <c r="TRS3214" s="132"/>
      <c r="TRT3214" s="132"/>
      <c r="TRU3214" s="132"/>
      <c r="TRV3214" s="132"/>
      <c r="TRW3214" s="132"/>
      <c r="TRX3214" s="132"/>
      <c r="TRY3214" s="132"/>
      <c r="TRZ3214" s="132"/>
      <c r="TSA3214" s="132"/>
      <c r="TSB3214" s="132"/>
      <c r="TSC3214" s="132"/>
      <c r="TSD3214" s="132"/>
      <c r="TSE3214" s="132"/>
      <c r="TSF3214" s="132"/>
      <c r="TSG3214" s="132"/>
      <c r="TSH3214" s="132"/>
      <c r="TSI3214" s="132"/>
      <c r="TSJ3214" s="132"/>
      <c r="TSK3214" s="132"/>
      <c r="TSL3214" s="132"/>
      <c r="TSM3214" s="132"/>
      <c r="TSN3214" s="132"/>
      <c r="TSO3214" s="132"/>
      <c r="TSP3214" s="132"/>
      <c r="TSQ3214" s="132"/>
      <c r="TSR3214" s="132"/>
      <c r="TSS3214" s="132"/>
      <c r="TST3214" s="132"/>
      <c r="TSU3214" s="132"/>
      <c r="TSV3214" s="132"/>
      <c r="TSW3214" s="132"/>
      <c r="TSX3214" s="132"/>
      <c r="TSY3214" s="132"/>
      <c r="TSZ3214" s="132"/>
      <c r="TTA3214" s="132"/>
      <c r="TTB3214" s="132"/>
      <c r="TTC3214" s="132"/>
      <c r="TTD3214" s="132"/>
      <c r="TTE3214" s="132"/>
      <c r="TTF3214" s="132"/>
      <c r="TTG3214" s="132"/>
      <c r="TTH3214" s="132"/>
      <c r="TTI3214" s="132"/>
      <c r="TTJ3214" s="132"/>
      <c r="TTK3214" s="132"/>
      <c r="TTL3214" s="132"/>
      <c r="TTM3214" s="132"/>
      <c r="TTN3214" s="132"/>
      <c r="TTO3214" s="132"/>
      <c r="TTP3214" s="132"/>
      <c r="TTQ3214" s="132"/>
      <c r="TTR3214" s="132"/>
      <c r="TTS3214" s="132"/>
      <c r="TTT3214" s="132"/>
      <c r="TTU3214" s="132"/>
      <c r="TTV3214" s="132"/>
      <c r="TTW3214" s="132"/>
      <c r="TTX3214" s="132"/>
      <c r="TTY3214" s="132"/>
      <c r="TTZ3214" s="132"/>
      <c r="TUA3214" s="132"/>
      <c r="TUB3214" s="132"/>
      <c r="TUC3214" s="132"/>
      <c r="TUD3214" s="132"/>
      <c r="TUE3214" s="132"/>
      <c r="TUF3214" s="132"/>
      <c r="TUG3214" s="132"/>
      <c r="TUH3214" s="132"/>
      <c r="TUI3214" s="132"/>
      <c r="TUJ3214" s="132"/>
      <c r="TUK3214" s="132"/>
      <c r="TUL3214" s="132"/>
      <c r="TUM3214" s="132"/>
      <c r="TUN3214" s="132"/>
      <c r="TUO3214" s="132"/>
      <c r="TUP3214" s="132"/>
      <c r="TUQ3214" s="132"/>
      <c r="TUR3214" s="132"/>
      <c r="TUS3214" s="132"/>
      <c r="TUT3214" s="132"/>
      <c r="TUU3214" s="132"/>
      <c r="TUV3214" s="132"/>
      <c r="TUW3214" s="132"/>
      <c r="TUX3214" s="132"/>
      <c r="TUY3214" s="132"/>
      <c r="TUZ3214" s="132"/>
      <c r="TVA3214" s="132"/>
      <c r="TVB3214" s="132"/>
      <c r="TVC3214" s="132"/>
      <c r="TVD3214" s="132"/>
      <c r="TVE3214" s="132"/>
      <c r="TVF3214" s="132"/>
      <c r="TVG3214" s="132"/>
      <c r="TVH3214" s="132"/>
      <c r="TVI3214" s="132"/>
      <c r="TVJ3214" s="132"/>
      <c r="TVK3214" s="132"/>
      <c r="TVL3214" s="132"/>
      <c r="TVM3214" s="132"/>
      <c r="TVN3214" s="132"/>
      <c r="TVO3214" s="132"/>
      <c r="TVP3214" s="132"/>
      <c r="TVQ3214" s="132"/>
      <c r="TVR3214" s="132"/>
      <c r="TVS3214" s="132"/>
      <c r="TVT3214" s="132"/>
      <c r="TVU3214" s="132"/>
      <c r="TVV3214" s="132"/>
      <c r="TVW3214" s="132"/>
      <c r="TVX3214" s="132"/>
      <c r="TVY3214" s="132"/>
      <c r="TVZ3214" s="132"/>
      <c r="TWA3214" s="132"/>
      <c r="TWB3214" s="132"/>
      <c r="TWC3214" s="132"/>
      <c r="TWD3214" s="132"/>
      <c r="TWE3214" s="132"/>
      <c r="TWF3214" s="132"/>
      <c r="TWG3214" s="132"/>
      <c r="TWH3214" s="132"/>
      <c r="TWI3214" s="132"/>
      <c r="TWJ3214" s="132"/>
      <c r="TWK3214" s="132"/>
      <c r="TWL3214" s="132"/>
      <c r="TWM3214" s="132"/>
      <c r="TWN3214" s="132"/>
      <c r="TWO3214" s="132"/>
      <c r="TWP3214" s="132"/>
      <c r="TWQ3214" s="132"/>
      <c r="TWR3214" s="132"/>
      <c r="TWS3214" s="132"/>
      <c r="TWT3214" s="132"/>
      <c r="TWU3214" s="132"/>
      <c r="TWV3214" s="132"/>
      <c r="TWW3214" s="132"/>
      <c r="TWX3214" s="132"/>
      <c r="TWY3214" s="132"/>
      <c r="TWZ3214" s="132"/>
      <c r="TXA3214" s="132"/>
      <c r="TXB3214" s="132"/>
      <c r="TXC3214" s="132"/>
      <c r="TXD3214" s="132"/>
      <c r="TXE3214" s="132"/>
      <c r="TXF3214" s="132"/>
      <c r="TXG3214" s="132"/>
      <c r="TXH3214" s="132"/>
      <c r="TXI3214" s="132"/>
      <c r="TXJ3214" s="132"/>
      <c r="TXK3214" s="132"/>
      <c r="TXL3214" s="132"/>
      <c r="TXM3214" s="132"/>
      <c r="TXN3214" s="132"/>
      <c r="TXO3214" s="132"/>
      <c r="TXP3214" s="132"/>
      <c r="TXQ3214" s="132"/>
      <c r="TXR3214" s="132"/>
      <c r="TXS3214" s="132"/>
      <c r="TXT3214" s="132"/>
      <c r="TXU3214" s="132"/>
      <c r="TXV3214" s="132"/>
      <c r="TXW3214" s="132"/>
      <c r="TXX3214" s="132"/>
      <c r="TXY3214" s="132"/>
      <c r="TXZ3214" s="132"/>
      <c r="TYA3214" s="132"/>
      <c r="TYB3214" s="132"/>
      <c r="TYC3214" s="132"/>
      <c r="TYD3214" s="132"/>
      <c r="TYE3214" s="132"/>
      <c r="TYF3214" s="132"/>
      <c r="TYG3214" s="132"/>
      <c r="TYH3214" s="132"/>
      <c r="TYI3214" s="132"/>
      <c r="TYJ3214" s="132"/>
      <c r="TYK3214" s="132"/>
      <c r="TYL3214" s="132"/>
      <c r="TYM3214" s="132"/>
      <c r="TYN3214" s="132"/>
      <c r="TYO3214" s="132"/>
      <c r="TYP3214" s="132"/>
      <c r="TYQ3214" s="132"/>
      <c r="TYR3214" s="132"/>
      <c r="TYS3214" s="132"/>
      <c r="TYT3214" s="132"/>
      <c r="TYU3214" s="132"/>
      <c r="TYV3214" s="132"/>
      <c r="TYW3214" s="132"/>
      <c r="TYX3214" s="132"/>
      <c r="TYY3214" s="132"/>
      <c r="TYZ3214" s="132"/>
      <c r="TZA3214" s="132"/>
      <c r="TZB3214" s="132"/>
      <c r="TZC3214" s="132"/>
      <c r="TZD3214" s="132"/>
      <c r="TZE3214" s="132"/>
      <c r="TZF3214" s="132"/>
      <c r="TZG3214" s="132"/>
      <c r="TZH3214" s="132"/>
      <c r="TZI3214" s="132"/>
      <c r="TZJ3214" s="132"/>
      <c r="TZK3214" s="132"/>
      <c r="TZL3214" s="132"/>
      <c r="TZM3214" s="132"/>
      <c r="TZN3214" s="132"/>
      <c r="TZO3214" s="132"/>
      <c r="TZP3214" s="132"/>
      <c r="TZQ3214" s="132"/>
      <c r="TZR3214" s="132"/>
      <c r="TZS3214" s="132"/>
      <c r="TZT3214" s="132"/>
      <c r="TZU3214" s="132"/>
      <c r="TZV3214" s="132"/>
      <c r="TZW3214" s="132"/>
      <c r="TZX3214" s="132"/>
      <c r="TZY3214" s="132"/>
      <c r="TZZ3214" s="132"/>
      <c r="UAA3214" s="132"/>
      <c r="UAB3214" s="132"/>
      <c r="UAC3214" s="132"/>
      <c r="UAD3214" s="132"/>
      <c r="UAE3214" s="132"/>
      <c r="UAF3214" s="132"/>
      <c r="UAG3214" s="132"/>
      <c r="UAH3214" s="132"/>
      <c r="UAI3214" s="132"/>
      <c r="UAJ3214" s="132"/>
      <c r="UAK3214" s="132"/>
      <c r="UAL3214" s="132"/>
      <c r="UAM3214" s="132"/>
      <c r="UAN3214" s="132"/>
      <c r="UAO3214" s="132"/>
      <c r="UAP3214" s="132"/>
      <c r="UAQ3214" s="132"/>
      <c r="UAR3214" s="132"/>
      <c r="UAS3214" s="132"/>
      <c r="UAT3214" s="132"/>
      <c r="UAU3214" s="132"/>
      <c r="UAV3214" s="132"/>
      <c r="UAW3214" s="132"/>
      <c r="UAX3214" s="132"/>
      <c r="UAY3214" s="132"/>
      <c r="UAZ3214" s="132"/>
      <c r="UBA3214" s="132"/>
      <c r="UBB3214" s="132"/>
      <c r="UBC3214" s="132"/>
      <c r="UBD3214" s="132"/>
      <c r="UBE3214" s="132"/>
      <c r="UBF3214" s="132"/>
      <c r="UBG3214" s="132"/>
      <c r="UBH3214" s="132"/>
      <c r="UBI3214" s="132"/>
      <c r="UBJ3214" s="132"/>
      <c r="UBK3214" s="132"/>
      <c r="UBL3214" s="132"/>
      <c r="UBM3214" s="132"/>
      <c r="UBN3214" s="132"/>
      <c r="UBO3214" s="132"/>
      <c r="UBP3214" s="132"/>
      <c r="UBQ3214" s="132"/>
      <c r="UBR3214" s="132"/>
      <c r="UBS3214" s="132"/>
      <c r="UBT3214" s="132"/>
      <c r="UBU3214" s="132"/>
      <c r="UBV3214" s="132"/>
      <c r="UBW3214" s="132"/>
      <c r="UBX3214" s="132"/>
      <c r="UBY3214" s="132"/>
      <c r="UBZ3214" s="132"/>
      <c r="UCA3214" s="132"/>
      <c r="UCB3214" s="132"/>
      <c r="UCC3214" s="132"/>
      <c r="UCD3214" s="132"/>
      <c r="UCE3214" s="132"/>
      <c r="UCF3214" s="132"/>
      <c r="UCG3214" s="132"/>
      <c r="UCH3214" s="132"/>
      <c r="UCI3214" s="132"/>
      <c r="UCJ3214" s="132"/>
      <c r="UCK3214" s="132"/>
      <c r="UCL3214" s="132"/>
      <c r="UCM3214" s="132"/>
      <c r="UCN3214" s="132"/>
      <c r="UCO3214" s="132"/>
      <c r="UCP3214" s="132"/>
      <c r="UCQ3214" s="132"/>
      <c r="UCR3214" s="132"/>
      <c r="UCS3214" s="132"/>
      <c r="UCT3214" s="132"/>
      <c r="UCU3214" s="132"/>
      <c r="UCV3214" s="132"/>
      <c r="UCW3214" s="132"/>
      <c r="UCX3214" s="132"/>
      <c r="UCY3214" s="132"/>
      <c r="UCZ3214" s="132"/>
      <c r="UDA3214" s="132"/>
      <c r="UDB3214" s="132"/>
      <c r="UDC3214" s="132"/>
      <c r="UDD3214" s="132"/>
      <c r="UDE3214" s="132"/>
      <c r="UDF3214" s="132"/>
      <c r="UDG3214" s="132"/>
      <c r="UDH3214" s="132"/>
      <c r="UDI3214" s="132"/>
      <c r="UDJ3214" s="132"/>
      <c r="UDK3214" s="132"/>
      <c r="UDL3214" s="132"/>
      <c r="UDM3214" s="132"/>
      <c r="UDN3214" s="132"/>
      <c r="UDO3214" s="132"/>
      <c r="UDP3214" s="132"/>
      <c r="UDQ3214" s="132"/>
      <c r="UDR3214" s="132"/>
      <c r="UDS3214" s="132"/>
      <c r="UDT3214" s="132"/>
      <c r="UDU3214" s="132"/>
      <c r="UDV3214" s="132"/>
      <c r="UDW3214" s="132"/>
      <c r="UDX3214" s="132"/>
      <c r="UDY3214" s="132"/>
      <c r="UDZ3214" s="132"/>
      <c r="UEA3214" s="132"/>
      <c r="UEB3214" s="132"/>
      <c r="UEC3214" s="132"/>
      <c r="UED3214" s="132"/>
      <c r="UEE3214" s="132"/>
      <c r="UEF3214" s="132"/>
      <c r="UEG3214" s="132"/>
      <c r="UEH3214" s="132"/>
      <c r="UEI3214" s="132"/>
      <c r="UEJ3214" s="132"/>
      <c r="UEK3214" s="132"/>
      <c r="UEL3214" s="132"/>
      <c r="UEM3214" s="132"/>
      <c r="UEN3214" s="132"/>
      <c r="UEO3214" s="132"/>
      <c r="UEP3214" s="132"/>
      <c r="UEQ3214" s="132"/>
      <c r="UER3214" s="132"/>
      <c r="UES3214" s="132"/>
      <c r="UET3214" s="132"/>
      <c r="UEU3214" s="132"/>
      <c r="UEV3214" s="132"/>
      <c r="UEW3214" s="132"/>
      <c r="UEX3214" s="132"/>
      <c r="UEY3214" s="132"/>
      <c r="UEZ3214" s="132"/>
      <c r="UFA3214" s="132"/>
      <c r="UFB3214" s="132"/>
      <c r="UFC3214" s="132"/>
      <c r="UFD3214" s="132"/>
      <c r="UFE3214" s="132"/>
      <c r="UFF3214" s="132"/>
      <c r="UFG3214" s="132"/>
      <c r="UFH3214" s="132"/>
      <c r="UFI3214" s="132"/>
      <c r="UFJ3214" s="132"/>
      <c r="UFK3214" s="132"/>
      <c r="UFL3214" s="132"/>
      <c r="UFM3214" s="132"/>
      <c r="UFN3214" s="132"/>
      <c r="UFO3214" s="132"/>
      <c r="UFP3214" s="132"/>
      <c r="UFQ3214" s="132"/>
      <c r="UFR3214" s="132"/>
      <c r="UFS3214" s="132"/>
      <c r="UFT3214" s="132"/>
      <c r="UFU3214" s="132"/>
      <c r="UFV3214" s="132"/>
      <c r="UFW3214" s="132"/>
      <c r="UFX3214" s="132"/>
      <c r="UFY3214" s="132"/>
      <c r="UFZ3214" s="132"/>
      <c r="UGA3214" s="132"/>
      <c r="UGB3214" s="132"/>
      <c r="UGC3214" s="132"/>
      <c r="UGD3214" s="132"/>
      <c r="UGE3214" s="132"/>
      <c r="UGF3214" s="132"/>
      <c r="UGG3214" s="132"/>
      <c r="UGH3214" s="132"/>
      <c r="UGI3214" s="132"/>
      <c r="UGJ3214" s="132"/>
      <c r="UGK3214" s="132"/>
      <c r="UGL3214" s="132"/>
      <c r="UGM3214" s="132"/>
      <c r="UGN3214" s="132"/>
      <c r="UGO3214" s="132"/>
      <c r="UGP3214" s="132"/>
      <c r="UGQ3214" s="132"/>
      <c r="UGR3214" s="132"/>
      <c r="UGS3214" s="132"/>
      <c r="UGT3214" s="132"/>
      <c r="UGU3214" s="132"/>
      <c r="UGV3214" s="132"/>
      <c r="UGW3214" s="132"/>
      <c r="UGX3214" s="132"/>
      <c r="UGY3214" s="132"/>
      <c r="UGZ3214" s="132"/>
      <c r="UHA3214" s="132"/>
      <c r="UHB3214" s="132"/>
      <c r="UHC3214" s="132"/>
      <c r="UHD3214" s="132"/>
      <c r="UHE3214" s="132"/>
      <c r="UHF3214" s="132"/>
      <c r="UHG3214" s="132"/>
      <c r="UHH3214" s="132"/>
      <c r="UHI3214" s="132"/>
      <c r="UHJ3214" s="132"/>
      <c r="UHK3214" s="132"/>
      <c r="UHL3214" s="132"/>
      <c r="UHM3214" s="132"/>
      <c r="UHN3214" s="132"/>
      <c r="UHO3214" s="132"/>
      <c r="UHP3214" s="132"/>
      <c r="UHQ3214" s="132"/>
      <c r="UHR3214" s="132"/>
      <c r="UHS3214" s="132"/>
      <c r="UHT3214" s="132"/>
      <c r="UHU3214" s="132"/>
      <c r="UHV3214" s="132"/>
      <c r="UHW3214" s="132"/>
      <c r="UHX3214" s="132"/>
      <c r="UHY3214" s="132"/>
      <c r="UHZ3214" s="132"/>
      <c r="UIA3214" s="132"/>
      <c r="UIB3214" s="132"/>
      <c r="UIC3214" s="132"/>
      <c r="UID3214" s="132"/>
      <c r="UIE3214" s="132"/>
      <c r="UIF3214" s="132"/>
      <c r="UIG3214" s="132"/>
      <c r="UIH3214" s="132"/>
      <c r="UII3214" s="132"/>
      <c r="UIJ3214" s="132"/>
      <c r="UIK3214" s="132"/>
      <c r="UIL3214" s="132"/>
      <c r="UIM3214" s="132"/>
      <c r="UIN3214" s="132"/>
      <c r="UIO3214" s="132"/>
      <c r="UIP3214" s="132"/>
      <c r="UIQ3214" s="132"/>
      <c r="UIR3214" s="132"/>
      <c r="UIS3214" s="132"/>
      <c r="UIT3214" s="132"/>
      <c r="UIU3214" s="132"/>
      <c r="UIV3214" s="132"/>
      <c r="UIW3214" s="132"/>
      <c r="UIX3214" s="132"/>
      <c r="UIY3214" s="132"/>
      <c r="UIZ3214" s="132"/>
      <c r="UJA3214" s="132"/>
      <c r="UJB3214" s="132"/>
      <c r="UJC3214" s="132"/>
      <c r="UJD3214" s="132"/>
      <c r="UJE3214" s="132"/>
      <c r="UJF3214" s="132"/>
      <c r="UJG3214" s="132"/>
      <c r="UJH3214" s="132"/>
      <c r="UJI3214" s="132"/>
      <c r="UJJ3214" s="132"/>
      <c r="UJK3214" s="132"/>
      <c r="UJL3214" s="132"/>
      <c r="UJM3214" s="132"/>
      <c r="UJN3214" s="132"/>
      <c r="UJO3214" s="132"/>
      <c r="UJP3214" s="132"/>
      <c r="UJQ3214" s="132"/>
      <c r="UJR3214" s="132"/>
      <c r="UJS3214" s="132"/>
      <c r="UJT3214" s="132"/>
      <c r="UJU3214" s="132"/>
      <c r="UJV3214" s="132"/>
      <c r="UJW3214" s="132"/>
      <c r="UJX3214" s="132"/>
      <c r="UJY3214" s="132"/>
      <c r="UJZ3214" s="132"/>
      <c r="UKA3214" s="132"/>
      <c r="UKB3214" s="132"/>
      <c r="UKC3214" s="132"/>
      <c r="UKD3214" s="132"/>
      <c r="UKE3214" s="132"/>
      <c r="UKF3214" s="132"/>
      <c r="UKG3214" s="132"/>
      <c r="UKH3214" s="132"/>
      <c r="UKI3214" s="132"/>
      <c r="UKJ3214" s="132"/>
      <c r="UKK3214" s="132"/>
      <c r="UKL3214" s="132"/>
      <c r="UKM3214" s="132"/>
      <c r="UKN3214" s="132"/>
      <c r="UKO3214" s="132"/>
      <c r="UKP3214" s="132"/>
      <c r="UKQ3214" s="132"/>
      <c r="UKR3214" s="132"/>
      <c r="UKS3214" s="132"/>
      <c r="UKT3214" s="132"/>
      <c r="UKU3214" s="132"/>
      <c r="UKV3214" s="132"/>
      <c r="UKW3214" s="132"/>
      <c r="UKX3214" s="132"/>
      <c r="UKY3214" s="132"/>
      <c r="UKZ3214" s="132"/>
      <c r="ULA3214" s="132"/>
      <c r="ULB3214" s="132"/>
      <c r="ULC3214" s="132"/>
      <c r="ULD3214" s="132"/>
      <c r="ULE3214" s="132"/>
      <c r="ULF3214" s="132"/>
      <c r="ULG3214" s="132"/>
      <c r="ULH3214" s="132"/>
      <c r="ULI3214" s="132"/>
      <c r="ULJ3214" s="132"/>
      <c r="ULK3214" s="132"/>
      <c r="ULL3214" s="132"/>
      <c r="ULM3214" s="132"/>
      <c r="ULN3214" s="132"/>
      <c r="ULO3214" s="132"/>
      <c r="ULP3214" s="132"/>
      <c r="ULQ3214" s="132"/>
      <c r="ULR3214" s="132"/>
      <c r="ULS3214" s="132"/>
      <c r="ULT3214" s="132"/>
      <c r="ULU3214" s="132"/>
      <c r="ULV3214" s="132"/>
      <c r="ULW3214" s="132"/>
      <c r="ULX3214" s="132"/>
      <c r="ULY3214" s="132"/>
      <c r="ULZ3214" s="132"/>
      <c r="UMA3214" s="132"/>
      <c r="UMB3214" s="132"/>
      <c r="UMC3214" s="132"/>
      <c r="UMD3214" s="132"/>
      <c r="UME3214" s="132"/>
      <c r="UMF3214" s="132"/>
      <c r="UMG3214" s="132"/>
      <c r="UMH3214" s="132"/>
      <c r="UMI3214" s="132"/>
      <c r="UMJ3214" s="132"/>
      <c r="UMK3214" s="132"/>
      <c r="UML3214" s="132"/>
      <c r="UMM3214" s="132"/>
      <c r="UMN3214" s="132"/>
      <c r="UMO3214" s="132"/>
      <c r="UMP3214" s="132"/>
      <c r="UMQ3214" s="132"/>
      <c r="UMR3214" s="132"/>
      <c r="UMS3214" s="132"/>
      <c r="UMT3214" s="132"/>
      <c r="UMU3214" s="132"/>
      <c r="UMV3214" s="132"/>
      <c r="UMW3214" s="132"/>
      <c r="UMX3214" s="132"/>
      <c r="UMY3214" s="132"/>
      <c r="UMZ3214" s="132"/>
      <c r="UNA3214" s="132"/>
      <c r="UNB3214" s="132"/>
      <c r="UNC3214" s="132"/>
      <c r="UND3214" s="132"/>
      <c r="UNE3214" s="132"/>
      <c r="UNF3214" s="132"/>
      <c r="UNG3214" s="132"/>
      <c r="UNH3214" s="132"/>
      <c r="UNI3214" s="132"/>
      <c r="UNJ3214" s="132"/>
      <c r="UNK3214" s="132"/>
      <c r="UNL3214" s="132"/>
      <c r="UNM3214" s="132"/>
      <c r="UNN3214" s="132"/>
      <c r="UNO3214" s="132"/>
      <c r="UNP3214" s="132"/>
      <c r="UNQ3214" s="132"/>
      <c r="UNR3214" s="132"/>
      <c r="UNS3214" s="132"/>
      <c r="UNT3214" s="132"/>
      <c r="UNU3214" s="132"/>
      <c r="UNV3214" s="132"/>
      <c r="UNW3214" s="132"/>
      <c r="UNX3214" s="132"/>
      <c r="UNY3214" s="132"/>
      <c r="UNZ3214" s="132"/>
      <c r="UOA3214" s="132"/>
      <c r="UOB3214" s="132"/>
      <c r="UOC3214" s="132"/>
      <c r="UOD3214" s="132"/>
      <c r="UOE3214" s="132"/>
      <c r="UOF3214" s="132"/>
      <c r="UOG3214" s="132"/>
      <c r="UOH3214" s="132"/>
      <c r="UOI3214" s="132"/>
      <c r="UOJ3214" s="132"/>
      <c r="UOK3214" s="132"/>
      <c r="UOL3214" s="132"/>
      <c r="UOM3214" s="132"/>
      <c r="UON3214" s="132"/>
      <c r="UOO3214" s="132"/>
      <c r="UOP3214" s="132"/>
      <c r="UOQ3214" s="132"/>
      <c r="UOR3214" s="132"/>
      <c r="UOS3214" s="132"/>
      <c r="UOT3214" s="132"/>
      <c r="UOU3214" s="132"/>
      <c r="UOV3214" s="132"/>
      <c r="UOW3214" s="132"/>
      <c r="UOX3214" s="132"/>
      <c r="UOY3214" s="132"/>
      <c r="UOZ3214" s="132"/>
      <c r="UPA3214" s="132"/>
      <c r="UPB3214" s="132"/>
      <c r="UPC3214" s="132"/>
      <c r="UPD3214" s="132"/>
      <c r="UPE3214" s="132"/>
      <c r="UPF3214" s="132"/>
      <c r="UPG3214" s="132"/>
      <c r="UPH3214" s="132"/>
      <c r="UPI3214" s="132"/>
      <c r="UPJ3214" s="132"/>
      <c r="UPK3214" s="132"/>
      <c r="UPL3214" s="132"/>
      <c r="UPM3214" s="132"/>
      <c r="UPN3214" s="132"/>
      <c r="UPO3214" s="132"/>
      <c r="UPP3214" s="132"/>
      <c r="UPQ3214" s="132"/>
      <c r="UPR3214" s="132"/>
      <c r="UPS3214" s="132"/>
      <c r="UPT3214" s="132"/>
      <c r="UPU3214" s="132"/>
      <c r="UPV3214" s="132"/>
      <c r="UPW3214" s="132"/>
      <c r="UPX3214" s="132"/>
      <c r="UPY3214" s="132"/>
      <c r="UPZ3214" s="132"/>
      <c r="UQA3214" s="132"/>
      <c r="UQB3214" s="132"/>
      <c r="UQC3214" s="132"/>
      <c r="UQD3214" s="132"/>
      <c r="UQE3214" s="132"/>
      <c r="UQF3214" s="132"/>
      <c r="UQG3214" s="132"/>
      <c r="UQH3214" s="132"/>
      <c r="UQI3214" s="132"/>
      <c r="UQJ3214" s="132"/>
      <c r="UQK3214" s="132"/>
      <c r="UQL3214" s="132"/>
      <c r="UQM3214" s="132"/>
      <c r="UQN3214" s="132"/>
      <c r="UQO3214" s="132"/>
      <c r="UQP3214" s="132"/>
      <c r="UQQ3214" s="132"/>
      <c r="UQR3214" s="132"/>
      <c r="UQS3214" s="132"/>
      <c r="UQT3214" s="132"/>
      <c r="UQU3214" s="132"/>
      <c r="UQV3214" s="132"/>
      <c r="UQW3214" s="132"/>
      <c r="UQX3214" s="132"/>
      <c r="UQY3214" s="132"/>
      <c r="UQZ3214" s="132"/>
      <c r="URA3214" s="132"/>
      <c r="URB3214" s="132"/>
      <c r="URC3214" s="132"/>
      <c r="URD3214" s="132"/>
      <c r="URE3214" s="132"/>
      <c r="URF3214" s="132"/>
      <c r="URG3214" s="132"/>
      <c r="URH3214" s="132"/>
      <c r="URI3214" s="132"/>
      <c r="URJ3214" s="132"/>
      <c r="URK3214" s="132"/>
      <c r="URL3214" s="132"/>
      <c r="URM3214" s="132"/>
      <c r="URN3214" s="132"/>
      <c r="URO3214" s="132"/>
      <c r="URP3214" s="132"/>
      <c r="URQ3214" s="132"/>
      <c r="URR3214" s="132"/>
      <c r="URS3214" s="132"/>
      <c r="URT3214" s="132"/>
      <c r="URU3214" s="132"/>
      <c r="URV3214" s="132"/>
      <c r="URW3214" s="132"/>
      <c r="URX3214" s="132"/>
      <c r="URY3214" s="132"/>
      <c r="URZ3214" s="132"/>
      <c r="USA3214" s="132"/>
      <c r="USB3214" s="132"/>
      <c r="USC3214" s="132"/>
      <c r="USD3214" s="132"/>
      <c r="USE3214" s="132"/>
      <c r="USF3214" s="132"/>
      <c r="USG3214" s="132"/>
      <c r="USH3214" s="132"/>
      <c r="USI3214" s="132"/>
      <c r="USJ3214" s="132"/>
      <c r="USK3214" s="132"/>
      <c r="USL3214" s="132"/>
      <c r="USM3214" s="132"/>
      <c r="USN3214" s="132"/>
      <c r="USO3214" s="132"/>
      <c r="USP3214" s="132"/>
      <c r="USQ3214" s="132"/>
      <c r="USR3214" s="132"/>
      <c r="USS3214" s="132"/>
      <c r="UST3214" s="132"/>
      <c r="USU3214" s="132"/>
      <c r="USV3214" s="132"/>
      <c r="USW3214" s="132"/>
      <c r="USX3214" s="132"/>
      <c r="USY3214" s="132"/>
      <c r="USZ3214" s="132"/>
      <c r="UTA3214" s="132"/>
      <c r="UTB3214" s="132"/>
      <c r="UTC3214" s="132"/>
      <c r="UTD3214" s="132"/>
      <c r="UTE3214" s="132"/>
      <c r="UTF3214" s="132"/>
      <c r="UTG3214" s="132"/>
      <c r="UTH3214" s="132"/>
      <c r="UTI3214" s="132"/>
      <c r="UTJ3214" s="132"/>
      <c r="UTK3214" s="132"/>
      <c r="UTL3214" s="132"/>
      <c r="UTM3214" s="132"/>
      <c r="UTN3214" s="132"/>
      <c r="UTO3214" s="132"/>
      <c r="UTP3214" s="132"/>
      <c r="UTQ3214" s="132"/>
      <c r="UTR3214" s="132"/>
      <c r="UTS3214" s="132"/>
      <c r="UTT3214" s="132"/>
      <c r="UTU3214" s="132"/>
      <c r="UTV3214" s="132"/>
      <c r="UTW3214" s="132"/>
      <c r="UTX3214" s="132"/>
      <c r="UTY3214" s="132"/>
      <c r="UTZ3214" s="132"/>
      <c r="UUA3214" s="132"/>
      <c r="UUB3214" s="132"/>
      <c r="UUC3214" s="132"/>
      <c r="UUD3214" s="132"/>
      <c r="UUE3214" s="132"/>
      <c r="UUF3214" s="132"/>
      <c r="UUG3214" s="132"/>
      <c r="UUH3214" s="132"/>
      <c r="UUI3214" s="132"/>
      <c r="UUJ3214" s="132"/>
      <c r="UUK3214" s="132"/>
      <c r="UUL3214" s="132"/>
      <c r="UUM3214" s="132"/>
      <c r="UUN3214" s="132"/>
      <c r="UUO3214" s="132"/>
      <c r="UUP3214" s="132"/>
      <c r="UUQ3214" s="132"/>
      <c r="UUR3214" s="132"/>
      <c r="UUS3214" s="132"/>
      <c r="UUT3214" s="132"/>
      <c r="UUU3214" s="132"/>
      <c r="UUV3214" s="132"/>
      <c r="UUW3214" s="132"/>
      <c r="UUX3214" s="132"/>
      <c r="UUY3214" s="132"/>
      <c r="UUZ3214" s="132"/>
      <c r="UVA3214" s="132"/>
      <c r="UVB3214" s="132"/>
      <c r="UVC3214" s="132"/>
      <c r="UVD3214" s="132"/>
      <c r="UVE3214" s="132"/>
      <c r="UVF3214" s="132"/>
      <c r="UVG3214" s="132"/>
      <c r="UVH3214" s="132"/>
      <c r="UVI3214" s="132"/>
      <c r="UVJ3214" s="132"/>
      <c r="UVK3214" s="132"/>
      <c r="UVL3214" s="132"/>
      <c r="UVM3214" s="132"/>
      <c r="UVN3214" s="132"/>
      <c r="UVO3214" s="132"/>
      <c r="UVP3214" s="132"/>
      <c r="UVQ3214" s="132"/>
      <c r="UVR3214" s="132"/>
      <c r="UVS3214" s="132"/>
      <c r="UVT3214" s="132"/>
      <c r="UVU3214" s="132"/>
      <c r="UVV3214" s="132"/>
      <c r="UVW3214" s="132"/>
      <c r="UVX3214" s="132"/>
      <c r="UVY3214" s="132"/>
      <c r="UVZ3214" s="132"/>
      <c r="UWA3214" s="132"/>
      <c r="UWB3214" s="132"/>
      <c r="UWC3214" s="132"/>
      <c r="UWD3214" s="132"/>
      <c r="UWE3214" s="132"/>
      <c r="UWF3214" s="132"/>
      <c r="UWG3214" s="132"/>
      <c r="UWH3214" s="132"/>
      <c r="UWI3214" s="132"/>
      <c r="UWJ3214" s="132"/>
      <c r="UWK3214" s="132"/>
      <c r="UWL3214" s="132"/>
      <c r="UWM3214" s="132"/>
      <c r="UWN3214" s="132"/>
      <c r="UWO3214" s="132"/>
      <c r="UWP3214" s="132"/>
      <c r="UWQ3214" s="132"/>
      <c r="UWR3214" s="132"/>
      <c r="UWS3214" s="132"/>
      <c r="UWT3214" s="132"/>
      <c r="UWU3214" s="132"/>
      <c r="UWV3214" s="132"/>
      <c r="UWW3214" s="132"/>
      <c r="UWX3214" s="132"/>
      <c r="UWY3214" s="132"/>
      <c r="UWZ3214" s="132"/>
      <c r="UXA3214" s="132"/>
      <c r="UXB3214" s="132"/>
      <c r="UXC3214" s="132"/>
      <c r="UXD3214" s="132"/>
      <c r="UXE3214" s="132"/>
      <c r="UXF3214" s="132"/>
      <c r="UXG3214" s="132"/>
      <c r="UXH3214" s="132"/>
      <c r="UXI3214" s="132"/>
      <c r="UXJ3214" s="132"/>
      <c r="UXK3214" s="132"/>
      <c r="UXL3214" s="132"/>
      <c r="UXM3214" s="132"/>
      <c r="UXN3214" s="132"/>
      <c r="UXO3214" s="132"/>
      <c r="UXP3214" s="132"/>
      <c r="UXQ3214" s="132"/>
      <c r="UXR3214" s="132"/>
      <c r="UXS3214" s="132"/>
      <c r="UXT3214" s="132"/>
      <c r="UXU3214" s="132"/>
      <c r="UXV3214" s="132"/>
      <c r="UXW3214" s="132"/>
      <c r="UXX3214" s="132"/>
      <c r="UXY3214" s="132"/>
      <c r="UXZ3214" s="132"/>
      <c r="UYA3214" s="132"/>
      <c r="UYB3214" s="132"/>
      <c r="UYC3214" s="132"/>
      <c r="UYD3214" s="132"/>
      <c r="UYE3214" s="132"/>
      <c r="UYF3214" s="132"/>
      <c r="UYG3214" s="132"/>
      <c r="UYH3214" s="132"/>
      <c r="UYI3214" s="132"/>
      <c r="UYJ3214" s="132"/>
      <c r="UYK3214" s="132"/>
      <c r="UYL3214" s="132"/>
      <c r="UYM3214" s="132"/>
      <c r="UYN3214" s="132"/>
      <c r="UYO3214" s="132"/>
      <c r="UYP3214" s="132"/>
      <c r="UYQ3214" s="132"/>
      <c r="UYR3214" s="132"/>
      <c r="UYS3214" s="132"/>
      <c r="UYT3214" s="132"/>
      <c r="UYU3214" s="132"/>
      <c r="UYV3214" s="132"/>
      <c r="UYW3214" s="132"/>
      <c r="UYX3214" s="132"/>
      <c r="UYY3214" s="132"/>
      <c r="UYZ3214" s="132"/>
      <c r="UZA3214" s="132"/>
      <c r="UZB3214" s="132"/>
      <c r="UZC3214" s="132"/>
      <c r="UZD3214" s="132"/>
      <c r="UZE3214" s="132"/>
      <c r="UZF3214" s="132"/>
      <c r="UZG3214" s="132"/>
      <c r="UZH3214" s="132"/>
      <c r="UZI3214" s="132"/>
      <c r="UZJ3214" s="132"/>
      <c r="UZK3214" s="132"/>
      <c r="UZL3214" s="132"/>
      <c r="UZM3214" s="132"/>
      <c r="UZN3214" s="132"/>
      <c r="UZO3214" s="132"/>
      <c r="UZP3214" s="132"/>
      <c r="UZQ3214" s="132"/>
      <c r="UZR3214" s="132"/>
      <c r="UZS3214" s="132"/>
      <c r="UZT3214" s="132"/>
      <c r="UZU3214" s="132"/>
      <c r="UZV3214" s="132"/>
      <c r="UZW3214" s="132"/>
      <c r="UZX3214" s="132"/>
      <c r="UZY3214" s="132"/>
      <c r="UZZ3214" s="132"/>
      <c r="VAA3214" s="132"/>
      <c r="VAB3214" s="132"/>
      <c r="VAC3214" s="132"/>
      <c r="VAD3214" s="132"/>
      <c r="VAE3214" s="132"/>
      <c r="VAF3214" s="132"/>
      <c r="VAG3214" s="132"/>
      <c r="VAH3214" s="132"/>
      <c r="VAI3214" s="132"/>
      <c r="VAJ3214" s="132"/>
      <c r="VAK3214" s="132"/>
      <c r="VAL3214" s="132"/>
      <c r="VAM3214" s="132"/>
      <c r="VAN3214" s="132"/>
      <c r="VAO3214" s="132"/>
      <c r="VAP3214" s="132"/>
      <c r="VAQ3214" s="132"/>
      <c r="VAR3214" s="132"/>
      <c r="VAS3214" s="132"/>
      <c r="VAT3214" s="132"/>
      <c r="VAU3214" s="132"/>
      <c r="VAV3214" s="132"/>
      <c r="VAW3214" s="132"/>
      <c r="VAX3214" s="132"/>
      <c r="VAY3214" s="132"/>
      <c r="VAZ3214" s="132"/>
      <c r="VBA3214" s="132"/>
      <c r="VBB3214" s="132"/>
      <c r="VBC3214" s="132"/>
      <c r="VBD3214" s="132"/>
      <c r="VBE3214" s="132"/>
      <c r="VBF3214" s="132"/>
      <c r="VBG3214" s="132"/>
      <c r="VBH3214" s="132"/>
      <c r="VBI3214" s="132"/>
      <c r="VBJ3214" s="132"/>
      <c r="VBK3214" s="132"/>
      <c r="VBL3214" s="132"/>
      <c r="VBM3214" s="132"/>
      <c r="VBN3214" s="132"/>
      <c r="VBO3214" s="132"/>
      <c r="VBP3214" s="132"/>
      <c r="VBQ3214" s="132"/>
      <c r="VBR3214" s="132"/>
      <c r="VBS3214" s="132"/>
      <c r="VBT3214" s="132"/>
      <c r="VBU3214" s="132"/>
      <c r="VBV3214" s="132"/>
      <c r="VBW3214" s="132"/>
      <c r="VBX3214" s="132"/>
      <c r="VBY3214" s="132"/>
      <c r="VBZ3214" s="132"/>
      <c r="VCA3214" s="132"/>
      <c r="VCB3214" s="132"/>
      <c r="VCC3214" s="132"/>
      <c r="VCD3214" s="132"/>
      <c r="VCE3214" s="132"/>
      <c r="VCF3214" s="132"/>
      <c r="VCG3214" s="132"/>
      <c r="VCH3214" s="132"/>
      <c r="VCI3214" s="132"/>
      <c r="VCJ3214" s="132"/>
      <c r="VCK3214" s="132"/>
      <c r="VCL3214" s="132"/>
      <c r="VCM3214" s="132"/>
      <c r="VCN3214" s="132"/>
      <c r="VCO3214" s="132"/>
      <c r="VCP3214" s="132"/>
      <c r="VCQ3214" s="132"/>
      <c r="VCR3214" s="132"/>
      <c r="VCS3214" s="132"/>
      <c r="VCT3214" s="132"/>
      <c r="VCU3214" s="132"/>
      <c r="VCV3214" s="132"/>
      <c r="VCW3214" s="132"/>
      <c r="VCX3214" s="132"/>
      <c r="VCY3214" s="132"/>
      <c r="VCZ3214" s="132"/>
      <c r="VDA3214" s="132"/>
      <c r="VDB3214" s="132"/>
      <c r="VDC3214" s="132"/>
      <c r="VDD3214" s="132"/>
      <c r="VDE3214" s="132"/>
      <c r="VDF3214" s="132"/>
      <c r="VDG3214" s="132"/>
      <c r="VDH3214" s="132"/>
      <c r="VDI3214" s="132"/>
      <c r="VDJ3214" s="132"/>
      <c r="VDK3214" s="132"/>
      <c r="VDL3214" s="132"/>
      <c r="VDM3214" s="132"/>
      <c r="VDN3214" s="132"/>
      <c r="VDO3214" s="132"/>
      <c r="VDP3214" s="132"/>
      <c r="VDQ3214" s="132"/>
      <c r="VDR3214" s="132"/>
      <c r="VDS3214" s="132"/>
      <c r="VDT3214" s="132"/>
      <c r="VDU3214" s="132"/>
      <c r="VDV3214" s="132"/>
      <c r="VDW3214" s="132"/>
      <c r="VDX3214" s="132"/>
      <c r="VDY3214" s="132"/>
      <c r="VDZ3214" s="132"/>
      <c r="VEA3214" s="132"/>
      <c r="VEB3214" s="132"/>
      <c r="VEC3214" s="132"/>
      <c r="VED3214" s="132"/>
      <c r="VEE3214" s="132"/>
      <c r="VEF3214" s="132"/>
      <c r="VEG3214" s="132"/>
      <c r="VEH3214" s="132"/>
      <c r="VEI3214" s="132"/>
      <c r="VEJ3214" s="132"/>
      <c r="VEK3214" s="132"/>
      <c r="VEL3214" s="132"/>
      <c r="VEM3214" s="132"/>
      <c r="VEN3214" s="132"/>
      <c r="VEO3214" s="132"/>
      <c r="VEP3214" s="132"/>
      <c r="VEQ3214" s="132"/>
      <c r="VER3214" s="132"/>
      <c r="VES3214" s="132"/>
      <c r="VET3214" s="132"/>
      <c r="VEU3214" s="132"/>
      <c r="VEV3214" s="132"/>
      <c r="VEW3214" s="132"/>
      <c r="VEX3214" s="132"/>
      <c r="VEY3214" s="132"/>
      <c r="VEZ3214" s="132"/>
      <c r="VFA3214" s="132"/>
      <c r="VFB3214" s="132"/>
      <c r="VFC3214" s="132"/>
      <c r="VFD3214" s="132"/>
      <c r="VFE3214" s="132"/>
      <c r="VFF3214" s="132"/>
      <c r="VFG3214" s="132"/>
      <c r="VFH3214" s="132"/>
      <c r="VFI3214" s="132"/>
      <c r="VFJ3214" s="132"/>
      <c r="VFK3214" s="132"/>
      <c r="VFL3214" s="132"/>
      <c r="VFM3214" s="132"/>
      <c r="VFN3214" s="132"/>
      <c r="VFO3214" s="132"/>
      <c r="VFP3214" s="132"/>
      <c r="VFQ3214" s="132"/>
      <c r="VFR3214" s="132"/>
      <c r="VFS3214" s="132"/>
      <c r="VFT3214" s="132"/>
      <c r="VFU3214" s="132"/>
      <c r="VFV3214" s="132"/>
      <c r="VFW3214" s="132"/>
      <c r="VFX3214" s="132"/>
      <c r="VFY3214" s="132"/>
      <c r="VFZ3214" s="132"/>
      <c r="VGA3214" s="132"/>
      <c r="VGB3214" s="132"/>
      <c r="VGC3214" s="132"/>
      <c r="VGD3214" s="132"/>
      <c r="VGE3214" s="132"/>
      <c r="VGF3214" s="132"/>
      <c r="VGG3214" s="132"/>
      <c r="VGH3214" s="132"/>
      <c r="VGI3214" s="132"/>
      <c r="VGJ3214" s="132"/>
      <c r="VGK3214" s="132"/>
      <c r="VGL3214" s="132"/>
      <c r="VGM3214" s="132"/>
      <c r="VGN3214" s="132"/>
      <c r="VGO3214" s="132"/>
      <c r="VGP3214" s="132"/>
      <c r="VGQ3214" s="132"/>
      <c r="VGR3214" s="132"/>
      <c r="VGS3214" s="132"/>
      <c r="VGT3214" s="132"/>
      <c r="VGU3214" s="132"/>
      <c r="VGV3214" s="132"/>
      <c r="VGW3214" s="132"/>
      <c r="VGX3214" s="132"/>
      <c r="VGY3214" s="132"/>
      <c r="VGZ3214" s="132"/>
      <c r="VHA3214" s="132"/>
      <c r="VHB3214" s="132"/>
      <c r="VHC3214" s="132"/>
      <c r="VHD3214" s="132"/>
      <c r="VHE3214" s="132"/>
      <c r="VHF3214" s="132"/>
      <c r="VHG3214" s="132"/>
      <c r="VHH3214" s="132"/>
      <c r="VHI3214" s="132"/>
      <c r="VHJ3214" s="132"/>
      <c r="VHK3214" s="132"/>
      <c r="VHL3214" s="132"/>
      <c r="VHM3214" s="132"/>
      <c r="VHN3214" s="132"/>
      <c r="VHO3214" s="132"/>
      <c r="VHP3214" s="132"/>
      <c r="VHQ3214" s="132"/>
      <c r="VHR3214" s="132"/>
      <c r="VHS3214" s="132"/>
      <c r="VHT3214" s="132"/>
      <c r="VHU3214" s="132"/>
      <c r="VHV3214" s="132"/>
      <c r="VHW3214" s="132"/>
      <c r="VHX3214" s="132"/>
      <c r="VHY3214" s="132"/>
      <c r="VHZ3214" s="132"/>
      <c r="VIA3214" s="132"/>
      <c r="VIB3214" s="132"/>
      <c r="VIC3214" s="132"/>
      <c r="VID3214" s="132"/>
      <c r="VIE3214" s="132"/>
      <c r="VIF3214" s="132"/>
      <c r="VIG3214" s="132"/>
      <c r="VIH3214" s="132"/>
      <c r="VII3214" s="132"/>
      <c r="VIJ3214" s="132"/>
      <c r="VIK3214" s="132"/>
      <c r="VIL3214" s="132"/>
      <c r="VIM3214" s="132"/>
      <c r="VIN3214" s="132"/>
      <c r="VIO3214" s="132"/>
      <c r="VIP3214" s="132"/>
      <c r="VIQ3214" s="132"/>
      <c r="VIR3214" s="132"/>
      <c r="VIS3214" s="132"/>
      <c r="VIT3214" s="132"/>
      <c r="VIU3214" s="132"/>
      <c r="VIV3214" s="132"/>
      <c r="VIW3214" s="132"/>
      <c r="VIX3214" s="132"/>
      <c r="VIY3214" s="132"/>
      <c r="VIZ3214" s="132"/>
      <c r="VJA3214" s="132"/>
      <c r="VJB3214" s="132"/>
      <c r="VJC3214" s="132"/>
      <c r="VJD3214" s="132"/>
      <c r="VJE3214" s="132"/>
      <c r="VJF3214" s="132"/>
      <c r="VJG3214" s="132"/>
      <c r="VJH3214" s="132"/>
      <c r="VJI3214" s="132"/>
      <c r="VJJ3214" s="132"/>
      <c r="VJK3214" s="132"/>
      <c r="VJL3214" s="132"/>
      <c r="VJM3214" s="132"/>
      <c r="VJN3214" s="132"/>
      <c r="VJO3214" s="132"/>
      <c r="VJP3214" s="132"/>
      <c r="VJQ3214" s="132"/>
      <c r="VJR3214" s="132"/>
      <c r="VJS3214" s="132"/>
      <c r="VJT3214" s="132"/>
      <c r="VJU3214" s="132"/>
      <c r="VJV3214" s="132"/>
      <c r="VJW3214" s="132"/>
      <c r="VJX3214" s="132"/>
      <c r="VJY3214" s="132"/>
      <c r="VJZ3214" s="132"/>
      <c r="VKA3214" s="132"/>
      <c r="VKB3214" s="132"/>
      <c r="VKC3214" s="132"/>
      <c r="VKD3214" s="132"/>
      <c r="VKE3214" s="132"/>
      <c r="VKF3214" s="132"/>
      <c r="VKG3214" s="132"/>
      <c r="VKH3214" s="132"/>
      <c r="VKI3214" s="132"/>
      <c r="VKJ3214" s="132"/>
      <c r="VKK3214" s="132"/>
      <c r="VKL3214" s="132"/>
      <c r="VKM3214" s="132"/>
      <c r="VKN3214" s="132"/>
      <c r="VKO3214" s="132"/>
      <c r="VKP3214" s="132"/>
      <c r="VKQ3214" s="132"/>
      <c r="VKR3214" s="132"/>
      <c r="VKS3214" s="132"/>
      <c r="VKT3214" s="132"/>
      <c r="VKU3214" s="132"/>
      <c r="VKV3214" s="132"/>
      <c r="VKW3214" s="132"/>
      <c r="VKX3214" s="132"/>
      <c r="VKY3214" s="132"/>
      <c r="VKZ3214" s="132"/>
      <c r="VLA3214" s="132"/>
      <c r="VLB3214" s="132"/>
      <c r="VLC3214" s="132"/>
      <c r="VLD3214" s="132"/>
      <c r="VLE3214" s="132"/>
      <c r="VLF3214" s="132"/>
      <c r="VLG3214" s="132"/>
      <c r="VLH3214" s="132"/>
      <c r="VLI3214" s="132"/>
      <c r="VLJ3214" s="132"/>
      <c r="VLK3214" s="132"/>
      <c r="VLL3214" s="132"/>
      <c r="VLM3214" s="132"/>
      <c r="VLN3214" s="132"/>
      <c r="VLO3214" s="132"/>
      <c r="VLP3214" s="132"/>
      <c r="VLQ3214" s="132"/>
      <c r="VLR3214" s="132"/>
      <c r="VLS3214" s="132"/>
      <c r="VLT3214" s="132"/>
      <c r="VLU3214" s="132"/>
      <c r="VLV3214" s="132"/>
      <c r="VLW3214" s="132"/>
      <c r="VLX3214" s="132"/>
      <c r="VLY3214" s="132"/>
      <c r="VLZ3214" s="132"/>
      <c r="VMA3214" s="132"/>
      <c r="VMB3214" s="132"/>
      <c r="VMC3214" s="132"/>
      <c r="VMD3214" s="132"/>
      <c r="VME3214" s="132"/>
      <c r="VMF3214" s="132"/>
      <c r="VMG3214" s="132"/>
      <c r="VMH3214" s="132"/>
      <c r="VMI3214" s="132"/>
      <c r="VMJ3214" s="132"/>
      <c r="VMK3214" s="132"/>
      <c r="VML3214" s="132"/>
      <c r="VMM3214" s="132"/>
      <c r="VMN3214" s="132"/>
      <c r="VMO3214" s="132"/>
      <c r="VMP3214" s="132"/>
      <c r="VMQ3214" s="132"/>
      <c r="VMR3214" s="132"/>
      <c r="VMS3214" s="132"/>
      <c r="VMT3214" s="132"/>
      <c r="VMU3214" s="132"/>
      <c r="VMV3214" s="132"/>
      <c r="VMW3214" s="132"/>
      <c r="VMX3214" s="132"/>
      <c r="VMY3214" s="132"/>
      <c r="VMZ3214" s="132"/>
      <c r="VNA3214" s="132"/>
      <c r="VNB3214" s="132"/>
      <c r="VNC3214" s="132"/>
      <c r="VND3214" s="132"/>
      <c r="VNE3214" s="132"/>
      <c r="VNF3214" s="132"/>
      <c r="VNG3214" s="132"/>
      <c r="VNH3214" s="132"/>
      <c r="VNI3214" s="132"/>
      <c r="VNJ3214" s="132"/>
      <c r="VNK3214" s="132"/>
      <c r="VNL3214" s="132"/>
      <c r="VNM3214" s="132"/>
      <c r="VNN3214" s="132"/>
      <c r="VNO3214" s="132"/>
      <c r="VNP3214" s="132"/>
      <c r="VNQ3214" s="132"/>
      <c r="VNR3214" s="132"/>
      <c r="VNS3214" s="132"/>
      <c r="VNT3214" s="132"/>
      <c r="VNU3214" s="132"/>
      <c r="VNV3214" s="132"/>
      <c r="VNW3214" s="132"/>
      <c r="VNX3214" s="132"/>
      <c r="VNY3214" s="132"/>
      <c r="VNZ3214" s="132"/>
      <c r="VOA3214" s="132"/>
      <c r="VOB3214" s="132"/>
      <c r="VOC3214" s="132"/>
      <c r="VOD3214" s="132"/>
      <c r="VOE3214" s="132"/>
      <c r="VOF3214" s="132"/>
      <c r="VOG3214" s="132"/>
      <c r="VOH3214" s="132"/>
      <c r="VOI3214" s="132"/>
      <c r="VOJ3214" s="132"/>
      <c r="VOK3214" s="132"/>
      <c r="VOL3214" s="132"/>
      <c r="VOM3214" s="132"/>
      <c r="VON3214" s="132"/>
      <c r="VOO3214" s="132"/>
      <c r="VOP3214" s="132"/>
      <c r="VOQ3214" s="132"/>
      <c r="VOR3214" s="132"/>
      <c r="VOS3214" s="132"/>
      <c r="VOT3214" s="132"/>
      <c r="VOU3214" s="132"/>
      <c r="VOV3214" s="132"/>
      <c r="VOW3214" s="132"/>
      <c r="VOX3214" s="132"/>
      <c r="VOY3214" s="132"/>
      <c r="VOZ3214" s="132"/>
      <c r="VPA3214" s="132"/>
      <c r="VPB3214" s="132"/>
      <c r="VPC3214" s="132"/>
      <c r="VPD3214" s="132"/>
      <c r="VPE3214" s="132"/>
      <c r="VPF3214" s="132"/>
      <c r="VPG3214" s="132"/>
      <c r="VPH3214" s="132"/>
      <c r="VPI3214" s="132"/>
      <c r="VPJ3214" s="132"/>
      <c r="VPK3214" s="132"/>
      <c r="VPL3214" s="132"/>
      <c r="VPM3214" s="132"/>
      <c r="VPN3214" s="132"/>
      <c r="VPO3214" s="132"/>
      <c r="VPP3214" s="132"/>
      <c r="VPQ3214" s="132"/>
      <c r="VPR3214" s="132"/>
      <c r="VPS3214" s="132"/>
      <c r="VPT3214" s="132"/>
      <c r="VPU3214" s="132"/>
      <c r="VPV3214" s="132"/>
      <c r="VPW3214" s="132"/>
      <c r="VPX3214" s="132"/>
      <c r="VPY3214" s="132"/>
      <c r="VPZ3214" s="132"/>
      <c r="VQA3214" s="132"/>
      <c r="VQB3214" s="132"/>
      <c r="VQC3214" s="132"/>
      <c r="VQD3214" s="132"/>
      <c r="VQE3214" s="132"/>
      <c r="VQF3214" s="132"/>
      <c r="VQG3214" s="132"/>
      <c r="VQH3214" s="132"/>
      <c r="VQI3214" s="132"/>
      <c r="VQJ3214" s="132"/>
      <c r="VQK3214" s="132"/>
      <c r="VQL3214" s="132"/>
      <c r="VQM3214" s="132"/>
      <c r="VQN3214" s="132"/>
      <c r="VQO3214" s="132"/>
      <c r="VQP3214" s="132"/>
      <c r="VQQ3214" s="132"/>
      <c r="VQR3214" s="132"/>
      <c r="VQS3214" s="132"/>
      <c r="VQT3214" s="132"/>
      <c r="VQU3214" s="132"/>
      <c r="VQV3214" s="132"/>
      <c r="VQW3214" s="132"/>
      <c r="VQX3214" s="132"/>
      <c r="VQY3214" s="132"/>
      <c r="VQZ3214" s="132"/>
      <c r="VRA3214" s="132"/>
      <c r="VRB3214" s="132"/>
      <c r="VRC3214" s="132"/>
      <c r="VRD3214" s="132"/>
      <c r="VRE3214" s="132"/>
      <c r="VRF3214" s="132"/>
      <c r="VRG3214" s="132"/>
      <c r="VRH3214" s="132"/>
      <c r="VRI3214" s="132"/>
      <c r="VRJ3214" s="132"/>
      <c r="VRK3214" s="132"/>
      <c r="VRL3214" s="132"/>
      <c r="VRM3214" s="132"/>
      <c r="VRN3214" s="132"/>
      <c r="VRO3214" s="132"/>
      <c r="VRP3214" s="132"/>
      <c r="VRQ3214" s="132"/>
      <c r="VRR3214" s="132"/>
      <c r="VRS3214" s="132"/>
      <c r="VRT3214" s="132"/>
      <c r="VRU3214" s="132"/>
      <c r="VRV3214" s="132"/>
      <c r="VRW3214" s="132"/>
      <c r="VRX3214" s="132"/>
      <c r="VRY3214" s="132"/>
      <c r="VRZ3214" s="132"/>
      <c r="VSA3214" s="132"/>
      <c r="VSB3214" s="132"/>
      <c r="VSC3214" s="132"/>
      <c r="VSD3214" s="132"/>
      <c r="VSE3214" s="132"/>
      <c r="VSF3214" s="132"/>
      <c r="VSG3214" s="132"/>
      <c r="VSH3214" s="132"/>
      <c r="VSI3214" s="132"/>
      <c r="VSJ3214" s="132"/>
      <c r="VSK3214" s="132"/>
      <c r="VSL3214" s="132"/>
      <c r="VSM3214" s="132"/>
      <c r="VSN3214" s="132"/>
      <c r="VSO3214" s="132"/>
      <c r="VSP3214" s="132"/>
      <c r="VSQ3214" s="132"/>
      <c r="VSR3214" s="132"/>
      <c r="VSS3214" s="132"/>
      <c r="VST3214" s="132"/>
      <c r="VSU3214" s="132"/>
      <c r="VSV3214" s="132"/>
      <c r="VSW3214" s="132"/>
      <c r="VSX3214" s="132"/>
      <c r="VSY3214" s="132"/>
      <c r="VSZ3214" s="132"/>
      <c r="VTA3214" s="132"/>
      <c r="VTB3214" s="132"/>
      <c r="VTC3214" s="132"/>
      <c r="VTD3214" s="132"/>
      <c r="VTE3214" s="132"/>
      <c r="VTF3214" s="132"/>
      <c r="VTG3214" s="132"/>
      <c r="VTH3214" s="132"/>
      <c r="VTI3214" s="132"/>
      <c r="VTJ3214" s="132"/>
      <c r="VTK3214" s="132"/>
      <c r="VTL3214" s="132"/>
      <c r="VTM3214" s="132"/>
      <c r="VTN3214" s="132"/>
      <c r="VTO3214" s="132"/>
      <c r="VTP3214" s="132"/>
      <c r="VTQ3214" s="132"/>
      <c r="VTR3214" s="132"/>
      <c r="VTS3214" s="132"/>
      <c r="VTT3214" s="132"/>
      <c r="VTU3214" s="132"/>
      <c r="VTV3214" s="132"/>
      <c r="VTW3214" s="132"/>
      <c r="VTX3214" s="132"/>
      <c r="VTY3214" s="132"/>
      <c r="VTZ3214" s="132"/>
      <c r="VUA3214" s="132"/>
      <c r="VUB3214" s="132"/>
      <c r="VUC3214" s="132"/>
      <c r="VUD3214" s="132"/>
      <c r="VUE3214" s="132"/>
      <c r="VUF3214" s="132"/>
      <c r="VUG3214" s="132"/>
      <c r="VUH3214" s="132"/>
      <c r="VUI3214" s="132"/>
      <c r="VUJ3214" s="132"/>
      <c r="VUK3214" s="132"/>
      <c r="VUL3214" s="132"/>
      <c r="VUM3214" s="132"/>
      <c r="VUN3214" s="132"/>
      <c r="VUO3214" s="132"/>
      <c r="VUP3214" s="132"/>
      <c r="VUQ3214" s="132"/>
      <c r="VUR3214" s="132"/>
      <c r="VUS3214" s="132"/>
      <c r="VUT3214" s="132"/>
      <c r="VUU3214" s="132"/>
      <c r="VUV3214" s="132"/>
      <c r="VUW3214" s="132"/>
      <c r="VUX3214" s="132"/>
      <c r="VUY3214" s="132"/>
      <c r="VUZ3214" s="132"/>
      <c r="VVA3214" s="132"/>
      <c r="VVB3214" s="132"/>
      <c r="VVC3214" s="132"/>
      <c r="VVD3214" s="132"/>
      <c r="VVE3214" s="132"/>
      <c r="VVF3214" s="132"/>
      <c r="VVG3214" s="132"/>
      <c r="VVH3214" s="132"/>
      <c r="VVI3214" s="132"/>
      <c r="VVJ3214" s="132"/>
      <c r="VVK3214" s="132"/>
      <c r="VVL3214" s="132"/>
      <c r="VVM3214" s="132"/>
      <c r="VVN3214" s="132"/>
      <c r="VVO3214" s="132"/>
      <c r="VVP3214" s="132"/>
      <c r="VVQ3214" s="132"/>
      <c r="VVR3214" s="132"/>
      <c r="VVS3214" s="132"/>
      <c r="VVT3214" s="132"/>
      <c r="VVU3214" s="132"/>
      <c r="VVV3214" s="132"/>
      <c r="VVW3214" s="132"/>
      <c r="VVX3214" s="132"/>
      <c r="VVY3214" s="132"/>
      <c r="VVZ3214" s="132"/>
      <c r="VWA3214" s="132"/>
      <c r="VWB3214" s="132"/>
      <c r="VWC3214" s="132"/>
      <c r="VWD3214" s="132"/>
      <c r="VWE3214" s="132"/>
      <c r="VWF3214" s="132"/>
      <c r="VWG3214" s="132"/>
      <c r="VWH3214" s="132"/>
      <c r="VWI3214" s="132"/>
      <c r="VWJ3214" s="132"/>
      <c r="VWK3214" s="132"/>
      <c r="VWL3214" s="132"/>
      <c r="VWM3214" s="132"/>
      <c r="VWN3214" s="132"/>
      <c r="VWO3214" s="132"/>
      <c r="VWP3214" s="132"/>
      <c r="VWQ3214" s="132"/>
      <c r="VWR3214" s="132"/>
      <c r="VWS3214" s="132"/>
      <c r="VWT3214" s="132"/>
      <c r="VWU3214" s="132"/>
      <c r="VWV3214" s="132"/>
      <c r="VWW3214" s="132"/>
      <c r="VWX3214" s="132"/>
      <c r="VWY3214" s="132"/>
      <c r="VWZ3214" s="132"/>
      <c r="VXA3214" s="132"/>
      <c r="VXB3214" s="132"/>
      <c r="VXC3214" s="132"/>
      <c r="VXD3214" s="132"/>
      <c r="VXE3214" s="132"/>
      <c r="VXF3214" s="132"/>
      <c r="VXG3214" s="132"/>
      <c r="VXH3214" s="132"/>
      <c r="VXI3214" s="132"/>
      <c r="VXJ3214" s="132"/>
      <c r="VXK3214" s="132"/>
      <c r="VXL3214" s="132"/>
      <c r="VXM3214" s="132"/>
      <c r="VXN3214" s="132"/>
      <c r="VXO3214" s="132"/>
      <c r="VXP3214" s="132"/>
      <c r="VXQ3214" s="132"/>
      <c r="VXR3214" s="132"/>
      <c r="VXS3214" s="132"/>
      <c r="VXT3214" s="132"/>
      <c r="VXU3214" s="132"/>
      <c r="VXV3214" s="132"/>
      <c r="VXW3214" s="132"/>
      <c r="VXX3214" s="132"/>
      <c r="VXY3214" s="132"/>
      <c r="VXZ3214" s="132"/>
      <c r="VYA3214" s="132"/>
      <c r="VYB3214" s="132"/>
      <c r="VYC3214" s="132"/>
      <c r="VYD3214" s="132"/>
      <c r="VYE3214" s="132"/>
      <c r="VYF3214" s="132"/>
      <c r="VYG3214" s="132"/>
      <c r="VYH3214" s="132"/>
      <c r="VYI3214" s="132"/>
      <c r="VYJ3214" s="132"/>
      <c r="VYK3214" s="132"/>
      <c r="VYL3214" s="132"/>
      <c r="VYM3214" s="132"/>
      <c r="VYN3214" s="132"/>
      <c r="VYO3214" s="132"/>
      <c r="VYP3214" s="132"/>
      <c r="VYQ3214" s="132"/>
      <c r="VYR3214" s="132"/>
      <c r="VYS3214" s="132"/>
      <c r="VYT3214" s="132"/>
      <c r="VYU3214" s="132"/>
      <c r="VYV3214" s="132"/>
      <c r="VYW3214" s="132"/>
      <c r="VYX3214" s="132"/>
      <c r="VYY3214" s="132"/>
      <c r="VYZ3214" s="132"/>
      <c r="VZA3214" s="132"/>
      <c r="VZB3214" s="132"/>
      <c r="VZC3214" s="132"/>
      <c r="VZD3214" s="132"/>
      <c r="VZE3214" s="132"/>
      <c r="VZF3214" s="132"/>
      <c r="VZG3214" s="132"/>
      <c r="VZH3214" s="132"/>
      <c r="VZI3214" s="132"/>
      <c r="VZJ3214" s="132"/>
      <c r="VZK3214" s="132"/>
      <c r="VZL3214" s="132"/>
      <c r="VZM3214" s="132"/>
      <c r="VZN3214" s="132"/>
      <c r="VZO3214" s="132"/>
      <c r="VZP3214" s="132"/>
      <c r="VZQ3214" s="132"/>
      <c r="VZR3214" s="132"/>
      <c r="VZS3214" s="132"/>
      <c r="VZT3214" s="132"/>
      <c r="VZU3214" s="132"/>
      <c r="VZV3214" s="132"/>
      <c r="VZW3214" s="132"/>
      <c r="VZX3214" s="132"/>
      <c r="VZY3214" s="132"/>
      <c r="VZZ3214" s="132"/>
      <c r="WAA3214" s="132"/>
      <c r="WAB3214" s="132"/>
      <c r="WAC3214" s="132"/>
      <c r="WAD3214" s="132"/>
      <c r="WAE3214" s="132"/>
      <c r="WAF3214" s="132"/>
      <c r="WAG3214" s="132"/>
      <c r="WAH3214" s="132"/>
      <c r="WAI3214" s="132"/>
      <c r="WAJ3214" s="132"/>
      <c r="WAK3214" s="132"/>
      <c r="WAL3214" s="132"/>
      <c r="WAM3214" s="132"/>
      <c r="WAN3214" s="132"/>
      <c r="WAO3214" s="132"/>
      <c r="WAP3214" s="132"/>
      <c r="WAQ3214" s="132"/>
      <c r="WAR3214" s="132"/>
      <c r="WAS3214" s="132"/>
      <c r="WAT3214" s="132"/>
      <c r="WAU3214" s="132"/>
      <c r="WAV3214" s="132"/>
      <c r="WAW3214" s="132"/>
      <c r="WAX3214" s="132"/>
      <c r="WAY3214" s="132"/>
      <c r="WAZ3214" s="132"/>
      <c r="WBA3214" s="132"/>
      <c r="WBB3214" s="132"/>
      <c r="WBC3214" s="132"/>
      <c r="WBD3214" s="132"/>
      <c r="WBE3214" s="132"/>
      <c r="WBF3214" s="132"/>
      <c r="WBG3214" s="132"/>
      <c r="WBH3214" s="132"/>
      <c r="WBI3214" s="132"/>
      <c r="WBJ3214" s="132"/>
      <c r="WBK3214" s="132"/>
      <c r="WBL3214" s="132"/>
      <c r="WBM3214" s="132"/>
      <c r="WBN3214" s="132"/>
      <c r="WBO3214" s="132"/>
      <c r="WBP3214" s="132"/>
      <c r="WBQ3214" s="132"/>
      <c r="WBR3214" s="132"/>
      <c r="WBS3214" s="132"/>
      <c r="WBT3214" s="132"/>
      <c r="WBU3214" s="132"/>
      <c r="WBV3214" s="132"/>
      <c r="WBW3214" s="132"/>
      <c r="WBX3214" s="132"/>
      <c r="WBY3214" s="132"/>
      <c r="WBZ3214" s="132"/>
      <c r="WCA3214" s="132"/>
      <c r="WCB3214" s="132"/>
      <c r="WCC3214" s="132"/>
      <c r="WCD3214" s="132"/>
      <c r="WCE3214" s="132"/>
      <c r="WCF3214" s="132"/>
      <c r="WCG3214" s="132"/>
      <c r="WCH3214" s="132"/>
      <c r="WCI3214" s="132"/>
      <c r="WCJ3214" s="132"/>
      <c r="WCK3214" s="132"/>
      <c r="WCL3214" s="132"/>
      <c r="WCM3214" s="132"/>
      <c r="WCN3214" s="132"/>
      <c r="WCO3214" s="132"/>
      <c r="WCP3214" s="132"/>
      <c r="WCQ3214" s="132"/>
      <c r="WCR3214" s="132"/>
      <c r="WCS3214" s="132"/>
      <c r="WCT3214" s="132"/>
      <c r="WCU3214" s="132"/>
      <c r="WCV3214" s="132"/>
      <c r="WCW3214" s="132"/>
      <c r="WCX3214" s="132"/>
      <c r="WCY3214" s="132"/>
      <c r="WCZ3214" s="132"/>
      <c r="WDA3214" s="132"/>
      <c r="WDB3214" s="132"/>
      <c r="WDC3214" s="132"/>
      <c r="WDD3214" s="132"/>
      <c r="WDE3214" s="132"/>
      <c r="WDF3214" s="132"/>
      <c r="WDG3214" s="132"/>
      <c r="WDH3214" s="132"/>
      <c r="WDI3214" s="132"/>
      <c r="WDJ3214" s="132"/>
      <c r="WDK3214" s="132"/>
      <c r="WDL3214" s="132"/>
      <c r="WDM3214" s="132"/>
      <c r="WDN3214" s="132"/>
      <c r="WDO3214" s="132"/>
      <c r="WDP3214" s="132"/>
      <c r="WDQ3214" s="132"/>
      <c r="WDR3214" s="132"/>
      <c r="WDS3214" s="132"/>
      <c r="WDT3214" s="132"/>
      <c r="WDU3214" s="132"/>
      <c r="WDV3214" s="132"/>
      <c r="WDW3214" s="132"/>
      <c r="WDX3214" s="132"/>
      <c r="WDY3214" s="132"/>
      <c r="WDZ3214" s="132"/>
      <c r="WEA3214" s="132"/>
      <c r="WEB3214" s="132"/>
      <c r="WEC3214" s="132"/>
      <c r="WED3214" s="132"/>
      <c r="WEE3214" s="132"/>
      <c r="WEF3214" s="132"/>
      <c r="WEG3214" s="132"/>
      <c r="WEH3214" s="132"/>
      <c r="WEI3214" s="132"/>
      <c r="WEJ3214" s="132"/>
      <c r="WEK3214" s="132"/>
      <c r="WEL3214" s="132"/>
      <c r="WEM3214" s="132"/>
      <c r="WEN3214" s="132"/>
      <c r="WEO3214" s="132"/>
      <c r="WEP3214" s="132"/>
      <c r="WEQ3214" s="132"/>
      <c r="WER3214" s="132"/>
      <c r="WES3214" s="132"/>
      <c r="WET3214" s="132"/>
      <c r="WEU3214" s="132"/>
      <c r="WEV3214" s="132"/>
      <c r="WEW3214" s="132"/>
      <c r="WEX3214" s="132"/>
      <c r="WEY3214" s="132"/>
      <c r="WEZ3214" s="132"/>
      <c r="WFA3214" s="132"/>
      <c r="WFB3214" s="132"/>
      <c r="WFC3214" s="132"/>
      <c r="WFD3214" s="132"/>
      <c r="WFE3214" s="132"/>
      <c r="WFF3214" s="132"/>
      <c r="WFG3214" s="132"/>
      <c r="WFH3214" s="132"/>
      <c r="WFI3214" s="132"/>
      <c r="WFJ3214" s="132"/>
      <c r="WFK3214" s="132"/>
      <c r="WFL3214" s="132"/>
      <c r="WFM3214" s="132"/>
      <c r="WFN3214" s="132"/>
      <c r="WFO3214" s="132"/>
      <c r="WFP3214" s="132"/>
      <c r="WFQ3214" s="132"/>
      <c r="WFR3214" s="132"/>
      <c r="WFS3214" s="132"/>
      <c r="WFT3214" s="132"/>
      <c r="WFU3214" s="132"/>
      <c r="WFV3214" s="132"/>
      <c r="WFW3214" s="132"/>
      <c r="WFX3214" s="132"/>
      <c r="WFY3214" s="132"/>
      <c r="WFZ3214" s="132"/>
      <c r="WGA3214" s="132"/>
      <c r="WGB3214" s="132"/>
      <c r="WGC3214" s="132"/>
      <c r="WGD3214" s="132"/>
      <c r="WGE3214" s="132"/>
      <c r="WGF3214" s="132"/>
      <c r="WGG3214" s="132"/>
      <c r="WGH3214" s="132"/>
      <c r="WGI3214" s="132"/>
      <c r="WGJ3214" s="132"/>
      <c r="WGK3214" s="132"/>
      <c r="WGL3214" s="132"/>
      <c r="WGM3214" s="132"/>
      <c r="WGN3214" s="132"/>
      <c r="WGO3214" s="132"/>
      <c r="WGP3214" s="132"/>
      <c r="WGQ3214" s="132"/>
      <c r="WGR3214" s="132"/>
      <c r="WGS3214" s="132"/>
      <c r="WGT3214" s="132"/>
      <c r="WGU3214" s="132"/>
      <c r="WGV3214" s="132"/>
      <c r="WGW3214" s="132"/>
      <c r="WGX3214" s="132"/>
      <c r="WGY3214" s="132"/>
      <c r="WGZ3214" s="132"/>
      <c r="WHA3214" s="132"/>
      <c r="WHB3214" s="132"/>
      <c r="WHC3214" s="132"/>
      <c r="WHD3214" s="132"/>
      <c r="WHE3214" s="132"/>
      <c r="WHF3214" s="132"/>
      <c r="WHG3214" s="132"/>
      <c r="WHH3214" s="132"/>
      <c r="WHI3214" s="132"/>
      <c r="WHJ3214" s="132"/>
      <c r="WHK3214" s="132"/>
      <c r="WHL3214" s="132"/>
      <c r="WHM3214" s="132"/>
      <c r="WHN3214" s="132"/>
      <c r="WHO3214" s="132"/>
      <c r="WHP3214" s="132"/>
      <c r="WHQ3214" s="132"/>
      <c r="WHR3214" s="132"/>
      <c r="WHS3214" s="132"/>
      <c r="WHT3214" s="132"/>
      <c r="WHU3214" s="132"/>
      <c r="WHV3214" s="132"/>
      <c r="WHW3214" s="132"/>
      <c r="WHX3214" s="132"/>
      <c r="WHY3214" s="132"/>
      <c r="WHZ3214" s="132"/>
      <c r="WIA3214" s="132"/>
      <c r="WIB3214" s="132"/>
      <c r="WIC3214" s="132"/>
      <c r="WID3214" s="132"/>
      <c r="WIE3214" s="132"/>
      <c r="WIF3214" s="132"/>
      <c r="WIG3214" s="132"/>
      <c r="WIH3214" s="132"/>
      <c r="WII3214" s="132"/>
      <c r="WIJ3214" s="132"/>
      <c r="WIK3214" s="132"/>
      <c r="WIL3214" s="132"/>
      <c r="WIM3214" s="132"/>
      <c r="WIN3214" s="132"/>
      <c r="WIO3214" s="132"/>
      <c r="WIP3214" s="132"/>
      <c r="WIQ3214" s="132"/>
      <c r="WIR3214" s="132"/>
      <c r="WIS3214" s="132"/>
      <c r="WIT3214" s="132"/>
      <c r="WIU3214" s="132"/>
      <c r="WIV3214" s="132"/>
      <c r="WIW3214" s="132"/>
      <c r="WIX3214" s="132"/>
      <c r="WIY3214" s="132"/>
      <c r="WIZ3214" s="132"/>
      <c r="WJA3214" s="132"/>
      <c r="WJB3214" s="132"/>
      <c r="WJC3214" s="132"/>
      <c r="WJD3214" s="132"/>
      <c r="WJE3214" s="132"/>
      <c r="WJF3214" s="132"/>
      <c r="WJG3214" s="132"/>
      <c r="WJH3214" s="132"/>
      <c r="WJI3214" s="132"/>
      <c r="WJJ3214" s="132"/>
      <c r="WJK3214" s="132"/>
      <c r="WJL3214" s="132"/>
      <c r="WJM3214" s="132"/>
      <c r="WJN3214" s="132"/>
      <c r="WJO3214" s="132"/>
      <c r="WJP3214" s="132"/>
      <c r="WJQ3214" s="132"/>
      <c r="WJR3214" s="132"/>
      <c r="WJS3214" s="132"/>
      <c r="WJT3214" s="132"/>
      <c r="WJU3214" s="132"/>
      <c r="WJV3214" s="132"/>
      <c r="WJW3214" s="132"/>
      <c r="WJX3214" s="132"/>
      <c r="WJY3214" s="132"/>
      <c r="WJZ3214" s="132"/>
      <c r="WKA3214" s="132"/>
      <c r="WKB3214" s="132"/>
      <c r="WKC3214" s="132"/>
      <c r="WKD3214" s="132"/>
      <c r="WKE3214" s="132"/>
      <c r="WKF3214" s="132"/>
      <c r="WKG3214" s="132"/>
      <c r="WKH3214" s="132"/>
      <c r="WKI3214" s="132"/>
      <c r="WKJ3214" s="132"/>
      <c r="WKK3214" s="132"/>
      <c r="WKL3214" s="132"/>
      <c r="WKM3214" s="132"/>
      <c r="WKN3214" s="132"/>
      <c r="WKO3214" s="132"/>
      <c r="WKP3214" s="132"/>
      <c r="WKQ3214" s="132"/>
      <c r="WKR3214" s="132"/>
      <c r="WKS3214" s="132"/>
      <c r="WKT3214" s="132"/>
      <c r="WKU3214" s="132"/>
      <c r="WKV3214" s="132"/>
      <c r="WKW3214" s="132"/>
      <c r="WKX3214" s="132"/>
      <c r="WKY3214" s="132"/>
      <c r="WKZ3214" s="132"/>
      <c r="WLA3214" s="132"/>
      <c r="WLB3214" s="132"/>
      <c r="WLC3214" s="132"/>
      <c r="WLD3214" s="132"/>
      <c r="WLE3214" s="132"/>
      <c r="WLF3214" s="132"/>
      <c r="WLG3214" s="132"/>
      <c r="WLH3214" s="132"/>
      <c r="WLI3214" s="132"/>
      <c r="WLJ3214" s="132"/>
      <c r="WLK3214" s="132"/>
      <c r="WLL3214" s="132"/>
      <c r="WLM3214" s="132"/>
      <c r="WLN3214" s="132"/>
      <c r="WLO3214" s="132"/>
      <c r="WLP3214" s="132"/>
      <c r="WLQ3214" s="132"/>
      <c r="WLR3214" s="132"/>
      <c r="WLS3214" s="132"/>
      <c r="WLT3214" s="132"/>
      <c r="WLU3214" s="132"/>
      <c r="WLV3214" s="132"/>
      <c r="WLW3214" s="132"/>
      <c r="WLX3214" s="132"/>
      <c r="WLY3214" s="132"/>
      <c r="WLZ3214" s="132"/>
      <c r="WMA3214" s="132"/>
      <c r="WMB3214" s="132"/>
      <c r="WMC3214" s="132"/>
      <c r="WMD3214" s="132"/>
      <c r="WME3214" s="132"/>
      <c r="WMF3214" s="132"/>
      <c r="WMG3214" s="132"/>
      <c r="WMH3214" s="132"/>
      <c r="WMI3214" s="132"/>
      <c r="WMJ3214" s="132"/>
      <c r="WMK3214" s="132"/>
      <c r="WML3214" s="132"/>
      <c r="WMM3214" s="132"/>
      <c r="WMN3214" s="132"/>
      <c r="WMO3214" s="132"/>
      <c r="WMP3214" s="132"/>
      <c r="WMQ3214" s="132"/>
      <c r="WMR3214" s="132"/>
      <c r="WMS3214" s="132"/>
      <c r="WMT3214" s="132"/>
      <c r="WMU3214" s="132"/>
      <c r="WMV3214" s="132"/>
      <c r="WMW3214" s="132"/>
      <c r="WMX3214" s="132"/>
      <c r="WMY3214" s="132"/>
      <c r="WMZ3214" s="132"/>
      <c r="WNA3214" s="132"/>
      <c r="WNB3214" s="132"/>
      <c r="WNC3214" s="132"/>
      <c r="WND3214" s="132"/>
      <c r="WNE3214" s="132"/>
      <c r="WNF3214" s="132"/>
      <c r="WNG3214" s="132"/>
      <c r="WNH3214" s="132"/>
      <c r="WNI3214" s="132"/>
      <c r="WNJ3214" s="132"/>
      <c r="WNK3214" s="132"/>
      <c r="WNL3214" s="132"/>
      <c r="WNM3214" s="132"/>
      <c r="WNN3214" s="132"/>
      <c r="WNO3214" s="132"/>
      <c r="WNP3214" s="132"/>
      <c r="WNQ3214" s="132"/>
      <c r="WNR3214" s="132"/>
      <c r="WNS3214" s="132"/>
      <c r="WNT3214" s="132"/>
      <c r="WNU3214" s="132"/>
      <c r="WNV3214" s="132"/>
      <c r="WNW3214" s="132"/>
      <c r="WNX3214" s="132"/>
      <c r="WNY3214" s="132"/>
      <c r="WNZ3214" s="132"/>
      <c r="WOA3214" s="132"/>
      <c r="WOB3214" s="132"/>
      <c r="WOC3214" s="132"/>
      <c r="WOD3214" s="132"/>
      <c r="WOE3214" s="132"/>
      <c r="WOF3214" s="132"/>
      <c r="WOG3214" s="132"/>
      <c r="WOH3214" s="132"/>
      <c r="WOI3214" s="132"/>
      <c r="WOJ3214" s="132"/>
      <c r="WOK3214" s="132"/>
      <c r="WOL3214" s="132"/>
      <c r="WOM3214" s="132"/>
      <c r="WON3214" s="132"/>
      <c r="WOO3214" s="132"/>
      <c r="WOP3214" s="132"/>
      <c r="WOQ3214" s="132"/>
      <c r="WOR3214" s="132"/>
      <c r="WOS3214" s="132"/>
      <c r="WOT3214" s="132"/>
      <c r="WOU3214" s="132"/>
      <c r="WOV3214" s="132"/>
      <c r="WOW3214" s="132"/>
      <c r="WOX3214" s="132"/>
      <c r="WOY3214" s="132"/>
      <c r="WOZ3214" s="132"/>
      <c r="WPA3214" s="132"/>
      <c r="WPB3214" s="132"/>
      <c r="WPC3214" s="132"/>
      <c r="WPD3214" s="132"/>
      <c r="WPE3214" s="132"/>
      <c r="WPF3214" s="132"/>
      <c r="WPG3214" s="132"/>
      <c r="WPH3214" s="132"/>
      <c r="WPI3214" s="132"/>
      <c r="WPJ3214" s="132"/>
      <c r="WPK3214" s="132"/>
      <c r="WPL3214" s="132"/>
      <c r="WPM3214" s="132"/>
      <c r="WPN3214" s="132"/>
      <c r="WPO3214" s="132"/>
      <c r="WPP3214" s="132"/>
      <c r="WPQ3214" s="132"/>
      <c r="WPR3214" s="132"/>
      <c r="WPS3214" s="132"/>
      <c r="WPT3214" s="132"/>
      <c r="WPU3214" s="132"/>
      <c r="WPV3214" s="132"/>
      <c r="WPW3214" s="132"/>
      <c r="WPX3214" s="132"/>
      <c r="WPY3214" s="132"/>
      <c r="WPZ3214" s="132"/>
      <c r="WQA3214" s="132"/>
      <c r="WQB3214" s="132"/>
      <c r="WQC3214" s="132"/>
      <c r="WQD3214" s="132"/>
      <c r="WQE3214" s="132"/>
      <c r="WQF3214" s="132"/>
      <c r="WQG3214" s="132"/>
      <c r="WQH3214" s="132"/>
      <c r="WQI3214" s="132"/>
      <c r="WQJ3214" s="132"/>
      <c r="WQK3214" s="132"/>
      <c r="WQL3214" s="132"/>
      <c r="WQM3214" s="132"/>
      <c r="WQN3214" s="132"/>
      <c r="WQO3214" s="132"/>
      <c r="WQP3214" s="132"/>
      <c r="WQQ3214" s="132"/>
      <c r="WQR3214" s="132"/>
      <c r="WQS3214" s="132"/>
      <c r="WQT3214" s="132"/>
      <c r="WQU3214" s="132"/>
      <c r="WQV3214" s="132"/>
      <c r="WQW3214" s="132"/>
      <c r="WQX3214" s="132"/>
      <c r="WQY3214" s="132"/>
      <c r="WQZ3214" s="132"/>
      <c r="WRA3214" s="132"/>
      <c r="WRB3214" s="132"/>
      <c r="WRC3214" s="132"/>
      <c r="WRD3214" s="132"/>
      <c r="WRE3214" s="132"/>
      <c r="WRF3214" s="132"/>
      <c r="WRG3214" s="132"/>
      <c r="WRH3214" s="132"/>
      <c r="WRI3214" s="132"/>
      <c r="WRJ3214" s="132"/>
      <c r="WRK3214" s="132"/>
      <c r="WRL3214" s="132"/>
      <c r="WRM3214" s="132"/>
      <c r="WRN3214" s="132"/>
      <c r="WRO3214" s="132"/>
      <c r="WRP3214" s="132"/>
      <c r="WRQ3214" s="132"/>
      <c r="WRR3214" s="132"/>
      <c r="WRS3214" s="132"/>
      <c r="WRT3214" s="132"/>
      <c r="WRU3214" s="132"/>
      <c r="WRV3214" s="132"/>
      <c r="WRW3214" s="132"/>
      <c r="WRX3214" s="132"/>
      <c r="WRY3214" s="132"/>
      <c r="WRZ3214" s="132"/>
      <c r="WSA3214" s="132"/>
      <c r="WSB3214" s="132"/>
      <c r="WSC3214" s="132"/>
      <c r="WSD3214" s="132"/>
      <c r="WSE3214" s="132"/>
      <c r="WSF3214" s="132"/>
      <c r="WSG3214" s="132"/>
      <c r="WSH3214" s="132"/>
      <c r="WSI3214" s="132"/>
      <c r="WSJ3214" s="132"/>
      <c r="WSK3214" s="132"/>
      <c r="WSL3214" s="132"/>
      <c r="WSM3214" s="132"/>
      <c r="WSN3214" s="132"/>
      <c r="WSO3214" s="132"/>
      <c r="WSP3214" s="132"/>
      <c r="WSQ3214" s="132"/>
      <c r="WSR3214" s="132"/>
      <c r="WSS3214" s="132"/>
      <c r="WST3214" s="132"/>
      <c r="WSU3214" s="132"/>
      <c r="WSV3214" s="132"/>
      <c r="WSW3214" s="132"/>
      <c r="WSX3214" s="132"/>
      <c r="WSY3214" s="132"/>
      <c r="WSZ3214" s="132"/>
      <c r="WTA3214" s="132"/>
      <c r="WTB3214" s="132"/>
      <c r="WTC3214" s="132"/>
      <c r="WTD3214" s="132"/>
      <c r="WTE3214" s="132"/>
      <c r="WTF3214" s="132"/>
      <c r="WTG3214" s="132"/>
      <c r="WTH3214" s="132"/>
      <c r="WTI3214" s="132"/>
      <c r="WTJ3214" s="132"/>
      <c r="WTK3214" s="132"/>
      <c r="WTL3214" s="132"/>
      <c r="WTM3214" s="132"/>
      <c r="WTN3214" s="132"/>
      <c r="WTO3214" s="132"/>
      <c r="WTP3214" s="132"/>
      <c r="WTQ3214" s="132"/>
      <c r="WTR3214" s="132"/>
      <c r="WTS3214" s="132"/>
      <c r="WTT3214" s="132"/>
      <c r="WTU3214" s="132"/>
      <c r="WTV3214" s="132"/>
      <c r="WTW3214" s="132"/>
      <c r="WTX3214" s="132"/>
      <c r="WTY3214" s="132"/>
      <c r="WTZ3214" s="132"/>
      <c r="WUA3214" s="132"/>
      <c r="WUB3214" s="132"/>
      <c r="WUC3214" s="132"/>
      <c r="WUD3214" s="132"/>
      <c r="WUE3214" s="132"/>
      <c r="WUF3214" s="132"/>
      <c r="WUG3214" s="132"/>
      <c r="WUH3214" s="132"/>
      <c r="WUI3214" s="132"/>
      <c r="WUJ3214" s="132"/>
      <c r="WUK3214" s="132"/>
      <c r="WUL3214" s="132"/>
      <c r="WUM3214" s="132"/>
      <c r="WUN3214" s="132"/>
      <c r="WUO3214" s="132"/>
      <c r="WUP3214" s="132"/>
      <c r="WUQ3214" s="132"/>
      <c r="WUR3214" s="132"/>
      <c r="WUS3214" s="132"/>
      <c r="WUT3214" s="132"/>
      <c r="WUU3214" s="132"/>
      <c r="WUV3214" s="132"/>
      <c r="WUW3214" s="132"/>
      <c r="WUX3214" s="132"/>
      <c r="WUY3214" s="132"/>
      <c r="WUZ3214" s="132"/>
      <c r="WVA3214" s="132"/>
      <c r="WVB3214" s="132"/>
      <c r="WVC3214" s="132"/>
      <c r="WVD3214" s="132"/>
      <c r="WVE3214" s="132"/>
      <c r="WVF3214" s="132"/>
      <c r="WVG3214" s="132"/>
      <c r="WVH3214" s="132"/>
      <c r="WVI3214" s="132"/>
      <c r="WVJ3214" s="132"/>
      <c r="WVK3214" s="132"/>
      <c r="WVL3214" s="132"/>
      <c r="WVM3214" s="132"/>
      <c r="WVN3214" s="132"/>
      <c r="WVO3214" s="132"/>
      <c r="WVP3214" s="132"/>
      <c r="WVQ3214" s="132"/>
      <c r="WVR3214" s="132"/>
      <c r="WVS3214" s="132"/>
      <c r="WVT3214" s="132"/>
      <c r="WVU3214" s="132"/>
      <c r="WVV3214" s="132"/>
      <c r="WVW3214" s="132"/>
      <c r="WVX3214" s="132"/>
      <c r="WVY3214" s="132"/>
      <c r="WVZ3214" s="132"/>
      <c r="WWA3214" s="132"/>
      <c r="WWB3214" s="132"/>
      <c r="WWC3214" s="132"/>
      <c r="WWD3214" s="132"/>
      <c r="WWE3214" s="132"/>
      <c r="WWF3214" s="132"/>
      <c r="WWG3214" s="132"/>
      <c r="WWH3214" s="132"/>
      <c r="WWI3214" s="132"/>
      <c r="WWJ3214" s="132"/>
      <c r="WWK3214" s="132"/>
      <c r="WWL3214" s="132"/>
      <c r="WWM3214" s="132"/>
      <c r="WWN3214" s="132"/>
      <c r="WWO3214" s="132"/>
      <c r="WWP3214" s="132"/>
      <c r="WWQ3214" s="132"/>
      <c r="WWR3214" s="132"/>
      <c r="WWS3214" s="132"/>
      <c r="WWT3214" s="132"/>
      <c r="WWU3214" s="132"/>
      <c r="WWV3214" s="132"/>
      <c r="WWW3214" s="132"/>
      <c r="WWX3214" s="132"/>
      <c r="WWY3214" s="132"/>
      <c r="WWZ3214" s="132"/>
      <c r="WXA3214" s="132"/>
      <c r="WXB3214" s="132"/>
      <c r="WXC3214" s="132"/>
      <c r="WXD3214" s="132"/>
      <c r="WXE3214" s="132"/>
      <c r="WXF3214" s="132"/>
      <c r="WXG3214" s="132"/>
      <c r="WXH3214" s="132"/>
      <c r="WXI3214" s="132"/>
      <c r="WXJ3214" s="132"/>
      <c r="WXK3214" s="132"/>
      <c r="WXL3214" s="132"/>
      <c r="WXM3214" s="132"/>
      <c r="WXN3214" s="132"/>
      <c r="WXO3214" s="132"/>
      <c r="WXP3214" s="132"/>
      <c r="WXQ3214" s="132"/>
      <c r="WXR3214" s="132"/>
      <c r="WXS3214" s="132"/>
      <c r="WXT3214" s="132"/>
      <c r="WXU3214" s="132"/>
      <c r="WXV3214" s="132"/>
      <c r="WXW3214" s="132"/>
      <c r="WXX3214" s="132"/>
      <c r="WXY3214" s="132"/>
      <c r="WXZ3214" s="132"/>
      <c r="WYA3214" s="132"/>
      <c r="WYB3214" s="132"/>
      <c r="WYC3214" s="132"/>
      <c r="WYD3214" s="132"/>
      <c r="WYE3214" s="132"/>
      <c r="WYF3214" s="132"/>
      <c r="WYG3214" s="132"/>
      <c r="WYH3214" s="132"/>
      <c r="WYI3214" s="132"/>
      <c r="WYJ3214" s="132"/>
      <c r="WYK3214" s="132"/>
      <c r="WYL3214" s="132"/>
      <c r="WYM3214" s="132"/>
      <c r="WYN3214" s="132"/>
      <c r="WYO3214" s="132"/>
      <c r="WYP3214" s="132"/>
      <c r="WYQ3214" s="132"/>
      <c r="WYR3214" s="132"/>
      <c r="WYS3214" s="132"/>
      <c r="WYT3214" s="132"/>
      <c r="WYU3214" s="132"/>
      <c r="WYV3214" s="132"/>
      <c r="WYW3214" s="132"/>
      <c r="WYX3214" s="132"/>
      <c r="WYY3214" s="132"/>
      <c r="WYZ3214" s="132"/>
      <c r="WZA3214" s="132"/>
      <c r="WZB3214" s="132"/>
      <c r="WZC3214" s="132"/>
      <c r="WZD3214" s="132"/>
      <c r="WZE3214" s="132"/>
      <c r="WZF3214" s="132"/>
      <c r="WZG3214" s="132"/>
      <c r="WZH3214" s="132"/>
      <c r="WZI3214" s="132"/>
      <c r="WZJ3214" s="132"/>
      <c r="WZK3214" s="132"/>
      <c r="WZL3214" s="132"/>
      <c r="WZM3214" s="132"/>
      <c r="WZN3214" s="132"/>
      <c r="WZO3214" s="132"/>
      <c r="WZP3214" s="132"/>
      <c r="WZQ3214" s="132"/>
      <c r="WZR3214" s="132"/>
      <c r="WZS3214" s="132"/>
      <c r="WZT3214" s="132"/>
      <c r="WZU3214" s="132"/>
      <c r="WZV3214" s="132"/>
      <c r="WZW3214" s="132"/>
      <c r="WZX3214" s="132"/>
      <c r="WZY3214" s="132"/>
      <c r="WZZ3214" s="132"/>
      <c r="XAA3214" s="132"/>
      <c r="XAB3214" s="132"/>
      <c r="XAC3214" s="132"/>
      <c r="XAD3214" s="132"/>
      <c r="XAE3214" s="132"/>
      <c r="XAF3214" s="132"/>
      <c r="XAG3214" s="132"/>
      <c r="XAH3214" s="132"/>
      <c r="XAI3214" s="132"/>
      <c r="XAJ3214" s="132"/>
      <c r="XAK3214" s="132"/>
      <c r="XAL3214" s="132"/>
      <c r="XAM3214" s="132"/>
      <c r="XAN3214" s="132"/>
      <c r="XAO3214" s="132"/>
      <c r="XAP3214" s="132"/>
      <c r="XAQ3214" s="132"/>
      <c r="XAR3214" s="132"/>
      <c r="XAS3214" s="132"/>
      <c r="XAT3214" s="132"/>
      <c r="XAU3214" s="132"/>
      <c r="XAV3214" s="132"/>
      <c r="XAW3214" s="132"/>
      <c r="XAX3214" s="132"/>
      <c r="XAY3214" s="132"/>
      <c r="XAZ3214" s="132"/>
      <c r="XBA3214" s="132"/>
      <c r="XBB3214" s="132"/>
      <c r="XBC3214" s="132"/>
      <c r="XBD3214" s="132"/>
      <c r="XBE3214" s="132"/>
      <c r="XBF3214" s="132"/>
      <c r="XBG3214" s="132"/>
      <c r="XBH3214" s="132"/>
      <c r="XBI3214" s="132"/>
      <c r="XBJ3214" s="132"/>
      <c r="XBK3214" s="132"/>
      <c r="XBL3214" s="132"/>
      <c r="XBM3214" s="132"/>
      <c r="XBN3214" s="132"/>
      <c r="XBO3214" s="132"/>
      <c r="XBP3214" s="132"/>
      <c r="XBQ3214" s="132"/>
      <c r="XBR3214" s="132"/>
      <c r="XBS3214" s="132"/>
      <c r="XBT3214" s="132"/>
      <c r="XBU3214" s="132"/>
      <c r="XBV3214" s="132"/>
      <c r="XBW3214" s="132"/>
      <c r="XBX3214" s="132"/>
      <c r="XBY3214" s="132"/>
      <c r="XBZ3214" s="132"/>
      <c r="XCA3214" s="132"/>
      <c r="XCB3214" s="132"/>
      <c r="XCC3214" s="132"/>
      <c r="XCD3214" s="132"/>
      <c r="XCE3214" s="132"/>
      <c r="XCF3214" s="132"/>
      <c r="XCG3214" s="132"/>
      <c r="XCH3214" s="132"/>
      <c r="XCI3214" s="132"/>
      <c r="XCJ3214" s="132"/>
      <c r="XCK3214" s="132"/>
      <c r="XCL3214" s="132"/>
      <c r="XCM3214" s="132"/>
      <c r="XCN3214" s="132"/>
      <c r="XCO3214" s="132"/>
      <c r="XCP3214" s="132"/>
      <c r="XCQ3214" s="132"/>
      <c r="XCR3214" s="132"/>
      <c r="XCS3214" s="132"/>
      <c r="XCT3214" s="132"/>
      <c r="XCU3214" s="132"/>
      <c r="XCV3214" s="132"/>
      <c r="XCW3214" s="132"/>
      <c r="XCX3214" s="132"/>
      <c r="XCY3214" s="132"/>
      <c r="XCZ3214" s="132"/>
      <c r="XDA3214" s="132"/>
      <c r="XDB3214" s="132"/>
      <c r="XDC3214" s="132"/>
      <c r="XDD3214" s="132"/>
      <c r="XDE3214" s="132"/>
      <c r="XDF3214" s="132"/>
      <c r="XDG3214" s="132"/>
      <c r="XDH3214" s="132"/>
      <c r="XDI3214" s="132"/>
      <c r="XDJ3214" s="132"/>
      <c r="XDK3214" s="132"/>
      <c r="XDL3214" s="132"/>
      <c r="XDM3214" s="132"/>
      <c r="XDN3214" s="132"/>
      <c r="XDO3214" s="132"/>
      <c r="XDP3214" s="132"/>
      <c r="XDQ3214" s="132"/>
      <c r="XDR3214" s="132"/>
      <c r="XDS3214" s="132"/>
      <c r="XDT3214" s="132"/>
      <c r="XDU3214" s="132"/>
      <c r="XDV3214" s="132"/>
      <c r="XDW3214" s="132"/>
      <c r="XDX3214" s="132"/>
      <c r="XDY3214" s="132"/>
      <c r="XDZ3214" s="132"/>
      <c r="XEA3214" s="132"/>
      <c r="XEB3214" s="132"/>
      <c r="XEC3214" s="132"/>
      <c r="XED3214" s="132"/>
      <c r="XEE3214" s="132"/>
      <c r="XEF3214" s="132"/>
      <c r="XEG3214" s="132"/>
      <c r="XEH3214" s="132"/>
      <c r="XEI3214" s="132"/>
      <c r="XEJ3214" s="132"/>
      <c r="XEK3214" s="132"/>
      <c r="XEL3214" s="132"/>
      <c r="XEM3214" s="132"/>
      <c r="XEN3214" s="132"/>
      <c r="XEO3214" s="132"/>
      <c r="XEP3214" s="132"/>
      <c r="XEQ3214" s="132"/>
      <c r="XER3214" s="132"/>
      <c r="XES3214" s="132"/>
      <c r="XET3214" s="132"/>
      <c r="XEU3214" s="132"/>
      <c r="XEV3214" s="132"/>
      <c r="XEW3214" s="132"/>
      <c r="XEX3214" s="132"/>
      <c r="XEY3214" s="132"/>
      <c r="XEZ3214" s="132"/>
      <c r="XFA3214" s="132"/>
      <c r="XFB3214" s="132"/>
      <c r="XFC3214" s="132"/>
      <c r="XFD3214" s="132"/>
    </row>
    <row r="3215" s="14" customFormat="1" ht="54" spans="1:16384">
      <c r="A3215" s="132">
        <v>3212</v>
      </c>
      <c r="B3215" s="132" t="s">
        <v>515</v>
      </c>
      <c r="C3215" s="132" t="s">
        <v>44</v>
      </c>
      <c r="D3215" s="132" t="s">
        <v>81</v>
      </c>
      <c r="E3215" s="132" t="s">
        <v>4881</v>
      </c>
      <c r="F3215" s="132">
        <v>1.26</v>
      </c>
      <c r="G3215" s="132"/>
      <c r="H3215" s="132">
        <v>1.63</v>
      </c>
      <c r="I3215" s="132"/>
      <c r="J3215" s="132"/>
      <c r="K3215" s="132"/>
      <c r="L3215" s="132"/>
      <c r="M3215" s="132"/>
      <c r="N3215" s="132"/>
      <c r="O3215" s="132"/>
      <c r="P3215" s="132"/>
      <c r="Q3215" s="132"/>
      <c r="R3215" s="132"/>
      <c r="S3215" s="132"/>
      <c r="T3215" s="132"/>
      <c r="U3215" s="132"/>
      <c r="V3215" s="132"/>
      <c r="W3215" s="132"/>
      <c r="X3215" s="132">
        <v>1</v>
      </c>
      <c r="Y3215" s="132"/>
      <c r="Z3215" s="132">
        <v>1.25</v>
      </c>
      <c r="AA3215" s="132"/>
      <c r="AB3215" s="132"/>
      <c r="AC3215" s="132"/>
      <c r="AD3215" s="132">
        <v>1.08</v>
      </c>
      <c r="AE3215" s="132"/>
      <c r="AF3215" s="132"/>
      <c r="AG3215" s="132"/>
      <c r="AH3215" s="132"/>
      <c r="AI3215" s="132"/>
      <c r="AJ3215" s="132"/>
      <c r="AK3215" s="132">
        <v>1.24</v>
      </c>
      <c r="AL3215" s="132"/>
      <c r="AM3215" s="132"/>
      <c r="AN3215" s="132"/>
      <c r="AO3215" s="132"/>
      <c r="AP3215" s="132"/>
      <c r="AQ3215" s="132"/>
      <c r="AR3215" s="132"/>
      <c r="AS3215" s="132"/>
      <c r="AT3215" s="132"/>
      <c r="AU3215" s="132"/>
      <c r="AV3215" s="132"/>
      <c r="AW3215" s="132"/>
      <c r="AX3215" s="132"/>
      <c r="AY3215" s="132"/>
      <c r="AZ3215" s="132"/>
      <c r="BA3215" s="132"/>
      <c r="BB3215" s="132"/>
      <c r="BC3215" s="132"/>
      <c r="BD3215" s="132"/>
      <c r="BE3215" s="132"/>
      <c r="BF3215" s="132"/>
      <c r="BG3215" s="132"/>
      <c r="BH3215" s="132"/>
      <c r="BI3215" s="132"/>
      <c r="BJ3215" s="132"/>
      <c r="BK3215" s="132"/>
      <c r="BL3215" s="132"/>
      <c r="BM3215" s="132"/>
      <c r="BN3215" s="132"/>
      <c r="BO3215" s="132"/>
      <c r="BP3215" s="132"/>
      <c r="BQ3215" s="132"/>
      <c r="BR3215" s="132"/>
      <c r="BS3215" s="132"/>
      <c r="BT3215" s="132"/>
      <c r="BU3215" s="132"/>
      <c r="BV3215" s="132"/>
      <c r="BW3215" s="132"/>
      <c r="BX3215" s="132"/>
      <c r="BY3215" s="132"/>
      <c r="BZ3215" s="132"/>
      <c r="CA3215" s="132"/>
      <c r="CB3215" s="132"/>
      <c r="CC3215" s="132"/>
      <c r="CD3215" s="132"/>
      <c r="CE3215" s="132"/>
      <c r="CF3215" s="132"/>
      <c r="CG3215" s="132"/>
      <c r="CH3215" s="132"/>
      <c r="CI3215" s="132"/>
      <c r="CJ3215" s="132"/>
      <c r="CK3215" s="132"/>
      <c r="CL3215" s="132"/>
      <c r="CM3215" s="132"/>
      <c r="CN3215" s="132"/>
      <c r="CO3215" s="132"/>
      <c r="CP3215" s="132"/>
      <c r="CQ3215" s="132"/>
      <c r="CR3215" s="132"/>
      <c r="CS3215" s="132"/>
      <c r="CT3215" s="132"/>
      <c r="CU3215" s="132"/>
      <c r="CV3215" s="132"/>
      <c r="CW3215" s="132"/>
      <c r="CX3215" s="132"/>
      <c r="CY3215" s="132"/>
      <c r="CZ3215" s="132"/>
      <c r="DA3215" s="132"/>
      <c r="DB3215" s="132"/>
      <c r="DC3215" s="132"/>
      <c r="DD3215" s="132"/>
      <c r="DE3215" s="132"/>
      <c r="DF3215" s="132"/>
      <c r="DG3215" s="132"/>
      <c r="DH3215" s="132"/>
      <c r="DI3215" s="132"/>
      <c r="DJ3215" s="132"/>
      <c r="DK3215" s="132"/>
      <c r="DL3215" s="132"/>
      <c r="DM3215" s="132"/>
      <c r="DN3215" s="132"/>
      <c r="DO3215" s="132"/>
      <c r="DP3215" s="132"/>
      <c r="DQ3215" s="132"/>
      <c r="DR3215" s="132"/>
      <c r="DS3215" s="132"/>
      <c r="DT3215" s="132"/>
      <c r="DU3215" s="132"/>
      <c r="DV3215" s="132"/>
      <c r="DW3215" s="132"/>
      <c r="DX3215" s="132"/>
      <c r="DY3215" s="132"/>
      <c r="DZ3215" s="132"/>
      <c r="EA3215" s="132"/>
      <c r="EB3215" s="132"/>
      <c r="EC3215" s="132"/>
      <c r="ED3215" s="132"/>
      <c r="EE3215" s="132"/>
      <c r="EF3215" s="132"/>
      <c r="EG3215" s="132"/>
      <c r="EH3215" s="132"/>
      <c r="EI3215" s="132"/>
      <c r="EJ3215" s="132"/>
      <c r="EK3215" s="132"/>
      <c r="EL3215" s="132"/>
      <c r="EM3215" s="132"/>
      <c r="EN3215" s="132"/>
      <c r="EO3215" s="132"/>
      <c r="EP3215" s="132"/>
      <c r="EQ3215" s="132"/>
      <c r="ER3215" s="132"/>
      <c r="ES3215" s="132"/>
      <c r="ET3215" s="132"/>
      <c r="EU3215" s="132"/>
      <c r="EV3215" s="132"/>
      <c r="EW3215" s="132"/>
      <c r="EX3215" s="132"/>
      <c r="EY3215" s="132"/>
      <c r="EZ3215" s="132"/>
      <c r="FA3215" s="132"/>
      <c r="FB3215" s="132"/>
      <c r="FC3215" s="132"/>
      <c r="FD3215" s="132"/>
      <c r="FE3215" s="132"/>
      <c r="FF3215" s="132"/>
      <c r="FG3215" s="132"/>
      <c r="FH3215" s="132"/>
      <c r="FI3215" s="132"/>
      <c r="FJ3215" s="132"/>
      <c r="FK3215" s="132"/>
      <c r="FL3215" s="132"/>
      <c r="FM3215" s="132"/>
      <c r="FN3215" s="132"/>
      <c r="FO3215" s="132"/>
      <c r="FP3215" s="132"/>
      <c r="FQ3215" s="132"/>
      <c r="FR3215" s="132"/>
      <c r="FS3215" s="132"/>
      <c r="FT3215" s="132"/>
      <c r="FU3215" s="132"/>
      <c r="FV3215" s="132"/>
      <c r="FW3215" s="132"/>
      <c r="FX3215" s="132"/>
      <c r="FY3215" s="132"/>
      <c r="FZ3215" s="132"/>
      <c r="GA3215" s="132"/>
      <c r="GB3215" s="132"/>
      <c r="GC3215" s="132"/>
      <c r="GD3215" s="132"/>
      <c r="GE3215" s="132"/>
      <c r="GF3215" s="132"/>
      <c r="GG3215" s="132"/>
      <c r="GH3215" s="132"/>
      <c r="GI3215" s="132"/>
      <c r="GJ3215" s="132"/>
      <c r="GK3215" s="132"/>
      <c r="GL3215" s="132"/>
      <c r="GM3215" s="132"/>
      <c r="GN3215" s="132"/>
      <c r="GO3215" s="132"/>
      <c r="GP3215" s="132"/>
      <c r="GQ3215" s="132"/>
      <c r="GR3215" s="132"/>
      <c r="GS3215" s="132"/>
      <c r="GT3215" s="132"/>
      <c r="GU3215" s="132"/>
      <c r="GV3215" s="132"/>
      <c r="GW3215" s="132"/>
      <c r="GX3215" s="132"/>
      <c r="GY3215" s="132"/>
      <c r="GZ3215" s="132"/>
      <c r="HA3215" s="132"/>
      <c r="HB3215" s="132"/>
      <c r="HC3215" s="132"/>
      <c r="HD3215" s="132"/>
      <c r="HE3215" s="132"/>
      <c r="HF3215" s="132"/>
      <c r="HG3215" s="132"/>
      <c r="HH3215" s="132"/>
      <c r="HI3215" s="132"/>
      <c r="HJ3215" s="132"/>
      <c r="HK3215" s="132"/>
      <c r="HL3215" s="132"/>
      <c r="HM3215" s="132"/>
      <c r="HN3215" s="132"/>
      <c r="HO3215" s="132"/>
      <c r="HP3215" s="132"/>
      <c r="HQ3215" s="132"/>
      <c r="HR3215" s="132"/>
      <c r="HS3215" s="132"/>
      <c r="HT3215" s="132"/>
      <c r="HU3215" s="132"/>
      <c r="HV3215" s="132"/>
      <c r="HW3215" s="132"/>
      <c r="HX3215" s="132"/>
      <c r="HY3215" s="132"/>
      <c r="HZ3215" s="132"/>
      <c r="IA3215" s="132"/>
      <c r="IB3215" s="132"/>
      <c r="IC3215" s="132"/>
      <c r="ID3215" s="132"/>
      <c r="IE3215" s="132"/>
      <c r="IF3215" s="132"/>
      <c r="IG3215" s="132"/>
      <c r="IH3215" s="132"/>
      <c r="II3215" s="132"/>
      <c r="IJ3215" s="132"/>
      <c r="IK3215" s="132"/>
      <c r="IL3215" s="132"/>
      <c r="IM3215" s="132"/>
      <c r="IN3215" s="132"/>
      <c r="IO3215" s="132"/>
      <c r="IP3215" s="132"/>
      <c r="IQ3215" s="132"/>
      <c r="IR3215" s="132"/>
      <c r="IS3215" s="132"/>
      <c r="IT3215" s="132"/>
      <c r="IU3215" s="132"/>
      <c r="IV3215" s="132"/>
      <c r="IW3215" s="132"/>
      <c r="IX3215" s="132"/>
      <c r="IY3215" s="132"/>
      <c r="IZ3215" s="132"/>
      <c r="JA3215" s="132"/>
      <c r="JB3215" s="132"/>
      <c r="JC3215" s="132"/>
      <c r="JD3215" s="132"/>
      <c r="JE3215" s="132"/>
      <c r="JF3215" s="132"/>
      <c r="JG3215" s="132"/>
      <c r="JH3215" s="132"/>
      <c r="JI3215" s="132"/>
      <c r="JJ3215" s="132"/>
      <c r="JK3215" s="132"/>
      <c r="JL3215" s="132"/>
      <c r="JM3215" s="132"/>
      <c r="JN3215" s="132"/>
      <c r="JO3215" s="132"/>
      <c r="JP3215" s="132"/>
      <c r="JQ3215" s="132"/>
      <c r="JR3215" s="132"/>
      <c r="JS3215" s="132"/>
      <c r="JT3215" s="132"/>
      <c r="JU3215" s="132"/>
      <c r="JV3215" s="132"/>
      <c r="JW3215" s="132"/>
      <c r="JX3215" s="132"/>
      <c r="JY3215" s="132"/>
      <c r="JZ3215" s="132"/>
      <c r="KA3215" s="132"/>
      <c r="KB3215" s="132"/>
      <c r="KC3215" s="132"/>
      <c r="KD3215" s="132"/>
      <c r="KE3215" s="132"/>
      <c r="KF3215" s="132"/>
      <c r="KG3215" s="132"/>
      <c r="KH3215" s="132"/>
      <c r="KI3215" s="132"/>
      <c r="KJ3215" s="132"/>
      <c r="KK3215" s="132"/>
      <c r="KL3215" s="132"/>
      <c r="KM3215" s="132"/>
      <c r="KN3215" s="132"/>
      <c r="KO3215" s="132"/>
      <c r="KP3215" s="132"/>
      <c r="KQ3215" s="132"/>
      <c r="KR3215" s="132"/>
      <c r="KS3215" s="132"/>
      <c r="KT3215" s="132"/>
      <c r="KU3215" s="132"/>
      <c r="KV3215" s="132"/>
      <c r="KW3215" s="132"/>
      <c r="KX3215" s="132"/>
      <c r="KY3215" s="132"/>
      <c r="KZ3215" s="132"/>
      <c r="LA3215" s="132"/>
      <c r="LB3215" s="132"/>
      <c r="LC3215" s="132"/>
      <c r="LD3215" s="132"/>
      <c r="LE3215" s="132"/>
      <c r="LF3215" s="132"/>
      <c r="LG3215" s="132"/>
      <c r="LH3215" s="132"/>
      <c r="LI3215" s="132"/>
      <c r="LJ3215" s="132"/>
      <c r="LK3215" s="132"/>
      <c r="LL3215" s="132"/>
      <c r="LM3215" s="132"/>
      <c r="LN3215" s="132"/>
      <c r="LO3215" s="132"/>
      <c r="LP3215" s="132"/>
      <c r="LQ3215" s="132"/>
      <c r="LR3215" s="132"/>
      <c r="LS3215" s="132"/>
      <c r="LT3215" s="132"/>
      <c r="LU3215" s="132"/>
      <c r="LV3215" s="132"/>
      <c r="LW3215" s="132"/>
      <c r="LX3215" s="132"/>
      <c r="LY3215" s="132"/>
      <c r="LZ3215" s="132"/>
      <c r="MA3215" s="132"/>
      <c r="MB3215" s="132"/>
      <c r="MC3215" s="132"/>
      <c r="MD3215" s="132"/>
      <c r="ME3215" s="132"/>
      <c r="MF3215" s="132"/>
      <c r="MG3215" s="132"/>
      <c r="MH3215" s="132"/>
      <c r="MI3215" s="132"/>
      <c r="MJ3215" s="132"/>
      <c r="MK3215" s="132"/>
      <c r="ML3215" s="132"/>
      <c r="MM3215" s="132"/>
      <c r="MN3215" s="132"/>
      <c r="MO3215" s="132"/>
      <c r="MP3215" s="132"/>
      <c r="MQ3215" s="132"/>
      <c r="MR3215" s="132"/>
      <c r="MS3215" s="132"/>
      <c r="MT3215" s="132"/>
      <c r="MU3215" s="132"/>
      <c r="MV3215" s="132"/>
      <c r="MW3215" s="132"/>
      <c r="MX3215" s="132"/>
      <c r="MY3215" s="132"/>
      <c r="MZ3215" s="132"/>
      <c r="NA3215" s="132"/>
      <c r="NB3215" s="132"/>
      <c r="NC3215" s="132"/>
      <c r="ND3215" s="132"/>
      <c r="NE3215" s="132"/>
      <c r="NF3215" s="132"/>
      <c r="NG3215" s="132"/>
      <c r="NH3215" s="132"/>
      <c r="NI3215" s="132"/>
      <c r="NJ3215" s="132"/>
      <c r="NK3215" s="132"/>
      <c r="NL3215" s="132"/>
      <c r="NM3215" s="132"/>
      <c r="NN3215" s="132"/>
      <c r="NO3215" s="132"/>
      <c r="NP3215" s="132"/>
      <c r="NQ3215" s="132"/>
      <c r="NR3215" s="132"/>
      <c r="NS3215" s="132"/>
      <c r="NT3215" s="132"/>
      <c r="NU3215" s="132"/>
      <c r="NV3215" s="132"/>
      <c r="NW3215" s="132"/>
      <c r="NX3215" s="132"/>
      <c r="NY3215" s="132"/>
      <c r="NZ3215" s="132"/>
      <c r="OA3215" s="132"/>
      <c r="OB3215" s="132"/>
      <c r="OC3215" s="132"/>
      <c r="OD3215" s="132"/>
      <c r="OE3215" s="132"/>
      <c r="OF3215" s="132"/>
      <c r="OG3215" s="132"/>
      <c r="OH3215" s="132"/>
      <c r="OI3215" s="132"/>
      <c r="OJ3215" s="132"/>
      <c r="OK3215" s="132"/>
      <c r="OL3215" s="132"/>
      <c r="OM3215" s="132"/>
      <c r="ON3215" s="132"/>
      <c r="OO3215" s="132"/>
      <c r="OP3215" s="132"/>
      <c r="OQ3215" s="132"/>
      <c r="OR3215" s="132"/>
      <c r="OS3215" s="132"/>
      <c r="OT3215" s="132"/>
      <c r="OU3215" s="132"/>
      <c r="OV3215" s="132"/>
      <c r="OW3215" s="132"/>
      <c r="OX3215" s="132"/>
      <c r="OY3215" s="132"/>
      <c r="OZ3215" s="132"/>
      <c r="PA3215" s="132"/>
      <c r="PB3215" s="132"/>
      <c r="PC3215" s="132"/>
      <c r="PD3215" s="132"/>
      <c r="PE3215" s="132"/>
      <c r="PF3215" s="132"/>
      <c r="PG3215" s="132"/>
      <c r="PH3215" s="132"/>
      <c r="PI3215" s="132"/>
      <c r="PJ3215" s="132"/>
      <c r="PK3215" s="132"/>
      <c r="PL3215" s="132"/>
      <c r="PM3215" s="132"/>
      <c r="PN3215" s="132"/>
      <c r="PO3215" s="132"/>
      <c r="PP3215" s="132"/>
      <c r="PQ3215" s="132"/>
      <c r="PR3215" s="132"/>
      <c r="PS3215" s="132"/>
      <c r="PT3215" s="132"/>
      <c r="PU3215" s="132"/>
      <c r="PV3215" s="132"/>
      <c r="PW3215" s="132"/>
      <c r="PX3215" s="132"/>
      <c r="PY3215" s="132"/>
      <c r="PZ3215" s="132"/>
      <c r="QA3215" s="132"/>
      <c r="QB3215" s="132"/>
      <c r="QC3215" s="132"/>
      <c r="QD3215" s="132"/>
      <c r="QE3215" s="132"/>
      <c r="QF3215" s="132"/>
      <c r="QG3215" s="132"/>
      <c r="QH3215" s="132"/>
      <c r="QI3215" s="132"/>
      <c r="QJ3215" s="132"/>
      <c r="QK3215" s="132"/>
      <c r="QL3215" s="132"/>
      <c r="QM3215" s="132"/>
      <c r="QN3215" s="132"/>
      <c r="QO3215" s="132"/>
      <c r="QP3215" s="132"/>
      <c r="QQ3215" s="132"/>
      <c r="QR3215" s="132"/>
      <c r="QS3215" s="132"/>
      <c r="QT3215" s="132"/>
      <c r="QU3215" s="132"/>
      <c r="QV3215" s="132"/>
      <c r="QW3215" s="132"/>
      <c r="QX3215" s="132"/>
      <c r="QY3215" s="132"/>
      <c r="QZ3215" s="132"/>
      <c r="RA3215" s="132"/>
      <c r="RB3215" s="132"/>
      <c r="RC3215" s="132"/>
      <c r="RD3215" s="132"/>
      <c r="RE3215" s="132"/>
      <c r="RF3215" s="132"/>
      <c r="RG3215" s="132"/>
      <c r="RH3215" s="132"/>
      <c r="RI3215" s="132"/>
      <c r="RJ3215" s="132"/>
      <c r="RK3215" s="132"/>
      <c r="RL3215" s="132"/>
      <c r="RM3215" s="132"/>
      <c r="RN3215" s="132"/>
      <c r="RO3215" s="132"/>
      <c r="RP3215" s="132"/>
      <c r="RQ3215" s="132"/>
      <c r="RR3215" s="132"/>
      <c r="RS3215" s="132"/>
      <c r="RT3215" s="132"/>
      <c r="RU3215" s="132"/>
      <c r="RV3215" s="132"/>
      <c r="RW3215" s="132"/>
      <c r="RX3215" s="132"/>
      <c r="RY3215" s="132"/>
      <c r="RZ3215" s="132"/>
      <c r="SA3215" s="132"/>
      <c r="SB3215" s="132"/>
      <c r="SC3215" s="132"/>
      <c r="SD3215" s="132"/>
      <c r="SE3215" s="132"/>
      <c r="SF3215" s="132"/>
      <c r="SG3215" s="132"/>
      <c r="SH3215" s="132"/>
      <c r="SI3215" s="132"/>
      <c r="SJ3215" s="132"/>
      <c r="SK3215" s="132"/>
      <c r="SL3215" s="132"/>
      <c r="SM3215" s="132"/>
      <c r="SN3215" s="132"/>
      <c r="SO3215" s="132"/>
      <c r="SP3215" s="132"/>
      <c r="SQ3215" s="132"/>
      <c r="SR3215" s="132"/>
      <c r="SS3215" s="132"/>
      <c r="ST3215" s="132"/>
      <c r="SU3215" s="132"/>
      <c r="SV3215" s="132"/>
      <c r="SW3215" s="132"/>
      <c r="SX3215" s="132"/>
      <c r="SY3215" s="132"/>
      <c r="SZ3215" s="132"/>
      <c r="TA3215" s="132"/>
      <c r="TB3215" s="132"/>
      <c r="TC3215" s="132"/>
      <c r="TD3215" s="132"/>
      <c r="TE3215" s="132"/>
      <c r="TF3215" s="132"/>
      <c r="TG3215" s="132"/>
      <c r="TH3215" s="132"/>
      <c r="TI3215" s="132"/>
      <c r="TJ3215" s="132"/>
      <c r="TK3215" s="132"/>
      <c r="TL3215" s="132"/>
      <c r="TM3215" s="132"/>
      <c r="TN3215" s="132"/>
      <c r="TO3215" s="132"/>
      <c r="TP3215" s="132"/>
      <c r="TQ3215" s="132"/>
      <c r="TR3215" s="132"/>
      <c r="TS3215" s="132"/>
      <c r="TT3215" s="132"/>
      <c r="TU3215" s="132"/>
      <c r="TV3215" s="132"/>
      <c r="TW3215" s="132"/>
      <c r="TX3215" s="132"/>
      <c r="TY3215" s="132"/>
      <c r="TZ3215" s="132"/>
      <c r="UA3215" s="132"/>
      <c r="UB3215" s="132"/>
      <c r="UC3215" s="132"/>
      <c r="UD3215" s="132"/>
      <c r="UE3215" s="132"/>
      <c r="UF3215" s="132"/>
      <c r="UG3215" s="132"/>
      <c r="UH3215" s="132"/>
      <c r="UI3215" s="132"/>
      <c r="UJ3215" s="132"/>
      <c r="UK3215" s="132"/>
      <c r="UL3215" s="132"/>
      <c r="UM3215" s="132"/>
      <c r="UN3215" s="132"/>
      <c r="UO3215" s="132"/>
      <c r="UP3215" s="132"/>
      <c r="UQ3215" s="132"/>
      <c r="UR3215" s="132"/>
      <c r="US3215" s="132"/>
      <c r="UT3215" s="132"/>
      <c r="UU3215" s="132"/>
      <c r="UV3215" s="132"/>
      <c r="UW3215" s="132"/>
      <c r="UX3215" s="132"/>
      <c r="UY3215" s="132"/>
      <c r="UZ3215" s="132"/>
      <c r="VA3215" s="132"/>
      <c r="VB3215" s="132"/>
      <c r="VC3215" s="132"/>
      <c r="VD3215" s="132"/>
      <c r="VE3215" s="132"/>
      <c r="VF3215" s="132"/>
      <c r="VG3215" s="132"/>
      <c r="VH3215" s="132"/>
      <c r="VI3215" s="132"/>
      <c r="VJ3215" s="132"/>
      <c r="VK3215" s="132"/>
      <c r="VL3215" s="132"/>
      <c r="VM3215" s="132"/>
      <c r="VN3215" s="132"/>
      <c r="VO3215" s="132"/>
      <c r="VP3215" s="132"/>
      <c r="VQ3215" s="132"/>
      <c r="VR3215" s="132"/>
      <c r="VS3215" s="132"/>
      <c r="VT3215" s="132"/>
      <c r="VU3215" s="132"/>
      <c r="VV3215" s="132"/>
      <c r="VW3215" s="132"/>
      <c r="VX3215" s="132"/>
      <c r="VY3215" s="132"/>
      <c r="VZ3215" s="132"/>
      <c r="WA3215" s="132"/>
      <c r="WB3215" s="132"/>
      <c r="WC3215" s="132"/>
      <c r="WD3215" s="132"/>
      <c r="WE3215" s="132"/>
      <c r="WF3215" s="132"/>
      <c r="WG3215" s="132"/>
      <c r="WH3215" s="132"/>
      <c r="WI3215" s="132"/>
      <c r="WJ3215" s="132"/>
      <c r="WK3215" s="132"/>
      <c r="WL3215" s="132"/>
      <c r="WM3215" s="132"/>
      <c r="WN3215" s="132"/>
      <c r="WO3215" s="132"/>
      <c r="WP3215" s="132"/>
      <c r="WQ3215" s="132"/>
      <c r="WR3215" s="132"/>
      <c r="WS3215" s="132"/>
      <c r="WT3215" s="132"/>
      <c r="WU3215" s="132"/>
      <c r="WV3215" s="132"/>
      <c r="WW3215" s="132"/>
      <c r="WX3215" s="132"/>
      <c r="WY3215" s="132"/>
      <c r="WZ3215" s="132"/>
      <c r="XA3215" s="132"/>
      <c r="XB3215" s="132"/>
      <c r="XC3215" s="132"/>
      <c r="XD3215" s="132"/>
      <c r="XE3215" s="132"/>
      <c r="XF3215" s="132"/>
      <c r="XG3215" s="132"/>
      <c r="XH3215" s="132"/>
      <c r="XI3215" s="132"/>
      <c r="XJ3215" s="132"/>
      <c r="XK3215" s="132"/>
      <c r="XL3215" s="132"/>
      <c r="XM3215" s="132"/>
      <c r="XN3215" s="132"/>
      <c r="XO3215" s="132"/>
      <c r="XP3215" s="132"/>
      <c r="XQ3215" s="132"/>
      <c r="XR3215" s="132"/>
      <c r="XS3215" s="132"/>
      <c r="XT3215" s="132"/>
      <c r="XU3215" s="132"/>
      <c r="XV3215" s="132"/>
      <c r="XW3215" s="132"/>
      <c r="XX3215" s="132"/>
      <c r="XY3215" s="132"/>
      <c r="XZ3215" s="132"/>
      <c r="YA3215" s="132"/>
      <c r="YB3215" s="132"/>
      <c r="YC3215" s="132"/>
      <c r="YD3215" s="132"/>
      <c r="YE3215" s="132"/>
      <c r="YF3215" s="132"/>
      <c r="YG3215" s="132"/>
      <c r="YH3215" s="132"/>
      <c r="YI3215" s="132"/>
      <c r="YJ3215" s="132"/>
      <c r="YK3215" s="132"/>
      <c r="YL3215" s="132"/>
      <c r="YM3215" s="132"/>
      <c r="YN3215" s="132"/>
      <c r="YO3215" s="132"/>
      <c r="YP3215" s="132"/>
      <c r="YQ3215" s="132"/>
      <c r="YR3215" s="132"/>
      <c r="YS3215" s="132"/>
      <c r="YT3215" s="132"/>
      <c r="YU3215" s="132"/>
      <c r="YV3215" s="132"/>
      <c r="YW3215" s="132"/>
      <c r="YX3215" s="132"/>
      <c r="YY3215" s="132"/>
      <c r="YZ3215" s="132"/>
      <c r="ZA3215" s="132"/>
      <c r="ZB3215" s="132"/>
      <c r="ZC3215" s="132"/>
      <c r="ZD3215" s="132"/>
      <c r="ZE3215" s="132"/>
      <c r="ZF3215" s="132"/>
      <c r="ZG3215" s="132"/>
      <c r="ZH3215" s="132"/>
      <c r="ZI3215" s="132"/>
      <c r="ZJ3215" s="132"/>
      <c r="ZK3215" s="132"/>
      <c r="ZL3215" s="132"/>
      <c r="ZM3215" s="132"/>
      <c r="ZN3215" s="132"/>
      <c r="ZO3215" s="132"/>
      <c r="ZP3215" s="132"/>
      <c r="ZQ3215" s="132"/>
      <c r="ZR3215" s="132"/>
      <c r="ZS3215" s="132"/>
      <c r="ZT3215" s="132"/>
      <c r="ZU3215" s="132"/>
      <c r="ZV3215" s="132"/>
      <c r="ZW3215" s="132"/>
      <c r="ZX3215" s="132"/>
      <c r="ZY3215" s="132"/>
      <c r="ZZ3215" s="132"/>
      <c r="AAA3215" s="132"/>
      <c r="AAB3215" s="132"/>
      <c r="AAC3215" s="132"/>
      <c r="AAD3215" s="132"/>
      <c r="AAE3215" s="132"/>
      <c r="AAF3215" s="132"/>
      <c r="AAG3215" s="132"/>
      <c r="AAH3215" s="132"/>
      <c r="AAI3215" s="132"/>
      <c r="AAJ3215" s="132"/>
      <c r="AAK3215" s="132"/>
      <c r="AAL3215" s="132"/>
      <c r="AAM3215" s="132"/>
      <c r="AAN3215" s="132"/>
      <c r="AAO3215" s="132"/>
      <c r="AAP3215" s="132"/>
      <c r="AAQ3215" s="132"/>
      <c r="AAR3215" s="132"/>
      <c r="AAS3215" s="132"/>
      <c r="AAT3215" s="132"/>
      <c r="AAU3215" s="132"/>
      <c r="AAV3215" s="132"/>
      <c r="AAW3215" s="132"/>
      <c r="AAX3215" s="132"/>
      <c r="AAY3215" s="132"/>
      <c r="AAZ3215" s="132"/>
      <c r="ABA3215" s="132"/>
      <c r="ABB3215" s="132"/>
      <c r="ABC3215" s="132"/>
      <c r="ABD3215" s="132"/>
      <c r="ABE3215" s="132"/>
      <c r="ABF3215" s="132"/>
      <c r="ABG3215" s="132"/>
      <c r="ABH3215" s="132"/>
      <c r="ABI3215" s="132"/>
      <c r="ABJ3215" s="132"/>
      <c r="ABK3215" s="132"/>
      <c r="ABL3215" s="132"/>
      <c r="ABM3215" s="132"/>
      <c r="ABN3215" s="132"/>
      <c r="ABO3215" s="132"/>
      <c r="ABP3215" s="132"/>
      <c r="ABQ3215" s="132"/>
      <c r="ABR3215" s="132"/>
      <c r="ABS3215" s="132"/>
      <c r="ABT3215" s="132"/>
      <c r="ABU3215" s="132"/>
      <c r="ABV3215" s="132"/>
      <c r="ABW3215" s="132"/>
      <c r="ABX3215" s="132"/>
      <c r="ABY3215" s="132"/>
      <c r="ABZ3215" s="132"/>
      <c r="ACA3215" s="132"/>
      <c r="ACB3215" s="132"/>
      <c r="ACC3215" s="132"/>
      <c r="ACD3215" s="132"/>
      <c r="ACE3215" s="132"/>
      <c r="ACF3215" s="132"/>
      <c r="ACG3215" s="132"/>
      <c r="ACH3215" s="132"/>
      <c r="ACI3215" s="132"/>
      <c r="ACJ3215" s="132"/>
      <c r="ACK3215" s="132"/>
      <c r="ACL3215" s="132"/>
      <c r="ACM3215" s="132"/>
      <c r="ACN3215" s="132"/>
      <c r="ACO3215" s="132"/>
      <c r="ACP3215" s="132"/>
      <c r="ACQ3215" s="132"/>
      <c r="ACR3215" s="132"/>
      <c r="ACS3215" s="132"/>
      <c r="ACT3215" s="132"/>
      <c r="ACU3215" s="132"/>
      <c r="ACV3215" s="132"/>
      <c r="ACW3215" s="132"/>
      <c r="ACX3215" s="132"/>
      <c r="ACY3215" s="132"/>
      <c r="ACZ3215" s="132"/>
      <c r="ADA3215" s="132"/>
      <c r="ADB3215" s="132"/>
      <c r="ADC3215" s="132"/>
      <c r="ADD3215" s="132"/>
      <c r="ADE3215" s="132"/>
      <c r="ADF3215" s="132"/>
      <c r="ADG3215" s="132"/>
      <c r="ADH3215" s="132"/>
      <c r="ADI3215" s="132"/>
      <c r="ADJ3215" s="132"/>
      <c r="ADK3215" s="132"/>
      <c r="ADL3215" s="132"/>
      <c r="ADM3215" s="132"/>
      <c r="ADN3215" s="132"/>
      <c r="ADO3215" s="132"/>
      <c r="ADP3215" s="132"/>
      <c r="ADQ3215" s="132"/>
      <c r="ADR3215" s="132"/>
      <c r="ADS3215" s="132"/>
      <c r="ADT3215" s="132"/>
      <c r="ADU3215" s="132"/>
      <c r="ADV3215" s="132"/>
      <c r="ADW3215" s="132"/>
      <c r="ADX3215" s="132"/>
      <c r="ADY3215" s="132"/>
      <c r="ADZ3215" s="132"/>
      <c r="AEA3215" s="132"/>
      <c r="AEB3215" s="132"/>
      <c r="AEC3215" s="132"/>
      <c r="AED3215" s="132"/>
      <c r="AEE3215" s="132"/>
      <c r="AEF3215" s="132"/>
      <c r="AEG3215" s="132"/>
      <c r="AEH3215" s="132"/>
      <c r="AEI3215" s="132"/>
      <c r="AEJ3215" s="132"/>
      <c r="AEK3215" s="132"/>
      <c r="AEL3215" s="132"/>
      <c r="AEM3215" s="132"/>
      <c r="AEN3215" s="132"/>
      <c r="AEO3215" s="132"/>
      <c r="AEP3215" s="132"/>
      <c r="AEQ3215" s="132"/>
      <c r="AER3215" s="132"/>
      <c r="AES3215" s="132"/>
      <c r="AET3215" s="132"/>
      <c r="AEU3215" s="132"/>
      <c r="AEV3215" s="132"/>
      <c r="AEW3215" s="132"/>
      <c r="AEX3215" s="132"/>
      <c r="AEY3215" s="132"/>
      <c r="AEZ3215" s="132"/>
      <c r="AFA3215" s="132"/>
      <c r="AFB3215" s="132"/>
      <c r="AFC3215" s="132"/>
      <c r="AFD3215" s="132"/>
      <c r="AFE3215" s="132"/>
      <c r="AFF3215" s="132"/>
      <c r="AFG3215" s="132"/>
      <c r="AFH3215" s="132"/>
      <c r="AFI3215" s="132"/>
      <c r="AFJ3215" s="132"/>
      <c r="AFK3215" s="132"/>
      <c r="AFL3215" s="132"/>
      <c r="AFM3215" s="132"/>
      <c r="AFN3215" s="132"/>
      <c r="AFO3215" s="132"/>
      <c r="AFP3215" s="132"/>
      <c r="AFQ3215" s="132"/>
      <c r="AFR3215" s="132"/>
      <c r="AFS3215" s="132"/>
      <c r="AFT3215" s="132"/>
      <c r="AFU3215" s="132"/>
      <c r="AFV3215" s="132"/>
      <c r="AFW3215" s="132"/>
      <c r="AFX3215" s="132"/>
      <c r="AFY3215" s="132"/>
      <c r="AFZ3215" s="132"/>
      <c r="AGA3215" s="132"/>
      <c r="AGB3215" s="132"/>
      <c r="AGC3215" s="132"/>
      <c r="AGD3215" s="132"/>
      <c r="AGE3215" s="132"/>
      <c r="AGF3215" s="132"/>
      <c r="AGG3215" s="132"/>
      <c r="AGH3215" s="132"/>
      <c r="AGI3215" s="132"/>
      <c r="AGJ3215" s="132"/>
      <c r="AGK3215" s="132"/>
      <c r="AGL3215" s="132"/>
      <c r="AGM3215" s="132"/>
      <c r="AGN3215" s="132"/>
      <c r="AGO3215" s="132"/>
      <c r="AGP3215" s="132"/>
      <c r="AGQ3215" s="132"/>
      <c r="AGR3215" s="132"/>
      <c r="AGS3215" s="132"/>
      <c r="AGT3215" s="132"/>
      <c r="AGU3215" s="132"/>
      <c r="AGV3215" s="132"/>
      <c r="AGW3215" s="132"/>
      <c r="AGX3215" s="132"/>
      <c r="AGY3215" s="132"/>
      <c r="AGZ3215" s="132"/>
      <c r="AHA3215" s="132"/>
      <c r="AHB3215" s="132"/>
      <c r="AHC3215" s="132"/>
      <c r="AHD3215" s="132"/>
      <c r="AHE3215" s="132"/>
      <c r="AHF3215" s="132"/>
      <c r="AHG3215" s="132"/>
      <c r="AHH3215" s="132"/>
      <c r="AHI3215" s="132"/>
      <c r="AHJ3215" s="132"/>
      <c r="AHK3215" s="132"/>
      <c r="AHL3215" s="132"/>
      <c r="AHM3215" s="132"/>
      <c r="AHN3215" s="132"/>
      <c r="AHO3215" s="132"/>
      <c r="AHP3215" s="132"/>
      <c r="AHQ3215" s="132"/>
      <c r="AHR3215" s="132"/>
      <c r="AHS3215" s="132"/>
      <c r="AHT3215" s="132"/>
      <c r="AHU3215" s="132"/>
      <c r="AHV3215" s="132"/>
      <c r="AHW3215" s="132"/>
      <c r="AHX3215" s="132"/>
      <c r="AHY3215" s="132"/>
      <c r="AHZ3215" s="132"/>
      <c r="AIA3215" s="132"/>
      <c r="AIB3215" s="132"/>
      <c r="AIC3215" s="132"/>
      <c r="AID3215" s="132"/>
      <c r="AIE3215" s="132"/>
      <c r="AIF3215" s="132"/>
      <c r="AIG3215" s="132"/>
      <c r="AIH3215" s="132"/>
      <c r="AII3215" s="132"/>
      <c r="AIJ3215" s="132"/>
      <c r="AIK3215" s="132"/>
      <c r="AIL3215" s="132"/>
      <c r="AIM3215" s="132"/>
      <c r="AIN3215" s="132"/>
      <c r="AIO3215" s="132"/>
      <c r="AIP3215" s="132"/>
      <c r="AIQ3215" s="132"/>
      <c r="AIR3215" s="132"/>
      <c r="AIS3215" s="132"/>
      <c r="AIT3215" s="132"/>
      <c r="AIU3215" s="132"/>
      <c r="AIV3215" s="132"/>
      <c r="AIW3215" s="132"/>
      <c r="AIX3215" s="132"/>
      <c r="AIY3215" s="132"/>
      <c r="AIZ3215" s="132"/>
      <c r="AJA3215" s="132"/>
      <c r="AJB3215" s="132"/>
      <c r="AJC3215" s="132"/>
      <c r="AJD3215" s="132"/>
      <c r="AJE3215" s="132"/>
      <c r="AJF3215" s="132"/>
      <c r="AJG3215" s="132"/>
      <c r="AJH3215" s="132"/>
      <c r="AJI3215" s="132"/>
      <c r="AJJ3215" s="132"/>
      <c r="AJK3215" s="132"/>
      <c r="AJL3215" s="132"/>
      <c r="AJM3215" s="132"/>
      <c r="AJN3215" s="132"/>
      <c r="AJO3215" s="132"/>
      <c r="AJP3215" s="132"/>
      <c r="AJQ3215" s="132"/>
      <c r="AJR3215" s="132"/>
      <c r="AJS3215" s="132"/>
      <c r="AJT3215" s="132"/>
      <c r="AJU3215" s="132"/>
      <c r="AJV3215" s="132"/>
      <c r="AJW3215" s="132"/>
      <c r="AJX3215" s="132"/>
      <c r="AJY3215" s="132"/>
      <c r="AJZ3215" s="132"/>
      <c r="AKA3215" s="132"/>
      <c r="AKB3215" s="132"/>
      <c r="AKC3215" s="132"/>
      <c r="AKD3215" s="132"/>
      <c r="AKE3215" s="132"/>
      <c r="AKF3215" s="132"/>
      <c r="AKG3215" s="132"/>
      <c r="AKH3215" s="132"/>
      <c r="AKI3215" s="132"/>
      <c r="AKJ3215" s="132"/>
      <c r="AKK3215" s="132"/>
      <c r="AKL3215" s="132"/>
      <c r="AKM3215" s="132"/>
      <c r="AKN3215" s="132"/>
      <c r="AKO3215" s="132"/>
      <c r="AKP3215" s="132"/>
      <c r="AKQ3215" s="132"/>
      <c r="AKR3215" s="132"/>
      <c r="AKS3215" s="132"/>
      <c r="AKT3215" s="132"/>
      <c r="AKU3215" s="132"/>
      <c r="AKV3215" s="132"/>
      <c r="AKW3215" s="132"/>
      <c r="AKX3215" s="132"/>
      <c r="AKY3215" s="132"/>
      <c r="AKZ3215" s="132"/>
      <c r="ALA3215" s="132"/>
      <c r="ALB3215" s="132"/>
      <c r="ALC3215" s="132"/>
      <c r="ALD3215" s="132"/>
      <c r="ALE3215" s="132"/>
      <c r="ALF3215" s="132"/>
      <c r="ALG3215" s="132"/>
      <c r="ALH3215" s="132"/>
      <c r="ALI3215" s="132"/>
      <c r="ALJ3215" s="132"/>
      <c r="ALK3215" s="132"/>
      <c r="ALL3215" s="132"/>
      <c r="ALM3215" s="132"/>
      <c r="ALN3215" s="132"/>
      <c r="ALO3215" s="132"/>
      <c r="ALP3215" s="132"/>
      <c r="ALQ3215" s="132"/>
      <c r="ALR3215" s="132"/>
      <c r="ALS3215" s="132"/>
      <c r="ALT3215" s="132"/>
      <c r="ALU3215" s="132"/>
      <c r="ALV3215" s="132"/>
      <c r="ALW3215" s="132"/>
      <c r="ALX3215" s="132"/>
      <c r="ALY3215" s="132"/>
      <c r="ALZ3215" s="132"/>
      <c r="AMA3215" s="132"/>
      <c r="AMB3215" s="132"/>
      <c r="AMC3215" s="132"/>
      <c r="AMD3215" s="132"/>
      <c r="AME3215" s="132"/>
      <c r="AMF3215" s="132"/>
      <c r="AMG3215" s="132"/>
      <c r="AMH3215" s="132"/>
      <c r="AMI3215" s="132"/>
      <c r="AMJ3215" s="132"/>
      <c r="AMK3215" s="132"/>
      <c r="AML3215" s="132"/>
      <c r="AMM3215" s="132"/>
      <c r="AMN3215" s="132"/>
      <c r="AMO3215" s="132"/>
      <c r="AMP3215" s="132"/>
      <c r="AMQ3215" s="132"/>
      <c r="AMR3215" s="132"/>
      <c r="AMS3215" s="132"/>
      <c r="AMT3215" s="132"/>
      <c r="AMU3215" s="132"/>
      <c r="AMV3215" s="132"/>
      <c r="AMW3215" s="132"/>
      <c r="AMX3215" s="132"/>
      <c r="AMY3215" s="132"/>
      <c r="AMZ3215" s="132"/>
      <c r="ANA3215" s="132"/>
      <c r="ANB3215" s="132"/>
      <c r="ANC3215" s="132"/>
      <c r="AND3215" s="132"/>
      <c r="ANE3215" s="132"/>
      <c r="ANF3215" s="132"/>
      <c r="ANG3215" s="132"/>
      <c r="ANH3215" s="132"/>
      <c r="ANI3215" s="132"/>
      <c r="ANJ3215" s="132"/>
      <c r="ANK3215" s="132"/>
      <c r="ANL3215" s="132"/>
      <c r="ANM3215" s="132"/>
      <c r="ANN3215" s="132"/>
      <c r="ANO3215" s="132"/>
      <c r="ANP3215" s="132"/>
      <c r="ANQ3215" s="132"/>
      <c r="ANR3215" s="132"/>
      <c r="ANS3215" s="132"/>
      <c r="ANT3215" s="132"/>
      <c r="ANU3215" s="132"/>
      <c r="ANV3215" s="132"/>
      <c r="ANW3215" s="132"/>
      <c r="ANX3215" s="132"/>
      <c r="ANY3215" s="132"/>
      <c r="ANZ3215" s="132"/>
      <c r="AOA3215" s="132"/>
      <c r="AOB3215" s="132"/>
      <c r="AOC3215" s="132"/>
      <c r="AOD3215" s="132"/>
      <c r="AOE3215" s="132"/>
      <c r="AOF3215" s="132"/>
      <c r="AOG3215" s="132"/>
      <c r="AOH3215" s="132"/>
      <c r="AOI3215" s="132"/>
      <c r="AOJ3215" s="132"/>
      <c r="AOK3215" s="132"/>
      <c r="AOL3215" s="132"/>
      <c r="AOM3215" s="132"/>
      <c r="AON3215" s="132"/>
      <c r="AOO3215" s="132"/>
      <c r="AOP3215" s="132"/>
      <c r="AOQ3215" s="132"/>
      <c r="AOR3215" s="132"/>
      <c r="AOS3215" s="132"/>
      <c r="AOT3215" s="132"/>
      <c r="AOU3215" s="132"/>
      <c r="AOV3215" s="132"/>
      <c r="AOW3215" s="132"/>
      <c r="AOX3215" s="132"/>
      <c r="AOY3215" s="132"/>
      <c r="AOZ3215" s="132"/>
      <c r="APA3215" s="132"/>
      <c r="APB3215" s="132"/>
      <c r="APC3215" s="132"/>
      <c r="APD3215" s="132"/>
      <c r="APE3215" s="132"/>
      <c r="APF3215" s="132"/>
      <c r="APG3215" s="132"/>
      <c r="APH3215" s="132"/>
      <c r="API3215" s="132"/>
      <c r="APJ3215" s="132"/>
      <c r="APK3215" s="132"/>
      <c r="APL3215" s="132"/>
      <c r="APM3215" s="132"/>
      <c r="APN3215" s="132"/>
      <c r="APO3215" s="132"/>
      <c r="APP3215" s="132"/>
      <c r="APQ3215" s="132"/>
      <c r="APR3215" s="132"/>
      <c r="APS3215" s="132"/>
      <c r="APT3215" s="132"/>
      <c r="APU3215" s="132"/>
      <c r="APV3215" s="132"/>
      <c r="APW3215" s="132"/>
      <c r="APX3215" s="132"/>
      <c r="APY3215" s="132"/>
      <c r="APZ3215" s="132"/>
      <c r="AQA3215" s="132"/>
      <c r="AQB3215" s="132"/>
      <c r="AQC3215" s="132"/>
      <c r="AQD3215" s="132"/>
      <c r="AQE3215" s="132"/>
      <c r="AQF3215" s="132"/>
      <c r="AQG3215" s="132"/>
      <c r="AQH3215" s="132"/>
      <c r="AQI3215" s="132"/>
      <c r="AQJ3215" s="132"/>
      <c r="AQK3215" s="132"/>
      <c r="AQL3215" s="132"/>
      <c r="AQM3215" s="132"/>
      <c r="AQN3215" s="132"/>
      <c r="AQO3215" s="132"/>
      <c r="AQP3215" s="132"/>
      <c r="AQQ3215" s="132"/>
      <c r="AQR3215" s="132"/>
      <c r="AQS3215" s="132"/>
      <c r="AQT3215" s="132"/>
      <c r="AQU3215" s="132"/>
      <c r="AQV3215" s="132"/>
      <c r="AQW3215" s="132"/>
      <c r="AQX3215" s="132"/>
      <c r="AQY3215" s="132"/>
      <c r="AQZ3215" s="132"/>
      <c r="ARA3215" s="132"/>
      <c r="ARB3215" s="132"/>
      <c r="ARC3215" s="132"/>
      <c r="ARD3215" s="132"/>
      <c r="ARE3215" s="132"/>
      <c r="ARF3215" s="132"/>
      <c r="ARG3215" s="132"/>
      <c r="ARH3215" s="132"/>
      <c r="ARI3215" s="132"/>
      <c r="ARJ3215" s="132"/>
      <c r="ARK3215" s="132"/>
      <c r="ARL3215" s="132"/>
      <c r="ARM3215" s="132"/>
      <c r="ARN3215" s="132"/>
      <c r="ARO3215" s="132"/>
      <c r="ARP3215" s="132"/>
      <c r="ARQ3215" s="132"/>
      <c r="ARR3215" s="132"/>
      <c r="ARS3215" s="132"/>
      <c r="ART3215" s="132"/>
      <c r="ARU3215" s="132"/>
      <c r="ARV3215" s="132"/>
      <c r="ARW3215" s="132"/>
      <c r="ARX3215" s="132"/>
      <c r="ARY3215" s="132"/>
      <c r="ARZ3215" s="132"/>
      <c r="ASA3215" s="132"/>
      <c r="ASB3215" s="132"/>
      <c r="ASC3215" s="132"/>
      <c r="ASD3215" s="132"/>
      <c r="ASE3215" s="132"/>
      <c r="ASF3215" s="132"/>
      <c r="ASG3215" s="132"/>
      <c r="ASH3215" s="132"/>
      <c r="ASI3215" s="132"/>
      <c r="ASJ3215" s="132"/>
      <c r="ASK3215" s="132"/>
      <c r="ASL3215" s="132"/>
      <c r="ASM3215" s="132"/>
      <c r="ASN3215" s="132"/>
      <c r="ASO3215" s="132"/>
      <c r="ASP3215" s="132"/>
      <c r="ASQ3215" s="132"/>
      <c r="ASR3215" s="132"/>
      <c r="ASS3215" s="132"/>
      <c r="AST3215" s="132"/>
      <c r="ASU3215" s="132"/>
      <c r="ASV3215" s="132"/>
      <c r="ASW3215" s="132"/>
      <c r="ASX3215" s="132"/>
      <c r="ASY3215" s="132"/>
      <c r="ASZ3215" s="132"/>
      <c r="ATA3215" s="132"/>
      <c r="ATB3215" s="132"/>
      <c r="ATC3215" s="132"/>
      <c r="ATD3215" s="132"/>
      <c r="ATE3215" s="132"/>
      <c r="ATF3215" s="132"/>
      <c r="ATG3215" s="132"/>
      <c r="ATH3215" s="132"/>
      <c r="ATI3215" s="132"/>
      <c r="ATJ3215" s="132"/>
      <c r="ATK3215" s="132"/>
      <c r="ATL3215" s="132"/>
      <c r="ATM3215" s="132"/>
      <c r="ATN3215" s="132"/>
      <c r="ATO3215" s="132"/>
      <c r="ATP3215" s="132"/>
      <c r="ATQ3215" s="132"/>
      <c r="ATR3215" s="132"/>
      <c r="ATS3215" s="132"/>
      <c r="ATT3215" s="132"/>
      <c r="ATU3215" s="132"/>
      <c r="ATV3215" s="132"/>
      <c r="ATW3215" s="132"/>
      <c r="ATX3215" s="132"/>
      <c r="ATY3215" s="132"/>
      <c r="ATZ3215" s="132"/>
      <c r="AUA3215" s="132"/>
      <c r="AUB3215" s="132"/>
      <c r="AUC3215" s="132"/>
      <c r="AUD3215" s="132"/>
      <c r="AUE3215" s="132"/>
      <c r="AUF3215" s="132"/>
      <c r="AUG3215" s="132"/>
      <c r="AUH3215" s="132"/>
      <c r="AUI3215" s="132"/>
      <c r="AUJ3215" s="132"/>
      <c r="AUK3215" s="132"/>
      <c r="AUL3215" s="132"/>
      <c r="AUM3215" s="132"/>
      <c r="AUN3215" s="132"/>
      <c r="AUO3215" s="132"/>
      <c r="AUP3215" s="132"/>
      <c r="AUQ3215" s="132"/>
      <c r="AUR3215" s="132"/>
      <c r="AUS3215" s="132"/>
      <c r="AUT3215" s="132"/>
      <c r="AUU3215" s="132"/>
      <c r="AUV3215" s="132"/>
      <c r="AUW3215" s="132"/>
      <c r="AUX3215" s="132"/>
      <c r="AUY3215" s="132"/>
      <c r="AUZ3215" s="132"/>
      <c r="AVA3215" s="132"/>
      <c r="AVB3215" s="132"/>
      <c r="AVC3215" s="132"/>
      <c r="AVD3215" s="132"/>
      <c r="AVE3215" s="132"/>
      <c r="AVF3215" s="132"/>
      <c r="AVG3215" s="132"/>
      <c r="AVH3215" s="132"/>
      <c r="AVI3215" s="132"/>
      <c r="AVJ3215" s="132"/>
      <c r="AVK3215" s="132"/>
      <c r="AVL3215" s="132"/>
      <c r="AVM3215" s="132"/>
      <c r="AVN3215" s="132"/>
      <c r="AVO3215" s="132"/>
      <c r="AVP3215" s="132"/>
      <c r="AVQ3215" s="132"/>
      <c r="AVR3215" s="132"/>
      <c r="AVS3215" s="132"/>
      <c r="AVT3215" s="132"/>
      <c r="AVU3215" s="132"/>
      <c r="AVV3215" s="132"/>
      <c r="AVW3215" s="132"/>
      <c r="AVX3215" s="132"/>
      <c r="AVY3215" s="132"/>
      <c r="AVZ3215" s="132"/>
      <c r="AWA3215" s="132"/>
      <c r="AWB3215" s="132"/>
      <c r="AWC3215" s="132"/>
      <c r="AWD3215" s="132"/>
      <c r="AWE3215" s="132"/>
      <c r="AWF3215" s="132"/>
      <c r="AWG3215" s="132"/>
      <c r="AWH3215" s="132"/>
      <c r="AWI3215" s="132"/>
      <c r="AWJ3215" s="132"/>
      <c r="AWK3215" s="132"/>
      <c r="AWL3215" s="132"/>
      <c r="AWM3215" s="132"/>
      <c r="AWN3215" s="132"/>
      <c r="AWO3215" s="132"/>
      <c r="AWP3215" s="132"/>
      <c r="AWQ3215" s="132"/>
      <c r="AWR3215" s="132"/>
      <c r="AWS3215" s="132"/>
      <c r="AWT3215" s="132"/>
      <c r="AWU3215" s="132"/>
      <c r="AWV3215" s="132"/>
      <c r="AWW3215" s="132"/>
      <c r="AWX3215" s="132"/>
      <c r="AWY3215" s="132"/>
      <c r="AWZ3215" s="132"/>
      <c r="AXA3215" s="132"/>
      <c r="AXB3215" s="132"/>
      <c r="AXC3215" s="132"/>
      <c r="AXD3215" s="132"/>
      <c r="AXE3215" s="132"/>
      <c r="AXF3215" s="132"/>
      <c r="AXG3215" s="132"/>
      <c r="AXH3215" s="132"/>
      <c r="AXI3215" s="132"/>
      <c r="AXJ3215" s="132"/>
      <c r="AXK3215" s="132"/>
      <c r="AXL3215" s="132"/>
      <c r="AXM3215" s="132"/>
      <c r="AXN3215" s="132"/>
      <c r="AXO3215" s="132"/>
      <c r="AXP3215" s="132"/>
      <c r="AXQ3215" s="132"/>
      <c r="AXR3215" s="132"/>
      <c r="AXS3215" s="132"/>
      <c r="AXT3215" s="132"/>
      <c r="AXU3215" s="132"/>
      <c r="AXV3215" s="132"/>
      <c r="AXW3215" s="132"/>
      <c r="AXX3215" s="132"/>
      <c r="AXY3215" s="132"/>
      <c r="AXZ3215" s="132"/>
      <c r="AYA3215" s="132"/>
      <c r="AYB3215" s="132"/>
      <c r="AYC3215" s="132"/>
      <c r="AYD3215" s="132"/>
      <c r="AYE3215" s="132"/>
      <c r="AYF3215" s="132"/>
      <c r="AYG3215" s="132"/>
      <c r="AYH3215" s="132"/>
      <c r="AYI3215" s="132"/>
      <c r="AYJ3215" s="132"/>
      <c r="AYK3215" s="132"/>
      <c r="AYL3215" s="132"/>
      <c r="AYM3215" s="132"/>
      <c r="AYN3215" s="132"/>
      <c r="AYO3215" s="132"/>
      <c r="AYP3215" s="132"/>
      <c r="AYQ3215" s="132"/>
      <c r="AYR3215" s="132"/>
      <c r="AYS3215" s="132"/>
      <c r="AYT3215" s="132"/>
      <c r="AYU3215" s="132"/>
      <c r="AYV3215" s="132"/>
      <c r="AYW3215" s="132"/>
      <c r="AYX3215" s="132"/>
      <c r="AYY3215" s="132"/>
      <c r="AYZ3215" s="132"/>
      <c r="AZA3215" s="132"/>
      <c r="AZB3215" s="132"/>
      <c r="AZC3215" s="132"/>
      <c r="AZD3215" s="132"/>
      <c r="AZE3215" s="132"/>
      <c r="AZF3215" s="132"/>
      <c r="AZG3215" s="132"/>
      <c r="AZH3215" s="132"/>
      <c r="AZI3215" s="132"/>
      <c r="AZJ3215" s="132"/>
      <c r="AZK3215" s="132"/>
      <c r="AZL3215" s="132"/>
      <c r="AZM3215" s="132"/>
      <c r="AZN3215" s="132"/>
      <c r="AZO3215" s="132"/>
      <c r="AZP3215" s="132"/>
      <c r="AZQ3215" s="132"/>
      <c r="AZR3215" s="132"/>
      <c r="AZS3215" s="132"/>
      <c r="AZT3215" s="132"/>
      <c r="AZU3215" s="132"/>
      <c r="AZV3215" s="132"/>
      <c r="AZW3215" s="132"/>
      <c r="AZX3215" s="132"/>
      <c r="AZY3215" s="132"/>
      <c r="AZZ3215" s="132"/>
      <c r="BAA3215" s="132"/>
      <c r="BAB3215" s="132"/>
      <c r="BAC3215" s="132"/>
      <c r="BAD3215" s="132"/>
      <c r="BAE3215" s="132"/>
      <c r="BAF3215" s="132"/>
      <c r="BAG3215" s="132"/>
      <c r="BAH3215" s="132"/>
      <c r="BAI3215" s="132"/>
      <c r="BAJ3215" s="132"/>
      <c r="BAK3215" s="132"/>
      <c r="BAL3215" s="132"/>
      <c r="BAM3215" s="132"/>
      <c r="BAN3215" s="132"/>
      <c r="BAO3215" s="132"/>
      <c r="BAP3215" s="132"/>
      <c r="BAQ3215" s="132"/>
      <c r="BAR3215" s="132"/>
      <c r="BAS3215" s="132"/>
      <c r="BAT3215" s="132"/>
      <c r="BAU3215" s="132"/>
      <c r="BAV3215" s="132"/>
      <c r="BAW3215" s="132"/>
      <c r="BAX3215" s="132"/>
      <c r="BAY3215" s="132"/>
      <c r="BAZ3215" s="132"/>
      <c r="BBA3215" s="132"/>
      <c r="BBB3215" s="132"/>
      <c r="BBC3215" s="132"/>
      <c r="BBD3215" s="132"/>
      <c r="BBE3215" s="132"/>
      <c r="BBF3215" s="132"/>
      <c r="BBG3215" s="132"/>
      <c r="BBH3215" s="132"/>
      <c r="BBI3215" s="132"/>
      <c r="BBJ3215" s="132"/>
      <c r="BBK3215" s="132"/>
      <c r="BBL3215" s="132"/>
      <c r="BBM3215" s="132"/>
      <c r="BBN3215" s="132"/>
      <c r="BBO3215" s="132"/>
      <c r="BBP3215" s="132"/>
      <c r="BBQ3215" s="132"/>
      <c r="BBR3215" s="132"/>
      <c r="BBS3215" s="132"/>
      <c r="BBT3215" s="132"/>
      <c r="BBU3215" s="132"/>
      <c r="BBV3215" s="132"/>
      <c r="BBW3215" s="132"/>
      <c r="BBX3215" s="132"/>
      <c r="BBY3215" s="132"/>
      <c r="BBZ3215" s="132"/>
      <c r="BCA3215" s="132"/>
      <c r="BCB3215" s="132"/>
      <c r="BCC3215" s="132"/>
      <c r="BCD3215" s="132"/>
      <c r="BCE3215" s="132"/>
      <c r="BCF3215" s="132"/>
      <c r="BCG3215" s="132"/>
      <c r="BCH3215" s="132"/>
      <c r="BCI3215" s="132"/>
      <c r="BCJ3215" s="132"/>
      <c r="BCK3215" s="132"/>
      <c r="BCL3215" s="132"/>
      <c r="BCM3215" s="132"/>
      <c r="BCN3215" s="132"/>
      <c r="BCO3215" s="132"/>
      <c r="BCP3215" s="132"/>
      <c r="BCQ3215" s="132"/>
      <c r="BCR3215" s="132"/>
      <c r="BCS3215" s="132"/>
      <c r="BCT3215" s="132"/>
      <c r="BCU3215" s="132"/>
      <c r="BCV3215" s="132"/>
      <c r="BCW3215" s="132"/>
      <c r="BCX3215" s="132"/>
      <c r="BCY3215" s="132"/>
      <c r="BCZ3215" s="132"/>
      <c r="BDA3215" s="132"/>
      <c r="BDB3215" s="132"/>
      <c r="BDC3215" s="132"/>
      <c r="BDD3215" s="132"/>
      <c r="BDE3215" s="132"/>
      <c r="BDF3215" s="132"/>
      <c r="BDG3215" s="132"/>
      <c r="BDH3215" s="132"/>
      <c r="BDI3215" s="132"/>
      <c r="BDJ3215" s="132"/>
      <c r="BDK3215" s="132"/>
      <c r="BDL3215" s="132"/>
      <c r="BDM3215" s="132"/>
      <c r="BDN3215" s="132"/>
      <c r="BDO3215" s="132"/>
      <c r="BDP3215" s="132"/>
      <c r="BDQ3215" s="132"/>
      <c r="BDR3215" s="132"/>
      <c r="BDS3215" s="132"/>
      <c r="BDT3215" s="132"/>
      <c r="BDU3215" s="132"/>
      <c r="BDV3215" s="132"/>
      <c r="BDW3215" s="132"/>
      <c r="BDX3215" s="132"/>
      <c r="BDY3215" s="132"/>
      <c r="BDZ3215" s="132"/>
      <c r="BEA3215" s="132"/>
      <c r="BEB3215" s="132"/>
      <c r="BEC3215" s="132"/>
      <c r="BED3215" s="132"/>
      <c r="BEE3215" s="132"/>
      <c r="BEF3215" s="132"/>
      <c r="BEG3215" s="132"/>
      <c r="BEH3215" s="132"/>
      <c r="BEI3215" s="132"/>
      <c r="BEJ3215" s="132"/>
      <c r="BEK3215" s="132"/>
      <c r="BEL3215" s="132"/>
      <c r="BEM3215" s="132"/>
      <c r="BEN3215" s="132"/>
      <c r="BEO3215" s="132"/>
      <c r="BEP3215" s="132"/>
      <c r="BEQ3215" s="132"/>
      <c r="BER3215" s="132"/>
      <c r="BES3215" s="132"/>
      <c r="BET3215" s="132"/>
      <c r="BEU3215" s="132"/>
      <c r="BEV3215" s="132"/>
      <c r="BEW3215" s="132"/>
      <c r="BEX3215" s="132"/>
      <c r="BEY3215" s="132"/>
      <c r="BEZ3215" s="132"/>
      <c r="BFA3215" s="132"/>
      <c r="BFB3215" s="132"/>
      <c r="BFC3215" s="132"/>
      <c r="BFD3215" s="132"/>
      <c r="BFE3215" s="132"/>
      <c r="BFF3215" s="132"/>
      <c r="BFG3215" s="132"/>
      <c r="BFH3215" s="132"/>
      <c r="BFI3215" s="132"/>
      <c r="BFJ3215" s="132"/>
      <c r="BFK3215" s="132"/>
      <c r="BFL3215" s="132"/>
      <c r="BFM3215" s="132"/>
      <c r="BFN3215" s="132"/>
      <c r="BFO3215" s="132"/>
      <c r="BFP3215" s="132"/>
      <c r="BFQ3215" s="132"/>
      <c r="BFR3215" s="132"/>
      <c r="BFS3215" s="132"/>
      <c r="BFT3215" s="132"/>
      <c r="BFU3215" s="132"/>
      <c r="BFV3215" s="132"/>
      <c r="BFW3215" s="132"/>
      <c r="BFX3215" s="132"/>
      <c r="BFY3215" s="132"/>
      <c r="BFZ3215" s="132"/>
      <c r="BGA3215" s="132"/>
      <c r="BGB3215" s="132"/>
      <c r="BGC3215" s="132"/>
      <c r="BGD3215" s="132"/>
      <c r="BGE3215" s="132"/>
      <c r="BGF3215" s="132"/>
      <c r="BGG3215" s="132"/>
      <c r="BGH3215" s="132"/>
      <c r="BGI3215" s="132"/>
      <c r="BGJ3215" s="132"/>
      <c r="BGK3215" s="132"/>
      <c r="BGL3215" s="132"/>
      <c r="BGM3215" s="132"/>
      <c r="BGN3215" s="132"/>
      <c r="BGO3215" s="132"/>
      <c r="BGP3215" s="132"/>
      <c r="BGQ3215" s="132"/>
      <c r="BGR3215" s="132"/>
      <c r="BGS3215" s="132"/>
      <c r="BGT3215" s="132"/>
      <c r="BGU3215" s="132"/>
      <c r="BGV3215" s="132"/>
      <c r="BGW3215" s="132"/>
      <c r="BGX3215" s="132"/>
      <c r="BGY3215" s="132"/>
      <c r="BGZ3215" s="132"/>
      <c r="BHA3215" s="132"/>
      <c r="BHB3215" s="132"/>
      <c r="BHC3215" s="132"/>
      <c r="BHD3215" s="132"/>
      <c r="BHE3215" s="132"/>
      <c r="BHF3215" s="132"/>
      <c r="BHG3215" s="132"/>
      <c r="BHH3215" s="132"/>
      <c r="BHI3215" s="132"/>
      <c r="BHJ3215" s="132"/>
      <c r="BHK3215" s="132"/>
      <c r="BHL3215" s="132"/>
      <c r="BHM3215" s="132"/>
      <c r="BHN3215" s="132"/>
      <c r="BHO3215" s="132"/>
      <c r="BHP3215" s="132"/>
      <c r="BHQ3215" s="132"/>
      <c r="BHR3215" s="132"/>
      <c r="BHS3215" s="132"/>
      <c r="BHT3215" s="132"/>
      <c r="BHU3215" s="132"/>
      <c r="BHV3215" s="132"/>
      <c r="BHW3215" s="132"/>
      <c r="BHX3215" s="132"/>
      <c r="BHY3215" s="132"/>
      <c r="BHZ3215" s="132"/>
      <c r="BIA3215" s="132"/>
      <c r="BIB3215" s="132"/>
      <c r="BIC3215" s="132"/>
      <c r="BID3215" s="132"/>
      <c r="BIE3215" s="132"/>
      <c r="BIF3215" s="132"/>
      <c r="BIG3215" s="132"/>
      <c r="BIH3215" s="132"/>
      <c r="BII3215" s="132"/>
      <c r="BIJ3215" s="132"/>
      <c r="BIK3215" s="132"/>
      <c r="BIL3215" s="132"/>
      <c r="BIM3215" s="132"/>
      <c r="BIN3215" s="132"/>
      <c r="BIO3215" s="132"/>
      <c r="BIP3215" s="132"/>
      <c r="BIQ3215" s="132"/>
      <c r="BIR3215" s="132"/>
      <c r="BIS3215" s="132"/>
      <c r="BIT3215" s="132"/>
      <c r="BIU3215" s="132"/>
      <c r="BIV3215" s="132"/>
      <c r="BIW3215" s="132"/>
      <c r="BIX3215" s="132"/>
      <c r="BIY3215" s="132"/>
      <c r="BIZ3215" s="132"/>
      <c r="BJA3215" s="132"/>
      <c r="BJB3215" s="132"/>
      <c r="BJC3215" s="132"/>
      <c r="BJD3215" s="132"/>
      <c r="BJE3215" s="132"/>
      <c r="BJF3215" s="132"/>
      <c r="BJG3215" s="132"/>
      <c r="BJH3215" s="132"/>
      <c r="BJI3215" s="132"/>
      <c r="BJJ3215" s="132"/>
      <c r="BJK3215" s="132"/>
      <c r="BJL3215" s="132"/>
      <c r="BJM3215" s="132"/>
      <c r="BJN3215" s="132"/>
      <c r="BJO3215" s="132"/>
      <c r="BJP3215" s="132"/>
      <c r="BJQ3215" s="132"/>
      <c r="BJR3215" s="132"/>
      <c r="BJS3215" s="132"/>
      <c r="BJT3215" s="132"/>
      <c r="BJU3215" s="132"/>
      <c r="BJV3215" s="132"/>
      <c r="BJW3215" s="132"/>
      <c r="BJX3215" s="132"/>
      <c r="BJY3215" s="132"/>
      <c r="BJZ3215" s="132"/>
      <c r="BKA3215" s="132"/>
      <c r="BKB3215" s="132"/>
      <c r="BKC3215" s="132"/>
      <c r="BKD3215" s="132"/>
      <c r="BKE3215" s="132"/>
      <c r="BKF3215" s="132"/>
      <c r="BKG3215" s="132"/>
      <c r="BKH3215" s="132"/>
      <c r="BKI3215" s="132"/>
      <c r="BKJ3215" s="132"/>
      <c r="BKK3215" s="132"/>
      <c r="BKL3215" s="132"/>
      <c r="BKM3215" s="132"/>
      <c r="BKN3215" s="132"/>
      <c r="BKO3215" s="132"/>
      <c r="BKP3215" s="132"/>
      <c r="BKQ3215" s="132"/>
      <c r="BKR3215" s="132"/>
      <c r="BKS3215" s="132"/>
      <c r="BKT3215" s="132"/>
      <c r="BKU3215" s="132"/>
      <c r="BKV3215" s="132"/>
      <c r="BKW3215" s="132"/>
      <c r="BKX3215" s="132"/>
      <c r="BKY3215" s="132"/>
      <c r="BKZ3215" s="132"/>
      <c r="BLA3215" s="132"/>
      <c r="BLB3215" s="132"/>
      <c r="BLC3215" s="132"/>
      <c r="BLD3215" s="132"/>
      <c r="BLE3215" s="132"/>
      <c r="BLF3215" s="132"/>
      <c r="BLG3215" s="132"/>
      <c r="BLH3215" s="132"/>
      <c r="BLI3215" s="132"/>
      <c r="BLJ3215" s="132"/>
      <c r="BLK3215" s="132"/>
      <c r="BLL3215" s="132"/>
      <c r="BLM3215" s="132"/>
      <c r="BLN3215" s="132"/>
      <c r="BLO3215" s="132"/>
      <c r="BLP3215" s="132"/>
      <c r="BLQ3215" s="132"/>
      <c r="BLR3215" s="132"/>
      <c r="BLS3215" s="132"/>
      <c r="BLT3215" s="132"/>
      <c r="BLU3215" s="132"/>
      <c r="BLV3215" s="132"/>
      <c r="BLW3215" s="132"/>
      <c r="BLX3215" s="132"/>
      <c r="BLY3215" s="132"/>
      <c r="BLZ3215" s="132"/>
      <c r="BMA3215" s="132"/>
      <c r="BMB3215" s="132"/>
      <c r="BMC3215" s="132"/>
      <c r="BMD3215" s="132"/>
      <c r="BME3215" s="132"/>
      <c r="BMF3215" s="132"/>
      <c r="BMG3215" s="132"/>
      <c r="BMH3215" s="132"/>
      <c r="BMI3215" s="132"/>
      <c r="BMJ3215" s="132"/>
      <c r="BMK3215" s="132"/>
      <c r="BML3215" s="132"/>
      <c r="BMM3215" s="132"/>
      <c r="BMN3215" s="132"/>
      <c r="BMO3215" s="132"/>
      <c r="BMP3215" s="132"/>
      <c r="BMQ3215" s="132"/>
      <c r="BMR3215" s="132"/>
      <c r="BMS3215" s="132"/>
      <c r="BMT3215" s="132"/>
      <c r="BMU3215" s="132"/>
      <c r="BMV3215" s="132"/>
      <c r="BMW3215" s="132"/>
      <c r="BMX3215" s="132"/>
      <c r="BMY3215" s="132"/>
      <c r="BMZ3215" s="132"/>
      <c r="BNA3215" s="132"/>
      <c r="BNB3215" s="132"/>
      <c r="BNC3215" s="132"/>
      <c r="BND3215" s="132"/>
      <c r="BNE3215" s="132"/>
      <c r="BNF3215" s="132"/>
      <c r="BNG3215" s="132"/>
      <c r="BNH3215" s="132"/>
      <c r="BNI3215" s="132"/>
      <c r="BNJ3215" s="132"/>
      <c r="BNK3215" s="132"/>
      <c r="BNL3215" s="132"/>
      <c r="BNM3215" s="132"/>
      <c r="BNN3215" s="132"/>
      <c r="BNO3215" s="132"/>
      <c r="BNP3215" s="132"/>
      <c r="BNQ3215" s="132"/>
      <c r="BNR3215" s="132"/>
      <c r="BNS3215" s="132"/>
      <c r="BNT3215" s="132"/>
      <c r="BNU3215" s="132"/>
      <c r="BNV3215" s="132"/>
      <c r="BNW3215" s="132"/>
      <c r="BNX3215" s="132"/>
      <c r="BNY3215" s="132"/>
      <c r="BNZ3215" s="132"/>
      <c r="BOA3215" s="132"/>
      <c r="BOB3215" s="132"/>
      <c r="BOC3215" s="132"/>
      <c r="BOD3215" s="132"/>
      <c r="BOE3215" s="132"/>
      <c r="BOF3215" s="132"/>
      <c r="BOG3215" s="132"/>
      <c r="BOH3215" s="132"/>
      <c r="BOI3215" s="132"/>
      <c r="BOJ3215" s="132"/>
      <c r="BOK3215" s="132"/>
      <c r="BOL3215" s="132"/>
      <c r="BOM3215" s="132"/>
      <c r="BON3215" s="132"/>
      <c r="BOO3215" s="132"/>
      <c r="BOP3215" s="132"/>
      <c r="BOQ3215" s="132"/>
      <c r="BOR3215" s="132"/>
      <c r="BOS3215" s="132"/>
      <c r="BOT3215" s="132"/>
      <c r="BOU3215" s="132"/>
      <c r="BOV3215" s="132"/>
      <c r="BOW3215" s="132"/>
      <c r="BOX3215" s="132"/>
      <c r="BOY3215" s="132"/>
      <c r="BOZ3215" s="132"/>
      <c r="BPA3215" s="132"/>
      <c r="BPB3215" s="132"/>
      <c r="BPC3215" s="132"/>
      <c r="BPD3215" s="132"/>
      <c r="BPE3215" s="132"/>
      <c r="BPF3215" s="132"/>
      <c r="BPG3215" s="132"/>
      <c r="BPH3215" s="132"/>
      <c r="BPI3215" s="132"/>
      <c r="BPJ3215" s="132"/>
      <c r="BPK3215" s="132"/>
      <c r="BPL3215" s="132"/>
      <c r="BPM3215" s="132"/>
      <c r="BPN3215" s="132"/>
      <c r="BPO3215" s="132"/>
      <c r="BPP3215" s="132"/>
      <c r="BPQ3215" s="132"/>
      <c r="BPR3215" s="132"/>
      <c r="BPS3215" s="132"/>
      <c r="BPT3215" s="132"/>
      <c r="BPU3215" s="132"/>
      <c r="BPV3215" s="132"/>
      <c r="BPW3215" s="132"/>
      <c r="BPX3215" s="132"/>
      <c r="BPY3215" s="132"/>
      <c r="BPZ3215" s="132"/>
      <c r="BQA3215" s="132"/>
      <c r="BQB3215" s="132"/>
      <c r="BQC3215" s="132"/>
      <c r="BQD3215" s="132"/>
      <c r="BQE3215" s="132"/>
      <c r="BQF3215" s="132"/>
      <c r="BQG3215" s="132"/>
      <c r="BQH3215" s="132"/>
      <c r="BQI3215" s="132"/>
      <c r="BQJ3215" s="132"/>
      <c r="BQK3215" s="132"/>
      <c r="BQL3215" s="132"/>
      <c r="BQM3215" s="132"/>
      <c r="BQN3215" s="132"/>
      <c r="BQO3215" s="132"/>
      <c r="BQP3215" s="132"/>
      <c r="BQQ3215" s="132"/>
      <c r="BQR3215" s="132"/>
      <c r="BQS3215" s="132"/>
      <c r="BQT3215" s="132"/>
      <c r="BQU3215" s="132"/>
      <c r="BQV3215" s="132"/>
      <c r="BQW3215" s="132"/>
      <c r="BQX3215" s="132"/>
      <c r="BQY3215" s="132"/>
      <c r="BQZ3215" s="132"/>
      <c r="BRA3215" s="132"/>
      <c r="BRB3215" s="132"/>
      <c r="BRC3215" s="132"/>
      <c r="BRD3215" s="132"/>
      <c r="BRE3215" s="132"/>
      <c r="BRF3215" s="132"/>
      <c r="BRG3215" s="132"/>
      <c r="BRH3215" s="132"/>
      <c r="BRI3215" s="132"/>
      <c r="BRJ3215" s="132"/>
      <c r="BRK3215" s="132"/>
      <c r="BRL3215" s="132"/>
      <c r="BRM3215" s="132"/>
      <c r="BRN3215" s="132"/>
      <c r="BRO3215" s="132"/>
      <c r="BRP3215" s="132"/>
      <c r="BRQ3215" s="132"/>
      <c r="BRR3215" s="132"/>
      <c r="BRS3215" s="132"/>
      <c r="BRT3215" s="132"/>
      <c r="BRU3215" s="132"/>
      <c r="BRV3215" s="132"/>
      <c r="BRW3215" s="132"/>
      <c r="BRX3215" s="132"/>
      <c r="BRY3215" s="132"/>
      <c r="BRZ3215" s="132"/>
      <c r="BSA3215" s="132"/>
      <c r="BSB3215" s="132"/>
      <c r="BSC3215" s="132"/>
      <c r="BSD3215" s="132"/>
      <c r="BSE3215" s="132"/>
      <c r="BSF3215" s="132"/>
      <c r="BSG3215" s="132"/>
      <c r="BSH3215" s="132"/>
      <c r="BSI3215" s="132"/>
      <c r="BSJ3215" s="132"/>
      <c r="BSK3215" s="132"/>
      <c r="BSL3215" s="132"/>
      <c r="BSM3215" s="132"/>
      <c r="BSN3215" s="132"/>
      <c r="BSO3215" s="132"/>
      <c r="BSP3215" s="132"/>
      <c r="BSQ3215" s="132"/>
      <c r="BSR3215" s="132"/>
      <c r="BSS3215" s="132"/>
      <c r="BST3215" s="132"/>
      <c r="BSU3215" s="132"/>
      <c r="BSV3215" s="132"/>
      <c r="BSW3215" s="132"/>
      <c r="BSX3215" s="132"/>
      <c r="BSY3215" s="132"/>
      <c r="BSZ3215" s="132"/>
      <c r="BTA3215" s="132"/>
      <c r="BTB3215" s="132"/>
      <c r="BTC3215" s="132"/>
      <c r="BTD3215" s="132"/>
      <c r="BTE3215" s="132"/>
      <c r="BTF3215" s="132"/>
      <c r="BTG3215" s="132"/>
      <c r="BTH3215" s="132"/>
      <c r="BTI3215" s="132"/>
      <c r="BTJ3215" s="132"/>
      <c r="BTK3215" s="132"/>
      <c r="BTL3215" s="132"/>
      <c r="BTM3215" s="132"/>
      <c r="BTN3215" s="132"/>
      <c r="BTO3215" s="132"/>
      <c r="BTP3215" s="132"/>
      <c r="BTQ3215" s="132"/>
      <c r="BTR3215" s="132"/>
      <c r="BTS3215" s="132"/>
      <c r="BTT3215" s="132"/>
      <c r="BTU3215" s="132"/>
      <c r="BTV3215" s="132"/>
      <c r="BTW3215" s="132"/>
      <c r="BTX3215" s="132"/>
      <c r="BTY3215" s="132"/>
      <c r="BTZ3215" s="132"/>
      <c r="BUA3215" s="132"/>
      <c r="BUB3215" s="132"/>
      <c r="BUC3215" s="132"/>
      <c r="BUD3215" s="132"/>
      <c r="BUE3215" s="132"/>
      <c r="BUF3215" s="132"/>
      <c r="BUG3215" s="132"/>
      <c r="BUH3215" s="132"/>
      <c r="BUI3215" s="132"/>
      <c r="BUJ3215" s="132"/>
      <c r="BUK3215" s="132"/>
      <c r="BUL3215" s="132"/>
      <c r="BUM3215" s="132"/>
      <c r="BUN3215" s="132"/>
      <c r="BUO3215" s="132"/>
      <c r="BUP3215" s="132"/>
      <c r="BUQ3215" s="132"/>
      <c r="BUR3215" s="132"/>
      <c r="BUS3215" s="132"/>
      <c r="BUT3215" s="132"/>
      <c r="BUU3215" s="132"/>
      <c r="BUV3215" s="132"/>
      <c r="BUW3215" s="132"/>
      <c r="BUX3215" s="132"/>
      <c r="BUY3215" s="132"/>
      <c r="BUZ3215" s="132"/>
      <c r="BVA3215" s="132"/>
      <c r="BVB3215" s="132"/>
      <c r="BVC3215" s="132"/>
      <c r="BVD3215" s="132"/>
      <c r="BVE3215" s="132"/>
      <c r="BVF3215" s="132"/>
      <c r="BVG3215" s="132"/>
      <c r="BVH3215" s="132"/>
      <c r="BVI3215" s="132"/>
      <c r="BVJ3215" s="132"/>
      <c r="BVK3215" s="132"/>
      <c r="BVL3215" s="132"/>
      <c r="BVM3215" s="132"/>
      <c r="BVN3215" s="132"/>
      <c r="BVO3215" s="132"/>
      <c r="BVP3215" s="132"/>
      <c r="BVQ3215" s="132"/>
      <c r="BVR3215" s="132"/>
      <c r="BVS3215" s="132"/>
      <c r="BVT3215" s="132"/>
      <c r="BVU3215" s="132"/>
      <c r="BVV3215" s="132"/>
      <c r="BVW3215" s="132"/>
      <c r="BVX3215" s="132"/>
      <c r="BVY3215" s="132"/>
      <c r="BVZ3215" s="132"/>
      <c r="BWA3215" s="132"/>
      <c r="BWB3215" s="132"/>
      <c r="BWC3215" s="132"/>
      <c r="BWD3215" s="132"/>
      <c r="BWE3215" s="132"/>
      <c r="BWF3215" s="132"/>
      <c r="BWG3215" s="132"/>
      <c r="BWH3215" s="132"/>
      <c r="BWI3215" s="132"/>
      <c r="BWJ3215" s="132"/>
      <c r="BWK3215" s="132"/>
      <c r="BWL3215" s="132"/>
      <c r="BWM3215" s="132"/>
      <c r="BWN3215" s="132"/>
      <c r="BWO3215" s="132"/>
      <c r="BWP3215" s="132"/>
      <c r="BWQ3215" s="132"/>
      <c r="BWR3215" s="132"/>
      <c r="BWS3215" s="132"/>
      <c r="BWT3215" s="132"/>
      <c r="BWU3215" s="132"/>
      <c r="BWV3215" s="132"/>
      <c r="BWW3215" s="132"/>
      <c r="BWX3215" s="132"/>
      <c r="BWY3215" s="132"/>
      <c r="BWZ3215" s="132"/>
      <c r="BXA3215" s="132"/>
      <c r="BXB3215" s="132"/>
      <c r="BXC3215" s="132"/>
      <c r="BXD3215" s="132"/>
      <c r="BXE3215" s="132"/>
      <c r="BXF3215" s="132"/>
      <c r="BXG3215" s="132"/>
      <c r="BXH3215" s="132"/>
      <c r="BXI3215" s="132"/>
      <c r="BXJ3215" s="132"/>
      <c r="BXK3215" s="132"/>
      <c r="BXL3215" s="132"/>
      <c r="BXM3215" s="132"/>
      <c r="BXN3215" s="132"/>
      <c r="BXO3215" s="132"/>
      <c r="BXP3215" s="132"/>
      <c r="BXQ3215" s="132"/>
      <c r="BXR3215" s="132"/>
      <c r="BXS3215" s="132"/>
      <c r="BXT3215" s="132"/>
      <c r="BXU3215" s="132"/>
      <c r="BXV3215" s="132"/>
      <c r="BXW3215" s="132"/>
      <c r="BXX3215" s="132"/>
      <c r="BXY3215" s="132"/>
      <c r="BXZ3215" s="132"/>
      <c r="BYA3215" s="132"/>
      <c r="BYB3215" s="132"/>
      <c r="BYC3215" s="132"/>
      <c r="BYD3215" s="132"/>
      <c r="BYE3215" s="132"/>
      <c r="BYF3215" s="132"/>
      <c r="BYG3215" s="132"/>
      <c r="BYH3215" s="132"/>
      <c r="BYI3215" s="132"/>
      <c r="BYJ3215" s="132"/>
      <c r="BYK3215" s="132"/>
      <c r="BYL3215" s="132"/>
      <c r="BYM3215" s="132"/>
      <c r="BYN3215" s="132"/>
      <c r="BYO3215" s="132"/>
      <c r="BYP3215" s="132"/>
      <c r="BYQ3215" s="132"/>
      <c r="BYR3215" s="132"/>
      <c r="BYS3215" s="132"/>
      <c r="BYT3215" s="132"/>
      <c r="BYU3215" s="132"/>
      <c r="BYV3215" s="132"/>
      <c r="BYW3215" s="132"/>
      <c r="BYX3215" s="132"/>
      <c r="BYY3215" s="132"/>
      <c r="BYZ3215" s="132"/>
      <c r="BZA3215" s="132"/>
      <c r="BZB3215" s="132"/>
      <c r="BZC3215" s="132"/>
      <c r="BZD3215" s="132"/>
      <c r="BZE3215" s="132"/>
      <c r="BZF3215" s="132"/>
      <c r="BZG3215" s="132"/>
      <c r="BZH3215" s="132"/>
      <c r="BZI3215" s="132"/>
      <c r="BZJ3215" s="132"/>
      <c r="BZK3215" s="132"/>
      <c r="BZL3215" s="132"/>
      <c r="BZM3215" s="132"/>
      <c r="BZN3215" s="132"/>
      <c r="BZO3215" s="132"/>
      <c r="BZP3215" s="132"/>
      <c r="BZQ3215" s="132"/>
      <c r="BZR3215" s="132"/>
      <c r="BZS3215" s="132"/>
      <c r="BZT3215" s="132"/>
      <c r="BZU3215" s="132"/>
      <c r="BZV3215" s="132"/>
      <c r="BZW3215" s="132"/>
      <c r="BZX3215" s="132"/>
      <c r="BZY3215" s="132"/>
      <c r="BZZ3215" s="132"/>
      <c r="CAA3215" s="132"/>
      <c r="CAB3215" s="132"/>
      <c r="CAC3215" s="132"/>
      <c r="CAD3215" s="132"/>
      <c r="CAE3215" s="132"/>
      <c r="CAF3215" s="132"/>
      <c r="CAG3215" s="132"/>
      <c r="CAH3215" s="132"/>
      <c r="CAI3215" s="132"/>
      <c r="CAJ3215" s="132"/>
      <c r="CAK3215" s="132"/>
      <c r="CAL3215" s="132"/>
      <c r="CAM3215" s="132"/>
      <c r="CAN3215" s="132"/>
      <c r="CAO3215" s="132"/>
      <c r="CAP3215" s="132"/>
      <c r="CAQ3215" s="132"/>
      <c r="CAR3215" s="132"/>
      <c r="CAS3215" s="132"/>
      <c r="CAT3215" s="132"/>
      <c r="CAU3215" s="132"/>
      <c r="CAV3215" s="132"/>
      <c r="CAW3215" s="132"/>
      <c r="CAX3215" s="132"/>
      <c r="CAY3215" s="132"/>
      <c r="CAZ3215" s="132"/>
      <c r="CBA3215" s="132"/>
      <c r="CBB3215" s="132"/>
      <c r="CBC3215" s="132"/>
      <c r="CBD3215" s="132"/>
      <c r="CBE3215" s="132"/>
      <c r="CBF3215" s="132"/>
      <c r="CBG3215" s="132"/>
      <c r="CBH3215" s="132"/>
      <c r="CBI3215" s="132"/>
      <c r="CBJ3215" s="132"/>
      <c r="CBK3215" s="132"/>
      <c r="CBL3215" s="132"/>
      <c r="CBM3215" s="132"/>
      <c r="CBN3215" s="132"/>
      <c r="CBO3215" s="132"/>
      <c r="CBP3215" s="132"/>
      <c r="CBQ3215" s="132"/>
      <c r="CBR3215" s="132"/>
      <c r="CBS3215" s="132"/>
      <c r="CBT3215" s="132"/>
      <c r="CBU3215" s="132"/>
      <c r="CBV3215" s="132"/>
      <c r="CBW3215" s="132"/>
      <c r="CBX3215" s="132"/>
      <c r="CBY3215" s="132"/>
      <c r="CBZ3215" s="132"/>
      <c r="CCA3215" s="132"/>
      <c r="CCB3215" s="132"/>
      <c r="CCC3215" s="132"/>
      <c r="CCD3215" s="132"/>
      <c r="CCE3215" s="132"/>
      <c r="CCF3215" s="132"/>
      <c r="CCG3215" s="132"/>
      <c r="CCH3215" s="132"/>
      <c r="CCI3215" s="132"/>
      <c r="CCJ3215" s="132"/>
      <c r="CCK3215" s="132"/>
      <c r="CCL3215" s="132"/>
      <c r="CCM3215" s="132"/>
      <c r="CCN3215" s="132"/>
      <c r="CCO3215" s="132"/>
      <c r="CCP3215" s="132"/>
      <c r="CCQ3215" s="132"/>
      <c r="CCR3215" s="132"/>
      <c r="CCS3215" s="132"/>
      <c r="CCT3215" s="132"/>
      <c r="CCU3215" s="132"/>
      <c r="CCV3215" s="132"/>
      <c r="CCW3215" s="132"/>
      <c r="CCX3215" s="132"/>
      <c r="CCY3215" s="132"/>
      <c r="CCZ3215" s="132"/>
      <c r="CDA3215" s="132"/>
      <c r="CDB3215" s="132"/>
      <c r="CDC3215" s="132"/>
      <c r="CDD3215" s="132"/>
      <c r="CDE3215" s="132"/>
      <c r="CDF3215" s="132"/>
      <c r="CDG3215" s="132"/>
      <c r="CDH3215" s="132"/>
      <c r="CDI3215" s="132"/>
      <c r="CDJ3215" s="132"/>
      <c r="CDK3215" s="132"/>
      <c r="CDL3215" s="132"/>
      <c r="CDM3215" s="132"/>
      <c r="CDN3215" s="132"/>
      <c r="CDO3215" s="132"/>
      <c r="CDP3215" s="132"/>
      <c r="CDQ3215" s="132"/>
      <c r="CDR3215" s="132"/>
      <c r="CDS3215" s="132"/>
      <c r="CDT3215" s="132"/>
      <c r="CDU3215" s="132"/>
      <c r="CDV3215" s="132"/>
      <c r="CDW3215" s="132"/>
      <c r="CDX3215" s="132"/>
      <c r="CDY3215" s="132"/>
      <c r="CDZ3215" s="132"/>
      <c r="CEA3215" s="132"/>
      <c r="CEB3215" s="132"/>
      <c r="CEC3215" s="132"/>
      <c r="CED3215" s="132"/>
      <c r="CEE3215" s="132"/>
      <c r="CEF3215" s="132"/>
      <c r="CEG3215" s="132"/>
      <c r="CEH3215" s="132"/>
      <c r="CEI3215" s="132"/>
      <c r="CEJ3215" s="132"/>
      <c r="CEK3215" s="132"/>
      <c r="CEL3215" s="132"/>
      <c r="CEM3215" s="132"/>
      <c r="CEN3215" s="132"/>
      <c r="CEO3215" s="132"/>
      <c r="CEP3215" s="132"/>
      <c r="CEQ3215" s="132"/>
      <c r="CER3215" s="132"/>
      <c r="CES3215" s="132"/>
      <c r="CET3215" s="132"/>
      <c r="CEU3215" s="132"/>
      <c r="CEV3215" s="132"/>
      <c r="CEW3215" s="132"/>
      <c r="CEX3215" s="132"/>
      <c r="CEY3215" s="132"/>
      <c r="CEZ3215" s="132"/>
      <c r="CFA3215" s="132"/>
      <c r="CFB3215" s="132"/>
      <c r="CFC3215" s="132"/>
      <c r="CFD3215" s="132"/>
      <c r="CFE3215" s="132"/>
      <c r="CFF3215" s="132"/>
      <c r="CFG3215" s="132"/>
      <c r="CFH3215" s="132"/>
      <c r="CFI3215" s="132"/>
      <c r="CFJ3215" s="132"/>
      <c r="CFK3215" s="132"/>
      <c r="CFL3215" s="132"/>
      <c r="CFM3215" s="132"/>
      <c r="CFN3215" s="132"/>
      <c r="CFO3215" s="132"/>
      <c r="CFP3215" s="132"/>
      <c r="CFQ3215" s="132"/>
      <c r="CFR3215" s="132"/>
      <c r="CFS3215" s="132"/>
      <c r="CFT3215" s="132"/>
      <c r="CFU3215" s="132"/>
      <c r="CFV3215" s="132"/>
      <c r="CFW3215" s="132"/>
      <c r="CFX3215" s="132"/>
      <c r="CFY3215" s="132"/>
      <c r="CFZ3215" s="132"/>
      <c r="CGA3215" s="132"/>
      <c r="CGB3215" s="132"/>
      <c r="CGC3215" s="132"/>
      <c r="CGD3215" s="132"/>
      <c r="CGE3215" s="132"/>
      <c r="CGF3215" s="132"/>
      <c r="CGG3215" s="132"/>
      <c r="CGH3215" s="132"/>
      <c r="CGI3215" s="132"/>
      <c r="CGJ3215" s="132"/>
      <c r="CGK3215" s="132"/>
      <c r="CGL3215" s="132"/>
      <c r="CGM3215" s="132"/>
      <c r="CGN3215" s="132"/>
      <c r="CGO3215" s="132"/>
      <c r="CGP3215" s="132"/>
      <c r="CGQ3215" s="132"/>
      <c r="CGR3215" s="132"/>
      <c r="CGS3215" s="132"/>
      <c r="CGT3215" s="132"/>
      <c r="CGU3215" s="132"/>
      <c r="CGV3215" s="132"/>
      <c r="CGW3215" s="132"/>
      <c r="CGX3215" s="132"/>
      <c r="CGY3215" s="132"/>
      <c r="CGZ3215" s="132"/>
      <c r="CHA3215" s="132"/>
      <c r="CHB3215" s="132"/>
      <c r="CHC3215" s="132"/>
      <c r="CHD3215" s="132"/>
      <c r="CHE3215" s="132"/>
      <c r="CHF3215" s="132"/>
      <c r="CHG3215" s="132"/>
      <c r="CHH3215" s="132"/>
      <c r="CHI3215" s="132"/>
      <c r="CHJ3215" s="132"/>
      <c r="CHK3215" s="132"/>
      <c r="CHL3215" s="132"/>
      <c r="CHM3215" s="132"/>
      <c r="CHN3215" s="132"/>
      <c r="CHO3215" s="132"/>
      <c r="CHP3215" s="132"/>
      <c r="CHQ3215" s="132"/>
      <c r="CHR3215" s="132"/>
      <c r="CHS3215" s="132"/>
      <c r="CHT3215" s="132"/>
      <c r="CHU3215" s="132"/>
      <c r="CHV3215" s="132"/>
      <c r="CHW3215" s="132"/>
      <c r="CHX3215" s="132"/>
      <c r="CHY3215" s="132"/>
      <c r="CHZ3215" s="132"/>
      <c r="CIA3215" s="132"/>
      <c r="CIB3215" s="132"/>
      <c r="CIC3215" s="132"/>
      <c r="CID3215" s="132"/>
      <c r="CIE3215" s="132"/>
      <c r="CIF3215" s="132"/>
      <c r="CIG3215" s="132"/>
      <c r="CIH3215" s="132"/>
      <c r="CII3215" s="132"/>
      <c r="CIJ3215" s="132"/>
      <c r="CIK3215" s="132"/>
      <c r="CIL3215" s="132"/>
      <c r="CIM3215" s="132"/>
      <c r="CIN3215" s="132"/>
      <c r="CIO3215" s="132"/>
      <c r="CIP3215" s="132"/>
      <c r="CIQ3215" s="132"/>
      <c r="CIR3215" s="132"/>
      <c r="CIS3215" s="132"/>
      <c r="CIT3215" s="132"/>
      <c r="CIU3215" s="132"/>
      <c r="CIV3215" s="132"/>
      <c r="CIW3215" s="132"/>
      <c r="CIX3215" s="132"/>
      <c r="CIY3215" s="132"/>
      <c r="CIZ3215" s="132"/>
      <c r="CJA3215" s="132"/>
      <c r="CJB3215" s="132"/>
      <c r="CJC3215" s="132"/>
      <c r="CJD3215" s="132"/>
      <c r="CJE3215" s="132"/>
      <c r="CJF3215" s="132"/>
      <c r="CJG3215" s="132"/>
      <c r="CJH3215" s="132"/>
      <c r="CJI3215" s="132"/>
      <c r="CJJ3215" s="132"/>
      <c r="CJK3215" s="132"/>
      <c r="CJL3215" s="132"/>
      <c r="CJM3215" s="132"/>
      <c r="CJN3215" s="132"/>
      <c r="CJO3215" s="132"/>
      <c r="CJP3215" s="132"/>
      <c r="CJQ3215" s="132"/>
      <c r="CJR3215" s="132"/>
      <c r="CJS3215" s="132"/>
      <c r="CJT3215" s="132"/>
      <c r="CJU3215" s="132"/>
      <c r="CJV3215" s="132"/>
      <c r="CJW3215" s="132"/>
      <c r="CJX3215" s="132"/>
      <c r="CJY3215" s="132"/>
      <c r="CJZ3215" s="132"/>
      <c r="CKA3215" s="132"/>
      <c r="CKB3215" s="132"/>
      <c r="CKC3215" s="132"/>
      <c r="CKD3215" s="132"/>
      <c r="CKE3215" s="132"/>
      <c r="CKF3215" s="132"/>
      <c r="CKG3215" s="132"/>
      <c r="CKH3215" s="132"/>
      <c r="CKI3215" s="132"/>
      <c r="CKJ3215" s="132"/>
      <c r="CKK3215" s="132"/>
      <c r="CKL3215" s="132"/>
      <c r="CKM3215" s="132"/>
      <c r="CKN3215" s="132"/>
      <c r="CKO3215" s="132"/>
      <c r="CKP3215" s="132"/>
      <c r="CKQ3215" s="132"/>
      <c r="CKR3215" s="132"/>
      <c r="CKS3215" s="132"/>
      <c r="CKT3215" s="132"/>
      <c r="CKU3215" s="132"/>
      <c r="CKV3215" s="132"/>
      <c r="CKW3215" s="132"/>
      <c r="CKX3215" s="132"/>
      <c r="CKY3215" s="132"/>
      <c r="CKZ3215" s="132"/>
      <c r="CLA3215" s="132"/>
      <c r="CLB3215" s="132"/>
      <c r="CLC3215" s="132"/>
      <c r="CLD3215" s="132"/>
      <c r="CLE3215" s="132"/>
      <c r="CLF3215" s="132"/>
      <c r="CLG3215" s="132"/>
      <c r="CLH3215" s="132"/>
      <c r="CLI3215" s="132"/>
      <c r="CLJ3215" s="132"/>
      <c r="CLK3215" s="132"/>
      <c r="CLL3215" s="132"/>
      <c r="CLM3215" s="132"/>
      <c r="CLN3215" s="132"/>
      <c r="CLO3215" s="132"/>
      <c r="CLP3215" s="132"/>
      <c r="CLQ3215" s="132"/>
      <c r="CLR3215" s="132"/>
      <c r="CLS3215" s="132"/>
      <c r="CLT3215" s="132"/>
      <c r="CLU3215" s="132"/>
      <c r="CLV3215" s="132"/>
      <c r="CLW3215" s="132"/>
      <c r="CLX3215" s="132"/>
      <c r="CLY3215" s="132"/>
      <c r="CLZ3215" s="132"/>
      <c r="CMA3215" s="132"/>
      <c r="CMB3215" s="132"/>
      <c r="CMC3215" s="132"/>
      <c r="CMD3215" s="132"/>
      <c r="CME3215" s="132"/>
      <c r="CMF3215" s="132"/>
      <c r="CMG3215" s="132"/>
      <c r="CMH3215" s="132"/>
      <c r="CMI3215" s="132"/>
      <c r="CMJ3215" s="132"/>
      <c r="CMK3215" s="132"/>
      <c r="CML3215" s="132"/>
      <c r="CMM3215" s="132"/>
      <c r="CMN3215" s="132"/>
      <c r="CMO3215" s="132"/>
      <c r="CMP3215" s="132"/>
      <c r="CMQ3215" s="132"/>
      <c r="CMR3215" s="132"/>
      <c r="CMS3215" s="132"/>
      <c r="CMT3215" s="132"/>
      <c r="CMU3215" s="132"/>
      <c r="CMV3215" s="132"/>
      <c r="CMW3215" s="132"/>
      <c r="CMX3215" s="132"/>
      <c r="CMY3215" s="132"/>
      <c r="CMZ3215" s="132"/>
      <c r="CNA3215" s="132"/>
      <c r="CNB3215" s="132"/>
      <c r="CNC3215" s="132"/>
      <c r="CND3215" s="132"/>
      <c r="CNE3215" s="132"/>
      <c r="CNF3215" s="132"/>
      <c r="CNG3215" s="132"/>
      <c r="CNH3215" s="132"/>
      <c r="CNI3215" s="132"/>
      <c r="CNJ3215" s="132"/>
      <c r="CNK3215" s="132"/>
      <c r="CNL3215" s="132"/>
      <c r="CNM3215" s="132"/>
      <c r="CNN3215" s="132"/>
      <c r="CNO3215" s="132"/>
      <c r="CNP3215" s="132"/>
      <c r="CNQ3215" s="132"/>
      <c r="CNR3215" s="132"/>
      <c r="CNS3215" s="132"/>
      <c r="CNT3215" s="132"/>
      <c r="CNU3215" s="132"/>
      <c r="CNV3215" s="132"/>
      <c r="CNW3215" s="132"/>
      <c r="CNX3215" s="132"/>
      <c r="CNY3215" s="132"/>
      <c r="CNZ3215" s="132"/>
      <c r="COA3215" s="132"/>
      <c r="COB3215" s="132"/>
      <c r="COC3215" s="132"/>
      <c r="COD3215" s="132"/>
      <c r="COE3215" s="132"/>
      <c r="COF3215" s="132"/>
      <c r="COG3215" s="132"/>
      <c r="COH3215" s="132"/>
      <c r="COI3215" s="132"/>
      <c r="COJ3215" s="132"/>
      <c r="COK3215" s="132"/>
      <c r="COL3215" s="132"/>
      <c r="COM3215" s="132"/>
      <c r="CON3215" s="132"/>
      <c r="COO3215" s="132"/>
      <c r="COP3215" s="132"/>
      <c r="COQ3215" s="132"/>
      <c r="COR3215" s="132"/>
      <c r="COS3215" s="132"/>
      <c r="COT3215" s="132"/>
      <c r="COU3215" s="132"/>
      <c r="COV3215" s="132"/>
      <c r="COW3215" s="132"/>
      <c r="COX3215" s="132"/>
      <c r="COY3215" s="132"/>
      <c r="COZ3215" s="132"/>
      <c r="CPA3215" s="132"/>
      <c r="CPB3215" s="132"/>
      <c r="CPC3215" s="132"/>
      <c r="CPD3215" s="132"/>
      <c r="CPE3215" s="132"/>
      <c r="CPF3215" s="132"/>
      <c r="CPG3215" s="132"/>
      <c r="CPH3215" s="132"/>
      <c r="CPI3215" s="132"/>
      <c r="CPJ3215" s="132"/>
      <c r="CPK3215" s="132"/>
      <c r="CPL3215" s="132"/>
      <c r="CPM3215" s="132"/>
      <c r="CPN3215" s="132"/>
      <c r="CPO3215" s="132"/>
      <c r="CPP3215" s="132"/>
      <c r="CPQ3215" s="132"/>
      <c r="CPR3215" s="132"/>
      <c r="CPS3215" s="132"/>
      <c r="CPT3215" s="132"/>
      <c r="CPU3215" s="132"/>
      <c r="CPV3215" s="132"/>
      <c r="CPW3215" s="132"/>
      <c r="CPX3215" s="132"/>
      <c r="CPY3215" s="132"/>
      <c r="CPZ3215" s="132"/>
      <c r="CQA3215" s="132"/>
      <c r="CQB3215" s="132"/>
      <c r="CQC3215" s="132"/>
      <c r="CQD3215" s="132"/>
      <c r="CQE3215" s="132"/>
      <c r="CQF3215" s="132"/>
      <c r="CQG3215" s="132"/>
      <c r="CQH3215" s="132"/>
      <c r="CQI3215" s="132"/>
      <c r="CQJ3215" s="132"/>
      <c r="CQK3215" s="132"/>
      <c r="CQL3215" s="132"/>
      <c r="CQM3215" s="132"/>
      <c r="CQN3215" s="132"/>
      <c r="CQO3215" s="132"/>
      <c r="CQP3215" s="132"/>
      <c r="CQQ3215" s="132"/>
      <c r="CQR3215" s="132"/>
      <c r="CQS3215" s="132"/>
      <c r="CQT3215" s="132"/>
      <c r="CQU3215" s="132"/>
      <c r="CQV3215" s="132"/>
      <c r="CQW3215" s="132"/>
      <c r="CQX3215" s="132"/>
      <c r="CQY3215" s="132"/>
      <c r="CQZ3215" s="132"/>
      <c r="CRA3215" s="132"/>
      <c r="CRB3215" s="132"/>
      <c r="CRC3215" s="132"/>
      <c r="CRD3215" s="132"/>
      <c r="CRE3215" s="132"/>
      <c r="CRF3215" s="132"/>
      <c r="CRG3215" s="132"/>
      <c r="CRH3215" s="132"/>
      <c r="CRI3215" s="132"/>
      <c r="CRJ3215" s="132"/>
      <c r="CRK3215" s="132"/>
      <c r="CRL3215" s="132"/>
      <c r="CRM3215" s="132"/>
      <c r="CRN3215" s="132"/>
      <c r="CRO3215" s="132"/>
      <c r="CRP3215" s="132"/>
      <c r="CRQ3215" s="132"/>
      <c r="CRR3215" s="132"/>
      <c r="CRS3215" s="132"/>
      <c r="CRT3215" s="132"/>
      <c r="CRU3215" s="132"/>
      <c r="CRV3215" s="132"/>
      <c r="CRW3215" s="132"/>
      <c r="CRX3215" s="132"/>
      <c r="CRY3215" s="132"/>
      <c r="CRZ3215" s="132"/>
      <c r="CSA3215" s="132"/>
      <c r="CSB3215" s="132"/>
      <c r="CSC3215" s="132"/>
      <c r="CSD3215" s="132"/>
      <c r="CSE3215" s="132"/>
      <c r="CSF3215" s="132"/>
      <c r="CSG3215" s="132"/>
      <c r="CSH3215" s="132"/>
      <c r="CSI3215" s="132"/>
      <c r="CSJ3215" s="132"/>
      <c r="CSK3215" s="132"/>
      <c r="CSL3215" s="132"/>
      <c r="CSM3215" s="132"/>
      <c r="CSN3215" s="132"/>
      <c r="CSO3215" s="132"/>
      <c r="CSP3215" s="132"/>
      <c r="CSQ3215" s="132"/>
      <c r="CSR3215" s="132"/>
      <c r="CSS3215" s="132"/>
      <c r="CST3215" s="132"/>
      <c r="CSU3215" s="132"/>
      <c r="CSV3215" s="132"/>
      <c r="CSW3215" s="132"/>
      <c r="CSX3215" s="132"/>
      <c r="CSY3215" s="132"/>
      <c r="CSZ3215" s="132"/>
      <c r="CTA3215" s="132"/>
      <c r="CTB3215" s="132"/>
      <c r="CTC3215" s="132"/>
      <c r="CTD3215" s="132"/>
      <c r="CTE3215" s="132"/>
      <c r="CTF3215" s="132"/>
      <c r="CTG3215" s="132"/>
      <c r="CTH3215" s="132"/>
      <c r="CTI3215" s="132"/>
      <c r="CTJ3215" s="132"/>
      <c r="CTK3215" s="132"/>
      <c r="CTL3215" s="132"/>
      <c r="CTM3215" s="132"/>
      <c r="CTN3215" s="132"/>
      <c r="CTO3215" s="132"/>
      <c r="CTP3215" s="132"/>
      <c r="CTQ3215" s="132"/>
      <c r="CTR3215" s="132"/>
      <c r="CTS3215" s="132"/>
      <c r="CTT3215" s="132"/>
      <c r="CTU3215" s="132"/>
      <c r="CTV3215" s="132"/>
      <c r="CTW3215" s="132"/>
      <c r="CTX3215" s="132"/>
      <c r="CTY3215" s="132"/>
      <c r="CTZ3215" s="132"/>
      <c r="CUA3215" s="132"/>
      <c r="CUB3215" s="132"/>
      <c r="CUC3215" s="132"/>
      <c r="CUD3215" s="132"/>
      <c r="CUE3215" s="132"/>
      <c r="CUF3215" s="132"/>
      <c r="CUG3215" s="132"/>
      <c r="CUH3215" s="132"/>
      <c r="CUI3215" s="132"/>
      <c r="CUJ3215" s="132"/>
      <c r="CUK3215" s="132"/>
      <c r="CUL3215" s="132"/>
      <c r="CUM3215" s="132"/>
      <c r="CUN3215" s="132"/>
      <c r="CUO3215" s="132"/>
      <c r="CUP3215" s="132"/>
      <c r="CUQ3215" s="132"/>
      <c r="CUR3215" s="132"/>
      <c r="CUS3215" s="132"/>
      <c r="CUT3215" s="132"/>
      <c r="CUU3215" s="132"/>
      <c r="CUV3215" s="132"/>
      <c r="CUW3215" s="132"/>
      <c r="CUX3215" s="132"/>
      <c r="CUY3215" s="132"/>
      <c r="CUZ3215" s="132"/>
      <c r="CVA3215" s="132"/>
      <c r="CVB3215" s="132"/>
      <c r="CVC3215" s="132"/>
      <c r="CVD3215" s="132"/>
      <c r="CVE3215" s="132"/>
      <c r="CVF3215" s="132"/>
      <c r="CVG3215" s="132"/>
      <c r="CVH3215" s="132"/>
      <c r="CVI3215" s="132"/>
      <c r="CVJ3215" s="132"/>
      <c r="CVK3215" s="132"/>
      <c r="CVL3215" s="132"/>
      <c r="CVM3215" s="132"/>
      <c r="CVN3215" s="132"/>
      <c r="CVO3215" s="132"/>
      <c r="CVP3215" s="132"/>
      <c r="CVQ3215" s="132"/>
      <c r="CVR3215" s="132"/>
      <c r="CVS3215" s="132"/>
      <c r="CVT3215" s="132"/>
      <c r="CVU3215" s="132"/>
      <c r="CVV3215" s="132"/>
      <c r="CVW3215" s="132"/>
      <c r="CVX3215" s="132"/>
      <c r="CVY3215" s="132"/>
      <c r="CVZ3215" s="132"/>
      <c r="CWA3215" s="132"/>
      <c r="CWB3215" s="132"/>
      <c r="CWC3215" s="132"/>
      <c r="CWD3215" s="132"/>
      <c r="CWE3215" s="132"/>
      <c r="CWF3215" s="132"/>
      <c r="CWG3215" s="132"/>
      <c r="CWH3215" s="132"/>
      <c r="CWI3215" s="132"/>
      <c r="CWJ3215" s="132"/>
      <c r="CWK3215" s="132"/>
      <c r="CWL3215" s="132"/>
      <c r="CWM3215" s="132"/>
      <c r="CWN3215" s="132"/>
      <c r="CWO3215" s="132"/>
      <c r="CWP3215" s="132"/>
      <c r="CWQ3215" s="132"/>
      <c r="CWR3215" s="132"/>
      <c r="CWS3215" s="132"/>
      <c r="CWT3215" s="132"/>
      <c r="CWU3215" s="132"/>
      <c r="CWV3215" s="132"/>
      <c r="CWW3215" s="132"/>
      <c r="CWX3215" s="132"/>
      <c r="CWY3215" s="132"/>
      <c r="CWZ3215" s="132"/>
      <c r="CXA3215" s="132"/>
      <c r="CXB3215" s="132"/>
      <c r="CXC3215" s="132"/>
      <c r="CXD3215" s="132"/>
      <c r="CXE3215" s="132"/>
      <c r="CXF3215" s="132"/>
      <c r="CXG3215" s="132"/>
      <c r="CXH3215" s="132"/>
      <c r="CXI3215" s="132"/>
      <c r="CXJ3215" s="132"/>
      <c r="CXK3215" s="132"/>
      <c r="CXL3215" s="132"/>
      <c r="CXM3215" s="132"/>
      <c r="CXN3215" s="132"/>
      <c r="CXO3215" s="132"/>
      <c r="CXP3215" s="132"/>
      <c r="CXQ3215" s="132"/>
      <c r="CXR3215" s="132"/>
      <c r="CXS3215" s="132"/>
      <c r="CXT3215" s="132"/>
      <c r="CXU3215" s="132"/>
      <c r="CXV3215" s="132"/>
      <c r="CXW3215" s="132"/>
      <c r="CXX3215" s="132"/>
      <c r="CXY3215" s="132"/>
      <c r="CXZ3215" s="132"/>
      <c r="CYA3215" s="132"/>
      <c r="CYB3215" s="132"/>
      <c r="CYC3215" s="132"/>
      <c r="CYD3215" s="132"/>
      <c r="CYE3215" s="132"/>
      <c r="CYF3215" s="132"/>
      <c r="CYG3215" s="132"/>
      <c r="CYH3215" s="132"/>
      <c r="CYI3215" s="132"/>
      <c r="CYJ3215" s="132"/>
      <c r="CYK3215" s="132"/>
      <c r="CYL3215" s="132"/>
      <c r="CYM3215" s="132"/>
      <c r="CYN3215" s="132"/>
      <c r="CYO3215" s="132"/>
      <c r="CYP3215" s="132"/>
      <c r="CYQ3215" s="132"/>
      <c r="CYR3215" s="132"/>
      <c r="CYS3215" s="132"/>
      <c r="CYT3215" s="132"/>
      <c r="CYU3215" s="132"/>
      <c r="CYV3215" s="132"/>
      <c r="CYW3215" s="132"/>
      <c r="CYX3215" s="132"/>
      <c r="CYY3215" s="132"/>
      <c r="CYZ3215" s="132"/>
      <c r="CZA3215" s="132"/>
      <c r="CZB3215" s="132"/>
      <c r="CZC3215" s="132"/>
      <c r="CZD3215" s="132"/>
      <c r="CZE3215" s="132"/>
      <c r="CZF3215" s="132"/>
      <c r="CZG3215" s="132"/>
      <c r="CZH3215" s="132"/>
      <c r="CZI3215" s="132"/>
      <c r="CZJ3215" s="132"/>
      <c r="CZK3215" s="132"/>
      <c r="CZL3215" s="132"/>
      <c r="CZM3215" s="132"/>
      <c r="CZN3215" s="132"/>
      <c r="CZO3215" s="132"/>
      <c r="CZP3215" s="132"/>
      <c r="CZQ3215" s="132"/>
      <c r="CZR3215" s="132"/>
      <c r="CZS3215" s="132"/>
      <c r="CZT3215" s="132"/>
      <c r="CZU3215" s="132"/>
      <c r="CZV3215" s="132"/>
      <c r="CZW3215" s="132"/>
      <c r="CZX3215" s="132"/>
      <c r="CZY3215" s="132"/>
      <c r="CZZ3215" s="132"/>
      <c r="DAA3215" s="132"/>
      <c r="DAB3215" s="132"/>
      <c r="DAC3215" s="132"/>
      <c r="DAD3215" s="132"/>
      <c r="DAE3215" s="132"/>
      <c r="DAF3215" s="132"/>
      <c r="DAG3215" s="132"/>
      <c r="DAH3215" s="132"/>
      <c r="DAI3215" s="132"/>
      <c r="DAJ3215" s="132"/>
      <c r="DAK3215" s="132"/>
      <c r="DAL3215" s="132"/>
      <c r="DAM3215" s="132"/>
      <c r="DAN3215" s="132"/>
      <c r="DAO3215" s="132"/>
      <c r="DAP3215" s="132"/>
      <c r="DAQ3215" s="132"/>
      <c r="DAR3215" s="132"/>
      <c r="DAS3215" s="132"/>
      <c r="DAT3215" s="132"/>
      <c r="DAU3215" s="132"/>
      <c r="DAV3215" s="132"/>
      <c r="DAW3215" s="132"/>
      <c r="DAX3215" s="132"/>
      <c r="DAY3215" s="132"/>
      <c r="DAZ3215" s="132"/>
      <c r="DBA3215" s="132"/>
      <c r="DBB3215" s="132"/>
      <c r="DBC3215" s="132"/>
      <c r="DBD3215" s="132"/>
      <c r="DBE3215" s="132"/>
      <c r="DBF3215" s="132"/>
      <c r="DBG3215" s="132"/>
      <c r="DBH3215" s="132"/>
      <c r="DBI3215" s="132"/>
      <c r="DBJ3215" s="132"/>
      <c r="DBK3215" s="132"/>
      <c r="DBL3215" s="132"/>
      <c r="DBM3215" s="132"/>
      <c r="DBN3215" s="132"/>
      <c r="DBO3215" s="132"/>
      <c r="DBP3215" s="132"/>
      <c r="DBQ3215" s="132"/>
      <c r="DBR3215" s="132"/>
      <c r="DBS3215" s="132"/>
      <c r="DBT3215" s="132"/>
      <c r="DBU3215" s="132"/>
      <c r="DBV3215" s="132"/>
      <c r="DBW3215" s="132"/>
      <c r="DBX3215" s="132"/>
      <c r="DBY3215" s="132"/>
      <c r="DBZ3215" s="132"/>
      <c r="DCA3215" s="132"/>
      <c r="DCB3215" s="132"/>
      <c r="DCC3215" s="132"/>
      <c r="DCD3215" s="132"/>
      <c r="DCE3215" s="132"/>
      <c r="DCF3215" s="132"/>
      <c r="DCG3215" s="132"/>
      <c r="DCH3215" s="132"/>
      <c r="DCI3215" s="132"/>
      <c r="DCJ3215" s="132"/>
      <c r="DCK3215" s="132"/>
      <c r="DCL3215" s="132"/>
      <c r="DCM3215" s="132"/>
      <c r="DCN3215" s="132"/>
      <c r="DCO3215" s="132"/>
      <c r="DCP3215" s="132"/>
      <c r="DCQ3215" s="132"/>
      <c r="DCR3215" s="132"/>
      <c r="DCS3215" s="132"/>
      <c r="DCT3215" s="132"/>
      <c r="DCU3215" s="132"/>
      <c r="DCV3215" s="132"/>
      <c r="DCW3215" s="132"/>
      <c r="DCX3215" s="132"/>
      <c r="DCY3215" s="132"/>
      <c r="DCZ3215" s="132"/>
      <c r="DDA3215" s="132"/>
      <c r="DDB3215" s="132"/>
      <c r="DDC3215" s="132"/>
      <c r="DDD3215" s="132"/>
      <c r="DDE3215" s="132"/>
      <c r="DDF3215" s="132"/>
      <c r="DDG3215" s="132"/>
      <c r="DDH3215" s="132"/>
      <c r="DDI3215" s="132"/>
      <c r="DDJ3215" s="132"/>
      <c r="DDK3215" s="132"/>
      <c r="DDL3215" s="132"/>
      <c r="DDM3215" s="132"/>
      <c r="DDN3215" s="132"/>
      <c r="DDO3215" s="132"/>
      <c r="DDP3215" s="132"/>
      <c r="DDQ3215" s="132"/>
      <c r="DDR3215" s="132"/>
      <c r="DDS3215" s="132"/>
      <c r="DDT3215" s="132"/>
      <c r="DDU3215" s="132"/>
      <c r="DDV3215" s="132"/>
      <c r="DDW3215" s="132"/>
      <c r="DDX3215" s="132"/>
      <c r="DDY3215" s="132"/>
      <c r="DDZ3215" s="132"/>
      <c r="DEA3215" s="132"/>
      <c r="DEB3215" s="132"/>
      <c r="DEC3215" s="132"/>
      <c r="DED3215" s="132"/>
      <c r="DEE3215" s="132"/>
      <c r="DEF3215" s="132"/>
      <c r="DEG3215" s="132"/>
      <c r="DEH3215" s="132"/>
      <c r="DEI3215" s="132"/>
      <c r="DEJ3215" s="132"/>
      <c r="DEK3215" s="132"/>
      <c r="DEL3215" s="132"/>
      <c r="DEM3215" s="132"/>
      <c r="DEN3215" s="132"/>
      <c r="DEO3215" s="132"/>
      <c r="DEP3215" s="132"/>
      <c r="DEQ3215" s="132"/>
      <c r="DER3215" s="132"/>
      <c r="DES3215" s="132"/>
      <c r="DET3215" s="132"/>
      <c r="DEU3215" s="132"/>
      <c r="DEV3215" s="132"/>
      <c r="DEW3215" s="132"/>
      <c r="DEX3215" s="132"/>
      <c r="DEY3215" s="132"/>
      <c r="DEZ3215" s="132"/>
      <c r="DFA3215" s="132"/>
      <c r="DFB3215" s="132"/>
      <c r="DFC3215" s="132"/>
      <c r="DFD3215" s="132"/>
      <c r="DFE3215" s="132"/>
      <c r="DFF3215" s="132"/>
      <c r="DFG3215" s="132"/>
      <c r="DFH3215" s="132"/>
      <c r="DFI3215" s="132"/>
      <c r="DFJ3215" s="132"/>
      <c r="DFK3215" s="132"/>
      <c r="DFL3215" s="132"/>
      <c r="DFM3215" s="132"/>
      <c r="DFN3215" s="132"/>
      <c r="DFO3215" s="132"/>
      <c r="DFP3215" s="132"/>
      <c r="DFQ3215" s="132"/>
      <c r="DFR3215" s="132"/>
      <c r="DFS3215" s="132"/>
      <c r="DFT3215" s="132"/>
      <c r="DFU3215" s="132"/>
      <c r="DFV3215" s="132"/>
      <c r="DFW3215" s="132"/>
      <c r="DFX3215" s="132"/>
      <c r="DFY3215" s="132"/>
      <c r="DFZ3215" s="132"/>
      <c r="DGA3215" s="132"/>
      <c r="DGB3215" s="132"/>
      <c r="DGC3215" s="132"/>
      <c r="DGD3215" s="132"/>
      <c r="DGE3215" s="132"/>
      <c r="DGF3215" s="132"/>
      <c r="DGG3215" s="132"/>
      <c r="DGH3215" s="132"/>
      <c r="DGI3215" s="132"/>
      <c r="DGJ3215" s="132"/>
      <c r="DGK3215" s="132"/>
      <c r="DGL3215" s="132"/>
      <c r="DGM3215" s="132"/>
      <c r="DGN3215" s="132"/>
      <c r="DGO3215" s="132"/>
      <c r="DGP3215" s="132"/>
      <c r="DGQ3215" s="132"/>
      <c r="DGR3215" s="132"/>
      <c r="DGS3215" s="132"/>
      <c r="DGT3215" s="132"/>
      <c r="DGU3215" s="132"/>
      <c r="DGV3215" s="132"/>
      <c r="DGW3215" s="132"/>
      <c r="DGX3215" s="132"/>
      <c r="DGY3215" s="132"/>
      <c r="DGZ3215" s="132"/>
      <c r="DHA3215" s="132"/>
      <c r="DHB3215" s="132"/>
      <c r="DHC3215" s="132"/>
      <c r="DHD3215" s="132"/>
      <c r="DHE3215" s="132"/>
      <c r="DHF3215" s="132"/>
      <c r="DHG3215" s="132"/>
      <c r="DHH3215" s="132"/>
      <c r="DHI3215" s="132"/>
      <c r="DHJ3215" s="132"/>
      <c r="DHK3215" s="132"/>
      <c r="DHL3215" s="132"/>
      <c r="DHM3215" s="132"/>
      <c r="DHN3215" s="132"/>
      <c r="DHO3215" s="132"/>
      <c r="DHP3215" s="132"/>
      <c r="DHQ3215" s="132"/>
      <c r="DHR3215" s="132"/>
      <c r="DHS3215" s="132"/>
      <c r="DHT3215" s="132"/>
      <c r="DHU3215" s="132"/>
      <c r="DHV3215" s="132"/>
      <c r="DHW3215" s="132"/>
      <c r="DHX3215" s="132"/>
      <c r="DHY3215" s="132"/>
      <c r="DHZ3215" s="132"/>
      <c r="DIA3215" s="132"/>
      <c r="DIB3215" s="132"/>
      <c r="DIC3215" s="132"/>
      <c r="DID3215" s="132"/>
      <c r="DIE3215" s="132"/>
      <c r="DIF3215" s="132"/>
      <c r="DIG3215" s="132"/>
      <c r="DIH3215" s="132"/>
      <c r="DII3215" s="132"/>
      <c r="DIJ3215" s="132"/>
      <c r="DIK3215" s="132"/>
      <c r="DIL3215" s="132"/>
      <c r="DIM3215" s="132"/>
      <c r="DIN3215" s="132"/>
      <c r="DIO3215" s="132"/>
      <c r="DIP3215" s="132"/>
      <c r="DIQ3215" s="132"/>
      <c r="DIR3215" s="132"/>
      <c r="DIS3215" s="132"/>
      <c r="DIT3215" s="132"/>
      <c r="DIU3215" s="132"/>
      <c r="DIV3215" s="132"/>
      <c r="DIW3215" s="132"/>
      <c r="DIX3215" s="132"/>
      <c r="DIY3215" s="132"/>
      <c r="DIZ3215" s="132"/>
      <c r="DJA3215" s="132"/>
      <c r="DJB3215" s="132"/>
      <c r="DJC3215" s="132"/>
      <c r="DJD3215" s="132"/>
      <c r="DJE3215" s="132"/>
      <c r="DJF3215" s="132"/>
      <c r="DJG3215" s="132"/>
      <c r="DJH3215" s="132"/>
      <c r="DJI3215" s="132"/>
      <c r="DJJ3215" s="132"/>
      <c r="DJK3215" s="132"/>
      <c r="DJL3215" s="132"/>
      <c r="DJM3215" s="132"/>
      <c r="DJN3215" s="132"/>
      <c r="DJO3215" s="132"/>
      <c r="DJP3215" s="132"/>
      <c r="DJQ3215" s="132"/>
      <c r="DJR3215" s="132"/>
      <c r="DJS3215" s="132"/>
      <c r="DJT3215" s="132"/>
      <c r="DJU3215" s="132"/>
      <c r="DJV3215" s="132"/>
      <c r="DJW3215" s="132"/>
      <c r="DJX3215" s="132"/>
      <c r="DJY3215" s="132"/>
      <c r="DJZ3215" s="132"/>
      <c r="DKA3215" s="132"/>
      <c r="DKB3215" s="132"/>
      <c r="DKC3215" s="132"/>
      <c r="DKD3215" s="132"/>
      <c r="DKE3215" s="132"/>
      <c r="DKF3215" s="132"/>
      <c r="DKG3215" s="132"/>
      <c r="DKH3215" s="132"/>
      <c r="DKI3215" s="132"/>
      <c r="DKJ3215" s="132"/>
      <c r="DKK3215" s="132"/>
      <c r="DKL3215" s="132"/>
      <c r="DKM3215" s="132"/>
      <c r="DKN3215" s="132"/>
      <c r="DKO3215" s="132"/>
      <c r="DKP3215" s="132"/>
      <c r="DKQ3215" s="132"/>
      <c r="DKR3215" s="132"/>
      <c r="DKS3215" s="132"/>
      <c r="DKT3215" s="132"/>
      <c r="DKU3215" s="132"/>
      <c r="DKV3215" s="132"/>
      <c r="DKW3215" s="132"/>
      <c r="DKX3215" s="132"/>
      <c r="DKY3215" s="132"/>
      <c r="DKZ3215" s="132"/>
      <c r="DLA3215" s="132"/>
      <c r="DLB3215" s="132"/>
      <c r="DLC3215" s="132"/>
      <c r="DLD3215" s="132"/>
      <c r="DLE3215" s="132"/>
      <c r="DLF3215" s="132"/>
      <c r="DLG3215" s="132"/>
      <c r="DLH3215" s="132"/>
      <c r="DLI3215" s="132"/>
      <c r="DLJ3215" s="132"/>
      <c r="DLK3215" s="132"/>
      <c r="DLL3215" s="132"/>
      <c r="DLM3215" s="132"/>
      <c r="DLN3215" s="132"/>
      <c r="DLO3215" s="132"/>
      <c r="DLP3215" s="132"/>
      <c r="DLQ3215" s="132"/>
      <c r="DLR3215" s="132"/>
      <c r="DLS3215" s="132"/>
      <c r="DLT3215" s="132"/>
      <c r="DLU3215" s="132"/>
      <c r="DLV3215" s="132"/>
      <c r="DLW3215" s="132"/>
      <c r="DLX3215" s="132"/>
      <c r="DLY3215" s="132"/>
      <c r="DLZ3215" s="132"/>
      <c r="DMA3215" s="132"/>
      <c r="DMB3215" s="132"/>
      <c r="DMC3215" s="132"/>
      <c r="DMD3215" s="132"/>
      <c r="DME3215" s="132"/>
      <c r="DMF3215" s="132"/>
      <c r="DMG3215" s="132"/>
      <c r="DMH3215" s="132"/>
      <c r="DMI3215" s="132"/>
      <c r="DMJ3215" s="132"/>
      <c r="DMK3215" s="132"/>
      <c r="DML3215" s="132"/>
      <c r="DMM3215" s="132"/>
      <c r="DMN3215" s="132"/>
      <c r="DMO3215" s="132"/>
      <c r="DMP3215" s="132"/>
      <c r="DMQ3215" s="132"/>
      <c r="DMR3215" s="132"/>
      <c r="DMS3215" s="132"/>
      <c r="DMT3215" s="132"/>
      <c r="DMU3215" s="132"/>
      <c r="DMV3215" s="132"/>
      <c r="DMW3215" s="132"/>
      <c r="DMX3215" s="132"/>
      <c r="DMY3215" s="132"/>
      <c r="DMZ3215" s="132"/>
      <c r="DNA3215" s="132"/>
      <c r="DNB3215" s="132"/>
      <c r="DNC3215" s="132"/>
      <c r="DND3215" s="132"/>
      <c r="DNE3215" s="132"/>
      <c r="DNF3215" s="132"/>
      <c r="DNG3215" s="132"/>
      <c r="DNH3215" s="132"/>
      <c r="DNI3215" s="132"/>
      <c r="DNJ3215" s="132"/>
      <c r="DNK3215" s="132"/>
      <c r="DNL3215" s="132"/>
      <c r="DNM3215" s="132"/>
      <c r="DNN3215" s="132"/>
      <c r="DNO3215" s="132"/>
      <c r="DNP3215" s="132"/>
      <c r="DNQ3215" s="132"/>
      <c r="DNR3215" s="132"/>
      <c r="DNS3215" s="132"/>
      <c r="DNT3215" s="132"/>
      <c r="DNU3215" s="132"/>
      <c r="DNV3215" s="132"/>
      <c r="DNW3215" s="132"/>
      <c r="DNX3215" s="132"/>
      <c r="DNY3215" s="132"/>
      <c r="DNZ3215" s="132"/>
      <c r="DOA3215" s="132"/>
      <c r="DOB3215" s="132"/>
      <c r="DOC3215" s="132"/>
      <c r="DOD3215" s="132"/>
      <c r="DOE3215" s="132"/>
      <c r="DOF3215" s="132"/>
      <c r="DOG3215" s="132"/>
      <c r="DOH3215" s="132"/>
      <c r="DOI3215" s="132"/>
      <c r="DOJ3215" s="132"/>
      <c r="DOK3215" s="132"/>
      <c r="DOL3215" s="132"/>
      <c r="DOM3215" s="132"/>
      <c r="DON3215" s="132"/>
      <c r="DOO3215" s="132"/>
      <c r="DOP3215" s="132"/>
      <c r="DOQ3215" s="132"/>
      <c r="DOR3215" s="132"/>
      <c r="DOS3215" s="132"/>
      <c r="DOT3215" s="132"/>
      <c r="DOU3215" s="132"/>
      <c r="DOV3215" s="132"/>
      <c r="DOW3215" s="132"/>
      <c r="DOX3215" s="132"/>
      <c r="DOY3215" s="132"/>
      <c r="DOZ3215" s="132"/>
      <c r="DPA3215" s="132"/>
      <c r="DPB3215" s="132"/>
      <c r="DPC3215" s="132"/>
      <c r="DPD3215" s="132"/>
      <c r="DPE3215" s="132"/>
      <c r="DPF3215" s="132"/>
      <c r="DPG3215" s="132"/>
      <c r="DPH3215" s="132"/>
      <c r="DPI3215" s="132"/>
      <c r="DPJ3215" s="132"/>
      <c r="DPK3215" s="132"/>
      <c r="DPL3215" s="132"/>
      <c r="DPM3215" s="132"/>
      <c r="DPN3215" s="132"/>
      <c r="DPO3215" s="132"/>
      <c r="DPP3215" s="132"/>
      <c r="DPQ3215" s="132"/>
      <c r="DPR3215" s="132"/>
      <c r="DPS3215" s="132"/>
      <c r="DPT3215" s="132"/>
      <c r="DPU3215" s="132"/>
      <c r="DPV3215" s="132"/>
      <c r="DPW3215" s="132"/>
      <c r="DPX3215" s="132"/>
      <c r="DPY3215" s="132"/>
      <c r="DPZ3215" s="132"/>
      <c r="DQA3215" s="132"/>
      <c r="DQB3215" s="132"/>
      <c r="DQC3215" s="132"/>
      <c r="DQD3215" s="132"/>
      <c r="DQE3215" s="132"/>
      <c r="DQF3215" s="132"/>
      <c r="DQG3215" s="132"/>
      <c r="DQH3215" s="132"/>
      <c r="DQI3215" s="132"/>
      <c r="DQJ3215" s="132"/>
      <c r="DQK3215" s="132"/>
      <c r="DQL3215" s="132"/>
      <c r="DQM3215" s="132"/>
      <c r="DQN3215" s="132"/>
      <c r="DQO3215" s="132"/>
      <c r="DQP3215" s="132"/>
      <c r="DQQ3215" s="132"/>
      <c r="DQR3215" s="132"/>
      <c r="DQS3215" s="132"/>
      <c r="DQT3215" s="132"/>
      <c r="DQU3215" s="132"/>
      <c r="DQV3215" s="132"/>
      <c r="DQW3215" s="132"/>
      <c r="DQX3215" s="132"/>
      <c r="DQY3215" s="132"/>
      <c r="DQZ3215" s="132"/>
      <c r="DRA3215" s="132"/>
      <c r="DRB3215" s="132"/>
      <c r="DRC3215" s="132"/>
      <c r="DRD3215" s="132"/>
      <c r="DRE3215" s="132"/>
      <c r="DRF3215" s="132"/>
      <c r="DRG3215" s="132"/>
      <c r="DRH3215" s="132"/>
      <c r="DRI3215" s="132"/>
      <c r="DRJ3215" s="132"/>
      <c r="DRK3215" s="132"/>
      <c r="DRL3215" s="132"/>
      <c r="DRM3215" s="132"/>
      <c r="DRN3215" s="132"/>
      <c r="DRO3215" s="132"/>
      <c r="DRP3215" s="132"/>
      <c r="DRQ3215" s="132"/>
      <c r="DRR3215" s="132"/>
      <c r="DRS3215" s="132"/>
      <c r="DRT3215" s="132"/>
      <c r="DRU3215" s="132"/>
      <c r="DRV3215" s="132"/>
      <c r="DRW3215" s="132"/>
      <c r="DRX3215" s="132"/>
      <c r="DRY3215" s="132"/>
      <c r="DRZ3215" s="132"/>
      <c r="DSA3215" s="132"/>
      <c r="DSB3215" s="132"/>
      <c r="DSC3215" s="132"/>
      <c r="DSD3215" s="132"/>
      <c r="DSE3215" s="132"/>
      <c r="DSF3215" s="132"/>
      <c r="DSG3215" s="132"/>
      <c r="DSH3215" s="132"/>
      <c r="DSI3215" s="132"/>
      <c r="DSJ3215" s="132"/>
      <c r="DSK3215" s="132"/>
      <c r="DSL3215" s="132"/>
      <c r="DSM3215" s="132"/>
      <c r="DSN3215" s="132"/>
      <c r="DSO3215" s="132"/>
      <c r="DSP3215" s="132"/>
      <c r="DSQ3215" s="132"/>
      <c r="DSR3215" s="132"/>
      <c r="DSS3215" s="132"/>
      <c r="DST3215" s="132"/>
      <c r="DSU3215" s="132"/>
      <c r="DSV3215" s="132"/>
      <c r="DSW3215" s="132"/>
      <c r="DSX3215" s="132"/>
      <c r="DSY3215" s="132"/>
      <c r="DSZ3215" s="132"/>
      <c r="DTA3215" s="132"/>
      <c r="DTB3215" s="132"/>
      <c r="DTC3215" s="132"/>
      <c r="DTD3215" s="132"/>
      <c r="DTE3215" s="132"/>
      <c r="DTF3215" s="132"/>
      <c r="DTG3215" s="132"/>
      <c r="DTH3215" s="132"/>
      <c r="DTI3215" s="132"/>
      <c r="DTJ3215" s="132"/>
      <c r="DTK3215" s="132"/>
      <c r="DTL3215" s="132"/>
      <c r="DTM3215" s="132"/>
      <c r="DTN3215" s="132"/>
      <c r="DTO3215" s="132"/>
      <c r="DTP3215" s="132"/>
      <c r="DTQ3215" s="132"/>
      <c r="DTR3215" s="132"/>
      <c r="DTS3215" s="132"/>
      <c r="DTT3215" s="132"/>
      <c r="DTU3215" s="132"/>
      <c r="DTV3215" s="132"/>
      <c r="DTW3215" s="132"/>
      <c r="DTX3215" s="132"/>
      <c r="DTY3215" s="132"/>
      <c r="DTZ3215" s="132"/>
      <c r="DUA3215" s="132"/>
      <c r="DUB3215" s="132"/>
      <c r="DUC3215" s="132"/>
      <c r="DUD3215" s="132"/>
      <c r="DUE3215" s="132"/>
      <c r="DUF3215" s="132"/>
      <c r="DUG3215" s="132"/>
      <c r="DUH3215" s="132"/>
      <c r="DUI3215" s="132"/>
      <c r="DUJ3215" s="132"/>
      <c r="DUK3215" s="132"/>
      <c r="DUL3215" s="132"/>
      <c r="DUM3215" s="132"/>
      <c r="DUN3215" s="132"/>
      <c r="DUO3215" s="132"/>
      <c r="DUP3215" s="132"/>
      <c r="DUQ3215" s="132"/>
      <c r="DUR3215" s="132"/>
      <c r="DUS3215" s="132"/>
      <c r="DUT3215" s="132"/>
      <c r="DUU3215" s="132"/>
      <c r="DUV3215" s="132"/>
      <c r="DUW3215" s="132"/>
      <c r="DUX3215" s="132"/>
      <c r="DUY3215" s="132"/>
      <c r="DUZ3215" s="132"/>
      <c r="DVA3215" s="132"/>
      <c r="DVB3215" s="132"/>
      <c r="DVC3215" s="132"/>
      <c r="DVD3215" s="132"/>
      <c r="DVE3215" s="132"/>
      <c r="DVF3215" s="132"/>
      <c r="DVG3215" s="132"/>
      <c r="DVH3215" s="132"/>
      <c r="DVI3215" s="132"/>
      <c r="DVJ3215" s="132"/>
      <c r="DVK3215" s="132"/>
      <c r="DVL3215" s="132"/>
      <c r="DVM3215" s="132"/>
      <c r="DVN3215" s="132"/>
      <c r="DVO3215" s="132"/>
      <c r="DVP3215" s="132"/>
      <c r="DVQ3215" s="132"/>
      <c r="DVR3215" s="132"/>
      <c r="DVS3215" s="132"/>
      <c r="DVT3215" s="132"/>
      <c r="DVU3215" s="132"/>
      <c r="DVV3215" s="132"/>
      <c r="DVW3215" s="132"/>
      <c r="DVX3215" s="132"/>
      <c r="DVY3215" s="132"/>
      <c r="DVZ3215" s="132"/>
      <c r="DWA3215" s="132"/>
      <c r="DWB3215" s="132"/>
      <c r="DWC3215" s="132"/>
      <c r="DWD3215" s="132"/>
      <c r="DWE3215" s="132"/>
      <c r="DWF3215" s="132"/>
      <c r="DWG3215" s="132"/>
      <c r="DWH3215" s="132"/>
      <c r="DWI3215" s="132"/>
      <c r="DWJ3215" s="132"/>
      <c r="DWK3215" s="132"/>
      <c r="DWL3215" s="132"/>
      <c r="DWM3215" s="132"/>
      <c r="DWN3215" s="132"/>
      <c r="DWO3215" s="132"/>
      <c r="DWP3215" s="132"/>
      <c r="DWQ3215" s="132"/>
      <c r="DWR3215" s="132"/>
      <c r="DWS3215" s="132"/>
      <c r="DWT3215" s="132"/>
      <c r="DWU3215" s="132"/>
      <c r="DWV3215" s="132"/>
      <c r="DWW3215" s="132"/>
      <c r="DWX3215" s="132"/>
      <c r="DWY3215" s="132"/>
      <c r="DWZ3215" s="132"/>
      <c r="DXA3215" s="132"/>
      <c r="DXB3215" s="132"/>
      <c r="DXC3215" s="132"/>
      <c r="DXD3215" s="132"/>
      <c r="DXE3215" s="132"/>
      <c r="DXF3215" s="132"/>
      <c r="DXG3215" s="132"/>
      <c r="DXH3215" s="132"/>
      <c r="DXI3215" s="132"/>
      <c r="DXJ3215" s="132"/>
      <c r="DXK3215" s="132"/>
      <c r="DXL3215" s="132"/>
      <c r="DXM3215" s="132"/>
      <c r="DXN3215" s="132"/>
      <c r="DXO3215" s="132"/>
      <c r="DXP3215" s="132"/>
      <c r="DXQ3215" s="132"/>
      <c r="DXR3215" s="132"/>
      <c r="DXS3215" s="132"/>
      <c r="DXT3215" s="132"/>
      <c r="DXU3215" s="132"/>
      <c r="DXV3215" s="132"/>
      <c r="DXW3215" s="132"/>
      <c r="DXX3215" s="132"/>
      <c r="DXY3215" s="132"/>
      <c r="DXZ3215" s="132"/>
      <c r="DYA3215" s="132"/>
      <c r="DYB3215" s="132"/>
      <c r="DYC3215" s="132"/>
      <c r="DYD3215" s="132"/>
      <c r="DYE3215" s="132"/>
      <c r="DYF3215" s="132"/>
      <c r="DYG3215" s="132"/>
      <c r="DYH3215" s="132"/>
      <c r="DYI3215" s="132"/>
      <c r="DYJ3215" s="132"/>
      <c r="DYK3215" s="132"/>
      <c r="DYL3215" s="132"/>
      <c r="DYM3215" s="132"/>
      <c r="DYN3215" s="132"/>
      <c r="DYO3215" s="132"/>
      <c r="DYP3215" s="132"/>
      <c r="DYQ3215" s="132"/>
      <c r="DYR3215" s="132"/>
      <c r="DYS3215" s="132"/>
      <c r="DYT3215" s="132"/>
      <c r="DYU3215" s="132"/>
      <c r="DYV3215" s="132"/>
      <c r="DYW3215" s="132"/>
      <c r="DYX3215" s="132"/>
      <c r="DYY3215" s="132"/>
      <c r="DYZ3215" s="132"/>
      <c r="DZA3215" s="132"/>
      <c r="DZB3215" s="132"/>
      <c r="DZC3215" s="132"/>
      <c r="DZD3215" s="132"/>
      <c r="DZE3215" s="132"/>
      <c r="DZF3215" s="132"/>
      <c r="DZG3215" s="132"/>
      <c r="DZH3215" s="132"/>
      <c r="DZI3215" s="132"/>
      <c r="DZJ3215" s="132"/>
      <c r="DZK3215" s="132"/>
      <c r="DZL3215" s="132"/>
      <c r="DZM3215" s="132"/>
      <c r="DZN3215" s="132"/>
      <c r="DZO3215" s="132"/>
      <c r="DZP3215" s="132"/>
      <c r="DZQ3215" s="132"/>
      <c r="DZR3215" s="132"/>
      <c r="DZS3215" s="132"/>
      <c r="DZT3215" s="132"/>
      <c r="DZU3215" s="132"/>
      <c r="DZV3215" s="132"/>
      <c r="DZW3215" s="132"/>
      <c r="DZX3215" s="132"/>
      <c r="DZY3215" s="132"/>
      <c r="DZZ3215" s="132"/>
      <c r="EAA3215" s="132"/>
      <c r="EAB3215" s="132"/>
      <c r="EAC3215" s="132"/>
      <c r="EAD3215" s="132"/>
      <c r="EAE3215" s="132"/>
      <c r="EAF3215" s="132"/>
      <c r="EAG3215" s="132"/>
      <c r="EAH3215" s="132"/>
      <c r="EAI3215" s="132"/>
      <c r="EAJ3215" s="132"/>
      <c r="EAK3215" s="132"/>
      <c r="EAL3215" s="132"/>
      <c r="EAM3215" s="132"/>
      <c r="EAN3215" s="132"/>
      <c r="EAO3215" s="132"/>
      <c r="EAP3215" s="132"/>
      <c r="EAQ3215" s="132"/>
      <c r="EAR3215" s="132"/>
      <c r="EAS3215" s="132"/>
      <c r="EAT3215" s="132"/>
      <c r="EAU3215" s="132"/>
      <c r="EAV3215" s="132"/>
      <c r="EAW3215" s="132"/>
      <c r="EAX3215" s="132"/>
      <c r="EAY3215" s="132"/>
      <c r="EAZ3215" s="132"/>
      <c r="EBA3215" s="132"/>
      <c r="EBB3215" s="132"/>
      <c r="EBC3215" s="132"/>
      <c r="EBD3215" s="132"/>
      <c r="EBE3215" s="132"/>
      <c r="EBF3215" s="132"/>
      <c r="EBG3215" s="132"/>
      <c r="EBH3215" s="132"/>
      <c r="EBI3215" s="132"/>
      <c r="EBJ3215" s="132"/>
      <c r="EBK3215" s="132"/>
      <c r="EBL3215" s="132"/>
      <c r="EBM3215" s="132"/>
      <c r="EBN3215" s="132"/>
      <c r="EBO3215" s="132"/>
      <c r="EBP3215" s="132"/>
      <c r="EBQ3215" s="132"/>
      <c r="EBR3215" s="132"/>
      <c r="EBS3215" s="132"/>
      <c r="EBT3215" s="132"/>
      <c r="EBU3215" s="132"/>
      <c r="EBV3215" s="132"/>
      <c r="EBW3215" s="132"/>
      <c r="EBX3215" s="132"/>
      <c r="EBY3215" s="132"/>
      <c r="EBZ3215" s="132"/>
      <c r="ECA3215" s="132"/>
      <c r="ECB3215" s="132"/>
      <c r="ECC3215" s="132"/>
      <c r="ECD3215" s="132"/>
      <c r="ECE3215" s="132"/>
      <c r="ECF3215" s="132"/>
      <c r="ECG3215" s="132"/>
      <c r="ECH3215" s="132"/>
      <c r="ECI3215" s="132"/>
      <c r="ECJ3215" s="132"/>
      <c r="ECK3215" s="132"/>
      <c r="ECL3215" s="132"/>
      <c r="ECM3215" s="132"/>
      <c r="ECN3215" s="132"/>
      <c r="ECO3215" s="132"/>
      <c r="ECP3215" s="132"/>
      <c r="ECQ3215" s="132"/>
      <c r="ECR3215" s="132"/>
      <c r="ECS3215" s="132"/>
      <c r="ECT3215" s="132"/>
      <c r="ECU3215" s="132"/>
      <c r="ECV3215" s="132"/>
      <c r="ECW3215" s="132"/>
      <c r="ECX3215" s="132"/>
      <c r="ECY3215" s="132"/>
      <c r="ECZ3215" s="132"/>
      <c r="EDA3215" s="132"/>
      <c r="EDB3215" s="132"/>
      <c r="EDC3215" s="132"/>
      <c r="EDD3215" s="132"/>
      <c r="EDE3215" s="132"/>
      <c r="EDF3215" s="132"/>
      <c r="EDG3215" s="132"/>
      <c r="EDH3215" s="132"/>
      <c r="EDI3215" s="132"/>
      <c r="EDJ3215" s="132"/>
      <c r="EDK3215" s="132"/>
      <c r="EDL3215" s="132"/>
      <c r="EDM3215" s="132"/>
      <c r="EDN3215" s="132"/>
      <c r="EDO3215" s="132"/>
      <c r="EDP3215" s="132"/>
      <c r="EDQ3215" s="132"/>
      <c r="EDR3215" s="132"/>
      <c r="EDS3215" s="132"/>
      <c r="EDT3215" s="132"/>
      <c r="EDU3215" s="132"/>
      <c r="EDV3215" s="132"/>
      <c r="EDW3215" s="132"/>
      <c r="EDX3215" s="132"/>
      <c r="EDY3215" s="132"/>
      <c r="EDZ3215" s="132"/>
      <c r="EEA3215" s="132"/>
      <c r="EEB3215" s="132"/>
      <c r="EEC3215" s="132"/>
      <c r="EED3215" s="132"/>
      <c r="EEE3215" s="132"/>
      <c r="EEF3215" s="132"/>
      <c r="EEG3215" s="132"/>
      <c r="EEH3215" s="132"/>
      <c r="EEI3215" s="132"/>
      <c r="EEJ3215" s="132"/>
      <c r="EEK3215" s="132"/>
      <c r="EEL3215" s="132"/>
      <c r="EEM3215" s="132"/>
      <c r="EEN3215" s="132"/>
      <c r="EEO3215" s="132"/>
      <c r="EEP3215" s="132"/>
      <c r="EEQ3215" s="132"/>
      <c r="EER3215" s="132"/>
      <c r="EES3215" s="132"/>
      <c r="EET3215" s="132"/>
      <c r="EEU3215" s="132"/>
      <c r="EEV3215" s="132"/>
      <c r="EEW3215" s="132"/>
      <c r="EEX3215" s="132"/>
      <c r="EEY3215" s="132"/>
      <c r="EEZ3215" s="132"/>
      <c r="EFA3215" s="132"/>
      <c r="EFB3215" s="132"/>
      <c r="EFC3215" s="132"/>
      <c r="EFD3215" s="132"/>
      <c r="EFE3215" s="132"/>
      <c r="EFF3215" s="132"/>
      <c r="EFG3215" s="132"/>
      <c r="EFH3215" s="132"/>
      <c r="EFI3215" s="132"/>
      <c r="EFJ3215" s="132"/>
      <c r="EFK3215" s="132"/>
      <c r="EFL3215" s="132"/>
      <c r="EFM3215" s="132"/>
      <c r="EFN3215" s="132"/>
      <c r="EFO3215" s="132"/>
      <c r="EFP3215" s="132"/>
      <c r="EFQ3215" s="132"/>
      <c r="EFR3215" s="132"/>
      <c r="EFS3215" s="132"/>
      <c r="EFT3215" s="132"/>
      <c r="EFU3215" s="132"/>
      <c r="EFV3215" s="132"/>
      <c r="EFW3215" s="132"/>
      <c r="EFX3215" s="132"/>
      <c r="EFY3215" s="132"/>
      <c r="EFZ3215" s="132"/>
      <c r="EGA3215" s="132"/>
      <c r="EGB3215" s="132"/>
      <c r="EGC3215" s="132"/>
      <c r="EGD3215" s="132"/>
      <c r="EGE3215" s="132"/>
      <c r="EGF3215" s="132"/>
      <c r="EGG3215" s="132"/>
      <c r="EGH3215" s="132"/>
      <c r="EGI3215" s="132"/>
      <c r="EGJ3215" s="132"/>
      <c r="EGK3215" s="132"/>
      <c r="EGL3215" s="132"/>
      <c r="EGM3215" s="132"/>
      <c r="EGN3215" s="132"/>
      <c r="EGO3215" s="132"/>
      <c r="EGP3215" s="132"/>
      <c r="EGQ3215" s="132"/>
      <c r="EGR3215" s="132"/>
      <c r="EGS3215" s="132"/>
      <c r="EGT3215" s="132"/>
      <c r="EGU3215" s="132"/>
      <c r="EGV3215" s="132"/>
      <c r="EGW3215" s="132"/>
      <c r="EGX3215" s="132"/>
      <c r="EGY3215" s="132"/>
      <c r="EGZ3215" s="132"/>
      <c r="EHA3215" s="132"/>
      <c r="EHB3215" s="132"/>
      <c r="EHC3215" s="132"/>
      <c r="EHD3215" s="132"/>
      <c r="EHE3215" s="132"/>
      <c r="EHF3215" s="132"/>
      <c r="EHG3215" s="132"/>
      <c r="EHH3215" s="132"/>
      <c r="EHI3215" s="132"/>
      <c r="EHJ3215" s="132"/>
      <c r="EHK3215" s="132"/>
      <c r="EHL3215" s="132"/>
      <c r="EHM3215" s="132"/>
      <c r="EHN3215" s="132"/>
      <c r="EHO3215" s="132"/>
      <c r="EHP3215" s="132"/>
      <c r="EHQ3215" s="132"/>
      <c r="EHR3215" s="132"/>
      <c r="EHS3215" s="132"/>
      <c r="EHT3215" s="132"/>
      <c r="EHU3215" s="132"/>
      <c r="EHV3215" s="132"/>
      <c r="EHW3215" s="132"/>
      <c r="EHX3215" s="132"/>
      <c r="EHY3215" s="132"/>
      <c r="EHZ3215" s="132"/>
      <c r="EIA3215" s="132"/>
      <c r="EIB3215" s="132"/>
      <c r="EIC3215" s="132"/>
      <c r="EID3215" s="132"/>
      <c r="EIE3215" s="132"/>
      <c r="EIF3215" s="132"/>
      <c r="EIG3215" s="132"/>
      <c r="EIH3215" s="132"/>
      <c r="EII3215" s="132"/>
      <c r="EIJ3215" s="132"/>
      <c r="EIK3215" s="132"/>
      <c r="EIL3215" s="132"/>
      <c r="EIM3215" s="132"/>
      <c r="EIN3215" s="132"/>
      <c r="EIO3215" s="132"/>
      <c r="EIP3215" s="132"/>
      <c r="EIQ3215" s="132"/>
      <c r="EIR3215" s="132"/>
      <c r="EIS3215" s="132"/>
      <c r="EIT3215" s="132"/>
      <c r="EIU3215" s="132"/>
      <c r="EIV3215" s="132"/>
      <c r="EIW3215" s="132"/>
      <c r="EIX3215" s="132"/>
      <c r="EIY3215" s="132"/>
      <c r="EIZ3215" s="132"/>
      <c r="EJA3215" s="132"/>
      <c r="EJB3215" s="132"/>
      <c r="EJC3215" s="132"/>
      <c r="EJD3215" s="132"/>
      <c r="EJE3215" s="132"/>
      <c r="EJF3215" s="132"/>
      <c r="EJG3215" s="132"/>
      <c r="EJH3215" s="132"/>
      <c r="EJI3215" s="132"/>
      <c r="EJJ3215" s="132"/>
      <c r="EJK3215" s="132"/>
      <c r="EJL3215" s="132"/>
      <c r="EJM3215" s="132"/>
      <c r="EJN3215" s="132"/>
      <c r="EJO3215" s="132"/>
      <c r="EJP3215" s="132"/>
      <c r="EJQ3215" s="132"/>
      <c r="EJR3215" s="132"/>
      <c r="EJS3215" s="132"/>
      <c r="EJT3215" s="132"/>
      <c r="EJU3215" s="132"/>
      <c r="EJV3215" s="132"/>
      <c r="EJW3215" s="132"/>
      <c r="EJX3215" s="132"/>
      <c r="EJY3215" s="132"/>
      <c r="EJZ3215" s="132"/>
      <c r="EKA3215" s="132"/>
      <c r="EKB3215" s="132"/>
      <c r="EKC3215" s="132"/>
      <c r="EKD3215" s="132"/>
      <c r="EKE3215" s="132"/>
      <c r="EKF3215" s="132"/>
      <c r="EKG3215" s="132"/>
      <c r="EKH3215" s="132"/>
      <c r="EKI3215" s="132"/>
      <c r="EKJ3215" s="132"/>
      <c r="EKK3215" s="132"/>
      <c r="EKL3215" s="132"/>
      <c r="EKM3215" s="132"/>
      <c r="EKN3215" s="132"/>
      <c r="EKO3215" s="132"/>
      <c r="EKP3215" s="132"/>
      <c r="EKQ3215" s="132"/>
      <c r="EKR3215" s="132"/>
      <c r="EKS3215" s="132"/>
      <c r="EKT3215" s="132"/>
      <c r="EKU3215" s="132"/>
      <c r="EKV3215" s="132"/>
      <c r="EKW3215" s="132"/>
      <c r="EKX3215" s="132"/>
      <c r="EKY3215" s="132"/>
      <c r="EKZ3215" s="132"/>
      <c r="ELA3215" s="132"/>
      <c r="ELB3215" s="132"/>
      <c r="ELC3215" s="132"/>
      <c r="ELD3215" s="132"/>
      <c r="ELE3215" s="132"/>
      <c r="ELF3215" s="132"/>
      <c r="ELG3215" s="132"/>
      <c r="ELH3215" s="132"/>
      <c r="ELI3215" s="132"/>
      <c r="ELJ3215" s="132"/>
      <c r="ELK3215" s="132"/>
      <c r="ELL3215" s="132"/>
      <c r="ELM3215" s="132"/>
      <c r="ELN3215" s="132"/>
      <c r="ELO3215" s="132"/>
      <c r="ELP3215" s="132"/>
      <c r="ELQ3215" s="132"/>
      <c r="ELR3215" s="132"/>
      <c r="ELS3215" s="132"/>
      <c r="ELT3215" s="132"/>
      <c r="ELU3215" s="132"/>
      <c r="ELV3215" s="132"/>
      <c r="ELW3215" s="132"/>
      <c r="ELX3215" s="132"/>
      <c r="ELY3215" s="132"/>
      <c r="ELZ3215" s="132"/>
      <c r="EMA3215" s="132"/>
      <c r="EMB3215" s="132"/>
      <c r="EMC3215" s="132"/>
      <c r="EMD3215" s="132"/>
      <c r="EME3215" s="132"/>
      <c r="EMF3215" s="132"/>
      <c r="EMG3215" s="132"/>
      <c r="EMH3215" s="132"/>
      <c r="EMI3215" s="132"/>
      <c r="EMJ3215" s="132"/>
      <c r="EMK3215" s="132"/>
      <c r="EML3215" s="132"/>
      <c r="EMM3215" s="132"/>
      <c r="EMN3215" s="132"/>
      <c r="EMO3215" s="132"/>
      <c r="EMP3215" s="132"/>
      <c r="EMQ3215" s="132"/>
      <c r="EMR3215" s="132"/>
      <c r="EMS3215" s="132"/>
      <c r="EMT3215" s="132"/>
      <c r="EMU3215" s="132"/>
      <c r="EMV3215" s="132"/>
      <c r="EMW3215" s="132"/>
      <c r="EMX3215" s="132"/>
      <c r="EMY3215" s="132"/>
      <c r="EMZ3215" s="132"/>
      <c r="ENA3215" s="132"/>
      <c r="ENB3215" s="132"/>
      <c r="ENC3215" s="132"/>
      <c r="END3215" s="132"/>
      <c r="ENE3215" s="132"/>
      <c r="ENF3215" s="132"/>
      <c r="ENG3215" s="132"/>
      <c r="ENH3215" s="132"/>
      <c r="ENI3215" s="132"/>
      <c r="ENJ3215" s="132"/>
      <c r="ENK3215" s="132"/>
      <c r="ENL3215" s="132"/>
      <c r="ENM3215" s="132"/>
      <c r="ENN3215" s="132"/>
      <c r="ENO3215" s="132"/>
      <c r="ENP3215" s="132"/>
      <c r="ENQ3215" s="132"/>
      <c r="ENR3215" s="132"/>
      <c r="ENS3215" s="132"/>
      <c r="ENT3215" s="132"/>
      <c r="ENU3215" s="132"/>
      <c r="ENV3215" s="132"/>
      <c r="ENW3215" s="132"/>
      <c r="ENX3215" s="132"/>
      <c r="ENY3215" s="132"/>
      <c r="ENZ3215" s="132"/>
      <c r="EOA3215" s="132"/>
      <c r="EOB3215" s="132"/>
      <c r="EOC3215" s="132"/>
      <c r="EOD3215" s="132"/>
      <c r="EOE3215" s="132"/>
      <c r="EOF3215" s="132"/>
      <c r="EOG3215" s="132"/>
      <c r="EOH3215" s="132"/>
      <c r="EOI3215" s="132"/>
      <c r="EOJ3215" s="132"/>
      <c r="EOK3215" s="132"/>
      <c r="EOL3215" s="132"/>
      <c r="EOM3215" s="132"/>
      <c r="EON3215" s="132"/>
      <c r="EOO3215" s="132"/>
      <c r="EOP3215" s="132"/>
      <c r="EOQ3215" s="132"/>
      <c r="EOR3215" s="132"/>
      <c r="EOS3215" s="132"/>
      <c r="EOT3215" s="132"/>
      <c r="EOU3215" s="132"/>
      <c r="EOV3215" s="132"/>
      <c r="EOW3215" s="132"/>
      <c r="EOX3215" s="132"/>
      <c r="EOY3215" s="132"/>
      <c r="EOZ3215" s="132"/>
      <c r="EPA3215" s="132"/>
      <c r="EPB3215" s="132"/>
      <c r="EPC3215" s="132"/>
      <c r="EPD3215" s="132"/>
      <c r="EPE3215" s="132"/>
      <c r="EPF3215" s="132"/>
      <c r="EPG3215" s="132"/>
      <c r="EPH3215" s="132"/>
      <c r="EPI3215" s="132"/>
      <c r="EPJ3215" s="132"/>
      <c r="EPK3215" s="132"/>
      <c r="EPL3215" s="132"/>
      <c r="EPM3215" s="132"/>
      <c r="EPN3215" s="132"/>
      <c r="EPO3215" s="132"/>
      <c r="EPP3215" s="132"/>
      <c r="EPQ3215" s="132"/>
      <c r="EPR3215" s="132"/>
      <c r="EPS3215" s="132"/>
      <c r="EPT3215" s="132"/>
      <c r="EPU3215" s="132"/>
      <c r="EPV3215" s="132"/>
      <c r="EPW3215" s="132"/>
      <c r="EPX3215" s="132"/>
      <c r="EPY3215" s="132"/>
      <c r="EPZ3215" s="132"/>
      <c r="EQA3215" s="132"/>
      <c r="EQB3215" s="132"/>
      <c r="EQC3215" s="132"/>
      <c r="EQD3215" s="132"/>
      <c r="EQE3215" s="132"/>
      <c r="EQF3215" s="132"/>
      <c r="EQG3215" s="132"/>
      <c r="EQH3215" s="132"/>
      <c r="EQI3215" s="132"/>
      <c r="EQJ3215" s="132"/>
      <c r="EQK3215" s="132"/>
      <c r="EQL3215" s="132"/>
      <c r="EQM3215" s="132"/>
      <c r="EQN3215" s="132"/>
      <c r="EQO3215" s="132"/>
      <c r="EQP3215" s="132"/>
      <c r="EQQ3215" s="132"/>
      <c r="EQR3215" s="132"/>
      <c r="EQS3215" s="132"/>
      <c r="EQT3215" s="132"/>
      <c r="EQU3215" s="132"/>
      <c r="EQV3215" s="132"/>
      <c r="EQW3215" s="132"/>
      <c r="EQX3215" s="132"/>
      <c r="EQY3215" s="132"/>
      <c r="EQZ3215" s="132"/>
      <c r="ERA3215" s="132"/>
      <c r="ERB3215" s="132"/>
      <c r="ERC3215" s="132"/>
      <c r="ERD3215" s="132"/>
      <c r="ERE3215" s="132"/>
      <c r="ERF3215" s="132"/>
      <c r="ERG3215" s="132"/>
      <c r="ERH3215" s="132"/>
      <c r="ERI3215" s="132"/>
      <c r="ERJ3215" s="132"/>
      <c r="ERK3215" s="132"/>
      <c r="ERL3215" s="132"/>
      <c r="ERM3215" s="132"/>
      <c r="ERN3215" s="132"/>
      <c r="ERO3215" s="132"/>
      <c r="ERP3215" s="132"/>
      <c r="ERQ3215" s="132"/>
      <c r="ERR3215" s="132"/>
      <c r="ERS3215" s="132"/>
      <c r="ERT3215" s="132"/>
      <c r="ERU3215" s="132"/>
      <c r="ERV3215" s="132"/>
      <c r="ERW3215" s="132"/>
      <c r="ERX3215" s="132"/>
      <c r="ERY3215" s="132"/>
      <c r="ERZ3215" s="132"/>
      <c r="ESA3215" s="132"/>
      <c r="ESB3215" s="132"/>
      <c r="ESC3215" s="132"/>
      <c r="ESD3215" s="132"/>
      <c r="ESE3215" s="132"/>
      <c r="ESF3215" s="132"/>
      <c r="ESG3215" s="132"/>
      <c r="ESH3215" s="132"/>
      <c r="ESI3215" s="132"/>
      <c r="ESJ3215" s="132"/>
      <c r="ESK3215" s="132"/>
      <c r="ESL3215" s="132"/>
      <c r="ESM3215" s="132"/>
      <c r="ESN3215" s="132"/>
      <c r="ESO3215" s="132"/>
      <c r="ESP3215" s="132"/>
      <c r="ESQ3215" s="132"/>
      <c r="ESR3215" s="132"/>
      <c r="ESS3215" s="132"/>
      <c r="EST3215" s="132"/>
      <c r="ESU3215" s="132"/>
      <c r="ESV3215" s="132"/>
      <c r="ESW3215" s="132"/>
      <c r="ESX3215" s="132"/>
      <c r="ESY3215" s="132"/>
      <c r="ESZ3215" s="132"/>
      <c r="ETA3215" s="132"/>
      <c r="ETB3215" s="132"/>
      <c r="ETC3215" s="132"/>
      <c r="ETD3215" s="132"/>
      <c r="ETE3215" s="132"/>
      <c r="ETF3215" s="132"/>
      <c r="ETG3215" s="132"/>
      <c r="ETH3215" s="132"/>
      <c r="ETI3215" s="132"/>
      <c r="ETJ3215" s="132"/>
      <c r="ETK3215" s="132"/>
      <c r="ETL3215" s="132"/>
      <c r="ETM3215" s="132"/>
      <c r="ETN3215" s="132"/>
      <c r="ETO3215" s="132"/>
      <c r="ETP3215" s="132"/>
      <c r="ETQ3215" s="132"/>
      <c r="ETR3215" s="132"/>
      <c r="ETS3215" s="132"/>
      <c r="ETT3215" s="132"/>
      <c r="ETU3215" s="132"/>
      <c r="ETV3215" s="132"/>
      <c r="ETW3215" s="132"/>
      <c r="ETX3215" s="132"/>
      <c r="ETY3215" s="132"/>
      <c r="ETZ3215" s="132"/>
      <c r="EUA3215" s="132"/>
      <c r="EUB3215" s="132"/>
      <c r="EUC3215" s="132"/>
      <c r="EUD3215" s="132"/>
      <c r="EUE3215" s="132"/>
      <c r="EUF3215" s="132"/>
      <c r="EUG3215" s="132"/>
      <c r="EUH3215" s="132"/>
      <c r="EUI3215" s="132"/>
      <c r="EUJ3215" s="132"/>
      <c r="EUK3215" s="132"/>
      <c r="EUL3215" s="132"/>
      <c r="EUM3215" s="132"/>
      <c r="EUN3215" s="132"/>
      <c r="EUO3215" s="132"/>
      <c r="EUP3215" s="132"/>
      <c r="EUQ3215" s="132"/>
      <c r="EUR3215" s="132"/>
      <c r="EUS3215" s="132"/>
      <c r="EUT3215" s="132"/>
      <c r="EUU3215" s="132"/>
      <c r="EUV3215" s="132"/>
      <c r="EUW3215" s="132"/>
      <c r="EUX3215" s="132"/>
      <c r="EUY3215" s="132"/>
      <c r="EUZ3215" s="132"/>
      <c r="EVA3215" s="132"/>
      <c r="EVB3215" s="132"/>
      <c r="EVC3215" s="132"/>
      <c r="EVD3215" s="132"/>
      <c r="EVE3215" s="132"/>
      <c r="EVF3215" s="132"/>
      <c r="EVG3215" s="132"/>
      <c r="EVH3215" s="132"/>
      <c r="EVI3215" s="132"/>
      <c r="EVJ3215" s="132"/>
      <c r="EVK3215" s="132"/>
      <c r="EVL3215" s="132"/>
      <c r="EVM3215" s="132"/>
      <c r="EVN3215" s="132"/>
      <c r="EVO3215" s="132"/>
      <c r="EVP3215" s="132"/>
      <c r="EVQ3215" s="132"/>
      <c r="EVR3215" s="132"/>
      <c r="EVS3215" s="132"/>
      <c r="EVT3215" s="132"/>
      <c r="EVU3215" s="132"/>
      <c r="EVV3215" s="132"/>
      <c r="EVW3215" s="132"/>
      <c r="EVX3215" s="132"/>
      <c r="EVY3215" s="132"/>
      <c r="EVZ3215" s="132"/>
      <c r="EWA3215" s="132"/>
      <c r="EWB3215" s="132"/>
      <c r="EWC3215" s="132"/>
      <c r="EWD3215" s="132"/>
      <c r="EWE3215" s="132"/>
      <c r="EWF3215" s="132"/>
      <c r="EWG3215" s="132"/>
      <c r="EWH3215" s="132"/>
      <c r="EWI3215" s="132"/>
      <c r="EWJ3215" s="132"/>
      <c r="EWK3215" s="132"/>
      <c r="EWL3215" s="132"/>
      <c r="EWM3215" s="132"/>
      <c r="EWN3215" s="132"/>
      <c r="EWO3215" s="132"/>
      <c r="EWP3215" s="132"/>
      <c r="EWQ3215" s="132"/>
      <c r="EWR3215" s="132"/>
      <c r="EWS3215" s="132"/>
      <c r="EWT3215" s="132"/>
      <c r="EWU3215" s="132"/>
      <c r="EWV3215" s="132"/>
      <c r="EWW3215" s="132"/>
      <c r="EWX3215" s="132"/>
      <c r="EWY3215" s="132"/>
      <c r="EWZ3215" s="132"/>
      <c r="EXA3215" s="132"/>
      <c r="EXB3215" s="132"/>
      <c r="EXC3215" s="132"/>
      <c r="EXD3215" s="132"/>
      <c r="EXE3215" s="132"/>
      <c r="EXF3215" s="132"/>
      <c r="EXG3215" s="132"/>
      <c r="EXH3215" s="132"/>
      <c r="EXI3215" s="132"/>
      <c r="EXJ3215" s="132"/>
      <c r="EXK3215" s="132"/>
      <c r="EXL3215" s="132"/>
      <c r="EXM3215" s="132"/>
      <c r="EXN3215" s="132"/>
      <c r="EXO3215" s="132"/>
      <c r="EXP3215" s="132"/>
      <c r="EXQ3215" s="132"/>
      <c r="EXR3215" s="132"/>
      <c r="EXS3215" s="132"/>
      <c r="EXT3215" s="132"/>
      <c r="EXU3215" s="132"/>
      <c r="EXV3215" s="132"/>
      <c r="EXW3215" s="132"/>
      <c r="EXX3215" s="132"/>
      <c r="EXY3215" s="132"/>
      <c r="EXZ3215" s="132"/>
      <c r="EYA3215" s="132"/>
      <c r="EYB3215" s="132"/>
      <c r="EYC3215" s="132"/>
      <c r="EYD3215" s="132"/>
      <c r="EYE3215" s="132"/>
      <c r="EYF3215" s="132"/>
      <c r="EYG3215" s="132"/>
      <c r="EYH3215" s="132"/>
      <c r="EYI3215" s="132"/>
      <c r="EYJ3215" s="132"/>
      <c r="EYK3215" s="132"/>
      <c r="EYL3215" s="132"/>
      <c r="EYM3215" s="132"/>
      <c r="EYN3215" s="132"/>
      <c r="EYO3215" s="132"/>
      <c r="EYP3215" s="132"/>
      <c r="EYQ3215" s="132"/>
      <c r="EYR3215" s="132"/>
      <c r="EYS3215" s="132"/>
      <c r="EYT3215" s="132"/>
      <c r="EYU3215" s="132"/>
      <c r="EYV3215" s="132"/>
      <c r="EYW3215" s="132"/>
      <c r="EYX3215" s="132"/>
      <c r="EYY3215" s="132"/>
      <c r="EYZ3215" s="132"/>
      <c r="EZA3215" s="132"/>
      <c r="EZB3215" s="132"/>
      <c r="EZC3215" s="132"/>
      <c r="EZD3215" s="132"/>
      <c r="EZE3215" s="132"/>
      <c r="EZF3215" s="132"/>
      <c r="EZG3215" s="132"/>
      <c r="EZH3215" s="132"/>
      <c r="EZI3215" s="132"/>
      <c r="EZJ3215" s="132"/>
      <c r="EZK3215" s="132"/>
      <c r="EZL3215" s="132"/>
      <c r="EZM3215" s="132"/>
      <c r="EZN3215" s="132"/>
      <c r="EZO3215" s="132"/>
      <c r="EZP3215" s="132"/>
      <c r="EZQ3215" s="132"/>
      <c r="EZR3215" s="132"/>
      <c r="EZS3215" s="132"/>
      <c r="EZT3215" s="132"/>
      <c r="EZU3215" s="132"/>
      <c r="EZV3215" s="132"/>
      <c r="EZW3215" s="132"/>
      <c r="EZX3215" s="132"/>
      <c r="EZY3215" s="132"/>
      <c r="EZZ3215" s="132"/>
      <c r="FAA3215" s="132"/>
      <c r="FAB3215" s="132"/>
      <c r="FAC3215" s="132"/>
      <c r="FAD3215" s="132"/>
      <c r="FAE3215" s="132"/>
      <c r="FAF3215" s="132"/>
      <c r="FAG3215" s="132"/>
      <c r="FAH3215" s="132"/>
      <c r="FAI3215" s="132"/>
      <c r="FAJ3215" s="132"/>
      <c r="FAK3215" s="132"/>
      <c r="FAL3215" s="132"/>
      <c r="FAM3215" s="132"/>
      <c r="FAN3215" s="132"/>
      <c r="FAO3215" s="132"/>
      <c r="FAP3215" s="132"/>
      <c r="FAQ3215" s="132"/>
      <c r="FAR3215" s="132"/>
      <c r="FAS3215" s="132"/>
      <c r="FAT3215" s="132"/>
      <c r="FAU3215" s="132"/>
      <c r="FAV3215" s="132"/>
      <c r="FAW3215" s="132"/>
      <c r="FAX3215" s="132"/>
      <c r="FAY3215" s="132"/>
      <c r="FAZ3215" s="132"/>
      <c r="FBA3215" s="132"/>
      <c r="FBB3215" s="132"/>
      <c r="FBC3215" s="132"/>
      <c r="FBD3215" s="132"/>
      <c r="FBE3215" s="132"/>
      <c r="FBF3215" s="132"/>
      <c r="FBG3215" s="132"/>
      <c r="FBH3215" s="132"/>
      <c r="FBI3215" s="132"/>
      <c r="FBJ3215" s="132"/>
      <c r="FBK3215" s="132"/>
      <c r="FBL3215" s="132"/>
      <c r="FBM3215" s="132"/>
      <c r="FBN3215" s="132"/>
      <c r="FBO3215" s="132"/>
      <c r="FBP3215" s="132"/>
      <c r="FBQ3215" s="132"/>
      <c r="FBR3215" s="132"/>
      <c r="FBS3215" s="132"/>
      <c r="FBT3215" s="132"/>
      <c r="FBU3215" s="132"/>
      <c r="FBV3215" s="132"/>
      <c r="FBW3215" s="132"/>
      <c r="FBX3215" s="132"/>
      <c r="FBY3215" s="132"/>
      <c r="FBZ3215" s="132"/>
      <c r="FCA3215" s="132"/>
      <c r="FCB3215" s="132"/>
      <c r="FCC3215" s="132"/>
      <c r="FCD3215" s="132"/>
      <c r="FCE3215" s="132"/>
      <c r="FCF3215" s="132"/>
      <c r="FCG3215" s="132"/>
      <c r="FCH3215" s="132"/>
      <c r="FCI3215" s="132"/>
      <c r="FCJ3215" s="132"/>
      <c r="FCK3215" s="132"/>
      <c r="FCL3215" s="132"/>
      <c r="FCM3215" s="132"/>
      <c r="FCN3215" s="132"/>
      <c r="FCO3215" s="132"/>
      <c r="FCP3215" s="132"/>
      <c r="FCQ3215" s="132"/>
      <c r="FCR3215" s="132"/>
      <c r="FCS3215" s="132"/>
      <c r="FCT3215" s="132"/>
      <c r="FCU3215" s="132"/>
      <c r="FCV3215" s="132"/>
      <c r="FCW3215" s="132"/>
      <c r="FCX3215" s="132"/>
      <c r="FCY3215" s="132"/>
      <c r="FCZ3215" s="132"/>
      <c r="FDA3215" s="132"/>
      <c r="FDB3215" s="132"/>
      <c r="FDC3215" s="132"/>
      <c r="FDD3215" s="132"/>
      <c r="FDE3215" s="132"/>
      <c r="FDF3215" s="132"/>
      <c r="FDG3215" s="132"/>
      <c r="FDH3215" s="132"/>
      <c r="FDI3215" s="132"/>
      <c r="FDJ3215" s="132"/>
      <c r="FDK3215" s="132"/>
      <c r="FDL3215" s="132"/>
      <c r="FDM3215" s="132"/>
      <c r="FDN3215" s="132"/>
      <c r="FDO3215" s="132"/>
      <c r="FDP3215" s="132"/>
      <c r="FDQ3215" s="132"/>
      <c r="FDR3215" s="132"/>
      <c r="FDS3215" s="132"/>
      <c r="FDT3215" s="132"/>
      <c r="FDU3215" s="132"/>
      <c r="FDV3215" s="132"/>
      <c r="FDW3215" s="132"/>
      <c r="FDX3215" s="132"/>
      <c r="FDY3215" s="132"/>
      <c r="FDZ3215" s="132"/>
      <c r="FEA3215" s="132"/>
      <c r="FEB3215" s="132"/>
      <c r="FEC3215" s="132"/>
      <c r="FED3215" s="132"/>
      <c r="FEE3215" s="132"/>
      <c r="FEF3215" s="132"/>
      <c r="FEG3215" s="132"/>
      <c r="FEH3215" s="132"/>
      <c r="FEI3215" s="132"/>
      <c r="FEJ3215" s="132"/>
      <c r="FEK3215" s="132"/>
      <c r="FEL3215" s="132"/>
      <c r="FEM3215" s="132"/>
      <c r="FEN3215" s="132"/>
      <c r="FEO3215" s="132"/>
      <c r="FEP3215" s="132"/>
      <c r="FEQ3215" s="132"/>
      <c r="FER3215" s="132"/>
      <c r="FES3215" s="132"/>
      <c r="FET3215" s="132"/>
      <c r="FEU3215" s="132"/>
      <c r="FEV3215" s="132"/>
      <c r="FEW3215" s="132"/>
      <c r="FEX3215" s="132"/>
      <c r="FEY3215" s="132"/>
      <c r="FEZ3215" s="132"/>
      <c r="FFA3215" s="132"/>
      <c r="FFB3215" s="132"/>
      <c r="FFC3215" s="132"/>
      <c r="FFD3215" s="132"/>
      <c r="FFE3215" s="132"/>
      <c r="FFF3215" s="132"/>
      <c r="FFG3215" s="132"/>
      <c r="FFH3215" s="132"/>
      <c r="FFI3215" s="132"/>
      <c r="FFJ3215" s="132"/>
      <c r="FFK3215" s="132"/>
      <c r="FFL3215" s="132"/>
      <c r="FFM3215" s="132"/>
      <c r="FFN3215" s="132"/>
      <c r="FFO3215" s="132"/>
      <c r="FFP3215" s="132"/>
      <c r="FFQ3215" s="132"/>
      <c r="FFR3215" s="132"/>
      <c r="FFS3215" s="132"/>
      <c r="FFT3215" s="132"/>
      <c r="FFU3215" s="132"/>
      <c r="FFV3215" s="132"/>
      <c r="FFW3215" s="132"/>
      <c r="FFX3215" s="132"/>
      <c r="FFY3215" s="132"/>
      <c r="FFZ3215" s="132"/>
      <c r="FGA3215" s="132"/>
      <c r="FGB3215" s="132"/>
      <c r="FGC3215" s="132"/>
      <c r="FGD3215" s="132"/>
      <c r="FGE3215" s="132"/>
      <c r="FGF3215" s="132"/>
      <c r="FGG3215" s="132"/>
      <c r="FGH3215" s="132"/>
      <c r="FGI3215" s="132"/>
      <c r="FGJ3215" s="132"/>
      <c r="FGK3215" s="132"/>
      <c r="FGL3215" s="132"/>
      <c r="FGM3215" s="132"/>
      <c r="FGN3215" s="132"/>
      <c r="FGO3215" s="132"/>
      <c r="FGP3215" s="132"/>
      <c r="FGQ3215" s="132"/>
      <c r="FGR3215" s="132"/>
      <c r="FGS3215" s="132"/>
      <c r="FGT3215" s="132"/>
      <c r="FGU3215" s="132"/>
      <c r="FGV3215" s="132"/>
      <c r="FGW3215" s="132"/>
      <c r="FGX3215" s="132"/>
      <c r="FGY3215" s="132"/>
      <c r="FGZ3215" s="132"/>
      <c r="FHA3215" s="132"/>
      <c r="FHB3215" s="132"/>
      <c r="FHC3215" s="132"/>
      <c r="FHD3215" s="132"/>
      <c r="FHE3215" s="132"/>
      <c r="FHF3215" s="132"/>
      <c r="FHG3215" s="132"/>
      <c r="FHH3215" s="132"/>
      <c r="FHI3215" s="132"/>
      <c r="FHJ3215" s="132"/>
      <c r="FHK3215" s="132"/>
      <c r="FHL3215" s="132"/>
      <c r="FHM3215" s="132"/>
      <c r="FHN3215" s="132"/>
      <c r="FHO3215" s="132"/>
      <c r="FHP3215" s="132"/>
      <c r="FHQ3215" s="132"/>
      <c r="FHR3215" s="132"/>
      <c r="FHS3215" s="132"/>
      <c r="FHT3215" s="132"/>
      <c r="FHU3215" s="132"/>
      <c r="FHV3215" s="132"/>
      <c r="FHW3215" s="132"/>
      <c r="FHX3215" s="132"/>
      <c r="FHY3215" s="132"/>
      <c r="FHZ3215" s="132"/>
      <c r="FIA3215" s="132"/>
      <c r="FIB3215" s="132"/>
      <c r="FIC3215" s="132"/>
      <c r="FID3215" s="132"/>
      <c r="FIE3215" s="132"/>
      <c r="FIF3215" s="132"/>
      <c r="FIG3215" s="132"/>
      <c r="FIH3215" s="132"/>
      <c r="FII3215" s="132"/>
      <c r="FIJ3215" s="132"/>
      <c r="FIK3215" s="132"/>
      <c r="FIL3215" s="132"/>
      <c r="FIM3215" s="132"/>
      <c r="FIN3215" s="132"/>
      <c r="FIO3215" s="132"/>
      <c r="FIP3215" s="132"/>
      <c r="FIQ3215" s="132"/>
      <c r="FIR3215" s="132"/>
      <c r="FIS3215" s="132"/>
      <c r="FIT3215" s="132"/>
      <c r="FIU3215" s="132"/>
      <c r="FIV3215" s="132"/>
      <c r="FIW3215" s="132"/>
      <c r="FIX3215" s="132"/>
      <c r="FIY3215" s="132"/>
      <c r="FIZ3215" s="132"/>
      <c r="FJA3215" s="132"/>
      <c r="FJB3215" s="132"/>
      <c r="FJC3215" s="132"/>
      <c r="FJD3215" s="132"/>
      <c r="FJE3215" s="132"/>
      <c r="FJF3215" s="132"/>
      <c r="FJG3215" s="132"/>
      <c r="FJH3215" s="132"/>
      <c r="FJI3215" s="132"/>
      <c r="FJJ3215" s="132"/>
      <c r="FJK3215" s="132"/>
      <c r="FJL3215" s="132"/>
      <c r="FJM3215" s="132"/>
      <c r="FJN3215" s="132"/>
      <c r="FJO3215" s="132"/>
      <c r="FJP3215" s="132"/>
      <c r="FJQ3215" s="132"/>
      <c r="FJR3215" s="132"/>
      <c r="FJS3215" s="132"/>
      <c r="FJT3215" s="132"/>
      <c r="FJU3215" s="132"/>
      <c r="FJV3215" s="132"/>
      <c r="FJW3215" s="132"/>
      <c r="FJX3215" s="132"/>
      <c r="FJY3215" s="132"/>
      <c r="FJZ3215" s="132"/>
      <c r="FKA3215" s="132"/>
      <c r="FKB3215" s="132"/>
      <c r="FKC3215" s="132"/>
      <c r="FKD3215" s="132"/>
      <c r="FKE3215" s="132"/>
      <c r="FKF3215" s="132"/>
      <c r="FKG3215" s="132"/>
      <c r="FKH3215" s="132"/>
      <c r="FKI3215" s="132"/>
      <c r="FKJ3215" s="132"/>
      <c r="FKK3215" s="132"/>
      <c r="FKL3215" s="132"/>
      <c r="FKM3215" s="132"/>
      <c r="FKN3215" s="132"/>
      <c r="FKO3215" s="132"/>
      <c r="FKP3215" s="132"/>
      <c r="FKQ3215" s="132"/>
      <c r="FKR3215" s="132"/>
      <c r="FKS3215" s="132"/>
      <c r="FKT3215" s="132"/>
      <c r="FKU3215" s="132"/>
      <c r="FKV3215" s="132"/>
      <c r="FKW3215" s="132"/>
      <c r="FKX3215" s="132"/>
      <c r="FKY3215" s="132"/>
      <c r="FKZ3215" s="132"/>
      <c r="FLA3215" s="132"/>
      <c r="FLB3215" s="132"/>
      <c r="FLC3215" s="132"/>
      <c r="FLD3215" s="132"/>
      <c r="FLE3215" s="132"/>
      <c r="FLF3215" s="132"/>
      <c r="FLG3215" s="132"/>
      <c r="FLH3215" s="132"/>
      <c r="FLI3215" s="132"/>
      <c r="FLJ3215" s="132"/>
      <c r="FLK3215" s="132"/>
      <c r="FLL3215" s="132"/>
      <c r="FLM3215" s="132"/>
      <c r="FLN3215" s="132"/>
      <c r="FLO3215" s="132"/>
      <c r="FLP3215" s="132"/>
      <c r="FLQ3215" s="132"/>
      <c r="FLR3215" s="132"/>
      <c r="FLS3215" s="132"/>
      <c r="FLT3215" s="132"/>
      <c r="FLU3215" s="132"/>
      <c r="FLV3215" s="132"/>
      <c r="FLW3215" s="132"/>
      <c r="FLX3215" s="132"/>
      <c r="FLY3215" s="132"/>
      <c r="FLZ3215" s="132"/>
      <c r="FMA3215" s="132"/>
      <c r="FMB3215" s="132"/>
      <c r="FMC3215" s="132"/>
      <c r="FMD3215" s="132"/>
      <c r="FME3215" s="132"/>
      <c r="FMF3215" s="132"/>
      <c r="FMG3215" s="132"/>
      <c r="FMH3215" s="132"/>
      <c r="FMI3215" s="132"/>
      <c r="FMJ3215" s="132"/>
      <c r="FMK3215" s="132"/>
      <c r="FML3215" s="132"/>
      <c r="FMM3215" s="132"/>
      <c r="FMN3215" s="132"/>
      <c r="FMO3215" s="132"/>
      <c r="FMP3215" s="132"/>
      <c r="FMQ3215" s="132"/>
      <c r="FMR3215" s="132"/>
      <c r="FMS3215" s="132"/>
      <c r="FMT3215" s="132"/>
      <c r="FMU3215" s="132"/>
      <c r="FMV3215" s="132"/>
      <c r="FMW3215" s="132"/>
      <c r="FMX3215" s="132"/>
      <c r="FMY3215" s="132"/>
      <c r="FMZ3215" s="132"/>
      <c r="FNA3215" s="132"/>
      <c r="FNB3215" s="132"/>
      <c r="FNC3215" s="132"/>
      <c r="FND3215" s="132"/>
      <c r="FNE3215" s="132"/>
      <c r="FNF3215" s="132"/>
      <c r="FNG3215" s="132"/>
      <c r="FNH3215" s="132"/>
      <c r="FNI3215" s="132"/>
      <c r="FNJ3215" s="132"/>
      <c r="FNK3215" s="132"/>
      <c r="FNL3215" s="132"/>
      <c r="FNM3215" s="132"/>
      <c r="FNN3215" s="132"/>
      <c r="FNO3215" s="132"/>
      <c r="FNP3215" s="132"/>
      <c r="FNQ3215" s="132"/>
      <c r="FNR3215" s="132"/>
      <c r="FNS3215" s="132"/>
      <c r="FNT3215" s="132"/>
      <c r="FNU3215" s="132"/>
      <c r="FNV3215" s="132"/>
      <c r="FNW3215" s="132"/>
      <c r="FNX3215" s="132"/>
      <c r="FNY3215" s="132"/>
      <c r="FNZ3215" s="132"/>
      <c r="FOA3215" s="132"/>
      <c r="FOB3215" s="132"/>
      <c r="FOC3215" s="132"/>
      <c r="FOD3215" s="132"/>
      <c r="FOE3215" s="132"/>
      <c r="FOF3215" s="132"/>
      <c r="FOG3215" s="132"/>
      <c r="FOH3215" s="132"/>
      <c r="FOI3215" s="132"/>
      <c r="FOJ3215" s="132"/>
      <c r="FOK3215" s="132"/>
      <c r="FOL3215" s="132"/>
      <c r="FOM3215" s="132"/>
      <c r="FON3215" s="132"/>
      <c r="FOO3215" s="132"/>
      <c r="FOP3215" s="132"/>
      <c r="FOQ3215" s="132"/>
      <c r="FOR3215" s="132"/>
      <c r="FOS3215" s="132"/>
      <c r="FOT3215" s="132"/>
      <c r="FOU3215" s="132"/>
      <c r="FOV3215" s="132"/>
      <c r="FOW3215" s="132"/>
      <c r="FOX3215" s="132"/>
      <c r="FOY3215" s="132"/>
      <c r="FOZ3215" s="132"/>
      <c r="FPA3215" s="132"/>
      <c r="FPB3215" s="132"/>
      <c r="FPC3215" s="132"/>
      <c r="FPD3215" s="132"/>
      <c r="FPE3215" s="132"/>
      <c r="FPF3215" s="132"/>
      <c r="FPG3215" s="132"/>
      <c r="FPH3215" s="132"/>
      <c r="FPI3215" s="132"/>
      <c r="FPJ3215" s="132"/>
      <c r="FPK3215" s="132"/>
      <c r="FPL3215" s="132"/>
      <c r="FPM3215" s="132"/>
      <c r="FPN3215" s="132"/>
      <c r="FPO3215" s="132"/>
      <c r="FPP3215" s="132"/>
      <c r="FPQ3215" s="132"/>
      <c r="FPR3215" s="132"/>
      <c r="FPS3215" s="132"/>
      <c r="FPT3215" s="132"/>
      <c r="FPU3215" s="132"/>
      <c r="FPV3215" s="132"/>
      <c r="FPW3215" s="132"/>
      <c r="FPX3215" s="132"/>
      <c r="FPY3215" s="132"/>
      <c r="FPZ3215" s="132"/>
      <c r="FQA3215" s="132"/>
      <c r="FQB3215" s="132"/>
      <c r="FQC3215" s="132"/>
      <c r="FQD3215" s="132"/>
      <c r="FQE3215" s="132"/>
      <c r="FQF3215" s="132"/>
      <c r="FQG3215" s="132"/>
      <c r="FQH3215" s="132"/>
      <c r="FQI3215" s="132"/>
      <c r="FQJ3215" s="132"/>
      <c r="FQK3215" s="132"/>
      <c r="FQL3215" s="132"/>
      <c r="FQM3215" s="132"/>
      <c r="FQN3215" s="132"/>
      <c r="FQO3215" s="132"/>
      <c r="FQP3215" s="132"/>
      <c r="FQQ3215" s="132"/>
      <c r="FQR3215" s="132"/>
      <c r="FQS3215" s="132"/>
      <c r="FQT3215" s="132"/>
      <c r="FQU3215" s="132"/>
      <c r="FQV3215" s="132"/>
      <c r="FQW3215" s="132"/>
      <c r="FQX3215" s="132"/>
      <c r="FQY3215" s="132"/>
      <c r="FQZ3215" s="132"/>
      <c r="FRA3215" s="132"/>
      <c r="FRB3215" s="132"/>
      <c r="FRC3215" s="132"/>
      <c r="FRD3215" s="132"/>
      <c r="FRE3215" s="132"/>
      <c r="FRF3215" s="132"/>
      <c r="FRG3215" s="132"/>
      <c r="FRH3215" s="132"/>
      <c r="FRI3215" s="132"/>
      <c r="FRJ3215" s="132"/>
      <c r="FRK3215" s="132"/>
      <c r="FRL3215" s="132"/>
      <c r="FRM3215" s="132"/>
      <c r="FRN3215" s="132"/>
      <c r="FRO3215" s="132"/>
      <c r="FRP3215" s="132"/>
      <c r="FRQ3215" s="132"/>
      <c r="FRR3215" s="132"/>
      <c r="FRS3215" s="132"/>
      <c r="FRT3215" s="132"/>
      <c r="FRU3215" s="132"/>
      <c r="FRV3215" s="132"/>
      <c r="FRW3215" s="132"/>
      <c r="FRX3215" s="132"/>
      <c r="FRY3215" s="132"/>
      <c r="FRZ3215" s="132"/>
      <c r="FSA3215" s="132"/>
      <c r="FSB3215" s="132"/>
      <c r="FSC3215" s="132"/>
      <c r="FSD3215" s="132"/>
      <c r="FSE3215" s="132"/>
      <c r="FSF3215" s="132"/>
      <c r="FSG3215" s="132"/>
      <c r="FSH3215" s="132"/>
      <c r="FSI3215" s="132"/>
      <c r="FSJ3215" s="132"/>
      <c r="FSK3215" s="132"/>
      <c r="FSL3215" s="132"/>
      <c r="FSM3215" s="132"/>
      <c r="FSN3215" s="132"/>
      <c r="FSO3215" s="132"/>
      <c r="FSP3215" s="132"/>
      <c r="FSQ3215" s="132"/>
      <c r="FSR3215" s="132"/>
      <c r="FSS3215" s="132"/>
      <c r="FST3215" s="132"/>
      <c r="FSU3215" s="132"/>
      <c r="FSV3215" s="132"/>
      <c r="FSW3215" s="132"/>
      <c r="FSX3215" s="132"/>
      <c r="FSY3215" s="132"/>
      <c r="FSZ3215" s="132"/>
      <c r="FTA3215" s="132"/>
      <c r="FTB3215" s="132"/>
      <c r="FTC3215" s="132"/>
      <c r="FTD3215" s="132"/>
      <c r="FTE3215" s="132"/>
      <c r="FTF3215" s="132"/>
      <c r="FTG3215" s="132"/>
      <c r="FTH3215" s="132"/>
      <c r="FTI3215" s="132"/>
      <c r="FTJ3215" s="132"/>
      <c r="FTK3215" s="132"/>
      <c r="FTL3215" s="132"/>
      <c r="FTM3215" s="132"/>
      <c r="FTN3215" s="132"/>
      <c r="FTO3215" s="132"/>
      <c r="FTP3215" s="132"/>
      <c r="FTQ3215" s="132"/>
      <c r="FTR3215" s="132"/>
      <c r="FTS3215" s="132"/>
      <c r="FTT3215" s="132"/>
      <c r="FTU3215" s="132"/>
      <c r="FTV3215" s="132"/>
      <c r="FTW3215" s="132"/>
      <c r="FTX3215" s="132"/>
      <c r="FTY3215" s="132"/>
      <c r="FTZ3215" s="132"/>
      <c r="FUA3215" s="132"/>
      <c r="FUB3215" s="132"/>
      <c r="FUC3215" s="132"/>
      <c r="FUD3215" s="132"/>
      <c r="FUE3215" s="132"/>
      <c r="FUF3215" s="132"/>
      <c r="FUG3215" s="132"/>
      <c r="FUH3215" s="132"/>
      <c r="FUI3215" s="132"/>
      <c r="FUJ3215" s="132"/>
      <c r="FUK3215" s="132"/>
      <c r="FUL3215" s="132"/>
      <c r="FUM3215" s="132"/>
      <c r="FUN3215" s="132"/>
      <c r="FUO3215" s="132"/>
      <c r="FUP3215" s="132"/>
      <c r="FUQ3215" s="132"/>
      <c r="FUR3215" s="132"/>
      <c r="FUS3215" s="132"/>
      <c r="FUT3215" s="132"/>
      <c r="FUU3215" s="132"/>
      <c r="FUV3215" s="132"/>
      <c r="FUW3215" s="132"/>
      <c r="FUX3215" s="132"/>
      <c r="FUY3215" s="132"/>
      <c r="FUZ3215" s="132"/>
      <c r="FVA3215" s="132"/>
      <c r="FVB3215" s="132"/>
      <c r="FVC3215" s="132"/>
      <c r="FVD3215" s="132"/>
      <c r="FVE3215" s="132"/>
      <c r="FVF3215" s="132"/>
      <c r="FVG3215" s="132"/>
      <c r="FVH3215" s="132"/>
      <c r="FVI3215" s="132"/>
      <c r="FVJ3215" s="132"/>
      <c r="FVK3215" s="132"/>
      <c r="FVL3215" s="132"/>
      <c r="FVM3215" s="132"/>
      <c r="FVN3215" s="132"/>
      <c r="FVO3215" s="132"/>
      <c r="FVP3215" s="132"/>
      <c r="FVQ3215" s="132"/>
      <c r="FVR3215" s="132"/>
      <c r="FVS3215" s="132"/>
      <c r="FVT3215" s="132"/>
      <c r="FVU3215" s="132"/>
      <c r="FVV3215" s="132"/>
      <c r="FVW3215" s="132"/>
      <c r="FVX3215" s="132"/>
      <c r="FVY3215" s="132"/>
      <c r="FVZ3215" s="132"/>
      <c r="FWA3215" s="132"/>
      <c r="FWB3215" s="132"/>
      <c r="FWC3215" s="132"/>
      <c r="FWD3215" s="132"/>
      <c r="FWE3215" s="132"/>
      <c r="FWF3215" s="132"/>
      <c r="FWG3215" s="132"/>
      <c r="FWH3215" s="132"/>
      <c r="FWI3215" s="132"/>
      <c r="FWJ3215" s="132"/>
      <c r="FWK3215" s="132"/>
      <c r="FWL3215" s="132"/>
      <c r="FWM3215" s="132"/>
      <c r="FWN3215" s="132"/>
      <c r="FWO3215" s="132"/>
      <c r="FWP3215" s="132"/>
      <c r="FWQ3215" s="132"/>
      <c r="FWR3215" s="132"/>
      <c r="FWS3215" s="132"/>
      <c r="FWT3215" s="132"/>
      <c r="FWU3215" s="132"/>
      <c r="FWV3215" s="132"/>
      <c r="FWW3215" s="132"/>
      <c r="FWX3215" s="132"/>
      <c r="FWY3215" s="132"/>
      <c r="FWZ3215" s="132"/>
      <c r="FXA3215" s="132"/>
      <c r="FXB3215" s="132"/>
      <c r="FXC3215" s="132"/>
      <c r="FXD3215" s="132"/>
      <c r="FXE3215" s="132"/>
      <c r="FXF3215" s="132"/>
      <c r="FXG3215" s="132"/>
      <c r="FXH3215" s="132"/>
      <c r="FXI3215" s="132"/>
      <c r="FXJ3215" s="132"/>
      <c r="FXK3215" s="132"/>
      <c r="FXL3215" s="132"/>
      <c r="FXM3215" s="132"/>
      <c r="FXN3215" s="132"/>
      <c r="FXO3215" s="132"/>
      <c r="FXP3215" s="132"/>
      <c r="FXQ3215" s="132"/>
      <c r="FXR3215" s="132"/>
      <c r="FXS3215" s="132"/>
      <c r="FXT3215" s="132"/>
      <c r="FXU3215" s="132"/>
      <c r="FXV3215" s="132"/>
      <c r="FXW3215" s="132"/>
      <c r="FXX3215" s="132"/>
      <c r="FXY3215" s="132"/>
      <c r="FXZ3215" s="132"/>
      <c r="FYA3215" s="132"/>
      <c r="FYB3215" s="132"/>
      <c r="FYC3215" s="132"/>
      <c r="FYD3215" s="132"/>
      <c r="FYE3215" s="132"/>
      <c r="FYF3215" s="132"/>
      <c r="FYG3215" s="132"/>
      <c r="FYH3215" s="132"/>
      <c r="FYI3215" s="132"/>
      <c r="FYJ3215" s="132"/>
      <c r="FYK3215" s="132"/>
      <c r="FYL3215" s="132"/>
      <c r="FYM3215" s="132"/>
      <c r="FYN3215" s="132"/>
      <c r="FYO3215" s="132"/>
      <c r="FYP3215" s="132"/>
      <c r="FYQ3215" s="132"/>
      <c r="FYR3215" s="132"/>
      <c r="FYS3215" s="132"/>
      <c r="FYT3215" s="132"/>
      <c r="FYU3215" s="132"/>
      <c r="FYV3215" s="132"/>
      <c r="FYW3215" s="132"/>
      <c r="FYX3215" s="132"/>
      <c r="FYY3215" s="132"/>
      <c r="FYZ3215" s="132"/>
      <c r="FZA3215" s="132"/>
      <c r="FZB3215" s="132"/>
      <c r="FZC3215" s="132"/>
      <c r="FZD3215" s="132"/>
      <c r="FZE3215" s="132"/>
      <c r="FZF3215" s="132"/>
      <c r="FZG3215" s="132"/>
      <c r="FZH3215" s="132"/>
      <c r="FZI3215" s="132"/>
      <c r="FZJ3215" s="132"/>
      <c r="FZK3215" s="132"/>
      <c r="FZL3215" s="132"/>
      <c r="FZM3215" s="132"/>
      <c r="FZN3215" s="132"/>
      <c r="FZO3215" s="132"/>
      <c r="FZP3215" s="132"/>
      <c r="FZQ3215" s="132"/>
      <c r="FZR3215" s="132"/>
      <c r="FZS3215" s="132"/>
      <c r="FZT3215" s="132"/>
      <c r="FZU3215" s="132"/>
      <c r="FZV3215" s="132"/>
      <c r="FZW3215" s="132"/>
      <c r="FZX3215" s="132"/>
      <c r="FZY3215" s="132"/>
      <c r="FZZ3215" s="132"/>
      <c r="GAA3215" s="132"/>
      <c r="GAB3215" s="132"/>
      <c r="GAC3215" s="132"/>
      <c r="GAD3215" s="132"/>
      <c r="GAE3215" s="132"/>
      <c r="GAF3215" s="132"/>
      <c r="GAG3215" s="132"/>
      <c r="GAH3215" s="132"/>
      <c r="GAI3215" s="132"/>
      <c r="GAJ3215" s="132"/>
      <c r="GAK3215" s="132"/>
      <c r="GAL3215" s="132"/>
      <c r="GAM3215" s="132"/>
      <c r="GAN3215" s="132"/>
      <c r="GAO3215" s="132"/>
      <c r="GAP3215" s="132"/>
      <c r="GAQ3215" s="132"/>
      <c r="GAR3215" s="132"/>
      <c r="GAS3215" s="132"/>
      <c r="GAT3215" s="132"/>
      <c r="GAU3215" s="132"/>
      <c r="GAV3215" s="132"/>
      <c r="GAW3215" s="132"/>
      <c r="GAX3215" s="132"/>
      <c r="GAY3215" s="132"/>
      <c r="GAZ3215" s="132"/>
      <c r="GBA3215" s="132"/>
      <c r="GBB3215" s="132"/>
      <c r="GBC3215" s="132"/>
      <c r="GBD3215" s="132"/>
      <c r="GBE3215" s="132"/>
      <c r="GBF3215" s="132"/>
      <c r="GBG3215" s="132"/>
      <c r="GBH3215" s="132"/>
      <c r="GBI3215" s="132"/>
      <c r="GBJ3215" s="132"/>
      <c r="GBK3215" s="132"/>
      <c r="GBL3215" s="132"/>
      <c r="GBM3215" s="132"/>
      <c r="GBN3215" s="132"/>
      <c r="GBO3215" s="132"/>
      <c r="GBP3215" s="132"/>
      <c r="GBQ3215" s="132"/>
      <c r="GBR3215" s="132"/>
      <c r="GBS3215" s="132"/>
      <c r="GBT3215" s="132"/>
      <c r="GBU3215" s="132"/>
      <c r="GBV3215" s="132"/>
      <c r="GBW3215" s="132"/>
      <c r="GBX3215" s="132"/>
      <c r="GBY3215" s="132"/>
      <c r="GBZ3215" s="132"/>
      <c r="GCA3215" s="132"/>
      <c r="GCB3215" s="132"/>
      <c r="GCC3215" s="132"/>
      <c r="GCD3215" s="132"/>
      <c r="GCE3215" s="132"/>
      <c r="GCF3215" s="132"/>
      <c r="GCG3215" s="132"/>
      <c r="GCH3215" s="132"/>
      <c r="GCI3215" s="132"/>
      <c r="GCJ3215" s="132"/>
      <c r="GCK3215" s="132"/>
      <c r="GCL3215" s="132"/>
      <c r="GCM3215" s="132"/>
      <c r="GCN3215" s="132"/>
      <c r="GCO3215" s="132"/>
      <c r="GCP3215" s="132"/>
      <c r="GCQ3215" s="132"/>
      <c r="GCR3215" s="132"/>
      <c r="GCS3215" s="132"/>
      <c r="GCT3215" s="132"/>
      <c r="GCU3215" s="132"/>
      <c r="GCV3215" s="132"/>
      <c r="GCW3215" s="132"/>
      <c r="GCX3215" s="132"/>
      <c r="GCY3215" s="132"/>
      <c r="GCZ3215" s="132"/>
      <c r="GDA3215" s="132"/>
      <c r="GDB3215" s="132"/>
      <c r="GDC3215" s="132"/>
      <c r="GDD3215" s="132"/>
      <c r="GDE3215" s="132"/>
      <c r="GDF3215" s="132"/>
      <c r="GDG3215" s="132"/>
      <c r="GDH3215" s="132"/>
      <c r="GDI3215" s="132"/>
      <c r="GDJ3215" s="132"/>
      <c r="GDK3215" s="132"/>
      <c r="GDL3215" s="132"/>
      <c r="GDM3215" s="132"/>
      <c r="GDN3215" s="132"/>
      <c r="GDO3215" s="132"/>
      <c r="GDP3215" s="132"/>
      <c r="GDQ3215" s="132"/>
      <c r="GDR3215" s="132"/>
      <c r="GDS3215" s="132"/>
      <c r="GDT3215" s="132"/>
      <c r="GDU3215" s="132"/>
      <c r="GDV3215" s="132"/>
      <c r="GDW3215" s="132"/>
      <c r="GDX3215" s="132"/>
      <c r="GDY3215" s="132"/>
      <c r="GDZ3215" s="132"/>
      <c r="GEA3215" s="132"/>
      <c r="GEB3215" s="132"/>
      <c r="GEC3215" s="132"/>
      <c r="GED3215" s="132"/>
      <c r="GEE3215" s="132"/>
      <c r="GEF3215" s="132"/>
      <c r="GEG3215" s="132"/>
      <c r="GEH3215" s="132"/>
      <c r="GEI3215" s="132"/>
      <c r="GEJ3215" s="132"/>
      <c r="GEK3215" s="132"/>
      <c r="GEL3215" s="132"/>
      <c r="GEM3215" s="132"/>
      <c r="GEN3215" s="132"/>
      <c r="GEO3215" s="132"/>
      <c r="GEP3215" s="132"/>
      <c r="GEQ3215" s="132"/>
      <c r="GER3215" s="132"/>
      <c r="GES3215" s="132"/>
      <c r="GET3215" s="132"/>
      <c r="GEU3215" s="132"/>
      <c r="GEV3215" s="132"/>
      <c r="GEW3215" s="132"/>
      <c r="GEX3215" s="132"/>
      <c r="GEY3215" s="132"/>
      <c r="GEZ3215" s="132"/>
      <c r="GFA3215" s="132"/>
      <c r="GFB3215" s="132"/>
      <c r="GFC3215" s="132"/>
      <c r="GFD3215" s="132"/>
      <c r="GFE3215" s="132"/>
      <c r="GFF3215" s="132"/>
      <c r="GFG3215" s="132"/>
      <c r="GFH3215" s="132"/>
      <c r="GFI3215" s="132"/>
      <c r="GFJ3215" s="132"/>
      <c r="GFK3215" s="132"/>
      <c r="GFL3215" s="132"/>
      <c r="GFM3215" s="132"/>
      <c r="GFN3215" s="132"/>
      <c r="GFO3215" s="132"/>
      <c r="GFP3215" s="132"/>
      <c r="GFQ3215" s="132"/>
      <c r="GFR3215" s="132"/>
      <c r="GFS3215" s="132"/>
      <c r="GFT3215" s="132"/>
      <c r="GFU3215" s="132"/>
      <c r="GFV3215" s="132"/>
      <c r="GFW3215" s="132"/>
      <c r="GFX3215" s="132"/>
      <c r="GFY3215" s="132"/>
      <c r="GFZ3215" s="132"/>
      <c r="GGA3215" s="132"/>
      <c r="GGB3215" s="132"/>
      <c r="GGC3215" s="132"/>
      <c r="GGD3215" s="132"/>
      <c r="GGE3215" s="132"/>
      <c r="GGF3215" s="132"/>
      <c r="GGG3215" s="132"/>
      <c r="GGH3215" s="132"/>
      <c r="GGI3215" s="132"/>
      <c r="GGJ3215" s="132"/>
      <c r="GGK3215" s="132"/>
      <c r="GGL3215" s="132"/>
      <c r="GGM3215" s="132"/>
      <c r="GGN3215" s="132"/>
      <c r="GGO3215" s="132"/>
      <c r="GGP3215" s="132"/>
      <c r="GGQ3215" s="132"/>
      <c r="GGR3215" s="132"/>
      <c r="GGS3215" s="132"/>
      <c r="GGT3215" s="132"/>
      <c r="GGU3215" s="132"/>
      <c r="GGV3215" s="132"/>
      <c r="GGW3215" s="132"/>
      <c r="GGX3215" s="132"/>
      <c r="GGY3215" s="132"/>
      <c r="GGZ3215" s="132"/>
      <c r="GHA3215" s="132"/>
      <c r="GHB3215" s="132"/>
      <c r="GHC3215" s="132"/>
      <c r="GHD3215" s="132"/>
      <c r="GHE3215" s="132"/>
      <c r="GHF3215" s="132"/>
      <c r="GHG3215" s="132"/>
      <c r="GHH3215" s="132"/>
      <c r="GHI3215" s="132"/>
      <c r="GHJ3215" s="132"/>
      <c r="GHK3215" s="132"/>
      <c r="GHL3215" s="132"/>
      <c r="GHM3215" s="132"/>
      <c r="GHN3215" s="132"/>
      <c r="GHO3215" s="132"/>
      <c r="GHP3215" s="132"/>
      <c r="GHQ3215" s="132"/>
      <c r="GHR3215" s="132"/>
      <c r="GHS3215" s="132"/>
      <c r="GHT3215" s="132"/>
      <c r="GHU3215" s="132"/>
      <c r="GHV3215" s="132"/>
      <c r="GHW3215" s="132"/>
      <c r="GHX3215" s="132"/>
      <c r="GHY3215" s="132"/>
      <c r="GHZ3215" s="132"/>
      <c r="GIA3215" s="132"/>
      <c r="GIB3215" s="132"/>
      <c r="GIC3215" s="132"/>
      <c r="GID3215" s="132"/>
      <c r="GIE3215" s="132"/>
      <c r="GIF3215" s="132"/>
      <c r="GIG3215" s="132"/>
      <c r="GIH3215" s="132"/>
      <c r="GII3215" s="132"/>
      <c r="GIJ3215" s="132"/>
      <c r="GIK3215" s="132"/>
      <c r="GIL3215" s="132"/>
      <c r="GIM3215" s="132"/>
      <c r="GIN3215" s="132"/>
      <c r="GIO3215" s="132"/>
      <c r="GIP3215" s="132"/>
      <c r="GIQ3215" s="132"/>
      <c r="GIR3215" s="132"/>
      <c r="GIS3215" s="132"/>
      <c r="GIT3215" s="132"/>
      <c r="GIU3215" s="132"/>
      <c r="GIV3215" s="132"/>
      <c r="GIW3215" s="132"/>
      <c r="GIX3215" s="132"/>
      <c r="GIY3215" s="132"/>
      <c r="GIZ3215" s="132"/>
      <c r="GJA3215" s="132"/>
      <c r="GJB3215" s="132"/>
      <c r="GJC3215" s="132"/>
      <c r="GJD3215" s="132"/>
      <c r="GJE3215" s="132"/>
      <c r="GJF3215" s="132"/>
      <c r="GJG3215" s="132"/>
      <c r="GJH3215" s="132"/>
      <c r="GJI3215" s="132"/>
      <c r="GJJ3215" s="132"/>
      <c r="GJK3215" s="132"/>
      <c r="GJL3215" s="132"/>
      <c r="GJM3215" s="132"/>
      <c r="GJN3215" s="132"/>
      <c r="GJO3215" s="132"/>
      <c r="GJP3215" s="132"/>
      <c r="GJQ3215" s="132"/>
      <c r="GJR3215" s="132"/>
      <c r="GJS3215" s="132"/>
      <c r="GJT3215" s="132"/>
      <c r="GJU3215" s="132"/>
      <c r="GJV3215" s="132"/>
      <c r="GJW3215" s="132"/>
      <c r="GJX3215" s="132"/>
      <c r="GJY3215" s="132"/>
      <c r="GJZ3215" s="132"/>
      <c r="GKA3215" s="132"/>
      <c r="GKB3215" s="132"/>
      <c r="GKC3215" s="132"/>
      <c r="GKD3215" s="132"/>
      <c r="GKE3215" s="132"/>
      <c r="GKF3215" s="132"/>
      <c r="GKG3215" s="132"/>
      <c r="GKH3215" s="132"/>
      <c r="GKI3215" s="132"/>
      <c r="GKJ3215" s="132"/>
      <c r="GKK3215" s="132"/>
      <c r="GKL3215" s="132"/>
      <c r="GKM3215" s="132"/>
      <c r="GKN3215" s="132"/>
      <c r="GKO3215" s="132"/>
      <c r="GKP3215" s="132"/>
      <c r="GKQ3215" s="132"/>
      <c r="GKR3215" s="132"/>
      <c r="GKS3215" s="132"/>
      <c r="GKT3215" s="132"/>
      <c r="GKU3215" s="132"/>
      <c r="GKV3215" s="132"/>
      <c r="GKW3215" s="132"/>
      <c r="GKX3215" s="132"/>
      <c r="GKY3215" s="132"/>
      <c r="GKZ3215" s="132"/>
      <c r="GLA3215" s="132"/>
      <c r="GLB3215" s="132"/>
      <c r="GLC3215" s="132"/>
      <c r="GLD3215" s="132"/>
      <c r="GLE3215" s="132"/>
      <c r="GLF3215" s="132"/>
      <c r="GLG3215" s="132"/>
      <c r="GLH3215" s="132"/>
      <c r="GLI3215" s="132"/>
      <c r="GLJ3215" s="132"/>
      <c r="GLK3215" s="132"/>
      <c r="GLL3215" s="132"/>
      <c r="GLM3215" s="132"/>
      <c r="GLN3215" s="132"/>
      <c r="GLO3215" s="132"/>
      <c r="GLP3215" s="132"/>
      <c r="GLQ3215" s="132"/>
      <c r="GLR3215" s="132"/>
      <c r="GLS3215" s="132"/>
      <c r="GLT3215" s="132"/>
      <c r="GLU3215" s="132"/>
      <c r="GLV3215" s="132"/>
      <c r="GLW3215" s="132"/>
      <c r="GLX3215" s="132"/>
      <c r="GLY3215" s="132"/>
      <c r="GLZ3215" s="132"/>
      <c r="GMA3215" s="132"/>
      <c r="GMB3215" s="132"/>
      <c r="GMC3215" s="132"/>
      <c r="GMD3215" s="132"/>
      <c r="GME3215" s="132"/>
      <c r="GMF3215" s="132"/>
      <c r="GMG3215" s="132"/>
      <c r="GMH3215" s="132"/>
      <c r="GMI3215" s="132"/>
      <c r="GMJ3215" s="132"/>
      <c r="GMK3215" s="132"/>
      <c r="GML3215" s="132"/>
      <c r="GMM3215" s="132"/>
      <c r="GMN3215" s="132"/>
      <c r="GMO3215" s="132"/>
      <c r="GMP3215" s="132"/>
      <c r="GMQ3215" s="132"/>
      <c r="GMR3215" s="132"/>
      <c r="GMS3215" s="132"/>
      <c r="GMT3215" s="132"/>
      <c r="GMU3215" s="132"/>
      <c r="GMV3215" s="132"/>
      <c r="GMW3215" s="132"/>
      <c r="GMX3215" s="132"/>
      <c r="GMY3215" s="132"/>
      <c r="GMZ3215" s="132"/>
      <c r="GNA3215" s="132"/>
      <c r="GNB3215" s="132"/>
      <c r="GNC3215" s="132"/>
      <c r="GND3215" s="132"/>
      <c r="GNE3215" s="132"/>
      <c r="GNF3215" s="132"/>
      <c r="GNG3215" s="132"/>
      <c r="GNH3215" s="132"/>
      <c r="GNI3215" s="132"/>
      <c r="GNJ3215" s="132"/>
      <c r="GNK3215" s="132"/>
      <c r="GNL3215" s="132"/>
      <c r="GNM3215" s="132"/>
      <c r="GNN3215" s="132"/>
      <c r="GNO3215" s="132"/>
      <c r="GNP3215" s="132"/>
      <c r="GNQ3215" s="132"/>
      <c r="GNR3215" s="132"/>
      <c r="GNS3215" s="132"/>
      <c r="GNT3215" s="132"/>
      <c r="GNU3215" s="132"/>
      <c r="GNV3215" s="132"/>
      <c r="GNW3215" s="132"/>
      <c r="GNX3215" s="132"/>
      <c r="GNY3215" s="132"/>
      <c r="GNZ3215" s="132"/>
      <c r="GOA3215" s="132"/>
      <c r="GOB3215" s="132"/>
      <c r="GOC3215" s="132"/>
      <c r="GOD3215" s="132"/>
      <c r="GOE3215" s="132"/>
      <c r="GOF3215" s="132"/>
      <c r="GOG3215" s="132"/>
      <c r="GOH3215" s="132"/>
      <c r="GOI3215" s="132"/>
      <c r="GOJ3215" s="132"/>
      <c r="GOK3215" s="132"/>
      <c r="GOL3215" s="132"/>
      <c r="GOM3215" s="132"/>
      <c r="GON3215" s="132"/>
      <c r="GOO3215" s="132"/>
      <c r="GOP3215" s="132"/>
      <c r="GOQ3215" s="132"/>
      <c r="GOR3215" s="132"/>
      <c r="GOS3215" s="132"/>
      <c r="GOT3215" s="132"/>
      <c r="GOU3215" s="132"/>
      <c r="GOV3215" s="132"/>
      <c r="GOW3215" s="132"/>
      <c r="GOX3215" s="132"/>
      <c r="GOY3215" s="132"/>
      <c r="GOZ3215" s="132"/>
      <c r="GPA3215" s="132"/>
      <c r="GPB3215" s="132"/>
      <c r="GPC3215" s="132"/>
      <c r="GPD3215" s="132"/>
      <c r="GPE3215" s="132"/>
      <c r="GPF3215" s="132"/>
      <c r="GPG3215" s="132"/>
      <c r="GPH3215" s="132"/>
      <c r="GPI3215" s="132"/>
      <c r="GPJ3215" s="132"/>
      <c r="GPK3215" s="132"/>
      <c r="GPL3215" s="132"/>
      <c r="GPM3215" s="132"/>
      <c r="GPN3215" s="132"/>
      <c r="GPO3215" s="132"/>
      <c r="GPP3215" s="132"/>
      <c r="GPQ3215" s="132"/>
      <c r="GPR3215" s="132"/>
      <c r="GPS3215" s="132"/>
      <c r="GPT3215" s="132"/>
      <c r="GPU3215" s="132"/>
      <c r="GPV3215" s="132"/>
      <c r="GPW3215" s="132"/>
      <c r="GPX3215" s="132"/>
      <c r="GPY3215" s="132"/>
      <c r="GPZ3215" s="132"/>
      <c r="GQA3215" s="132"/>
      <c r="GQB3215" s="132"/>
      <c r="GQC3215" s="132"/>
      <c r="GQD3215" s="132"/>
      <c r="GQE3215" s="132"/>
      <c r="GQF3215" s="132"/>
      <c r="GQG3215" s="132"/>
      <c r="GQH3215" s="132"/>
      <c r="GQI3215" s="132"/>
      <c r="GQJ3215" s="132"/>
      <c r="GQK3215" s="132"/>
      <c r="GQL3215" s="132"/>
      <c r="GQM3215" s="132"/>
      <c r="GQN3215" s="132"/>
      <c r="GQO3215" s="132"/>
      <c r="GQP3215" s="132"/>
      <c r="GQQ3215" s="132"/>
      <c r="GQR3215" s="132"/>
      <c r="GQS3215" s="132"/>
      <c r="GQT3215" s="132"/>
      <c r="GQU3215" s="132"/>
      <c r="GQV3215" s="132"/>
      <c r="GQW3215" s="132"/>
      <c r="GQX3215" s="132"/>
      <c r="GQY3215" s="132"/>
      <c r="GQZ3215" s="132"/>
      <c r="GRA3215" s="132"/>
      <c r="GRB3215" s="132"/>
      <c r="GRC3215" s="132"/>
      <c r="GRD3215" s="132"/>
      <c r="GRE3215" s="132"/>
      <c r="GRF3215" s="132"/>
      <c r="GRG3215" s="132"/>
      <c r="GRH3215" s="132"/>
      <c r="GRI3215" s="132"/>
      <c r="GRJ3215" s="132"/>
      <c r="GRK3215" s="132"/>
      <c r="GRL3215" s="132"/>
      <c r="GRM3215" s="132"/>
      <c r="GRN3215" s="132"/>
      <c r="GRO3215" s="132"/>
      <c r="GRP3215" s="132"/>
      <c r="GRQ3215" s="132"/>
      <c r="GRR3215" s="132"/>
      <c r="GRS3215" s="132"/>
      <c r="GRT3215" s="132"/>
      <c r="GRU3215" s="132"/>
      <c r="GRV3215" s="132"/>
      <c r="GRW3215" s="132"/>
      <c r="GRX3215" s="132"/>
      <c r="GRY3215" s="132"/>
      <c r="GRZ3215" s="132"/>
      <c r="GSA3215" s="132"/>
      <c r="GSB3215" s="132"/>
      <c r="GSC3215" s="132"/>
      <c r="GSD3215" s="132"/>
      <c r="GSE3215" s="132"/>
      <c r="GSF3215" s="132"/>
      <c r="GSG3215" s="132"/>
      <c r="GSH3215" s="132"/>
      <c r="GSI3215" s="132"/>
      <c r="GSJ3215" s="132"/>
      <c r="GSK3215" s="132"/>
      <c r="GSL3215" s="132"/>
      <c r="GSM3215" s="132"/>
      <c r="GSN3215" s="132"/>
      <c r="GSO3215" s="132"/>
      <c r="GSP3215" s="132"/>
      <c r="GSQ3215" s="132"/>
      <c r="GSR3215" s="132"/>
      <c r="GSS3215" s="132"/>
      <c r="GST3215" s="132"/>
      <c r="GSU3215" s="132"/>
      <c r="GSV3215" s="132"/>
      <c r="GSW3215" s="132"/>
      <c r="GSX3215" s="132"/>
      <c r="GSY3215" s="132"/>
      <c r="GSZ3215" s="132"/>
      <c r="GTA3215" s="132"/>
      <c r="GTB3215" s="132"/>
      <c r="GTC3215" s="132"/>
      <c r="GTD3215" s="132"/>
      <c r="GTE3215" s="132"/>
      <c r="GTF3215" s="132"/>
      <c r="GTG3215" s="132"/>
      <c r="GTH3215" s="132"/>
      <c r="GTI3215" s="132"/>
      <c r="GTJ3215" s="132"/>
      <c r="GTK3215" s="132"/>
      <c r="GTL3215" s="132"/>
      <c r="GTM3215" s="132"/>
      <c r="GTN3215" s="132"/>
      <c r="GTO3215" s="132"/>
      <c r="GTP3215" s="132"/>
      <c r="GTQ3215" s="132"/>
      <c r="GTR3215" s="132"/>
      <c r="GTS3215" s="132"/>
      <c r="GTT3215" s="132"/>
      <c r="GTU3215" s="132"/>
      <c r="GTV3215" s="132"/>
      <c r="GTW3215" s="132"/>
      <c r="GTX3215" s="132"/>
      <c r="GTY3215" s="132"/>
      <c r="GTZ3215" s="132"/>
      <c r="GUA3215" s="132"/>
      <c r="GUB3215" s="132"/>
      <c r="GUC3215" s="132"/>
      <c r="GUD3215" s="132"/>
      <c r="GUE3215" s="132"/>
      <c r="GUF3215" s="132"/>
      <c r="GUG3215" s="132"/>
      <c r="GUH3215" s="132"/>
      <c r="GUI3215" s="132"/>
      <c r="GUJ3215" s="132"/>
      <c r="GUK3215" s="132"/>
      <c r="GUL3215" s="132"/>
      <c r="GUM3215" s="132"/>
      <c r="GUN3215" s="132"/>
      <c r="GUO3215" s="132"/>
      <c r="GUP3215" s="132"/>
      <c r="GUQ3215" s="132"/>
      <c r="GUR3215" s="132"/>
      <c r="GUS3215" s="132"/>
      <c r="GUT3215" s="132"/>
      <c r="GUU3215" s="132"/>
      <c r="GUV3215" s="132"/>
      <c r="GUW3215" s="132"/>
      <c r="GUX3215" s="132"/>
      <c r="GUY3215" s="132"/>
      <c r="GUZ3215" s="132"/>
      <c r="GVA3215" s="132"/>
      <c r="GVB3215" s="132"/>
      <c r="GVC3215" s="132"/>
      <c r="GVD3215" s="132"/>
      <c r="GVE3215" s="132"/>
      <c r="GVF3215" s="132"/>
      <c r="GVG3215" s="132"/>
      <c r="GVH3215" s="132"/>
      <c r="GVI3215" s="132"/>
      <c r="GVJ3215" s="132"/>
      <c r="GVK3215" s="132"/>
      <c r="GVL3215" s="132"/>
      <c r="GVM3215" s="132"/>
      <c r="GVN3215" s="132"/>
      <c r="GVO3215" s="132"/>
      <c r="GVP3215" s="132"/>
      <c r="GVQ3215" s="132"/>
      <c r="GVR3215" s="132"/>
      <c r="GVS3215" s="132"/>
      <c r="GVT3215" s="132"/>
      <c r="GVU3215" s="132"/>
      <c r="GVV3215" s="132"/>
      <c r="GVW3215" s="132"/>
      <c r="GVX3215" s="132"/>
      <c r="GVY3215" s="132"/>
      <c r="GVZ3215" s="132"/>
      <c r="GWA3215" s="132"/>
      <c r="GWB3215" s="132"/>
      <c r="GWC3215" s="132"/>
      <c r="GWD3215" s="132"/>
      <c r="GWE3215" s="132"/>
      <c r="GWF3215" s="132"/>
      <c r="GWG3215" s="132"/>
      <c r="GWH3215" s="132"/>
      <c r="GWI3215" s="132"/>
      <c r="GWJ3215" s="132"/>
      <c r="GWK3215" s="132"/>
      <c r="GWL3215" s="132"/>
      <c r="GWM3215" s="132"/>
      <c r="GWN3215" s="132"/>
      <c r="GWO3215" s="132"/>
      <c r="GWP3215" s="132"/>
      <c r="GWQ3215" s="132"/>
      <c r="GWR3215" s="132"/>
      <c r="GWS3215" s="132"/>
      <c r="GWT3215" s="132"/>
      <c r="GWU3215" s="132"/>
      <c r="GWV3215" s="132"/>
      <c r="GWW3215" s="132"/>
      <c r="GWX3215" s="132"/>
      <c r="GWY3215" s="132"/>
      <c r="GWZ3215" s="132"/>
      <c r="GXA3215" s="132"/>
      <c r="GXB3215" s="132"/>
      <c r="GXC3215" s="132"/>
      <c r="GXD3215" s="132"/>
      <c r="GXE3215" s="132"/>
      <c r="GXF3215" s="132"/>
      <c r="GXG3215" s="132"/>
      <c r="GXH3215" s="132"/>
      <c r="GXI3215" s="132"/>
      <c r="GXJ3215" s="132"/>
      <c r="GXK3215" s="132"/>
      <c r="GXL3215" s="132"/>
      <c r="GXM3215" s="132"/>
      <c r="GXN3215" s="132"/>
      <c r="GXO3215" s="132"/>
      <c r="GXP3215" s="132"/>
      <c r="GXQ3215" s="132"/>
      <c r="GXR3215" s="132"/>
      <c r="GXS3215" s="132"/>
      <c r="GXT3215" s="132"/>
      <c r="GXU3215" s="132"/>
      <c r="GXV3215" s="132"/>
      <c r="GXW3215" s="132"/>
      <c r="GXX3215" s="132"/>
      <c r="GXY3215" s="132"/>
      <c r="GXZ3215" s="132"/>
      <c r="GYA3215" s="132"/>
      <c r="GYB3215" s="132"/>
      <c r="GYC3215" s="132"/>
      <c r="GYD3215" s="132"/>
      <c r="GYE3215" s="132"/>
      <c r="GYF3215" s="132"/>
      <c r="GYG3215" s="132"/>
      <c r="GYH3215" s="132"/>
      <c r="GYI3215" s="132"/>
      <c r="GYJ3215" s="132"/>
      <c r="GYK3215" s="132"/>
      <c r="GYL3215" s="132"/>
      <c r="GYM3215" s="132"/>
      <c r="GYN3215" s="132"/>
      <c r="GYO3215" s="132"/>
      <c r="GYP3215" s="132"/>
      <c r="GYQ3215" s="132"/>
      <c r="GYR3215" s="132"/>
      <c r="GYS3215" s="132"/>
      <c r="GYT3215" s="132"/>
      <c r="GYU3215" s="132"/>
      <c r="GYV3215" s="132"/>
      <c r="GYW3215" s="132"/>
      <c r="GYX3215" s="132"/>
      <c r="GYY3215" s="132"/>
      <c r="GYZ3215" s="132"/>
      <c r="GZA3215" s="132"/>
      <c r="GZB3215" s="132"/>
      <c r="GZC3215" s="132"/>
      <c r="GZD3215" s="132"/>
      <c r="GZE3215" s="132"/>
      <c r="GZF3215" s="132"/>
      <c r="GZG3215" s="132"/>
      <c r="GZH3215" s="132"/>
      <c r="GZI3215" s="132"/>
      <c r="GZJ3215" s="132"/>
      <c r="GZK3215" s="132"/>
      <c r="GZL3215" s="132"/>
      <c r="GZM3215" s="132"/>
      <c r="GZN3215" s="132"/>
      <c r="GZO3215" s="132"/>
      <c r="GZP3215" s="132"/>
      <c r="GZQ3215" s="132"/>
      <c r="GZR3215" s="132"/>
      <c r="GZS3215" s="132"/>
      <c r="GZT3215" s="132"/>
      <c r="GZU3215" s="132"/>
      <c r="GZV3215" s="132"/>
      <c r="GZW3215" s="132"/>
      <c r="GZX3215" s="132"/>
      <c r="GZY3215" s="132"/>
      <c r="GZZ3215" s="132"/>
      <c r="HAA3215" s="132"/>
      <c r="HAB3215" s="132"/>
      <c r="HAC3215" s="132"/>
      <c r="HAD3215" s="132"/>
      <c r="HAE3215" s="132"/>
      <c r="HAF3215" s="132"/>
      <c r="HAG3215" s="132"/>
      <c r="HAH3215" s="132"/>
      <c r="HAI3215" s="132"/>
      <c r="HAJ3215" s="132"/>
      <c r="HAK3215" s="132"/>
      <c r="HAL3215" s="132"/>
      <c r="HAM3215" s="132"/>
      <c r="HAN3215" s="132"/>
      <c r="HAO3215" s="132"/>
      <c r="HAP3215" s="132"/>
      <c r="HAQ3215" s="132"/>
      <c r="HAR3215" s="132"/>
      <c r="HAS3215" s="132"/>
      <c r="HAT3215" s="132"/>
      <c r="HAU3215" s="132"/>
      <c r="HAV3215" s="132"/>
      <c r="HAW3215" s="132"/>
      <c r="HAX3215" s="132"/>
      <c r="HAY3215" s="132"/>
      <c r="HAZ3215" s="132"/>
      <c r="HBA3215" s="132"/>
      <c r="HBB3215" s="132"/>
      <c r="HBC3215" s="132"/>
      <c r="HBD3215" s="132"/>
      <c r="HBE3215" s="132"/>
      <c r="HBF3215" s="132"/>
      <c r="HBG3215" s="132"/>
      <c r="HBH3215" s="132"/>
      <c r="HBI3215" s="132"/>
      <c r="HBJ3215" s="132"/>
      <c r="HBK3215" s="132"/>
      <c r="HBL3215" s="132"/>
      <c r="HBM3215" s="132"/>
      <c r="HBN3215" s="132"/>
      <c r="HBO3215" s="132"/>
      <c r="HBP3215" s="132"/>
      <c r="HBQ3215" s="132"/>
      <c r="HBR3215" s="132"/>
      <c r="HBS3215" s="132"/>
      <c r="HBT3215" s="132"/>
      <c r="HBU3215" s="132"/>
      <c r="HBV3215" s="132"/>
      <c r="HBW3215" s="132"/>
      <c r="HBX3215" s="132"/>
      <c r="HBY3215" s="132"/>
      <c r="HBZ3215" s="132"/>
      <c r="HCA3215" s="132"/>
      <c r="HCB3215" s="132"/>
      <c r="HCC3215" s="132"/>
      <c r="HCD3215" s="132"/>
      <c r="HCE3215" s="132"/>
      <c r="HCF3215" s="132"/>
      <c r="HCG3215" s="132"/>
      <c r="HCH3215" s="132"/>
      <c r="HCI3215" s="132"/>
      <c r="HCJ3215" s="132"/>
      <c r="HCK3215" s="132"/>
      <c r="HCL3215" s="132"/>
      <c r="HCM3215" s="132"/>
      <c r="HCN3215" s="132"/>
      <c r="HCO3215" s="132"/>
      <c r="HCP3215" s="132"/>
      <c r="HCQ3215" s="132"/>
      <c r="HCR3215" s="132"/>
      <c r="HCS3215" s="132"/>
      <c r="HCT3215" s="132"/>
      <c r="HCU3215" s="132"/>
      <c r="HCV3215" s="132"/>
      <c r="HCW3215" s="132"/>
      <c r="HCX3215" s="132"/>
      <c r="HCY3215" s="132"/>
      <c r="HCZ3215" s="132"/>
      <c r="HDA3215" s="132"/>
      <c r="HDB3215" s="132"/>
      <c r="HDC3215" s="132"/>
      <c r="HDD3215" s="132"/>
      <c r="HDE3215" s="132"/>
      <c r="HDF3215" s="132"/>
      <c r="HDG3215" s="132"/>
      <c r="HDH3215" s="132"/>
      <c r="HDI3215" s="132"/>
      <c r="HDJ3215" s="132"/>
      <c r="HDK3215" s="132"/>
      <c r="HDL3215" s="132"/>
      <c r="HDM3215" s="132"/>
      <c r="HDN3215" s="132"/>
      <c r="HDO3215" s="132"/>
      <c r="HDP3215" s="132"/>
      <c r="HDQ3215" s="132"/>
      <c r="HDR3215" s="132"/>
      <c r="HDS3215" s="132"/>
      <c r="HDT3215" s="132"/>
      <c r="HDU3215" s="132"/>
      <c r="HDV3215" s="132"/>
      <c r="HDW3215" s="132"/>
      <c r="HDX3215" s="132"/>
      <c r="HDY3215" s="132"/>
      <c r="HDZ3215" s="132"/>
      <c r="HEA3215" s="132"/>
      <c r="HEB3215" s="132"/>
      <c r="HEC3215" s="132"/>
      <c r="HED3215" s="132"/>
      <c r="HEE3215" s="132"/>
      <c r="HEF3215" s="132"/>
      <c r="HEG3215" s="132"/>
      <c r="HEH3215" s="132"/>
      <c r="HEI3215" s="132"/>
      <c r="HEJ3215" s="132"/>
      <c r="HEK3215" s="132"/>
      <c r="HEL3215" s="132"/>
      <c r="HEM3215" s="132"/>
      <c r="HEN3215" s="132"/>
      <c r="HEO3215" s="132"/>
      <c r="HEP3215" s="132"/>
      <c r="HEQ3215" s="132"/>
      <c r="HER3215" s="132"/>
      <c r="HES3215" s="132"/>
      <c r="HET3215" s="132"/>
      <c r="HEU3215" s="132"/>
      <c r="HEV3215" s="132"/>
      <c r="HEW3215" s="132"/>
      <c r="HEX3215" s="132"/>
      <c r="HEY3215" s="132"/>
      <c r="HEZ3215" s="132"/>
      <c r="HFA3215" s="132"/>
      <c r="HFB3215" s="132"/>
      <c r="HFC3215" s="132"/>
      <c r="HFD3215" s="132"/>
      <c r="HFE3215" s="132"/>
      <c r="HFF3215" s="132"/>
      <c r="HFG3215" s="132"/>
      <c r="HFH3215" s="132"/>
      <c r="HFI3215" s="132"/>
      <c r="HFJ3215" s="132"/>
      <c r="HFK3215" s="132"/>
      <c r="HFL3215" s="132"/>
      <c r="HFM3215" s="132"/>
      <c r="HFN3215" s="132"/>
      <c r="HFO3215" s="132"/>
      <c r="HFP3215" s="132"/>
      <c r="HFQ3215" s="132"/>
      <c r="HFR3215" s="132"/>
      <c r="HFS3215" s="132"/>
      <c r="HFT3215" s="132"/>
      <c r="HFU3215" s="132"/>
      <c r="HFV3215" s="132"/>
      <c r="HFW3215" s="132"/>
      <c r="HFX3215" s="132"/>
      <c r="HFY3215" s="132"/>
      <c r="HFZ3215" s="132"/>
      <c r="HGA3215" s="132"/>
      <c r="HGB3215" s="132"/>
      <c r="HGC3215" s="132"/>
      <c r="HGD3215" s="132"/>
      <c r="HGE3215" s="132"/>
      <c r="HGF3215" s="132"/>
      <c r="HGG3215" s="132"/>
      <c r="HGH3215" s="132"/>
      <c r="HGI3215" s="132"/>
      <c r="HGJ3215" s="132"/>
      <c r="HGK3215" s="132"/>
      <c r="HGL3215" s="132"/>
      <c r="HGM3215" s="132"/>
      <c r="HGN3215" s="132"/>
      <c r="HGO3215" s="132"/>
      <c r="HGP3215" s="132"/>
      <c r="HGQ3215" s="132"/>
      <c r="HGR3215" s="132"/>
      <c r="HGS3215" s="132"/>
      <c r="HGT3215" s="132"/>
      <c r="HGU3215" s="132"/>
      <c r="HGV3215" s="132"/>
      <c r="HGW3215" s="132"/>
      <c r="HGX3215" s="132"/>
      <c r="HGY3215" s="132"/>
      <c r="HGZ3215" s="132"/>
      <c r="HHA3215" s="132"/>
      <c r="HHB3215" s="132"/>
      <c r="HHC3215" s="132"/>
      <c r="HHD3215" s="132"/>
      <c r="HHE3215" s="132"/>
      <c r="HHF3215" s="132"/>
      <c r="HHG3215" s="132"/>
      <c r="HHH3215" s="132"/>
      <c r="HHI3215" s="132"/>
      <c r="HHJ3215" s="132"/>
      <c r="HHK3215" s="132"/>
      <c r="HHL3215" s="132"/>
      <c r="HHM3215" s="132"/>
      <c r="HHN3215" s="132"/>
      <c r="HHO3215" s="132"/>
      <c r="HHP3215" s="132"/>
      <c r="HHQ3215" s="132"/>
      <c r="HHR3215" s="132"/>
      <c r="HHS3215" s="132"/>
      <c r="HHT3215" s="132"/>
      <c r="HHU3215" s="132"/>
      <c r="HHV3215" s="132"/>
      <c r="HHW3215" s="132"/>
      <c r="HHX3215" s="132"/>
      <c r="HHY3215" s="132"/>
      <c r="HHZ3215" s="132"/>
      <c r="HIA3215" s="132"/>
      <c r="HIB3215" s="132"/>
      <c r="HIC3215" s="132"/>
      <c r="HID3215" s="132"/>
      <c r="HIE3215" s="132"/>
      <c r="HIF3215" s="132"/>
      <c r="HIG3215" s="132"/>
      <c r="HIH3215" s="132"/>
      <c r="HII3215" s="132"/>
      <c r="HIJ3215" s="132"/>
      <c r="HIK3215" s="132"/>
      <c r="HIL3215" s="132"/>
      <c r="HIM3215" s="132"/>
      <c r="HIN3215" s="132"/>
      <c r="HIO3215" s="132"/>
      <c r="HIP3215" s="132"/>
      <c r="HIQ3215" s="132"/>
      <c r="HIR3215" s="132"/>
      <c r="HIS3215" s="132"/>
      <c r="HIT3215" s="132"/>
      <c r="HIU3215" s="132"/>
      <c r="HIV3215" s="132"/>
      <c r="HIW3215" s="132"/>
      <c r="HIX3215" s="132"/>
      <c r="HIY3215" s="132"/>
      <c r="HIZ3215" s="132"/>
      <c r="HJA3215" s="132"/>
      <c r="HJB3215" s="132"/>
      <c r="HJC3215" s="132"/>
      <c r="HJD3215" s="132"/>
      <c r="HJE3215" s="132"/>
      <c r="HJF3215" s="132"/>
      <c r="HJG3215" s="132"/>
      <c r="HJH3215" s="132"/>
      <c r="HJI3215" s="132"/>
      <c r="HJJ3215" s="132"/>
      <c r="HJK3215" s="132"/>
      <c r="HJL3215" s="132"/>
      <c r="HJM3215" s="132"/>
      <c r="HJN3215" s="132"/>
      <c r="HJO3215" s="132"/>
      <c r="HJP3215" s="132"/>
      <c r="HJQ3215" s="132"/>
      <c r="HJR3215" s="132"/>
      <c r="HJS3215" s="132"/>
      <c r="HJT3215" s="132"/>
      <c r="HJU3215" s="132"/>
      <c r="HJV3215" s="132"/>
      <c r="HJW3215" s="132"/>
      <c r="HJX3215" s="132"/>
      <c r="HJY3215" s="132"/>
      <c r="HJZ3215" s="132"/>
      <c r="HKA3215" s="132"/>
      <c r="HKB3215" s="132"/>
      <c r="HKC3215" s="132"/>
      <c r="HKD3215" s="132"/>
      <c r="HKE3215" s="132"/>
      <c r="HKF3215" s="132"/>
      <c r="HKG3215" s="132"/>
      <c r="HKH3215" s="132"/>
      <c r="HKI3215" s="132"/>
      <c r="HKJ3215" s="132"/>
      <c r="HKK3215" s="132"/>
      <c r="HKL3215" s="132"/>
      <c r="HKM3215" s="132"/>
      <c r="HKN3215" s="132"/>
      <c r="HKO3215" s="132"/>
      <c r="HKP3215" s="132"/>
      <c r="HKQ3215" s="132"/>
      <c r="HKR3215" s="132"/>
      <c r="HKS3215" s="132"/>
      <c r="HKT3215" s="132"/>
      <c r="HKU3215" s="132"/>
      <c r="HKV3215" s="132"/>
      <c r="HKW3215" s="132"/>
      <c r="HKX3215" s="132"/>
      <c r="HKY3215" s="132"/>
      <c r="HKZ3215" s="132"/>
      <c r="HLA3215" s="132"/>
      <c r="HLB3215" s="132"/>
      <c r="HLC3215" s="132"/>
      <c r="HLD3215" s="132"/>
      <c r="HLE3215" s="132"/>
      <c r="HLF3215" s="132"/>
      <c r="HLG3215" s="132"/>
      <c r="HLH3215" s="132"/>
      <c r="HLI3215" s="132"/>
      <c r="HLJ3215" s="132"/>
      <c r="HLK3215" s="132"/>
      <c r="HLL3215" s="132"/>
      <c r="HLM3215" s="132"/>
      <c r="HLN3215" s="132"/>
      <c r="HLO3215" s="132"/>
      <c r="HLP3215" s="132"/>
      <c r="HLQ3215" s="132"/>
      <c r="HLR3215" s="132"/>
      <c r="HLS3215" s="132"/>
      <c r="HLT3215" s="132"/>
      <c r="HLU3215" s="132"/>
      <c r="HLV3215" s="132"/>
      <c r="HLW3215" s="132"/>
      <c r="HLX3215" s="132"/>
      <c r="HLY3215" s="132"/>
      <c r="HLZ3215" s="132"/>
      <c r="HMA3215" s="132"/>
      <c r="HMB3215" s="132"/>
      <c r="HMC3215" s="132"/>
      <c r="HMD3215" s="132"/>
      <c r="HME3215" s="132"/>
      <c r="HMF3215" s="132"/>
      <c r="HMG3215" s="132"/>
      <c r="HMH3215" s="132"/>
      <c r="HMI3215" s="132"/>
      <c r="HMJ3215" s="132"/>
      <c r="HMK3215" s="132"/>
      <c r="HML3215" s="132"/>
      <c r="HMM3215" s="132"/>
      <c r="HMN3215" s="132"/>
      <c r="HMO3215" s="132"/>
      <c r="HMP3215" s="132"/>
      <c r="HMQ3215" s="132"/>
      <c r="HMR3215" s="132"/>
      <c r="HMS3215" s="132"/>
      <c r="HMT3215" s="132"/>
      <c r="HMU3215" s="132"/>
      <c r="HMV3215" s="132"/>
      <c r="HMW3215" s="132"/>
      <c r="HMX3215" s="132"/>
      <c r="HMY3215" s="132"/>
      <c r="HMZ3215" s="132"/>
      <c r="HNA3215" s="132"/>
      <c r="HNB3215" s="132"/>
      <c r="HNC3215" s="132"/>
      <c r="HND3215" s="132"/>
      <c r="HNE3215" s="132"/>
      <c r="HNF3215" s="132"/>
      <c r="HNG3215" s="132"/>
      <c r="HNH3215" s="132"/>
      <c r="HNI3215" s="132"/>
      <c r="HNJ3215" s="132"/>
      <c r="HNK3215" s="132"/>
      <c r="HNL3215" s="132"/>
      <c r="HNM3215" s="132"/>
      <c r="HNN3215" s="132"/>
      <c r="HNO3215" s="132"/>
      <c r="HNP3215" s="132"/>
      <c r="HNQ3215" s="132"/>
      <c r="HNR3215" s="132"/>
      <c r="HNS3215" s="132"/>
      <c r="HNT3215" s="132"/>
      <c r="HNU3215" s="132"/>
      <c r="HNV3215" s="132"/>
      <c r="HNW3215" s="132"/>
      <c r="HNX3215" s="132"/>
      <c r="HNY3215" s="132"/>
      <c r="HNZ3215" s="132"/>
      <c r="HOA3215" s="132"/>
      <c r="HOB3215" s="132"/>
      <c r="HOC3215" s="132"/>
      <c r="HOD3215" s="132"/>
      <c r="HOE3215" s="132"/>
      <c r="HOF3215" s="132"/>
      <c r="HOG3215" s="132"/>
      <c r="HOH3215" s="132"/>
      <c r="HOI3215" s="132"/>
      <c r="HOJ3215" s="132"/>
      <c r="HOK3215" s="132"/>
      <c r="HOL3215" s="132"/>
      <c r="HOM3215" s="132"/>
      <c r="HON3215" s="132"/>
      <c r="HOO3215" s="132"/>
      <c r="HOP3215" s="132"/>
      <c r="HOQ3215" s="132"/>
      <c r="HOR3215" s="132"/>
      <c r="HOS3215" s="132"/>
      <c r="HOT3215" s="132"/>
      <c r="HOU3215" s="132"/>
      <c r="HOV3215" s="132"/>
      <c r="HOW3215" s="132"/>
      <c r="HOX3215" s="132"/>
      <c r="HOY3215" s="132"/>
      <c r="HOZ3215" s="132"/>
      <c r="HPA3215" s="132"/>
      <c r="HPB3215" s="132"/>
      <c r="HPC3215" s="132"/>
      <c r="HPD3215" s="132"/>
      <c r="HPE3215" s="132"/>
      <c r="HPF3215" s="132"/>
      <c r="HPG3215" s="132"/>
      <c r="HPH3215" s="132"/>
      <c r="HPI3215" s="132"/>
      <c r="HPJ3215" s="132"/>
      <c r="HPK3215" s="132"/>
      <c r="HPL3215" s="132"/>
      <c r="HPM3215" s="132"/>
      <c r="HPN3215" s="132"/>
      <c r="HPO3215" s="132"/>
      <c r="HPP3215" s="132"/>
      <c r="HPQ3215" s="132"/>
      <c r="HPR3215" s="132"/>
      <c r="HPS3215" s="132"/>
      <c r="HPT3215" s="132"/>
      <c r="HPU3215" s="132"/>
      <c r="HPV3215" s="132"/>
      <c r="HPW3215" s="132"/>
      <c r="HPX3215" s="132"/>
      <c r="HPY3215" s="132"/>
      <c r="HPZ3215" s="132"/>
      <c r="HQA3215" s="132"/>
      <c r="HQB3215" s="132"/>
      <c r="HQC3215" s="132"/>
      <c r="HQD3215" s="132"/>
      <c r="HQE3215" s="132"/>
      <c r="HQF3215" s="132"/>
      <c r="HQG3215" s="132"/>
      <c r="HQH3215" s="132"/>
      <c r="HQI3215" s="132"/>
      <c r="HQJ3215" s="132"/>
      <c r="HQK3215" s="132"/>
      <c r="HQL3215" s="132"/>
      <c r="HQM3215" s="132"/>
      <c r="HQN3215" s="132"/>
      <c r="HQO3215" s="132"/>
      <c r="HQP3215" s="132"/>
      <c r="HQQ3215" s="132"/>
      <c r="HQR3215" s="132"/>
      <c r="HQS3215" s="132"/>
      <c r="HQT3215" s="132"/>
      <c r="HQU3215" s="132"/>
      <c r="HQV3215" s="132"/>
      <c r="HQW3215" s="132"/>
      <c r="HQX3215" s="132"/>
      <c r="HQY3215" s="132"/>
      <c r="HQZ3215" s="132"/>
      <c r="HRA3215" s="132"/>
      <c r="HRB3215" s="132"/>
      <c r="HRC3215" s="132"/>
      <c r="HRD3215" s="132"/>
      <c r="HRE3215" s="132"/>
      <c r="HRF3215" s="132"/>
      <c r="HRG3215" s="132"/>
      <c r="HRH3215" s="132"/>
      <c r="HRI3215" s="132"/>
      <c r="HRJ3215" s="132"/>
      <c r="HRK3215" s="132"/>
      <c r="HRL3215" s="132"/>
      <c r="HRM3215" s="132"/>
      <c r="HRN3215" s="132"/>
      <c r="HRO3215" s="132"/>
      <c r="HRP3215" s="132"/>
      <c r="HRQ3215" s="132"/>
      <c r="HRR3215" s="132"/>
      <c r="HRS3215" s="132"/>
      <c r="HRT3215" s="132"/>
      <c r="HRU3215" s="132"/>
      <c r="HRV3215" s="132"/>
      <c r="HRW3215" s="132"/>
      <c r="HRX3215" s="132"/>
      <c r="HRY3215" s="132"/>
      <c r="HRZ3215" s="132"/>
      <c r="HSA3215" s="132"/>
      <c r="HSB3215" s="132"/>
      <c r="HSC3215" s="132"/>
      <c r="HSD3215" s="132"/>
      <c r="HSE3215" s="132"/>
      <c r="HSF3215" s="132"/>
      <c r="HSG3215" s="132"/>
      <c r="HSH3215" s="132"/>
      <c r="HSI3215" s="132"/>
      <c r="HSJ3215" s="132"/>
      <c r="HSK3215" s="132"/>
      <c r="HSL3215" s="132"/>
      <c r="HSM3215" s="132"/>
      <c r="HSN3215" s="132"/>
      <c r="HSO3215" s="132"/>
      <c r="HSP3215" s="132"/>
      <c r="HSQ3215" s="132"/>
      <c r="HSR3215" s="132"/>
      <c r="HSS3215" s="132"/>
      <c r="HST3215" s="132"/>
      <c r="HSU3215" s="132"/>
      <c r="HSV3215" s="132"/>
      <c r="HSW3215" s="132"/>
      <c r="HSX3215" s="132"/>
      <c r="HSY3215" s="132"/>
      <c r="HSZ3215" s="132"/>
      <c r="HTA3215" s="132"/>
      <c r="HTB3215" s="132"/>
      <c r="HTC3215" s="132"/>
      <c r="HTD3215" s="132"/>
      <c r="HTE3215" s="132"/>
      <c r="HTF3215" s="132"/>
      <c r="HTG3215" s="132"/>
      <c r="HTH3215" s="132"/>
      <c r="HTI3215" s="132"/>
      <c r="HTJ3215" s="132"/>
      <c r="HTK3215" s="132"/>
      <c r="HTL3215" s="132"/>
      <c r="HTM3215" s="132"/>
      <c r="HTN3215" s="132"/>
      <c r="HTO3215" s="132"/>
      <c r="HTP3215" s="132"/>
      <c r="HTQ3215" s="132"/>
      <c r="HTR3215" s="132"/>
      <c r="HTS3215" s="132"/>
      <c r="HTT3215" s="132"/>
      <c r="HTU3215" s="132"/>
      <c r="HTV3215" s="132"/>
      <c r="HTW3215" s="132"/>
      <c r="HTX3215" s="132"/>
      <c r="HTY3215" s="132"/>
      <c r="HTZ3215" s="132"/>
      <c r="HUA3215" s="132"/>
      <c r="HUB3215" s="132"/>
      <c r="HUC3215" s="132"/>
      <c r="HUD3215" s="132"/>
      <c r="HUE3215" s="132"/>
      <c r="HUF3215" s="132"/>
      <c r="HUG3215" s="132"/>
      <c r="HUH3215" s="132"/>
      <c r="HUI3215" s="132"/>
      <c r="HUJ3215" s="132"/>
      <c r="HUK3215" s="132"/>
      <c r="HUL3215" s="132"/>
      <c r="HUM3215" s="132"/>
      <c r="HUN3215" s="132"/>
      <c r="HUO3215" s="132"/>
      <c r="HUP3215" s="132"/>
      <c r="HUQ3215" s="132"/>
      <c r="HUR3215" s="132"/>
      <c r="HUS3215" s="132"/>
      <c r="HUT3215" s="132"/>
      <c r="HUU3215" s="132"/>
      <c r="HUV3215" s="132"/>
      <c r="HUW3215" s="132"/>
      <c r="HUX3215" s="132"/>
      <c r="HUY3215" s="132"/>
      <c r="HUZ3215" s="132"/>
      <c r="HVA3215" s="132"/>
      <c r="HVB3215" s="132"/>
      <c r="HVC3215" s="132"/>
      <c r="HVD3215" s="132"/>
      <c r="HVE3215" s="132"/>
      <c r="HVF3215" s="132"/>
      <c r="HVG3215" s="132"/>
      <c r="HVH3215" s="132"/>
      <c r="HVI3215" s="132"/>
      <c r="HVJ3215" s="132"/>
      <c r="HVK3215" s="132"/>
      <c r="HVL3215" s="132"/>
      <c r="HVM3215" s="132"/>
      <c r="HVN3215" s="132"/>
      <c r="HVO3215" s="132"/>
      <c r="HVP3215" s="132"/>
      <c r="HVQ3215" s="132"/>
      <c r="HVR3215" s="132"/>
      <c r="HVS3215" s="132"/>
      <c r="HVT3215" s="132"/>
      <c r="HVU3215" s="132"/>
      <c r="HVV3215" s="132"/>
      <c r="HVW3215" s="132"/>
      <c r="HVX3215" s="132"/>
      <c r="HVY3215" s="132"/>
      <c r="HVZ3215" s="132"/>
      <c r="HWA3215" s="132"/>
      <c r="HWB3215" s="132"/>
      <c r="HWC3215" s="132"/>
      <c r="HWD3215" s="132"/>
      <c r="HWE3215" s="132"/>
      <c r="HWF3215" s="132"/>
      <c r="HWG3215" s="132"/>
      <c r="HWH3215" s="132"/>
      <c r="HWI3215" s="132"/>
      <c r="HWJ3215" s="132"/>
      <c r="HWK3215" s="132"/>
      <c r="HWL3215" s="132"/>
      <c r="HWM3215" s="132"/>
      <c r="HWN3215" s="132"/>
      <c r="HWO3215" s="132"/>
      <c r="HWP3215" s="132"/>
      <c r="HWQ3215" s="132"/>
      <c r="HWR3215" s="132"/>
      <c r="HWS3215" s="132"/>
      <c r="HWT3215" s="132"/>
      <c r="HWU3215" s="132"/>
      <c r="HWV3215" s="132"/>
      <c r="HWW3215" s="132"/>
      <c r="HWX3215" s="132"/>
      <c r="HWY3215" s="132"/>
      <c r="HWZ3215" s="132"/>
      <c r="HXA3215" s="132"/>
      <c r="HXB3215" s="132"/>
      <c r="HXC3215" s="132"/>
      <c r="HXD3215" s="132"/>
      <c r="HXE3215" s="132"/>
      <c r="HXF3215" s="132"/>
      <c r="HXG3215" s="132"/>
      <c r="HXH3215" s="132"/>
      <c r="HXI3215" s="132"/>
      <c r="HXJ3215" s="132"/>
      <c r="HXK3215" s="132"/>
      <c r="HXL3215" s="132"/>
      <c r="HXM3215" s="132"/>
      <c r="HXN3215" s="132"/>
      <c r="HXO3215" s="132"/>
      <c r="HXP3215" s="132"/>
      <c r="HXQ3215" s="132"/>
      <c r="HXR3215" s="132"/>
      <c r="HXS3215" s="132"/>
      <c r="HXT3215" s="132"/>
      <c r="HXU3215" s="132"/>
      <c r="HXV3215" s="132"/>
      <c r="HXW3215" s="132"/>
      <c r="HXX3215" s="132"/>
      <c r="HXY3215" s="132"/>
      <c r="HXZ3215" s="132"/>
      <c r="HYA3215" s="132"/>
      <c r="HYB3215" s="132"/>
      <c r="HYC3215" s="132"/>
      <c r="HYD3215" s="132"/>
      <c r="HYE3215" s="132"/>
      <c r="HYF3215" s="132"/>
      <c r="HYG3215" s="132"/>
      <c r="HYH3215" s="132"/>
      <c r="HYI3215" s="132"/>
      <c r="HYJ3215" s="132"/>
      <c r="HYK3215" s="132"/>
      <c r="HYL3215" s="132"/>
      <c r="HYM3215" s="132"/>
      <c r="HYN3215" s="132"/>
      <c r="HYO3215" s="132"/>
      <c r="HYP3215" s="132"/>
      <c r="HYQ3215" s="132"/>
      <c r="HYR3215" s="132"/>
      <c r="HYS3215" s="132"/>
      <c r="HYT3215" s="132"/>
      <c r="HYU3215" s="132"/>
      <c r="HYV3215" s="132"/>
      <c r="HYW3215" s="132"/>
      <c r="HYX3215" s="132"/>
      <c r="HYY3215" s="132"/>
      <c r="HYZ3215" s="132"/>
      <c r="HZA3215" s="132"/>
      <c r="HZB3215" s="132"/>
      <c r="HZC3215" s="132"/>
      <c r="HZD3215" s="132"/>
      <c r="HZE3215" s="132"/>
      <c r="HZF3215" s="132"/>
      <c r="HZG3215" s="132"/>
      <c r="HZH3215" s="132"/>
      <c r="HZI3215" s="132"/>
      <c r="HZJ3215" s="132"/>
      <c r="HZK3215" s="132"/>
      <c r="HZL3215" s="132"/>
      <c r="HZM3215" s="132"/>
      <c r="HZN3215" s="132"/>
      <c r="HZO3215" s="132"/>
      <c r="HZP3215" s="132"/>
      <c r="HZQ3215" s="132"/>
      <c r="HZR3215" s="132"/>
      <c r="HZS3215" s="132"/>
      <c r="HZT3215" s="132"/>
      <c r="HZU3215" s="132"/>
      <c r="HZV3215" s="132"/>
      <c r="HZW3215" s="132"/>
      <c r="HZX3215" s="132"/>
      <c r="HZY3215" s="132"/>
      <c r="HZZ3215" s="132"/>
      <c r="IAA3215" s="132"/>
      <c r="IAB3215" s="132"/>
      <c r="IAC3215" s="132"/>
      <c r="IAD3215" s="132"/>
      <c r="IAE3215" s="132"/>
      <c r="IAF3215" s="132"/>
      <c r="IAG3215" s="132"/>
      <c r="IAH3215" s="132"/>
      <c r="IAI3215" s="132"/>
      <c r="IAJ3215" s="132"/>
      <c r="IAK3215" s="132"/>
      <c r="IAL3215" s="132"/>
      <c r="IAM3215" s="132"/>
      <c r="IAN3215" s="132"/>
      <c r="IAO3215" s="132"/>
      <c r="IAP3215" s="132"/>
      <c r="IAQ3215" s="132"/>
      <c r="IAR3215" s="132"/>
      <c r="IAS3215" s="132"/>
      <c r="IAT3215" s="132"/>
      <c r="IAU3215" s="132"/>
      <c r="IAV3215" s="132"/>
      <c r="IAW3215" s="132"/>
      <c r="IAX3215" s="132"/>
      <c r="IAY3215" s="132"/>
      <c r="IAZ3215" s="132"/>
      <c r="IBA3215" s="132"/>
      <c r="IBB3215" s="132"/>
      <c r="IBC3215" s="132"/>
      <c r="IBD3215" s="132"/>
      <c r="IBE3215" s="132"/>
      <c r="IBF3215" s="132"/>
      <c r="IBG3215" s="132"/>
      <c r="IBH3215" s="132"/>
      <c r="IBI3215" s="132"/>
      <c r="IBJ3215" s="132"/>
      <c r="IBK3215" s="132"/>
      <c r="IBL3215" s="132"/>
      <c r="IBM3215" s="132"/>
      <c r="IBN3215" s="132"/>
      <c r="IBO3215" s="132"/>
      <c r="IBP3215" s="132"/>
      <c r="IBQ3215" s="132"/>
      <c r="IBR3215" s="132"/>
      <c r="IBS3215" s="132"/>
      <c r="IBT3215" s="132"/>
      <c r="IBU3215" s="132"/>
      <c r="IBV3215" s="132"/>
      <c r="IBW3215" s="132"/>
      <c r="IBX3215" s="132"/>
      <c r="IBY3215" s="132"/>
      <c r="IBZ3215" s="132"/>
      <c r="ICA3215" s="132"/>
      <c r="ICB3215" s="132"/>
      <c r="ICC3215" s="132"/>
      <c r="ICD3215" s="132"/>
      <c r="ICE3215" s="132"/>
      <c r="ICF3215" s="132"/>
      <c r="ICG3215" s="132"/>
      <c r="ICH3215" s="132"/>
      <c r="ICI3215" s="132"/>
      <c r="ICJ3215" s="132"/>
      <c r="ICK3215" s="132"/>
      <c r="ICL3215" s="132"/>
      <c r="ICM3215" s="132"/>
      <c r="ICN3215" s="132"/>
      <c r="ICO3215" s="132"/>
      <c r="ICP3215" s="132"/>
      <c r="ICQ3215" s="132"/>
      <c r="ICR3215" s="132"/>
      <c r="ICS3215" s="132"/>
      <c r="ICT3215" s="132"/>
      <c r="ICU3215" s="132"/>
      <c r="ICV3215" s="132"/>
      <c r="ICW3215" s="132"/>
      <c r="ICX3215" s="132"/>
      <c r="ICY3215" s="132"/>
      <c r="ICZ3215" s="132"/>
      <c r="IDA3215" s="132"/>
      <c r="IDB3215" s="132"/>
      <c r="IDC3215" s="132"/>
      <c r="IDD3215" s="132"/>
      <c r="IDE3215" s="132"/>
      <c r="IDF3215" s="132"/>
      <c r="IDG3215" s="132"/>
      <c r="IDH3215" s="132"/>
      <c r="IDI3215" s="132"/>
      <c r="IDJ3215" s="132"/>
      <c r="IDK3215" s="132"/>
      <c r="IDL3215" s="132"/>
      <c r="IDM3215" s="132"/>
      <c r="IDN3215" s="132"/>
      <c r="IDO3215" s="132"/>
      <c r="IDP3215" s="132"/>
      <c r="IDQ3215" s="132"/>
      <c r="IDR3215" s="132"/>
      <c r="IDS3215" s="132"/>
      <c r="IDT3215" s="132"/>
      <c r="IDU3215" s="132"/>
      <c r="IDV3215" s="132"/>
      <c r="IDW3215" s="132"/>
      <c r="IDX3215" s="132"/>
      <c r="IDY3215" s="132"/>
      <c r="IDZ3215" s="132"/>
      <c r="IEA3215" s="132"/>
      <c r="IEB3215" s="132"/>
      <c r="IEC3215" s="132"/>
      <c r="IED3215" s="132"/>
      <c r="IEE3215" s="132"/>
      <c r="IEF3215" s="132"/>
      <c r="IEG3215" s="132"/>
      <c r="IEH3215" s="132"/>
      <c r="IEI3215" s="132"/>
      <c r="IEJ3215" s="132"/>
      <c r="IEK3215" s="132"/>
      <c r="IEL3215" s="132"/>
      <c r="IEM3215" s="132"/>
      <c r="IEN3215" s="132"/>
      <c r="IEO3215" s="132"/>
      <c r="IEP3215" s="132"/>
      <c r="IEQ3215" s="132"/>
      <c r="IER3215" s="132"/>
      <c r="IES3215" s="132"/>
      <c r="IET3215" s="132"/>
      <c r="IEU3215" s="132"/>
      <c r="IEV3215" s="132"/>
      <c r="IEW3215" s="132"/>
      <c r="IEX3215" s="132"/>
      <c r="IEY3215" s="132"/>
      <c r="IEZ3215" s="132"/>
      <c r="IFA3215" s="132"/>
      <c r="IFB3215" s="132"/>
      <c r="IFC3215" s="132"/>
      <c r="IFD3215" s="132"/>
      <c r="IFE3215" s="132"/>
      <c r="IFF3215" s="132"/>
      <c r="IFG3215" s="132"/>
      <c r="IFH3215" s="132"/>
      <c r="IFI3215" s="132"/>
      <c r="IFJ3215" s="132"/>
      <c r="IFK3215" s="132"/>
      <c r="IFL3215" s="132"/>
      <c r="IFM3215" s="132"/>
      <c r="IFN3215" s="132"/>
      <c r="IFO3215" s="132"/>
      <c r="IFP3215" s="132"/>
      <c r="IFQ3215" s="132"/>
      <c r="IFR3215" s="132"/>
      <c r="IFS3215" s="132"/>
      <c r="IFT3215" s="132"/>
      <c r="IFU3215" s="132"/>
      <c r="IFV3215" s="132"/>
      <c r="IFW3215" s="132"/>
      <c r="IFX3215" s="132"/>
      <c r="IFY3215" s="132"/>
      <c r="IFZ3215" s="132"/>
      <c r="IGA3215" s="132"/>
      <c r="IGB3215" s="132"/>
      <c r="IGC3215" s="132"/>
      <c r="IGD3215" s="132"/>
      <c r="IGE3215" s="132"/>
      <c r="IGF3215" s="132"/>
      <c r="IGG3215" s="132"/>
      <c r="IGH3215" s="132"/>
      <c r="IGI3215" s="132"/>
      <c r="IGJ3215" s="132"/>
      <c r="IGK3215" s="132"/>
      <c r="IGL3215" s="132"/>
      <c r="IGM3215" s="132"/>
      <c r="IGN3215" s="132"/>
      <c r="IGO3215" s="132"/>
      <c r="IGP3215" s="132"/>
      <c r="IGQ3215" s="132"/>
      <c r="IGR3215" s="132"/>
      <c r="IGS3215" s="132"/>
      <c r="IGT3215" s="132"/>
      <c r="IGU3215" s="132"/>
      <c r="IGV3215" s="132"/>
      <c r="IGW3215" s="132"/>
      <c r="IGX3215" s="132"/>
      <c r="IGY3215" s="132"/>
      <c r="IGZ3215" s="132"/>
      <c r="IHA3215" s="132"/>
      <c r="IHB3215" s="132"/>
      <c r="IHC3215" s="132"/>
      <c r="IHD3215" s="132"/>
      <c r="IHE3215" s="132"/>
      <c r="IHF3215" s="132"/>
      <c r="IHG3215" s="132"/>
      <c r="IHH3215" s="132"/>
      <c r="IHI3215" s="132"/>
      <c r="IHJ3215" s="132"/>
      <c r="IHK3215" s="132"/>
      <c r="IHL3215" s="132"/>
      <c r="IHM3215" s="132"/>
      <c r="IHN3215" s="132"/>
      <c r="IHO3215" s="132"/>
      <c r="IHP3215" s="132"/>
      <c r="IHQ3215" s="132"/>
      <c r="IHR3215" s="132"/>
      <c r="IHS3215" s="132"/>
      <c r="IHT3215" s="132"/>
      <c r="IHU3215" s="132"/>
      <c r="IHV3215" s="132"/>
      <c r="IHW3215" s="132"/>
      <c r="IHX3215" s="132"/>
      <c r="IHY3215" s="132"/>
      <c r="IHZ3215" s="132"/>
      <c r="IIA3215" s="132"/>
      <c r="IIB3215" s="132"/>
      <c r="IIC3215" s="132"/>
      <c r="IID3215" s="132"/>
      <c r="IIE3215" s="132"/>
      <c r="IIF3215" s="132"/>
      <c r="IIG3215" s="132"/>
      <c r="IIH3215" s="132"/>
      <c r="III3215" s="132"/>
      <c r="IIJ3215" s="132"/>
      <c r="IIK3215" s="132"/>
      <c r="IIL3215" s="132"/>
      <c r="IIM3215" s="132"/>
      <c r="IIN3215" s="132"/>
      <c r="IIO3215" s="132"/>
      <c r="IIP3215" s="132"/>
      <c r="IIQ3215" s="132"/>
      <c r="IIR3215" s="132"/>
      <c r="IIS3215" s="132"/>
      <c r="IIT3215" s="132"/>
      <c r="IIU3215" s="132"/>
      <c r="IIV3215" s="132"/>
      <c r="IIW3215" s="132"/>
      <c r="IIX3215" s="132"/>
      <c r="IIY3215" s="132"/>
      <c r="IIZ3215" s="132"/>
      <c r="IJA3215" s="132"/>
      <c r="IJB3215" s="132"/>
      <c r="IJC3215" s="132"/>
      <c r="IJD3215" s="132"/>
      <c r="IJE3215" s="132"/>
      <c r="IJF3215" s="132"/>
      <c r="IJG3215" s="132"/>
      <c r="IJH3215" s="132"/>
      <c r="IJI3215" s="132"/>
      <c r="IJJ3215" s="132"/>
      <c r="IJK3215" s="132"/>
      <c r="IJL3215" s="132"/>
      <c r="IJM3215" s="132"/>
      <c r="IJN3215" s="132"/>
      <c r="IJO3215" s="132"/>
      <c r="IJP3215" s="132"/>
      <c r="IJQ3215" s="132"/>
      <c r="IJR3215" s="132"/>
      <c r="IJS3215" s="132"/>
      <c r="IJT3215" s="132"/>
      <c r="IJU3215" s="132"/>
      <c r="IJV3215" s="132"/>
      <c r="IJW3215" s="132"/>
      <c r="IJX3215" s="132"/>
      <c r="IJY3215" s="132"/>
      <c r="IJZ3215" s="132"/>
      <c r="IKA3215" s="132"/>
      <c r="IKB3215" s="132"/>
      <c r="IKC3215" s="132"/>
      <c r="IKD3215" s="132"/>
      <c r="IKE3215" s="132"/>
      <c r="IKF3215" s="132"/>
      <c r="IKG3215" s="132"/>
      <c r="IKH3215" s="132"/>
      <c r="IKI3215" s="132"/>
      <c r="IKJ3215" s="132"/>
      <c r="IKK3215" s="132"/>
      <c r="IKL3215" s="132"/>
      <c r="IKM3215" s="132"/>
      <c r="IKN3215" s="132"/>
      <c r="IKO3215" s="132"/>
      <c r="IKP3215" s="132"/>
      <c r="IKQ3215" s="132"/>
      <c r="IKR3215" s="132"/>
      <c r="IKS3215" s="132"/>
      <c r="IKT3215" s="132"/>
      <c r="IKU3215" s="132"/>
      <c r="IKV3215" s="132"/>
      <c r="IKW3215" s="132"/>
      <c r="IKX3215" s="132"/>
      <c r="IKY3215" s="132"/>
      <c r="IKZ3215" s="132"/>
      <c r="ILA3215" s="132"/>
      <c r="ILB3215" s="132"/>
      <c r="ILC3215" s="132"/>
      <c r="ILD3215" s="132"/>
      <c r="ILE3215" s="132"/>
      <c r="ILF3215" s="132"/>
      <c r="ILG3215" s="132"/>
      <c r="ILH3215" s="132"/>
      <c r="ILI3215" s="132"/>
      <c r="ILJ3215" s="132"/>
      <c r="ILK3215" s="132"/>
      <c r="ILL3215" s="132"/>
      <c r="ILM3215" s="132"/>
      <c r="ILN3215" s="132"/>
      <c r="ILO3215" s="132"/>
      <c r="ILP3215" s="132"/>
      <c r="ILQ3215" s="132"/>
      <c r="ILR3215" s="132"/>
      <c r="ILS3215" s="132"/>
      <c r="ILT3215" s="132"/>
      <c r="ILU3215" s="132"/>
      <c r="ILV3215" s="132"/>
      <c r="ILW3215" s="132"/>
      <c r="ILX3215" s="132"/>
      <c r="ILY3215" s="132"/>
      <c r="ILZ3215" s="132"/>
      <c r="IMA3215" s="132"/>
      <c r="IMB3215" s="132"/>
      <c r="IMC3215" s="132"/>
      <c r="IMD3215" s="132"/>
      <c r="IME3215" s="132"/>
      <c r="IMF3215" s="132"/>
      <c r="IMG3215" s="132"/>
      <c r="IMH3215" s="132"/>
      <c r="IMI3215" s="132"/>
      <c r="IMJ3215" s="132"/>
      <c r="IMK3215" s="132"/>
      <c r="IML3215" s="132"/>
      <c r="IMM3215" s="132"/>
      <c r="IMN3215" s="132"/>
      <c r="IMO3215" s="132"/>
      <c r="IMP3215" s="132"/>
      <c r="IMQ3215" s="132"/>
      <c r="IMR3215" s="132"/>
      <c r="IMS3215" s="132"/>
      <c r="IMT3215" s="132"/>
      <c r="IMU3215" s="132"/>
      <c r="IMV3215" s="132"/>
      <c r="IMW3215" s="132"/>
      <c r="IMX3215" s="132"/>
      <c r="IMY3215" s="132"/>
      <c r="IMZ3215" s="132"/>
      <c r="INA3215" s="132"/>
      <c r="INB3215" s="132"/>
      <c r="INC3215" s="132"/>
      <c r="IND3215" s="132"/>
      <c r="INE3215" s="132"/>
      <c r="INF3215" s="132"/>
      <c r="ING3215" s="132"/>
      <c r="INH3215" s="132"/>
      <c r="INI3215" s="132"/>
      <c r="INJ3215" s="132"/>
      <c r="INK3215" s="132"/>
      <c r="INL3215" s="132"/>
      <c r="INM3215" s="132"/>
      <c r="INN3215" s="132"/>
      <c r="INO3215" s="132"/>
      <c r="INP3215" s="132"/>
      <c r="INQ3215" s="132"/>
      <c r="INR3215" s="132"/>
      <c r="INS3215" s="132"/>
      <c r="INT3215" s="132"/>
      <c r="INU3215" s="132"/>
      <c r="INV3215" s="132"/>
      <c r="INW3215" s="132"/>
      <c r="INX3215" s="132"/>
      <c r="INY3215" s="132"/>
      <c r="INZ3215" s="132"/>
      <c r="IOA3215" s="132"/>
      <c r="IOB3215" s="132"/>
      <c r="IOC3215" s="132"/>
      <c r="IOD3215" s="132"/>
      <c r="IOE3215" s="132"/>
      <c r="IOF3215" s="132"/>
      <c r="IOG3215" s="132"/>
      <c r="IOH3215" s="132"/>
      <c r="IOI3215" s="132"/>
      <c r="IOJ3215" s="132"/>
      <c r="IOK3215" s="132"/>
      <c r="IOL3215" s="132"/>
      <c r="IOM3215" s="132"/>
      <c r="ION3215" s="132"/>
      <c r="IOO3215" s="132"/>
      <c r="IOP3215" s="132"/>
      <c r="IOQ3215" s="132"/>
      <c r="IOR3215" s="132"/>
      <c r="IOS3215" s="132"/>
      <c r="IOT3215" s="132"/>
      <c r="IOU3215" s="132"/>
      <c r="IOV3215" s="132"/>
      <c r="IOW3215" s="132"/>
      <c r="IOX3215" s="132"/>
      <c r="IOY3215" s="132"/>
      <c r="IOZ3215" s="132"/>
      <c r="IPA3215" s="132"/>
      <c r="IPB3215" s="132"/>
      <c r="IPC3215" s="132"/>
      <c r="IPD3215" s="132"/>
      <c r="IPE3215" s="132"/>
      <c r="IPF3215" s="132"/>
      <c r="IPG3215" s="132"/>
      <c r="IPH3215" s="132"/>
      <c r="IPI3215" s="132"/>
      <c r="IPJ3215" s="132"/>
      <c r="IPK3215" s="132"/>
      <c r="IPL3215" s="132"/>
      <c r="IPM3215" s="132"/>
      <c r="IPN3215" s="132"/>
      <c r="IPO3215" s="132"/>
      <c r="IPP3215" s="132"/>
      <c r="IPQ3215" s="132"/>
      <c r="IPR3215" s="132"/>
      <c r="IPS3215" s="132"/>
      <c r="IPT3215" s="132"/>
      <c r="IPU3215" s="132"/>
      <c r="IPV3215" s="132"/>
      <c r="IPW3215" s="132"/>
      <c r="IPX3215" s="132"/>
      <c r="IPY3215" s="132"/>
      <c r="IPZ3215" s="132"/>
      <c r="IQA3215" s="132"/>
      <c r="IQB3215" s="132"/>
      <c r="IQC3215" s="132"/>
      <c r="IQD3215" s="132"/>
      <c r="IQE3215" s="132"/>
      <c r="IQF3215" s="132"/>
      <c r="IQG3215" s="132"/>
      <c r="IQH3215" s="132"/>
      <c r="IQI3215" s="132"/>
      <c r="IQJ3215" s="132"/>
      <c r="IQK3215" s="132"/>
      <c r="IQL3215" s="132"/>
      <c r="IQM3215" s="132"/>
      <c r="IQN3215" s="132"/>
      <c r="IQO3215" s="132"/>
      <c r="IQP3215" s="132"/>
      <c r="IQQ3215" s="132"/>
      <c r="IQR3215" s="132"/>
      <c r="IQS3215" s="132"/>
      <c r="IQT3215" s="132"/>
      <c r="IQU3215" s="132"/>
      <c r="IQV3215" s="132"/>
      <c r="IQW3215" s="132"/>
      <c r="IQX3215" s="132"/>
      <c r="IQY3215" s="132"/>
      <c r="IQZ3215" s="132"/>
      <c r="IRA3215" s="132"/>
      <c r="IRB3215" s="132"/>
      <c r="IRC3215" s="132"/>
      <c r="IRD3215" s="132"/>
      <c r="IRE3215" s="132"/>
      <c r="IRF3215" s="132"/>
      <c r="IRG3215" s="132"/>
      <c r="IRH3215" s="132"/>
      <c r="IRI3215" s="132"/>
      <c r="IRJ3215" s="132"/>
      <c r="IRK3215" s="132"/>
      <c r="IRL3215" s="132"/>
      <c r="IRM3215" s="132"/>
      <c r="IRN3215" s="132"/>
      <c r="IRO3215" s="132"/>
      <c r="IRP3215" s="132"/>
      <c r="IRQ3215" s="132"/>
      <c r="IRR3215" s="132"/>
      <c r="IRS3215" s="132"/>
      <c r="IRT3215" s="132"/>
      <c r="IRU3215" s="132"/>
      <c r="IRV3215" s="132"/>
      <c r="IRW3215" s="132"/>
      <c r="IRX3215" s="132"/>
      <c r="IRY3215" s="132"/>
      <c r="IRZ3215" s="132"/>
      <c r="ISA3215" s="132"/>
      <c r="ISB3215" s="132"/>
      <c r="ISC3215" s="132"/>
      <c r="ISD3215" s="132"/>
      <c r="ISE3215" s="132"/>
      <c r="ISF3215" s="132"/>
      <c r="ISG3215" s="132"/>
      <c r="ISH3215" s="132"/>
      <c r="ISI3215" s="132"/>
      <c r="ISJ3215" s="132"/>
      <c r="ISK3215" s="132"/>
      <c r="ISL3215" s="132"/>
      <c r="ISM3215" s="132"/>
      <c r="ISN3215" s="132"/>
      <c r="ISO3215" s="132"/>
      <c r="ISP3215" s="132"/>
      <c r="ISQ3215" s="132"/>
      <c r="ISR3215" s="132"/>
      <c r="ISS3215" s="132"/>
      <c r="IST3215" s="132"/>
      <c r="ISU3215" s="132"/>
      <c r="ISV3215" s="132"/>
      <c r="ISW3215" s="132"/>
      <c r="ISX3215" s="132"/>
      <c r="ISY3215" s="132"/>
      <c r="ISZ3215" s="132"/>
      <c r="ITA3215" s="132"/>
      <c r="ITB3215" s="132"/>
      <c r="ITC3215" s="132"/>
      <c r="ITD3215" s="132"/>
      <c r="ITE3215" s="132"/>
      <c r="ITF3215" s="132"/>
      <c r="ITG3215" s="132"/>
      <c r="ITH3215" s="132"/>
      <c r="ITI3215" s="132"/>
      <c r="ITJ3215" s="132"/>
      <c r="ITK3215" s="132"/>
      <c r="ITL3215" s="132"/>
      <c r="ITM3215" s="132"/>
      <c r="ITN3215" s="132"/>
      <c r="ITO3215" s="132"/>
      <c r="ITP3215" s="132"/>
      <c r="ITQ3215" s="132"/>
      <c r="ITR3215" s="132"/>
      <c r="ITS3215" s="132"/>
      <c r="ITT3215" s="132"/>
      <c r="ITU3215" s="132"/>
      <c r="ITV3215" s="132"/>
      <c r="ITW3215" s="132"/>
      <c r="ITX3215" s="132"/>
      <c r="ITY3215" s="132"/>
      <c r="ITZ3215" s="132"/>
      <c r="IUA3215" s="132"/>
      <c r="IUB3215" s="132"/>
      <c r="IUC3215" s="132"/>
      <c r="IUD3215" s="132"/>
      <c r="IUE3215" s="132"/>
      <c r="IUF3215" s="132"/>
      <c r="IUG3215" s="132"/>
      <c r="IUH3215" s="132"/>
      <c r="IUI3215" s="132"/>
      <c r="IUJ3215" s="132"/>
      <c r="IUK3215" s="132"/>
      <c r="IUL3215" s="132"/>
      <c r="IUM3215" s="132"/>
      <c r="IUN3215" s="132"/>
      <c r="IUO3215" s="132"/>
      <c r="IUP3215" s="132"/>
      <c r="IUQ3215" s="132"/>
      <c r="IUR3215" s="132"/>
      <c r="IUS3215" s="132"/>
      <c r="IUT3215" s="132"/>
      <c r="IUU3215" s="132"/>
      <c r="IUV3215" s="132"/>
      <c r="IUW3215" s="132"/>
      <c r="IUX3215" s="132"/>
      <c r="IUY3215" s="132"/>
      <c r="IUZ3215" s="132"/>
      <c r="IVA3215" s="132"/>
      <c r="IVB3215" s="132"/>
      <c r="IVC3215" s="132"/>
      <c r="IVD3215" s="132"/>
      <c r="IVE3215" s="132"/>
      <c r="IVF3215" s="132"/>
      <c r="IVG3215" s="132"/>
      <c r="IVH3215" s="132"/>
      <c r="IVI3215" s="132"/>
      <c r="IVJ3215" s="132"/>
      <c r="IVK3215" s="132"/>
      <c r="IVL3215" s="132"/>
      <c r="IVM3215" s="132"/>
      <c r="IVN3215" s="132"/>
      <c r="IVO3215" s="132"/>
      <c r="IVP3215" s="132"/>
      <c r="IVQ3215" s="132"/>
      <c r="IVR3215" s="132"/>
      <c r="IVS3215" s="132"/>
      <c r="IVT3215" s="132"/>
      <c r="IVU3215" s="132"/>
      <c r="IVV3215" s="132"/>
      <c r="IVW3215" s="132"/>
      <c r="IVX3215" s="132"/>
      <c r="IVY3215" s="132"/>
      <c r="IVZ3215" s="132"/>
      <c r="IWA3215" s="132"/>
      <c r="IWB3215" s="132"/>
      <c r="IWC3215" s="132"/>
      <c r="IWD3215" s="132"/>
      <c r="IWE3215" s="132"/>
      <c r="IWF3215" s="132"/>
      <c r="IWG3215" s="132"/>
      <c r="IWH3215" s="132"/>
      <c r="IWI3215" s="132"/>
      <c r="IWJ3215" s="132"/>
      <c r="IWK3215" s="132"/>
      <c r="IWL3215" s="132"/>
      <c r="IWM3215" s="132"/>
      <c r="IWN3215" s="132"/>
      <c r="IWO3215" s="132"/>
      <c r="IWP3215" s="132"/>
      <c r="IWQ3215" s="132"/>
      <c r="IWR3215" s="132"/>
      <c r="IWS3215" s="132"/>
      <c r="IWT3215" s="132"/>
      <c r="IWU3215" s="132"/>
      <c r="IWV3215" s="132"/>
      <c r="IWW3215" s="132"/>
      <c r="IWX3215" s="132"/>
      <c r="IWY3215" s="132"/>
      <c r="IWZ3215" s="132"/>
      <c r="IXA3215" s="132"/>
      <c r="IXB3215" s="132"/>
      <c r="IXC3215" s="132"/>
      <c r="IXD3215" s="132"/>
      <c r="IXE3215" s="132"/>
      <c r="IXF3215" s="132"/>
      <c r="IXG3215" s="132"/>
      <c r="IXH3215" s="132"/>
      <c r="IXI3215" s="132"/>
      <c r="IXJ3215" s="132"/>
      <c r="IXK3215" s="132"/>
      <c r="IXL3215" s="132"/>
      <c r="IXM3215" s="132"/>
      <c r="IXN3215" s="132"/>
      <c r="IXO3215" s="132"/>
      <c r="IXP3215" s="132"/>
      <c r="IXQ3215" s="132"/>
      <c r="IXR3215" s="132"/>
      <c r="IXS3215" s="132"/>
      <c r="IXT3215" s="132"/>
      <c r="IXU3215" s="132"/>
      <c r="IXV3215" s="132"/>
      <c r="IXW3215" s="132"/>
      <c r="IXX3215" s="132"/>
      <c r="IXY3215" s="132"/>
      <c r="IXZ3215" s="132"/>
      <c r="IYA3215" s="132"/>
      <c r="IYB3215" s="132"/>
      <c r="IYC3215" s="132"/>
      <c r="IYD3215" s="132"/>
      <c r="IYE3215" s="132"/>
      <c r="IYF3215" s="132"/>
      <c r="IYG3215" s="132"/>
      <c r="IYH3215" s="132"/>
      <c r="IYI3215" s="132"/>
      <c r="IYJ3215" s="132"/>
      <c r="IYK3215" s="132"/>
      <c r="IYL3215" s="132"/>
      <c r="IYM3215" s="132"/>
      <c r="IYN3215" s="132"/>
      <c r="IYO3215" s="132"/>
      <c r="IYP3215" s="132"/>
      <c r="IYQ3215" s="132"/>
      <c r="IYR3215" s="132"/>
      <c r="IYS3215" s="132"/>
      <c r="IYT3215" s="132"/>
      <c r="IYU3215" s="132"/>
      <c r="IYV3215" s="132"/>
      <c r="IYW3215" s="132"/>
      <c r="IYX3215" s="132"/>
      <c r="IYY3215" s="132"/>
      <c r="IYZ3215" s="132"/>
      <c r="IZA3215" s="132"/>
      <c r="IZB3215" s="132"/>
      <c r="IZC3215" s="132"/>
      <c r="IZD3215" s="132"/>
      <c r="IZE3215" s="132"/>
      <c r="IZF3215" s="132"/>
      <c r="IZG3215" s="132"/>
      <c r="IZH3215" s="132"/>
      <c r="IZI3215" s="132"/>
      <c r="IZJ3215" s="132"/>
      <c r="IZK3215" s="132"/>
      <c r="IZL3215" s="132"/>
      <c r="IZM3215" s="132"/>
      <c r="IZN3215" s="132"/>
      <c r="IZO3215" s="132"/>
      <c r="IZP3215" s="132"/>
      <c r="IZQ3215" s="132"/>
      <c r="IZR3215" s="132"/>
      <c r="IZS3215" s="132"/>
      <c r="IZT3215" s="132"/>
      <c r="IZU3215" s="132"/>
      <c r="IZV3215" s="132"/>
      <c r="IZW3215" s="132"/>
      <c r="IZX3215" s="132"/>
      <c r="IZY3215" s="132"/>
      <c r="IZZ3215" s="132"/>
      <c r="JAA3215" s="132"/>
      <c r="JAB3215" s="132"/>
      <c r="JAC3215" s="132"/>
      <c r="JAD3215" s="132"/>
      <c r="JAE3215" s="132"/>
      <c r="JAF3215" s="132"/>
      <c r="JAG3215" s="132"/>
      <c r="JAH3215" s="132"/>
      <c r="JAI3215" s="132"/>
      <c r="JAJ3215" s="132"/>
      <c r="JAK3215" s="132"/>
      <c r="JAL3215" s="132"/>
      <c r="JAM3215" s="132"/>
      <c r="JAN3215" s="132"/>
      <c r="JAO3215" s="132"/>
      <c r="JAP3215" s="132"/>
      <c r="JAQ3215" s="132"/>
      <c r="JAR3215" s="132"/>
      <c r="JAS3215" s="132"/>
      <c r="JAT3215" s="132"/>
      <c r="JAU3215" s="132"/>
      <c r="JAV3215" s="132"/>
      <c r="JAW3215" s="132"/>
      <c r="JAX3215" s="132"/>
      <c r="JAY3215" s="132"/>
      <c r="JAZ3215" s="132"/>
      <c r="JBA3215" s="132"/>
      <c r="JBB3215" s="132"/>
      <c r="JBC3215" s="132"/>
      <c r="JBD3215" s="132"/>
      <c r="JBE3215" s="132"/>
      <c r="JBF3215" s="132"/>
      <c r="JBG3215" s="132"/>
      <c r="JBH3215" s="132"/>
      <c r="JBI3215" s="132"/>
      <c r="JBJ3215" s="132"/>
      <c r="JBK3215" s="132"/>
      <c r="JBL3215" s="132"/>
      <c r="JBM3215" s="132"/>
      <c r="JBN3215" s="132"/>
      <c r="JBO3215" s="132"/>
      <c r="JBP3215" s="132"/>
      <c r="JBQ3215" s="132"/>
      <c r="JBR3215" s="132"/>
      <c r="JBS3215" s="132"/>
      <c r="JBT3215" s="132"/>
      <c r="JBU3215" s="132"/>
      <c r="JBV3215" s="132"/>
      <c r="JBW3215" s="132"/>
      <c r="JBX3215" s="132"/>
      <c r="JBY3215" s="132"/>
      <c r="JBZ3215" s="132"/>
      <c r="JCA3215" s="132"/>
      <c r="JCB3215" s="132"/>
      <c r="JCC3215" s="132"/>
      <c r="JCD3215" s="132"/>
      <c r="JCE3215" s="132"/>
      <c r="JCF3215" s="132"/>
      <c r="JCG3215" s="132"/>
      <c r="JCH3215" s="132"/>
      <c r="JCI3215" s="132"/>
      <c r="JCJ3215" s="132"/>
      <c r="JCK3215" s="132"/>
      <c r="JCL3215" s="132"/>
      <c r="JCM3215" s="132"/>
      <c r="JCN3215" s="132"/>
      <c r="JCO3215" s="132"/>
      <c r="JCP3215" s="132"/>
      <c r="JCQ3215" s="132"/>
      <c r="JCR3215" s="132"/>
      <c r="JCS3215" s="132"/>
      <c r="JCT3215" s="132"/>
      <c r="JCU3215" s="132"/>
      <c r="JCV3215" s="132"/>
      <c r="JCW3215" s="132"/>
      <c r="JCX3215" s="132"/>
      <c r="JCY3215" s="132"/>
      <c r="JCZ3215" s="132"/>
      <c r="JDA3215" s="132"/>
      <c r="JDB3215" s="132"/>
      <c r="JDC3215" s="132"/>
      <c r="JDD3215" s="132"/>
      <c r="JDE3215" s="132"/>
      <c r="JDF3215" s="132"/>
      <c r="JDG3215" s="132"/>
      <c r="JDH3215" s="132"/>
      <c r="JDI3215" s="132"/>
      <c r="JDJ3215" s="132"/>
      <c r="JDK3215" s="132"/>
      <c r="JDL3215" s="132"/>
      <c r="JDM3215" s="132"/>
      <c r="JDN3215" s="132"/>
      <c r="JDO3215" s="132"/>
      <c r="JDP3215" s="132"/>
      <c r="JDQ3215" s="132"/>
      <c r="JDR3215" s="132"/>
      <c r="JDS3215" s="132"/>
      <c r="JDT3215" s="132"/>
      <c r="JDU3215" s="132"/>
      <c r="JDV3215" s="132"/>
      <c r="JDW3215" s="132"/>
      <c r="JDX3215" s="132"/>
      <c r="JDY3215" s="132"/>
      <c r="JDZ3215" s="132"/>
      <c r="JEA3215" s="132"/>
      <c r="JEB3215" s="132"/>
      <c r="JEC3215" s="132"/>
      <c r="JED3215" s="132"/>
      <c r="JEE3215" s="132"/>
      <c r="JEF3215" s="132"/>
      <c r="JEG3215" s="132"/>
      <c r="JEH3215" s="132"/>
      <c r="JEI3215" s="132"/>
      <c r="JEJ3215" s="132"/>
      <c r="JEK3215" s="132"/>
      <c r="JEL3215" s="132"/>
      <c r="JEM3215" s="132"/>
      <c r="JEN3215" s="132"/>
      <c r="JEO3215" s="132"/>
      <c r="JEP3215" s="132"/>
      <c r="JEQ3215" s="132"/>
      <c r="JER3215" s="132"/>
      <c r="JES3215" s="132"/>
      <c r="JET3215" s="132"/>
      <c r="JEU3215" s="132"/>
      <c r="JEV3215" s="132"/>
      <c r="JEW3215" s="132"/>
      <c r="JEX3215" s="132"/>
      <c r="JEY3215" s="132"/>
      <c r="JEZ3215" s="132"/>
      <c r="JFA3215" s="132"/>
      <c r="JFB3215" s="132"/>
      <c r="JFC3215" s="132"/>
      <c r="JFD3215" s="132"/>
      <c r="JFE3215" s="132"/>
      <c r="JFF3215" s="132"/>
      <c r="JFG3215" s="132"/>
      <c r="JFH3215" s="132"/>
      <c r="JFI3215" s="132"/>
      <c r="JFJ3215" s="132"/>
      <c r="JFK3215" s="132"/>
      <c r="JFL3215" s="132"/>
      <c r="JFM3215" s="132"/>
      <c r="JFN3215" s="132"/>
      <c r="JFO3215" s="132"/>
      <c r="JFP3215" s="132"/>
      <c r="JFQ3215" s="132"/>
      <c r="JFR3215" s="132"/>
      <c r="JFS3215" s="132"/>
      <c r="JFT3215" s="132"/>
      <c r="JFU3215" s="132"/>
      <c r="JFV3215" s="132"/>
      <c r="JFW3215" s="132"/>
      <c r="JFX3215" s="132"/>
      <c r="JFY3215" s="132"/>
      <c r="JFZ3215" s="132"/>
      <c r="JGA3215" s="132"/>
      <c r="JGB3215" s="132"/>
      <c r="JGC3215" s="132"/>
      <c r="JGD3215" s="132"/>
      <c r="JGE3215" s="132"/>
      <c r="JGF3215" s="132"/>
      <c r="JGG3215" s="132"/>
      <c r="JGH3215" s="132"/>
      <c r="JGI3215" s="132"/>
      <c r="JGJ3215" s="132"/>
      <c r="JGK3215" s="132"/>
      <c r="JGL3215" s="132"/>
      <c r="JGM3215" s="132"/>
      <c r="JGN3215" s="132"/>
      <c r="JGO3215" s="132"/>
      <c r="JGP3215" s="132"/>
      <c r="JGQ3215" s="132"/>
      <c r="JGR3215" s="132"/>
      <c r="JGS3215" s="132"/>
      <c r="JGT3215" s="132"/>
      <c r="JGU3215" s="132"/>
      <c r="JGV3215" s="132"/>
      <c r="JGW3215" s="132"/>
      <c r="JGX3215" s="132"/>
      <c r="JGY3215" s="132"/>
      <c r="JGZ3215" s="132"/>
      <c r="JHA3215" s="132"/>
      <c r="JHB3215" s="132"/>
      <c r="JHC3215" s="132"/>
      <c r="JHD3215" s="132"/>
      <c r="JHE3215" s="132"/>
      <c r="JHF3215" s="132"/>
      <c r="JHG3215" s="132"/>
      <c r="JHH3215" s="132"/>
      <c r="JHI3215" s="132"/>
      <c r="JHJ3215" s="132"/>
      <c r="JHK3215" s="132"/>
      <c r="JHL3215" s="132"/>
      <c r="JHM3215" s="132"/>
      <c r="JHN3215" s="132"/>
      <c r="JHO3215" s="132"/>
      <c r="JHP3215" s="132"/>
      <c r="JHQ3215" s="132"/>
      <c r="JHR3215" s="132"/>
      <c r="JHS3215" s="132"/>
      <c r="JHT3215" s="132"/>
      <c r="JHU3215" s="132"/>
      <c r="JHV3215" s="132"/>
      <c r="JHW3215" s="132"/>
      <c r="JHX3215" s="132"/>
      <c r="JHY3215" s="132"/>
      <c r="JHZ3215" s="132"/>
      <c r="JIA3215" s="132"/>
      <c r="JIB3215" s="132"/>
      <c r="JIC3215" s="132"/>
      <c r="JID3215" s="132"/>
      <c r="JIE3215" s="132"/>
      <c r="JIF3215" s="132"/>
      <c r="JIG3215" s="132"/>
      <c r="JIH3215" s="132"/>
      <c r="JII3215" s="132"/>
      <c r="JIJ3215" s="132"/>
      <c r="JIK3215" s="132"/>
      <c r="JIL3215" s="132"/>
      <c r="JIM3215" s="132"/>
      <c r="JIN3215" s="132"/>
      <c r="JIO3215" s="132"/>
      <c r="JIP3215" s="132"/>
      <c r="JIQ3215" s="132"/>
      <c r="JIR3215" s="132"/>
      <c r="JIS3215" s="132"/>
      <c r="JIT3215" s="132"/>
      <c r="JIU3215" s="132"/>
      <c r="JIV3215" s="132"/>
      <c r="JIW3215" s="132"/>
      <c r="JIX3215" s="132"/>
      <c r="JIY3215" s="132"/>
      <c r="JIZ3215" s="132"/>
      <c r="JJA3215" s="132"/>
      <c r="JJB3215" s="132"/>
      <c r="JJC3215" s="132"/>
      <c r="JJD3215" s="132"/>
      <c r="JJE3215" s="132"/>
      <c r="JJF3215" s="132"/>
      <c r="JJG3215" s="132"/>
      <c r="JJH3215" s="132"/>
      <c r="JJI3215" s="132"/>
      <c r="JJJ3215" s="132"/>
      <c r="JJK3215" s="132"/>
      <c r="JJL3215" s="132"/>
      <c r="JJM3215" s="132"/>
      <c r="JJN3215" s="132"/>
      <c r="JJO3215" s="132"/>
      <c r="JJP3215" s="132"/>
      <c r="JJQ3215" s="132"/>
      <c r="JJR3215" s="132"/>
      <c r="JJS3215" s="132"/>
      <c r="JJT3215" s="132"/>
      <c r="JJU3215" s="132"/>
      <c r="JJV3215" s="132"/>
      <c r="JJW3215" s="132"/>
      <c r="JJX3215" s="132"/>
      <c r="JJY3215" s="132"/>
      <c r="JJZ3215" s="132"/>
      <c r="JKA3215" s="132"/>
      <c r="JKB3215" s="132"/>
      <c r="JKC3215" s="132"/>
      <c r="JKD3215" s="132"/>
      <c r="JKE3215" s="132"/>
      <c r="JKF3215" s="132"/>
      <c r="JKG3215" s="132"/>
      <c r="JKH3215" s="132"/>
      <c r="JKI3215" s="132"/>
      <c r="JKJ3215" s="132"/>
      <c r="JKK3215" s="132"/>
      <c r="JKL3215" s="132"/>
      <c r="JKM3215" s="132"/>
      <c r="JKN3215" s="132"/>
      <c r="JKO3215" s="132"/>
      <c r="JKP3215" s="132"/>
      <c r="JKQ3215" s="132"/>
      <c r="JKR3215" s="132"/>
      <c r="JKS3215" s="132"/>
      <c r="JKT3215" s="132"/>
      <c r="JKU3215" s="132"/>
      <c r="JKV3215" s="132"/>
      <c r="JKW3215" s="132"/>
      <c r="JKX3215" s="132"/>
      <c r="JKY3215" s="132"/>
      <c r="JKZ3215" s="132"/>
      <c r="JLA3215" s="132"/>
      <c r="JLB3215" s="132"/>
      <c r="JLC3215" s="132"/>
      <c r="JLD3215" s="132"/>
      <c r="JLE3215" s="132"/>
      <c r="JLF3215" s="132"/>
      <c r="JLG3215" s="132"/>
      <c r="JLH3215" s="132"/>
      <c r="JLI3215" s="132"/>
      <c r="JLJ3215" s="132"/>
      <c r="JLK3215" s="132"/>
      <c r="JLL3215" s="132"/>
      <c r="JLM3215" s="132"/>
      <c r="JLN3215" s="132"/>
      <c r="JLO3215" s="132"/>
      <c r="JLP3215" s="132"/>
      <c r="JLQ3215" s="132"/>
      <c r="JLR3215" s="132"/>
      <c r="JLS3215" s="132"/>
      <c r="JLT3215" s="132"/>
      <c r="JLU3215" s="132"/>
      <c r="JLV3215" s="132"/>
      <c r="JLW3215" s="132"/>
      <c r="JLX3215" s="132"/>
      <c r="JLY3215" s="132"/>
      <c r="JLZ3215" s="132"/>
      <c r="JMA3215" s="132"/>
      <c r="JMB3215" s="132"/>
      <c r="JMC3215" s="132"/>
      <c r="JMD3215" s="132"/>
      <c r="JME3215" s="132"/>
      <c r="JMF3215" s="132"/>
      <c r="JMG3215" s="132"/>
      <c r="JMH3215" s="132"/>
      <c r="JMI3215" s="132"/>
      <c r="JMJ3215" s="132"/>
      <c r="JMK3215" s="132"/>
      <c r="JML3215" s="132"/>
      <c r="JMM3215" s="132"/>
      <c r="JMN3215" s="132"/>
      <c r="JMO3215" s="132"/>
      <c r="JMP3215" s="132"/>
      <c r="JMQ3215" s="132"/>
      <c r="JMR3215" s="132"/>
      <c r="JMS3215" s="132"/>
      <c r="JMT3215" s="132"/>
      <c r="JMU3215" s="132"/>
      <c r="JMV3215" s="132"/>
      <c r="JMW3215" s="132"/>
      <c r="JMX3215" s="132"/>
      <c r="JMY3215" s="132"/>
      <c r="JMZ3215" s="132"/>
      <c r="JNA3215" s="132"/>
      <c r="JNB3215" s="132"/>
      <c r="JNC3215" s="132"/>
      <c r="JND3215" s="132"/>
      <c r="JNE3215" s="132"/>
      <c r="JNF3215" s="132"/>
      <c r="JNG3215" s="132"/>
      <c r="JNH3215" s="132"/>
      <c r="JNI3215" s="132"/>
      <c r="JNJ3215" s="132"/>
      <c r="JNK3215" s="132"/>
      <c r="JNL3215" s="132"/>
      <c r="JNM3215" s="132"/>
      <c r="JNN3215" s="132"/>
      <c r="JNO3215" s="132"/>
      <c r="JNP3215" s="132"/>
      <c r="JNQ3215" s="132"/>
      <c r="JNR3215" s="132"/>
      <c r="JNS3215" s="132"/>
      <c r="JNT3215" s="132"/>
      <c r="JNU3215" s="132"/>
      <c r="JNV3215" s="132"/>
      <c r="JNW3215" s="132"/>
      <c r="JNX3215" s="132"/>
      <c r="JNY3215" s="132"/>
      <c r="JNZ3215" s="132"/>
      <c r="JOA3215" s="132"/>
      <c r="JOB3215" s="132"/>
      <c r="JOC3215" s="132"/>
      <c r="JOD3215" s="132"/>
      <c r="JOE3215" s="132"/>
      <c r="JOF3215" s="132"/>
      <c r="JOG3215" s="132"/>
      <c r="JOH3215" s="132"/>
      <c r="JOI3215" s="132"/>
      <c r="JOJ3215" s="132"/>
      <c r="JOK3215" s="132"/>
      <c r="JOL3215" s="132"/>
      <c r="JOM3215" s="132"/>
      <c r="JON3215" s="132"/>
      <c r="JOO3215" s="132"/>
      <c r="JOP3215" s="132"/>
      <c r="JOQ3215" s="132"/>
      <c r="JOR3215" s="132"/>
      <c r="JOS3215" s="132"/>
      <c r="JOT3215" s="132"/>
      <c r="JOU3215" s="132"/>
      <c r="JOV3215" s="132"/>
      <c r="JOW3215" s="132"/>
      <c r="JOX3215" s="132"/>
      <c r="JOY3215" s="132"/>
      <c r="JOZ3215" s="132"/>
      <c r="JPA3215" s="132"/>
      <c r="JPB3215" s="132"/>
      <c r="JPC3215" s="132"/>
      <c r="JPD3215" s="132"/>
      <c r="JPE3215" s="132"/>
      <c r="JPF3215" s="132"/>
      <c r="JPG3215" s="132"/>
      <c r="JPH3215" s="132"/>
      <c r="JPI3215" s="132"/>
      <c r="JPJ3215" s="132"/>
      <c r="JPK3215" s="132"/>
      <c r="JPL3215" s="132"/>
      <c r="JPM3215" s="132"/>
      <c r="JPN3215" s="132"/>
      <c r="JPO3215" s="132"/>
      <c r="JPP3215" s="132"/>
      <c r="JPQ3215" s="132"/>
      <c r="JPR3215" s="132"/>
      <c r="JPS3215" s="132"/>
      <c r="JPT3215" s="132"/>
      <c r="JPU3215" s="132"/>
      <c r="JPV3215" s="132"/>
      <c r="JPW3215" s="132"/>
      <c r="JPX3215" s="132"/>
      <c r="JPY3215" s="132"/>
      <c r="JPZ3215" s="132"/>
      <c r="JQA3215" s="132"/>
      <c r="JQB3215" s="132"/>
      <c r="JQC3215" s="132"/>
      <c r="JQD3215" s="132"/>
      <c r="JQE3215" s="132"/>
      <c r="JQF3215" s="132"/>
      <c r="JQG3215" s="132"/>
      <c r="JQH3215" s="132"/>
      <c r="JQI3215" s="132"/>
      <c r="JQJ3215" s="132"/>
      <c r="JQK3215" s="132"/>
      <c r="JQL3215" s="132"/>
      <c r="JQM3215" s="132"/>
      <c r="JQN3215" s="132"/>
      <c r="JQO3215" s="132"/>
      <c r="JQP3215" s="132"/>
      <c r="JQQ3215" s="132"/>
      <c r="JQR3215" s="132"/>
      <c r="JQS3215" s="132"/>
      <c r="JQT3215" s="132"/>
      <c r="JQU3215" s="132"/>
      <c r="JQV3215" s="132"/>
      <c r="JQW3215" s="132"/>
      <c r="JQX3215" s="132"/>
      <c r="JQY3215" s="132"/>
      <c r="JQZ3215" s="132"/>
      <c r="JRA3215" s="132"/>
      <c r="JRB3215" s="132"/>
      <c r="JRC3215" s="132"/>
      <c r="JRD3215" s="132"/>
      <c r="JRE3215" s="132"/>
      <c r="JRF3215" s="132"/>
      <c r="JRG3215" s="132"/>
      <c r="JRH3215" s="132"/>
      <c r="JRI3215" s="132"/>
      <c r="JRJ3215" s="132"/>
      <c r="JRK3215" s="132"/>
      <c r="JRL3215" s="132"/>
      <c r="JRM3215" s="132"/>
      <c r="JRN3215" s="132"/>
      <c r="JRO3215" s="132"/>
      <c r="JRP3215" s="132"/>
      <c r="JRQ3215" s="132"/>
      <c r="JRR3215" s="132"/>
      <c r="JRS3215" s="132"/>
      <c r="JRT3215" s="132"/>
      <c r="JRU3215" s="132"/>
      <c r="JRV3215" s="132"/>
      <c r="JRW3215" s="132"/>
      <c r="JRX3215" s="132"/>
      <c r="JRY3215" s="132"/>
      <c r="JRZ3215" s="132"/>
      <c r="JSA3215" s="132"/>
      <c r="JSB3215" s="132"/>
      <c r="JSC3215" s="132"/>
      <c r="JSD3215" s="132"/>
      <c r="JSE3215" s="132"/>
      <c r="JSF3215" s="132"/>
      <c r="JSG3215" s="132"/>
      <c r="JSH3215" s="132"/>
      <c r="JSI3215" s="132"/>
      <c r="JSJ3215" s="132"/>
      <c r="JSK3215" s="132"/>
      <c r="JSL3215" s="132"/>
      <c r="JSM3215" s="132"/>
      <c r="JSN3215" s="132"/>
      <c r="JSO3215" s="132"/>
      <c r="JSP3215" s="132"/>
      <c r="JSQ3215" s="132"/>
      <c r="JSR3215" s="132"/>
      <c r="JSS3215" s="132"/>
      <c r="JST3215" s="132"/>
      <c r="JSU3215" s="132"/>
      <c r="JSV3215" s="132"/>
      <c r="JSW3215" s="132"/>
      <c r="JSX3215" s="132"/>
      <c r="JSY3215" s="132"/>
      <c r="JSZ3215" s="132"/>
      <c r="JTA3215" s="132"/>
      <c r="JTB3215" s="132"/>
      <c r="JTC3215" s="132"/>
      <c r="JTD3215" s="132"/>
      <c r="JTE3215" s="132"/>
      <c r="JTF3215" s="132"/>
      <c r="JTG3215" s="132"/>
      <c r="JTH3215" s="132"/>
      <c r="JTI3215" s="132"/>
      <c r="JTJ3215" s="132"/>
      <c r="JTK3215" s="132"/>
      <c r="JTL3215" s="132"/>
      <c r="JTM3215" s="132"/>
      <c r="JTN3215" s="132"/>
      <c r="JTO3215" s="132"/>
      <c r="JTP3215" s="132"/>
      <c r="JTQ3215" s="132"/>
      <c r="JTR3215" s="132"/>
      <c r="JTS3215" s="132"/>
      <c r="JTT3215" s="132"/>
      <c r="JTU3215" s="132"/>
      <c r="JTV3215" s="132"/>
      <c r="JTW3215" s="132"/>
      <c r="JTX3215" s="132"/>
      <c r="JTY3215" s="132"/>
      <c r="JTZ3215" s="132"/>
      <c r="JUA3215" s="132"/>
      <c r="JUB3215" s="132"/>
      <c r="JUC3215" s="132"/>
      <c r="JUD3215" s="132"/>
      <c r="JUE3215" s="132"/>
      <c r="JUF3215" s="132"/>
      <c r="JUG3215" s="132"/>
      <c r="JUH3215" s="132"/>
      <c r="JUI3215" s="132"/>
      <c r="JUJ3215" s="132"/>
      <c r="JUK3215" s="132"/>
      <c r="JUL3215" s="132"/>
      <c r="JUM3215" s="132"/>
      <c r="JUN3215" s="132"/>
      <c r="JUO3215" s="132"/>
      <c r="JUP3215" s="132"/>
      <c r="JUQ3215" s="132"/>
      <c r="JUR3215" s="132"/>
      <c r="JUS3215" s="132"/>
      <c r="JUT3215" s="132"/>
      <c r="JUU3215" s="132"/>
      <c r="JUV3215" s="132"/>
      <c r="JUW3215" s="132"/>
      <c r="JUX3215" s="132"/>
      <c r="JUY3215" s="132"/>
      <c r="JUZ3215" s="132"/>
      <c r="JVA3215" s="132"/>
      <c r="JVB3215" s="132"/>
      <c r="JVC3215" s="132"/>
      <c r="JVD3215" s="132"/>
      <c r="JVE3215" s="132"/>
      <c r="JVF3215" s="132"/>
      <c r="JVG3215" s="132"/>
      <c r="JVH3215" s="132"/>
      <c r="JVI3215" s="132"/>
      <c r="JVJ3215" s="132"/>
      <c r="JVK3215" s="132"/>
      <c r="JVL3215" s="132"/>
      <c r="JVM3215" s="132"/>
      <c r="JVN3215" s="132"/>
      <c r="JVO3215" s="132"/>
      <c r="JVP3215" s="132"/>
      <c r="JVQ3215" s="132"/>
      <c r="JVR3215" s="132"/>
      <c r="JVS3215" s="132"/>
      <c r="JVT3215" s="132"/>
      <c r="JVU3215" s="132"/>
      <c r="JVV3215" s="132"/>
      <c r="JVW3215" s="132"/>
      <c r="JVX3215" s="132"/>
      <c r="JVY3215" s="132"/>
      <c r="JVZ3215" s="132"/>
      <c r="JWA3215" s="132"/>
      <c r="JWB3215" s="132"/>
      <c r="JWC3215" s="132"/>
      <c r="JWD3215" s="132"/>
      <c r="JWE3215" s="132"/>
      <c r="JWF3215" s="132"/>
      <c r="JWG3215" s="132"/>
      <c r="JWH3215" s="132"/>
      <c r="JWI3215" s="132"/>
      <c r="JWJ3215" s="132"/>
      <c r="JWK3215" s="132"/>
      <c r="JWL3215" s="132"/>
      <c r="JWM3215" s="132"/>
      <c r="JWN3215" s="132"/>
      <c r="JWO3215" s="132"/>
      <c r="JWP3215" s="132"/>
      <c r="JWQ3215" s="132"/>
      <c r="JWR3215" s="132"/>
      <c r="JWS3215" s="132"/>
      <c r="JWT3215" s="132"/>
      <c r="JWU3215" s="132"/>
      <c r="JWV3215" s="132"/>
      <c r="JWW3215" s="132"/>
      <c r="JWX3215" s="132"/>
      <c r="JWY3215" s="132"/>
      <c r="JWZ3215" s="132"/>
      <c r="JXA3215" s="132"/>
      <c r="JXB3215" s="132"/>
      <c r="JXC3215" s="132"/>
      <c r="JXD3215" s="132"/>
      <c r="JXE3215" s="132"/>
      <c r="JXF3215" s="132"/>
      <c r="JXG3215" s="132"/>
      <c r="JXH3215" s="132"/>
      <c r="JXI3215" s="132"/>
      <c r="JXJ3215" s="132"/>
      <c r="JXK3215" s="132"/>
      <c r="JXL3215" s="132"/>
      <c r="JXM3215" s="132"/>
      <c r="JXN3215" s="132"/>
      <c r="JXO3215" s="132"/>
      <c r="JXP3215" s="132"/>
      <c r="JXQ3215" s="132"/>
      <c r="JXR3215" s="132"/>
      <c r="JXS3215" s="132"/>
      <c r="JXT3215" s="132"/>
      <c r="JXU3215" s="132"/>
      <c r="JXV3215" s="132"/>
      <c r="JXW3215" s="132"/>
      <c r="JXX3215" s="132"/>
      <c r="JXY3215" s="132"/>
      <c r="JXZ3215" s="132"/>
      <c r="JYA3215" s="132"/>
      <c r="JYB3215" s="132"/>
      <c r="JYC3215" s="132"/>
      <c r="JYD3215" s="132"/>
      <c r="JYE3215" s="132"/>
      <c r="JYF3215" s="132"/>
      <c r="JYG3215" s="132"/>
      <c r="JYH3215" s="132"/>
      <c r="JYI3215" s="132"/>
      <c r="JYJ3215" s="132"/>
      <c r="JYK3215" s="132"/>
      <c r="JYL3215" s="132"/>
      <c r="JYM3215" s="132"/>
      <c r="JYN3215" s="132"/>
      <c r="JYO3215" s="132"/>
      <c r="JYP3215" s="132"/>
      <c r="JYQ3215" s="132"/>
      <c r="JYR3215" s="132"/>
      <c r="JYS3215" s="132"/>
      <c r="JYT3215" s="132"/>
      <c r="JYU3215" s="132"/>
      <c r="JYV3215" s="132"/>
      <c r="JYW3215" s="132"/>
      <c r="JYX3215" s="132"/>
      <c r="JYY3215" s="132"/>
      <c r="JYZ3215" s="132"/>
      <c r="JZA3215" s="132"/>
      <c r="JZB3215" s="132"/>
      <c r="JZC3215" s="132"/>
      <c r="JZD3215" s="132"/>
      <c r="JZE3215" s="132"/>
      <c r="JZF3215" s="132"/>
      <c r="JZG3215" s="132"/>
      <c r="JZH3215" s="132"/>
      <c r="JZI3215" s="132"/>
      <c r="JZJ3215" s="132"/>
      <c r="JZK3215" s="132"/>
      <c r="JZL3215" s="132"/>
      <c r="JZM3215" s="132"/>
      <c r="JZN3215" s="132"/>
      <c r="JZO3215" s="132"/>
      <c r="JZP3215" s="132"/>
      <c r="JZQ3215" s="132"/>
      <c r="JZR3215" s="132"/>
      <c r="JZS3215" s="132"/>
      <c r="JZT3215" s="132"/>
      <c r="JZU3215" s="132"/>
      <c r="JZV3215" s="132"/>
      <c r="JZW3215" s="132"/>
      <c r="JZX3215" s="132"/>
      <c r="JZY3215" s="132"/>
      <c r="JZZ3215" s="132"/>
      <c r="KAA3215" s="132"/>
      <c r="KAB3215" s="132"/>
      <c r="KAC3215" s="132"/>
      <c r="KAD3215" s="132"/>
      <c r="KAE3215" s="132"/>
      <c r="KAF3215" s="132"/>
      <c r="KAG3215" s="132"/>
      <c r="KAH3215" s="132"/>
      <c r="KAI3215" s="132"/>
      <c r="KAJ3215" s="132"/>
      <c r="KAK3215" s="132"/>
      <c r="KAL3215" s="132"/>
      <c r="KAM3215" s="132"/>
      <c r="KAN3215" s="132"/>
      <c r="KAO3215" s="132"/>
      <c r="KAP3215" s="132"/>
      <c r="KAQ3215" s="132"/>
      <c r="KAR3215" s="132"/>
      <c r="KAS3215" s="132"/>
      <c r="KAT3215" s="132"/>
      <c r="KAU3215" s="132"/>
      <c r="KAV3215" s="132"/>
      <c r="KAW3215" s="132"/>
      <c r="KAX3215" s="132"/>
      <c r="KAY3215" s="132"/>
      <c r="KAZ3215" s="132"/>
      <c r="KBA3215" s="132"/>
      <c r="KBB3215" s="132"/>
      <c r="KBC3215" s="132"/>
      <c r="KBD3215" s="132"/>
      <c r="KBE3215" s="132"/>
      <c r="KBF3215" s="132"/>
      <c r="KBG3215" s="132"/>
      <c r="KBH3215" s="132"/>
      <c r="KBI3215" s="132"/>
      <c r="KBJ3215" s="132"/>
      <c r="KBK3215" s="132"/>
      <c r="KBL3215" s="132"/>
      <c r="KBM3215" s="132"/>
      <c r="KBN3215" s="132"/>
      <c r="KBO3215" s="132"/>
      <c r="KBP3215" s="132"/>
      <c r="KBQ3215" s="132"/>
      <c r="KBR3215" s="132"/>
      <c r="KBS3215" s="132"/>
      <c r="KBT3215" s="132"/>
      <c r="KBU3215" s="132"/>
      <c r="KBV3215" s="132"/>
      <c r="KBW3215" s="132"/>
      <c r="KBX3215" s="132"/>
      <c r="KBY3215" s="132"/>
      <c r="KBZ3215" s="132"/>
      <c r="KCA3215" s="132"/>
      <c r="KCB3215" s="132"/>
      <c r="KCC3215" s="132"/>
      <c r="KCD3215" s="132"/>
      <c r="KCE3215" s="132"/>
      <c r="KCF3215" s="132"/>
      <c r="KCG3215" s="132"/>
      <c r="KCH3215" s="132"/>
      <c r="KCI3215" s="132"/>
      <c r="KCJ3215" s="132"/>
      <c r="KCK3215" s="132"/>
      <c r="KCL3215" s="132"/>
      <c r="KCM3215" s="132"/>
      <c r="KCN3215" s="132"/>
      <c r="KCO3215" s="132"/>
      <c r="KCP3215" s="132"/>
      <c r="KCQ3215" s="132"/>
      <c r="KCR3215" s="132"/>
      <c r="KCS3215" s="132"/>
      <c r="KCT3215" s="132"/>
      <c r="KCU3215" s="132"/>
      <c r="KCV3215" s="132"/>
      <c r="KCW3215" s="132"/>
      <c r="KCX3215" s="132"/>
      <c r="KCY3215" s="132"/>
      <c r="KCZ3215" s="132"/>
      <c r="KDA3215" s="132"/>
      <c r="KDB3215" s="132"/>
      <c r="KDC3215" s="132"/>
      <c r="KDD3215" s="132"/>
      <c r="KDE3215" s="132"/>
      <c r="KDF3215" s="132"/>
      <c r="KDG3215" s="132"/>
      <c r="KDH3215" s="132"/>
      <c r="KDI3215" s="132"/>
      <c r="KDJ3215" s="132"/>
      <c r="KDK3215" s="132"/>
      <c r="KDL3215" s="132"/>
      <c r="KDM3215" s="132"/>
      <c r="KDN3215" s="132"/>
      <c r="KDO3215" s="132"/>
      <c r="KDP3215" s="132"/>
      <c r="KDQ3215" s="132"/>
      <c r="KDR3215" s="132"/>
      <c r="KDS3215" s="132"/>
      <c r="KDT3215" s="132"/>
      <c r="KDU3215" s="132"/>
      <c r="KDV3215" s="132"/>
      <c r="KDW3215" s="132"/>
      <c r="KDX3215" s="132"/>
      <c r="KDY3215" s="132"/>
      <c r="KDZ3215" s="132"/>
      <c r="KEA3215" s="132"/>
      <c r="KEB3215" s="132"/>
      <c r="KEC3215" s="132"/>
      <c r="KED3215" s="132"/>
      <c r="KEE3215" s="132"/>
      <c r="KEF3215" s="132"/>
      <c r="KEG3215" s="132"/>
      <c r="KEH3215" s="132"/>
      <c r="KEI3215" s="132"/>
      <c r="KEJ3215" s="132"/>
      <c r="KEK3215" s="132"/>
      <c r="KEL3215" s="132"/>
      <c r="KEM3215" s="132"/>
      <c r="KEN3215" s="132"/>
      <c r="KEO3215" s="132"/>
      <c r="KEP3215" s="132"/>
      <c r="KEQ3215" s="132"/>
      <c r="KER3215" s="132"/>
      <c r="KES3215" s="132"/>
      <c r="KET3215" s="132"/>
      <c r="KEU3215" s="132"/>
      <c r="KEV3215" s="132"/>
      <c r="KEW3215" s="132"/>
      <c r="KEX3215" s="132"/>
      <c r="KEY3215" s="132"/>
      <c r="KEZ3215" s="132"/>
      <c r="KFA3215" s="132"/>
      <c r="KFB3215" s="132"/>
      <c r="KFC3215" s="132"/>
      <c r="KFD3215" s="132"/>
      <c r="KFE3215" s="132"/>
      <c r="KFF3215" s="132"/>
      <c r="KFG3215" s="132"/>
      <c r="KFH3215" s="132"/>
      <c r="KFI3215" s="132"/>
      <c r="KFJ3215" s="132"/>
      <c r="KFK3215" s="132"/>
      <c r="KFL3215" s="132"/>
      <c r="KFM3215" s="132"/>
      <c r="KFN3215" s="132"/>
      <c r="KFO3215" s="132"/>
      <c r="KFP3215" s="132"/>
      <c r="KFQ3215" s="132"/>
      <c r="KFR3215" s="132"/>
      <c r="KFS3215" s="132"/>
      <c r="KFT3215" s="132"/>
      <c r="KFU3215" s="132"/>
      <c r="KFV3215" s="132"/>
      <c r="KFW3215" s="132"/>
      <c r="KFX3215" s="132"/>
      <c r="KFY3215" s="132"/>
      <c r="KFZ3215" s="132"/>
      <c r="KGA3215" s="132"/>
      <c r="KGB3215" s="132"/>
      <c r="KGC3215" s="132"/>
      <c r="KGD3215" s="132"/>
      <c r="KGE3215" s="132"/>
      <c r="KGF3215" s="132"/>
      <c r="KGG3215" s="132"/>
      <c r="KGH3215" s="132"/>
      <c r="KGI3215" s="132"/>
      <c r="KGJ3215" s="132"/>
      <c r="KGK3215" s="132"/>
      <c r="KGL3215" s="132"/>
      <c r="KGM3215" s="132"/>
      <c r="KGN3215" s="132"/>
      <c r="KGO3215" s="132"/>
      <c r="KGP3215" s="132"/>
      <c r="KGQ3215" s="132"/>
      <c r="KGR3215" s="132"/>
      <c r="KGS3215" s="132"/>
      <c r="KGT3215" s="132"/>
      <c r="KGU3215" s="132"/>
      <c r="KGV3215" s="132"/>
      <c r="KGW3215" s="132"/>
      <c r="KGX3215" s="132"/>
      <c r="KGY3215" s="132"/>
      <c r="KGZ3215" s="132"/>
      <c r="KHA3215" s="132"/>
      <c r="KHB3215" s="132"/>
      <c r="KHC3215" s="132"/>
      <c r="KHD3215" s="132"/>
      <c r="KHE3215" s="132"/>
      <c r="KHF3215" s="132"/>
      <c r="KHG3215" s="132"/>
      <c r="KHH3215" s="132"/>
      <c r="KHI3215" s="132"/>
      <c r="KHJ3215" s="132"/>
      <c r="KHK3215" s="132"/>
      <c r="KHL3215" s="132"/>
      <c r="KHM3215" s="132"/>
      <c r="KHN3215" s="132"/>
      <c r="KHO3215" s="132"/>
      <c r="KHP3215" s="132"/>
      <c r="KHQ3215" s="132"/>
      <c r="KHR3215" s="132"/>
      <c r="KHS3215" s="132"/>
      <c r="KHT3215" s="132"/>
      <c r="KHU3215" s="132"/>
      <c r="KHV3215" s="132"/>
      <c r="KHW3215" s="132"/>
      <c r="KHX3215" s="132"/>
      <c r="KHY3215" s="132"/>
      <c r="KHZ3215" s="132"/>
      <c r="KIA3215" s="132"/>
      <c r="KIB3215" s="132"/>
      <c r="KIC3215" s="132"/>
      <c r="KID3215" s="132"/>
      <c r="KIE3215" s="132"/>
      <c r="KIF3215" s="132"/>
      <c r="KIG3215" s="132"/>
      <c r="KIH3215" s="132"/>
      <c r="KII3215" s="132"/>
      <c r="KIJ3215" s="132"/>
      <c r="KIK3215" s="132"/>
      <c r="KIL3215" s="132"/>
      <c r="KIM3215" s="132"/>
      <c r="KIN3215" s="132"/>
      <c r="KIO3215" s="132"/>
      <c r="KIP3215" s="132"/>
      <c r="KIQ3215" s="132"/>
      <c r="KIR3215" s="132"/>
      <c r="KIS3215" s="132"/>
      <c r="KIT3215" s="132"/>
      <c r="KIU3215" s="132"/>
      <c r="KIV3215" s="132"/>
      <c r="KIW3215" s="132"/>
      <c r="KIX3215" s="132"/>
      <c r="KIY3215" s="132"/>
      <c r="KIZ3215" s="132"/>
      <c r="KJA3215" s="132"/>
      <c r="KJB3215" s="132"/>
      <c r="KJC3215" s="132"/>
      <c r="KJD3215" s="132"/>
      <c r="KJE3215" s="132"/>
      <c r="KJF3215" s="132"/>
      <c r="KJG3215" s="132"/>
      <c r="KJH3215" s="132"/>
      <c r="KJI3215" s="132"/>
      <c r="KJJ3215" s="132"/>
      <c r="KJK3215" s="132"/>
      <c r="KJL3215" s="132"/>
      <c r="KJM3215" s="132"/>
      <c r="KJN3215" s="132"/>
      <c r="KJO3215" s="132"/>
      <c r="KJP3215" s="132"/>
      <c r="KJQ3215" s="132"/>
      <c r="KJR3215" s="132"/>
      <c r="KJS3215" s="132"/>
      <c r="KJT3215" s="132"/>
      <c r="KJU3215" s="132"/>
      <c r="KJV3215" s="132"/>
      <c r="KJW3215" s="132"/>
      <c r="KJX3215" s="132"/>
      <c r="KJY3215" s="132"/>
      <c r="KJZ3215" s="132"/>
      <c r="KKA3215" s="132"/>
      <c r="KKB3215" s="132"/>
      <c r="KKC3215" s="132"/>
      <c r="KKD3215" s="132"/>
      <c r="KKE3215" s="132"/>
      <c r="KKF3215" s="132"/>
      <c r="KKG3215" s="132"/>
      <c r="KKH3215" s="132"/>
      <c r="KKI3215" s="132"/>
      <c r="KKJ3215" s="132"/>
      <c r="KKK3215" s="132"/>
      <c r="KKL3215" s="132"/>
      <c r="KKM3215" s="132"/>
      <c r="KKN3215" s="132"/>
      <c r="KKO3215" s="132"/>
      <c r="KKP3215" s="132"/>
      <c r="KKQ3215" s="132"/>
      <c r="KKR3215" s="132"/>
      <c r="KKS3215" s="132"/>
      <c r="KKT3215" s="132"/>
      <c r="KKU3215" s="132"/>
      <c r="KKV3215" s="132"/>
      <c r="KKW3215" s="132"/>
      <c r="KKX3215" s="132"/>
      <c r="KKY3215" s="132"/>
      <c r="KKZ3215" s="132"/>
      <c r="KLA3215" s="132"/>
      <c r="KLB3215" s="132"/>
      <c r="KLC3215" s="132"/>
      <c r="KLD3215" s="132"/>
      <c r="KLE3215" s="132"/>
      <c r="KLF3215" s="132"/>
      <c r="KLG3215" s="132"/>
      <c r="KLH3215" s="132"/>
      <c r="KLI3215" s="132"/>
      <c r="KLJ3215" s="132"/>
      <c r="KLK3215" s="132"/>
      <c r="KLL3215" s="132"/>
      <c r="KLM3215" s="132"/>
      <c r="KLN3215" s="132"/>
      <c r="KLO3215" s="132"/>
      <c r="KLP3215" s="132"/>
      <c r="KLQ3215" s="132"/>
      <c r="KLR3215" s="132"/>
      <c r="KLS3215" s="132"/>
      <c r="KLT3215" s="132"/>
      <c r="KLU3215" s="132"/>
      <c r="KLV3215" s="132"/>
      <c r="KLW3215" s="132"/>
      <c r="KLX3215" s="132"/>
      <c r="KLY3215" s="132"/>
      <c r="KLZ3215" s="132"/>
      <c r="KMA3215" s="132"/>
      <c r="KMB3215" s="132"/>
      <c r="KMC3215" s="132"/>
      <c r="KMD3215" s="132"/>
      <c r="KME3215" s="132"/>
      <c r="KMF3215" s="132"/>
      <c r="KMG3215" s="132"/>
      <c r="KMH3215" s="132"/>
      <c r="KMI3215" s="132"/>
      <c r="KMJ3215" s="132"/>
      <c r="KMK3215" s="132"/>
      <c r="KML3215" s="132"/>
      <c r="KMM3215" s="132"/>
      <c r="KMN3215" s="132"/>
      <c r="KMO3215" s="132"/>
      <c r="KMP3215" s="132"/>
      <c r="KMQ3215" s="132"/>
      <c r="KMR3215" s="132"/>
      <c r="KMS3215" s="132"/>
      <c r="KMT3215" s="132"/>
      <c r="KMU3215" s="132"/>
      <c r="KMV3215" s="132"/>
      <c r="KMW3215" s="132"/>
      <c r="KMX3215" s="132"/>
      <c r="KMY3215" s="132"/>
      <c r="KMZ3215" s="132"/>
      <c r="KNA3215" s="132"/>
      <c r="KNB3215" s="132"/>
      <c r="KNC3215" s="132"/>
      <c r="KND3215" s="132"/>
      <c r="KNE3215" s="132"/>
      <c r="KNF3215" s="132"/>
      <c r="KNG3215" s="132"/>
      <c r="KNH3215" s="132"/>
      <c r="KNI3215" s="132"/>
      <c r="KNJ3215" s="132"/>
      <c r="KNK3215" s="132"/>
      <c r="KNL3215" s="132"/>
      <c r="KNM3215" s="132"/>
      <c r="KNN3215" s="132"/>
      <c r="KNO3215" s="132"/>
      <c r="KNP3215" s="132"/>
      <c r="KNQ3215" s="132"/>
      <c r="KNR3215" s="132"/>
      <c r="KNS3215" s="132"/>
      <c r="KNT3215" s="132"/>
      <c r="KNU3215" s="132"/>
      <c r="KNV3215" s="132"/>
      <c r="KNW3215" s="132"/>
      <c r="KNX3215" s="132"/>
      <c r="KNY3215" s="132"/>
      <c r="KNZ3215" s="132"/>
      <c r="KOA3215" s="132"/>
      <c r="KOB3215" s="132"/>
      <c r="KOC3215" s="132"/>
      <c r="KOD3215" s="132"/>
      <c r="KOE3215" s="132"/>
      <c r="KOF3215" s="132"/>
      <c r="KOG3215" s="132"/>
      <c r="KOH3215" s="132"/>
      <c r="KOI3215" s="132"/>
      <c r="KOJ3215" s="132"/>
      <c r="KOK3215" s="132"/>
      <c r="KOL3215" s="132"/>
      <c r="KOM3215" s="132"/>
      <c r="KON3215" s="132"/>
      <c r="KOO3215" s="132"/>
      <c r="KOP3215" s="132"/>
      <c r="KOQ3215" s="132"/>
      <c r="KOR3215" s="132"/>
      <c r="KOS3215" s="132"/>
      <c r="KOT3215" s="132"/>
      <c r="KOU3215" s="132"/>
      <c r="KOV3215" s="132"/>
      <c r="KOW3215" s="132"/>
      <c r="KOX3215" s="132"/>
      <c r="KOY3215" s="132"/>
      <c r="KOZ3215" s="132"/>
      <c r="KPA3215" s="132"/>
      <c r="KPB3215" s="132"/>
      <c r="KPC3215" s="132"/>
      <c r="KPD3215" s="132"/>
      <c r="KPE3215" s="132"/>
      <c r="KPF3215" s="132"/>
      <c r="KPG3215" s="132"/>
      <c r="KPH3215" s="132"/>
      <c r="KPI3215" s="132"/>
      <c r="KPJ3215" s="132"/>
      <c r="KPK3215" s="132"/>
      <c r="KPL3215" s="132"/>
      <c r="KPM3215" s="132"/>
      <c r="KPN3215" s="132"/>
      <c r="KPO3215" s="132"/>
      <c r="KPP3215" s="132"/>
      <c r="KPQ3215" s="132"/>
      <c r="KPR3215" s="132"/>
      <c r="KPS3215" s="132"/>
      <c r="KPT3215" s="132"/>
      <c r="KPU3215" s="132"/>
      <c r="KPV3215" s="132"/>
      <c r="KPW3215" s="132"/>
      <c r="KPX3215" s="132"/>
      <c r="KPY3215" s="132"/>
      <c r="KPZ3215" s="132"/>
      <c r="KQA3215" s="132"/>
      <c r="KQB3215" s="132"/>
      <c r="KQC3215" s="132"/>
      <c r="KQD3215" s="132"/>
      <c r="KQE3215" s="132"/>
      <c r="KQF3215" s="132"/>
      <c r="KQG3215" s="132"/>
      <c r="KQH3215" s="132"/>
      <c r="KQI3215" s="132"/>
      <c r="KQJ3215" s="132"/>
      <c r="KQK3215" s="132"/>
      <c r="KQL3215" s="132"/>
      <c r="KQM3215" s="132"/>
      <c r="KQN3215" s="132"/>
      <c r="KQO3215" s="132"/>
      <c r="KQP3215" s="132"/>
      <c r="KQQ3215" s="132"/>
      <c r="KQR3215" s="132"/>
      <c r="KQS3215" s="132"/>
      <c r="KQT3215" s="132"/>
      <c r="KQU3215" s="132"/>
      <c r="KQV3215" s="132"/>
      <c r="KQW3215" s="132"/>
      <c r="KQX3215" s="132"/>
      <c r="KQY3215" s="132"/>
      <c r="KQZ3215" s="132"/>
      <c r="KRA3215" s="132"/>
      <c r="KRB3215" s="132"/>
      <c r="KRC3215" s="132"/>
      <c r="KRD3215" s="132"/>
      <c r="KRE3215" s="132"/>
      <c r="KRF3215" s="132"/>
      <c r="KRG3215" s="132"/>
      <c r="KRH3215" s="132"/>
      <c r="KRI3215" s="132"/>
      <c r="KRJ3215" s="132"/>
      <c r="KRK3215" s="132"/>
      <c r="KRL3215" s="132"/>
      <c r="KRM3215" s="132"/>
      <c r="KRN3215" s="132"/>
      <c r="KRO3215" s="132"/>
      <c r="KRP3215" s="132"/>
      <c r="KRQ3215" s="132"/>
      <c r="KRR3215" s="132"/>
      <c r="KRS3215" s="132"/>
      <c r="KRT3215" s="132"/>
      <c r="KRU3215" s="132"/>
      <c r="KRV3215" s="132"/>
      <c r="KRW3215" s="132"/>
      <c r="KRX3215" s="132"/>
      <c r="KRY3215" s="132"/>
      <c r="KRZ3215" s="132"/>
      <c r="KSA3215" s="132"/>
      <c r="KSB3215" s="132"/>
      <c r="KSC3215" s="132"/>
      <c r="KSD3215" s="132"/>
      <c r="KSE3215" s="132"/>
      <c r="KSF3215" s="132"/>
      <c r="KSG3215" s="132"/>
      <c r="KSH3215" s="132"/>
      <c r="KSI3215" s="132"/>
      <c r="KSJ3215" s="132"/>
      <c r="KSK3215" s="132"/>
      <c r="KSL3215" s="132"/>
      <c r="KSM3215" s="132"/>
      <c r="KSN3215" s="132"/>
      <c r="KSO3215" s="132"/>
      <c r="KSP3215" s="132"/>
      <c r="KSQ3215" s="132"/>
      <c r="KSR3215" s="132"/>
      <c r="KSS3215" s="132"/>
      <c r="KST3215" s="132"/>
      <c r="KSU3215" s="132"/>
      <c r="KSV3215" s="132"/>
      <c r="KSW3215" s="132"/>
      <c r="KSX3215" s="132"/>
      <c r="KSY3215" s="132"/>
      <c r="KSZ3215" s="132"/>
      <c r="KTA3215" s="132"/>
      <c r="KTB3215" s="132"/>
      <c r="KTC3215" s="132"/>
      <c r="KTD3215" s="132"/>
      <c r="KTE3215" s="132"/>
      <c r="KTF3215" s="132"/>
      <c r="KTG3215" s="132"/>
      <c r="KTH3215" s="132"/>
      <c r="KTI3215" s="132"/>
      <c r="KTJ3215" s="132"/>
      <c r="KTK3215" s="132"/>
      <c r="KTL3215" s="132"/>
      <c r="KTM3215" s="132"/>
      <c r="KTN3215" s="132"/>
      <c r="KTO3215" s="132"/>
      <c r="KTP3215" s="132"/>
      <c r="KTQ3215" s="132"/>
      <c r="KTR3215" s="132"/>
      <c r="KTS3215" s="132"/>
      <c r="KTT3215" s="132"/>
      <c r="KTU3215" s="132"/>
      <c r="KTV3215" s="132"/>
      <c r="KTW3215" s="132"/>
      <c r="KTX3215" s="132"/>
      <c r="KTY3215" s="132"/>
      <c r="KTZ3215" s="132"/>
      <c r="KUA3215" s="132"/>
      <c r="KUB3215" s="132"/>
      <c r="KUC3215" s="132"/>
      <c r="KUD3215" s="132"/>
      <c r="KUE3215" s="132"/>
      <c r="KUF3215" s="132"/>
      <c r="KUG3215" s="132"/>
      <c r="KUH3215" s="132"/>
      <c r="KUI3215" s="132"/>
      <c r="KUJ3215" s="132"/>
      <c r="KUK3215" s="132"/>
      <c r="KUL3215" s="132"/>
      <c r="KUM3215" s="132"/>
      <c r="KUN3215" s="132"/>
      <c r="KUO3215" s="132"/>
      <c r="KUP3215" s="132"/>
      <c r="KUQ3215" s="132"/>
      <c r="KUR3215" s="132"/>
      <c r="KUS3215" s="132"/>
      <c r="KUT3215" s="132"/>
      <c r="KUU3215" s="132"/>
      <c r="KUV3215" s="132"/>
      <c r="KUW3215" s="132"/>
      <c r="KUX3215" s="132"/>
      <c r="KUY3215" s="132"/>
      <c r="KUZ3215" s="132"/>
      <c r="KVA3215" s="132"/>
      <c r="KVB3215" s="132"/>
      <c r="KVC3215" s="132"/>
      <c r="KVD3215" s="132"/>
      <c r="KVE3215" s="132"/>
      <c r="KVF3215" s="132"/>
      <c r="KVG3215" s="132"/>
      <c r="KVH3215" s="132"/>
      <c r="KVI3215" s="132"/>
      <c r="KVJ3215" s="132"/>
      <c r="KVK3215" s="132"/>
      <c r="KVL3215" s="132"/>
      <c r="KVM3215" s="132"/>
      <c r="KVN3215" s="132"/>
      <c r="KVO3215" s="132"/>
      <c r="KVP3215" s="132"/>
      <c r="KVQ3215" s="132"/>
      <c r="KVR3215" s="132"/>
      <c r="KVS3215" s="132"/>
      <c r="KVT3215" s="132"/>
      <c r="KVU3215" s="132"/>
      <c r="KVV3215" s="132"/>
      <c r="KVW3215" s="132"/>
      <c r="KVX3215" s="132"/>
      <c r="KVY3215" s="132"/>
      <c r="KVZ3215" s="132"/>
      <c r="KWA3215" s="132"/>
      <c r="KWB3215" s="132"/>
      <c r="KWC3215" s="132"/>
      <c r="KWD3215" s="132"/>
      <c r="KWE3215" s="132"/>
      <c r="KWF3215" s="132"/>
      <c r="KWG3215" s="132"/>
      <c r="KWH3215" s="132"/>
      <c r="KWI3215" s="132"/>
      <c r="KWJ3215" s="132"/>
      <c r="KWK3215" s="132"/>
      <c r="KWL3215" s="132"/>
      <c r="KWM3215" s="132"/>
      <c r="KWN3215" s="132"/>
      <c r="KWO3215" s="132"/>
      <c r="KWP3215" s="132"/>
      <c r="KWQ3215" s="132"/>
      <c r="KWR3215" s="132"/>
      <c r="KWS3215" s="132"/>
      <c r="KWT3215" s="132"/>
      <c r="KWU3215" s="132"/>
      <c r="KWV3215" s="132"/>
      <c r="KWW3215" s="132"/>
      <c r="KWX3215" s="132"/>
      <c r="KWY3215" s="132"/>
      <c r="KWZ3215" s="132"/>
      <c r="KXA3215" s="132"/>
      <c r="KXB3215" s="132"/>
      <c r="KXC3215" s="132"/>
      <c r="KXD3215" s="132"/>
      <c r="KXE3215" s="132"/>
      <c r="KXF3215" s="132"/>
      <c r="KXG3215" s="132"/>
      <c r="KXH3215" s="132"/>
      <c r="KXI3215" s="132"/>
      <c r="KXJ3215" s="132"/>
      <c r="KXK3215" s="132"/>
      <c r="KXL3215" s="132"/>
      <c r="KXM3215" s="132"/>
      <c r="KXN3215" s="132"/>
      <c r="KXO3215" s="132"/>
      <c r="KXP3215" s="132"/>
      <c r="KXQ3215" s="132"/>
      <c r="KXR3215" s="132"/>
      <c r="KXS3215" s="132"/>
      <c r="KXT3215" s="132"/>
      <c r="KXU3215" s="132"/>
      <c r="KXV3215" s="132"/>
      <c r="KXW3215" s="132"/>
      <c r="KXX3215" s="132"/>
      <c r="KXY3215" s="132"/>
      <c r="KXZ3215" s="132"/>
      <c r="KYA3215" s="132"/>
      <c r="KYB3215" s="132"/>
      <c r="KYC3215" s="132"/>
      <c r="KYD3215" s="132"/>
      <c r="KYE3215" s="132"/>
      <c r="KYF3215" s="132"/>
      <c r="KYG3215" s="132"/>
      <c r="KYH3215" s="132"/>
      <c r="KYI3215" s="132"/>
      <c r="KYJ3215" s="132"/>
      <c r="KYK3215" s="132"/>
      <c r="KYL3215" s="132"/>
      <c r="KYM3215" s="132"/>
      <c r="KYN3215" s="132"/>
      <c r="KYO3215" s="132"/>
      <c r="KYP3215" s="132"/>
      <c r="KYQ3215" s="132"/>
      <c r="KYR3215" s="132"/>
      <c r="KYS3215" s="132"/>
      <c r="KYT3215" s="132"/>
      <c r="KYU3215" s="132"/>
      <c r="KYV3215" s="132"/>
      <c r="KYW3215" s="132"/>
      <c r="KYX3215" s="132"/>
      <c r="KYY3215" s="132"/>
      <c r="KYZ3215" s="132"/>
      <c r="KZA3215" s="132"/>
      <c r="KZB3215" s="132"/>
      <c r="KZC3215" s="132"/>
      <c r="KZD3215" s="132"/>
      <c r="KZE3215" s="132"/>
      <c r="KZF3215" s="132"/>
      <c r="KZG3215" s="132"/>
      <c r="KZH3215" s="132"/>
      <c r="KZI3215" s="132"/>
      <c r="KZJ3215" s="132"/>
      <c r="KZK3215" s="132"/>
      <c r="KZL3215" s="132"/>
      <c r="KZM3215" s="132"/>
      <c r="KZN3215" s="132"/>
      <c r="KZO3215" s="132"/>
      <c r="KZP3215" s="132"/>
      <c r="KZQ3215" s="132"/>
      <c r="KZR3215" s="132"/>
      <c r="KZS3215" s="132"/>
      <c r="KZT3215" s="132"/>
      <c r="KZU3215" s="132"/>
      <c r="KZV3215" s="132"/>
      <c r="KZW3215" s="132"/>
      <c r="KZX3215" s="132"/>
      <c r="KZY3215" s="132"/>
      <c r="KZZ3215" s="132"/>
      <c r="LAA3215" s="132"/>
      <c r="LAB3215" s="132"/>
      <c r="LAC3215" s="132"/>
      <c r="LAD3215" s="132"/>
      <c r="LAE3215" s="132"/>
      <c r="LAF3215" s="132"/>
      <c r="LAG3215" s="132"/>
      <c r="LAH3215" s="132"/>
      <c r="LAI3215" s="132"/>
      <c r="LAJ3215" s="132"/>
      <c r="LAK3215" s="132"/>
      <c r="LAL3215" s="132"/>
      <c r="LAM3215" s="132"/>
      <c r="LAN3215" s="132"/>
      <c r="LAO3215" s="132"/>
      <c r="LAP3215" s="132"/>
      <c r="LAQ3215" s="132"/>
      <c r="LAR3215" s="132"/>
      <c r="LAS3215" s="132"/>
      <c r="LAT3215" s="132"/>
      <c r="LAU3215" s="132"/>
      <c r="LAV3215" s="132"/>
      <c r="LAW3215" s="132"/>
      <c r="LAX3215" s="132"/>
      <c r="LAY3215" s="132"/>
      <c r="LAZ3215" s="132"/>
      <c r="LBA3215" s="132"/>
      <c r="LBB3215" s="132"/>
      <c r="LBC3215" s="132"/>
      <c r="LBD3215" s="132"/>
      <c r="LBE3215" s="132"/>
      <c r="LBF3215" s="132"/>
      <c r="LBG3215" s="132"/>
      <c r="LBH3215" s="132"/>
      <c r="LBI3215" s="132"/>
      <c r="LBJ3215" s="132"/>
      <c r="LBK3215" s="132"/>
      <c r="LBL3215" s="132"/>
      <c r="LBM3215" s="132"/>
      <c r="LBN3215" s="132"/>
      <c r="LBO3215" s="132"/>
      <c r="LBP3215" s="132"/>
      <c r="LBQ3215" s="132"/>
      <c r="LBR3215" s="132"/>
      <c r="LBS3215" s="132"/>
      <c r="LBT3215" s="132"/>
      <c r="LBU3215" s="132"/>
      <c r="LBV3215" s="132"/>
      <c r="LBW3215" s="132"/>
      <c r="LBX3215" s="132"/>
      <c r="LBY3215" s="132"/>
      <c r="LBZ3215" s="132"/>
      <c r="LCA3215" s="132"/>
      <c r="LCB3215" s="132"/>
      <c r="LCC3215" s="132"/>
      <c r="LCD3215" s="132"/>
      <c r="LCE3215" s="132"/>
      <c r="LCF3215" s="132"/>
      <c r="LCG3215" s="132"/>
      <c r="LCH3215" s="132"/>
      <c r="LCI3215" s="132"/>
      <c r="LCJ3215" s="132"/>
      <c r="LCK3215" s="132"/>
      <c r="LCL3215" s="132"/>
      <c r="LCM3215" s="132"/>
      <c r="LCN3215" s="132"/>
      <c r="LCO3215" s="132"/>
      <c r="LCP3215" s="132"/>
      <c r="LCQ3215" s="132"/>
      <c r="LCR3215" s="132"/>
      <c r="LCS3215" s="132"/>
      <c r="LCT3215" s="132"/>
      <c r="LCU3215" s="132"/>
      <c r="LCV3215" s="132"/>
      <c r="LCW3215" s="132"/>
      <c r="LCX3215" s="132"/>
      <c r="LCY3215" s="132"/>
      <c r="LCZ3215" s="132"/>
      <c r="LDA3215" s="132"/>
      <c r="LDB3215" s="132"/>
      <c r="LDC3215" s="132"/>
      <c r="LDD3215" s="132"/>
      <c r="LDE3215" s="132"/>
      <c r="LDF3215" s="132"/>
      <c r="LDG3215" s="132"/>
      <c r="LDH3215" s="132"/>
      <c r="LDI3215" s="132"/>
      <c r="LDJ3215" s="132"/>
      <c r="LDK3215" s="132"/>
      <c r="LDL3215" s="132"/>
      <c r="LDM3215" s="132"/>
      <c r="LDN3215" s="132"/>
      <c r="LDO3215" s="132"/>
      <c r="LDP3215" s="132"/>
      <c r="LDQ3215" s="132"/>
      <c r="LDR3215" s="132"/>
      <c r="LDS3215" s="132"/>
      <c r="LDT3215" s="132"/>
      <c r="LDU3215" s="132"/>
      <c r="LDV3215" s="132"/>
      <c r="LDW3215" s="132"/>
      <c r="LDX3215" s="132"/>
      <c r="LDY3215" s="132"/>
      <c r="LDZ3215" s="132"/>
      <c r="LEA3215" s="132"/>
      <c r="LEB3215" s="132"/>
      <c r="LEC3215" s="132"/>
      <c r="LED3215" s="132"/>
      <c r="LEE3215" s="132"/>
      <c r="LEF3215" s="132"/>
      <c r="LEG3215" s="132"/>
      <c r="LEH3215" s="132"/>
      <c r="LEI3215" s="132"/>
      <c r="LEJ3215" s="132"/>
      <c r="LEK3215" s="132"/>
      <c r="LEL3215" s="132"/>
      <c r="LEM3215" s="132"/>
      <c r="LEN3215" s="132"/>
      <c r="LEO3215" s="132"/>
      <c r="LEP3215" s="132"/>
      <c r="LEQ3215" s="132"/>
      <c r="LER3215" s="132"/>
      <c r="LES3215" s="132"/>
      <c r="LET3215" s="132"/>
      <c r="LEU3215" s="132"/>
      <c r="LEV3215" s="132"/>
      <c r="LEW3215" s="132"/>
      <c r="LEX3215" s="132"/>
      <c r="LEY3215" s="132"/>
      <c r="LEZ3215" s="132"/>
      <c r="LFA3215" s="132"/>
      <c r="LFB3215" s="132"/>
      <c r="LFC3215" s="132"/>
      <c r="LFD3215" s="132"/>
      <c r="LFE3215" s="132"/>
      <c r="LFF3215" s="132"/>
      <c r="LFG3215" s="132"/>
      <c r="LFH3215" s="132"/>
      <c r="LFI3215" s="132"/>
      <c r="LFJ3215" s="132"/>
      <c r="LFK3215" s="132"/>
      <c r="LFL3215" s="132"/>
      <c r="LFM3215" s="132"/>
      <c r="LFN3215" s="132"/>
      <c r="LFO3215" s="132"/>
      <c r="LFP3215" s="132"/>
      <c r="LFQ3215" s="132"/>
      <c r="LFR3215" s="132"/>
      <c r="LFS3215" s="132"/>
      <c r="LFT3215" s="132"/>
      <c r="LFU3215" s="132"/>
      <c r="LFV3215" s="132"/>
      <c r="LFW3215" s="132"/>
      <c r="LFX3215" s="132"/>
      <c r="LFY3215" s="132"/>
      <c r="LFZ3215" s="132"/>
      <c r="LGA3215" s="132"/>
      <c r="LGB3215" s="132"/>
      <c r="LGC3215" s="132"/>
      <c r="LGD3215" s="132"/>
      <c r="LGE3215" s="132"/>
      <c r="LGF3215" s="132"/>
      <c r="LGG3215" s="132"/>
      <c r="LGH3215" s="132"/>
      <c r="LGI3215" s="132"/>
      <c r="LGJ3215" s="132"/>
      <c r="LGK3215" s="132"/>
      <c r="LGL3215" s="132"/>
      <c r="LGM3215" s="132"/>
      <c r="LGN3215" s="132"/>
      <c r="LGO3215" s="132"/>
      <c r="LGP3215" s="132"/>
      <c r="LGQ3215" s="132"/>
      <c r="LGR3215" s="132"/>
      <c r="LGS3215" s="132"/>
      <c r="LGT3215" s="132"/>
      <c r="LGU3215" s="132"/>
      <c r="LGV3215" s="132"/>
      <c r="LGW3215" s="132"/>
      <c r="LGX3215" s="132"/>
      <c r="LGY3215" s="132"/>
      <c r="LGZ3215" s="132"/>
      <c r="LHA3215" s="132"/>
      <c r="LHB3215" s="132"/>
      <c r="LHC3215" s="132"/>
      <c r="LHD3215" s="132"/>
      <c r="LHE3215" s="132"/>
      <c r="LHF3215" s="132"/>
      <c r="LHG3215" s="132"/>
      <c r="LHH3215" s="132"/>
      <c r="LHI3215" s="132"/>
      <c r="LHJ3215" s="132"/>
      <c r="LHK3215" s="132"/>
      <c r="LHL3215" s="132"/>
      <c r="LHM3215" s="132"/>
      <c r="LHN3215" s="132"/>
      <c r="LHO3215" s="132"/>
      <c r="LHP3215" s="132"/>
      <c r="LHQ3215" s="132"/>
      <c r="LHR3215" s="132"/>
      <c r="LHS3215" s="132"/>
      <c r="LHT3215" s="132"/>
      <c r="LHU3215" s="132"/>
      <c r="LHV3215" s="132"/>
      <c r="LHW3215" s="132"/>
      <c r="LHX3215" s="132"/>
      <c r="LHY3215" s="132"/>
      <c r="LHZ3215" s="132"/>
      <c r="LIA3215" s="132"/>
      <c r="LIB3215" s="132"/>
      <c r="LIC3215" s="132"/>
      <c r="LID3215" s="132"/>
      <c r="LIE3215" s="132"/>
      <c r="LIF3215" s="132"/>
      <c r="LIG3215" s="132"/>
      <c r="LIH3215" s="132"/>
      <c r="LII3215" s="132"/>
      <c r="LIJ3215" s="132"/>
      <c r="LIK3215" s="132"/>
      <c r="LIL3215" s="132"/>
      <c r="LIM3215" s="132"/>
      <c r="LIN3215" s="132"/>
      <c r="LIO3215" s="132"/>
      <c r="LIP3215" s="132"/>
      <c r="LIQ3215" s="132"/>
      <c r="LIR3215" s="132"/>
      <c r="LIS3215" s="132"/>
      <c r="LIT3215" s="132"/>
      <c r="LIU3215" s="132"/>
      <c r="LIV3215" s="132"/>
      <c r="LIW3215" s="132"/>
      <c r="LIX3215" s="132"/>
      <c r="LIY3215" s="132"/>
      <c r="LIZ3215" s="132"/>
      <c r="LJA3215" s="132"/>
      <c r="LJB3215" s="132"/>
      <c r="LJC3215" s="132"/>
      <c r="LJD3215" s="132"/>
      <c r="LJE3215" s="132"/>
      <c r="LJF3215" s="132"/>
      <c r="LJG3215" s="132"/>
      <c r="LJH3215" s="132"/>
      <c r="LJI3215" s="132"/>
      <c r="LJJ3215" s="132"/>
      <c r="LJK3215" s="132"/>
      <c r="LJL3215" s="132"/>
      <c r="LJM3215" s="132"/>
      <c r="LJN3215" s="132"/>
      <c r="LJO3215" s="132"/>
      <c r="LJP3215" s="132"/>
      <c r="LJQ3215" s="132"/>
      <c r="LJR3215" s="132"/>
      <c r="LJS3215" s="132"/>
      <c r="LJT3215" s="132"/>
      <c r="LJU3215" s="132"/>
      <c r="LJV3215" s="132"/>
      <c r="LJW3215" s="132"/>
      <c r="LJX3215" s="132"/>
      <c r="LJY3215" s="132"/>
      <c r="LJZ3215" s="132"/>
      <c r="LKA3215" s="132"/>
      <c r="LKB3215" s="132"/>
      <c r="LKC3215" s="132"/>
      <c r="LKD3215" s="132"/>
      <c r="LKE3215" s="132"/>
      <c r="LKF3215" s="132"/>
      <c r="LKG3215" s="132"/>
      <c r="LKH3215" s="132"/>
      <c r="LKI3215" s="132"/>
      <c r="LKJ3215" s="132"/>
      <c r="LKK3215" s="132"/>
      <c r="LKL3215" s="132"/>
      <c r="LKM3215" s="132"/>
      <c r="LKN3215" s="132"/>
      <c r="LKO3215" s="132"/>
      <c r="LKP3215" s="132"/>
      <c r="LKQ3215" s="132"/>
      <c r="LKR3215" s="132"/>
      <c r="LKS3215" s="132"/>
      <c r="LKT3215" s="132"/>
      <c r="LKU3215" s="132"/>
      <c r="LKV3215" s="132"/>
      <c r="LKW3215" s="132"/>
      <c r="LKX3215" s="132"/>
      <c r="LKY3215" s="132"/>
      <c r="LKZ3215" s="132"/>
      <c r="LLA3215" s="132"/>
      <c r="LLB3215" s="132"/>
      <c r="LLC3215" s="132"/>
      <c r="LLD3215" s="132"/>
      <c r="LLE3215" s="132"/>
      <c r="LLF3215" s="132"/>
      <c r="LLG3215" s="132"/>
      <c r="LLH3215" s="132"/>
      <c r="LLI3215" s="132"/>
      <c r="LLJ3215" s="132"/>
      <c r="LLK3215" s="132"/>
      <c r="LLL3215" s="132"/>
      <c r="LLM3215" s="132"/>
      <c r="LLN3215" s="132"/>
      <c r="LLO3215" s="132"/>
      <c r="LLP3215" s="132"/>
      <c r="LLQ3215" s="132"/>
      <c r="LLR3215" s="132"/>
      <c r="LLS3215" s="132"/>
      <c r="LLT3215" s="132"/>
      <c r="LLU3215" s="132"/>
      <c r="LLV3215" s="132"/>
      <c r="LLW3215" s="132"/>
      <c r="LLX3215" s="132"/>
      <c r="LLY3215" s="132"/>
      <c r="LLZ3215" s="132"/>
      <c r="LMA3215" s="132"/>
      <c r="LMB3215" s="132"/>
      <c r="LMC3215" s="132"/>
      <c r="LMD3215" s="132"/>
      <c r="LME3215" s="132"/>
      <c r="LMF3215" s="132"/>
      <c r="LMG3215" s="132"/>
      <c r="LMH3215" s="132"/>
      <c r="LMI3215" s="132"/>
      <c r="LMJ3215" s="132"/>
      <c r="LMK3215" s="132"/>
      <c r="LML3215" s="132"/>
      <c r="LMM3215" s="132"/>
      <c r="LMN3215" s="132"/>
      <c r="LMO3215" s="132"/>
      <c r="LMP3215" s="132"/>
      <c r="LMQ3215" s="132"/>
      <c r="LMR3215" s="132"/>
      <c r="LMS3215" s="132"/>
      <c r="LMT3215" s="132"/>
      <c r="LMU3215" s="132"/>
      <c r="LMV3215" s="132"/>
      <c r="LMW3215" s="132"/>
      <c r="LMX3215" s="132"/>
      <c r="LMY3215" s="132"/>
      <c r="LMZ3215" s="132"/>
      <c r="LNA3215" s="132"/>
      <c r="LNB3215" s="132"/>
      <c r="LNC3215" s="132"/>
      <c r="LND3215" s="132"/>
      <c r="LNE3215" s="132"/>
      <c r="LNF3215" s="132"/>
      <c r="LNG3215" s="132"/>
      <c r="LNH3215" s="132"/>
      <c r="LNI3215" s="132"/>
      <c r="LNJ3215" s="132"/>
      <c r="LNK3215" s="132"/>
      <c r="LNL3215" s="132"/>
      <c r="LNM3215" s="132"/>
      <c r="LNN3215" s="132"/>
      <c r="LNO3215" s="132"/>
      <c r="LNP3215" s="132"/>
      <c r="LNQ3215" s="132"/>
      <c r="LNR3215" s="132"/>
      <c r="LNS3215" s="132"/>
      <c r="LNT3215" s="132"/>
      <c r="LNU3215" s="132"/>
      <c r="LNV3215" s="132"/>
      <c r="LNW3215" s="132"/>
      <c r="LNX3215" s="132"/>
      <c r="LNY3215" s="132"/>
      <c r="LNZ3215" s="132"/>
      <c r="LOA3215" s="132"/>
      <c r="LOB3215" s="132"/>
      <c r="LOC3215" s="132"/>
      <c r="LOD3215" s="132"/>
      <c r="LOE3215" s="132"/>
      <c r="LOF3215" s="132"/>
      <c r="LOG3215" s="132"/>
      <c r="LOH3215" s="132"/>
      <c r="LOI3215" s="132"/>
      <c r="LOJ3215" s="132"/>
      <c r="LOK3215" s="132"/>
      <c r="LOL3215" s="132"/>
      <c r="LOM3215" s="132"/>
      <c r="LON3215" s="132"/>
      <c r="LOO3215" s="132"/>
      <c r="LOP3215" s="132"/>
      <c r="LOQ3215" s="132"/>
      <c r="LOR3215" s="132"/>
      <c r="LOS3215" s="132"/>
      <c r="LOT3215" s="132"/>
      <c r="LOU3215" s="132"/>
      <c r="LOV3215" s="132"/>
      <c r="LOW3215" s="132"/>
      <c r="LOX3215" s="132"/>
      <c r="LOY3215" s="132"/>
      <c r="LOZ3215" s="132"/>
      <c r="LPA3215" s="132"/>
      <c r="LPB3215" s="132"/>
      <c r="LPC3215" s="132"/>
      <c r="LPD3215" s="132"/>
      <c r="LPE3215" s="132"/>
      <c r="LPF3215" s="132"/>
      <c r="LPG3215" s="132"/>
      <c r="LPH3215" s="132"/>
      <c r="LPI3215" s="132"/>
      <c r="LPJ3215" s="132"/>
      <c r="LPK3215" s="132"/>
      <c r="LPL3215" s="132"/>
      <c r="LPM3215" s="132"/>
      <c r="LPN3215" s="132"/>
      <c r="LPO3215" s="132"/>
      <c r="LPP3215" s="132"/>
      <c r="LPQ3215" s="132"/>
      <c r="LPR3215" s="132"/>
      <c r="LPS3215" s="132"/>
      <c r="LPT3215" s="132"/>
      <c r="LPU3215" s="132"/>
      <c r="LPV3215" s="132"/>
      <c r="LPW3215" s="132"/>
      <c r="LPX3215" s="132"/>
      <c r="LPY3215" s="132"/>
      <c r="LPZ3215" s="132"/>
      <c r="LQA3215" s="132"/>
      <c r="LQB3215" s="132"/>
      <c r="LQC3215" s="132"/>
      <c r="LQD3215" s="132"/>
      <c r="LQE3215" s="132"/>
      <c r="LQF3215" s="132"/>
      <c r="LQG3215" s="132"/>
      <c r="LQH3215" s="132"/>
      <c r="LQI3215" s="132"/>
      <c r="LQJ3215" s="132"/>
      <c r="LQK3215" s="132"/>
      <c r="LQL3215" s="132"/>
      <c r="LQM3215" s="132"/>
      <c r="LQN3215" s="132"/>
      <c r="LQO3215" s="132"/>
      <c r="LQP3215" s="132"/>
      <c r="LQQ3215" s="132"/>
      <c r="LQR3215" s="132"/>
      <c r="LQS3215" s="132"/>
      <c r="LQT3215" s="132"/>
      <c r="LQU3215" s="132"/>
      <c r="LQV3215" s="132"/>
      <c r="LQW3215" s="132"/>
      <c r="LQX3215" s="132"/>
      <c r="LQY3215" s="132"/>
      <c r="LQZ3215" s="132"/>
      <c r="LRA3215" s="132"/>
      <c r="LRB3215" s="132"/>
      <c r="LRC3215" s="132"/>
      <c r="LRD3215" s="132"/>
      <c r="LRE3215" s="132"/>
      <c r="LRF3215" s="132"/>
      <c r="LRG3215" s="132"/>
      <c r="LRH3215" s="132"/>
      <c r="LRI3215" s="132"/>
      <c r="LRJ3215" s="132"/>
      <c r="LRK3215" s="132"/>
      <c r="LRL3215" s="132"/>
      <c r="LRM3215" s="132"/>
      <c r="LRN3215" s="132"/>
      <c r="LRO3215" s="132"/>
      <c r="LRP3215" s="132"/>
      <c r="LRQ3215" s="132"/>
      <c r="LRR3215" s="132"/>
      <c r="LRS3215" s="132"/>
      <c r="LRT3215" s="132"/>
      <c r="LRU3215" s="132"/>
      <c r="LRV3215" s="132"/>
      <c r="LRW3215" s="132"/>
      <c r="LRX3215" s="132"/>
      <c r="LRY3215" s="132"/>
      <c r="LRZ3215" s="132"/>
      <c r="LSA3215" s="132"/>
      <c r="LSB3215" s="132"/>
      <c r="LSC3215" s="132"/>
      <c r="LSD3215" s="132"/>
      <c r="LSE3215" s="132"/>
      <c r="LSF3215" s="132"/>
      <c r="LSG3215" s="132"/>
      <c r="LSH3215" s="132"/>
      <c r="LSI3215" s="132"/>
      <c r="LSJ3215" s="132"/>
      <c r="LSK3215" s="132"/>
      <c r="LSL3215" s="132"/>
      <c r="LSM3215" s="132"/>
      <c r="LSN3215" s="132"/>
      <c r="LSO3215" s="132"/>
      <c r="LSP3215" s="132"/>
      <c r="LSQ3215" s="132"/>
      <c r="LSR3215" s="132"/>
      <c r="LSS3215" s="132"/>
      <c r="LST3215" s="132"/>
      <c r="LSU3215" s="132"/>
      <c r="LSV3215" s="132"/>
      <c r="LSW3215" s="132"/>
      <c r="LSX3215" s="132"/>
      <c r="LSY3215" s="132"/>
      <c r="LSZ3215" s="132"/>
      <c r="LTA3215" s="132"/>
      <c r="LTB3215" s="132"/>
      <c r="LTC3215" s="132"/>
      <c r="LTD3215" s="132"/>
      <c r="LTE3215" s="132"/>
      <c r="LTF3215" s="132"/>
      <c r="LTG3215" s="132"/>
      <c r="LTH3215" s="132"/>
      <c r="LTI3215" s="132"/>
      <c r="LTJ3215" s="132"/>
      <c r="LTK3215" s="132"/>
      <c r="LTL3215" s="132"/>
      <c r="LTM3215" s="132"/>
      <c r="LTN3215" s="132"/>
      <c r="LTO3215" s="132"/>
      <c r="LTP3215" s="132"/>
      <c r="LTQ3215" s="132"/>
      <c r="LTR3215" s="132"/>
      <c r="LTS3215" s="132"/>
      <c r="LTT3215" s="132"/>
      <c r="LTU3215" s="132"/>
      <c r="LTV3215" s="132"/>
      <c r="LTW3215" s="132"/>
      <c r="LTX3215" s="132"/>
      <c r="LTY3215" s="132"/>
      <c r="LTZ3215" s="132"/>
      <c r="LUA3215" s="132"/>
      <c r="LUB3215" s="132"/>
      <c r="LUC3215" s="132"/>
      <c r="LUD3215" s="132"/>
      <c r="LUE3215" s="132"/>
      <c r="LUF3215" s="132"/>
      <c r="LUG3215" s="132"/>
      <c r="LUH3215" s="132"/>
      <c r="LUI3215" s="132"/>
      <c r="LUJ3215" s="132"/>
      <c r="LUK3215" s="132"/>
      <c r="LUL3215" s="132"/>
      <c r="LUM3215" s="132"/>
      <c r="LUN3215" s="132"/>
      <c r="LUO3215" s="132"/>
      <c r="LUP3215" s="132"/>
      <c r="LUQ3215" s="132"/>
      <c r="LUR3215" s="132"/>
      <c r="LUS3215" s="132"/>
      <c r="LUT3215" s="132"/>
      <c r="LUU3215" s="132"/>
      <c r="LUV3215" s="132"/>
      <c r="LUW3215" s="132"/>
      <c r="LUX3215" s="132"/>
      <c r="LUY3215" s="132"/>
      <c r="LUZ3215" s="132"/>
      <c r="LVA3215" s="132"/>
      <c r="LVB3215" s="132"/>
      <c r="LVC3215" s="132"/>
      <c r="LVD3215" s="132"/>
      <c r="LVE3215" s="132"/>
      <c r="LVF3215" s="132"/>
      <c r="LVG3215" s="132"/>
      <c r="LVH3215" s="132"/>
      <c r="LVI3215" s="132"/>
      <c r="LVJ3215" s="132"/>
      <c r="LVK3215" s="132"/>
      <c r="LVL3215" s="132"/>
      <c r="LVM3215" s="132"/>
      <c r="LVN3215" s="132"/>
      <c r="LVO3215" s="132"/>
      <c r="LVP3215" s="132"/>
      <c r="LVQ3215" s="132"/>
      <c r="LVR3215" s="132"/>
      <c r="LVS3215" s="132"/>
      <c r="LVT3215" s="132"/>
      <c r="LVU3215" s="132"/>
      <c r="LVV3215" s="132"/>
      <c r="LVW3215" s="132"/>
      <c r="LVX3215" s="132"/>
      <c r="LVY3215" s="132"/>
      <c r="LVZ3215" s="132"/>
      <c r="LWA3215" s="132"/>
      <c r="LWB3215" s="132"/>
      <c r="LWC3215" s="132"/>
      <c r="LWD3215" s="132"/>
      <c r="LWE3215" s="132"/>
      <c r="LWF3215" s="132"/>
      <c r="LWG3215" s="132"/>
      <c r="LWH3215" s="132"/>
      <c r="LWI3215" s="132"/>
      <c r="LWJ3215" s="132"/>
      <c r="LWK3215" s="132"/>
      <c r="LWL3215" s="132"/>
      <c r="LWM3215" s="132"/>
      <c r="LWN3215" s="132"/>
      <c r="LWO3215" s="132"/>
      <c r="LWP3215" s="132"/>
      <c r="LWQ3215" s="132"/>
      <c r="LWR3215" s="132"/>
      <c r="LWS3215" s="132"/>
      <c r="LWT3215" s="132"/>
      <c r="LWU3215" s="132"/>
      <c r="LWV3215" s="132"/>
      <c r="LWW3215" s="132"/>
      <c r="LWX3215" s="132"/>
      <c r="LWY3215" s="132"/>
      <c r="LWZ3215" s="132"/>
      <c r="LXA3215" s="132"/>
      <c r="LXB3215" s="132"/>
      <c r="LXC3215" s="132"/>
      <c r="LXD3215" s="132"/>
      <c r="LXE3215" s="132"/>
      <c r="LXF3215" s="132"/>
      <c r="LXG3215" s="132"/>
      <c r="LXH3215" s="132"/>
      <c r="LXI3215" s="132"/>
      <c r="LXJ3215" s="132"/>
      <c r="LXK3215" s="132"/>
      <c r="LXL3215" s="132"/>
      <c r="LXM3215" s="132"/>
      <c r="LXN3215" s="132"/>
      <c r="LXO3215" s="132"/>
      <c r="LXP3215" s="132"/>
      <c r="LXQ3215" s="132"/>
      <c r="LXR3215" s="132"/>
      <c r="LXS3215" s="132"/>
      <c r="LXT3215" s="132"/>
      <c r="LXU3215" s="132"/>
      <c r="LXV3215" s="132"/>
      <c r="LXW3215" s="132"/>
      <c r="LXX3215" s="132"/>
      <c r="LXY3215" s="132"/>
      <c r="LXZ3215" s="132"/>
      <c r="LYA3215" s="132"/>
      <c r="LYB3215" s="132"/>
      <c r="LYC3215" s="132"/>
      <c r="LYD3215" s="132"/>
      <c r="LYE3215" s="132"/>
      <c r="LYF3215" s="132"/>
      <c r="LYG3215" s="132"/>
      <c r="LYH3215" s="132"/>
      <c r="LYI3215" s="132"/>
      <c r="LYJ3215" s="132"/>
      <c r="LYK3215" s="132"/>
      <c r="LYL3215" s="132"/>
      <c r="LYM3215" s="132"/>
      <c r="LYN3215" s="132"/>
      <c r="LYO3215" s="132"/>
      <c r="LYP3215" s="132"/>
      <c r="LYQ3215" s="132"/>
      <c r="LYR3215" s="132"/>
      <c r="LYS3215" s="132"/>
      <c r="LYT3215" s="132"/>
      <c r="LYU3215" s="132"/>
      <c r="LYV3215" s="132"/>
      <c r="LYW3215" s="132"/>
      <c r="LYX3215" s="132"/>
      <c r="LYY3215" s="132"/>
      <c r="LYZ3215" s="132"/>
      <c r="LZA3215" s="132"/>
      <c r="LZB3215" s="132"/>
      <c r="LZC3215" s="132"/>
      <c r="LZD3215" s="132"/>
      <c r="LZE3215" s="132"/>
      <c r="LZF3215" s="132"/>
      <c r="LZG3215" s="132"/>
      <c r="LZH3215" s="132"/>
      <c r="LZI3215" s="132"/>
      <c r="LZJ3215" s="132"/>
      <c r="LZK3215" s="132"/>
      <c r="LZL3215" s="132"/>
      <c r="LZM3215" s="132"/>
      <c r="LZN3215" s="132"/>
      <c r="LZO3215" s="132"/>
      <c r="LZP3215" s="132"/>
      <c r="LZQ3215" s="132"/>
      <c r="LZR3215" s="132"/>
      <c r="LZS3215" s="132"/>
      <c r="LZT3215" s="132"/>
      <c r="LZU3215" s="132"/>
      <c r="LZV3215" s="132"/>
      <c r="LZW3215" s="132"/>
      <c r="LZX3215" s="132"/>
      <c r="LZY3215" s="132"/>
      <c r="LZZ3215" s="132"/>
      <c r="MAA3215" s="132"/>
      <c r="MAB3215" s="132"/>
      <c r="MAC3215" s="132"/>
      <c r="MAD3215" s="132"/>
      <c r="MAE3215" s="132"/>
      <c r="MAF3215" s="132"/>
      <c r="MAG3215" s="132"/>
      <c r="MAH3215" s="132"/>
      <c r="MAI3215" s="132"/>
      <c r="MAJ3215" s="132"/>
      <c r="MAK3215" s="132"/>
      <c r="MAL3215" s="132"/>
      <c r="MAM3215" s="132"/>
      <c r="MAN3215" s="132"/>
      <c r="MAO3215" s="132"/>
      <c r="MAP3215" s="132"/>
      <c r="MAQ3215" s="132"/>
      <c r="MAR3215" s="132"/>
      <c r="MAS3215" s="132"/>
      <c r="MAT3215" s="132"/>
      <c r="MAU3215" s="132"/>
      <c r="MAV3215" s="132"/>
      <c r="MAW3215" s="132"/>
      <c r="MAX3215" s="132"/>
      <c r="MAY3215" s="132"/>
      <c r="MAZ3215" s="132"/>
      <c r="MBA3215" s="132"/>
      <c r="MBB3215" s="132"/>
      <c r="MBC3215" s="132"/>
      <c r="MBD3215" s="132"/>
      <c r="MBE3215" s="132"/>
      <c r="MBF3215" s="132"/>
      <c r="MBG3215" s="132"/>
      <c r="MBH3215" s="132"/>
      <c r="MBI3215" s="132"/>
      <c r="MBJ3215" s="132"/>
      <c r="MBK3215" s="132"/>
      <c r="MBL3215" s="132"/>
      <c r="MBM3215" s="132"/>
      <c r="MBN3215" s="132"/>
      <c r="MBO3215" s="132"/>
      <c r="MBP3215" s="132"/>
      <c r="MBQ3215" s="132"/>
      <c r="MBR3215" s="132"/>
      <c r="MBS3215" s="132"/>
      <c r="MBT3215" s="132"/>
      <c r="MBU3215" s="132"/>
      <c r="MBV3215" s="132"/>
      <c r="MBW3215" s="132"/>
      <c r="MBX3215" s="132"/>
      <c r="MBY3215" s="132"/>
      <c r="MBZ3215" s="132"/>
      <c r="MCA3215" s="132"/>
      <c r="MCB3215" s="132"/>
      <c r="MCC3215" s="132"/>
      <c r="MCD3215" s="132"/>
      <c r="MCE3215" s="132"/>
      <c r="MCF3215" s="132"/>
      <c r="MCG3215" s="132"/>
      <c r="MCH3215" s="132"/>
      <c r="MCI3215" s="132"/>
      <c r="MCJ3215" s="132"/>
      <c r="MCK3215" s="132"/>
      <c r="MCL3215" s="132"/>
      <c r="MCM3215" s="132"/>
      <c r="MCN3215" s="132"/>
      <c r="MCO3215" s="132"/>
      <c r="MCP3215" s="132"/>
      <c r="MCQ3215" s="132"/>
      <c r="MCR3215" s="132"/>
      <c r="MCS3215" s="132"/>
      <c r="MCT3215" s="132"/>
      <c r="MCU3215" s="132"/>
      <c r="MCV3215" s="132"/>
      <c r="MCW3215" s="132"/>
      <c r="MCX3215" s="132"/>
      <c r="MCY3215" s="132"/>
      <c r="MCZ3215" s="132"/>
      <c r="MDA3215" s="132"/>
      <c r="MDB3215" s="132"/>
      <c r="MDC3215" s="132"/>
      <c r="MDD3215" s="132"/>
      <c r="MDE3215" s="132"/>
      <c r="MDF3215" s="132"/>
      <c r="MDG3215" s="132"/>
      <c r="MDH3215" s="132"/>
      <c r="MDI3215" s="132"/>
      <c r="MDJ3215" s="132"/>
      <c r="MDK3215" s="132"/>
      <c r="MDL3215" s="132"/>
      <c r="MDM3215" s="132"/>
      <c r="MDN3215" s="132"/>
      <c r="MDO3215" s="132"/>
      <c r="MDP3215" s="132"/>
      <c r="MDQ3215" s="132"/>
      <c r="MDR3215" s="132"/>
      <c r="MDS3215" s="132"/>
      <c r="MDT3215" s="132"/>
      <c r="MDU3215" s="132"/>
      <c r="MDV3215" s="132"/>
      <c r="MDW3215" s="132"/>
      <c r="MDX3215" s="132"/>
      <c r="MDY3215" s="132"/>
      <c r="MDZ3215" s="132"/>
      <c r="MEA3215" s="132"/>
      <c r="MEB3215" s="132"/>
      <c r="MEC3215" s="132"/>
      <c r="MED3215" s="132"/>
      <c r="MEE3215" s="132"/>
      <c r="MEF3215" s="132"/>
      <c r="MEG3215" s="132"/>
      <c r="MEH3215" s="132"/>
      <c r="MEI3215" s="132"/>
      <c r="MEJ3215" s="132"/>
      <c r="MEK3215" s="132"/>
      <c r="MEL3215" s="132"/>
      <c r="MEM3215" s="132"/>
      <c r="MEN3215" s="132"/>
      <c r="MEO3215" s="132"/>
      <c r="MEP3215" s="132"/>
      <c r="MEQ3215" s="132"/>
      <c r="MER3215" s="132"/>
      <c r="MES3215" s="132"/>
      <c r="MET3215" s="132"/>
      <c r="MEU3215" s="132"/>
      <c r="MEV3215" s="132"/>
      <c r="MEW3215" s="132"/>
      <c r="MEX3215" s="132"/>
      <c r="MEY3215" s="132"/>
      <c r="MEZ3215" s="132"/>
      <c r="MFA3215" s="132"/>
      <c r="MFB3215" s="132"/>
      <c r="MFC3215" s="132"/>
      <c r="MFD3215" s="132"/>
      <c r="MFE3215" s="132"/>
      <c r="MFF3215" s="132"/>
      <c r="MFG3215" s="132"/>
      <c r="MFH3215" s="132"/>
      <c r="MFI3215" s="132"/>
      <c r="MFJ3215" s="132"/>
      <c r="MFK3215" s="132"/>
      <c r="MFL3215" s="132"/>
      <c r="MFM3215" s="132"/>
      <c r="MFN3215" s="132"/>
      <c r="MFO3215" s="132"/>
      <c r="MFP3215" s="132"/>
      <c r="MFQ3215" s="132"/>
      <c r="MFR3215" s="132"/>
      <c r="MFS3215" s="132"/>
      <c r="MFT3215" s="132"/>
      <c r="MFU3215" s="132"/>
      <c r="MFV3215" s="132"/>
      <c r="MFW3215" s="132"/>
      <c r="MFX3215" s="132"/>
      <c r="MFY3215" s="132"/>
      <c r="MFZ3215" s="132"/>
      <c r="MGA3215" s="132"/>
      <c r="MGB3215" s="132"/>
      <c r="MGC3215" s="132"/>
      <c r="MGD3215" s="132"/>
      <c r="MGE3215" s="132"/>
      <c r="MGF3215" s="132"/>
      <c r="MGG3215" s="132"/>
      <c r="MGH3215" s="132"/>
      <c r="MGI3215" s="132"/>
      <c r="MGJ3215" s="132"/>
      <c r="MGK3215" s="132"/>
      <c r="MGL3215" s="132"/>
      <c r="MGM3215" s="132"/>
      <c r="MGN3215" s="132"/>
      <c r="MGO3215" s="132"/>
      <c r="MGP3215" s="132"/>
      <c r="MGQ3215" s="132"/>
      <c r="MGR3215" s="132"/>
      <c r="MGS3215" s="132"/>
      <c r="MGT3215" s="132"/>
      <c r="MGU3215" s="132"/>
      <c r="MGV3215" s="132"/>
      <c r="MGW3215" s="132"/>
      <c r="MGX3215" s="132"/>
      <c r="MGY3215" s="132"/>
      <c r="MGZ3215" s="132"/>
      <c r="MHA3215" s="132"/>
      <c r="MHB3215" s="132"/>
      <c r="MHC3215" s="132"/>
      <c r="MHD3215" s="132"/>
      <c r="MHE3215" s="132"/>
      <c r="MHF3215" s="132"/>
      <c r="MHG3215" s="132"/>
      <c r="MHH3215" s="132"/>
      <c r="MHI3215" s="132"/>
      <c r="MHJ3215" s="132"/>
      <c r="MHK3215" s="132"/>
      <c r="MHL3215" s="132"/>
      <c r="MHM3215" s="132"/>
      <c r="MHN3215" s="132"/>
      <c r="MHO3215" s="132"/>
      <c r="MHP3215" s="132"/>
      <c r="MHQ3215" s="132"/>
      <c r="MHR3215" s="132"/>
      <c r="MHS3215" s="132"/>
      <c r="MHT3215" s="132"/>
      <c r="MHU3215" s="132"/>
      <c r="MHV3215" s="132"/>
      <c r="MHW3215" s="132"/>
      <c r="MHX3215" s="132"/>
      <c r="MHY3215" s="132"/>
      <c r="MHZ3215" s="132"/>
      <c r="MIA3215" s="132"/>
      <c r="MIB3215" s="132"/>
      <c r="MIC3215" s="132"/>
      <c r="MID3215" s="132"/>
      <c r="MIE3215" s="132"/>
      <c r="MIF3215" s="132"/>
      <c r="MIG3215" s="132"/>
      <c r="MIH3215" s="132"/>
      <c r="MII3215" s="132"/>
      <c r="MIJ3215" s="132"/>
      <c r="MIK3215" s="132"/>
      <c r="MIL3215" s="132"/>
      <c r="MIM3215" s="132"/>
      <c r="MIN3215" s="132"/>
      <c r="MIO3215" s="132"/>
      <c r="MIP3215" s="132"/>
      <c r="MIQ3215" s="132"/>
      <c r="MIR3215" s="132"/>
      <c r="MIS3215" s="132"/>
      <c r="MIT3215" s="132"/>
      <c r="MIU3215" s="132"/>
      <c r="MIV3215" s="132"/>
      <c r="MIW3215" s="132"/>
      <c r="MIX3215" s="132"/>
      <c r="MIY3215" s="132"/>
      <c r="MIZ3215" s="132"/>
      <c r="MJA3215" s="132"/>
      <c r="MJB3215" s="132"/>
      <c r="MJC3215" s="132"/>
      <c r="MJD3215" s="132"/>
      <c r="MJE3215" s="132"/>
      <c r="MJF3215" s="132"/>
      <c r="MJG3215" s="132"/>
      <c r="MJH3215" s="132"/>
      <c r="MJI3215" s="132"/>
      <c r="MJJ3215" s="132"/>
      <c r="MJK3215" s="132"/>
      <c r="MJL3215" s="132"/>
      <c r="MJM3215" s="132"/>
      <c r="MJN3215" s="132"/>
      <c r="MJO3215" s="132"/>
      <c r="MJP3215" s="132"/>
      <c r="MJQ3215" s="132"/>
      <c r="MJR3215" s="132"/>
      <c r="MJS3215" s="132"/>
      <c r="MJT3215" s="132"/>
      <c r="MJU3215" s="132"/>
      <c r="MJV3215" s="132"/>
      <c r="MJW3215" s="132"/>
      <c r="MJX3215" s="132"/>
      <c r="MJY3215" s="132"/>
      <c r="MJZ3215" s="132"/>
      <c r="MKA3215" s="132"/>
      <c r="MKB3215" s="132"/>
      <c r="MKC3215" s="132"/>
      <c r="MKD3215" s="132"/>
      <c r="MKE3215" s="132"/>
      <c r="MKF3215" s="132"/>
      <c r="MKG3215" s="132"/>
      <c r="MKH3215" s="132"/>
      <c r="MKI3215" s="132"/>
      <c r="MKJ3215" s="132"/>
      <c r="MKK3215" s="132"/>
      <c r="MKL3215" s="132"/>
      <c r="MKM3215" s="132"/>
      <c r="MKN3215" s="132"/>
      <c r="MKO3215" s="132"/>
      <c r="MKP3215" s="132"/>
      <c r="MKQ3215" s="132"/>
      <c r="MKR3215" s="132"/>
      <c r="MKS3215" s="132"/>
      <c r="MKT3215" s="132"/>
      <c r="MKU3215" s="132"/>
      <c r="MKV3215" s="132"/>
      <c r="MKW3215" s="132"/>
      <c r="MKX3215" s="132"/>
      <c r="MKY3215" s="132"/>
      <c r="MKZ3215" s="132"/>
      <c r="MLA3215" s="132"/>
      <c r="MLB3215" s="132"/>
      <c r="MLC3215" s="132"/>
      <c r="MLD3215" s="132"/>
      <c r="MLE3215" s="132"/>
      <c r="MLF3215" s="132"/>
      <c r="MLG3215" s="132"/>
      <c r="MLH3215" s="132"/>
      <c r="MLI3215" s="132"/>
      <c r="MLJ3215" s="132"/>
      <c r="MLK3215" s="132"/>
      <c r="MLL3215" s="132"/>
      <c r="MLM3215" s="132"/>
      <c r="MLN3215" s="132"/>
      <c r="MLO3215" s="132"/>
      <c r="MLP3215" s="132"/>
      <c r="MLQ3215" s="132"/>
      <c r="MLR3215" s="132"/>
      <c r="MLS3215" s="132"/>
      <c r="MLT3215" s="132"/>
      <c r="MLU3215" s="132"/>
      <c r="MLV3215" s="132"/>
      <c r="MLW3215" s="132"/>
      <c r="MLX3215" s="132"/>
      <c r="MLY3215" s="132"/>
      <c r="MLZ3215" s="132"/>
      <c r="MMA3215" s="132"/>
      <c r="MMB3215" s="132"/>
      <c r="MMC3215" s="132"/>
      <c r="MMD3215" s="132"/>
      <c r="MME3215" s="132"/>
      <c r="MMF3215" s="132"/>
      <c r="MMG3215" s="132"/>
      <c r="MMH3215" s="132"/>
      <c r="MMI3215" s="132"/>
      <c r="MMJ3215" s="132"/>
      <c r="MMK3215" s="132"/>
      <c r="MML3215" s="132"/>
      <c r="MMM3215" s="132"/>
      <c r="MMN3215" s="132"/>
      <c r="MMO3215" s="132"/>
      <c r="MMP3215" s="132"/>
      <c r="MMQ3215" s="132"/>
      <c r="MMR3215" s="132"/>
      <c r="MMS3215" s="132"/>
      <c r="MMT3215" s="132"/>
      <c r="MMU3215" s="132"/>
      <c r="MMV3215" s="132"/>
      <c r="MMW3215" s="132"/>
      <c r="MMX3215" s="132"/>
      <c r="MMY3215" s="132"/>
      <c r="MMZ3215" s="132"/>
      <c r="MNA3215" s="132"/>
      <c r="MNB3215" s="132"/>
      <c r="MNC3215" s="132"/>
      <c r="MND3215" s="132"/>
      <c r="MNE3215" s="132"/>
      <c r="MNF3215" s="132"/>
      <c r="MNG3215" s="132"/>
      <c r="MNH3215" s="132"/>
      <c r="MNI3215" s="132"/>
      <c r="MNJ3215" s="132"/>
      <c r="MNK3215" s="132"/>
      <c r="MNL3215" s="132"/>
      <c r="MNM3215" s="132"/>
      <c r="MNN3215" s="132"/>
      <c r="MNO3215" s="132"/>
      <c r="MNP3215" s="132"/>
      <c r="MNQ3215" s="132"/>
      <c r="MNR3215" s="132"/>
      <c r="MNS3215" s="132"/>
      <c r="MNT3215" s="132"/>
      <c r="MNU3215" s="132"/>
      <c r="MNV3215" s="132"/>
      <c r="MNW3215" s="132"/>
      <c r="MNX3215" s="132"/>
      <c r="MNY3215" s="132"/>
      <c r="MNZ3215" s="132"/>
      <c r="MOA3215" s="132"/>
      <c r="MOB3215" s="132"/>
      <c r="MOC3215" s="132"/>
      <c r="MOD3215" s="132"/>
      <c r="MOE3215" s="132"/>
      <c r="MOF3215" s="132"/>
      <c r="MOG3215" s="132"/>
      <c r="MOH3215" s="132"/>
      <c r="MOI3215" s="132"/>
      <c r="MOJ3215" s="132"/>
      <c r="MOK3215" s="132"/>
      <c r="MOL3215" s="132"/>
      <c r="MOM3215" s="132"/>
      <c r="MON3215" s="132"/>
      <c r="MOO3215" s="132"/>
      <c r="MOP3215" s="132"/>
      <c r="MOQ3215" s="132"/>
      <c r="MOR3215" s="132"/>
      <c r="MOS3215" s="132"/>
      <c r="MOT3215" s="132"/>
      <c r="MOU3215" s="132"/>
      <c r="MOV3215" s="132"/>
      <c r="MOW3215" s="132"/>
      <c r="MOX3215" s="132"/>
      <c r="MOY3215" s="132"/>
      <c r="MOZ3215" s="132"/>
      <c r="MPA3215" s="132"/>
      <c r="MPB3215" s="132"/>
      <c r="MPC3215" s="132"/>
      <c r="MPD3215" s="132"/>
      <c r="MPE3215" s="132"/>
      <c r="MPF3215" s="132"/>
      <c r="MPG3215" s="132"/>
      <c r="MPH3215" s="132"/>
      <c r="MPI3215" s="132"/>
      <c r="MPJ3215" s="132"/>
      <c r="MPK3215" s="132"/>
      <c r="MPL3215" s="132"/>
      <c r="MPM3215" s="132"/>
      <c r="MPN3215" s="132"/>
      <c r="MPO3215" s="132"/>
      <c r="MPP3215" s="132"/>
      <c r="MPQ3215" s="132"/>
      <c r="MPR3215" s="132"/>
      <c r="MPS3215" s="132"/>
      <c r="MPT3215" s="132"/>
      <c r="MPU3215" s="132"/>
      <c r="MPV3215" s="132"/>
      <c r="MPW3215" s="132"/>
      <c r="MPX3215" s="132"/>
      <c r="MPY3215" s="132"/>
      <c r="MPZ3215" s="132"/>
      <c r="MQA3215" s="132"/>
      <c r="MQB3215" s="132"/>
      <c r="MQC3215" s="132"/>
      <c r="MQD3215" s="132"/>
      <c r="MQE3215" s="132"/>
      <c r="MQF3215" s="132"/>
      <c r="MQG3215" s="132"/>
      <c r="MQH3215" s="132"/>
      <c r="MQI3215" s="132"/>
      <c r="MQJ3215" s="132"/>
      <c r="MQK3215" s="132"/>
      <c r="MQL3215" s="132"/>
      <c r="MQM3215" s="132"/>
      <c r="MQN3215" s="132"/>
      <c r="MQO3215" s="132"/>
      <c r="MQP3215" s="132"/>
      <c r="MQQ3215" s="132"/>
      <c r="MQR3215" s="132"/>
      <c r="MQS3215" s="132"/>
      <c r="MQT3215" s="132"/>
      <c r="MQU3215" s="132"/>
      <c r="MQV3215" s="132"/>
      <c r="MQW3215" s="132"/>
      <c r="MQX3215" s="132"/>
      <c r="MQY3215" s="132"/>
      <c r="MQZ3215" s="132"/>
      <c r="MRA3215" s="132"/>
      <c r="MRB3215" s="132"/>
      <c r="MRC3215" s="132"/>
      <c r="MRD3215" s="132"/>
      <c r="MRE3215" s="132"/>
      <c r="MRF3215" s="132"/>
      <c r="MRG3215" s="132"/>
      <c r="MRH3215" s="132"/>
      <c r="MRI3215" s="132"/>
      <c r="MRJ3215" s="132"/>
      <c r="MRK3215" s="132"/>
      <c r="MRL3215" s="132"/>
      <c r="MRM3215" s="132"/>
      <c r="MRN3215" s="132"/>
      <c r="MRO3215" s="132"/>
      <c r="MRP3215" s="132"/>
      <c r="MRQ3215" s="132"/>
      <c r="MRR3215" s="132"/>
      <c r="MRS3215" s="132"/>
      <c r="MRT3215" s="132"/>
      <c r="MRU3215" s="132"/>
      <c r="MRV3215" s="132"/>
      <c r="MRW3215" s="132"/>
      <c r="MRX3215" s="132"/>
      <c r="MRY3215" s="132"/>
      <c r="MRZ3215" s="132"/>
      <c r="MSA3215" s="132"/>
      <c r="MSB3215" s="132"/>
      <c r="MSC3215" s="132"/>
      <c r="MSD3215" s="132"/>
      <c r="MSE3215" s="132"/>
      <c r="MSF3215" s="132"/>
      <c r="MSG3215" s="132"/>
      <c r="MSH3215" s="132"/>
      <c r="MSI3215" s="132"/>
      <c r="MSJ3215" s="132"/>
      <c r="MSK3215" s="132"/>
      <c r="MSL3215" s="132"/>
      <c r="MSM3215" s="132"/>
      <c r="MSN3215" s="132"/>
      <c r="MSO3215" s="132"/>
      <c r="MSP3215" s="132"/>
      <c r="MSQ3215" s="132"/>
      <c r="MSR3215" s="132"/>
      <c r="MSS3215" s="132"/>
      <c r="MST3215" s="132"/>
      <c r="MSU3215" s="132"/>
      <c r="MSV3215" s="132"/>
      <c r="MSW3215" s="132"/>
      <c r="MSX3215" s="132"/>
      <c r="MSY3215" s="132"/>
      <c r="MSZ3215" s="132"/>
      <c r="MTA3215" s="132"/>
      <c r="MTB3215" s="132"/>
      <c r="MTC3215" s="132"/>
      <c r="MTD3215" s="132"/>
      <c r="MTE3215" s="132"/>
      <c r="MTF3215" s="132"/>
      <c r="MTG3215" s="132"/>
      <c r="MTH3215" s="132"/>
      <c r="MTI3215" s="132"/>
      <c r="MTJ3215" s="132"/>
      <c r="MTK3215" s="132"/>
      <c r="MTL3215" s="132"/>
      <c r="MTM3215" s="132"/>
      <c r="MTN3215" s="132"/>
      <c r="MTO3215" s="132"/>
      <c r="MTP3215" s="132"/>
      <c r="MTQ3215" s="132"/>
      <c r="MTR3215" s="132"/>
      <c r="MTS3215" s="132"/>
      <c r="MTT3215" s="132"/>
      <c r="MTU3215" s="132"/>
      <c r="MTV3215" s="132"/>
      <c r="MTW3215" s="132"/>
      <c r="MTX3215" s="132"/>
      <c r="MTY3215" s="132"/>
      <c r="MTZ3215" s="132"/>
      <c r="MUA3215" s="132"/>
      <c r="MUB3215" s="132"/>
      <c r="MUC3215" s="132"/>
      <c r="MUD3215" s="132"/>
      <c r="MUE3215" s="132"/>
      <c r="MUF3215" s="132"/>
      <c r="MUG3215" s="132"/>
      <c r="MUH3215" s="132"/>
      <c r="MUI3215" s="132"/>
      <c r="MUJ3215" s="132"/>
      <c r="MUK3215" s="132"/>
      <c r="MUL3215" s="132"/>
      <c r="MUM3215" s="132"/>
      <c r="MUN3215" s="132"/>
      <c r="MUO3215" s="132"/>
      <c r="MUP3215" s="132"/>
      <c r="MUQ3215" s="132"/>
      <c r="MUR3215" s="132"/>
      <c r="MUS3215" s="132"/>
      <c r="MUT3215" s="132"/>
      <c r="MUU3215" s="132"/>
      <c r="MUV3215" s="132"/>
      <c r="MUW3215" s="132"/>
      <c r="MUX3215" s="132"/>
      <c r="MUY3215" s="132"/>
      <c r="MUZ3215" s="132"/>
      <c r="MVA3215" s="132"/>
      <c r="MVB3215" s="132"/>
      <c r="MVC3215" s="132"/>
      <c r="MVD3215" s="132"/>
      <c r="MVE3215" s="132"/>
      <c r="MVF3215" s="132"/>
      <c r="MVG3215" s="132"/>
      <c r="MVH3215" s="132"/>
      <c r="MVI3215" s="132"/>
      <c r="MVJ3215" s="132"/>
      <c r="MVK3215" s="132"/>
      <c r="MVL3215" s="132"/>
      <c r="MVM3215" s="132"/>
      <c r="MVN3215" s="132"/>
      <c r="MVO3215" s="132"/>
      <c r="MVP3215" s="132"/>
      <c r="MVQ3215" s="132"/>
      <c r="MVR3215" s="132"/>
      <c r="MVS3215" s="132"/>
      <c r="MVT3215" s="132"/>
      <c r="MVU3215" s="132"/>
      <c r="MVV3215" s="132"/>
      <c r="MVW3215" s="132"/>
      <c r="MVX3215" s="132"/>
      <c r="MVY3215" s="132"/>
      <c r="MVZ3215" s="132"/>
      <c r="MWA3215" s="132"/>
      <c r="MWB3215" s="132"/>
      <c r="MWC3215" s="132"/>
      <c r="MWD3215" s="132"/>
      <c r="MWE3215" s="132"/>
      <c r="MWF3215" s="132"/>
      <c r="MWG3215" s="132"/>
      <c r="MWH3215" s="132"/>
      <c r="MWI3215" s="132"/>
      <c r="MWJ3215" s="132"/>
      <c r="MWK3215" s="132"/>
      <c r="MWL3215" s="132"/>
      <c r="MWM3215" s="132"/>
      <c r="MWN3215" s="132"/>
      <c r="MWO3215" s="132"/>
      <c r="MWP3215" s="132"/>
      <c r="MWQ3215" s="132"/>
      <c r="MWR3215" s="132"/>
      <c r="MWS3215" s="132"/>
      <c r="MWT3215" s="132"/>
      <c r="MWU3215" s="132"/>
      <c r="MWV3215" s="132"/>
      <c r="MWW3215" s="132"/>
      <c r="MWX3215" s="132"/>
      <c r="MWY3215" s="132"/>
      <c r="MWZ3215" s="132"/>
      <c r="MXA3215" s="132"/>
      <c r="MXB3215" s="132"/>
      <c r="MXC3215" s="132"/>
      <c r="MXD3215" s="132"/>
      <c r="MXE3215" s="132"/>
      <c r="MXF3215" s="132"/>
      <c r="MXG3215" s="132"/>
      <c r="MXH3215" s="132"/>
      <c r="MXI3215" s="132"/>
      <c r="MXJ3215" s="132"/>
      <c r="MXK3215" s="132"/>
      <c r="MXL3215" s="132"/>
      <c r="MXM3215" s="132"/>
      <c r="MXN3215" s="132"/>
      <c r="MXO3215" s="132"/>
      <c r="MXP3215" s="132"/>
      <c r="MXQ3215" s="132"/>
      <c r="MXR3215" s="132"/>
      <c r="MXS3215" s="132"/>
      <c r="MXT3215" s="132"/>
      <c r="MXU3215" s="132"/>
      <c r="MXV3215" s="132"/>
      <c r="MXW3215" s="132"/>
      <c r="MXX3215" s="132"/>
      <c r="MXY3215" s="132"/>
      <c r="MXZ3215" s="132"/>
      <c r="MYA3215" s="132"/>
      <c r="MYB3215" s="132"/>
      <c r="MYC3215" s="132"/>
      <c r="MYD3215" s="132"/>
      <c r="MYE3215" s="132"/>
      <c r="MYF3215" s="132"/>
      <c r="MYG3215" s="132"/>
      <c r="MYH3215" s="132"/>
      <c r="MYI3215" s="132"/>
      <c r="MYJ3215" s="132"/>
      <c r="MYK3215" s="132"/>
      <c r="MYL3215" s="132"/>
      <c r="MYM3215" s="132"/>
      <c r="MYN3215" s="132"/>
      <c r="MYO3215" s="132"/>
      <c r="MYP3215" s="132"/>
      <c r="MYQ3215" s="132"/>
      <c r="MYR3215" s="132"/>
      <c r="MYS3215" s="132"/>
      <c r="MYT3215" s="132"/>
      <c r="MYU3215" s="132"/>
      <c r="MYV3215" s="132"/>
      <c r="MYW3215" s="132"/>
      <c r="MYX3215" s="132"/>
      <c r="MYY3215" s="132"/>
      <c r="MYZ3215" s="132"/>
      <c r="MZA3215" s="132"/>
      <c r="MZB3215" s="132"/>
      <c r="MZC3215" s="132"/>
      <c r="MZD3215" s="132"/>
      <c r="MZE3215" s="132"/>
      <c r="MZF3215" s="132"/>
      <c r="MZG3215" s="132"/>
      <c r="MZH3215" s="132"/>
      <c r="MZI3215" s="132"/>
      <c r="MZJ3215" s="132"/>
      <c r="MZK3215" s="132"/>
      <c r="MZL3215" s="132"/>
      <c r="MZM3215" s="132"/>
      <c r="MZN3215" s="132"/>
      <c r="MZO3215" s="132"/>
      <c r="MZP3215" s="132"/>
      <c r="MZQ3215" s="132"/>
      <c r="MZR3215" s="132"/>
      <c r="MZS3215" s="132"/>
      <c r="MZT3215" s="132"/>
      <c r="MZU3215" s="132"/>
      <c r="MZV3215" s="132"/>
      <c r="MZW3215" s="132"/>
      <c r="MZX3215" s="132"/>
      <c r="MZY3215" s="132"/>
      <c r="MZZ3215" s="132"/>
      <c r="NAA3215" s="132"/>
      <c r="NAB3215" s="132"/>
      <c r="NAC3215" s="132"/>
      <c r="NAD3215" s="132"/>
      <c r="NAE3215" s="132"/>
      <c r="NAF3215" s="132"/>
      <c r="NAG3215" s="132"/>
      <c r="NAH3215" s="132"/>
      <c r="NAI3215" s="132"/>
      <c r="NAJ3215" s="132"/>
      <c r="NAK3215" s="132"/>
      <c r="NAL3215" s="132"/>
      <c r="NAM3215" s="132"/>
      <c r="NAN3215" s="132"/>
      <c r="NAO3215" s="132"/>
      <c r="NAP3215" s="132"/>
      <c r="NAQ3215" s="132"/>
      <c r="NAR3215" s="132"/>
      <c r="NAS3215" s="132"/>
      <c r="NAT3215" s="132"/>
      <c r="NAU3215" s="132"/>
      <c r="NAV3215" s="132"/>
      <c r="NAW3215" s="132"/>
      <c r="NAX3215" s="132"/>
      <c r="NAY3215" s="132"/>
      <c r="NAZ3215" s="132"/>
      <c r="NBA3215" s="132"/>
      <c r="NBB3215" s="132"/>
      <c r="NBC3215" s="132"/>
      <c r="NBD3215" s="132"/>
      <c r="NBE3215" s="132"/>
      <c r="NBF3215" s="132"/>
      <c r="NBG3215" s="132"/>
      <c r="NBH3215" s="132"/>
      <c r="NBI3215" s="132"/>
      <c r="NBJ3215" s="132"/>
      <c r="NBK3215" s="132"/>
      <c r="NBL3215" s="132"/>
      <c r="NBM3215" s="132"/>
      <c r="NBN3215" s="132"/>
      <c r="NBO3215" s="132"/>
      <c r="NBP3215" s="132"/>
      <c r="NBQ3215" s="132"/>
      <c r="NBR3215" s="132"/>
      <c r="NBS3215" s="132"/>
      <c r="NBT3215" s="132"/>
      <c r="NBU3215" s="132"/>
      <c r="NBV3215" s="132"/>
      <c r="NBW3215" s="132"/>
      <c r="NBX3215" s="132"/>
      <c r="NBY3215" s="132"/>
      <c r="NBZ3215" s="132"/>
      <c r="NCA3215" s="132"/>
      <c r="NCB3215" s="132"/>
      <c r="NCC3215" s="132"/>
      <c r="NCD3215" s="132"/>
      <c r="NCE3215" s="132"/>
      <c r="NCF3215" s="132"/>
      <c r="NCG3215" s="132"/>
      <c r="NCH3215" s="132"/>
      <c r="NCI3215" s="132"/>
      <c r="NCJ3215" s="132"/>
      <c r="NCK3215" s="132"/>
      <c r="NCL3215" s="132"/>
      <c r="NCM3215" s="132"/>
      <c r="NCN3215" s="132"/>
      <c r="NCO3215" s="132"/>
      <c r="NCP3215" s="132"/>
      <c r="NCQ3215" s="132"/>
      <c r="NCR3215" s="132"/>
      <c r="NCS3215" s="132"/>
      <c r="NCT3215" s="132"/>
      <c r="NCU3215" s="132"/>
      <c r="NCV3215" s="132"/>
      <c r="NCW3215" s="132"/>
      <c r="NCX3215" s="132"/>
      <c r="NCY3215" s="132"/>
      <c r="NCZ3215" s="132"/>
      <c r="NDA3215" s="132"/>
      <c r="NDB3215" s="132"/>
      <c r="NDC3215" s="132"/>
      <c r="NDD3215" s="132"/>
      <c r="NDE3215" s="132"/>
      <c r="NDF3215" s="132"/>
      <c r="NDG3215" s="132"/>
      <c r="NDH3215" s="132"/>
      <c r="NDI3215" s="132"/>
      <c r="NDJ3215" s="132"/>
      <c r="NDK3215" s="132"/>
      <c r="NDL3215" s="132"/>
      <c r="NDM3215" s="132"/>
      <c r="NDN3215" s="132"/>
      <c r="NDO3215" s="132"/>
      <c r="NDP3215" s="132"/>
      <c r="NDQ3215" s="132"/>
      <c r="NDR3215" s="132"/>
      <c r="NDS3215" s="132"/>
      <c r="NDT3215" s="132"/>
      <c r="NDU3215" s="132"/>
      <c r="NDV3215" s="132"/>
      <c r="NDW3215" s="132"/>
      <c r="NDX3215" s="132"/>
      <c r="NDY3215" s="132"/>
      <c r="NDZ3215" s="132"/>
      <c r="NEA3215" s="132"/>
      <c r="NEB3215" s="132"/>
      <c r="NEC3215" s="132"/>
      <c r="NED3215" s="132"/>
      <c r="NEE3215" s="132"/>
      <c r="NEF3215" s="132"/>
      <c r="NEG3215" s="132"/>
      <c r="NEH3215" s="132"/>
      <c r="NEI3215" s="132"/>
      <c r="NEJ3215" s="132"/>
      <c r="NEK3215" s="132"/>
      <c r="NEL3215" s="132"/>
      <c r="NEM3215" s="132"/>
      <c r="NEN3215" s="132"/>
      <c r="NEO3215" s="132"/>
      <c r="NEP3215" s="132"/>
      <c r="NEQ3215" s="132"/>
      <c r="NER3215" s="132"/>
      <c r="NES3215" s="132"/>
      <c r="NET3215" s="132"/>
      <c r="NEU3215" s="132"/>
      <c r="NEV3215" s="132"/>
      <c r="NEW3215" s="132"/>
      <c r="NEX3215" s="132"/>
      <c r="NEY3215" s="132"/>
      <c r="NEZ3215" s="132"/>
      <c r="NFA3215" s="132"/>
      <c r="NFB3215" s="132"/>
      <c r="NFC3215" s="132"/>
      <c r="NFD3215" s="132"/>
      <c r="NFE3215" s="132"/>
      <c r="NFF3215" s="132"/>
      <c r="NFG3215" s="132"/>
      <c r="NFH3215" s="132"/>
      <c r="NFI3215" s="132"/>
      <c r="NFJ3215" s="132"/>
      <c r="NFK3215" s="132"/>
      <c r="NFL3215" s="132"/>
      <c r="NFM3215" s="132"/>
      <c r="NFN3215" s="132"/>
      <c r="NFO3215" s="132"/>
      <c r="NFP3215" s="132"/>
      <c r="NFQ3215" s="132"/>
      <c r="NFR3215" s="132"/>
      <c r="NFS3215" s="132"/>
      <c r="NFT3215" s="132"/>
      <c r="NFU3215" s="132"/>
      <c r="NFV3215" s="132"/>
      <c r="NFW3215" s="132"/>
      <c r="NFX3215" s="132"/>
      <c r="NFY3215" s="132"/>
      <c r="NFZ3215" s="132"/>
      <c r="NGA3215" s="132"/>
      <c r="NGB3215" s="132"/>
      <c r="NGC3215" s="132"/>
      <c r="NGD3215" s="132"/>
      <c r="NGE3215" s="132"/>
      <c r="NGF3215" s="132"/>
      <c r="NGG3215" s="132"/>
      <c r="NGH3215" s="132"/>
      <c r="NGI3215" s="132"/>
      <c r="NGJ3215" s="132"/>
      <c r="NGK3215" s="132"/>
      <c r="NGL3215" s="132"/>
      <c r="NGM3215" s="132"/>
      <c r="NGN3215" s="132"/>
      <c r="NGO3215" s="132"/>
      <c r="NGP3215" s="132"/>
      <c r="NGQ3215" s="132"/>
      <c r="NGR3215" s="132"/>
      <c r="NGS3215" s="132"/>
      <c r="NGT3215" s="132"/>
      <c r="NGU3215" s="132"/>
      <c r="NGV3215" s="132"/>
      <c r="NGW3215" s="132"/>
      <c r="NGX3215" s="132"/>
      <c r="NGY3215" s="132"/>
      <c r="NGZ3215" s="132"/>
      <c r="NHA3215" s="132"/>
      <c r="NHB3215" s="132"/>
      <c r="NHC3215" s="132"/>
      <c r="NHD3215" s="132"/>
      <c r="NHE3215" s="132"/>
      <c r="NHF3215" s="132"/>
      <c r="NHG3215" s="132"/>
      <c r="NHH3215" s="132"/>
      <c r="NHI3215" s="132"/>
      <c r="NHJ3215" s="132"/>
      <c r="NHK3215" s="132"/>
      <c r="NHL3215" s="132"/>
      <c r="NHM3215" s="132"/>
      <c r="NHN3215" s="132"/>
      <c r="NHO3215" s="132"/>
      <c r="NHP3215" s="132"/>
      <c r="NHQ3215" s="132"/>
      <c r="NHR3215" s="132"/>
      <c r="NHS3215" s="132"/>
      <c r="NHT3215" s="132"/>
      <c r="NHU3215" s="132"/>
      <c r="NHV3215" s="132"/>
      <c r="NHW3215" s="132"/>
      <c r="NHX3215" s="132"/>
      <c r="NHY3215" s="132"/>
      <c r="NHZ3215" s="132"/>
      <c r="NIA3215" s="132"/>
      <c r="NIB3215" s="132"/>
      <c r="NIC3215" s="132"/>
      <c r="NID3215" s="132"/>
      <c r="NIE3215" s="132"/>
      <c r="NIF3215" s="132"/>
      <c r="NIG3215" s="132"/>
      <c r="NIH3215" s="132"/>
      <c r="NII3215" s="132"/>
      <c r="NIJ3215" s="132"/>
      <c r="NIK3215" s="132"/>
      <c r="NIL3215" s="132"/>
      <c r="NIM3215" s="132"/>
      <c r="NIN3215" s="132"/>
      <c r="NIO3215" s="132"/>
      <c r="NIP3215" s="132"/>
      <c r="NIQ3215" s="132"/>
      <c r="NIR3215" s="132"/>
      <c r="NIS3215" s="132"/>
      <c r="NIT3215" s="132"/>
      <c r="NIU3215" s="132"/>
      <c r="NIV3215" s="132"/>
      <c r="NIW3215" s="132"/>
      <c r="NIX3215" s="132"/>
      <c r="NIY3215" s="132"/>
      <c r="NIZ3215" s="132"/>
      <c r="NJA3215" s="132"/>
      <c r="NJB3215" s="132"/>
      <c r="NJC3215" s="132"/>
      <c r="NJD3215" s="132"/>
      <c r="NJE3215" s="132"/>
      <c r="NJF3215" s="132"/>
      <c r="NJG3215" s="132"/>
      <c r="NJH3215" s="132"/>
      <c r="NJI3215" s="132"/>
      <c r="NJJ3215" s="132"/>
      <c r="NJK3215" s="132"/>
      <c r="NJL3215" s="132"/>
      <c r="NJM3215" s="132"/>
      <c r="NJN3215" s="132"/>
      <c r="NJO3215" s="132"/>
      <c r="NJP3215" s="132"/>
      <c r="NJQ3215" s="132"/>
      <c r="NJR3215" s="132"/>
      <c r="NJS3215" s="132"/>
      <c r="NJT3215" s="132"/>
      <c r="NJU3215" s="132"/>
      <c r="NJV3215" s="132"/>
      <c r="NJW3215" s="132"/>
      <c r="NJX3215" s="132"/>
      <c r="NJY3215" s="132"/>
      <c r="NJZ3215" s="132"/>
      <c r="NKA3215" s="132"/>
      <c r="NKB3215" s="132"/>
      <c r="NKC3215" s="132"/>
      <c r="NKD3215" s="132"/>
      <c r="NKE3215" s="132"/>
      <c r="NKF3215" s="132"/>
      <c r="NKG3215" s="132"/>
      <c r="NKH3215" s="132"/>
      <c r="NKI3215" s="132"/>
      <c r="NKJ3215" s="132"/>
      <c r="NKK3215" s="132"/>
      <c r="NKL3215" s="132"/>
      <c r="NKM3215" s="132"/>
      <c r="NKN3215" s="132"/>
      <c r="NKO3215" s="132"/>
      <c r="NKP3215" s="132"/>
      <c r="NKQ3215" s="132"/>
      <c r="NKR3215" s="132"/>
      <c r="NKS3215" s="132"/>
      <c r="NKT3215" s="132"/>
      <c r="NKU3215" s="132"/>
      <c r="NKV3215" s="132"/>
      <c r="NKW3215" s="132"/>
      <c r="NKX3215" s="132"/>
      <c r="NKY3215" s="132"/>
      <c r="NKZ3215" s="132"/>
      <c r="NLA3215" s="132"/>
      <c r="NLB3215" s="132"/>
      <c r="NLC3215" s="132"/>
      <c r="NLD3215" s="132"/>
      <c r="NLE3215" s="132"/>
      <c r="NLF3215" s="132"/>
      <c r="NLG3215" s="132"/>
      <c r="NLH3215" s="132"/>
      <c r="NLI3215" s="132"/>
      <c r="NLJ3215" s="132"/>
      <c r="NLK3215" s="132"/>
      <c r="NLL3215" s="132"/>
      <c r="NLM3215" s="132"/>
      <c r="NLN3215" s="132"/>
      <c r="NLO3215" s="132"/>
      <c r="NLP3215" s="132"/>
      <c r="NLQ3215" s="132"/>
      <c r="NLR3215" s="132"/>
      <c r="NLS3215" s="132"/>
      <c r="NLT3215" s="132"/>
      <c r="NLU3215" s="132"/>
      <c r="NLV3215" s="132"/>
      <c r="NLW3215" s="132"/>
      <c r="NLX3215" s="132"/>
      <c r="NLY3215" s="132"/>
      <c r="NLZ3215" s="132"/>
      <c r="NMA3215" s="132"/>
      <c r="NMB3215" s="132"/>
      <c r="NMC3215" s="132"/>
      <c r="NMD3215" s="132"/>
      <c r="NME3215" s="132"/>
      <c r="NMF3215" s="132"/>
      <c r="NMG3215" s="132"/>
      <c r="NMH3215" s="132"/>
      <c r="NMI3215" s="132"/>
      <c r="NMJ3215" s="132"/>
      <c r="NMK3215" s="132"/>
      <c r="NML3215" s="132"/>
      <c r="NMM3215" s="132"/>
      <c r="NMN3215" s="132"/>
      <c r="NMO3215" s="132"/>
      <c r="NMP3215" s="132"/>
      <c r="NMQ3215" s="132"/>
      <c r="NMR3215" s="132"/>
      <c r="NMS3215" s="132"/>
      <c r="NMT3215" s="132"/>
      <c r="NMU3215" s="132"/>
      <c r="NMV3215" s="132"/>
      <c r="NMW3215" s="132"/>
      <c r="NMX3215" s="132"/>
      <c r="NMY3215" s="132"/>
      <c r="NMZ3215" s="132"/>
      <c r="NNA3215" s="132"/>
      <c r="NNB3215" s="132"/>
      <c r="NNC3215" s="132"/>
      <c r="NND3215" s="132"/>
      <c r="NNE3215" s="132"/>
      <c r="NNF3215" s="132"/>
      <c r="NNG3215" s="132"/>
      <c r="NNH3215" s="132"/>
      <c r="NNI3215" s="132"/>
      <c r="NNJ3215" s="132"/>
      <c r="NNK3215" s="132"/>
      <c r="NNL3215" s="132"/>
      <c r="NNM3215" s="132"/>
      <c r="NNN3215" s="132"/>
      <c r="NNO3215" s="132"/>
      <c r="NNP3215" s="132"/>
      <c r="NNQ3215" s="132"/>
      <c r="NNR3215" s="132"/>
      <c r="NNS3215" s="132"/>
      <c r="NNT3215" s="132"/>
      <c r="NNU3215" s="132"/>
      <c r="NNV3215" s="132"/>
      <c r="NNW3215" s="132"/>
      <c r="NNX3215" s="132"/>
      <c r="NNY3215" s="132"/>
      <c r="NNZ3215" s="132"/>
      <c r="NOA3215" s="132"/>
      <c r="NOB3215" s="132"/>
      <c r="NOC3215" s="132"/>
      <c r="NOD3215" s="132"/>
      <c r="NOE3215" s="132"/>
      <c r="NOF3215" s="132"/>
      <c r="NOG3215" s="132"/>
      <c r="NOH3215" s="132"/>
      <c r="NOI3215" s="132"/>
      <c r="NOJ3215" s="132"/>
      <c r="NOK3215" s="132"/>
      <c r="NOL3215" s="132"/>
      <c r="NOM3215" s="132"/>
      <c r="NON3215" s="132"/>
      <c r="NOO3215" s="132"/>
      <c r="NOP3215" s="132"/>
      <c r="NOQ3215" s="132"/>
      <c r="NOR3215" s="132"/>
      <c r="NOS3215" s="132"/>
      <c r="NOT3215" s="132"/>
      <c r="NOU3215" s="132"/>
      <c r="NOV3215" s="132"/>
      <c r="NOW3215" s="132"/>
      <c r="NOX3215" s="132"/>
      <c r="NOY3215" s="132"/>
      <c r="NOZ3215" s="132"/>
      <c r="NPA3215" s="132"/>
      <c r="NPB3215" s="132"/>
      <c r="NPC3215" s="132"/>
      <c r="NPD3215" s="132"/>
      <c r="NPE3215" s="132"/>
      <c r="NPF3215" s="132"/>
      <c r="NPG3215" s="132"/>
      <c r="NPH3215" s="132"/>
      <c r="NPI3215" s="132"/>
      <c r="NPJ3215" s="132"/>
      <c r="NPK3215" s="132"/>
      <c r="NPL3215" s="132"/>
      <c r="NPM3215" s="132"/>
      <c r="NPN3215" s="132"/>
      <c r="NPO3215" s="132"/>
      <c r="NPP3215" s="132"/>
      <c r="NPQ3215" s="132"/>
      <c r="NPR3215" s="132"/>
      <c r="NPS3215" s="132"/>
      <c r="NPT3215" s="132"/>
      <c r="NPU3215" s="132"/>
      <c r="NPV3215" s="132"/>
      <c r="NPW3215" s="132"/>
      <c r="NPX3215" s="132"/>
      <c r="NPY3215" s="132"/>
      <c r="NPZ3215" s="132"/>
      <c r="NQA3215" s="132"/>
      <c r="NQB3215" s="132"/>
      <c r="NQC3215" s="132"/>
      <c r="NQD3215" s="132"/>
      <c r="NQE3215" s="132"/>
      <c r="NQF3215" s="132"/>
      <c r="NQG3215" s="132"/>
      <c r="NQH3215" s="132"/>
      <c r="NQI3215" s="132"/>
      <c r="NQJ3215" s="132"/>
      <c r="NQK3215" s="132"/>
      <c r="NQL3215" s="132"/>
      <c r="NQM3215" s="132"/>
      <c r="NQN3215" s="132"/>
      <c r="NQO3215" s="132"/>
      <c r="NQP3215" s="132"/>
      <c r="NQQ3215" s="132"/>
      <c r="NQR3215" s="132"/>
      <c r="NQS3215" s="132"/>
      <c r="NQT3215" s="132"/>
      <c r="NQU3215" s="132"/>
      <c r="NQV3215" s="132"/>
      <c r="NQW3215" s="132"/>
      <c r="NQX3215" s="132"/>
      <c r="NQY3215" s="132"/>
      <c r="NQZ3215" s="132"/>
      <c r="NRA3215" s="132"/>
      <c r="NRB3215" s="132"/>
      <c r="NRC3215" s="132"/>
      <c r="NRD3215" s="132"/>
      <c r="NRE3215" s="132"/>
      <c r="NRF3215" s="132"/>
      <c r="NRG3215" s="132"/>
      <c r="NRH3215" s="132"/>
      <c r="NRI3215" s="132"/>
      <c r="NRJ3215" s="132"/>
      <c r="NRK3215" s="132"/>
      <c r="NRL3215" s="132"/>
      <c r="NRM3215" s="132"/>
      <c r="NRN3215" s="132"/>
      <c r="NRO3215" s="132"/>
      <c r="NRP3215" s="132"/>
      <c r="NRQ3215" s="132"/>
      <c r="NRR3215" s="132"/>
      <c r="NRS3215" s="132"/>
      <c r="NRT3215" s="132"/>
      <c r="NRU3215" s="132"/>
      <c r="NRV3215" s="132"/>
      <c r="NRW3215" s="132"/>
      <c r="NRX3215" s="132"/>
      <c r="NRY3215" s="132"/>
      <c r="NRZ3215" s="132"/>
      <c r="NSA3215" s="132"/>
      <c r="NSB3215" s="132"/>
      <c r="NSC3215" s="132"/>
      <c r="NSD3215" s="132"/>
      <c r="NSE3215" s="132"/>
      <c r="NSF3215" s="132"/>
      <c r="NSG3215" s="132"/>
      <c r="NSH3215" s="132"/>
      <c r="NSI3215" s="132"/>
      <c r="NSJ3215" s="132"/>
      <c r="NSK3215" s="132"/>
      <c r="NSL3215" s="132"/>
      <c r="NSM3215" s="132"/>
      <c r="NSN3215" s="132"/>
      <c r="NSO3215" s="132"/>
      <c r="NSP3215" s="132"/>
      <c r="NSQ3215" s="132"/>
      <c r="NSR3215" s="132"/>
      <c r="NSS3215" s="132"/>
      <c r="NST3215" s="132"/>
      <c r="NSU3215" s="132"/>
      <c r="NSV3215" s="132"/>
      <c r="NSW3215" s="132"/>
      <c r="NSX3215" s="132"/>
      <c r="NSY3215" s="132"/>
      <c r="NSZ3215" s="132"/>
      <c r="NTA3215" s="132"/>
      <c r="NTB3215" s="132"/>
      <c r="NTC3215" s="132"/>
      <c r="NTD3215" s="132"/>
      <c r="NTE3215" s="132"/>
      <c r="NTF3215" s="132"/>
      <c r="NTG3215" s="132"/>
      <c r="NTH3215" s="132"/>
      <c r="NTI3215" s="132"/>
      <c r="NTJ3215" s="132"/>
      <c r="NTK3215" s="132"/>
      <c r="NTL3215" s="132"/>
      <c r="NTM3215" s="132"/>
      <c r="NTN3215" s="132"/>
      <c r="NTO3215" s="132"/>
      <c r="NTP3215" s="132"/>
      <c r="NTQ3215" s="132"/>
      <c r="NTR3215" s="132"/>
      <c r="NTS3215" s="132"/>
      <c r="NTT3215" s="132"/>
      <c r="NTU3215" s="132"/>
      <c r="NTV3215" s="132"/>
      <c r="NTW3215" s="132"/>
      <c r="NTX3215" s="132"/>
      <c r="NTY3215" s="132"/>
      <c r="NTZ3215" s="132"/>
      <c r="NUA3215" s="132"/>
      <c r="NUB3215" s="132"/>
      <c r="NUC3215" s="132"/>
      <c r="NUD3215" s="132"/>
      <c r="NUE3215" s="132"/>
      <c r="NUF3215" s="132"/>
      <c r="NUG3215" s="132"/>
      <c r="NUH3215" s="132"/>
      <c r="NUI3215" s="132"/>
      <c r="NUJ3215" s="132"/>
      <c r="NUK3215" s="132"/>
      <c r="NUL3215" s="132"/>
      <c r="NUM3215" s="132"/>
      <c r="NUN3215" s="132"/>
      <c r="NUO3215" s="132"/>
      <c r="NUP3215" s="132"/>
      <c r="NUQ3215" s="132"/>
      <c r="NUR3215" s="132"/>
      <c r="NUS3215" s="132"/>
      <c r="NUT3215" s="132"/>
      <c r="NUU3215" s="132"/>
      <c r="NUV3215" s="132"/>
      <c r="NUW3215" s="132"/>
      <c r="NUX3215" s="132"/>
      <c r="NUY3215" s="132"/>
      <c r="NUZ3215" s="132"/>
      <c r="NVA3215" s="132"/>
      <c r="NVB3215" s="132"/>
      <c r="NVC3215" s="132"/>
      <c r="NVD3215" s="132"/>
      <c r="NVE3215" s="132"/>
      <c r="NVF3215" s="132"/>
      <c r="NVG3215" s="132"/>
      <c r="NVH3215" s="132"/>
      <c r="NVI3215" s="132"/>
      <c r="NVJ3215" s="132"/>
      <c r="NVK3215" s="132"/>
      <c r="NVL3215" s="132"/>
      <c r="NVM3215" s="132"/>
      <c r="NVN3215" s="132"/>
      <c r="NVO3215" s="132"/>
      <c r="NVP3215" s="132"/>
      <c r="NVQ3215" s="132"/>
      <c r="NVR3215" s="132"/>
      <c r="NVS3215" s="132"/>
      <c r="NVT3215" s="132"/>
      <c r="NVU3215" s="132"/>
      <c r="NVV3215" s="132"/>
      <c r="NVW3215" s="132"/>
      <c r="NVX3215" s="132"/>
      <c r="NVY3215" s="132"/>
      <c r="NVZ3215" s="132"/>
      <c r="NWA3215" s="132"/>
      <c r="NWB3215" s="132"/>
      <c r="NWC3215" s="132"/>
      <c r="NWD3215" s="132"/>
      <c r="NWE3215" s="132"/>
      <c r="NWF3215" s="132"/>
      <c r="NWG3215" s="132"/>
      <c r="NWH3215" s="132"/>
      <c r="NWI3215" s="132"/>
      <c r="NWJ3215" s="132"/>
      <c r="NWK3215" s="132"/>
      <c r="NWL3215" s="132"/>
      <c r="NWM3215" s="132"/>
      <c r="NWN3215" s="132"/>
      <c r="NWO3215" s="132"/>
      <c r="NWP3215" s="132"/>
      <c r="NWQ3215" s="132"/>
      <c r="NWR3215" s="132"/>
      <c r="NWS3215" s="132"/>
      <c r="NWT3215" s="132"/>
      <c r="NWU3215" s="132"/>
      <c r="NWV3215" s="132"/>
      <c r="NWW3215" s="132"/>
      <c r="NWX3215" s="132"/>
      <c r="NWY3215" s="132"/>
      <c r="NWZ3215" s="132"/>
      <c r="NXA3215" s="132"/>
      <c r="NXB3215" s="132"/>
      <c r="NXC3215" s="132"/>
      <c r="NXD3215" s="132"/>
      <c r="NXE3215" s="132"/>
      <c r="NXF3215" s="132"/>
      <c r="NXG3215" s="132"/>
      <c r="NXH3215" s="132"/>
      <c r="NXI3215" s="132"/>
      <c r="NXJ3215" s="132"/>
      <c r="NXK3215" s="132"/>
      <c r="NXL3215" s="132"/>
      <c r="NXM3215" s="132"/>
      <c r="NXN3215" s="132"/>
      <c r="NXO3215" s="132"/>
      <c r="NXP3215" s="132"/>
      <c r="NXQ3215" s="132"/>
      <c r="NXR3215" s="132"/>
      <c r="NXS3215" s="132"/>
      <c r="NXT3215" s="132"/>
      <c r="NXU3215" s="132"/>
      <c r="NXV3215" s="132"/>
      <c r="NXW3215" s="132"/>
      <c r="NXX3215" s="132"/>
      <c r="NXY3215" s="132"/>
      <c r="NXZ3215" s="132"/>
      <c r="NYA3215" s="132"/>
      <c r="NYB3215" s="132"/>
      <c r="NYC3215" s="132"/>
      <c r="NYD3215" s="132"/>
      <c r="NYE3215" s="132"/>
      <c r="NYF3215" s="132"/>
      <c r="NYG3215" s="132"/>
      <c r="NYH3215" s="132"/>
      <c r="NYI3215" s="132"/>
      <c r="NYJ3215" s="132"/>
      <c r="NYK3215" s="132"/>
      <c r="NYL3215" s="132"/>
      <c r="NYM3215" s="132"/>
      <c r="NYN3215" s="132"/>
      <c r="NYO3215" s="132"/>
      <c r="NYP3215" s="132"/>
      <c r="NYQ3215" s="132"/>
      <c r="NYR3215" s="132"/>
      <c r="NYS3215" s="132"/>
      <c r="NYT3215" s="132"/>
      <c r="NYU3215" s="132"/>
      <c r="NYV3215" s="132"/>
      <c r="NYW3215" s="132"/>
      <c r="NYX3215" s="132"/>
      <c r="NYY3215" s="132"/>
      <c r="NYZ3215" s="132"/>
      <c r="NZA3215" s="132"/>
      <c r="NZB3215" s="132"/>
      <c r="NZC3215" s="132"/>
      <c r="NZD3215" s="132"/>
      <c r="NZE3215" s="132"/>
      <c r="NZF3215" s="132"/>
      <c r="NZG3215" s="132"/>
      <c r="NZH3215" s="132"/>
      <c r="NZI3215" s="132"/>
      <c r="NZJ3215" s="132"/>
      <c r="NZK3215" s="132"/>
      <c r="NZL3215" s="132"/>
      <c r="NZM3215" s="132"/>
      <c r="NZN3215" s="132"/>
      <c r="NZO3215" s="132"/>
      <c r="NZP3215" s="132"/>
      <c r="NZQ3215" s="132"/>
      <c r="NZR3215" s="132"/>
      <c r="NZS3215" s="132"/>
      <c r="NZT3215" s="132"/>
      <c r="NZU3215" s="132"/>
      <c r="NZV3215" s="132"/>
      <c r="NZW3215" s="132"/>
      <c r="NZX3215" s="132"/>
      <c r="NZY3215" s="132"/>
      <c r="NZZ3215" s="132"/>
      <c r="OAA3215" s="132"/>
      <c r="OAB3215" s="132"/>
      <c r="OAC3215" s="132"/>
      <c r="OAD3215" s="132"/>
      <c r="OAE3215" s="132"/>
      <c r="OAF3215" s="132"/>
      <c r="OAG3215" s="132"/>
      <c r="OAH3215" s="132"/>
      <c r="OAI3215" s="132"/>
      <c r="OAJ3215" s="132"/>
      <c r="OAK3215" s="132"/>
      <c r="OAL3215" s="132"/>
      <c r="OAM3215" s="132"/>
      <c r="OAN3215" s="132"/>
      <c r="OAO3215" s="132"/>
      <c r="OAP3215" s="132"/>
      <c r="OAQ3215" s="132"/>
      <c r="OAR3215" s="132"/>
      <c r="OAS3215" s="132"/>
      <c r="OAT3215" s="132"/>
      <c r="OAU3215" s="132"/>
      <c r="OAV3215" s="132"/>
      <c r="OAW3215" s="132"/>
      <c r="OAX3215" s="132"/>
      <c r="OAY3215" s="132"/>
      <c r="OAZ3215" s="132"/>
      <c r="OBA3215" s="132"/>
      <c r="OBB3215" s="132"/>
      <c r="OBC3215" s="132"/>
      <c r="OBD3215" s="132"/>
      <c r="OBE3215" s="132"/>
      <c r="OBF3215" s="132"/>
      <c r="OBG3215" s="132"/>
      <c r="OBH3215" s="132"/>
      <c r="OBI3215" s="132"/>
      <c r="OBJ3215" s="132"/>
      <c r="OBK3215" s="132"/>
      <c r="OBL3215" s="132"/>
      <c r="OBM3215" s="132"/>
      <c r="OBN3215" s="132"/>
      <c r="OBO3215" s="132"/>
      <c r="OBP3215" s="132"/>
      <c r="OBQ3215" s="132"/>
      <c r="OBR3215" s="132"/>
      <c r="OBS3215" s="132"/>
      <c r="OBT3215" s="132"/>
      <c r="OBU3215" s="132"/>
      <c r="OBV3215" s="132"/>
      <c r="OBW3215" s="132"/>
      <c r="OBX3215" s="132"/>
      <c r="OBY3215" s="132"/>
      <c r="OBZ3215" s="132"/>
      <c r="OCA3215" s="132"/>
      <c r="OCB3215" s="132"/>
      <c r="OCC3215" s="132"/>
      <c r="OCD3215" s="132"/>
      <c r="OCE3215" s="132"/>
      <c r="OCF3215" s="132"/>
      <c r="OCG3215" s="132"/>
      <c r="OCH3215" s="132"/>
      <c r="OCI3215" s="132"/>
      <c r="OCJ3215" s="132"/>
      <c r="OCK3215" s="132"/>
      <c r="OCL3215" s="132"/>
      <c r="OCM3215" s="132"/>
      <c r="OCN3215" s="132"/>
      <c r="OCO3215" s="132"/>
      <c r="OCP3215" s="132"/>
      <c r="OCQ3215" s="132"/>
      <c r="OCR3215" s="132"/>
      <c r="OCS3215" s="132"/>
      <c r="OCT3215" s="132"/>
      <c r="OCU3215" s="132"/>
      <c r="OCV3215" s="132"/>
      <c r="OCW3215" s="132"/>
      <c r="OCX3215" s="132"/>
      <c r="OCY3215" s="132"/>
      <c r="OCZ3215" s="132"/>
      <c r="ODA3215" s="132"/>
      <c r="ODB3215" s="132"/>
      <c r="ODC3215" s="132"/>
      <c r="ODD3215" s="132"/>
      <c r="ODE3215" s="132"/>
      <c r="ODF3215" s="132"/>
      <c r="ODG3215" s="132"/>
      <c r="ODH3215" s="132"/>
      <c r="ODI3215" s="132"/>
      <c r="ODJ3215" s="132"/>
      <c r="ODK3215" s="132"/>
      <c r="ODL3215" s="132"/>
      <c r="ODM3215" s="132"/>
      <c r="ODN3215" s="132"/>
      <c r="ODO3215" s="132"/>
      <c r="ODP3215" s="132"/>
      <c r="ODQ3215" s="132"/>
      <c r="ODR3215" s="132"/>
      <c r="ODS3215" s="132"/>
      <c r="ODT3215" s="132"/>
      <c r="ODU3215" s="132"/>
      <c r="ODV3215" s="132"/>
      <c r="ODW3215" s="132"/>
      <c r="ODX3215" s="132"/>
      <c r="ODY3215" s="132"/>
      <c r="ODZ3215" s="132"/>
      <c r="OEA3215" s="132"/>
      <c r="OEB3215" s="132"/>
      <c r="OEC3215" s="132"/>
      <c r="OED3215" s="132"/>
      <c r="OEE3215" s="132"/>
      <c r="OEF3215" s="132"/>
      <c r="OEG3215" s="132"/>
      <c r="OEH3215" s="132"/>
      <c r="OEI3215" s="132"/>
      <c r="OEJ3215" s="132"/>
      <c r="OEK3215" s="132"/>
      <c r="OEL3215" s="132"/>
      <c r="OEM3215" s="132"/>
      <c r="OEN3215" s="132"/>
      <c r="OEO3215" s="132"/>
      <c r="OEP3215" s="132"/>
      <c r="OEQ3215" s="132"/>
      <c r="OER3215" s="132"/>
      <c r="OES3215" s="132"/>
      <c r="OET3215" s="132"/>
      <c r="OEU3215" s="132"/>
      <c r="OEV3215" s="132"/>
      <c r="OEW3215" s="132"/>
      <c r="OEX3215" s="132"/>
      <c r="OEY3215" s="132"/>
      <c r="OEZ3215" s="132"/>
      <c r="OFA3215" s="132"/>
      <c r="OFB3215" s="132"/>
      <c r="OFC3215" s="132"/>
      <c r="OFD3215" s="132"/>
      <c r="OFE3215" s="132"/>
      <c r="OFF3215" s="132"/>
      <c r="OFG3215" s="132"/>
      <c r="OFH3215" s="132"/>
      <c r="OFI3215" s="132"/>
      <c r="OFJ3215" s="132"/>
      <c r="OFK3215" s="132"/>
      <c r="OFL3215" s="132"/>
      <c r="OFM3215" s="132"/>
      <c r="OFN3215" s="132"/>
      <c r="OFO3215" s="132"/>
      <c r="OFP3215" s="132"/>
      <c r="OFQ3215" s="132"/>
      <c r="OFR3215" s="132"/>
      <c r="OFS3215" s="132"/>
      <c r="OFT3215" s="132"/>
      <c r="OFU3215" s="132"/>
      <c r="OFV3215" s="132"/>
      <c r="OFW3215" s="132"/>
      <c r="OFX3215" s="132"/>
      <c r="OFY3215" s="132"/>
      <c r="OFZ3215" s="132"/>
      <c r="OGA3215" s="132"/>
      <c r="OGB3215" s="132"/>
      <c r="OGC3215" s="132"/>
      <c r="OGD3215" s="132"/>
      <c r="OGE3215" s="132"/>
      <c r="OGF3215" s="132"/>
      <c r="OGG3215" s="132"/>
      <c r="OGH3215" s="132"/>
      <c r="OGI3215" s="132"/>
      <c r="OGJ3215" s="132"/>
      <c r="OGK3215" s="132"/>
      <c r="OGL3215" s="132"/>
      <c r="OGM3215" s="132"/>
      <c r="OGN3215" s="132"/>
      <c r="OGO3215" s="132"/>
      <c r="OGP3215" s="132"/>
      <c r="OGQ3215" s="132"/>
      <c r="OGR3215" s="132"/>
      <c r="OGS3215" s="132"/>
      <c r="OGT3215" s="132"/>
      <c r="OGU3215" s="132"/>
      <c r="OGV3215" s="132"/>
      <c r="OGW3215" s="132"/>
      <c r="OGX3215" s="132"/>
      <c r="OGY3215" s="132"/>
      <c r="OGZ3215" s="132"/>
      <c r="OHA3215" s="132"/>
      <c r="OHB3215" s="132"/>
      <c r="OHC3215" s="132"/>
      <c r="OHD3215" s="132"/>
      <c r="OHE3215" s="132"/>
      <c r="OHF3215" s="132"/>
      <c r="OHG3215" s="132"/>
      <c r="OHH3215" s="132"/>
      <c r="OHI3215" s="132"/>
      <c r="OHJ3215" s="132"/>
      <c r="OHK3215" s="132"/>
      <c r="OHL3215" s="132"/>
      <c r="OHM3215" s="132"/>
      <c r="OHN3215" s="132"/>
      <c r="OHO3215" s="132"/>
      <c r="OHP3215" s="132"/>
      <c r="OHQ3215" s="132"/>
      <c r="OHR3215" s="132"/>
      <c r="OHS3215" s="132"/>
      <c r="OHT3215" s="132"/>
      <c r="OHU3215" s="132"/>
      <c r="OHV3215" s="132"/>
      <c r="OHW3215" s="132"/>
      <c r="OHX3215" s="132"/>
      <c r="OHY3215" s="132"/>
      <c r="OHZ3215" s="132"/>
      <c r="OIA3215" s="132"/>
      <c r="OIB3215" s="132"/>
      <c r="OIC3215" s="132"/>
      <c r="OID3215" s="132"/>
      <c r="OIE3215" s="132"/>
      <c r="OIF3215" s="132"/>
      <c r="OIG3215" s="132"/>
      <c r="OIH3215" s="132"/>
      <c r="OII3215" s="132"/>
      <c r="OIJ3215" s="132"/>
      <c r="OIK3215" s="132"/>
      <c r="OIL3215" s="132"/>
      <c r="OIM3215" s="132"/>
      <c r="OIN3215" s="132"/>
      <c r="OIO3215" s="132"/>
      <c r="OIP3215" s="132"/>
      <c r="OIQ3215" s="132"/>
      <c r="OIR3215" s="132"/>
      <c r="OIS3215" s="132"/>
      <c r="OIT3215" s="132"/>
      <c r="OIU3215" s="132"/>
      <c r="OIV3215" s="132"/>
      <c r="OIW3215" s="132"/>
      <c r="OIX3215" s="132"/>
      <c r="OIY3215" s="132"/>
      <c r="OIZ3215" s="132"/>
      <c r="OJA3215" s="132"/>
      <c r="OJB3215" s="132"/>
      <c r="OJC3215" s="132"/>
      <c r="OJD3215" s="132"/>
      <c r="OJE3215" s="132"/>
      <c r="OJF3215" s="132"/>
      <c r="OJG3215" s="132"/>
      <c r="OJH3215" s="132"/>
      <c r="OJI3215" s="132"/>
      <c r="OJJ3215" s="132"/>
      <c r="OJK3215" s="132"/>
      <c r="OJL3215" s="132"/>
      <c r="OJM3215" s="132"/>
      <c r="OJN3215" s="132"/>
      <c r="OJO3215" s="132"/>
      <c r="OJP3215" s="132"/>
      <c r="OJQ3215" s="132"/>
      <c r="OJR3215" s="132"/>
      <c r="OJS3215" s="132"/>
      <c r="OJT3215" s="132"/>
      <c r="OJU3215" s="132"/>
      <c r="OJV3215" s="132"/>
      <c r="OJW3215" s="132"/>
      <c r="OJX3215" s="132"/>
      <c r="OJY3215" s="132"/>
      <c r="OJZ3215" s="132"/>
      <c r="OKA3215" s="132"/>
      <c r="OKB3215" s="132"/>
      <c r="OKC3215" s="132"/>
      <c r="OKD3215" s="132"/>
      <c r="OKE3215" s="132"/>
      <c r="OKF3215" s="132"/>
      <c r="OKG3215" s="132"/>
      <c r="OKH3215" s="132"/>
      <c r="OKI3215" s="132"/>
      <c r="OKJ3215" s="132"/>
      <c r="OKK3215" s="132"/>
      <c r="OKL3215" s="132"/>
      <c r="OKM3215" s="132"/>
      <c r="OKN3215" s="132"/>
      <c r="OKO3215" s="132"/>
      <c r="OKP3215" s="132"/>
      <c r="OKQ3215" s="132"/>
      <c r="OKR3215" s="132"/>
      <c r="OKS3215" s="132"/>
      <c r="OKT3215" s="132"/>
      <c r="OKU3215" s="132"/>
      <c r="OKV3215" s="132"/>
      <c r="OKW3215" s="132"/>
      <c r="OKX3215" s="132"/>
      <c r="OKY3215" s="132"/>
      <c r="OKZ3215" s="132"/>
      <c r="OLA3215" s="132"/>
      <c r="OLB3215" s="132"/>
      <c r="OLC3215" s="132"/>
      <c r="OLD3215" s="132"/>
      <c r="OLE3215" s="132"/>
      <c r="OLF3215" s="132"/>
      <c r="OLG3215" s="132"/>
      <c r="OLH3215" s="132"/>
      <c r="OLI3215" s="132"/>
      <c r="OLJ3215" s="132"/>
      <c r="OLK3215" s="132"/>
      <c r="OLL3215" s="132"/>
      <c r="OLM3215" s="132"/>
      <c r="OLN3215" s="132"/>
      <c r="OLO3215" s="132"/>
      <c r="OLP3215" s="132"/>
      <c r="OLQ3215" s="132"/>
      <c r="OLR3215" s="132"/>
      <c r="OLS3215" s="132"/>
      <c r="OLT3215" s="132"/>
      <c r="OLU3215" s="132"/>
      <c r="OLV3215" s="132"/>
      <c r="OLW3215" s="132"/>
      <c r="OLX3215" s="132"/>
      <c r="OLY3215" s="132"/>
      <c r="OLZ3215" s="132"/>
      <c r="OMA3215" s="132"/>
      <c r="OMB3215" s="132"/>
      <c r="OMC3215" s="132"/>
      <c r="OMD3215" s="132"/>
      <c r="OME3215" s="132"/>
      <c r="OMF3215" s="132"/>
      <c r="OMG3215" s="132"/>
      <c r="OMH3215" s="132"/>
      <c r="OMI3215" s="132"/>
      <c r="OMJ3215" s="132"/>
      <c r="OMK3215" s="132"/>
      <c r="OML3215" s="132"/>
      <c r="OMM3215" s="132"/>
      <c r="OMN3215" s="132"/>
      <c r="OMO3215" s="132"/>
      <c r="OMP3215" s="132"/>
      <c r="OMQ3215" s="132"/>
      <c r="OMR3215" s="132"/>
      <c r="OMS3215" s="132"/>
      <c r="OMT3215" s="132"/>
      <c r="OMU3215" s="132"/>
      <c r="OMV3215" s="132"/>
      <c r="OMW3215" s="132"/>
      <c r="OMX3215" s="132"/>
      <c r="OMY3215" s="132"/>
      <c r="OMZ3215" s="132"/>
      <c r="ONA3215" s="132"/>
      <c r="ONB3215" s="132"/>
      <c r="ONC3215" s="132"/>
      <c r="OND3215" s="132"/>
      <c r="ONE3215" s="132"/>
      <c r="ONF3215" s="132"/>
      <c r="ONG3215" s="132"/>
      <c r="ONH3215" s="132"/>
      <c r="ONI3215" s="132"/>
      <c r="ONJ3215" s="132"/>
      <c r="ONK3215" s="132"/>
      <c r="ONL3215" s="132"/>
      <c r="ONM3215" s="132"/>
      <c r="ONN3215" s="132"/>
      <c r="ONO3215" s="132"/>
      <c r="ONP3215" s="132"/>
      <c r="ONQ3215" s="132"/>
      <c r="ONR3215" s="132"/>
      <c r="ONS3215" s="132"/>
      <c r="ONT3215" s="132"/>
      <c r="ONU3215" s="132"/>
      <c r="ONV3215" s="132"/>
      <c r="ONW3215" s="132"/>
      <c r="ONX3215" s="132"/>
      <c r="ONY3215" s="132"/>
      <c r="ONZ3215" s="132"/>
      <c r="OOA3215" s="132"/>
      <c r="OOB3215" s="132"/>
      <c r="OOC3215" s="132"/>
      <c r="OOD3215" s="132"/>
      <c r="OOE3215" s="132"/>
      <c r="OOF3215" s="132"/>
      <c r="OOG3215" s="132"/>
      <c r="OOH3215" s="132"/>
      <c r="OOI3215" s="132"/>
      <c r="OOJ3215" s="132"/>
      <c r="OOK3215" s="132"/>
      <c r="OOL3215" s="132"/>
      <c r="OOM3215" s="132"/>
      <c r="OON3215" s="132"/>
      <c r="OOO3215" s="132"/>
      <c r="OOP3215" s="132"/>
      <c r="OOQ3215" s="132"/>
      <c r="OOR3215" s="132"/>
      <c r="OOS3215" s="132"/>
      <c r="OOT3215" s="132"/>
      <c r="OOU3215" s="132"/>
      <c r="OOV3215" s="132"/>
      <c r="OOW3215" s="132"/>
      <c r="OOX3215" s="132"/>
      <c r="OOY3215" s="132"/>
      <c r="OOZ3215" s="132"/>
      <c r="OPA3215" s="132"/>
      <c r="OPB3215" s="132"/>
      <c r="OPC3215" s="132"/>
      <c r="OPD3215" s="132"/>
      <c r="OPE3215" s="132"/>
      <c r="OPF3215" s="132"/>
      <c r="OPG3215" s="132"/>
      <c r="OPH3215" s="132"/>
      <c r="OPI3215" s="132"/>
      <c r="OPJ3215" s="132"/>
      <c r="OPK3215" s="132"/>
      <c r="OPL3215" s="132"/>
      <c r="OPM3215" s="132"/>
      <c r="OPN3215" s="132"/>
      <c r="OPO3215" s="132"/>
      <c r="OPP3215" s="132"/>
      <c r="OPQ3215" s="132"/>
      <c r="OPR3215" s="132"/>
      <c r="OPS3215" s="132"/>
      <c r="OPT3215" s="132"/>
      <c r="OPU3215" s="132"/>
      <c r="OPV3215" s="132"/>
      <c r="OPW3215" s="132"/>
      <c r="OPX3215" s="132"/>
      <c r="OPY3215" s="132"/>
      <c r="OPZ3215" s="132"/>
      <c r="OQA3215" s="132"/>
      <c r="OQB3215" s="132"/>
      <c r="OQC3215" s="132"/>
      <c r="OQD3215" s="132"/>
      <c r="OQE3215" s="132"/>
      <c r="OQF3215" s="132"/>
      <c r="OQG3215" s="132"/>
      <c r="OQH3215" s="132"/>
      <c r="OQI3215" s="132"/>
      <c r="OQJ3215" s="132"/>
      <c r="OQK3215" s="132"/>
      <c r="OQL3215" s="132"/>
      <c r="OQM3215" s="132"/>
      <c r="OQN3215" s="132"/>
      <c r="OQO3215" s="132"/>
      <c r="OQP3215" s="132"/>
      <c r="OQQ3215" s="132"/>
      <c r="OQR3215" s="132"/>
      <c r="OQS3215" s="132"/>
      <c r="OQT3215" s="132"/>
      <c r="OQU3215" s="132"/>
      <c r="OQV3215" s="132"/>
      <c r="OQW3215" s="132"/>
      <c r="OQX3215" s="132"/>
      <c r="OQY3215" s="132"/>
      <c r="OQZ3215" s="132"/>
      <c r="ORA3215" s="132"/>
      <c r="ORB3215" s="132"/>
      <c r="ORC3215" s="132"/>
      <c r="ORD3215" s="132"/>
      <c r="ORE3215" s="132"/>
      <c r="ORF3215" s="132"/>
      <c r="ORG3215" s="132"/>
      <c r="ORH3215" s="132"/>
      <c r="ORI3215" s="132"/>
      <c r="ORJ3215" s="132"/>
      <c r="ORK3215" s="132"/>
      <c r="ORL3215" s="132"/>
      <c r="ORM3215" s="132"/>
      <c r="ORN3215" s="132"/>
      <c r="ORO3215" s="132"/>
      <c r="ORP3215" s="132"/>
      <c r="ORQ3215" s="132"/>
      <c r="ORR3215" s="132"/>
      <c r="ORS3215" s="132"/>
      <c r="ORT3215" s="132"/>
      <c r="ORU3215" s="132"/>
      <c r="ORV3215" s="132"/>
      <c r="ORW3215" s="132"/>
      <c r="ORX3215" s="132"/>
      <c r="ORY3215" s="132"/>
      <c r="ORZ3215" s="132"/>
      <c r="OSA3215" s="132"/>
      <c r="OSB3215" s="132"/>
      <c r="OSC3215" s="132"/>
      <c r="OSD3215" s="132"/>
      <c r="OSE3215" s="132"/>
      <c r="OSF3215" s="132"/>
      <c r="OSG3215" s="132"/>
      <c r="OSH3215" s="132"/>
      <c r="OSI3215" s="132"/>
      <c r="OSJ3215" s="132"/>
      <c r="OSK3215" s="132"/>
      <c r="OSL3215" s="132"/>
      <c r="OSM3215" s="132"/>
      <c r="OSN3215" s="132"/>
      <c r="OSO3215" s="132"/>
      <c r="OSP3215" s="132"/>
      <c r="OSQ3215" s="132"/>
      <c r="OSR3215" s="132"/>
      <c r="OSS3215" s="132"/>
      <c r="OST3215" s="132"/>
      <c r="OSU3215" s="132"/>
      <c r="OSV3215" s="132"/>
      <c r="OSW3215" s="132"/>
      <c r="OSX3215" s="132"/>
      <c r="OSY3215" s="132"/>
      <c r="OSZ3215" s="132"/>
      <c r="OTA3215" s="132"/>
      <c r="OTB3215" s="132"/>
      <c r="OTC3215" s="132"/>
      <c r="OTD3215" s="132"/>
      <c r="OTE3215" s="132"/>
      <c r="OTF3215" s="132"/>
      <c r="OTG3215" s="132"/>
      <c r="OTH3215" s="132"/>
      <c r="OTI3215" s="132"/>
      <c r="OTJ3215" s="132"/>
      <c r="OTK3215" s="132"/>
      <c r="OTL3215" s="132"/>
      <c r="OTM3215" s="132"/>
      <c r="OTN3215" s="132"/>
      <c r="OTO3215" s="132"/>
      <c r="OTP3215" s="132"/>
      <c r="OTQ3215" s="132"/>
      <c r="OTR3215" s="132"/>
      <c r="OTS3215" s="132"/>
      <c r="OTT3215" s="132"/>
      <c r="OTU3215" s="132"/>
      <c r="OTV3215" s="132"/>
      <c r="OTW3215" s="132"/>
      <c r="OTX3215" s="132"/>
      <c r="OTY3215" s="132"/>
      <c r="OTZ3215" s="132"/>
      <c r="OUA3215" s="132"/>
      <c r="OUB3215" s="132"/>
      <c r="OUC3215" s="132"/>
      <c r="OUD3215" s="132"/>
      <c r="OUE3215" s="132"/>
      <c r="OUF3215" s="132"/>
      <c r="OUG3215" s="132"/>
      <c r="OUH3215" s="132"/>
      <c r="OUI3215" s="132"/>
      <c r="OUJ3215" s="132"/>
      <c r="OUK3215" s="132"/>
      <c r="OUL3215" s="132"/>
      <c r="OUM3215" s="132"/>
      <c r="OUN3215" s="132"/>
      <c r="OUO3215" s="132"/>
      <c r="OUP3215" s="132"/>
      <c r="OUQ3215" s="132"/>
      <c r="OUR3215" s="132"/>
      <c r="OUS3215" s="132"/>
      <c r="OUT3215" s="132"/>
      <c r="OUU3215" s="132"/>
      <c r="OUV3215" s="132"/>
      <c r="OUW3215" s="132"/>
      <c r="OUX3215" s="132"/>
      <c r="OUY3215" s="132"/>
      <c r="OUZ3215" s="132"/>
      <c r="OVA3215" s="132"/>
      <c r="OVB3215" s="132"/>
      <c r="OVC3215" s="132"/>
      <c r="OVD3215" s="132"/>
      <c r="OVE3215" s="132"/>
      <c r="OVF3215" s="132"/>
      <c r="OVG3215" s="132"/>
      <c r="OVH3215" s="132"/>
      <c r="OVI3215" s="132"/>
      <c r="OVJ3215" s="132"/>
      <c r="OVK3215" s="132"/>
      <c r="OVL3215" s="132"/>
      <c r="OVM3215" s="132"/>
      <c r="OVN3215" s="132"/>
      <c r="OVO3215" s="132"/>
      <c r="OVP3215" s="132"/>
      <c r="OVQ3215" s="132"/>
      <c r="OVR3215" s="132"/>
      <c r="OVS3215" s="132"/>
      <c r="OVT3215" s="132"/>
      <c r="OVU3215" s="132"/>
      <c r="OVV3215" s="132"/>
      <c r="OVW3215" s="132"/>
      <c r="OVX3215" s="132"/>
      <c r="OVY3215" s="132"/>
      <c r="OVZ3215" s="132"/>
      <c r="OWA3215" s="132"/>
      <c r="OWB3215" s="132"/>
      <c r="OWC3215" s="132"/>
      <c r="OWD3215" s="132"/>
      <c r="OWE3215" s="132"/>
      <c r="OWF3215" s="132"/>
      <c r="OWG3215" s="132"/>
      <c r="OWH3215" s="132"/>
      <c r="OWI3215" s="132"/>
      <c r="OWJ3215" s="132"/>
      <c r="OWK3215" s="132"/>
      <c r="OWL3215" s="132"/>
      <c r="OWM3215" s="132"/>
      <c r="OWN3215" s="132"/>
      <c r="OWO3215" s="132"/>
      <c r="OWP3215" s="132"/>
      <c r="OWQ3215" s="132"/>
      <c r="OWR3215" s="132"/>
      <c r="OWS3215" s="132"/>
      <c r="OWT3215" s="132"/>
      <c r="OWU3215" s="132"/>
      <c r="OWV3215" s="132"/>
      <c r="OWW3215" s="132"/>
      <c r="OWX3215" s="132"/>
      <c r="OWY3215" s="132"/>
      <c r="OWZ3215" s="132"/>
      <c r="OXA3215" s="132"/>
      <c r="OXB3215" s="132"/>
      <c r="OXC3215" s="132"/>
      <c r="OXD3215" s="132"/>
      <c r="OXE3215" s="132"/>
      <c r="OXF3215" s="132"/>
      <c r="OXG3215" s="132"/>
      <c r="OXH3215" s="132"/>
      <c r="OXI3215" s="132"/>
      <c r="OXJ3215" s="132"/>
      <c r="OXK3215" s="132"/>
      <c r="OXL3215" s="132"/>
      <c r="OXM3215" s="132"/>
      <c r="OXN3215" s="132"/>
      <c r="OXO3215" s="132"/>
      <c r="OXP3215" s="132"/>
      <c r="OXQ3215" s="132"/>
      <c r="OXR3215" s="132"/>
      <c r="OXS3215" s="132"/>
      <c r="OXT3215" s="132"/>
      <c r="OXU3215" s="132"/>
      <c r="OXV3215" s="132"/>
      <c r="OXW3215" s="132"/>
      <c r="OXX3215" s="132"/>
      <c r="OXY3215" s="132"/>
      <c r="OXZ3215" s="132"/>
      <c r="OYA3215" s="132"/>
      <c r="OYB3215" s="132"/>
      <c r="OYC3215" s="132"/>
      <c r="OYD3215" s="132"/>
      <c r="OYE3215" s="132"/>
      <c r="OYF3215" s="132"/>
      <c r="OYG3215" s="132"/>
      <c r="OYH3215" s="132"/>
      <c r="OYI3215" s="132"/>
      <c r="OYJ3215" s="132"/>
      <c r="OYK3215" s="132"/>
      <c r="OYL3215" s="132"/>
      <c r="OYM3215" s="132"/>
      <c r="OYN3215" s="132"/>
      <c r="OYO3215" s="132"/>
      <c r="OYP3215" s="132"/>
      <c r="OYQ3215" s="132"/>
      <c r="OYR3215" s="132"/>
      <c r="OYS3215" s="132"/>
      <c r="OYT3215" s="132"/>
      <c r="OYU3215" s="132"/>
      <c r="OYV3215" s="132"/>
      <c r="OYW3215" s="132"/>
      <c r="OYX3215" s="132"/>
      <c r="OYY3215" s="132"/>
      <c r="OYZ3215" s="132"/>
      <c r="OZA3215" s="132"/>
      <c r="OZB3215" s="132"/>
      <c r="OZC3215" s="132"/>
      <c r="OZD3215" s="132"/>
      <c r="OZE3215" s="132"/>
      <c r="OZF3215" s="132"/>
      <c r="OZG3215" s="132"/>
      <c r="OZH3215" s="132"/>
      <c r="OZI3215" s="132"/>
      <c r="OZJ3215" s="132"/>
      <c r="OZK3215" s="132"/>
      <c r="OZL3215" s="132"/>
      <c r="OZM3215" s="132"/>
      <c r="OZN3215" s="132"/>
      <c r="OZO3215" s="132"/>
      <c r="OZP3215" s="132"/>
      <c r="OZQ3215" s="132"/>
      <c r="OZR3215" s="132"/>
      <c r="OZS3215" s="132"/>
      <c r="OZT3215" s="132"/>
      <c r="OZU3215" s="132"/>
      <c r="OZV3215" s="132"/>
      <c r="OZW3215" s="132"/>
      <c r="OZX3215" s="132"/>
      <c r="OZY3215" s="132"/>
      <c r="OZZ3215" s="132"/>
      <c r="PAA3215" s="132"/>
      <c r="PAB3215" s="132"/>
      <c r="PAC3215" s="132"/>
      <c r="PAD3215" s="132"/>
      <c r="PAE3215" s="132"/>
      <c r="PAF3215" s="132"/>
      <c r="PAG3215" s="132"/>
      <c r="PAH3215" s="132"/>
      <c r="PAI3215" s="132"/>
      <c r="PAJ3215" s="132"/>
      <c r="PAK3215" s="132"/>
      <c r="PAL3215" s="132"/>
      <c r="PAM3215" s="132"/>
      <c r="PAN3215" s="132"/>
      <c r="PAO3215" s="132"/>
      <c r="PAP3215" s="132"/>
      <c r="PAQ3215" s="132"/>
      <c r="PAR3215" s="132"/>
      <c r="PAS3215" s="132"/>
      <c r="PAT3215" s="132"/>
      <c r="PAU3215" s="132"/>
      <c r="PAV3215" s="132"/>
      <c r="PAW3215" s="132"/>
      <c r="PAX3215" s="132"/>
      <c r="PAY3215" s="132"/>
      <c r="PAZ3215" s="132"/>
      <c r="PBA3215" s="132"/>
      <c r="PBB3215" s="132"/>
      <c r="PBC3215" s="132"/>
      <c r="PBD3215" s="132"/>
      <c r="PBE3215" s="132"/>
      <c r="PBF3215" s="132"/>
      <c r="PBG3215" s="132"/>
      <c r="PBH3215" s="132"/>
      <c r="PBI3215" s="132"/>
      <c r="PBJ3215" s="132"/>
      <c r="PBK3215" s="132"/>
      <c r="PBL3215" s="132"/>
      <c r="PBM3215" s="132"/>
      <c r="PBN3215" s="132"/>
      <c r="PBO3215" s="132"/>
      <c r="PBP3215" s="132"/>
      <c r="PBQ3215" s="132"/>
      <c r="PBR3215" s="132"/>
      <c r="PBS3215" s="132"/>
      <c r="PBT3215" s="132"/>
      <c r="PBU3215" s="132"/>
      <c r="PBV3215" s="132"/>
      <c r="PBW3215" s="132"/>
      <c r="PBX3215" s="132"/>
      <c r="PBY3215" s="132"/>
      <c r="PBZ3215" s="132"/>
      <c r="PCA3215" s="132"/>
      <c r="PCB3215" s="132"/>
      <c r="PCC3215" s="132"/>
      <c r="PCD3215" s="132"/>
      <c r="PCE3215" s="132"/>
      <c r="PCF3215" s="132"/>
      <c r="PCG3215" s="132"/>
      <c r="PCH3215" s="132"/>
      <c r="PCI3215" s="132"/>
      <c r="PCJ3215" s="132"/>
      <c r="PCK3215" s="132"/>
      <c r="PCL3215" s="132"/>
      <c r="PCM3215" s="132"/>
      <c r="PCN3215" s="132"/>
      <c r="PCO3215" s="132"/>
      <c r="PCP3215" s="132"/>
      <c r="PCQ3215" s="132"/>
      <c r="PCR3215" s="132"/>
      <c r="PCS3215" s="132"/>
      <c r="PCT3215" s="132"/>
      <c r="PCU3215" s="132"/>
      <c r="PCV3215" s="132"/>
      <c r="PCW3215" s="132"/>
      <c r="PCX3215" s="132"/>
      <c r="PCY3215" s="132"/>
      <c r="PCZ3215" s="132"/>
      <c r="PDA3215" s="132"/>
      <c r="PDB3215" s="132"/>
      <c r="PDC3215" s="132"/>
      <c r="PDD3215" s="132"/>
      <c r="PDE3215" s="132"/>
      <c r="PDF3215" s="132"/>
      <c r="PDG3215" s="132"/>
      <c r="PDH3215" s="132"/>
      <c r="PDI3215" s="132"/>
      <c r="PDJ3215" s="132"/>
      <c r="PDK3215" s="132"/>
      <c r="PDL3215" s="132"/>
      <c r="PDM3215" s="132"/>
      <c r="PDN3215" s="132"/>
      <c r="PDO3215" s="132"/>
      <c r="PDP3215" s="132"/>
      <c r="PDQ3215" s="132"/>
      <c r="PDR3215" s="132"/>
      <c r="PDS3215" s="132"/>
      <c r="PDT3215" s="132"/>
      <c r="PDU3215" s="132"/>
      <c r="PDV3215" s="132"/>
      <c r="PDW3215" s="132"/>
      <c r="PDX3215" s="132"/>
      <c r="PDY3215" s="132"/>
      <c r="PDZ3215" s="132"/>
      <c r="PEA3215" s="132"/>
      <c r="PEB3215" s="132"/>
      <c r="PEC3215" s="132"/>
      <c r="PED3215" s="132"/>
      <c r="PEE3215" s="132"/>
      <c r="PEF3215" s="132"/>
      <c r="PEG3215" s="132"/>
      <c r="PEH3215" s="132"/>
      <c r="PEI3215" s="132"/>
      <c r="PEJ3215" s="132"/>
      <c r="PEK3215" s="132"/>
      <c r="PEL3215" s="132"/>
      <c r="PEM3215" s="132"/>
      <c r="PEN3215" s="132"/>
      <c r="PEO3215" s="132"/>
      <c r="PEP3215" s="132"/>
      <c r="PEQ3215" s="132"/>
      <c r="PER3215" s="132"/>
      <c r="PES3215" s="132"/>
      <c r="PET3215" s="132"/>
      <c r="PEU3215" s="132"/>
      <c r="PEV3215" s="132"/>
      <c r="PEW3215" s="132"/>
      <c r="PEX3215" s="132"/>
      <c r="PEY3215" s="132"/>
      <c r="PEZ3215" s="132"/>
      <c r="PFA3215" s="132"/>
      <c r="PFB3215" s="132"/>
      <c r="PFC3215" s="132"/>
      <c r="PFD3215" s="132"/>
      <c r="PFE3215" s="132"/>
      <c r="PFF3215" s="132"/>
      <c r="PFG3215" s="132"/>
      <c r="PFH3215" s="132"/>
      <c r="PFI3215" s="132"/>
      <c r="PFJ3215" s="132"/>
      <c r="PFK3215" s="132"/>
      <c r="PFL3215" s="132"/>
      <c r="PFM3215" s="132"/>
      <c r="PFN3215" s="132"/>
      <c r="PFO3215" s="132"/>
      <c r="PFP3215" s="132"/>
      <c r="PFQ3215" s="132"/>
      <c r="PFR3215" s="132"/>
      <c r="PFS3215" s="132"/>
      <c r="PFT3215" s="132"/>
      <c r="PFU3215" s="132"/>
      <c r="PFV3215" s="132"/>
      <c r="PFW3215" s="132"/>
      <c r="PFX3215" s="132"/>
      <c r="PFY3215" s="132"/>
      <c r="PFZ3215" s="132"/>
      <c r="PGA3215" s="132"/>
      <c r="PGB3215" s="132"/>
      <c r="PGC3215" s="132"/>
      <c r="PGD3215" s="132"/>
      <c r="PGE3215" s="132"/>
      <c r="PGF3215" s="132"/>
      <c r="PGG3215" s="132"/>
      <c r="PGH3215" s="132"/>
      <c r="PGI3215" s="132"/>
      <c r="PGJ3215" s="132"/>
      <c r="PGK3215" s="132"/>
      <c r="PGL3215" s="132"/>
      <c r="PGM3215" s="132"/>
      <c r="PGN3215" s="132"/>
      <c r="PGO3215" s="132"/>
      <c r="PGP3215" s="132"/>
      <c r="PGQ3215" s="132"/>
      <c r="PGR3215" s="132"/>
      <c r="PGS3215" s="132"/>
      <c r="PGT3215" s="132"/>
      <c r="PGU3215" s="132"/>
      <c r="PGV3215" s="132"/>
      <c r="PGW3215" s="132"/>
      <c r="PGX3215" s="132"/>
      <c r="PGY3215" s="132"/>
      <c r="PGZ3215" s="132"/>
      <c r="PHA3215" s="132"/>
      <c r="PHB3215" s="132"/>
      <c r="PHC3215" s="132"/>
      <c r="PHD3215" s="132"/>
      <c r="PHE3215" s="132"/>
      <c r="PHF3215" s="132"/>
      <c r="PHG3215" s="132"/>
      <c r="PHH3215" s="132"/>
      <c r="PHI3215" s="132"/>
      <c r="PHJ3215" s="132"/>
      <c r="PHK3215" s="132"/>
      <c r="PHL3215" s="132"/>
      <c r="PHM3215" s="132"/>
      <c r="PHN3215" s="132"/>
      <c r="PHO3215" s="132"/>
      <c r="PHP3215" s="132"/>
      <c r="PHQ3215" s="132"/>
      <c r="PHR3215" s="132"/>
      <c r="PHS3215" s="132"/>
      <c r="PHT3215" s="132"/>
      <c r="PHU3215" s="132"/>
      <c r="PHV3215" s="132"/>
      <c r="PHW3215" s="132"/>
      <c r="PHX3215" s="132"/>
      <c r="PHY3215" s="132"/>
      <c r="PHZ3215" s="132"/>
      <c r="PIA3215" s="132"/>
      <c r="PIB3215" s="132"/>
      <c r="PIC3215" s="132"/>
      <c r="PID3215" s="132"/>
      <c r="PIE3215" s="132"/>
      <c r="PIF3215" s="132"/>
      <c r="PIG3215" s="132"/>
      <c r="PIH3215" s="132"/>
      <c r="PII3215" s="132"/>
      <c r="PIJ3215" s="132"/>
      <c r="PIK3215" s="132"/>
      <c r="PIL3215" s="132"/>
      <c r="PIM3215" s="132"/>
      <c r="PIN3215" s="132"/>
      <c r="PIO3215" s="132"/>
      <c r="PIP3215" s="132"/>
      <c r="PIQ3215" s="132"/>
      <c r="PIR3215" s="132"/>
      <c r="PIS3215" s="132"/>
      <c r="PIT3215" s="132"/>
      <c r="PIU3215" s="132"/>
      <c r="PIV3215" s="132"/>
      <c r="PIW3215" s="132"/>
      <c r="PIX3215" s="132"/>
      <c r="PIY3215" s="132"/>
      <c r="PIZ3215" s="132"/>
      <c r="PJA3215" s="132"/>
      <c r="PJB3215" s="132"/>
      <c r="PJC3215" s="132"/>
      <c r="PJD3215" s="132"/>
      <c r="PJE3215" s="132"/>
      <c r="PJF3215" s="132"/>
      <c r="PJG3215" s="132"/>
      <c r="PJH3215" s="132"/>
      <c r="PJI3215" s="132"/>
      <c r="PJJ3215" s="132"/>
      <c r="PJK3215" s="132"/>
      <c r="PJL3215" s="132"/>
      <c r="PJM3215" s="132"/>
      <c r="PJN3215" s="132"/>
      <c r="PJO3215" s="132"/>
      <c r="PJP3215" s="132"/>
      <c r="PJQ3215" s="132"/>
      <c r="PJR3215" s="132"/>
      <c r="PJS3215" s="132"/>
      <c r="PJT3215" s="132"/>
      <c r="PJU3215" s="132"/>
      <c r="PJV3215" s="132"/>
      <c r="PJW3215" s="132"/>
      <c r="PJX3215" s="132"/>
      <c r="PJY3215" s="132"/>
      <c r="PJZ3215" s="132"/>
      <c r="PKA3215" s="132"/>
      <c r="PKB3215" s="132"/>
      <c r="PKC3215" s="132"/>
      <c r="PKD3215" s="132"/>
      <c r="PKE3215" s="132"/>
      <c r="PKF3215" s="132"/>
      <c r="PKG3215" s="132"/>
      <c r="PKH3215" s="132"/>
      <c r="PKI3215" s="132"/>
      <c r="PKJ3215" s="132"/>
      <c r="PKK3215" s="132"/>
      <c r="PKL3215" s="132"/>
      <c r="PKM3215" s="132"/>
      <c r="PKN3215" s="132"/>
      <c r="PKO3215" s="132"/>
      <c r="PKP3215" s="132"/>
      <c r="PKQ3215" s="132"/>
      <c r="PKR3215" s="132"/>
      <c r="PKS3215" s="132"/>
      <c r="PKT3215" s="132"/>
      <c r="PKU3215" s="132"/>
      <c r="PKV3215" s="132"/>
      <c r="PKW3215" s="132"/>
      <c r="PKX3215" s="132"/>
      <c r="PKY3215" s="132"/>
      <c r="PKZ3215" s="132"/>
      <c r="PLA3215" s="132"/>
      <c r="PLB3215" s="132"/>
      <c r="PLC3215" s="132"/>
      <c r="PLD3215" s="132"/>
      <c r="PLE3215" s="132"/>
      <c r="PLF3215" s="132"/>
      <c r="PLG3215" s="132"/>
      <c r="PLH3215" s="132"/>
      <c r="PLI3215" s="132"/>
      <c r="PLJ3215" s="132"/>
      <c r="PLK3215" s="132"/>
      <c r="PLL3215" s="132"/>
      <c r="PLM3215" s="132"/>
      <c r="PLN3215" s="132"/>
      <c r="PLO3215" s="132"/>
      <c r="PLP3215" s="132"/>
      <c r="PLQ3215" s="132"/>
      <c r="PLR3215" s="132"/>
      <c r="PLS3215" s="132"/>
      <c r="PLT3215" s="132"/>
      <c r="PLU3215" s="132"/>
      <c r="PLV3215" s="132"/>
      <c r="PLW3215" s="132"/>
      <c r="PLX3215" s="132"/>
      <c r="PLY3215" s="132"/>
      <c r="PLZ3215" s="132"/>
      <c r="PMA3215" s="132"/>
      <c r="PMB3215" s="132"/>
      <c r="PMC3215" s="132"/>
      <c r="PMD3215" s="132"/>
      <c r="PME3215" s="132"/>
      <c r="PMF3215" s="132"/>
      <c r="PMG3215" s="132"/>
      <c r="PMH3215" s="132"/>
      <c r="PMI3215" s="132"/>
      <c r="PMJ3215" s="132"/>
      <c r="PMK3215" s="132"/>
      <c r="PML3215" s="132"/>
      <c r="PMM3215" s="132"/>
      <c r="PMN3215" s="132"/>
      <c r="PMO3215" s="132"/>
      <c r="PMP3215" s="132"/>
      <c r="PMQ3215" s="132"/>
      <c r="PMR3215" s="132"/>
      <c r="PMS3215" s="132"/>
      <c r="PMT3215" s="132"/>
      <c r="PMU3215" s="132"/>
      <c r="PMV3215" s="132"/>
      <c r="PMW3215" s="132"/>
      <c r="PMX3215" s="132"/>
      <c r="PMY3215" s="132"/>
      <c r="PMZ3215" s="132"/>
      <c r="PNA3215" s="132"/>
      <c r="PNB3215" s="132"/>
      <c r="PNC3215" s="132"/>
      <c r="PND3215" s="132"/>
      <c r="PNE3215" s="132"/>
      <c r="PNF3215" s="132"/>
      <c r="PNG3215" s="132"/>
      <c r="PNH3215" s="132"/>
      <c r="PNI3215" s="132"/>
      <c r="PNJ3215" s="132"/>
      <c r="PNK3215" s="132"/>
      <c r="PNL3215" s="132"/>
      <c r="PNM3215" s="132"/>
      <c r="PNN3215" s="132"/>
      <c r="PNO3215" s="132"/>
      <c r="PNP3215" s="132"/>
      <c r="PNQ3215" s="132"/>
      <c r="PNR3215" s="132"/>
      <c r="PNS3215" s="132"/>
      <c r="PNT3215" s="132"/>
      <c r="PNU3215" s="132"/>
      <c r="PNV3215" s="132"/>
      <c r="PNW3215" s="132"/>
      <c r="PNX3215" s="132"/>
      <c r="PNY3215" s="132"/>
      <c r="PNZ3215" s="132"/>
      <c r="POA3215" s="132"/>
      <c r="POB3215" s="132"/>
      <c r="POC3215" s="132"/>
      <c r="POD3215" s="132"/>
      <c r="POE3215" s="132"/>
      <c r="POF3215" s="132"/>
      <c r="POG3215" s="132"/>
      <c r="POH3215" s="132"/>
      <c r="POI3215" s="132"/>
      <c r="POJ3215" s="132"/>
      <c r="POK3215" s="132"/>
      <c r="POL3215" s="132"/>
      <c r="POM3215" s="132"/>
      <c r="PON3215" s="132"/>
      <c r="POO3215" s="132"/>
      <c r="POP3215" s="132"/>
      <c r="POQ3215" s="132"/>
      <c r="POR3215" s="132"/>
      <c r="POS3215" s="132"/>
      <c r="POT3215" s="132"/>
      <c r="POU3215" s="132"/>
      <c r="POV3215" s="132"/>
      <c r="POW3215" s="132"/>
      <c r="POX3215" s="132"/>
      <c r="POY3215" s="132"/>
      <c r="POZ3215" s="132"/>
      <c r="PPA3215" s="132"/>
      <c r="PPB3215" s="132"/>
      <c r="PPC3215" s="132"/>
      <c r="PPD3215" s="132"/>
      <c r="PPE3215" s="132"/>
      <c r="PPF3215" s="132"/>
      <c r="PPG3215" s="132"/>
      <c r="PPH3215" s="132"/>
      <c r="PPI3215" s="132"/>
      <c r="PPJ3215" s="132"/>
      <c r="PPK3215" s="132"/>
      <c r="PPL3215" s="132"/>
      <c r="PPM3215" s="132"/>
      <c r="PPN3215" s="132"/>
      <c r="PPO3215" s="132"/>
      <c r="PPP3215" s="132"/>
      <c r="PPQ3215" s="132"/>
      <c r="PPR3215" s="132"/>
      <c r="PPS3215" s="132"/>
      <c r="PPT3215" s="132"/>
      <c r="PPU3215" s="132"/>
      <c r="PPV3215" s="132"/>
      <c r="PPW3215" s="132"/>
      <c r="PPX3215" s="132"/>
      <c r="PPY3215" s="132"/>
      <c r="PPZ3215" s="132"/>
      <c r="PQA3215" s="132"/>
      <c r="PQB3215" s="132"/>
      <c r="PQC3215" s="132"/>
      <c r="PQD3215" s="132"/>
      <c r="PQE3215" s="132"/>
      <c r="PQF3215" s="132"/>
      <c r="PQG3215" s="132"/>
      <c r="PQH3215" s="132"/>
      <c r="PQI3215" s="132"/>
      <c r="PQJ3215" s="132"/>
      <c r="PQK3215" s="132"/>
      <c r="PQL3215" s="132"/>
      <c r="PQM3215" s="132"/>
      <c r="PQN3215" s="132"/>
      <c r="PQO3215" s="132"/>
      <c r="PQP3215" s="132"/>
      <c r="PQQ3215" s="132"/>
      <c r="PQR3215" s="132"/>
      <c r="PQS3215" s="132"/>
      <c r="PQT3215" s="132"/>
      <c r="PQU3215" s="132"/>
      <c r="PQV3215" s="132"/>
      <c r="PQW3215" s="132"/>
      <c r="PQX3215" s="132"/>
      <c r="PQY3215" s="132"/>
      <c r="PQZ3215" s="132"/>
      <c r="PRA3215" s="132"/>
      <c r="PRB3215" s="132"/>
      <c r="PRC3215" s="132"/>
      <c r="PRD3215" s="132"/>
      <c r="PRE3215" s="132"/>
      <c r="PRF3215" s="132"/>
      <c r="PRG3215" s="132"/>
      <c r="PRH3215" s="132"/>
      <c r="PRI3215" s="132"/>
      <c r="PRJ3215" s="132"/>
      <c r="PRK3215" s="132"/>
      <c r="PRL3215" s="132"/>
      <c r="PRM3215" s="132"/>
      <c r="PRN3215" s="132"/>
      <c r="PRO3215" s="132"/>
      <c r="PRP3215" s="132"/>
      <c r="PRQ3215" s="132"/>
      <c r="PRR3215" s="132"/>
      <c r="PRS3215" s="132"/>
      <c r="PRT3215" s="132"/>
      <c r="PRU3215" s="132"/>
      <c r="PRV3215" s="132"/>
      <c r="PRW3215" s="132"/>
      <c r="PRX3215" s="132"/>
      <c r="PRY3215" s="132"/>
      <c r="PRZ3215" s="132"/>
      <c r="PSA3215" s="132"/>
      <c r="PSB3215" s="132"/>
      <c r="PSC3215" s="132"/>
      <c r="PSD3215" s="132"/>
      <c r="PSE3215" s="132"/>
      <c r="PSF3215" s="132"/>
      <c r="PSG3215" s="132"/>
      <c r="PSH3215" s="132"/>
      <c r="PSI3215" s="132"/>
      <c r="PSJ3215" s="132"/>
      <c r="PSK3215" s="132"/>
      <c r="PSL3215" s="132"/>
      <c r="PSM3215" s="132"/>
      <c r="PSN3215" s="132"/>
      <c r="PSO3215" s="132"/>
      <c r="PSP3215" s="132"/>
      <c r="PSQ3215" s="132"/>
      <c r="PSR3215" s="132"/>
      <c r="PSS3215" s="132"/>
      <c r="PST3215" s="132"/>
      <c r="PSU3215" s="132"/>
      <c r="PSV3215" s="132"/>
      <c r="PSW3215" s="132"/>
      <c r="PSX3215" s="132"/>
      <c r="PSY3215" s="132"/>
      <c r="PSZ3215" s="132"/>
      <c r="PTA3215" s="132"/>
      <c r="PTB3215" s="132"/>
      <c r="PTC3215" s="132"/>
      <c r="PTD3215" s="132"/>
      <c r="PTE3215" s="132"/>
      <c r="PTF3215" s="132"/>
      <c r="PTG3215" s="132"/>
      <c r="PTH3215" s="132"/>
      <c r="PTI3215" s="132"/>
      <c r="PTJ3215" s="132"/>
      <c r="PTK3215" s="132"/>
      <c r="PTL3215" s="132"/>
      <c r="PTM3215" s="132"/>
      <c r="PTN3215" s="132"/>
      <c r="PTO3215" s="132"/>
      <c r="PTP3215" s="132"/>
      <c r="PTQ3215" s="132"/>
      <c r="PTR3215" s="132"/>
      <c r="PTS3215" s="132"/>
      <c r="PTT3215" s="132"/>
      <c r="PTU3215" s="132"/>
      <c r="PTV3215" s="132"/>
      <c r="PTW3215" s="132"/>
      <c r="PTX3215" s="132"/>
      <c r="PTY3215" s="132"/>
      <c r="PTZ3215" s="132"/>
      <c r="PUA3215" s="132"/>
      <c r="PUB3215" s="132"/>
      <c r="PUC3215" s="132"/>
      <c r="PUD3215" s="132"/>
      <c r="PUE3215" s="132"/>
      <c r="PUF3215" s="132"/>
      <c r="PUG3215" s="132"/>
      <c r="PUH3215" s="132"/>
      <c r="PUI3215" s="132"/>
      <c r="PUJ3215" s="132"/>
      <c r="PUK3215" s="132"/>
      <c r="PUL3215" s="132"/>
      <c r="PUM3215" s="132"/>
      <c r="PUN3215" s="132"/>
      <c r="PUO3215" s="132"/>
      <c r="PUP3215" s="132"/>
      <c r="PUQ3215" s="132"/>
      <c r="PUR3215" s="132"/>
      <c r="PUS3215" s="132"/>
      <c r="PUT3215" s="132"/>
      <c r="PUU3215" s="132"/>
      <c r="PUV3215" s="132"/>
      <c r="PUW3215" s="132"/>
      <c r="PUX3215" s="132"/>
      <c r="PUY3215" s="132"/>
      <c r="PUZ3215" s="132"/>
      <c r="PVA3215" s="132"/>
      <c r="PVB3215" s="132"/>
      <c r="PVC3215" s="132"/>
      <c r="PVD3215" s="132"/>
      <c r="PVE3215" s="132"/>
      <c r="PVF3215" s="132"/>
      <c r="PVG3215" s="132"/>
      <c r="PVH3215" s="132"/>
      <c r="PVI3215" s="132"/>
      <c r="PVJ3215" s="132"/>
      <c r="PVK3215" s="132"/>
      <c r="PVL3215" s="132"/>
      <c r="PVM3215" s="132"/>
      <c r="PVN3215" s="132"/>
      <c r="PVO3215" s="132"/>
      <c r="PVP3215" s="132"/>
      <c r="PVQ3215" s="132"/>
      <c r="PVR3215" s="132"/>
      <c r="PVS3215" s="132"/>
      <c r="PVT3215" s="132"/>
      <c r="PVU3215" s="132"/>
      <c r="PVV3215" s="132"/>
      <c r="PVW3215" s="132"/>
      <c r="PVX3215" s="132"/>
      <c r="PVY3215" s="132"/>
      <c r="PVZ3215" s="132"/>
      <c r="PWA3215" s="132"/>
      <c r="PWB3215" s="132"/>
      <c r="PWC3215" s="132"/>
      <c r="PWD3215" s="132"/>
      <c r="PWE3215" s="132"/>
      <c r="PWF3215" s="132"/>
      <c r="PWG3215" s="132"/>
      <c r="PWH3215" s="132"/>
      <c r="PWI3215" s="132"/>
      <c r="PWJ3215" s="132"/>
      <c r="PWK3215" s="132"/>
      <c r="PWL3215" s="132"/>
      <c r="PWM3215" s="132"/>
      <c r="PWN3215" s="132"/>
      <c r="PWO3215" s="132"/>
      <c r="PWP3215" s="132"/>
      <c r="PWQ3215" s="132"/>
      <c r="PWR3215" s="132"/>
      <c r="PWS3215" s="132"/>
      <c r="PWT3215" s="132"/>
      <c r="PWU3215" s="132"/>
      <c r="PWV3215" s="132"/>
      <c r="PWW3215" s="132"/>
      <c r="PWX3215" s="132"/>
      <c r="PWY3215" s="132"/>
      <c r="PWZ3215" s="132"/>
      <c r="PXA3215" s="132"/>
      <c r="PXB3215" s="132"/>
      <c r="PXC3215" s="132"/>
      <c r="PXD3215" s="132"/>
      <c r="PXE3215" s="132"/>
      <c r="PXF3215" s="132"/>
      <c r="PXG3215" s="132"/>
      <c r="PXH3215" s="132"/>
      <c r="PXI3215" s="132"/>
      <c r="PXJ3215" s="132"/>
      <c r="PXK3215" s="132"/>
      <c r="PXL3215" s="132"/>
      <c r="PXM3215" s="132"/>
      <c r="PXN3215" s="132"/>
      <c r="PXO3215" s="132"/>
      <c r="PXP3215" s="132"/>
      <c r="PXQ3215" s="132"/>
      <c r="PXR3215" s="132"/>
      <c r="PXS3215" s="132"/>
      <c r="PXT3215" s="132"/>
      <c r="PXU3215" s="132"/>
      <c r="PXV3215" s="132"/>
      <c r="PXW3215" s="132"/>
      <c r="PXX3215" s="132"/>
      <c r="PXY3215" s="132"/>
      <c r="PXZ3215" s="132"/>
      <c r="PYA3215" s="132"/>
      <c r="PYB3215" s="132"/>
      <c r="PYC3215" s="132"/>
      <c r="PYD3215" s="132"/>
      <c r="PYE3215" s="132"/>
      <c r="PYF3215" s="132"/>
      <c r="PYG3215" s="132"/>
      <c r="PYH3215" s="132"/>
      <c r="PYI3215" s="132"/>
      <c r="PYJ3215" s="132"/>
      <c r="PYK3215" s="132"/>
      <c r="PYL3215" s="132"/>
      <c r="PYM3215" s="132"/>
      <c r="PYN3215" s="132"/>
      <c r="PYO3215" s="132"/>
      <c r="PYP3215" s="132"/>
      <c r="PYQ3215" s="132"/>
      <c r="PYR3215" s="132"/>
      <c r="PYS3215" s="132"/>
      <c r="PYT3215" s="132"/>
      <c r="PYU3215" s="132"/>
      <c r="PYV3215" s="132"/>
      <c r="PYW3215" s="132"/>
      <c r="PYX3215" s="132"/>
      <c r="PYY3215" s="132"/>
      <c r="PYZ3215" s="132"/>
      <c r="PZA3215" s="132"/>
      <c r="PZB3215" s="132"/>
      <c r="PZC3215" s="132"/>
      <c r="PZD3215" s="132"/>
      <c r="PZE3215" s="132"/>
      <c r="PZF3215" s="132"/>
      <c r="PZG3215" s="132"/>
      <c r="PZH3215" s="132"/>
      <c r="PZI3215" s="132"/>
      <c r="PZJ3215" s="132"/>
      <c r="PZK3215" s="132"/>
      <c r="PZL3215" s="132"/>
      <c r="PZM3215" s="132"/>
      <c r="PZN3215" s="132"/>
      <c r="PZO3215" s="132"/>
      <c r="PZP3215" s="132"/>
      <c r="PZQ3215" s="132"/>
      <c r="PZR3215" s="132"/>
      <c r="PZS3215" s="132"/>
      <c r="PZT3215" s="132"/>
      <c r="PZU3215" s="132"/>
      <c r="PZV3215" s="132"/>
      <c r="PZW3215" s="132"/>
      <c r="PZX3215" s="132"/>
      <c r="PZY3215" s="132"/>
      <c r="PZZ3215" s="132"/>
      <c r="QAA3215" s="132"/>
      <c r="QAB3215" s="132"/>
      <c r="QAC3215" s="132"/>
      <c r="QAD3215" s="132"/>
      <c r="QAE3215" s="132"/>
      <c r="QAF3215" s="132"/>
      <c r="QAG3215" s="132"/>
      <c r="QAH3215" s="132"/>
      <c r="QAI3215" s="132"/>
      <c r="QAJ3215" s="132"/>
      <c r="QAK3215" s="132"/>
      <c r="QAL3215" s="132"/>
      <c r="QAM3215" s="132"/>
      <c r="QAN3215" s="132"/>
      <c r="QAO3215" s="132"/>
      <c r="QAP3215" s="132"/>
      <c r="QAQ3215" s="132"/>
      <c r="QAR3215" s="132"/>
      <c r="QAS3215" s="132"/>
      <c r="QAT3215" s="132"/>
      <c r="QAU3215" s="132"/>
      <c r="QAV3215" s="132"/>
      <c r="QAW3215" s="132"/>
      <c r="QAX3215" s="132"/>
      <c r="QAY3215" s="132"/>
      <c r="QAZ3215" s="132"/>
      <c r="QBA3215" s="132"/>
      <c r="QBB3215" s="132"/>
      <c r="QBC3215" s="132"/>
      <c r="QBD3215" s="132"/>
      <c r="QBE3215" s="132"/>
      <c r="QBF3215" s="132"/>
      <c r="QBG3215" s="132"/>
      <c r="QBH3215" s="132"/>
      <c r="QBI3215" s="132"/>
      <c r="QBJ3215" s="132"/>
      <c r="QBK3215" s="132"/>
      <c r="QBL3215" s="132"/>
      <c r="QBM3215" s="132"/>
      <c r="QBN3215" s="132"/>
      <c r="QBO3215" s="132"/>
      <c r="QBP3215" s="132"/>
      <c r="QBQ3215" s="132"/>
      <c r="QBR3215" s="132"/>
      <c r="QBS3215" s="132"/>
      <c r="QBT3215" s="132"/>
      <c r="QBU3215" s="132"/>
      <c r="QBV3215" s="132"/>
      <c r="QBW3215" s="132"/>
      <c r="QBX3215" s="132"/>
      <c r="QBY3215" s="132"/>
      <c r="QBZ3215" s="132"/>
      <c r="QCA3215" s="132"/>
      <c r="QCB3215" s="132"/>
      <c r="QCC3215" s="132"/>
      <c r="QCD3215" s="132"/>
      <c r="QCE3215" s="132"/>
      <c r="QCF3215" s="132"/>
      <c r="QCG3215" s="132"/>
      <c r="QCH3215" s="132"/>
      <c r="QCI3215" s="132"/>
      <c r="QCJ3215" s="132"/>
      <c r="QCK3215" s="132"/>
      <c r="QCL3215" s="132"/>
      <c r="QCM3215" s="132"/>
      <c r="QCN3215" s="132"/>
      <c r="QCO3215" s="132"/>
      <c r="QCP3215" s="132"/>
      <c r="QCQ3215" s="132"/>
      <c r="QCR3215" s="132"/>
      <c r="QCS3215" s="132"/>
      <c r="QCT3215" s="132"/>
      <c r="QCU3215" s="132"/>
      <c r="QCV3215" s="132"/>
      <c r="QCW3215" s="132"/>
      <c r="QCX3215" s="132"/>
      <c r="QCY3215" s="132"/>
      <c r="QCZ3215" s="132"/>
      <c r="QDA3215" s="132"/>
      <c r="QDB3215" s="132"/>
      <c r="QDC3215" s="132"/>
      <c r="QDD3215" s="132"/>
      <c r="QDE3215" s="132"/>
      <c r="QDF3215" s="132"/>
      <c r="QDG3215" s="132"/>
      <c r="QDH3215" s="132"/>
      <c r="QDI3215" s="132"/>
      <c r="QDJ3215" s="132"/>
      <c r="QDK3215" s="132"/>
      <c r="QDL3215" s="132"/>
      <c r="QDM3215" s="132"/>
      <c r="QDN3215" s="132"/>
      <c r="QDO3215" s="132"/>
      <c r="QDP3215" s="132"/>
      <c r="QDQ3215" s="132"/>
      <c r="QDR3215" s="132"/>
      <c r="QDS3215" s="132"/>
      <c r="QDT3215" s="132"/>
      <c r="QDU3215" s="132"/>
      <c r="QDV3215" s="132"/>
      <c r="QDW3215" s="132"/>
      <c r="QDX3215" s="132"/>
      <c r="QDY3215" s="132"/>
      <c r="QDZ3215" s="132"/>
      <c r="QEA3215" s="132"/>
      <c r="QEB3215" s="132"/>
      <c r="QEC3215" s="132"/>
      <c r="QED3215" s="132"/>
      <c r="QEE3215" s="132"/>
      <c r="QEF3215" s="132"/>
      <c r="QEG3215" s="132"/>
      <c r="QEH3215" s="132"/>
      <c r="QEI3215" s="132"/>
      <c r="QEJ3215" s="132"/>
      <c r="QEK3215" s="132"/>
      <c r="QEL3215" s="132"/>
      <c r="QEM3215" s="132"/>
      <c r="QEN3215" s="132"/>
      <c r="QEO3215" s="132"/>
      <c r="QEP3215" s="132"/>
      <c r="QEQ3215" s="132"/>
      <c r="QER3215" s="132"/>
      <c r="QES3215" s="132"/>
      <c r="QET3215" s="132"/>
      <c r="QEU3215" s="132"/>
      <c r="QEV3215" s="132"/>
      <c r="QEW3215" s="132"/>
      <c r="QEX3215" s="132"/>
      <c r="QEY3215" s="132"/>
      <c r="QEZ3215" s="132"/>
      <c r="QFA3215" s="132"/>
      <c r="QFB3215" s="132"/>
      <c r="QFC3215" s="132"/>
      <c r="QFD3215" s="132"/>
      <c r="QFE3215" s="132"/>
      <c r="QFF3215" s="132"/>
      <c r="QFG3215" s="132"/>
      <c r="QFH3215" s="132"/>
      <c r="QFI3215" s="132"/>
      <c r="QFJ3215" s="132"/>
      <c r="QFK3215" s="132"/>
      <c r="QFL3215" s="132"/>
      <c r="QFM3215" s="132"/>
      <c r="QFN3215" s="132"/>
      <c r="QFO3215" s="132"/>
      <c r="QFP3215" s="132"/>
      <c r="QFQ3215" s="132"/>
      <c r="QFR3215" s="132"/>
      <c r="QFS3215" s="132"/>
      <c r="QFT3215" s="132"/>
      <c r="QFU3215" s="132"/>
      <c r="QFV3215" s="132"/>
      <c r="QFW3215" s="132"/>
      <c r="QFX3215" s="132"/>
      <c r="QFY3215" s="132"/>
      <c r="QFZ3215" s="132"/>
      <c r="QGA3215" s="132"/>
      <c r="QGB3215" s="132"/>
      <c r="QGC3215" s="132"/>
      <c r="QGD3215" s="132"/>
      <c r="QGE3215" s="132"/>
      <c r="QGF3215" s="132"/>
      <c r="QGG3215" s="132"/>
      <c r="QGH3215" s="132"/>
      <c r="QGI3215" s="132"/>
      <c r="QGJ3215" s="132"/>
      <c r="QGK3215" s="132"/>
      <c r="QGL3215" s="132"/>
      <c r="QGM3215" s="132"/>
      <c r="QGN3215" s="132"/>
      <c r="QGO3215" s="132"/>
      <c r="QGP3215" s="132"/>
      <c r="QGQ3215" s="132"/>
      <c r="QGR3215" s="132"/>
      <c r="QGS3215" s="132"/>
      <c r="QGT3215" s="132"/>
      <c r="QGU3215" s="132"/>
      <c r="QGV3215" s="132"/>
      <c r="QGW3215" s="132"/>
      <c r="QGX3215" s="132"/>
      <c r="QGY3215" s="132"/>
      <c r="QGZ3215" s="132"/>
      <c r="QHA3215" s="132"/>
      <c r="QHB3215" s="132"/>
      <c r="QHC3215" s="132"/>
      <c r="QHD3215" s="132"/>
      <c r="QHE3215" s="132"/>
      <c r="QHF3215" s="132"/>
      <c r="QHG3215" s="132"/>
      <c r="QHH3215" s="132"/>
      <c r="QHI3215" s="132"/>
      <c r="QHJ3215" s="132"/>
      <c r="QHK3215" s="132"/>
      <c r="QHL3215" s="132"/>
      <c r="QHM3215" s="132"/>
      <c r="QHN3215" s="132"/>
      <c r="QHO3215" s="132"/>
      <c r="QHP3215" s="132"/>
      <c r="QHQ3215" s="132"/>
      <c r="QHR3215" s="132"/>
      <c r="QHS3215" s="132"/>
      <c r="QHT3215" s="132"/>
      <c r="QHU3215" s="132"/>
      <c r="QHV3215" s="132"/>
      <c r="QHW3215" s="132"/>
      <c r="QHX3215" s="132"/>
      <c r="QHY3215" s="132"/>
      <c r="QHZ3215" s="132"/>
      <c r="QIA3215" s="132"/>
      <c r="QIB3215" s="132"/>
      <c r="QIC3215" s="132"/>
      <c r="QID3215" s="132"/>
      <c r="QIE3215" s="132"/>
      <c r="QIF3215" s="132"/>
      <c r="QIG3215" s="132"/>
      <c r="QIH3215" s="132"/>
      <c r="QII3215" s="132"/>
      <c r="QIJ3215" s="132"/>
      <c r="QIK3215" s="132"/>
      <c r="QIL3215" s="132"/>
      <c r="QIM3215" s="132"/>
      <c r="QIN3215" s="132"/>
      <c r="QIO3215" s="132"/>
      <c r="QIP3215" s="132"/>
      <c r="QIQ3215" s="132"/>
      <c r="QIR3215" s="132"/>
      <c r="QIS3215" s="132"/>
      <c r="QIT3215" s="132"/>
      <c r="QIU3215" s="132"/>
      <c r="QIV3215" s="132"/>
      <c r="QIW3215" s="132"/>
      <c r="QIX3215" s="132"/>
      <c r="QIY3215" s="132"/>
      <c r="QIZ3215" s="132"/>
      <c r="QJA3215" s="132"/>
      <c r="QJB3215" s="132"/>
      <c r="QJC3215" s="132"/>
      <c r="QJD3215" s="132"/>
      <c r="QJE3215" s="132"/>
      <c r="QJF3215" s="132"/>
      <c r="QJG3215" s="132"/>
      <c r="QJH3215" s="132"/>
      <c r="QJI3215" s="132"/>
      <c r="QJJ3215" s="132"/>
      <c r="QJK3215" s="132"/>
      <c r="QJL3215" s="132"/>
      <c r="QJM3215" s="132"/>
      <c r="QJN3215" s="132"/>
      <c r="QJO3215" s="132"/>
      <c r="QJP3215" s="132"/>
      <c r="QJQ3215" s="132"/>
      <c r="QJR3215" s="132"/>
      <c r="QJS3215" s="132"/>
      <c r="QJT3215" s="132"/>
      <c r="QJU3215" s="132"/>
      <c r="QJV3215" s="132"/>
      <c r="QJW3215" s="132"/>
      <c r="QJX3215" s="132"/>
      <c r="QJY3215" s="132"/>
      <c r="QJZ3215" s="132"/>
      <c r="QKA3215" s="132"/>
      <c r="QKB3215" s="132"/>
      <c r="QKC3215" s="132"/>
      <c r="QKD3215" s="132"/>
      <c r="QKE3215" s="132"/>
      <c r="QKF3215" s="132"/>
      <c r="QKG3215" s="132"/>
      <c r="QKH3215" s="132"/>
      <c r="QKI3215" s="132"/>
      <c r="QKJ3215" s="132"/>
      <c r="QKK3215" s="132"/>
      <c r="QKL3215" s="132"/>
      <c r="QKM3215" s="132"/>
      <c r="QKN3215" s="132"/>
      <c r="QKO3215" s="132"/>
      <c r="QKP3215" s="132"/>
      <c r="QKQ3215" s="132"/>
      <c r="QKR3215" s="132"/>
      <c r="QKS3215" s="132"/>
      <c r="QKT3215" s="132"/>
      <c r="QKU3215" s="132"/>
      <c r="QKV3215" s="132"/>
      <c r="QKW3215" s="132"/>
      <c r="QKX3215" s="132"/>
      <c r="QKY3215" s="132"/>
      <c r="QKZ3215" s="132"/>
      <c r="QLA3215" s="132"/>
      <c r="QLB3215" s="132"/>
      <c r="QLC3215" s="132"/>
      <c r="QLD3215" s="132"/>
      <c r="QLE3215" s="132"/>
      <c r="QLF3215" s="132"/>
      <c r="QLG3215" s="132"/>
      <c r="QLH3215" s="132"/>
      <c r="QLI3215" s="132"/>
      <c r="QLJ3215" s="132"/>
      <c r="QLK3215" s="132"/>
      <c r="QLL3215" s="132"/>
      <c r="QLM3215" s="132"/>
      <c r="QLN3215" s="132"/>
      <c r="QLO3215" s="132"/>
      <c r="QLP3215" s="132"/>
      <c r="QLQ3215" s="132"/>
      <c r="QLR3215" s="132"/>
      <c r="QLS3215" s="132"/>
      <c r="QLT3215" s="132"/>
      <c r="QLU3215" s="132"/>
      <c r="QLV3215" s="132"/>
      <c r="QLW3215" s="132"/>
      <c r="QLX3215" s="132"/>
      <c r="QLY3215" s="132"/>
      <c r="QLZ3215" s="132"/>
      <c r="QMA3215" s="132"/>
      <c r="QMB3215" s="132"/>
      <c r="QMC3215" s="132"/>
      <c r="QMD3215" s="132"/>
      <c r="QME3215" s="132"/>
      <c r="QMF3215" s="132"/>
      <c r="QMG3215" s="132"/>
      <c r="QMH3215" s="132"/>
      <c r="QMI3215" s="132"/>
      <c r="QMJ3215" s="132"/>
      <c r="QMK3215" s="132"/>
      <c r="QML3215" s="132"/>
      <c r="QMM3215" s="132"/>
      <c r="QMN3215" s="132"/>
      <c r="QMO3215" s="132"/>
      <c r="QMP3215" s="132"/>
      <c r="QMQ3215" s="132"/>
      <c r="QMR3215" s="132"/>
      <c r="QMS3215" s="132"/>
      <c r="QMT3215" s="132"/>
      <c r="QMU3215" s="132"/>
      <c r="QMV3215" s="132"/>
      <c r="QMW3215" s="132"/>
      <c r="QMX3215" s="132"/>
      <c r="QMY3215" s="132"/>
      <c r="QMZ3215" s="132"/>
      <c r="QNA3215" s="132"/>
      <c r="QNB3215" s="132"/>
      <c r="QNC3215" s="132"/>
      <c r="QND3215" s="132"/>
      <c r="QNE3215" s="132"/>
      <c r="QNF3215" s="132"/>
      <c r="QNG3215" s="132"/>
      <c r="QNH3215" s="132"/>
      <c r="QNI3215" s="132"/>
      <c r="QNJ3215" s="132"/>
      <c r="QNK3215" s="132"/>
      <c r="QNL3215" s="132"/>
      <c r="QNM3215" s="132"/>
      <c r="QNN3215" s="132"/>
      <c r="QNO3215" s="132"/>
      <c r="QNP3215" s="132"/>
      <c r="QNQ3215" s="132"/>
      <c r="QNR3215" s="132"/>
      <c r="QNS3215" s="132"/>
      <c r="QNT3215" s="132"/>
      <c r="QNU3215" s="132"/>
      <c r="QNV3215" s="132"/>
      <c r="QNW3215" s="132"/>
      <c r="QNX3215" s="132"/>
      <c r="QNY3215" s="132"/>
      <c r="QNZ3215" s="132"/>
      <c r="QOA3215" s="132"/>
      <c r="QOB3215" s="132"/>
      <c r="QOC3215" s="132"/>
      <c r="QOD3215" s="132"/>
      <c r="QOE3215" s="132"/>
      <c r="QOF3215" s="132"/>
      <c r="QOG3215" s="132"/>
      <c r="QOH3215" s="132"/>
      <c r="QOI3215" s="132"/>
      <c r="QOJ3215" s="132"/>
      <c r="QOK3215" s="132"/>
      <c r="QOL3215" s="132"/>
      <c r="QOM3215" s="132"/>
      <c r="QON3215" s="132"/>
      <c r="QOO3215" s="132"/>
      <c r="QOP3215" s="132"/>
      <c r="QOQ3215" s="132"/>
      <c r="QOR3215" s="132"/>
      <c r="QOS3215" s="132"/>
      <c r="QOT3215" s="132"/>
      <c r="QOU3215" s="132"/>
      <c r="QOV3215" s="132"/>
      <c r="QOW3215" s="132"/>
      <c r="QOX3215" s="132"/>
      <c r="QOY3215" s="132"/>
      <c r="QOZ3215" s="132"/>
      <c r="QPA3215" s="132"/>
      <c r="QPB3215" s="132"/>
      <c r="QPC3215" s="132"/>
      <c r="QPD3215" s="132"/>
      <c r="QPE3215" s="132"/>
      <c r="QPF3215" s="132"/>
      <c r="QPG3215" s="132"/>
      <c r="QPH3215" s="132"/>
      <c r="QPI3215" s="132"/>
      <c r="QPJ3215" s="132"/>
      <c r="QPK3215" s="132"/>
      <c r="QPL3215" s="132"/>
      <c r="QPM3215" s="132"/>
      <c r="QPN3215" s="132"/>
      <c r="QPO3215" s="132"/>
      <c r="QPP3215" s="132"/>
      <c r="QPQ3215" s="132"/>
      <c r="QPR3215" s="132"/>
      <c r="QPS3215" s="132"/>
      <c r="QPT3215" s="132"/>
      <c r="QPU3215" s="132"/>
      <c r="QPV3215" s="132"/>
      <c r="QPW3215" s="132"/>
      <c r="QPX3215" s="132"/>
      <c r="QPY3215" s="132"/>
      <c r="QPZ3215" s="132"/>
      <c r="QQA3215" s="132"/>
      <c r="QQB3215" s="132"/>
      <c r="QQC3215" s="132"/>
      <c r="QQD3215" s="132"/>
      <c r="QQE3215" s="132"/>
      <c r="QQF3215" s="132"/>
      <c r="QQG3215" s="132"/>
      <c r="QQH3215" s="132"/>
      <c r="QQI3215" s="132"/>
      <c r="QQJ3215" s="132"/>
      <c r="QQK3215" s="132"/>
      <c r="QQL3215" s="132"/>
      <c r="QQM3215" s="132"/>
      <c r="QQN3215" s="132"/>
      <c r="QQO3215" s="132"/>
      <c r="QQP3215" s="132"/>
      <c r="QQQ3215" s="132"/>
      <c r="QQR3215" s="132"/>
      <c r="QQS3215" s="132"/>
      <c r="QQT3215" s="132"/>
      <c r="QQU3215" s="132"/>
      <c r="QQV3215" s="132"/>
      <c r="QQW3215" s="132"/>
      <c r="QQX3215" s="132"/>
      <c r="QQY3215" s="132"/>
      <c r="QQZ3215" s="132"/>
      <c r="QRA3215" s="132"/>
      <c r="QRB3215" s="132"/>
      <c r="QRC3215" s="132"/>
      <c r="QRD3215" s="132"/>
      <c r="QRE3215" s="132"/>
      <c r="QRF3215" s="132"/>
      <c r="QRG3215" s="132"/>
      <c r="QRH3215" s="132"/>
      <c r="QRI3215" s="132"/>
      <c r="QRJ3215" s="132"/>
      <c r="QRK3215" s="132"/>
      <c r="QRL3215" s="132"/>
      <c r="QRM3215" s="132"/>
      <c r="QRN3215" s="132"/>
      <c r="QRO3215" s="132"/>
      <c r="QRP3215" s="132"/>
      <c r="QRQ3215" s="132"/>
      <c r="QRR3215" s="132"/>
      <c r="QRS3215" s="132"/>
      <c r="QRT3215" s="132"/>
      <c r="QRU3215" s="132"/>
      <c r="QRV3215" s="132"/>
      <c r="QRW3215" s="132"/>
      <c r="QRX3215" s="132"/>
      <c r="QRY3215" s="132"/>
      <c r="QRZ3215" s="132"/>
      <c r="QSA3215" s="132"/>
      <c r="QSB3215" s="132"/>
      <c r="QSC3215" s="132"/>
      <c r="QSD3215" s="132"/>
      <c r="QSE3215" s="132"/>
      <c r="QSF3215" s="132"/>
      <c r="QSG3215" s="132"/>
      <c r="QSH3215" s="132"/>
      <c r="QSI3215" s="132"/>
      <c r="QSJ3215" s="132"/>
      <c r="QSK3215" s="132"/>
      <c r="QSL3215" s="132"/>
      <c r="QSM3215" s="132"/>
      <c r="QSN3215" s="132"/>
      <c r="QSO3215" s="132"/>
      <c r="QSP3215" s="132"/>
      <c r="QSQ3215" s="132"/>
      <c r="QSR3215" s="132"/>
      <c r="QSS3215" s="132"/>
      <c r="QST3215" s="132"/>
      <c r="QSU3215" s="132"/>
      <c r="QSV3215" s="132"/>
      <c r="QSW3215" s="132"/>
      <c r="QSX3215" s="132"/>
      <c r="QSY3215" s="132"/>
      <c r="QSZ3215" s="132"/>
      <c r="QTA3215" s="132"/>
      <c r="QTB3215" s="132"/>
      <c r="QTC3215" s="132"/>
      <c r="QTD3215" s="132"/>
      <c r="QTE3215" s="132"/>
      <c r="QTF3215" s="132"/>
      <c r="QTG3215" s="132"/>
      <c r="QTH3215" s="132"/>
      <c r="QTI3215" s="132"/>
      <c r="QTJ3215" s="132"/>
      <c r="QTK3215" s="132"/>
      <c r="QTL3215" s="132"/>
      <c r="QTM3215" s="132"/>
      <c r="QTN3215" s="132"/>
      <c r="QTO3215" s="132"/>
      <c r="QTP3215" s="132"/>
      <c r="QTQ3215" s="132"/>
      <c r="QTR3215" s="132"/>
      <c r="QTS3215" s="132"/>
      <c r="QTT3215" s="132"/>
      <c r="QTU3215" s="132"/>
      <c r="QTV3215" s="132"/>
      <c r="QTW3215" s="132"/>
      <c r="QTX3215" s="132"/>
      <c r="QTY3215" s="132"/>
      <c r="QTZ3215" s="132"/>
      <c r="QUA3215" s="132"/>
      <c r="QUB3215" s="132"/>
      <c r="QUC3215" s="132"/>
      <c r="QUD3215" s="132"/>
      <c r="QUE3215" s="132"/>
      <c r="QUF3215" s="132"/>
      <c r="QUG3215" s="132"/>
      <c r="QUH3215" s="132"/>
      <c r="QUI3215" s="132"/>
      <c r="QUJ3215" s="132"/>
      <c r="QUK3215" s="132"/>
      <c r="QUL3215" s="132"/>
      <c r="QUM3215" s="132"/>
      <c r="QUN3215" s="132"/>
      <c r="QUO3215" s="132"/>
      <c r="QUP3215" s="132"/>
      <c r="QUQ3215" s="132"/>
      <c r="QUR3215" s="132"/>
      <c r="QUS3215" s="132"/>
      <c r="QUT3215" s="132"/>
      <c r="QUU3215" s="132"/>
      <c r="QUV3215" s="132"/>
      <c r="QUW3215" s="132"/>
      <c r="QUX3215" s="132"/>
      <c r="QUY3215" s="132"/>
      <c r="QUZ3215" s="132"/>
      <c r="QVA3215" s="132"/>
      <c r="QVB3215" s="132"/>
      <c r="QVC3215" s="132"/>
      <c r="QVD3215" s="132"/>
      <c r="QVE3215" s="132"/>
      <c r="QVF3215" s="132"/>
      <c r="QVG3215" s="132"/>
      <c r="QVH3215" s="132"/>
      <c r="QVI3215" s="132"/>
      <c r="QVJ3215" s="132"/>
      <c r="QVK3215" s="132"/>
      <c r="QVL3215" s="132"/>
      <c r="QVM3215" s="132"/>
      <c r="QVN3215" s="132"/>
      <c r="QVO3215" s="132"/>
      <c r="QVP3215" s="132"/>
      <c r="QVQ3215" s="132"/>
      <c r="QVR3215" s="132"/>
      <c r="QVS3215" s="132"/>
      <c r="QVT3215" s="132"/>
      <c r="QVU3215" s="132"/>
      <c r="QVV3215" s="132"/>
      <c r="QVW3215" s="132"/>
      <c r="QVX3215" s="132"/>
      <c r="QVY3215" s="132"/>
      <c r="QVZ3215" s="132"/>
      <c r="QWA3215" s="132"/>
      <c r="QWB3215" s="132"/>
      <c r="QWC3215" s="132"/>
      <c r="QWD3215" s="132"/>
      <c r="QWE3215" s="132"/>
      <c r="QWF3215" s="132"/>
      <c r="QWG3215" s="132"/>
      <c r="QWH3215" s="132"/>
      <c r="QWI3215" s="132"/>
      <c r="QWJ3215" s="132"/>
      <c r="QWK3215" s="132"/>
      <c r="QWL3215" s="132"/>
      <c r="QWM3215" s="132"/>
      <c r="QWN3215" s="132"/>
      <c r="QWO3215" s="132"/>
      <c r="QWP3215" s="132"/>
      <c r="QWQ3215" s="132"/>
      <c r="QWR3215" s="132"/>
      <c r="QWS3215" s="132"/>
      <c r="QWT3215" s="132"/>
      <c r="QWU3215" s="132"/>
      <c r="QWV3215" s="132"/>
      <c r="QWW3215" s="132"/>
      <c r="QWX3215" s="132"/>
      <c r="QWY3215" s="132"/>
      <c r="QWZ3215" s="132"/>
      <c r="QXA3215" s="132"/>
      <c r="QXB3215" s="132"/>
      <c r="QXC3215" s="132"/>
      <c r="QXD3215" s="132"/>
      <c r="QXE3215" s="132"/>
      <c r="QXF3215" s="132"/>
      <c r="QXG3215" s="132"/>
      <c r="QXH3215" s="132"/>
      <c r="QXI3215" s="132"/>
      <c r="QXJ3215" s="132"/>
      <c r="QXK3215" s="132"/>
      <c r="QXL3215" s="132"/>
      <c r="QXM3215" s="132"/>
      <c r="QXN3215" s="132"/>
      <c r="QXO3215" s="132"/>
      <c r="QXP3215" s="132"/>
      <c r="QXQ3215" s="132"/>
      <c r="QXR3215" s="132"/>
      <c r="QXS3215" s="132"/>
      <c r="QXT3215" s="132"/>
      <c r="QXU3215" s="132"/>
      <c r="QXV3215" s="132"/>
      <c r="QXW3215" s="132"/>
      <c r="QXX3215" s="132"/>
      <c r="QXY3215" s="132"/>
      <c r="QXZ3215" s="132"/>
      <c r="QYA3215" s="132"/>
      <c r="QYB3215" s="132"/>
      <c r="QYC3215" s="132"/>
      <c r="QYD3215" s="132"/>
      <c r="QYE3215" s="132"/>
      <c r="QYF3215" s="132"/>
      <c r="QYG3215" s="132"/>
      <c r="QYH3215" s="132"/>
      <c r="QYI3215" s="132"/>
      <c r="QYJ3215" s="132"/>
      <c r="QYK3215" s="132"/>
      <c r="QYL3215" s="132"/>
      <c r="QYM3215" s="132"/>
      <c r="QYN3215" s="132"/>
      <c r="QYO3215" s="132"/>
      <c r="QYP3215" s="132"/>
      <c r="QYQ3215" s="132"/>
      <c r="QYR3215" s="132"/>
      <c r="QYS3215" s="132"/>
      <c r="QYT3215" s="132"/>
      <c r="QYU3215" s="132"/>
      <c r="QYV3215" s="132"/>
      <c r="QYW3215" s="132"/>
      <c r="QYX3215" s="132"/>
      <c r="QYY3215" s="132"/>
      <c r="QYZ3215" s="132"/>
      <c r="QZA3215" s="132"/>
      <c r="QZB3215" s="132"/>
      <c r="QZC3215" s="132"/>
      <c r="QZD3215" s="132"/>
      <c r="QZE3215" s="132"/>
      <c r="QZF3215" s="132"/>
      <c r="QZG3215" s="132"/>
      <c r="QZH3215" s="132"/>
      <c r="QZI3215" s="132"/>
      <c r="QZJ3215" s="132"/>
      <c r="QZK3215" s="132"/>
      <c r="QZL3215" s="132"/>
      <c r="QZM3215" s="132"/>
      <c r="QZN3215" s="132"/>
      <c r="QZO3215" s="132"/>
      <c r="QZP3215" s="132"/>
      <c r="QZQ3215" s="132"/>
      <c r="QZR3215" s="132"/>
      <c r="QZS3215" s="132"/>
      <c r="QZT3215" s="132"/>
      <c r="QZU3215" s="132"/>
      <c r="QZV3215" s="132"/>
      <c r="QZW3215" s="132"/>
      <c r="QZX3215" s="132"/>
      <c r="QZY3215" s="132"/>
      <c r="QZZ3215" s="132"/>
      <c r="RAA3215" s="132"/>
      <c r="RAB3215" s="132"/>
      <c r="RAC3215" s="132"/>
      <c r="RAD3215" s="132"/>
      <c r="RAE3215" s="132"/>
      <c r="RAF3215" s="132"/>
      <c r="RAG3215" s="132"/>
      <c r="RAH3215" s="132"/>
      <c r="RAI3215" s="132"/>
      <c r="RAJ3215" s="132"/>
      <c r="RAK3215" s="132"/>
      <c r="RAL3215" s="132"/>
      <c r="RAM3215" s="132"/>
      <c r="RAN3215" s="132"/>
      <c r="RAO3215" s="132"/>
      <c r="RAP3215" s="132"/>
      <c r="RAQ3215" s="132"/>
      <c r="RAR3215" s="132"/>
      <c r="RAS3215" s="132"/>
      <c r="RAT3215" s="132"/>
      <c r="RAU3215" s="132"/>
      <c r="RAV3215" s="132"/>
      <c r="RAW3215" s="132"/>
      <c r="RAX3215" s="132"/>
      <c r="RAY3215" s="132"/>
      <c r="RAZ3215" s="132"/>
      <c r="RBA3215" s="132"/>
      <c r="RBB3215" s="132"/>
      <c r="RBC3215" s="132"/>
      <c r="RBD3215" s="132"/>
      <c r="RBE3215" s="132"/>
      <c r="RBF3215" s="132"/>
      <c r="RBG3215" s="132"/>
      <c r="RBH3215" s="132"/>
      <c r="RBI3215" s="132"/>
      <c r="RBJ3215" s="132"/>
      <c r="RBK3215" s="132"/>
      <c r="RBL3215" s="132"/>
      <c r="RBM3215" s="132"/>
      <c r="RBN3215" s="132"/>
      <c r="RBO3215" s="132"/>
      <c r="RBP3215" s="132"/>
      <c r="RBQ3215" s="132"/>
      <c r="RBR3215" s="132"/>
      <c r="RBS3215" s="132"/>
      <c r="RBT3215" s="132"/>
      <c r="RBU3215" s="132"/>
      <c r="RBV3215" s="132"/>
      <c r="RBW3215" s="132"/>
      <c r="RBX3215" s="132"/>
      <c r="RBY3215" s="132"/>
      <c r="RBZ3215" s="132"/>
      <c r="RCA3215" s="132"/>
      <c r="RCB3215" s="132"/>
      <c r="RCC3215" s="132"/>
      <c r="RCD3215" s="132"/>
      <c r="RCE3215" s="132"/>
      <c r="RCF3215" s="132"/>
      <c r="RCG3215" s="132"/>
      <c r="RCH3215" s="132"/>
      <c r="RCI3215" s="132"/>
      <c r="RCJ3215" s="132"/>
      <c r="RCK3215" s="132"/>
      <c r="RCL3215" s="132"/>
      <c r="RCM3215" s="132"/>
      <c r="RCN3215" s="132"/>
      <c r="RCO3215" s="132"/>
      <c r="RCP3215" s="132"/>
      <c r="RCQ3215" s="132"/>
      <c r="RCR3215" s="132"/>
      <c r="RCS3215" s="132"/>
      <c r="RCT3215" s="132"/>
      <c r="RCU3215" s="132"/>
      <c r="RCV3215" s="132"/>
      <c r="RCW3215" s="132"/>
      <c r="RCX3215" s="132"/>
      <c r="RCY3215" s="132"/>
      <c r="RCZ3215" s="132"/>
      <c r="RDA3215" s="132"/>
      <c r="RDB3215" s="132"/>
      <c r="RDC3215" s="132"/>
      <c r="RDD3215" s="132"/>
      <c r="RDE3215" s="132"/>
      <c r="RDF3215" s="132"/>
      <c r="RDG3215" s="132"/>
      <c r="RDH3215" s="132"/>
      <c r="RDI3215" s="132"/>
      <c r="RDJ3215" s="132"/>
      <c r="RDK3215" s="132"/>
      <c r="RDL3215" s="132"/>
      <c r="RDM3215" s="132"/>
      <c r="RDN3215" s="132"/>
      <c r="RDO3215" s="132"/>
      <c r="RDP3215" s="132"/>
      <c r="RDQ3215" s="132"/>
      <c r="RDR3215" s="132"/>
      <c r="RDS3215" s="132"/>
      <c r="RDT3215" s="132"/>
      <c r="RDU3215" s="132"/>
      <c r="RDV3215" s="132"/>
      <c r="RDW3215" s="132"/>
      <c r="RDX3215" s="132"/>
      <c r="RDY3215" s="132"/>
      <c r="RDZ3215" s="132"/>
      <c r="REA3215" s="132"/>
      <c r="REB3215" s="132"/>
      <c r="REC3215" s="132"/>
      <c r="RED3215" s="132"/>
      <c r="REE3215" s="132"/>
      <c r="REF3215" s="132"/>
      <c r="REG3215" s="132"/>
      <c r="REH3215" s="132"/>
      <c r="REI3215" s="132"/>
      <c r="REJ3215" s="132"/>
      <c r="REK3215" s="132"/>
      <c r="REL3215" s="132"/>
      <c r="REM3215" s="132"/>
      <c r="REN3215" s="132"/>
      <c r="REO3215" s="132"/>
      <c r="REP3215" s="132"/>
      <c r="REQ3215" s="132"/>
      <c r="RER3215" s="132"/>
      <c r="RES3215" s="132"/>
      <c r="RET3215" s="132"/>
      <c r="REU3215" s="132"/>
      <c r="REV3215" s="132"/>
      <c r="REW3215" s="132"/>
      <c r="REX3215" s="132"/>
      <c r="REY3215" s="132"/>
      <c r="REZ3215" s="132"/>
      <c r="RFA3215" s="132"/>
      <c r="RFB3215" s="132"/>
      <c r="RFC3215" s="132"/>
      <c r="RFD3215" s="132"/>
      <c r="RFE3215" s="132"/>
      <c r="RFF3215" s="132"/>
      <c r="RFG3215" s="132"/>
      <c r="RFH3215" s="132"/>
      <c r="RFI3215" s="132"/>
      <c r="RFJ3215" s="132"/>
      <c r="RFK3215" s="132"/>
      <c r="RFL3215" s="132"/>
      <c r="RFM3215" s="132"/>
      <c r="RFN3215" s="132"/>
      <c r="RFO3215" s="132"/>
      <c r="RFP3215" s="132"/>
      <c r="RFQ3215" s="132"/>
      <c r="RFR3215" s="132"/>
      <c r="RFS3215" s="132"/>
      <c r="RFT3215" s="132"/>
      <c r="RFU3215" s="132"/>
      <c r="RFV3215" s="132"/>
      <c r="RFW3215" s="132"/>
      <c r="RFX3215" s="132"/>
      <c r="RFY3215" s="132"/>
      <c r="RFZ3215" s="132"/>
      <c r="RGA3215" s="132"/>
      <c r="RGB3215" s="132"/>
      <c r="RGC3215" s="132"/>
      <c r="RGD3215" s="132"/>
      <c r="RGE3215" s="132"/>
      <c r="RGF3215" s="132"/>
      <c r="RGG3215" s="132"/>
      <c r="RGH3215" s="132"/>
      <c r="RGI3215" s="132"/>
      <c r="RGJ3215" s="132"/>
      <c r="RGK3215" s="132"/>
      <c r="RGL3215" s="132"/>
      <c r="RGM3215" s="132"/>
      <c r="RGN3215" s="132"/>
      <c r="RGO3215" s="132"/>
      <c r="RGP3215" s="132"/>
      <c r="RGQ3215" s="132"/>
      <c r="RGR3215" s="132"/>
      <c r="RGS3215" s="132"/>
      <c r="RGT3215" s="132"/>
      <c r="RGU3215" s="132"/>
      <c r="RGV3215" s="132"/>
      <c r="RGW3215" s="132"/>
      <c r="RGX3215" s="132"/>
      <c r="RGY3215" s="132"/>
      <c r="RGZ3215" s="132"/>
      <c r="RHA3215" s="132"/>
      <c r="RHB3215" s="132"/>
      <c r="RHC3215" s="132"/>
      <c r="RHD3215" s="132"/>
      <c r="RHE3215" s="132"/>
      <c r="RHF3215" s="132"/>
      <c r="RHG3215" s="132"/>
      <c r="RHH3215" s="132"/>
      <c r="RHI3215" s="132"/>
      <c r="RHJ3215" s="132"/>
      <c r="RHK3215" s="132"/>
      <c r="RHL3215" s="132"/>
      <c r="RHM3215" s="132"/>
      <c r="RHN3215" s="132"/>
      <c r="RHO3215" s="132"/>
      <c r="RHP3215" s="132"/>
      <c r="RHQ3215" s="132"/>
      <c r="RHR3215" s="132"/>
      <c r="RHS3215" s="132"/>
      <c r="RHT3215" s="132"/>
      <c r="RHU3215" s="132"/>
      <c r="RHV3215" s="132"/>
      <c r="RHW3215" s="132"/>
      <c r="RHX3215" s="132"/>
      <c r="RHY3215" s="132"/>
      <c r="RHZ3215" s="132"/>
      <c r="RIA3215" s="132"/>
      <c r="RIB3215" s="132"/>
      <c r="RIC3215" s="132"/>
      <c r="RID3215" s="132"/>
      <c r="RIE3215" s="132"/>
      <c r="RIF3215" s="132"/>
      <c r="RIG3215" s="132"/>
      <c r="RIH3215" s="132"/>
      <c r="RII3215" s="132"/>
      <c r="RIJ3215" s="132"/>
      <c r="RIK3215" s="132"/>
      <c r="RIL3215" s="132"/>
      <c r="RIM3215" s="132"/>
      <c r="RIN3215" s="132"/>
      <c r="RIO3215" s="132"/>
      <c r="RIP3215" s="132"/>
      <c r="RIQ3215" s="132"/>
      <c r="RIR3215" s="132"/>
      <c r="RIS3215" s="132"/>
      <c r="RIT3215" s="132"/>
      <c r="RIU3215" s="132"/>
      <c r="RIV3215" s="132"/>
      <c r="RIW3215" s="132"/>
      <c r="RIX3215" s="132"/>
      <c r="RIY3215" s="132"/>
      <c r="RIZ3215" s="132"/>
      <c r="RJA3215" s="132"/>
      <c r="RJB3215" s="132"/>
      <c r="RJC3215" s="132"/>
      <c r="RJD3215" s="132"/>
      <c r="RJE3215" s="132"/>
      <c r="RJF3215" s="132"/>
      <c r="RJG3215" s="132"/>
      <c r="RJH3215" s="132"/>
      <c r="RJI3215" s="132"/>
      <c r="RJJ3215" s="132"/>
      <c r="RJK3215" s="132"/>
      <c r="RJL3215" s="132"/>
      <c r="RJM3215" s="132"/>
      <c r="RJN3215" s="132"/>
      <c r="RJO3215" s="132"/>
      <c r="RJP3215" s="132"/>
      <c r="RJQ3215" s="132"/>
      <c r="RJR3215" s="132"/>
      <c r="RJS3215" s="132"/>
      <c r="RJT3215" s="132"/>
      <c r="RJU3215" s="132"/>
      <c r="RJV3215" s="132"/>
      <c r="RJW3215" s="132"/>
      <c r="RJX3215" s="132"/>
      <c r="RJY3215" s="132"/>
      <c r="RJZ3215" s="132"/>
      <c r="RKA3215" s="132"/>
      <c r="RKB3215" s="132"/>
      <c r="RKC3215" s="132"/>
      <c r="RKD3215" s="132"/>
      <c r="RKE3215" s="132"/>
      <c r="RKF3215" s="132"/>
      <c r="RKG3215" s="132"/>
      <c r="RKH3215" s="132"/>
      <c r="RKI3215" s="132"/>
      <c r="RKJ3215" s="132"/>
      <c r="RKK3215" s="132"/>
      <c r="RKL3215" s="132"/>
      <c r="RKM3215" s="132"/>
      <c r="RKN3215" s="132"/>
      <c r="RKO3215" s="132"/>
      <c r="RKP3215" s="132"/>
      <c r="RKQ3215" s="132"/>
      <c r="RKR3215" s="132"/>
      <c r="RKS3215" s="132"/>
      <c r="RKT3215" s="132"/>
      <c r="RKU3215" s="132"/>
      <c r="RKV3215" s="132"/>
      <c r="RKW3215" s="132"/>
      <c r="RKX3215" s="132"/>
      <c r="RKY3215" s="132"/>
      <c r="RKZ3215" s="132"/>
      <c r="RLA3215" s="132"/>
      <c r="RLB3215" s="132"/>
      <c r="RLC3215" s="132"/>
      <c r="RLD3215" s="132"/>
      <c r="RLE3215" s="132"/>
      <c r="RLF3215" s="132"/>
      <c r="RLG3215" s="132"/>
      <c r="RLH3215" s="132"/>
      <c r="RLI3215" s="132"/>
      <c r="RLJ3215" s="132"/>
      <c r="RLK3215" s="132"/>
      <c r="RLL3215" s="132"/>
      <c r="RLM3215" s="132"/>
      <c r="RLN3215" s="132"/>
      <c r="RLO3215" s="132"/>
      <c r="RLP3215" s="132"/>
      <c r="RLQ3215" s="132"/>
      <c r="RLR3215" s="132"/>
      <c r="RLS3215" s="132"/>
      <c r="RLT3215" s="132"/>
      <c r="RLU3215" s="132"/>
      <c r="RLV3215" s="132"/>
      <c r="RLW3215" s="132"/>
      <c r="RLX3215" s="132"/>
      <c r="RLY3215" s="132"/>
      <c r="RLZ3215" s="132"/>
      <c r="RMA3215" s="132"/>
      <c r="RMB3215" s="132"/>
      <c r="RMC3215" s="132"/>
      <c r="RMD3215" s="132"/>
      <c r="RME3215" s="132"/>
      <c r="RMF3215" s="132"/>
      <c r="RMG3215" s="132"/>
      <c r="RMH3215" s="132"/>
      <c r="RMI3215" s="132"/>
      <c r="RMJ3215" s="132"/>
      <c r="RMK3215" s="132"/>
      <c r="RML3215" s="132"/>
      <c r="RMM3215" s="132"/>
      <c r="RMN3215" s="132"/>
      <c r="RMO3215" s="132"/>
      <c r="RMP3215" s="132"/>
      <c r="RMQ3215" s="132"/>
      <c r="RMR3215" s="132"/>
      <c r="RMS3215" s="132"/>
      <c r="RMT3215" s="132"/>
      <c r="RMU3215" s="132"/>
      <c r="RMV3215" s="132"/>
      <c r="RMW3215" s="132"/>
      <c r="RMX3215" s="132"/>
      <c r="RMY3215" s="132"/>
      <c r="RMZ3215" s="132"/>
      <c r="RNA3215" s="132"/>
      <c r="RNB3215" s="132"/>
      <c r="RNC3215" s="132"/>
      <c r="RND3215" s="132"/>
      <c r="RNE3215" s="132"/>
      <c r="RNF3215" s="132"/>
      <c r="RNG3215" s="132"/>
      <c r="RNH3215" s="132"/>
      <c r="RNI3215" s="132"/>
      <c r="RNJ3215" s="132"/>
      <c r="RNK3215" s="132"/>
      <c r="RNL3215" s="132"/>
      <c r="RNM3215" s="132"/>
      <c r="RNN3215" s="132"/>
      <c r="RNO3215" s="132"/>
      <c r="RNP3215" s="132"/>
      <c r="RNQ3215" s="132"/>
      <c r="RNR3215" s="132"/>
      <c r="RNS3215" s="132"/>
      <c r="RNT3215" s="132"/>
      <c r="RNU3215" s="132"/>
      <c r="RNV3215" s="132"/>
      <c r="RNW3215" s="132"/>
      <c r="RNX3215" s="132"/>
      <c r="RNY3215" s="132"/>
      <c r="RNZ3215" s="132"/>
      <c r="ROA3215" s="132"/>
      <c r="ROB3215" s="132"/>
      <c r="ROC3215" s="132"/>
      <c r="ROD3215" s="132"/>
      <c r="ROE3215" s="132"/>
      <c r="ROF3215" s="132"/>
      <c r="ROG3215" s="132"/>
      <c r="ROH3215" s="132"/>
      <c r="ROI3215" s="132"/>
      <c r="ROJ3215" s="132"/>
      <c r="ROK3215" s="132"/>
      <c r="ROL3215" s="132"/>
      <c r="ROM3215" s="132"/>
      <c r="RON3215" s="132"/>
      <c r="ROO3215" s="132"/>
      <c r="ROP3215" s="132"/>
      <c r="ROQ3215" s="132"/>
      <c r="ROR3215" s="132"/>
      <c r="ROS3215" s="132"/>
      <c r="ROT3215" s="132"/>
      <c r="ROU3215" s="132"/>
      <c r="ROV3215" s="132"/>
      <c r="ROW3215" s="132"/>
      <c r="ROX3215" s="132"/>
      <c r="ROY3215" s="132"/>
      <c r="ROZ3215" s="132"/>
      <c r="RPA3215" s="132"/>
      <c r="RPB3215" s="132"/>
      <c r="RPC3215" s="132"/>
      <c r="RPD3215" s="132"/>
      <c r="RPE3215" s="132"/>
      <c r="RPF3215" s="132"/>
      <c r="RPG3215" s="132"/>
      <c r="RPH3215" s="132"/>
      <c r="RPI3215" s="132"/>
      <c r="RPJ3215" s="132"/>
      <c r="RPK3215" s="132"/>
      <c r="RPL3215" s="132"/>
      <c r="RPM3215" s="132"/>
      <c r="RPN3215" s="132"/>
      <c r="RPO3215" s="132"/>
      <c r="RPP3215" s="132"/>
      <c r="RPQ3215" s="132"/>
      <c r="RPR3215" s="132"/>
      <c r="RPS3215" s="132"/>
      <c r="RPT3215" s="132"/>
      <c r="RPU3215" s="132"/>
      <c r="RPV3215" s="132"/>
      <c r="RPW3215" s="132"/>
      <c r="RPX3215" s="132"/>
      <c r="RPY3215" s="132"/>
      <c r="RPZ3215" s="132"/>
      <c r="RQA3215" s="132"/>
      <c r="RQB3215" s="132"/>
      <c r="RQC3215" s="132"/>
      <c r="RQD3215" s="132"/>
      <c r="RQE3215" s="132"/>
      <c r="RQF3215" s="132"/>
      <c r="RQG3215" s="132"/>
      <c r="RQH3215" s="132"/>
      <c r="RQI3215" s="132"/>
      <c r="RQJ3215" s="132"/>
      <c r="RQK3215" s="132"/>
      <c r="RQL3215" s="132"/>
      <c r="RQM3215" s="132"/>
      <c r="RQN3215" s="132"/>
      <c r="RQO3215" s="132"/>
      <c r="RQP3215" s="132"/>
      <c r="RQQ3215" s="132"/>
      <c r="RQR3215" s="132"/>
      <c r="RQS3215" s="132"/>
      <c r="RQT3215" s="132"/>
      <c r="RQU3215" s="132"/>
      <c r="RQV3215" s="132"/>
      <c r="RQW3215" s="132"/>
      <c r="RQX3215" s="132"/>
      <c r="RQY3215" s="132"/>
      <c r="RQZ3215" s="132"/>
      <c r="RRA3215" s="132"/>
      <c r="RRB3215" s="132"/>
      <c r="RRC3215" s="132"/>
      <c r="RRD3215" s="132"/>
      <c r="RRE3215" s="132"/>
      <c r="RRF3215" s="132"/>
      <c r="RRG3215" s="132"/>
      <c r="RRH3215" s="132"/>
      <c r="RRI3215" s="132"/>
      <c r="RRJ3215" s="132"/>
      <c r="RRK3215" s="132"/>
      <c r="RRL3215" s="132"/>
      <c r="RRM3215" s="132"/>
      <c r="RRN3215" s="132"/>
      <c r="RRO3215" s="132"/>
      <c r="RRP3215" s="132"/>
      <c r="RRQ3215" s="132"/>
      <c r="RRR3215" s="132"/>
      <c r="RRS3215" s="132"/>
      <c r="RRT3215" s="132"/>
      <c r="RRU3215" s="132"/>
      <c r="RRV3215" s="132"/>
      <c r="RRW3215" s="132"/>
      <c r="RRX3215" s="132"/>
      <c r="RRY3215" s="132"/>
      <c r="RRZ3215" s="132"/>
      <c r="RSA3215" s="132"/>
      <c r="RSB3215" s="132"/>
      <c r="RSC3215" s="132"/>
      <c r="RSD3215" s="132"/>
      <c r="RSE3215" s="132"/>
      <c r="RSF3215" s="132"/>
      <c r="RSG3215" s="132"/>
      <c r="RSH3215" s="132"/>
      <c r="RSI3215" s="132"/>
      <c r="RSJ3215" s="132"/>
      <c r="RSK3215" s="132"/>
      <c r="RSL3215" s="132"/>
      <c r="RSM3215" s="132"/>
      <c r="RSN3215" s="132"/>
      <c r="RSO3215" s="132"/>
      <c r="RSP3215" s="132"/>
      <c r="RSQ3215" s="132"/>
      <c r="RSR3215" s="132"/>
      <c r="RSS3215" s="132"/>
      <c r="RST3215" s="132"/>
      <c r="RSU3215" s="132"/>
      <c r="RSV3215" s="132"/>
      <c r="RSW3215" s="132"/>
      <c r="RSX3215" s="132"/>
      <c r="RSY3215" s="132"/>
      <c r="RSZ3215" s="132"/>
      <c r="RTA3215" s="132"/>
      <c r="RTB3215" s="132"/>
      <c r="RTC3215" s="132"/>
      <c r="RTD3215" s="132"/>
      <c r="RTE3215" s="132"/>
      <c r="RTF3215" s="132"/>
      <c r="RTG3215" s="132"/>
      <c r="RTH3215" s="132"/>
      <c r="RTI3215" s="132"/>
      <c r="RTJ3215" s="132"/>
      <c r="RTK3215" s="132"/>
      <c r="RTL3215" s="132"/>
      <c r="RTM3215" s="132"/>
      <c r="RTN3215" s="132"/>
      <c r="RTO3215" s="132"/>
      <c r="RTP3215" s="132"/>
      <c r="RTQ3215" s="132"/>
      <c r="RTR3215" s="132"/>
      <c r="RTS3215" s="132"/>
      <c r="RTT3215" s="132"/>
      <c r="RTU3215" s="132"/>
      <c r="RTV3215" s="132"/>
      <c r="RTW3215" s="132"/>
      <c r="RTX3215" s="132"/>
      <c r="RTY3215" s="132"/>
      <c r="RTZ3215" s="132"/>
      <c r="RUA3215" s="132"/>
      <c r="RUB3215" s="132"/>
      <c r="RUC3215" s="132"/>
      <c r="RUD3215" s="132"/>
      <c r="RUE3215" s="132"/>
      <c r="RUF3215" s="132"/>
      <c r="RUG3215" s="132"/>
      <c r="RUH3215" s="132"/>
      <c r="RUI3215" s="132"/>
      <c r="RUJ3215" s="132"/>
      <c r="RUK3215" s="132"/>
      <c r="RUL3215" s="132"/>
      <c r="RUM3215" s="132"/>
      <c r="RUN3215" s="132"/>
      <c r="RUO3215" s="132"/>
      <c r="RUP3215" s="132"/>
      <c r="RUQ3215" s="132"/>
      <c r="RUR3215" s="132"/>
      <c r="RUS3215" s="132"/>
      <c r="RUT3215" s="132"/>
      <c r="RUU3215" s="132"/>
      <c r="RUV3215" s="132"/>
      <c r="RUW3215" s="132"/>
      <c r="RUX3215" s="132"/>
      <c r="RUY3215" s="132"/>
      <c r="RUZ3215" s="132"/>
      <c r="RVA3215" s="132"/>
      <c r="RVB3215" s="132"/>
      <c r="RVC3215" s="132"/>
      <c r="RVD3215" s="132"/>
      <c r="RVE3215" s="132"/>
      <c r="RVF3215" s="132"/>
      <c r="RVG3215" s="132"/>
      <c r="RVH3215" s="132"/>
      <c r="RVI3215" s="132"/>
      <c r="RVJ3215" s="132"/>
      <c r="RVK3215" s="132"/>
      <c r="RVL3215" s="132"/>
      <c r="RVM3215" s="132"/>
      <c r="RVN3215" s="132"/>
      <c r="RVO3215" s="132"/>
      <c r="RVP3215" s="132"/>
      <c r="RVQ3215" s="132"/>
      <c r="RVR3215" s="132"/>
      <c r="RVS3215" s="132"/>
      <c r="RVT3215" s="132"/>
      <c r="RVU3215" s="132"/>
      <c r="RVV3215" s="132"/>
      <c r="RVW3215" s="132"/>
      <c r="RVX3215" s="132"/>
      <c r="RVY3215" s="132"/>
      <c r="RVZ3215" s="132"/>
      <c r="RWA3215" s="132"/>
      <c r="RWB3215" s="132"/>
      <c r="RWC3215" s="132"/>
      <c r="RWD3215" s="132"/>
      <c r="RWE3215" s="132"/>
      <c r="RWF3215" s="132"/>
      <c r="RWG3215" s="132"/>
      <c r="RWH3215" s="132"/>
      <c r="RWI3215" s="132"/>
      <c r="RWJ3215" s="132"/>
      <c r="RWK3215" s="132"/>
      <c r="RWL3215" s="132"/>
      <c r="RWM3215" s="132"/>
      <c r="RWN3215" s="132"/>
      <c r="RWO3215" s="132"/>
      <c r="RWP3215" s="132"/>
      <c r="RWQ3215" s="132"/>
      <c r="RWR3215" s="132"/>
      <c r="RWS3215" s="132"/>
      <c r="RWT3215" s="132"/>
      <c r="RWU3215" s="132"/>
      <c r="RWV3215" s="132"/>
      <c r="RWW3215" s="132"/>
      <c r="RWX3215" s="132"/>
      <c r="RWY3215" s="132"/>
      <c r="RWZ3215" s="132"/>
      <c r="RXA3215" s="132"/>
      <c r="RXB3215" s="132"/>
      <c r="RXC3215" s="132"/>
      <c r="RXD3215" s="132"/>
      <c r="RXE3215" s="132"/>
      <c r="RXF3215" s="132"/>
      <c r="RXG3215" s="132"/>
      <c r="RXH3215" s="132"/>
      <c r="RXI3215" s="132"/>
      <c r="RXJ3215" s="132"/>
      <c r="RXK3215" s="132"/>
      <c r="RXL3215" s="132"/>
      <c r="RXM3215" s="132"/>
      <c r="RXN3215" s="132"/>
      <c r="RXO3215" s="132"/>
      <c r="RXP3215" s="132"/>
      <c r="RXQ3215" s="132"/>
      <c r="RXR3215" s="132"/>
      <c r="RXS3215" s="132"/>
      <c r="RXT3215" s="132"/>
      <c r="RXU3215" s="132"/>
      <c r="RXV3215" s="132"/>
      <c r="RXW3215" s="132"/>
      <c r="RXX3215" s="132"/>
      <c r="RXY3215" s="132"/>
      <c r="RXZ3215" s="132"/>
      <c r="RYA3215" s="132"/>
      <c r="RYB3215" s="132"/>
      <c r="RYC3215" s="132"/>
      <c r="RYD3215" s="132"/>
      <c r="RYE3215" s="132"/>
      <c r="RYF3215" s="132"/>
      <c r="RYG3215" s="132"/>
      <c r="RYH3215" s="132"/>
      <c r="RYI3215" s="132"/>
      <c r="RYJ3215" s="132"/>
      <c r="RYK3215" s="132"/>
      <c r="RYL3215" s="132"/>
      <c r="RYM3215" s="132"/>
      <c r="RYN3215" s="132"/>
      <c r="RYO3215" s="132"/>
      <c r="RYP3215" s="132"/>
      <c r="RYQ3215" s="132"/>
      <c r="RYR3215" s="132"/>
      <c r="RYS3215" s="132"/>
      <c r="RYT3215" s="132"/>
      <c r="RYU3215" s="132"/>
      <c r="RYV3215" s="132"/>
      <c r="RYW3215" s="132"/>
      <c r="RYX3215" s="132"/>
      <c r="RYY3215" s="132"/>
      <c r="RYZ3215" s="132"/>
      <c r="RZA3215" s="132"/>
      <c r="RZB3215" s="132"/>
      <c r="RZC3215" s="132"/>
      <c r="RZD3215" s="132"/>
      <c r="RZE3215" s="132"/>
      <c r="RZF3215" s="132"/>
      <c r="RZG3215" s="132"/>
      <c r="RZH3215" s="132"/>
      <c r="RZI3215" s="132"/>
      <c r="RZJ3215" s="132"/>
      <c r="RZK3215" s="132"/>
      <c r="RZL3215" s="132"/>
      <c r="RZM3215" s="132"/>
      <c r="RZN3215" s="132"/>
      <c r="RZO3215" s="132"/>
      <c r="RZP3215" s="132"/>
      <c r="RZQ3215" s="132"/>
      <c r="RZR3215" s="132"/>
      <c r="RZS3215" s="132"/>
      <c r="RZT3215" s="132"/>
      <c r="RZU3215" s="132"/>
      <c r="RZV3215" s="132"/>
      <c r="RZW3215" s="132"/>
      <c r="RZX3215" s="132"/>
      <c r="RZY3215" s="132"/>
      <c r="RZZ3215" s="132"/>
      <c r="SAA3215" s="132"/>
      <c r="SAB3215" s="132"/>
      <c r="SAC3215" s="132"/>
      <c r="SAD3215" s="132"/>
      <c r="SAE3215" s="132"/>
      <c r="SAF3215" s="132"/>
      <c r="SAG3215" s="132"/>
      <c r="SAH3215" s="132"/>
      <c r="SAI3215" s="132"/>
      <c r="SAJ3215" s="132"/>
      <c r="SAK3215" s="132"/>
      <c r="SAL3215" s="132"/>
      <c r="SAM3215" s="132"/>
      <c r="SAN3215" s="132"/>
      <c r="SAO3215" s="132"/>
      <c r="SAP3215" s="132"/>
      <c r="SAQ3215" s="132"/>
      <c r="SAR3215" s="132"/>
      <c r="SAS3215" s="132"/>
      <c r="SAT3215" s="132"/>
      <c r="SAU3215" s="132"/>
      <c r="SAV3215" s="132"/>
      <c r="SAW3215" s="132"/>
      <c r="SAX3215" s="132"/>
      <c r="SAY3215" s="132"/>
      <c r="SAZ3215" s="132"/>
      <c r="SBA3215" s="132"/>
      <c r="SBB3215" s="132"/>
      <c r="SBC3215" s="132"/>
      <c r="SBD3215" s="132"/>
      <c r="SBE3215" s="132"/>
      <c r="SBF3215" s="132"/>
      <c r="SBG3215" s="132"/>
      <c r="SBH3215" s="132"/>
      <c r="SBI3215" s="132"/>
      <c r="SBJ3215" s="132"/>
      <c r="SBK3215" s="132"/>
      <c r="SBL3215" s="132"/>
      <c r="SBM3215" s="132"/>
      <c r="SBN3215" s="132"/>
      <c r="SBO3215" s="132"/>
      <c r="SBP3215" s="132"/>
      <c r="SBQ3215" s="132"/>
      <c r="SBR3215" s="132"/>
      <c r="SBS3215" s="132"/>
      <c r="SBT3215" s="132"/>
      <c r="SBU3215" s="132"/>
      <c r="SBV3215" s="132"/>
      <c r="SBW3215" s="132"/>
      <c r="SBX3215" s="132"/>
      <c r="SBY3215" s="132"/>
      <c r="SBZ3215" s="132"/>
      <c r="SCA3215" s="132"/>
      <c r="SCB3215" s="132"/>
      <c r="SCC3215" s="132"/>
      <c r="SCD3215" s="132"/>
      <c r="SCE3215" s="132"/>
      <c r="SCF3215" s="132"/>
      <c r="SCG3215" s="132"/>
      <c r="SCH3215" s="132"/>
      <c r="SCI3215" s="132"/>
      <c r="SCJ3215" s="132"/>
      <c r="SCK3215" s="132"/>
      <c r="SCL3215" s="132"/>
      <c r="SCM3215" s="132"/>
      <c r="SCN3215" s="132"/>
      <c r="SCO3215" s="132"/>
      <c r="SCP3215" s="132"/>
      <c r="SCQ3215" s="132"/>
      <c r="SCR3215" s="132"/>
      <c r="SCS3215" s="132"/>
      <c r="SCT3215" s="132"/>
      <c r="SCU3215" s="132"/>
      <c r="SCV3215" s="132"/>
      <c r="SCW3215" s="132"/>
      <c r="SCX3215" s="132"/>
      <c r="SCY3215" s="132"/>
      <c r="SCZ3215" s="132"/>
      <c r="SDA3215" s="132"/>
      <c r="SDB3215" s="132"/>
      <c r="SDC3215" s="132"/>
      <c r="SDD3215" s="132"/>
      <c r="SDE3215" s="132"/>
      <c r="SDF3215" s="132"/>
      <c r="SDG3215" s="132"/>
      <c r="SDH3215" s="132"/>
      <c r="SDI3215" s="132"/>
      <c r="SDJ3215" s="132"/>
      <c r="SDK3215" s="132"/>
      <c r="SDL3215" s="132"/>
      <c r="SDM3215" s="132"/>
      <c r="SDN3215" s="132"/>
      <c r="SDO3215" s="132"/>
      <c r="SDP3215" s="132"/>
      <c r="SDQ3215" s="132"/>
      <c r="SDR3215" s="132"/>
      <c r="SDS3215" s="132"/>
      <c r="SDT3215" s="132"/>
      <c r="SDU3215" s="132"/>
      <c r="SDV3215" s="132"/>
      <c r="SDW3215" s="132"/>
      <c r="SDX3215" s="132"/>
      <c r="SDY3215" s="132"/>
      <c r="SDZ3215" s="132"/>
      <c r="SEA3215" s="132"/>
      <c r="SEB3215" s="132"/>
      <c r="SEC3215" s="132"/>
      <c r="SED3215" s="132"/>
      <c r="SEE3215" s="132"/>
      <c r="SEF3215" s="132"/>
      <c r="SEG3215" s="132"/>
      <c r="SEH3215" s="132"/>
      <c r="SEI3215" s="132"/>
      <c r="SEJ3215" s="132"/>
      <c r="SEK3215" s="132"/>
      <c r="SEL3215" s="132"/>
      <c r="SEM3215" s="132"/>
      <c r="SEN3215" s="132"/>
      <c r="SEO3215" s="132"/>
      <c r="SEP3215" s="132"/>
      <c r="SEQ3215" s="132"/>
      <c r="SER3215" s="132"/>
      <c r="SES3215" s="132"/>
      <c r="SET3215" s="132"/>
      <c r="SEU3215" s="132"/>
      <c r="SEV3215" s="132"/>
      <c r="SEW3215" s="132"/>
      <c r="SEX3215" s="132"/>
      <c r="SEY3215" s="132"/>
      <c r="SEZ3215" s="132"/>
      <c r="SFA3215" s="132"/>
      <c r="SFB3215" s="132"/>
      <c r="SFC3215" s="132"/>
      <c r="SFD3215" s="132"/>
      <c r="SFE3215" s="132"/>
      <c r="SFF3215" s="132"/>
      <c r="SFG3215" s="132"/>
      <c r="SFH3215" s="132"/>
      <c r="SFI3215" s="132"/>
      <c r="SFJ3215" s="132"/>
      <c r="SFK3215" s="132"/>
      <c r="SFL3215" s="132"/>
      <c r="SFM3215" s="132"/>
      <c r="SFN3215" s="132"/>
      <c r="SFO3215" s="132"/>
      <c r="SFP3215" s="132"/>
      <c r="SFQ3215" s="132"/>
      <c r="SFR3215" s="132"/>
      <c r="SFS3215" s="132"/>
      <c r="SFT3215" s="132"/>
      <c r="SFU3215" s="132"/>
      <c r="SFV3215" s="132"/>
      <c r="SFW3215" s="132"/>
      <c r="SFX3215" s="132"/>
      <c r="SFY3215" s="132"/>
      <c r="SFZ3215" s="132"/>
      <c r="SGA3215" s="132"/>
      <c r="SGB3215" s="132"/>
      <c r="SGC3215" s="132"/>
      <c r="SGD3215" s="132"/>
      <c r="SGE3215" s="132"/>
      <c r="SGF3215" s="132"/>
      <c r="SGG3215" s="132"/>
      <c r="SGH3215" s="132"/>
      <c r="SGI3215" s="132"/>
      <c r="SGJ3215" s="132"/>
      <c r="SGK3215" s="132"/>
      <c r="SGL3215" s="132"/>
      <c r="SGM3215" s="132"/>
      <c r="SGN3215" s="132"/>
      <c r="SGO3215" s="132"/>
      <c r="SGP3215" s="132"/>
      <c r="SGQ3215" s="132"/>
      <c r="SGR3215" s="132"/>
      <c r="SGS3215" s="132"/>
      <c r="SGT3215" s="132"/>
      <c r="SGU3215" s="132"/>
      <c r="SGV3215" s="132"/>
      <c r="SGW3215" s="132"/>
      <c r="SGX3215" s="132"/>
      <c r="SGY3215" s="132"/>
      <c r="SGZ3215" s="132"/>
      <c r="SHA3215" s="132"/>
      <c r="SHB3215" s="132"/>
      <c r="SHC3215" s="132"/>
      <c r="SHD3215" s="132"/>
      <c r="SHE3215" s="132"/>
      <c r="SHF3215" s="132"/>
      <c r="SHG3215" s="132"/>
      <c r="SHH3215" s="132"/>
      <c r="SHI3215" s="132"/>
      <c r="SHJ3215" s="132"/>
      <c r="SHK3215" s="132"/>
      <c r="SHL3215" s="132"/>
      <c r="SHM3215" s="132"/>
      <c r="SHN3215" s="132"/>
      <c r="SHO3215" s="132"/>
      <c r="SHP3215" s="132"/>
      <c r="SHQ3215" s="132"/>
      <c r="SHR3215" s="132"/>
      <c r="SHS3215" s="132"/>
      <c r="SHT3215" s="132"/>
      <c r="SHU3215" s="132"/>
      <c r="SHV3215" s="132"/>
      <c r="SHW3215" s="132"/>
      <c r="SHX3215" s="132"/>
      <c r="SHY3215" s="132"/>
      <c r="SHZ3215" s="132"/>
      <c r="SIA3215" s="132"/>
      <c r="SIB3215" s="132"/>
      <c r="SIC3215" s="132"/>
      <c r="SID3215" s="132"/>
      <c r="SIE3215" s="132"/>
      <c r="SIF3215" s="132"/>
      <c r="SIG3215" s="132"/>
      <c r="SIH3215" s="132"/>
      <c r="SII3215" s="132"/>
      <c r="SIJ3215" s="132"/>
      <c r="SIK3215" s="132"/>
      <c r="SIL3215" s="132"/>
      <c r="SIM3215" s="132"/>
      <c r="SIN3215" s="132"/>
      <c r="SIO3215" s="132"/>
      <c r="SIP3215" s="132"/>
      <c r="SIQ3215" s="132"/>
      <c r="SIR3215" s="132"/>
      <c r="SIS3215" s="132"/>
      <c r="SIT3215" s="132"/>
      <c r="SIU3215" s="132"/>
      <c r="SIV3215" s="132"/>
      <c r="SIW3215" s="132"/>
      <c r="SIX3215" s="132"/>
      <c r="SIY3215" s="132"/>
      <c r="SIZ3215" s="132"/>
      <c r="SJA3215" s="132"/>
      <c r="SJB3215" s="132"/>
      <c r="SJC3215" s="132"/>
      <c r="SJD3215" s="132"/>
      <c r="SJE3215" s="132"/>
      <c r="SJF3215" s="132"/>
      <c r="SJG3215" s="132"/>
      <c r="SJH3215" s="132"/>
      <c r="SJI3215" s="132"/>
      <c r="SJJ3215" s="132"/>
      <c r="SJK3215" s="132"/>
      <c r="SJL3215" s="132"/>
      <c r="SJM3215" s="132"/>
      <c r="SJN3215" s="132"/>
      <c r="SJO3215" s="132"/>
      <c r="SJP3215" s="132"/>
      <c r="SJQ3215" s="132"/>
      <c r="SJR3215" s="132"/>
      <c r="SJS3215" s="132"/>
      <c r="SJT3215" s="132"/>
      <c r="SJU3215" s="132"/>
      <c r="SJV3215" s="132"/>
      <c r="SJW3215" s="132"/>
      <c r="SJX3215" s="132"/>
      <c r="SJY3215" s="132"/>
      <c r="SJZ3215" s="132"/>
      <c r="SKA3215" s="132"/>
      <c r="SKB3215" s="132"/>
      <c r="SKC3215" s="132"/>
      <c r="SKD3215" s="132"/>
      <c r="SKE3215" s="132"/>
      <c r="SKF3215" s="132"/>
      <c r="SKG3215" s="132"/>
      <c r="SKH3215" s="132"/>
      <c r="SKI3215" s="132"/>
      <c r="SKJ3215" s="132"/>
      <c r="SKK3215" s="132"/>
      <c r="SKL3215" s="132"/>
      <c r="SKM3215" s="132"/>
      <c r="SKN3215" s="132"/>
      <c r="SKO3215" s="132"/>
      <c r="SKP3215" s="132"/>
      <c r="SKQ3215" s="132"/>
      <c r="SKR3215" s="132"/>
      <c r="SKS3215" s="132"/>
      <c r="SKT3215" s="132"/>
      <c r="SKU3215" s="132"/>
      <c r="SKV3215" s="132"/>
      <c r="SKW3215" s="132"/>
      <c r="SKX3215" s="132"/>
      <c r="SKY3215" s="132"/>
      <c r="SKZ3215" s="132"/>
      <c r="SLA3215" s="132"/>
      <c r="SLB3215" s="132"/>
      <c r="SLC3215" s="132"/>
      <c r="SLD3215" s="132"/>
      <c r="SLE3215" s="132"/>
      <c r="SLF3215" s="132"/>
      <c r="SLG3215" s="132"/>
      <c r="SLH3215" s="132"/>
      <c r="SLI3215" s="132"/>
      <c r="SLJ3215" s="132"/>
      <c r="SLK3215" s="132"/>
      <c r="SLL3215" s="132"/>
      <c r="SLM3215" s="132"/>
      <c r="SLN3215" s="132"/>
      <c r="SLO3215" s="132"/>
      <c r="SLP3215" s="132"/>
      <c r="SLQ3215" s="132"/>
      <c r="SLR3215" s="132"/>
      <c r="SLS3215" s="132"/>
      <c r="SLT3215" s="132"/>
      <c r="SLU3215" s="132"/>
      <c r="SLV3215" s="132"/>
      <c r="SLW3215" s="132"/>
      <c r="SLX3215" s="132"/>
      <c r="SLY3215" s="132"/>
      <c r="SLZ3215" s="132"/>
      <c r="SMA3215" s="132"/>
      <c r="SMB3215" s="132"/>
      <c r="SMC3215" s="132"/>
      <c r="SMD3215" s="132"/>
      <c r="SME3215" s="132"/>
      <c r="SMF3215" s="132"/>
      <c r="SMG3215" s="132"/>
      <c r="SMH3215" s="132"/>
      <c r="SMI3215" s="132"/>
      <c r="SMJ3215" s="132"/>
      <c r="SMK3215" s="132"/>
      <c r="SML3215" s="132"/>
      <c r="SMM3215" s="132"/>
      <c r="SMN3215" s="132"/>
      <c r="SMO3215" s="132"/>
      <c r="SMP3215" s="132"/>
      <c r="SMQ3215" s="132"/>
      <c r="SMR3215" s="132"/>
      <c r="SMS3215" s="132"/>
      <c r="SMT3215" s="132"/>
      <c r="SMU3215" s="132"/>
      <c r="SMV3215" s="132"/>
      <c r="SMW3215" s="132"/>
      <c r="SMX3215" s="132"/>
      <c r="SMY3215" s="132"/>
      <c r="SMZ3215" s="132"/>
      <c r="SNA3215" s="132"/>
      <c r="SNB3215" s="132"/>
      <c r="SNC3215" s="132"/>
      <c r="SND3215" s="132"/>
      <c r="SNE3215" s="132"/>
      <c r="SNF3215" s="132"/>
      <c r="SNG3215" s="132"/>
      <c r="SNH3215" s="132"/>
      <c r="SNI3215" s="132"/>
      <c r="SNJ3215" s="132"/>
      <c r="SNK3215" s="132"/>
      <c r="SNL3215" s="132"/>
      <c r="SNM3215" s="132"/>
      <c r="SNN3215" s="132"/>
      <c r="SNO3215" s="132"/>
      <c r="SNP3215" s="132"/>
      <c r="SNQ3215" s="132"/>
      <c r="SNR3215" s="132"/>
      <c r="SNS3215" s="132"/>
      <c r="SNT3215" s="132"/>
      <c r="SNU3215" s="132"/>
      <c r="SNV3215" s="132"/>
      <c r="SNW3215" s="132"/>
      <c r="SNX3215" s="132"/>
      <c r="SNY3215" s="132"/>
      <c r="SNZ3215" s="132"/>
      <c r="SOA3215" s="132"/>
      <c r="SOB3215" s="132"/>
      <c r="SOC3215" s="132"/>
      <c r="SOD3215" s="132"/>
      <c r="SOE3215" s="132"/>
      <c r="SOF3215" s="132"/>
      <c r="SOG3215" s="132"/>
      <c r="SOH3215" s="132"/>
      <c r="SOI3215" s="132"/>
      <c r="SOJ3215" s="132"/>
      <c r="SOK3215" s="132"/>
      <c r="SOL3215" s="132"/>
      <c r="SOM3215" s="132"/>
      <c r="SON3215" s="132"/>
      <c r="SOO3215" s="132"/>
      <c r="SOP3215" s="132"/>
      <c r="SOQ3215" s="132"/>
      <c r="SOR3215" s="132"/>
      <c r="SOS3215" s="132"/>
      <c r="SOT3215" s="132"/>
      <c r="SOU3215" s="132"/>
      <c r="SOV3215" s="132"/>
      <c r="SOW3215" s="132"/>
      <c r="SOX3215" s="132"/>
      <c r="SOY3215" s="132"/>
      <c r="SOZ3215" s="132"/>
      <c r="SPA3215" s="132"/>
      <c r="SPB3215" s="132"/>
      <c r="SPC3215" s="132"/>
      <c r="SPD3215" s="132"/>
      <c r="SPE3215" s="132"/>
      <c r="SPF3215" s="132"/>
      <c r="SPG3215" s="132"/>
      <c r="SPH3215" s="132"/>
      <c r="SPI3215" s="132"/>
      <c r="SPJ3215" s="132"/>
      <c r="SPK3215" s="132"/>
      <c r="SPL3215" s="132"/>
      <c r="SPM3215" s="132"/>
      <c r="SPN3215" s="132"/>
      <c r="SPO3215" s="132"/>
      <c r="SPP3215" s="132"/>
      <c r="SPQ3215" s="132"/>
      <c r="SPR3215" s="132"/>
      <c r="SPS3215" s="132"/>
      <c r="SPT3215" s="132"/>
      <c r="SPU3215" s="132"/>
      <c r="SPV3215" s="132"/>
      <c r="SPW3215" s="132"/>
      <c r="SPX3215" s="132"/>
      <c r="SPY3215" s="132"/>
      <c r="SPZ3215" s="132"/>
      <c r="SQA3215" s="132"/>
      <c r="SQB3215" s="132"/>
      <c r="SQC3215" s="132"/>
      <c r="SQD3215" s="132"/>
      <c r="SQE3215" s="132"/>
      <c r="SQF3215" s="132"/>
      <c r="SQG3215" s="132"/>
      <c r="SQH3215" s="132"/>
      <c r="SQI3215" s="132"/>
      <c r="SQJ3215" s="132"/>
      <c r="SQK3215" s="132"/>
      <c r="SQL3215" s="132"/>
      <c r="SQM3215" s="132"/>
      <c r="SQN3215" s="132"/>
      <c r="SQO3215" s="132"/>
      <c r="SQP3215" s="132"/>
      <c r="SQQ3215" s="132"/>
      <c r="SQR3215" s="132"/>
      <c r="SQS3215" s="132"/>
      <c r="SQT3215" s="132"/>
      <c r="SQU3215" s="132"/>
      <c r="SQV3215" s="132"/>
      <c r="SQW3215" s="132"/>
      <c r="SQX3215" s="132"/>
      <c r="SQY3215" s="132"/>
      <c r="SQZ3215" s="132"/>
      <c r="SRA3215" s="132"/>
      <c r="SRB3215" s="132"/>
      <c r="SRC3215" s="132"/>
      <c r="SRD3215" s="132"/>
      <c r="SRE3215" s="132"/>
      <c r="SRF3215" s="132"/>
      <c r="SRG3215" s="132"/>
      <c r="SRH3215" s="132"/>
      <c r="SRI3215" s="132"/>
      <c r="SRJ3215" s="132"/>
      <c r="SRK3215" s="132"/>
      <c r="SRL3215" s="132"/>
      <c r="SRM3215" s="132"/>
      <c r="SRN3215" s="132"/>
      <c r="SRO3215" s="132"/>
      <c r="SRP3215" s="132"/>
      <c r="SRQ3215" s="132"/>
      <c r="SRR3215" s="132"/>
      <c r="SRS3215" s="132"/>
      <c r="SRT3215" s="132"/>
      <c r="SRU3215" s="132"/>
      <c r="SRV3215" s="132"/>
      <c r="SRW3215" s="132"/>
      <c r="SRX3215" s="132"/>
      <c r="SRY3215" s="132"/>
      <c r="SRZ3215" s="132"/>
      <c r="SSA3215" s="132"/>
      <c r="SSB3215" s="132"/>
      <c r="SSC3215" s="132"/>
      <c r="SSD3215" s="132"/>
      <c r="SSE3215" s="132"/>
      <c r="SSF3215" s="132"/>
      <c r="SSG3215" s="132"/>
      <c r="SSH3215" s="132"/>
      <c r="SSI3215" s="132"/>
      <c r="SSJ3215" s="132"/>
      <c r="SSK3215" s="132"/>
      <c r="SSL3215" s="132"/>
      <c r="SSM3215" s="132"/>
      <c r="SSN3215" s="132"/>
      <c r="SSO3215" s="132"/>
      <c r="SSP3215" s="132"/>
      <c r="SSQ3215" s="132"/>
      <c r="SSR3215" s="132"/>
      <c r="SSS3215" s="132"/>
      <c r="SST3215" s="132"/>
      <c r="SSU3215" s="132"/>
      <c r="SSV3215" s="132"/>
      <c r="SSW3215" s="132"/>
      <c r="SSX3215" s="132"/>
      <c r="SSY3215" s="132"/>
      <c r="SSZ3215" s="132"/>
      <c r="STA3215" s="132"/>
      <c r="STB3215" s="132"/>
      <c r="STC3215" s="132"/>
      <c r="STD3215" s="132"/>
      <c r="STE3215" s="132"/>
      <c r="STF3215" s="132"/>
      <c r="STG3215" s="132"/>
      <c r="STH3215" s="132"/>
      <c r="STI3215" s="132"/>
      <c r="STJ3215" s="132"/>
      <c r="STK3215" s="132"/>
      <c r="STL3215" s="132"/>
      <c r="STM3215" s="132"/>
      <c r="STN3215" s="132"/>
      <c r="STO3215" s="132"/>
      <c r="STP3215" s="132"/>
      <c r="STQ3215" s="132"/>
      <c r="STR3215" s="132"/>
      <c r="STS3215" s="132"/>
      <c r="STT3215" s="132"/>
      <c r="STU3215" s="132"/>
      <c r="STV3215" s="132"/>
      <c r="STW3215" s="132"/>
      <c r="STX3215" s="132"/>
      <c r="STY3215" s="132"/>
      <c r="STZ3215" s="132"/>
      <c r="SUA3215" s="132"/>
      <c r="SUB3215" s="132"/>
      <c r="SUC3215" s="132"/>
      <c r="SUD3215" s="132"/>
      <c r="SUE3215" s="132"/>
      <c r="SUF3215" s="132"/>
      <c r="SUG3215" s="132"/>
      <c r="SUH3215" s="132"/>
      <c r="SUI3215" s="132"/>
      <c r="SUJ3215" s="132"/>
      <c r="SUK3215" s="132"/>
      <c r="SUL3215" s="132"/>
      <c r="SUM3215" s="132"/>
      <c r="SUN3215" s="132"/>
      <c r="SUO3215" s="132"/>
      <c r="SUP3215" s="132"/>
      <c r="SUQ3215" s="132"/>
      <c r="SUR3215" s="132"/>
      <c r="SUS3215" s="132"/>
      <c r="SUT3215" s="132"/>
      <c r="SUU3215" s="132"/>
      <c r="SUV3215" s="132"/>
      <c r="SUW3215" s="132"/>
      <c r="SUX3215" s="132"/>
      <c r="SUY3215" s="132"/>
      <c r="SUZ3215" s="132"/>
      <c r="SVA3215" s="132"/>
      <c r="SVB3215" s="132"/>
      <c r="SVC3215" s="132"/>
      <c r="SVD3215" s="132"/>
      <c r="SVE3215" s="132"/>
      <c r="SVF3215" s="132"/>
      <c r="SVG3215" s="132"/>
      <c r="SVH3215" s="132"/>
      <c r="SVI3215" s="132"/>
      <c r="SVJ3215" s="132"/>
      <c r="SVK3215" s="132"/>
      <c r="SVL3215" s="132"/>
      <c r="SVM3215" s="132"/>
      <c r="SVN3215" s="132"/>
      <c r="SVO3215" s="132"/>
      <c r="SVP3215" s="132"/>
      <c r="SVQ3215" s="132"/>
      <c r="SVR3215" s="132"/>
      <c r="SVS3215" s="132"/>
      <c r="SVT3215" s="132"/>
      <c r="SVU3215" s="132"/>
      <c r="SVV3215" s="132"/>
      <c r="SVW3215" s="132"/>
      <c r="SVX3215" s="132"/>
      <c r="SVY3215" s="132"/>
      <c r="SVZ3215" s="132"/>
      <c r="SWA3215" s="132"/>
      <c r="SWB3215" s="132"/>
      <c r="SWC3215" s="132"/>
      <c r="SWD3215" s="132"/>
      <c r="SWE3215" s="132"/>
      <c r="SWF3215" s="132"/>
      <c r="SWG3215" s="132"/>
      <c r="SWH3215" s="132"/>
      <c r="SWI3215" s="132"/>
      <c r="SWJ3215" s="132"/>
      <c r="SWK3215" s="132"/>
      <c r="SWL3215" s="132"/>
      <c r="SWM3215" s="132"/>
      <c r="SWN3215" s="132"/>
      <c r="SWO3215" s="132"/>
      <c r="SWP3215" s="132"/>
      <c r="SWQ3215" s="132"/>
      <c r="SWR3215" s="132"/>
      <c r="SWS3215" s="132"/>
      <c r="SWT3215" s="132"/>
      <c r="SWU3215" s="132"/>
      <c r="SWV3215" s="132"/>
      <c r="SWW3215" s="132"/>
      <c r="SWX3215" s="132"/>
      <c r="SWY3215" s="132"/>
      <c r="SWZ3215" s="132"/>
      <c r="SXA3215" s="132"/>
      <c r="SXB3215" s="132"/>
      <c r="SXC3215" s="132"/>
      <c r="SXD3215" s="132"/>
      <c r="SXE3215" s="132"/>
      <c r="SXF3215" s="132"/>
      <c r="SXG3215" s="132"/>
      <c r="SXH3215" s="132"/>
      <c r="SXI3215" s="132"/>
      <c r="SXJ3215" s="132"/>
      <c r="SXK3215" s="132"/>
      <c r="SXL3215" s="132"/>
      <c r="SXM3215" s="132"/>
      <c r="SXN3215" s="132"/>
      <c r="SXO3215" s="132"/>
      <c r="SXP3215" s="132"/>
      <c r="SXQ3215" s="132"/>
      <c r="SXR3215" s="132"/>
      <c r="SXS3215" s="132"/>
      <c r="SXT3215" s="132"/>
      <c r="SXU3215" s="132"/>
      <c r="SXV3215" s="132"/>
      <c r="SXW3215" s="132"/>
      <c r="SXX3215" s="132"/>
      <c r="SXY3215" s="132"/>
      <c r="SXZ3215" s="132"/>
      <c r="SYA3215" s="132"/>
      <c r="SYB3215" s="132"/>
      <c r="SYC3215" s="132"/>
      <c r="SYD3215" s="132"/>
      <c r="SYE3215" s="132"/>
      <c r="SYF3215" s="132"/>
      <c r="SYG3215" s="132"/>
      <c r="SYH3215" s="132"/>
      <c r="SYI3215" s="132"/>
      <c r="SYJ3215" s="132"/>
      <c r="SYK3215" s="132"/>
      <c r="SYL3215" s="132"/>
      <c r="SYM3215" s="132"/>
      <c r="SYN3215" s="132"/>
      <c r="SYO3215" s="132"/>
      <c r="SYP3215" s="132"/>
      <c r="SYQ3215" s="132"/>
      <c r="SYR3215" s="132"/>
      <c r="SYS3215" s="132"/>
      <c r="SYT3215" s="132"/>
      <c r="SYU3215" s="132"/>
      <c r="SYV3215" s="132"/>
      <c r="SYW3215" s="132"/>
      <c r="SYX3215" s="132"/>
      <c r="SYY3215" s="132"/>
      <c r="SYZ3215" s="132"/>
      <c r="SZA3215" s="132"/>
      <c r="SZB3215" s="132"/>
      <c r="SZC3215" s="132"/>
      <c r="SZD3215" s="132"/>
      <c r="SZE3215" s="132"/>
      <c r="SZF3215" s="132"/>
      <c r="SZG3215" s="132"/>
      <c r="SZH3215" s="132"/>
      <c r="SZI3215" s="132"/>
      <c r="SZJ3215" s="132"/>
      <c r="SZK3215" s="132"/>
      <c r="SZL3215" s="132"/>
      <c r="SZM3215" s="132"/>
      <c r="SZN3215" s="132"/>
      <c r="SZO3215" s="132"/>
      <c r="SZP3215" s="132"/>
      <c r="SZQ3215" s="132"/>
      <c r="SZR3215" s="132"/>
      <c r="SZS3215" s="132"/>
      <c r="SZT3215" s="132"/>
      <c r="SZU3215" s="132"/>
      <c r="SZV3215" s="132"/>
      <c r="SZW3215" s="132"/>
      <c r="SZX3215" s="132"/>
      <c r="SZY3215" s="132"/>
      <c r="SZZ3215" s="132"/>
      <c r="TAA3215" s="132"/>
      <c r="TAB3215" s="132"/>
      <c r="TAC3215" s="132"/>
      <c r="TAD3215" s="132"/>
      <c r="TAE3215" s="132"/>
      <c r="TAF3215" s="132"/>
      <c r="TAG3215" s="132"/>
      <c r="TAH3215" s="132"/>
      <c r="TAI3215" s="132"/>
      <c r="TAJ3215" s="132"/>
      <c r="TAK3215" s="132"/>
      <c r="TAL3215" s="132"/>
      <c r="TAM3215" s="132"/>
      <c r="TAN3215" s="132"/>
      <c r="TAO3215" s="132"/>
      <c r="TAP3215" s="132"/>
      <c r="TAQ3215" s="132"/>
      <c r="TAR3215" s="132"/>
      <c r="TAS3215" s="132"/>
      <c r="TAT3215" s="132"/>
      <c r="TAU3215" s="132"/>
      <c r="TAV3215" s="132"/>
      <c r="TAW3215" s="132"/>
      <c r="TAX3215" s="132"/>
      <c r="TAY3215" s="132"/>
      <c r="TAZ3215" s="132"/>
      <c r="TBA3215" s="132"/>
      <c r="TBB3215" s="132"/>
      <c r="TBC3215" s="132"/>
      <c r="TBD3215" s="132"/>
      <c r="TBE3215" s="132"/>
      <c r="TBF3215" s="132"/>
      <c r="TBG3215" s="132"/>
      <c r="TBH3215" s="132"/>
      <c r="TBI3215" s="132"/>
      <c r="TBJ3215" s="132"/>
      <c r="TBK3215" s="132"/>
      <c r="TBL3215" s="132"/>
      <c r="TBM3215" s="132"/>
      <c r="TBN3215" s="132"/>
      <c r="TBO3215" s="132"/>
      <c r="TBP3215" s="132"/>
      <c r="TBQ3215" s="132"/>
      <c r="TBR3215" s="132"/>
      <c r="TBS3215" s="132"/>
      <c r="TBT3215" s="132"/>
      <c r="TBU3215" s="132"/>
      <c r="TBV3215" s="132"/>
      <c r="TBW3215" s="132"/>
      <c r="TBX3215" s="132"/>
      <c r="TBY3215" s="132"/>
      <c r="TBZ3215" s="132"/>
      <c r="TCA3215" s="132"/>
      <c r="TCB3215" s="132"/>
      <c r="TCC3215" s="132"/>
      <c r="TCD3215" s="132"/>
      <c r="TCE3215" s="132"/>
      <c r="TCF3215" s="132"/>
      <c r="TCG3215" s="132"/>
      <c r="TCH3215" s="132"/>
      <c r="TCI3215" s="132"/>
      <c r="TCJ3215" s="132"/>
      <c r="TCK3215" s="132"/>
      <c r="TCL3215" s="132"/>
      <c r="TCM3215" s="132"/>
      <c r="TCN3215" s="132"/>
      <c r="TCO3215" s="132"/>
      <c r="TCP3215" s="132"/>
      <c r="TCQ3215" s="132"/>
      <c r="TCR3215" s="132"/>
      <c r="TCS3215" s="132"/>
      <c r="TCT3215" s="132"/>
      <c r="TCU3215" s="132"/>
      <c r="TCV3215" s="132"/>
      <c r="TCW3215" s="132"/>
      <c r="TCX3215" s="132"/>
      <c r="TCY3215" s="132"/>
      <c r="TCZ3215" s="132"/>
      <c r="TDA3215" s="132"/>
      <c r="TDB3215" s="132"/>
      <c r="TDC3215" s="132"/>
      <c r="TDD3215" s="132"/>
      <c r="TDE3215" s="132"/>
      <c r="TDF3215" s="132"/>
      <c r="TDG3215" s="132"/>
      <c r="TDH3215" s="132"/>
      <c r="TDI3215" s="132"/>
      <c r="TDJ3215" s="132"/>
      <c r="TDK3215" s="132"/>
      <c r="TDL3215" s="132"/>
      <c r="TDM3215" s="132"/>
      <c r="TDN3215" s="132"/>
      <c r="TDO3215" s="132"/>
      <c r="TDP3215" s="132"/>
      <c r="TDQ3215" s="132"/>
      <c r="TDR3215" s="132"/>
      <c r="TDS3215" s="132"/>
      <c r="TDT3215" s="132"/>
      <c r="TDU3215" s="132"/>
      <c r="TDV3215" s="132"/>
      <c r="TDW3215" s="132"/>
      <c r="TDX3215" s="132"/>
      <c r="TDY3215" s="132"/>
      <c r="TDZ3215" s="132"/>
      <c r="TEA3215" s="132"/>
      <c r="TEB3215" s="132"/>
      <c r="TEC3215" s="132"/>
      <c r="TED3215" s="132"/>
      <c r="TEE3215" s="132"/>
      <c r="TEF3215" s="132"/>
      <c r="TEG3215" s="132"/>
      <c r="TEH3215" s="132"/>
      <c r="TEI3215" s="132"/>
      <c r="TEJ3215" s="132"/>
      <c r="TEK3215" s="132"/>
      <c r="TEL3215" s="132"/>
      <c r="TEM3215" s="132"/>
      <c r="TEN3215" s="132"/>
      <c r="TEO3215" s="132"/>
      <c r="TEP3215" s="132"/>
      <c r="TEQ3215" s="132"/>
      <c r="TER3215" s="132"/>
      <c r="TES3215" s="132"/>
      <c r="TET3215" s="132"/>
      <c r="TEU3215" s="132"/>
      <c r="TEV3215" s="132"/>
      <c r="TEW3215" s="132"/>
      <c r="TEX3215" s="132"/>
      <c r="TEY3215" s="132"/>
      <c r="TEZ3215" s="132"/>
      <c r="TFA3215" s="132"/>
      <c r="TFB3215" s="132"/>
      <c r="TFC3215" s="132"/>
      <c r="TFD3215" s="132"/>
      <c r="TFE3215" s="132"/>
      <c r="TFF3215" s="132"/>
      <c r="TFG3215" s="132"/>
      <c r="TFH3215" s="132"/>
      <c r="TFI3215" s="132"/>
      <c r="TFJ3215" s="132"/>
      <c r="TFK3215" s="132"/>
      <c r="TFL3215" s="132"/>
      <c r="TFM3215" s="132"/>
      <c r="TFN3215" s="132"/>
      <c r="TFO3215" s="132"/>
      <c r="TFP3215" s="132"/>
      <c r="TFQ3215" s="132"/>
      <c r="TFR3215" s="132"/>
      <c r="TFS3215" s="132"/>
      <c r="TFT3215" s="132"/>
      <c r="TFU3215" s="132"/>
      <c r="TFV3215" s="132"/>
      <c r="TFW3215" s="132"/>
      <c r="TFX3215" s="132"/>
      <c r="TFY3215" s="132"/>
      <c r="TFZ3215" s="132"/>
      <c r="TGA3215" s="132"/>
      <c r="TGB3215" s="132"/>
      <c r="TGC3215" s="132"/>
      <c r="TGD3215" s="132"/>
      <c r="TGE3215" s="132"/>
      <c r="TGF3215" s="132"/>
      <c r="TGG3215" s="132"/>
      <c r="TGH3215" s="132"/>
      <c r="TGI3215" s="132"/>
      <c r="TGJ3215" s="132"/>
      <c r="TGK3215" s="132"/>
      <c r="TGL3215" s="132"/>
      <c r="TGM3215" s="132"/>
      <c r="TGN3215" s="132"/>
      <c r="TGO3215" s="132"/>
      <c r="TGP3215" s="132"/>
      <c r="TGQ3215" s="132"/>
      <c r="TGR3215" s="132"/>
      <c r="TGS3215" s="132"/>
      <c r="TGT3215" s="132"/>
      <c r="TGU3215" s="132"/>
      <c r="TGV3215" s="132"/>
      <c r="TGW3215" s="132"/>
      <c r="TGX3215" s="132"/>
      <c r="TGY3215" s="132"/>
      <c r="TGZ3215" s="132"/>
      <c r="THA3215" s="132"/>
      <c r="THB3215" s="132"/>
      <c r="THC3215" s="132"/>
      <c r="THD3215" s="132"/>
      <c r="THE3215" s="132"/>
      <c r="THF3215" s="132"/>
      <c r="THG3215" s="132"/>
      <c r="THH3215" s="132"/>
      <c r="THI3215" s="132"/>
      <c r="THJ3215" s="132"/>
      <c r="THK3215" s="132"/>
      <c r="THL3215" s="132"/>
      <c r="THM3215" s="132"/>
      <c r="THN3215" s="132"/>
      <c r="THO3215" s="132"/>
      <c r="THP3215" s="132"/>
      <c r="THQ3215" s="132"/>
      <c r="THR3215" s="132"/>
      <c r="THS3215" s="132"/>
      <c r="THT3215" s="132"/>
      <c r="THU3215" s="132"/>
      <c r="THV3215" s="132"/>
      <c r="THW3215" s="132"/>
      <c r="THX3215" s="132"/>
      <c r="THY3215" s="132"/>
      <c r="THZ3215" s="132"/>
      <c r="TIA3215" s="132"/>
      <c r="TIB3215" s="132"/>
      <c r="TIC3215" s="132"/>
      <c r="TID3215" s="132"/>
      <c r="TIE3215" s="132"/>
      <c r="TIF3215" s="132"/>
      <c r="TIG3215" s="132"/>
      <c r="TIH3215" s="132"/>
      <c r="TII3215" s="132"/>
      <c r="TIJ3215" s="132"/>
      <c r="TIK3215" s="132"/>
      <c r="TIL3215" s="132"/>
      <c r="TIM3215" s="132"/>
      <c r="TIN3215" s="132"/>
      <c r="TIO3215" s="132"/>
      <c r="TIP3215" s="132"/>
      <c r="TIQ3215" s="132"/>
      <c r="TIR3215" s="132"/>
      <c r="TIS3215" s="132"/>
      <c r="TIT3215" s="132"/>
      <c r="TIU3215" s="132"/>
      <c r="TIV3215" s="132"/>
      <c r="TIW3215" s="132"/>
      <c r="TIX3215" s="132"/>
      <c r="TIY3215" s="132"/>
      <c r="TIZ3215" s="132"/>
      <c r="TJA3215" s="132"/>
      <c r="TJB3215" s="132"/>
      <c r="TJC3215" s="132"/>
      <c r="TJD3215" s="132"/>
      <c r="TJE3215" s="132"/>
      <c r="TJF3215" s="132"/>
      <c r="TJG3215" s="132"/>
      <c r="TJH3215" s="132"/>
      <c r="TJI3215" s="132"/>
      <c r="TJJ3215" s="132"/>
      <c r="TJK3215" s="132"/>
      <c r="TJL3215" s="132"/>
      <c r="TJM3215" s="132"/>
      <c r="TJN3215" s="132"/>
      <c r="TJO3215" s="132"/>
      <c r="TJP3215" s="132"/>
      <c r="TJQ3215" s="132"/>
      <c r="TJR3215" s="132"/>
      <c r="TJS3215" s="132"/>
      <c r="TJT3215" s="132"/>
      <c r="TJU3215" s="132"/>
      <c r="TJV3215" s="132"/>
      <c r="TJW3215" s="132"/>
      <c r="TJX3215" s="132"/>
      <c r="TJY3215" s="132"/>
      <c r="TJZ3215" s="132"/>
      <c r="TKA3215" s="132"/>
      <c r="TKB3215" s="132"/>
      <c r="TKC3215" s="132"/>
      <c r="TKD3215" s="132"/>
      <c r="TKE3215" s="132"/>
      <c r="TKF3215" s="132"/>
      <c r="TKG3215" s="132"/>
      <c r="TKH3215" s="132"/>
      <c r="TKI3215" s="132"/>
      <c r="TKJ3215" s="132"/>
      <c r="TKK3215" s="132"/>
      <c r="TKL3215" s="132"/>
      <c r="TKM3215" s="132"/>
      <c r="TKN3215" s="132"/>
      <c r="TKO3215" s="132"/>
      <c r="TKP3215" s="132"/>
      <c r="TKQ3215" s="132"/>
      <c r="TKR3215" s="132"/>
      <c r="TKS3215" s="132"/>
      <c r="TKT3215" s="132"/>
      <c r="TKU3215" s="132"/>
      <c r="TKV3215" s="132"/>
      <c r="TKW3215" s="132"/>
      <c r="TKX3215" s="132"/>
      <c r="TKY3215" s="132"/>
      <c r="TKZ3215" s="132"/>
      <c r="TLA3215" s="132"/>
      <c r="TLB3215" s="132"/>
      <c r="TLC3215" s="132"/>
      <c r="TLD3215" s="132"/>
      <c r="TLE3215" s="132"/>
      <c r="TLF3215" s="132"/>
      <c r="TLG3215" s="132"/>
      <c r="TLH3215" s="132"/>
      <c r="TLI3215" s="132"/>
      <c r="TLJ3215" s="132"/>
      <c r="TLK3215" s="132"/>
      <c r="TLL3215" s="132"/>
      <c r="TLM3215" s="132"/>
      <c r="TLN3215" s="132"/>
      <c r="TLO3215" s="132"/>
      <c r="TLP3215" s="132"/>
      <c r="TLQ3215" s="132"/>
      <c r="TLR3215" s="132"/>
      <c r="TLS3215" s="132"/>
      <c r="TLT3215" s="132"/>
      <c r="TLU3215" s="132"/>
      <c r="TLV3215" s="132"/>
      <c r="TLW3215" s="132"/>
      <c r="TLX3215" s="132"/>
      <c r="TLY3215" s="132"/>
      <c r="TLZ3215" s="132"/>
      <c r="TMA3215" s="132"/>
      <c r="TMB3215" s="132"/>
      <c r="TMC3215" s="132"/>
      <c r="TMD3215" s="132"/>
      <c r="TME3215" s="132"/>
      <c r="TMF3215" s="132"/>
      <c r="TMG3215" s="132"/>
      <c r="TMH3215" s="132"/>
      <c r="TMI3215" s="132"/>
      <c r="TMJ3215" s="132"/>
      <c r="TMK3215" s="132"/>
      <c r="TML3215" s="132"/>
      <c r="TMM3215" s="132"/>
      <c r="TMN3215" s="132"/>
      <c r="TMO3215" s="132"/>
      <c r="TMP3215" s="132"/>
      <c r="TMQ3215" s="132"/>
      <c r="TMR3215" s="132"/>
      <c r="TMS3215" s="132"/>
      <c r="TMT3215" s="132"/>
      <c r="TMU3215" s="132"/>
      <c r="TMV3215" s="132"/>
      <c r="TMW3215" s="132"/>
      <c r="TMX3215" s="132"/>
      <c r="TMY3215" s="132"/>
      <c r="TMZ3215" s="132"/>
      <c r="TNA3215" s="132"/>
      <c r="TNB3215" s="132"/>
      <c r="TNC3215" s="132"/>
      <c r="TND3215" s="132"/>
      <c r="TNE3215" s="132"/>
      <c r="TNF3215" s="132"/>
      <c r="TNG3215" s="132"/>
      <c r="TNH3215" s="132"/>
      <c r="TNI3215" s="132"/>
      <c r="TNJ3215" s="132"/>
      <c r="TNK3215" s="132"/>
      <c r="TNL3215" s="132"/>
      <c r="TNM3215" s="132"/>
      <c r="TNN3215" s="132"/>
      <c r="TNO3215" s="132"/>
      <c r="TNP3215" s="132"/>
      <c r="TNQ3215" s="132"/>
      <c r="TNR3215" s="132"/>
      <c r="TNS3215" s="132"/>
      <c r="TNT3215" s="132"/>
      <c r="TNU3215" s="132"/>
      <c r="TNV3215" s="132"/>
      <c r="TNW3215" s="132"/>
      <c r="TNX3215" s="132"/>
      <c r="TNY3215" s="132"/>
      <c r="TNZ3215" s="132"/>
      <c r="TOA3215" s="132"/>
      <c r="TOB3215" s="132"/>
      <c r="TOC3215" s="132"/>
      <c r="TOD3215" s="132"/>
      <c r="TOE3215" s="132"/>
      <c r="TOF3215" s="132"/>
      <c r="TOG3215" s="132"/>
      <c r="TOH3215" s="132"/>
      <c r="TOI3215" s="132"/>
      <c r="TOJ3215" s="132"/>
      <c r="TOK3215" s="132"/>
      <c r="TOL3215" s="132"/>
      <c r="TOM3215" s="132"/>
      <c r="TON3215" s="132"/>
      <c r="TOO3215" s="132"/>
      <c r="TOP3215" s="132"/>
      <c r="TOQ3215" s="132"/>
      <c r="TOR3215" s="132"/>
      <c r="TOS3215" s="132"/>
      <c r="TOT3215" s="132"/>
      <c r="TOU3215" s="132"/>
      <c r="TOV3215" s="132"/>
      <c r="TOW3215" s="132"/>
      <c r="TOX3215" s="132"/>
      <c r="TOY3215" s="132"/>
      <c r="TOZ3215" s="132"/>
      <c r="TPA3215" s="132"/>
      <c r="TPB3215" s="132"/>
      <c r="TPC3215" s="132"/>
      <c r="TPD3215" s="132"/>
      <c r="TPE3215" s="132"/>
      <c r="TPF3215" s="132"/>
      <c r="TPG3215" s="132"/>
      <c r="TPH3215" s="132"/>
      <c r="TPI3215" s="132"/>
      <c r="TPJ3215" s="132"/>
      <c r="TPK3215" s="132"/>
      <c r="TPL3215" s="132"/>
      <c r="TPM3215" s="132"/>
      <c r="TPN3215" s="132"/>
      <c r="TPO3215" s="132"/>
      <c r="TPP3215" s="132"/>
      <c r="TPQ3215" s="132"/>
      <c r="TPR3215" s="132"/>
      <c r="TPS3215" s="132"/>
      <c r="TPT3215" s="132"/>
      <c r="TPU3215" s="132"/>
      <c r="TPV3215" s="132"/>
      <c r="TPW3215" s="132"/>
      <c r="TPX3215" s="132"/>
      <c r="TPY3215" s="132"/>
      <c r="TPZ3215" s="132"/>
      <c r="TQA3215" s="132"/>
      <c r="TQB3215" s="132"/>
      <c r="TQC3215" s="132"/>
      <c r="TQD3215" s="132"/>
      <c r="TQE3215" s="132"/>
      <c r="TQF3215" s="132"/>
      <c r="TQG3215" s="132"/>
      <c r="TQH3215" s="132"/>
      <c r="TQI3215" s="132"/>
      <c r="TQJ3215" s="132"/>
      <c r="TQK3215" s="132"/>
      <c r="TQL3215" s="132"/>
      <c r="TQM3215" s="132"/>
      <c r="TQN3215" s="132"/>
      <c r="TQO3215" s="132"/>
      <c r="TQP3215" s="132"/>
      <c r="TQQ3215" s="132"/>
      <c r="TQR3215" s="132"/>
      <c r="TQS3215" s="132"/>
      <c r="TQT3215" s="132"/>
      <c r="TQU3215" s="132"/>
      <c r="TQV3215" s="132"/>
      <c r="TQW3215" s="132"/>
      <c r="TQX3215" s="132"/>
      <c r="TQY3215" s="132"/>
      <c r="TQZ3215" s="132"/>
      <c r="TRA3215" s="132"/>
      <c r="TRB3215" s="132"/>
      <c r="TRC3215" s="132"/>
      <c r="TRD3215" s="132"/>
      <c r="TRE3215" s="132"/>
      <c r="TRF3215" s="132"/>
      <c r="TRG3215" s="132"/>
      <c r="TRH3215" s="132"/>
      <c r="TRI3215" s="132"/>
      <c r="TRJ3215" s="132"/>
      <c r="TRK3215" s="132"/>
      <c r="TRL3215" s="132"/>
      <c r="TRM3215" s="132"/>
      <c r="TRN3215" s="132"/>
      <c r="TRO3215" s="132"/>
      <c r="TRP3215" s="132"/>
      <c r="TRQ3215" s="132"/>
      <c r="TRR3215" s="132"/>
      <c r="TRS3215" s="132"/>
      <c r="TRT3215" s="132"/>
      <c r="TRU3215" s="132"/>
      <c r="TRV3215" s="132"/>
      <c r="TRW3215" s="132"/>
      <c r="TRX3215" s="132"/>
      <c r="TRY3215" s="132"/>
      <c r="TRZ3215" s="132"/>
      <c r="TSA3215" s="132"/>
      <c r="TSB3215" s="132"/>
      <c r="TSC3215" s="132"/>
      <c r="TSD3215" s="132"/>
      <c r="TSE3215" s="132"/>
      <c r="TSF3215" s="132"/>
      <c r="TSG3215" s="132"/>
      <c r="TSH3215" s="132"/>
      <c r="TSI3215" s="132"/>
      <c r="TSJ3215" s="132"/>
      <c r="TSK3215" s="132"/>
      <c r="TSL3215" s="132"/>
      <c r="TSM3215" s="132"/>
      <c r="TSN3215" s="132"/>
      <c r="TSO3215" s="132"/>
      <c r="TSP3215" s="132"/>
      <c r="TSQ3215" s="132"/>
      <c r="TSR3215" s="132"/>
      <c r="TSS3215" s="132"/>
      <c r="TST3215" s="132"/>
      <c r="TSU3215" s="132"/>
      <c r="TSV3215" s="132"/>
      <c r="TSW3215" s="132"/>
      <c r="TSX3215" s="132"/>
      <c r="TSY3215" s="132"/>
      <c r="TSZ3215" s="132"/>
      <c r="TTA3215" s="132"/>
      <c r="TTB3215" s="132"/>
      <c r="TTC3215" s="132"/>
      <c r="TTD3215" s="132"/>
      <c r="TTE3215" s="132"/>
      <c r="TTF3215" s="132"/>
      <c r="TTG3215" s="132"/>
      <c r="TTH3215" s="132"/>
      <c r="TTI3215" s="132"/>
      <c r="TTJ3215" s="132"/>
      <c r="TTK3215" s="132"/>
      <c r="TTL3215" s="132"/>
      <c r="TTM3215" s="132"/>
      <c r="TTN3215" s="132"/>
      <c r="TTO3215" s="132"/>
      <c r="TTP3215" s="132"/>
      <c r="TTQ3215" s="132"/>
      <c r="TTR3215" s="132"/>
      <c r="TTS3215" s="132"/>
      <c r="TTT3215" s="132"/>
      <c r="TTU3215" s="132"/>
      <c r="TTV3215" s="132"/>
      <c r="TTW3215" s="132"/>
      <c r="TTX3215" s="132"/>
      <c r="TTY3215" s="132"/>
      <c r="TTZ3215" s="132"/>
      <c r="TUA3215" s="132"/>
      <c r="TUB3215" s="132"/>
      <c r="TUC3215" s="132"/>
      <c r="TUD3215" s="132"/>
      <c r="TUE3215" s="132"/>
      <c r="TUF3215" s="132"/>
      <c r="TUG3215" s="132"/>
      <c r="TUH3215" s="132"/>
      <c r="TUI3215" s="132"/>
      <c r="TUJ3215" s="132"/>
      <c r="TUK3215" s="132"/>
      <c r="TUL3215" s="132"/>
      <c r="TUM3215" s="132"/>
      <c r="TUN3215" s="132"/>
      <c r="TUO3215" s="132"/>
      <c r="TUP3215" s="132"/>
      <c r="TUQ3215" s="132"/>
      <c r="TUR3215" s="132"/>
      <c r="TUS3215" s="132"/>
      <c r="TUT3215" s="132"/>
      <c r="TUU3215" s="132"/>
      <c r="TUV3215" s="132"/>
      <c r="TUW3215" s="132"/>
      <c r="TUX3215" s="132"/>
      <c r="TUY3215" s="132"/>
      <c r="TUZ3215" s="132"/>
      <c r="TVA3215" s="132"/>
      <c r="TVB3215" s="132"/>
      <c r="TVC3215" s="132"/>
      <c r="TVD3215" s="132"/>
      <c r="TVE3215" s="132"/>
      <c r="TVF3215" s="132"/>
      <c r="TVG3215" s="132"/>
      <c r="TVH3215" s="132"/>
      <c r="TVI3215" s="132"/>
      <c r="TVJ3215" s="132"/>
      <c r="TVK3215" s="132"/>
      <c r="TVL3215" s="132"/>
      <c r="TVM3215" s="132"/>
      <c r="TVN3215" s="132"/>
      <c r="TVO3215" s="132"/>
      <c r="TVP3215" s="132"/>
      <c r="TVQ3215" s="132"/>
      <c r="TVR3215" s="132"/>
      <c r="TVS3215" s="132"/>
      <c r="TVT3215" s="132"/>
      <c r="TVU3215" s="132"/>
      <c r="TVV3215" s="132"/>
      <c r="TVW3215" s="132"/>
      <c r="TVX3215" s="132"/>
      <c r="TVY3215" s="132"/>
      <c r="TVZ3215" s="132"/>
      <c r="TWA3215" s="132"/>
      <c r="TWB3215" s="132"/>
      <c r="TWC3215" s="132"/>
      <c r="TWD3215" s="132"/>
      <c r="TWE3215" s="132"/>
      <c r="TWF3215" s="132"/>
      <c r="TWG3215" s="132"/>
      <c r="TWH3215" s="132"/>
      <c r="TWI3215" s="132"/>
      <c r="TWJ3215" s="132"/>
      <c r="TWK3215" s="132"/>
      <c r="TWL3215" s="132"/>
      <c r="TWM3215" s="132"/>
      <c r="TWN3215" s="132"/>
      <c r="TWO3215" s="132"/>
      <c r="TWP3215" s="132"/>
      <c r="TWQ3215" s="132"/>
      <c r="TWR3215" s="132"/>
      <c r="TWS3215" s="132"/>
      <c r="TWT3215" s="132"/>
      <c r="TWU3215" s="132"/>
      <c r="TWV3215" s="132"/>
      <c r="TWW3215" s="132"/>
      <c r="TWX3215" s="132"/>
      <c r="TWY3215" s="132"/>
      <c r="TWZ3215" s="132"/>
      <c r="TXA3215" s="132"/>
      <c r="TXB3215" s="132"/>
      <c r="TXC3215" s="132"/>
      <c r="TXD3215" s="132"/>
      <c r="TXE3215" s="132"/>
      <c r="TXF3215" s="132"/>
      <c r="TXG3215" s="132"/>
      <c r="TXH3215" s="132"/>
      <c r="TXI3215" s="132"/>
      <c r="TXJ3215" s="132"/>
      <c r="TXK3215" s="132"/>
      <c r="TXL3215" s="132"/>
      <c r="TXM3215" s="132"/>
      <c r="TXN3215" s="132"/>
      <c r="TXO3215" s="132"/>
      <c r="TXP3215" s="132"/>
      <c r="TXQ3215" s="132"/>
      <c r="TXR3215" s="132"/>
      <c r="TXS3215" s="132"/>
      <c r="TXT3215" s="132"/>
      <c r="TXU3215" s="132"/>
      <c r="TXV3215" s="132"/>
      <c r="TXW3215" s="132"/>
      <c r="TXX3215" s="132"/>
      <c r="TXY3215" s="132"/>
      <c r="TXZ3215" s="132"/>
      <c r="TYA3215" s="132"/>
      <c r="TYB3215" s="132"/>
      <c r="TYC3215" s="132"/>
      <c r="TYD3215" s="132"/>
      <c r="TYE3215" s="132"/>
      <c r="TYF3215" s="132"/>
      <c r="TYG3215" s="132"/>
      <c r="TYH3215" s="132"/>
      <c r="TYI3215" s="132"/>
      <c r="TYJ3215" s="132"/>
      <c r="TYK3215" s="132"/>
      <c r="TYL3215" s="132"/>
      <c r="TYM3215" s="132"/>
      <c r="TYN3215" s="132"/>
      <c r="TYO3215" s="132"/>
      <c r="TYP3215" s="132"/>
      <c r="TYQ3215" s="132"/>
      <c r="TYR3215" s="132"/>
      <c r="TYS3215" s="132"/>
      <c r="TYT3215" s="132"/>
      <c r="TYU3215" s="132"/>
      <c r="TYV3215" s="132"/>
      <c r="TYW3215" s="132"/>
      <c r="TYX3215" s="132"/>
      <c r="TYY3215" s="132"/>
      <c r="TYZ3215" s="132"/>
      <c r="TZA3215" s="132"/>
      <c r="TZB3215" s="132"/>
      <c r="TZC3215" s="132"/>
      <c r="TZD3215" s="132"/>
      <c r="TZE3215" s="132"/>
      <c r="TZF3215" s="132"/>
      <c r="TZG3215" s="132"/>
      <c r="TZH3215" s="132"/>
      <c r="TZI3215" s="132"/>
      <c r="TZJ3215" s="132"/>
      <c r="TZK3215" s="132"/>
      <c r="TZL3215" s="132"/>
      <c r="TZM3215" s="132"/>
      <c r="TZN3215" s="132"/>
      <c r="TZO3215" s="132"/>
      <c r="TZP3215" s="132"/>
      <c r="TZQ3215" s="132"/>
      <c r="TZR3215" s="132"/>
      <c r="TZS3215" s="132"/>
      <c r="TZT3215" s="132"/>
      <c r="TZU3215" s="132"/>
      <c r="TZV3215" s="132"/>
      <c r="TZW3215" s="132"/>
      <c r="TZX3215" s="132"/>
      <c r="TZY3215" s="132"/>
      <c r="TZZ3215" s="132"/>
      <c r="UAA3215" s="132"/>
      <c r="UAB3215" s="132"/>
      <c r="UAC3215" s="132"/>
      <c r="UAD3215" s="132"/>
      <c r="UAE3215" s="132"/>
      <c r="UAF3215" s="132"/>
      <c r="UAG3215" s="132"/>
      <c r="UAH3215" s="132"/>
      <c r="UAI3215" s="132"/>
      <c r="UAJ3215" s="132"/>
      <c r="UAK3215" s="132"/>
      <c r="UAL3215" s="132"/>
      <c r="UAM3215" s="132"/>
      <c r="UAN3215" s="132"/>
      <c r="UAO3215" s="132"/>
      <c r="UAP3215" s="132"/>
      <c r="UAQ3215" s="132"/>
      <c r="UAR3215" s="132"/>
      <c r="UAS3215" s="132"/>
      <c r="UAT3215" s="132"/>
      <c r="UAU3215" s="132"/>
      <c r="UAV3215" s="132"/>
      <c r="UAW3215" s="132"/>
      <c r="UAX3215" s="132"/>
      <c r="UAY3215" s="132"/>
      <c r="UAZ3215" s="132"/>
      <c r="UBA3215" s="132"/>
      <c r="UBB3215" s="132"/>
      <c r="UBC3215" s="132"/>
      <c r="UBD3215" s="132"/>
      <c r="UBE3215" s="132"/>
      <c r="UBF3215" s="132"/>
      <c r="UBG3215" s="132"/>
      <c r="UBH3215" s="132"/>
      <c r="UBI3215" s="132"/>
      <c r="UBJ3215" s="132"/>
      <c r="UBK3215" s="132"/>
      <c r="UBL3215" s="132"/>
      <c r="UBM3215" s="132"/>
      <c r="UBN3215" s="132"/>
      <c r="UBO3215" s="132"/>
      <c r="UBP3215" s="132"/>
      <c r="UBQ3215" s="132"/>
      <c r="UBR3215" s="132"/>
      <c r="UBS3215" s="132"/>
      <c r="UBT3215" s="132"/>
      <c r="UBU3215" s="132"/>
      <c r="UBV3215" s="132"/>
      <c r="UBW3215" s="132"/>
      <c r="UBX3215" s="132"/>
      <c r="UBY3215" s="132"/>
      <c r="UBZ3215" s="132"/>
      <c r="UCA3215" s="132"/>
      <c r="UCB3215" s="132"/>
      <c r="UCC3215" s="132"/>
      <c r="UCD3215" s="132"/>
      <c r="UCE3215" s="132"/>
      <c r="UCF3215" s="132"/>
      <c r="UCG3215" s="132"/>
      <c r="UCH3215" s="132"/>
      <c r="UCI3215" s="132"/>
      <c r="UCJ3215" s="132"/>
      <c r="UCK3215" s="132"/>
      <c r="UCL3215" s="132"/>
      <c r="UCM3215" s="132"/>
      <c r="UCN3215" s="132"/>
      <c r="UCO3215" s="132"/>
      <c r="UCP3215" s="132"/>
      <c r="UCQ3215" s="132"/>
      <c r="UCR3215" s="132"/>
      <c r="UCS3215" s="132"/>
      <c r="UCT3215" s="132"/>
      <c r="UCU3215" s="132"/>
      <c r="UCV3215" s="132"/>
      <c r="UCW3215" s="132"/>
      <c r="UCX3215" s="132"/>
      <c r="UCY3215" s="132"/>
      <c r="UCZ3215" s="132"/>
      <c r="UDA3215" s="132"/>
      <c r="UDB3215" s="132"/>
      <c r="UDC3215" s="132"/>
      <c r="UDD3215" s="132"/>
      <c r="UDE3215" s="132"/>
      <c r="UDF3215" s="132"/>
      <c r="UDG3215" s="132"/>
      <c r="UDH3215" s="132"/>
      <c r="UDI3215" s="132"/>
      <c r="UDJ3215" s="132"/>
      <c r="UDK3215" s="132"/>
      <c r="UDL3215" s="132"/>
      <c r="UDM3215" s="132"/>
      <c r="UDN3215" s="132"/>
      <c r="UDO3215" s="132"/>
      <c r="UDP3215" s="132"/>
      <c r="UDQ3215" s="132"/>
      <c r="UDR3215" s="132"/>
      <c r="UDS3215" s="132"/>
      <c r="UDT3215" s="132"/>
      <c r="UDU3215" s="132"/>
      <c r="UDV3215" s="132"/>
      <c r="UDW3215" s="132"/>
      <c r="UDX3215" s="132"/>
      <c r="UDY3215" s="132"/>
      <c r="UDZ3215" s="132"/>
      <c r="UEA3215" s="132"/>
      <c r="UEB3215" s="132"/>
      <c r="UEC3215" s="132"/>
      <c r="UED3215" s="132"/>
      <c r="UEE3215" s="132"/>
      <c r="UEF3215" s="132"/>
      <c r="UEG3215" s="132"/>
      <c r="UEH3215" s="132"/>
      <c r="UEI3215" s="132"/>
      <c r="UEJ3215" s="132"/>
      <c r="UEK3215" s="132"/>
      <c r="UEL3215" s="132"/>
      <c r="UEM3215" s="132"/>
      <c r="UEN3215" s="132"/>
      <c r="UEO3215" s="132"/>
      <c r="UEP3215" s="132"/>
      <c r="UEQ3215" s="132"/>
      <c r="UER3215" s="132"/>
      <c r="UES3215" s="132"/>
      <c r="UET3215" s="132"/>
      <c r="UEU3215" s="132"/>
      <c r="UEV3215" s="132"/>
      <c r="UEW3215" s="132"/>
      <c r="UEX3215" s="132"/>
      <c r="UEY3215" s="132"/>
      <c r="UEZ3215" s="132"/>
      <c r="UFA3215" s="132"/>
      <c r="UFB3215" s="132"/>
      <c r="UFC3215" s="132"/>
      <c r="UFD3215" s="132"/>
      <c r="UFE3215" s="132"/>
      <c r="UFF3215" s="132"/>
      <c r="UFG3215" s="132"/>
      <c r="UFH3215" s="132"/>
      <c r="UFI3215" s="132"/>
      <c r="UFJ3215" s="132"/>
      <c r="UFK3215" s="132"/>
      <c r="UFL3215" s="132"/>
      <c r="UFM3215" s="132"/>
      <c r="UFN3215" s="132"/>
      <c r="UFO3215" s="132"/>
      <c r="UFP3215" s="132"/>
      <c r="UFQ3215" s="132"/>
      <c r="UFR3215" s="132"/>
      <c r="UFS3215" s="132"/>
      <c r="UFT3215" s="132"/>
      <c r="UFU3215" s="132"/>
      <c r="UFV3215" s="132"/>
      <c r="UFW3215" s="132"/>
      <c r="UFX3215" s="132"/>
      <c r="UFY3215" s="132"/>
      <c r="UFZ3215" s="132"/>
      <c r="UGA3215" s="132"/>
      <c r="UGB3215" s="132"/>
      <c r="UGC3215" s="132"/>
      <c r="UGD3215" s="132"/>
      <c r="UGE3215" s="132"/>
      <c r="UGF3215" s="132"/>
      <c r="UGG3215" s="132"/>
      <c r="UGH3215" s="132"/>
      <c r="UGI3215" s="132"/>
      <c r="UGJ3215" s="132"/>
      <c r="UGK3215" s="132"/>
      <c r="UGL3215" s="132"/>
      <c r="UGM3215" s="132"/>
      <c r="UGN3215" s="132"/>
      <c r="UGO3215" s="132"/>
      <c r="UGP3215" s="132"/>
      <c r="UGQ3215" s="132"/>
      <c r="UGR3215" s="132"/>
      <c r="UGS3215" s="132"/>
      <c r="UGT3215" s="132"/>
      <c r="UGU3215" s="132"/>
      <c r="UGV3215" s="132"/>
      <c r="UGW3215" s="132"/>
      <c r="UGX3215" s="132"/>
      <c r="UGY3215" s="132"/>
      <c r="UGZ3215" s="132"/>
      <c r="UHA3215" s="132"/>
      <c r="UHB3215" s="132"/>
      <c r="UHC3215" s="132"/>
      <c r="UHD3215" s="132"/>
      <c r="UHE3215" s="132"/>
      <c r="UHF3215" s="132"/>
      <c r="UHG3215" s="132"/>
      <c r="UHH3215" s="132"/>
      <c r="UHI3215" s="132"/>
      <c r="UHJ3215" s="132"/>
      <c r="UHK3215" s="132"/>
      <c r="UHL3215" s="132"/>
      <c r="UHM3215" s="132"/>
      <c r="UHN3215" s="132"/>
      <c r="UHO3215" s="132"/>
      <c r="UHP3215" s="132"/>
      <c r="UHQ3215" s="132"/>
      <c r="UHR3215" s="132"/>
      <c r="UHS3215" s="132"/>
      <c r="UHT3215" s="132"/>
      <c r="UHU3215" s="132"/>
      <c r="UHV3215" s="132"/>
      <c r="UHW3215" s="132"/>
      <c r="UHX3215" s="132"/>
      <c r="UHY3215" s="132"/>
      <c r="UHZ3215" s="132"/>
      <c r="UIA3215" s="132"/>
      <c r="UIB3215" s="132"/>
      <c r="UIC3215" s="132"/>
      <c r="UID3215" s="132"/>
      <c r="UIE3215" s="132"/>
      <c r="UIF3215" s="132"/>
      <c r="UIG3215" s="132"/>
      <c r="UIH3215" s="132"/>
      <c r="UII3215" s="132"/>
      <c r="UIJ3215" s="132"/>
      <c r="UIK3215" s="132"/>
      <c r="UIL3215" s="132"/>
      <c r="UIM3215" s="132"/>
      <c r="UIN3215" s="132"/>
      <c r="UIO3215" s="132"/>
      <c r="UIP3215" s="132"/>
      <c r="UIQ3215" s="132"/>
      <c r="UIR3215" s="132"/>
      <c r="UIS3215" s="132"/>
      <c r="UIT3215" s="132"/>
      <c r="UIU3215" s="132"/>
      <c r="UIV3215" s="132"/>
      <c r="UIW3215" s="132"/>
      <c r="UIX3215" s="132"/>
      <c r="UIY3215" s="132"/>
      <c r="UIZ3215" s="132"/>
      <c r="UJA3215" s="132"/>
      <c r="UJB3215" s="132"/>
      <c r="UJC3215" s="132"/>
      <c r="UJD3215" s="132"/>
      <c r="UJE3215" s="132"/>
      <c r="UJF3215" s="132"/>
      <c r="UJG3215" s="132"/>
      <c r="UJH3215" s="132"/>
      <c r="UJI3215" s="132"/>
      <c r="UJJ3215" s="132"/>
      <c r="UJK3215" s="132"/>
      <c r="UJL3215" s="132"/>
      <c r="UJM3215" s="132"/>
      <c r="UJN3215" s="132"/>
      <c r="UJO3215" s="132"/>
      <c r="UJP3215" s="132"/>
      <c r="UJQ3215" s="132"/>
      <c r="UJR3215" s="132"/>
      <c r="UJS3215" s="132"/>
      <c r="UJT3215" s="132"/>
      <c r="UJU3215" s="132"/>
      <c r="UJV3215" s="132"/>
      <c r="UJW3215" s="132"/>
      <c r="UJX3215" s="132"/>
      <c r="UJY3215" s="132"/>
      <c r="UJZ3215" s="132"/>
      <c r="UKA3215" s="132"/>
      <c r="UKB3215" s="132"/>
      <c r="UKC3215" s="132"/>
      <c r="UKD3215" s="132"/>
      <c r="UKE3215" s="132"/>
      <c r="UKF3215" s="132"/>
      <c r="UKG3215" s="132"/>
      <c r="UKH3215" s="132"/>
      <c r="UKI3215" s="132"/>
      <c r="UKJ3215" s="132"/>
      <c r="UKK3215" s="132"/>
      <c r="UKL3215" s="132"/>
      <c r="UKM3215" s="132"/>
      <c r="UKN3215" s="132"/>
      <c r="UKO3215" s="132"/>
      <c r="UKP3215" s="132"/>
      <c r="UKQ3215" s="132"/>
      <c r="UKR3215" s="132"/>
      <c r="UKS3215" s="132"/>
      <c r="UKT3215" s="132"/>
      <c r="UKU3215" s="132"/>
      <c r="UKV3215" s="132"/>
      <c r="UKW3215" s="132"/>
      <c r="UKX3215" s="132"/>
      <c r="UKY3215" s="132"/>
      <c r="UKZ3215" s="132"/>
      <c r="ULA3215" s="132"/>
      <c r="ULB3215" s="132"/>
      <c r="ULC3215" s="132"/>
      <c r="ULD3215" s="132"/>
      <c r="ULE3215" s="132"/>
      <c r="ULF3215" s="132"/>
      <c r="ULG3215" s="132"/>
      <c r="ULH3215" s="132"/>
      <c r="ULI3215" s="132"/>
      <c r="ULJ3215" s="132"/>
      <c r="ULK3215" s="132"/>
      <c r="ULL3215" s="132"/>
      <c r="ULM3215" s="132"/>
      <c r="ULN3215" s="132"/>
      <c r="ULO3215" s="132"/>
      <c r="ULP3215" s="132"/>
      <c r="ULQ3215" s="132"/>
      <c r="ULR3215" s="132"/>
      <c r="ULS3215" s="132"/>
      <c r="ULT3215" s="132"/>
      <c r="ULU3215" s="132"/>
      <c r="ULV3215" s="132"/>
      <c r="ULW3215" s="132"/>
      <c r="ULX3215" s="132"/>
      <c r="ULY3215" s="132"/>
      <c r="ULZ3215" s="132"/>
      <c r="UMA3215" s="132"/>
      <c r="UMB3215" s="132"/>
      <c r="UMC3215" s="132"/>
      <c r="UMD3215" s="132"/>
      <c r="UME3215" s="132"/>
      <c r="UMF3215" s="132"/>
      <c r="UMG3215" s="132"/>
      <c r="UMH3215" s="132"/>
      <c r="UMI3215" s="132"/>
      <c r="UMJ3215" s="132"/>
      <c r="UMK3215" s="132"/>
      <c r="UML3215" s="132"/>
      <c r="UMM3215" s="132"/>
      <c r="UMN3215" s="132"/>
      <c r="UMO3215" s="132"/>
      <c r="UMP3215" s="132"/>
      <c r="UMQ3215" s="132"/>
      <c r="UMR3215" s="132"/>
      <c r="UMS3215" s="132"/>
      <c r="UMT3215" s="132"/>
      <c r="UMU3215" s="132"/>
      <c r="UMV3215" s="132"/>
      <c r="UMW3215" s="132"/>
      <c r="UMX3215" s="132"/>
      <c r="UMY3215" s="132"/>
      <c r="UMZ3215" s="132"/>
      <c r="UNA3215" s="132"/>
      <c r="UNB3215" s="132"/>
      <c r="UNC3215" s="132"/>
      <c r="UND3215" s="132"/>
      <c r="UNE3215" s="132"/>
      <c r="UNF3215" s="132"/>
      <c r="UNG3215" s="132"/>
      <c r="UNH3215" s="132"/>
      <c r="UNI3215" s="132"/>
      <c r="UNJ3215" s="132"/>
      <c r="UNK3215" s="132"/>
      <c r="UNL3215" s="132"/>
      <c r="UNM3215" s="132"/>
      <c r="UNN3215" s="132"/>
      <c r="UNO3215" s="132"/>
      <c r="UNP3215" s="132"/>
      <c r="UNQ3215" s="132"/>
      <c r="UNR3215" s="132"/>
      <c r="UNS3215" s="132"/>
      <c r="UNT3215" s="132"/>
      <c r="UNU3215" s="132"/>
      <c r="UNV3215" s="132"/>
      <c r="UNW3215" s="132"/>
      <c r="UNX3215" s="132"/>
      <c r="UNY3215" s="132"/>
      <c r="UNZ3215" s="132"/>
      <c r="UOA3215" s="132"/>
      <c r="UOB3215" s="132"/>
      <c r="UOC3215" s="132"/>
      <c r="UOD3215" s="132"/>
      <c r="UOE3215" s="132"/>
      <c r="UOF3215" s="132"/>
      <c r="UOG3215" s="132"/>
      <c r="UOH3215" s="132"/>
      <c r="UOI3215" s="132"/>
      <c r="UOJ3215" s="132"/>
      <c r="UOK3215" s="132"/>
      <c r="UOL3215" s="132"/>
      <c r="UOM3215" s="132"/>
      <c r="UON3215" s="132"/>
      <c r="UOO3215" s="132"/>
      <c r="UOP3215" s="132"/>
      <c r="UOQ3215" s="132"/>
      <c r="UOR3215" s="132"/>
      <c r="UOS3215" s="132"/>
      <c r="UOT3215" s="132"/>
      <c r="UOU3215" s="132"/>
      <c r="UOV3215" s="132"/>
      <c r="UOW3215" s="132"/>
      <c r="UOX3215" s="132"/>
      <c r="UOY3215" s="132"/>
      <c r="UOZ3215" s="132"/>
      <c r="UPA3215" s="132"/>
      <c r="UPB3215" s="132"/>
      <c r="UPC3215" s="132"/>
      <c r="UPD3215" s="132"/>
      <c r="UPE3215" s="132"/>
      <c r="UPF3215" s="132"/>
      <c r="UPG3215" s="132"/>
      <c r="UPH3215" s="132"/>
      <c r="UPI3215" s="132"/>
      <c r="UPJ3215" s="132"/>
      <c r="UPK3215" s="132"/>
      <c r="UPL3215" s="132"/>
      <c r="UPM3215" s="132"/>
      <c r="UPN3215" s="132"/>
      <c r="UPO3215" s="132"/>
      <c r="UPP3215" s="132"/>
      <c r="UPQ3215" s="132"/>
      <c r="UPR3215" s="132"/>
      <c r="UPS3215" s="132"/>
      <c r="UPT3215" s="132"/>
      <c r="UPU3215" s="132"/>
      <c r="UPV3215" s="132"/>
      <c r="UPW3215" s="132"/>
      <c r="UPX3215" s="132"/>
      <c r="UPY3215" s="132"/>
      <c r="UPZ3215" s="132"/>
      <c r="UQA3215" s="132"/>
      <c r="UQB3215" s="132"/>
      <c r="UQC3215" s="132"/>
      <c r="UQD3215" s="132"/>
      <c r="UQE3215" s="132"/>
      <c r="UQF3215" s="132"/>
      <c r="UQG3215" s="132"/>
      <c r="UQH3215" s="132"/>
      <c r="UQI3215" s="132"/>
      <c r="UQJ3215" s="132"/>
      <c r="UQK3215" s="132"/>
      <c r="UQL3215" s="132"/>
      <c r="UQM3215" s="132"/>
      <c r="UQN3215" s="132"/>
      <c r="UQO3215" s="132"/>
      <c r="UQP3215" s="132"/>
      <c r="UQQ3215" s="132"/>
      <c r="UQR3215" s="132"/>
      <c r="UQS3215" s="132"/>
      <c r="UQT3215" s="132"/>
      <c r="UQU3215" s="132"/>
      <c r="UQV3215" s="132"/>
      <c r="UQW3215" s="132"/>
      <c r="UQX3215" s="132"/>
      <c r="UQY3215" s="132"/>
      <c r="UQZ3215" s="132"/>
      <c r="URA3215" s="132"/>
      <c r="URB3215" s="132"/>
      <c r="URC3215" s="132"/>
      <c r="URD3215" s="132"/>
      <c r="URE3215" s="132"/>
      <c r="URF3215" s="132"/>
      <c r="URG3215" s="132"/>
      <c r="URH3215" s="132"/>
      <c r="URI3215" s="132"/>
      <c r="URJ3215" s="132"/>
      <c r="URK3215" s="132"/>
      <c r="URL3215" s="132"/>
      <c r="URM3215" s="132"/>
      <c r="URN3215" s="132"/>
      <c r="URO3215" s="132"/>
      <c r="URP3215" s="132"/>
      <c r="URQ3215" s="132"/>
      <c r="URR3215" s="132"/>
      <c r="URS3215" s="132"/>
      <c r="URT3215" s="132"/>
      <c r="URU3215" s="132"/>
      <c r="URV3215" s="132"/>
      <c r="URW3215" s="132"/>
      <c r="URX3215" s="132"/>
      <c r="URY3215" s="132"/>
      <c r="URZ3215" s="132"/>
      <c r="USA3215" s="132"/>
      <c r="USB3215" s="132"/>
      <c r="USC3215" s="132"/>
      <c r="USD3215" s="132"/>
      <c r="USE3215" s="132"/>
      <c r="USF3215" s="132"/>
      <c r="USG3215" s="132"/>
      <c r="USH3215" s="132"/>
      <c r="USI3215" s="132"/>
      <c r="USJ3215" s="132"/>
      <c r="USK3215" s="132"/>
      <c r="USL3215" s="132"/>
      <c r="USM3215" s="132"/>
      <c r="USN3215" s="132"/>
      <c r="USO3215" s="132"/>
      <c r="USP3215" s="132"/>
      <c r="USQ3215" s="132"/>
      <c r="USR3215" s="132"/>
      <c r="USS3215" s="132"/>
      <c r="UST3215" s="132"/>
      <c r="USU3215" s="132"/>
      <c r="USV3215" s="132"/>
      <c r="USW3215" s="132"/>
      <c r="USX3215" s="132"/>
      <c r="USY3215" s="132"/>
      <c r="USZ3215" s="132"/>
      <c r="UTA3215" s="132"/>
      <c r="UTB3215" s="132"/>
      <c r="UTC3215" s="132"/>
      <c r="UTD3215" s="132"/>
      <c r="UTE3215" s="132"/>
      <c r="UTF3215" s="132"/>
      <c r="UTG3215" s="132"/>
      <c r="UTH3215" s="132"/>
      <c r="UTI3215" s="132"/>
      <c r="UTJ3215" s="132"/>
      <c r="UTK3215" s="132"/>
      <c r="UTL3215" s="132"/>
      <c r="UTM3215" s="132"/>
      <c r="UTN3215" s="132"/>
      <c r="UTO3215" s="132"/>
      <c r="UTP3215" s="132"/>
      <c r="UTQ3215" s="132"/>
      <c r="UTR3215" s="132"/>
      <c r="UTS3215" s="132"/>
      <c r="UTT3215" s="132"/>
      <c r="UTU3215" s="132"/>
      <c r="UTV3215" s="132"/>
      <c r="UTW3215" s="132"/>
      <c r="UTX3215" s="132"/>
      <c r="UTY3215" s="132"/>
      <c r="UTZ3215" s="132"/>
      <c r="UUA3215" s="132"/>
      <c r="UUB3215" s="132"/>
      <c r="UUC3215" s="132"/>
      <c r="UUD3215" s="132"/>
      <c r="UUE3215" s="132"/>
      <c r="UUF3215" s="132"/>
      <c r="UUG3215" s="132"/>
      <c r="UUH3215" s="132"/>
      <c r="UUI3215" s="132"/>
      <c r="UUJ3215" s="132"/>
      <c r="UUK3215" s="132"/>
      <c r="UUL3215" s="132"/>
      <c r="UUM3215" s="132"/>
      <c r="UUN3215" s="132"/>
      <c r="UUO3215" s="132"/>
      <c r="UUP3215" s="132"/>
      <c r="UUQ3215" s="132"/>
      <c r="UUR3215" s="132"/>
      <c r="UUS3215" s="132"/>
      <c r="UUT3215" s="132"/>
      <c r="UUU3215" s="132"/>
      <c r="UUV3215" s="132"/>
      <c r="UUW3215" s="132"/>
      <c r="UUX3215" s="132"/>
      <c r="UUY3215" s="132"/>
      <c r="UUZ3215" s="132"/>
      <c r="UVA3215" s="132"/>
      <c r="UVB3215" s="132"/>
      <c r="UVC3215" s="132"/>
      <c r="UVD3215" s="132"/>
      <c r="UVE3215" s="132"/>
      <c r="UVF3215" s="132"/>
      <c r="UVG3215" s="132"/>
      <c r="UVH3215" s="132"/>
      <c r="UVI3215" s="132"/>
      <c r="UVJ3215" s="132"/>
      <c r="UVK3215" s="132"/>
      <c r="UVL3215" s="132"/>
      <c r="UVM3215" s="132"/>
      <c r="UVN3215" s="132"/>
      <c r="UVO3215" s="132"/>
      <c r="UVP3215" s="132"/>
      <c r="UVQ3215" s="132"/>
      <c r="UVR3215" s="132"/>
      <c r="UVS3215" s="132"/>
      <c r="UVT3215" s="132"/>
      <c r="UVU3215" s="132"/>
      <c r="UVV3215" s="132"/>
      <c r="UVW3215" s="132"/>
      <c r="UVX3215" s="132"/>
      <c r="UVY3215" s="132"/>
      <c r="UVZ3215" s="132"/>
      <c r="UWA3215" s="132"/>
      <c r="UWB3215" s="132"/>
      <c r="UWC3215" s="132"/>
      <c r="UWD3215" s="132"/>
      <c r="UWE3215" s="132"/>
      <c r="UWF3215" s="132"/>
      <c r="UWG3215" s="132"/>
      <c r="UWH3215" s="132"/>
      <c r="UWI3215" s="132"/>
      <c r="UWJ3215" s="132"/>
      <c r="UWK3215" s="132"/>
      <c r="UWL3215" s="132"/>
      <c r="UWM3215" s="132"/>
      <c r="UWN3215" s="132"/>
      <c r="UWO3215" s="132"/>
      <c r="UWP3215" s="132"/>
      <c r="UWQ3215" s="132"/>
      <c r="UWR3215" s="132"/>
      <c r="UWS3215" s="132"/>
      <c r="UWT3215" s="132"/>
      <c r="UWU3215" s="132"/>
      <c r="UWV3215" s="132"/>
      <c r="UWW3215" s="132"/>
      <c r="UWX3215" s="132"/>
      <c r="UWY3215" s="132"/>
      <c r="UWZ3215" s="132"/>
      <c r="UXA3215" s="132"/>
      <c r="UXB3215" s="132"/>
      <c r="UXC3215" s="132"/>
      <c r="UXD3215" s="132"/>
      <c r="UXE3215" s="132"/>
      <c r="UXF3215" s="132"/>
      <c r="UXG3215" s="132"/>
      <c r="UXH3215" s="132"/>
      <c r="UXI3215" s="132"/>
      <c r="UXJ3215" s="132"/>
      <c r="UXK3215" s="132"/>
      <c r="UXL3215" s="132"/>
      <c r="UXM3215" s="132"/>
      <c r="UXN3215" s="132"/>
      <c r="UXO3215" s="132"/>
      <c r="UXP3215" s="132"/>
      <c r="UXQ3215" s="132"/>
      <c r="UXR3215" s="132"/>
      <c r="UXS3215" s="132"/>
      <c r="UXT3215" s="132"/>
      <c r="UXU3215" s="132"/>
      <c r="UXV3215" s="132"/>
      <c r="UXW3215" s="132"/>
      <c r="UXX3215" s="132"/>
      <c r="UXY3215" s="132"/>
      <c r="UXZ3215" s="132"/>
      <c r="UYA3215" s="132"/>
      <c r="UYB3215" s="132"/>
      <c r="UYC3215" s="132"/>
      <c r="UYD3215" s="132"/>
      <c r="UYE3215" s="132"/>
      <c r="UYF3215" s="132"/>
      <c r="UYG3215" s="132"/>
      <c r="UYH3215" s="132"/>
      <c r="UYI3215" s="132"/>
      <c r="UYJ3215" s="132"/>
      <c r="UYK3215" s="132"/>
      <c r="UYL3215" s="132"/>
      <c r="UYM3215" s="132"/>
      <c r="UYN3215" s="132"/>
      <c r="UYO3215" s="132"/>
      <c r="UYP3215" s="132"/>
      <c r="UYQ3215" s="132"/>
      <c r="UYR3215" s="132"/>
      <c r="UYS3215" s="132"/>
      <c r="UYT3215" s="132"/>
      <c r="UYU3215" s="132"/>
      <c r="UYV3215" s="132"/>
      <c r="UYW3215" s="132"/>
      <c r="UYX3215" s="132"/>
      <c r="UYY3215" s="132"/>
      <c r="UYZ3215" s="132"/>
      <c r="UZA3215" s="132"/>
      <c r="UZB3215" s="132"/>
      <c r="UZC3215" s="132"/>
      <c r="UZD3215" s="132"/>
      <c r="UZE3215" s="132"/>
      <c r="UZF3215" s="132"/>
      <c r="UZG3215" s="132"/>
      <c r="UZH3215" s="132"/>
      <c r="UZI3215" s="132"/>
      <c r="UZJ3215" s="132"/>
      <c r="UZK3215" s="132"/>
      <c r="UZL3215" s="132"/>
      <c r="UZM3215" s="132"/>
      <c r="UZN3215" s="132"/>
      <c r="UZO3215" s="132"/>
      <c r="UZP3215" s="132"/>
      <c r="UZQ3215" s="132"/>
      <c r="UZR3215" s="132"/>
      <c r="UZS3215" s="132"/>
      <c r="UZT3215" s="132"/>
      <c r="UZU3215" s="132"/>
      <c r="UZV3215" s="132"/>
      <c r="UZW3215" s="132"/>
      <c r="UZX3215" s="132"/>
      <c r="UZY3215" s="132"/>
      <c r="UZZ3215" s="132"/>
      <c r="VAA3215" s="132"/>
      <c r="VAB3215" s="132"/>
      <c r="VAC3215" s="132"/>
      <c r="VAD3215" s="132"/>
      <c r="VAE3215" s="132"/>
      <c r="VAF3215" s="132"/>
      <c r="VAG3215" s="132"/>
      <c r="VAH3215" s="132"/>
      <c r="VAI3215" s="132"/>
      <c r="VAJ3215" s="132"/>
      <c r="VAK3215" s="132"/>
      <c r="VAL3215" s="132"/>
      <c r="VAM3215" s="132"/>
      <c r="VAN3215" s="132"/>
      <c r="VAO3215" s="132"/>
      <c r="VAP3215" s="132"/>
      <c r="VAQ3215" s="132"/>
      <c r="VAR3215" s="132"/>
      <c r="VAS3215" s="132"/>
      <c r="VAT3215" s="132"/>
      <c r="VAU3215" s="132"/>
      <c r="VAV3215" s="132"/>
      <c r="VAW3215" s="132"/>
      <c r="VAX3215" s="132"/>
      <c r="VAY3215" s="132"/>
      <c r="VAZ3215" s="132"/>
      <c r="VBA3215" s="132"/>
      <c r="VBB3215" s="132"/>
      <c r="VBC3215" s="132"/>
      <c r="VBD3215" s="132"/>
      <c r="VBE3215" s="132"/>
      <c r="VBF3215" s="132"/>
      <c r="VBG3215" s="132"/>
      <c r="VBH3215" s="132"/>
      <c r="VBI3215" s="132"/>
      <c r="VBJ3215" s="132"/>
      <c r="VBK3215" s="132"/>
      <c r="VBL3215" s="132"/>
      <c r="VBM3215" s="132"/>
      <c r="VBN3215" s="132"/>
      <c r="VBO3215" s="132"/>
      <c r="VBP3215" s="132"/>
      <c r="VBQ3215" s="132"/>
      <c r="VBR3215" s="132"/>
      <c r="VBS3215" s="132"/>
      <c r="VBT3215" s="132"/>
      <c r="VBU3215" s="132"/>
      <c r="VBV3215" s="132"/>
      <c r="VBW3215" s="132"/>
      <c r="VBX3215" s="132"/>
      <c r="VBY3215" s="132"/>
      <c r="VBZ3215" s="132"/>
      <c r="VCA3215" s="132"/>
      <c r="VCB3215" s="132"/>
      <c r="VCC3215" s="132"/>
      <c r="VCD3215" s="132"/>
      <c r="VCE3215" s="132"/>
      <c r="VCF3215" s="132"/>
      <c r="VCG3215" s="132"/>
      <c r="VCH3215" s="132"/>
      <c r="VCI3215" s="132"/>
      <c r="VCJ3215" s="132"/>
      <c r="VCK3215" s="132"/>
      <c r="VCL3215" s="132"/>
      <c r="VCM3215" s="132"/>
      <c r="VCN3215" s="132"/>
      <c r="VCO3215" s="132"/>
      <c r="VCP3215" s="132"/>
      <c r="VCQ3215" s="132"/>
      <c r="VCR3215" s="132"/>
      <c r="VCS3215" s="132"/>
      <c r="VCT3215" s="132"/>
      <c r="VCU3215" s="132"/>
      <c r="VCV3215" s="132"/>
      <c r="VCW3215" s="132"/>
      <c r="VCX3215" s="132"/>
      <c r="VCY3215" s="132"/>
      <c r="VCZ3215" s="132"/>
      <c r="VDA3215" s="132"/>
      <c r="VDB3215" s="132"/>
      <c r="VDC3215" s="132"/>
      <c r="VDD3215" s="132"/>
      <c r="VDE3215" s="132"/>
      <c r="VDF3215" s="132"/>
      <c r="VDG3215" s="132"/>
      <c r="VDH3215" s="132"/>
      <c r="VDI3215" s="132"/>
      <c r="VDJ3215" s="132"/>
      <c r="VDK3215" s="132"/>
      <c r="VDL3215" s="132"/>
      <c r="VDM3215" s="132"/>
      <c r="VDN3215" s="132"/>
      <c r="VDO3215" s="132"/>
      <c r="VDP3215" s="132"/>
      <c r="VDQ3215" s="132"/>
      <c r="VDR3215" s="132"/>
      <c r="VDS3215" s="132"/>
      <c r="VDT3215" s="132"/>
      <c r="VDU3215" s="132"/>
      <c r="VDV3215" s="132"/>
      <c r="VDW3215" s="132"/>
      <c r="VDX3215" s="132"/>
      <c r="VDY3215" s="132"/>
      <c r="VDZ3215" s="132"/>
      <c r="VEA3215" s="132"/>
      <c r="VEB3215" s="132"/>
      <c r="VEC3215" s="132"/>
      <c r="VED3215" s="132"/>
      <c r="VEE3215" s="132"/>
      <c r="VEF3215" s="132"/>
      <c r="VEG3215" s="132"/>
      <c r="VEH3215" s="132"/>
      <c r="VEI3215" s="132"/>
      <c r="VEJ3215" s="132"/>
      <c r="VEK3215" s="132"/>
      <c r="VEL3215" s="132"/>
      <c r="VEM3215" s="132"/>
      <c r="VEN3215" s="132"/>
      <c r="VEO3215" s="132"/>
      <c r="VEP3215" s="132"/>
      <c r="VEQ3215" s="132"/>
      <c r="VER3215" s="132"/>
      <c r="VES3215" s="132"/>
      <c r="VET3215" s="132"/>
      <c r="VEU3215" s="132"/>
      <c r="VEV3215" s="132"/>
      <c r="VEW3215" s="132"/>
      <c r="VEX3215" s="132"/>
      <c r="VEY3215" s="132"/>
      <c r="VEZ3215" s="132"/>
      <c r="VFA3215" s="132"/>
      <c r="VFB3215" s="132"/>
      <c r="VFC3215" s="132"/>
      <c r="VFD3215" s="132"/>
      <c r="VFE3215" s="132"/>
      <c r="VFF3215" s="132"/>
      <c r="VFG3215" s="132"/>
      <c r="VFH3215" s="132"/>
      <c r="VFI3215" s="132"/>
      <c r="VFJ3215" s="132"/>
      <c r="VFK3215" s="132"/>
      <c r="VFL3215" s="132"/>
      <c r="VFM3215" s="132"/>
      <c r="VFN3215" s="132"/>
      <c r="VFO3215" s="132"/>
      <c r="VFP3215" s="132"/>
      <c r="VFQ3215" s="132"/>
      <c r="VFR3215" s="132"/>
      <c r="VFS3215" s="132"/>
      <c r="VFT3215" s="132"/>
      <c r="VFU3215" s="132"/>
      <c r="VFV3215" s="132"/>
      <c r="VFW3215" s="132"/>
      <c r="VFX3215" s="132"/>
      <c r="VFY3215" s="132"/>
      <c r="VFZ3215" s="132"/>
      <c r="VGA3215" s="132"/>
      <c r="VGB3215" s="132"/>
      <c r="VGC3215" s="132"/>
      <c r="VGD3215" s="132"/>
      <c r="VGE3215" s="132"/>
      <c r="VGF3215" s="132"/>
      <c r="VGG3215" s="132"/>
      <c r="VGH3215" s="132"/>
      <c r="VGI3215" s="132"/>
      <c r="VGJ3215" s="132"/>
      <c r="VGK3215" s="132"/>
      <c r="VGL3215" s="132"/>
      <c r="VGM3215" s="132"/>
      <c r="VGN3215" s="132"/>
      <c r="VGO3215" s="132"/>
      <c r="VGP3215" s="132"/>
      <c r="VGQ3215" s="132"/>
      <c r="VGR3215" s="132"/>
      <c r="VGS3215" s="132"/>
      <c r="VGT3215" s="132"/>
      <c r="VGU3215" s="132"/>
      <c r="VGV3215" s="132"/>
      <c r="VGW3215" s="132"/>
      <c r="VGX3215" s="132"/>
      <c r="VGY3215" s="132"/>
      <c r="VGZ3215" s="132"/>
      <c r="VHA3215" s="132"/>
      <c r="VHB3215" s="132"/>
      <c r="VHC3215" s="132"/>
      <c r="VHD3215" s="132"/>
      <c r="VHE3215" s="132"/>
      <c r="VHF3215" s="132"/>
      <c r="VHG3215" s="132"/>
      <c r="VHH3215" s="132"/>
      <c r="VHI3215" s="132"/>
      <c r="VHJ3215" s="132"/>
      <c r="VHK3215" s="132"/>
      <c r="VHL3215" s="132"/>
      <c r="VHM3215" s="132"/>
      <c r="VHN3215" s="132"/>
      <c r="VHO3215" s="132"/>
      <c r="VHP3215" s="132"/>
      <c r="VHQ3215" s="132"/>
      <c r="VHR3215" s="132"/>
      <c r="VHS3215" s="132"/>
      <c r="VHT3215" s="132"/>
      <c r="VHU3215" s="132"/>
      <c r="VHV3215" s="132"/>
      <c r="VHW3215" s="132"/>
      <c r="VHX3215" s="132"/>
      <c r="VHY3215" s="132"/>
      <c r="VHZ3215" s="132"/>
      <c r="VIA3215" s="132"/>
      <c r="VIB3215" s="132"/>
      <c r="VIC3215" s="132"/>
      <c r="VID3215" s="132"/>
      <c r="VIE3215" s="132"/>
      <c r="VIF3215" s="132"/>
      <c r="VIG3215" s="132"/>
      <c r="VIH3215" s="132"/>
      <c r="VII3215" s="132"/>
      <c r="VIJ3215" s="132"/>
      <c r="VIK3215" s="132"/>
      <c r="VIL3215" s="132"/>
      <c r="VIM3215" s="132"/>
      <c r="VIN3215" s="132"/>
      <c r="VIO3215" s="132"/>
      <c r="VIP3215" s="132"/>
      <c r="VIQ3215" s="132"/>
      <c r="VIR3215" s="132"/>
      <c r="VIS3215" s="132"/>
      <c r="VIT3215" s="132"/>
      <c r="VIU3215" s="132"/>
      <c r="VIV3215" s="132"/>
      <c r="VIW3215" s="132"/>
      <c r="VIX3215" s="132"/>
      <c r="VIY3215" s="132"/>
      <c r="VIZ3215" s="132"/>
      <c r="VJA3215" s="132"/>
      <c r="VJB3215" s="132"/>
      <c r="VJC3215" s="132"/>
      <c r="VJD3215" s="132"/>
      <c r="VJE3215" s="132"/>
      <c r="VJF3215" s="132"/>
      <c r="VJG3215" s="132"/>
      <c r="VJH3215" s="132"/>
      <c r="VJI3215" s="132"/>
      <c r="VJJ3215" s="132"/>
      <c r="VJK3215" s="132"/>
      <c r="VJL3215" s="132"/>
      <c r="VJM3215" s="132"/>
      <c r="VJN3215" s="132"/>
      <c r="VJO3215" s="132"/>
      <c r="VJP3215" s="132"/>
      <c r="VJQ3215" s="132"/>
      <c r="VJR3215" s="132"/>
      <c r="VJS3215" s="132"/>
      <c r="VJT3215" s="132"/>
      <c r="VJU3215" s="132"/>
      <c r="VJV3215" s="132"/>
      <c r="VJW3215" s="132"/>
      <c r="VJX3215" s="132"/>
      <c r="VJY3215" s="132"/>
      <c r="VJZ3215" s="132"/>
      <c r="VKA3215" s="132"/>
      <c r="VKB3215" s="132"/>
      <c r="VKC3215" s="132"/>
      <c r="VKD3215" s="132"/>
      <c r="VKE3215" s="132"/>
      <c r="VKF3215" s="132"/>
      <c r="VKG3215" s="132"/>
      <c r="VKH3215" s="132"/>
      <c r="VKI3215" s="132"/>
      <c r="VKJ3215" s="132"/>
      <c r="VKK3215" s="132"/>
      <c r="VKL3215" s="132"/>
      <c r="VKM3215" s="132"/>
      <c r="VKN3215" s="132"/>
      <c r="VKO3215" s="132"/>
      <c r="VKP3215" s="132"/>
      <c r="VKQ3215" s="132"/>
      <c r="VKR3215" s="132"/>
      <c r="VKS3215" s="132"/>
      <c r="VKT3215" s="132"/>
      <c r="VKU3215" s="132"/>
      <c r="VKV3215" s="132"/>
      <c r="VKW3215" s="132"/>
      <c r="VKX3215" s="132"/>
      <c r="VKY3215" s="132"/>
      <c r="VKZ3215" s="132"/>
      <c r="VLA3215" s="132"/>
      <c r="VLB3215" s="132"/>
      <c r="VLC3215" s="132"/>
      <c r="VLD3215" s="132"/>
      <c r="VLE3215" s="132"/>
      <c r="VLF3215" s="132"/>
      <c r="VLG3215" s="132"/>
      <c r="VLH3215" s="132"/>
      <c r="VLI3215" s="132"/>
      <c r="VLJ3215" s="132"/>
      <c r="VLK3215" s="132"/>
      <c r="VLL3215" s="132"/>
      <c r="VLM3215" s="132"/>
      <c r="VLN3215" s="132"/>
      <c r="VLO3215" s="132"/>
      <c r="VLP3215" s="132"/>
      <c r="VLQ3215" s="132"/>
      <c r="VLR3215" s="132"/>
      <c r="VLS3215" s="132"/>
      <c r="VLT3215" s="132"/>
      <c r="VLU3215" s="132"/>
      <c r="VLV3215" s="132"/>
      <c r="VLW3215" s="132"/>
      <c r="VLX3215" s="132"/>
      <c r="VLY3215" s="132"/>
      <c r="VLZ3215" s="132"/>
      <c r="VMA3215" s="132"/>
      <c r="VMB3215" s="132"/>
      <c r="VMC3215" s="132"/>
      <c r="VMD3215" s="132"/>
      <c r="VME3215" s="132"/>
      <c r="VMF3215" s="132"/>
      <c r="VMG3215" s="132"/>
      <c r="VMH3215" s="132"/>
      <c r="VMI3215" s="132"/>
      <c r="VMJ3215" s="132"/>
      <c r="VMK3215" s="132"/>
      <c r="VML3215" s="132"/>
      <c r="VMM3215" s="132"/>
      <c r="VMN3215" s="132"/>
      <c r="VMO3215" s="132"/>
      <c r="VMP3215" s="132"/>
      <c r="VMQ3215" s="132"/>
      <c r="VMR3215" s="132"/>
      <c r="VMS3215" s="132"/>
      <c r="VMT3215" s="132"/>
      <c r="VMU3215" s="132"/>
      <c r="VMV3215" s="132"/>
      <c r="VMW3215" s="132"/>
      <c r="VMX3215" s="132"/>
      <c r="VMY3215" s="132"/>
      <c r="VMZ3215" s="132"/>
      <c r="VNA3215" s="132"/>
      <c r="VNB3215" s="132"/>
      <c r="VNC3215" s="132"/>
      <c r="VND3215" s="132"/>
      <c r="VNE3215" s="132"/>
      <c r="VNF3215" s="132"/>
      <c r="VNG3215" s="132"/>
      <c r="VNH3215" s="132"/>
      <c r="VNI3215" s="132"/>
      <c r="VNJ3215" s="132"/>
      <c r="VNK3215" s="132"/>
      <c r="VNL3215" s="132"/>
      <c r="VNM3215" s="132"/>
      <c r="VNN3215" s="132"/>
      <c r="VNO3215" s="132"/>
      <c r="VNP3215" s="132"/>
      <c r="VNQ3215" s="132"/>
      <c r="VNR3215" s="132"/>
      <c r="VNS3215" s="132"/>
      <c r="VNT3215" s="132"/>
      <c r="VNU3215" s="132"/>
      <c r="VNV3215" s="132"/>
      <c r="VNW3215" s="132"/>
      <c r="VNX3215" s="132"/>
      <c r="VNY3215" s="132"/>
      <c r="VNZ3215" s="132"/>
      <c r="VOA3215" s="132"/>
      <c r="VOB3215" s="132"/>
      <c r="VOC3215" s="132"/>
      <c r="VOD3215" s="132"/>
      <c r="VOE3215" s="132"/>
      <c r="VOF3215" s="132"/>
      <c r="VOG3215" s="132"/>
      <c r="VOH3215" s="132"/>
      <c r="VOI3215" s="132"/>
      <c r="VOJ3215" s="132"/>
      <c r="VOK3215" s="132"/>
      <c r="VOL3215" s="132"/>
      <c r="VOM3215" s="132"/>
      <c r="VON3215" s="132"/>
      <c r="VOO3215" s="132"/>
      <c r="VOP3215" s="132"/>
      <c r="VOQ3215" s="132"/>
      <c r="VOR3215" s="132"/>
      <c r="VOS3215" s="132"/>
      <c r="VOT3215" s="132"/>
      <c r="VOU3215" s="132"/>
      <c r="VOV3215" s="132"/>
      <c r="VOW3215" s="132"/>
      <c r="VOX3215" s="132"/>
      <c r="VOY3215" s="132"/>
      <c r="VOZ3215" s="132"/>
      <c r="VPA3215" s="132"/>
      <c r="VPB3215" s="132"/>
      <c r="VPC3215" s="132"/>
      <c r="VPD3215" s="132"/>
      <c r="VPE3215" s="132"/>
      <c r="VPF3215" s="132"/>
      <c r="VPG3215" s="132"/>
      <c r="VPH3215" s="132"/>
      <c r="VPI3215" s="132"/>
      <c r="VPJ3215" s="132"/>
      <c r="VPK3215" s="132"/>
      <c r="VPL3215" s="132"/>
      <c r="VPM3215" s="132"/>
      <c r="VPN3215" s="132"/>
      <c r="VPO3215" s="132"/>
      <c r="VPP3215" s="132"/>
      <c r="VPQ3215" s="132"/>
      <c r="VPR3215" s="132"/>
      <c r="VPS3215" s="132"/>
      <c r="VPT3215" s="132"/>
      <c r="VPU3215" s="132"/>
      <c r="VPV3215" s="132"/>
      <c r="VPW3215" s="132"/>
      <c r="VPX3215" s="132"/>
      <c r="VPY3215" s="132"/>
      <c r="VPZ3215" s="132"/>
      <c r="VQA3215" s="132"/>
      <c r="VQB3215" s="132"/>
      <c r="VQC3215" s="132"/>
      <c r="VQD3215" s="132"/>
      <c r="VQE3215" s="132"/>
      <c r="VQF3215" s="132"/>
      <c r="VQG3215" s="132"/>
      <c r="VQH3215" s="132"/>
      <c r="VQI3215" s="132"/>
      <c r="VQJ3215" s="132"/>
      <c r="VQK3215" s="132"/>
      <c r="VQL3215" s="132"/>
      <c r="VQM3215" s="132"/>
      <c r="VQN3215" s="132"/>
      <c r="VQO3215" s="132"/>
      <c r="VQP3215" s="132"/>
      <c r="VQQ3215" s="132"/>
      <c r="VQR3215" s="132"/>
      <c r="VQS3215" s="132"/>
      <c r="VQT3215" s="132"/>
      <c r="VQU3215" s="132"/>
      <c r="VQV3215" s="132"/>
      <c r="VQW3215" s="132"/>
      <c r="VQX3215" s="132"/>
      <c r="VQY3215" s="132"/>
      <c r="VQZ3215" s="132"/>
      <c r="VRA3215" s="132"/>
      <c r="VRB3215" s="132"/>
      <c r="VRC3215" s="132"/>
      <c r="VRD3215" s="132"/>
      <c r="VRE3215" s="132"/>
      <c r="VRF3215" s="132"/>
      <c r="VRG3215" s="132"/>
      <c r="VRH3215" s="132"/>
      <c r="VRI3215" s="132"/>
      <c r="VRJ3215" s="132"/>
      <c r="VRK3215" s="132"/>
      <c r="VRL3215" s="132"/>
      <c r="VRM3215" s="132"/>
      <c r="VRN3215" s="132"/>
      <c r="VRO3215" s="132"/>
      <c r="VRP3215" s="132"/>
      <c r="VRQ3215" s="132"/>
      <c r="VRR3215" s="132"/>
      <c r="VRS3215" s="132"/>
      <c r="VRT3215" s="132"/>
      <c r="VRU3215" s="132"/>
      <c r="VRV3215" s="132"/>
      <c r="VRW3215" s="132"/>
      <c r="VRX3215" s="132"/>
      <c r="VRY3215" s="132"/>
      <c r="VRZ3215" s="132"/>
      <c r="VSA3215" s="132"/>
      <c r="VSB3215" s="132"/>
      <c r="VSC3215" s="132"/>
      <c r="VSD3215" s="132"/>
      <c r="VSE3215" s="132"/>
      <c r="VSF3215" s="132"/>
      <c r="VSG3215" s="132"/>
      <c r="VSH3215" s="132"/>
      <c r="VSI3215" s="132"/>
      <c r="VSJ3215" s="132"/>
      <c r="VSK3215" s="132"/>
      <c r="VSL3215" s="132"/>
      <c r="VSM3215" s="132"/>
      <c r="VSN3215" s="132"/>
      <c r="VSO3215" s="132"/>
      <c r="VSP3215" s="132"/>
      <c r="VSQ3215" s="132"/>
      <c r="VSR3215" s="132"/>
      <c r="VSS3215" s="132"/>
      <c r="VST3215" s="132"/>
      <c r="VSU3215" s="132"/>
      <c r="VSV3215" s="132"/>
      <c r="VSW3215" s="132"/>
      <c r="VSX3215" s="132"/>
      <c r="VSY3215" s="132"/>
      <c r="VSZ3215" s="132"/>
      <c r="VTA3215" s="132"/>
      <c r="VTB3215" s="132"/>
      <c r="VTC3215" s="132"/>
      <c r="VTD3215" s="132"/>
      <c r="VTE3215" s="132"/>
      <c r="VTF3215" s="132"/>
      <c r="VTG3215" s="132"/>
      <c r="VTH3215" s="132"/>
      <c r="VTI3215" s="132"/>
      <c r="VTJ3215" s="132"/>
      <c r="VTK3215" s="132"/>
      <c r="VTL3215" s="132"/>
      <c r="VTM3215" s="132"/>
      <c r="VTN3215" s="132"/>
      <c r="VTO3215" s="132"/>
      <c r="VTP3215" s="132"/>
      <c r="VTQ3215" s="132"/>
      <c r="VTR3215" s="132"/>
      <c r="VTS3215" s="132"/>
      <c r="VTT3215" s="132"/>
      <c r="VTU3215" s="132"/>
      <c r="VTV3215" s="132"/>
      <c r="VTW3215" s="132"/>
      <c r="VTX3215" s="132"/>
      <c r="VTY3215" s="132"/>
      <c r="VTZ3215" s="132"/>
      <c r="VUA3215" s="132"/>
      <c r="VUB3215" s="132"/>
      <c r="VUC3215" s="132"/>
      <c r="VUD3215" s="132"/>
      <c r="VUE3215" s="132"/>
      <c r="VUF3215" s="132"/>
      <c r="VUG3215" s="132"/>
      <c r="VUH3215" s="132"/>
      <c r="VUI3215" s="132"/>
      <c r="VUJ3215" s="132"/>
      <c r="VUK3215" s="132"/>
      <c r="VUL3215" s="132"/>
      <c r="VUM3215" s="132"/>
      <c r="VUN3215" s="132"/>
      <c r="VUO3215" s="132"/>
      <c r="VUP3215" s="132"/>
      <c r="VUQ3215" s="132"/>
      <c r="VUR3215" s="132"/>
      <c r="VUS3215" s="132"/>
      <c r="VUT3215" s="132"/>
      <c r="VUU3215" s="132"/>
      <c r="VUV3215" s="132"/>
      <c r="VUW3215" s="132"/>
      <c r="VUX3215" s="132"/>
      <c r="VUY3215" s="132"/>
      <c r="VUZ3215" s="132"/>
      <c r="VVA3215" s="132"/>
      <c r="VVB3215" s="132"/>
      <c r="VVC3215" s="132"/>
      <c r="VVD3215" s="132"/>
      <c r="VVE3215" s="132"/>
      <c r="VVF3215" s="132"/>
      <c r="VVG3215" s="132"/>
      <c r="VVH3215" s="132"/>
      <c r="VVI3215" s="132"/>
      <c r="VVJ3215" s="132"/>
      <c r="VVK3215" s="132"/>
      <c r="VVL3215" s="132"/>
      <c r="VVM3215" s="132"/>
      <c r="VVN3215" s="132"/>
      <c r="VVO3215" s="132"/>
      <c r="VVP3215" s="132"/>
      <c r="VVQ3215" s="132"/>
      <c r="VVR3215" s="132"/>
      <c r="VVS3215" s="132"/>
      <c r="VVT3215" s="132"/>
      <c r="VVU3215" s="132"/>
      <c r="VVV3215" s="132"/>
      <c r="VVW3215" s="132"/>
      <c r="VVX3215" s="132"/>
      <c r="VVY3215" s="132"/>
      <c r="VVZ3215" s="132"/>
      <c r="VWA3215" s="132"/>
      <c r="VWB3215" s="132"/>
      <c r="VWC3215" s="132"/>
      <c r="VWD3215" s="132"/>
      <c r="VWE3215" s="132"/>
      <c r="VWF3215" s="132"/>
      <c r="VWG3215" s="132"/>
      <c r="VWH3215" s="132"/>
      <c r="VWI3215" s="132"/>
      <c r="VWJ3215" s="132"/>
      <c r="VWK3215" s="132"/>
      <c r="VWL3215" s="132"/>
      <c r="VWM3215" s="132"/>
      <c r="VWN3215" s="132"/>
      <c r="VWO3215" s="132"/>
      <c r="VWP3215" s="132"/>
      <c r="VWQ3215" s="132"/>
      <c r="VWR3215" s="132"/>
      <c r="VWS3215" s="132"/>
      <c r="VWT3215" s="132"/>
      <c r="VWU3215" s="132"/>
      <c r="VWV3215" s="132"/>
      <c r="VWW3215" s="132"/>
      <c r="VWX3215" s="132"/>
      <c r="VWY3215" s="132"/>
      <c r="VWZ3215" s="132"/>
      <c r="VXA3215" s="132"/>
      <c r="VXB3215" s="132"/>
      <c r="VXC3215" s="132"/>
      <c r="VXD3215" s="132"/>
      <c r="VXE3215" s="132"/>
      <c r="VXF3215" s="132"/>
      <c r="VXG3215" s="132"/>
      <c r="VXH3215" s="132"/>
      <c r="VXI3215" s="132"/>
      <c r="VXJ3215" s="132"/>
      <c r="VXK3215" s="132"/>
      <c r="VXL3215" s="132"/>
      <c r="VXM3215" s="132"/>
      <c r="VXN3215" s="132"/>
      <c r="VXO3215" s="132"/>
      <c r="VXP3215" s="132"/>
      <c r="VXQ3215" s="132"/>
      <c r="VXR3215" s="132"/>
      <c r="VXS3215" s="132"/>
      <c r="VXT3215" s="132"/>
      <c r="VXU3215" s="132"/>
      <c r="VXV3215" s="132"/>
      <c r="VXW3215" s="132"/>
      <c r="VXX3215" s="132"/>
      <c r="VXY3215" s="132"/>
      <c r="VXZ3215" s="132"/>
      <c r="VYA3215" s="132"/>
      <c r="VYB3215" s="132"/>
      <c r="VYC3215" s="132"/>
      <c r="VYD3215" s="132"/>
      <c r="VYE3215" s="132"/>
      <c r="VYF3215" s="132"/>
      <c r="VYG3215" s="132"/>
      <c r="VYH3215" s="132"/>
      <c r="VYI3215" s="132"/>
      <c r="VYJ3215" s="132"/>
      <c r="VYK3215" s="132"/>
      <c r="VYL3215" s="132"/>
      <c r="VYM3215" s="132"/>
      <c r="VYN3215" s="132"/>
      <c r="VYO3215" s="132"/>
      <c r="VYP3215" s="132"/>
      <c r="VYQ3215" s="132"/>
      <c r="VYR3215" s="132"/>
      <c r="VYS3215" s="132"/>
      <c r="VYT3215" s="132"/>
      <c r="VYU3215" s="132"/>
      <c r="VYV3215" s="132"/>
      <c r="VYW3215" s="132"/>
      <c r="VYX3215" s="132"/>
      <c r="VYY3215" s="132"/>
      <c r="VYZ3215" s="132"/>
      <c r="VZA3215" s="132"/>
      <c r="VZB3215" s="132"/>
      <c r="VZC3215" s="132"/>
      <c r="VZD3215" s="132"/>
      <c r="VZE3215" s="132"/>
      <c r="VZF3215" s="132"/>
      <c r="VZG3215" s="132"/>
      <c r="VZH3215" s="132"/>
      <c r="VZI3215" s="132"/>
      <c r="VZJ3215" s="132"/>
      <c r="VZK3215" s="132"/>
      <c r="VZL3215" s="132"/>
      <c r="VZM3215" s="132"/>
      <c r="VZN3215" s="132"/>
      <c r="VZO3215" s="132"/>
      <c r="VZP3215" s="132"/>
      <c r="VZQ3215" s="132"/>
      <c r="VZR3215" s="132"/>
      <c r="VZS3215" s="132"/>
      <c r="VZT3215" s="132"/>
      <c r="VZU3215" s="132"/>
      <c r="VZV3215" s="132"/>
      <c r="VZW3215" s="132"/>
      <c r="VZX3215" s="132"/>
      <c r="VZY3215" s="132"/>
      <c r="VZZ3215" s="132"/>
      <c r="WAA3215" s="132"/>
      <c r="WAB3215" s="132"/>
      <c r="WAC3215" s="132"/>
      <c r="WAD3215" s="132"/>
      <c r="WAE3215" s="132"/>
      <c r="WAF3215" s="132"/>
      <c r="WAG3215" s="132"/>
      <c r="WAH3215" s="132"/>
      <c r="WAI3215" s="132"/>
      <c r="WAJ3215" s="132"/>
      <c r="WAK3215" s="132"/>
      <c r="WAL3215" s="132"/>
      <c r="WAM3215" s="132"/>
      <c r="WAN3215" s="132"/>
      <c r="WAO3215" s="132"/>
      <c r="WAP3215" s="132"/>
      <c r="WAQ3215" s="132"/>
      <c r="WAR3215" s="132"/>
      <c r="WAS3215" s="132"/>
      <c r="WAT3215" s="132"/>
      <c r="WAU3215" s="132"/>
      <c r="WAV3215" s="132"/>
      <c r="WAW3215" s="132"/>
      <c r="WAX3215" s="132"/>
      <c r="WAY3215" s="132"/>
      <c r="WAZ3215" s="132"/>
      <c r="WBA3215" s="132"/>
      <c r="WBB3215" s="132"/>
      <c r="WBC3215" s="132"/>
      <c r="WBD3215" s="132"/>
      <c r="WBE3215" s="132"/>
      <c r="WBF3215" s="132"/>
      <c r="WBG3215" s="132"/>
      <c r="WBH3215" s="132"/>
      <c r="WBI3215" s="132"/>
      <c r="WBJ3215" s="132"/>
      <c r="WBK3215" s="132"/>
      <c r="WBL3215" s="132"/>
      <c r="WBM3215" s="132"/>
      <c r="WBN3215" s="132"/>
      <c r="WBO3215" s="132"/>
      <c r="WBP3215" s="132"/>
      <c r="WBQ3215" s="132"/>
      <c r="WBR3215" s="132"/>
      <c r="WBS3215" s="132"/>
      <c r="WBT3215" s="132"/>
      <c r="WBU3215" s="132"/>
      <c r="WBV3215" s="132"/>
      <c r="WBW3215" s="132"/>
      <c r="WBX3215" s="132"/>
      <c r="WBY3215" s="132"/>
      <c r="WBZ3215" s="132"/>
      <c r="WCA3215" s="132"/>
      <c r="WCB3215" s="132"/>
      <c r="WCC3215" s="132"/>
      <c r="WCD3215" s="132"/>
      <c r="WCE3215" s="132"/>
      <c r="WCF3215" s="132"/>
      <c r="WCG3215" s="132"/>
      <c r="WCH3215" s="132"/>
      <c r="WCI3215" s="132"/>
      <c r="WCJ3215" s="132"/>
      <c r="WCK3215" s="132"/>
      <c r="WCL3215" s="132"/>
      <c r="WCM3215" s="132"/>
      <c r="WCN3215" s="132"/>
      <c r="WCO3215" s="132"/>
      <c r="WCP3215" s="132"/>
      <c r="WCQ3215" s="132"/>
      <c r="WCR3215" s="132"/>
      <c r="WCS3215" s="132"/>
      <c r="WCT3215" s="132"/>
      <c r="WCU3215" s="132"/>
      <c r="WCV3215" s="132"/>
      <c r="WCW3215" s="132"/>
      <c r="WCX3215" s="132"/>
      <c r="WCY3215" s="132"/>
      <c r="WCZ3215" s="132"/>
      <c r="WDA3215" s="132"/>
      <c r="WDB3215" s="132"/>
      <c r="WDC3215" s="132"/>
      <c r="WDD3215" s="132"/>
      <c r="WDE3215" s="132"/>
      <c r="WDF3215" s="132"/>
      <c r="WDG3215" s="132"/>
      <c r="WDH3215" s="132"/>
      <c r="WDI3215" s="132"/>
      <c r="WDJ3215" s="132"/>
      <c r="WDK3215" s="132"/>
      <c r="WDL3215" s="132"/>
      <c r="WDM3215" s="132"/>
      <c r="WDN3215" s="132"/>
      <c r="WDO3215" s="132"/>
      <c r="WDP3215" s="132"/>
      <c r="WDQ3215" s="132"/>
      <c r="WDR3215" s="132"/>
      <c r="WDS3215" s="132"/>
      <c r="WDT3215" s="132"/>
      <c r="WDU3215" s="132"/>
      <c r="WDV3215" s="132"/>
      <c r="WDW3215" s="132"/>
      <c r="WDX3215" s="132"/>
      <c r="WDY3215" s="132"/>
      <c r="WDZ3215" s="132"/>
      <c r="WEA3215" s="132"/>
      <c r="WEB3215" s="132"/>
      <c r="WEC3215" s="132"/>
      <c r="WED3215" s="132"/>
      <c r="WEE3215" s="132"/>
      <c r="WEF3215" s="132"/>
      <c r="WEG3215" s="132"/>
      <c r="WEH3215" s="132"/>
      <c r="WEI3215" s="132"/>
      <c r="WEJ3215" s="132"/>
      <c r="WEK3215" s="132"/>
      <c r="WEL3215" s="132"/>
      <c r="WEM3215" s="132"/>
      <c r="WEN3215" s="132"/>
      <c r="WEO3215" s="132"/>
      <c r="WEP3215" s="132"/>
      <c r="WEQ3215" s="132"/>
      <c r="WER3215" s="132"/>
      <c r="WES3215" s="132"/>
      <c r="WET3215" s="132"/>
      <c r="WEU3215" s="132"/>
      <c r="WEV3215" s="132"/>
      <c r="WEW3215" s="132"/>
      <c r="WEX3215" s="132"/>
      <c r="WEY3215" s="132"/>
      <c r="WEZ3215" s="132"/>
      <c r="WFA3215" s="132"/>
      <c r="WFB3215" s="132"/>
      <c r="WFC3215" s="132"/>
      <c r="WFD3215" s="132"/>
      <c r="WFE3215" s="132"/>
      <c r="WFF3215" s="132"/>
      <c r="WFG3215" s="132"/>
      <c r="WFH3215" s="132"/>
      <c r="WFI3215" s="132"/>
      <c r="WFJ3215" s="132"/>
      <c r="WFK3215" s="132"/>
      <c r="WFL3215" s="132"/>
      <c r="WFM3215" s="132"/>
      <c r="WFN3215" s="132"/>
      <c r="WFO3215" s="132"/>
      <c r="WFP3215" s="132"/>
      <c r="WFQ3215" s="132"/>
      <c r="WFR3215" s="132"/>
      <c r="WFS3215" s="132"/>
      <c r="WFT3215" s="132"/>
      <c r="WFU3215" s="132"/>
      <c r="WFV3215" s="132"/>
      <c r="WFW3215" s="132"/>
      <c r="WFX3215" s="132"/>
      <c r="WFY3215" s="132"/>
      <c r="WFZ3215" s="132"/>
      <c r="WGA3215" s="132"/>
      <c r="WGB3215" s="132"/>
      <c r="WGC3215" s="132"/>
      <c r="WGD3215" s="132"/>
      <c r="WGE3215" s="132"/>
      <c r="WGF3215" s="132"/>
      <c r="WGG3215" s="132"/>
      <c r="WGH3215" s="132"/>
      <c r="WGI3215" s="132"/>
      <c r="WGJ3215" s="132"/>
      <c r="WGK3215" s="132"/>
      <c r="WGL3215" s="132"/>
      <c r="WGM3215" s="132"/>
      <c r="WGN3215" s="132"/>
      <c r="WGO3215" s="132"/>
      <c r="WGP3215" s="132"/>
      <c r="WGQ3215" s="132"/>
      <c r="WGR3215" s="132"/>
      <c r="WGS3215" s="132"/>
      <c r="WGT3215" s="132"/>
      <c r="WGU3215" s="132"/>
      <c r="WGV3215" s="132"/>
      <c r="WGW3215" s="132"/>
      <c r="WGX3215" s="132"/>
      <c r="WGY3215" s="132"/>
      <c r="WGZ3215" s="132"/>
      <c r="WHA3215" s="132"/>
      <c r="WHB3215" s="132"/>
      <c r="WHC3215" s="132"/>
      <c r="WHD3215" s="132"/>
      <c r="WHE3215" s="132"/>
      <c r="WHF3215" s="132"/>
      <c r="WHG3215" s="132"/>
      <c r="WHH3215" s="132"/>
      <c r="WHI3215" s="132"/>
      <c r="WHJ3215" s="132"/>
      <c r="WHK3215" s="132"/>
      <c r="WHL3215" s="132"/>
      <c r="WHM3215" s="132"/>
      <c r="WHN3215" s="132"/>
      <c r="WHO3215" s="132"/>
      <c r="WHP3215" s="132"/>
      <c r="WHQ3215" s="132"/>
      <c r="WHR3215" s="132"/>
      <c r="WHS3215" s="132"/>
      <c r="WHT3215" s="132"/>
      <c r="WHU3215" s="132"/>
      <c r="WHV3215" s="132"/>
      <c r="WHW3215" s="132"/>
      <c r="WHX3215" s="132"/>
      <c r="WHY3215" s="132"/>
      <c r="WHZ3215" s="132"/>
      <c r="WIA3215" s="132"/>
      <c r="WIB3215" s="132"/>
      <c r="WIC3215" s="132"/>
      <c r="WID3215" s="132"/>
      <c r="WIE3215" s="132"/>
      <c r="WIF3215" s="132"/>
      <c r="WIG3215" s="132"/>
      <c r="WIH3215" s="132"/>
      <c r="WII3215" s="132"/>
      <c r="WIJ3215" s="132"/>
      <c r="WIK3215" s="132"/>
      <c r="WIL3215" s="132"/>
      <c r="WIM3215" s="132"/>
      <c r="WIN3215" s="132"/>
      <c r="WIO3215" s="132"/>
      <c r="WIP3215" s="132"/>
      <c r="WIQ3215" s="132"/>
      <c r="WIR3215" s="132"/>
      <c r="WIS3215" s="132"/>
      <c r="WIT3215" s="132"/>
      <c r="WIU3215" s="132"/>
      <c r="WIV3215" s="132"/>
      <c r="WIW3215" s="132"/>
      <c r="WIX3215" s="132"/>
      <c r="WIY3215" s="132"/>
      <c r="WIZ3215" s="132"/>
      <c r="WJA3215" s="132"/>
      <c r="WJB3215" s="132"/>
      <c r="WJC3215" s="132"/>
      <c r="WJD3215" s="132"/>
      <c r="WJE3215" s="132"/>
      <c r="WJF3215" s="132"/>
      <c r="WJG3215" s="132"/>
      <c r="WJH3215" s="132"/>
      <c r="WJI3215" s="132"/>
      <c r="WJJ3215" s="132"/>
      <c r="WJK3215" s="132"/>
      <c r="WJL3215" s="132"/>
      <c r="WJM3215" s="132"/>
      <c r="WJN3215" s="132"/>
      <c r="WJO3215" s="132"/>
      <c r="WJP3215" s="132"/>
      <c r="WJQ3215" s="132"/>
      <c r="WJR3215" s="132"/>
      <c r="WJS3215" s="132"/>
      <c r="WJT3215" s="132"/>
      <c r="WJU3215" s="132"/>
      <c r="WJV3215" s="132"/>
      <c r="WJW3215" s="132"/>
      <c r="WJX3215" s="132"/>
      <c r="WJY3215" s="132"/>
      <c r="WJZ3215" s="132"/>
      <c r="WKA3215" s="132"/>
      <c r="WKB3215" s="132"/>
      <c r="WKC3215" s="132"/>
      <c r="WKD3215" s="132"/>
      <c r="WKE3215" s="132"/>
      <c r="WKF3215" s="132"/>
      <c r="WKG3215" s="132"/>
      <c r="WKH3215" s="132"/>
      <c r="WKI3215" s="132"/>
      <c r="WKJ3215" s="132"/>
      <c r="WKK3215" s="132"/>
      <c r="WKL3215" s="132"/>
      <c r="WKM3215" s="132"/>
      <c r="WKN3215" s="132"/>
      <c r="WKO3215" s="132"/>
      <c r="WKP3215" s="132"/>
      <c r="WKQ3215" s="132"/>
      <c r="WKR3215" s="132"/>
      <c r="WKS3215" s="132"/>
      <c r="WKT3215" s="132"/>
      <c r="WKU3215" s="132"/>
      <c r="WKV3215" s="132"/>
      <c r="WKW3215" s="132"/>
      <c r="WKX3215" s="132"/>
      <c r="WKY3215" s="132"/>
      <c r="WKZ3215" s="132"/>
      <c r="WLA3215" s="132"/>
      <c r="WLB3215" s="132"/>
      <c r="WLC3215" s="132"/>
      <c r="WLD3215" s="132"/>
      <c r="WLE3215" s="132"/>
      <c r="WLF3215" s="132"/>
      <c r="WLG3215" s="132"/>
      <c r="WLH3215" s="132"/>
      <c r="WLI3215" s="132"/>
      <c r="WLJ3215" s="132"/>
      <c r="WLK3215" s="132"/>
      <c r="WLL3215" s="132"/>
      <c r="WLM3215" s="132"/>
      <c r="WLN3215" s="132"/>
      <c r="WLO3215" s="132"/>
      <c r="WLP3215" s="132"/>
      <c r="WLQ3215" s="132"/>
      <c r="WLR3215" s="132"/>
      <c r="WLS3215" s="132"/>
      <c r="WLT3215" s="132"/>
      <c r="WLU3215" s="132"/>
      <c r="WLV3215" s="132"/>
      <c r="WLW3215" s="132"/>
      <c r="WLX3215" s="132"/>
      <c r="WLY3215" s="132"/>
      <c r="WLZ3215" s="132"/>
      <c r="WMA3215" s="132"/>
      <c r="WMB3215" s="132"/>
      <c r="WMC3215" s="132"/>
      <c r="WMD3215" s="132"/>
      <c r="WME3215" s="132"/>
      <c r="WMF3215" s="132"/>
      <c r="WMG3215" s="132"/>
      <c r="WMH3215" s="132"/>
      <c r="WMI3215" s="132"/>
      <c r="WMJ3215" s="132"/>
      <c r="WMK3215" s="132"/>
      <c r="WML3215" s="132"/>
      <c r="WMM3215" s="132"/>
      <c r="WMN3215" s="132"/>
      <c r="WMO3215" s="132"/>
      <c r="WMP3215" s="132"/>
      <c r="WMQ3215" s="132"/>
      <c r="WMR3215" s="132"/>
      <c r="WMS3215" s="132"/>
      <c r="WMT3215" s="132"/>
      <c r="WMU3215" s="132"/>
      <c r="WMV3215" s="132"/>
      <c r="WMW3215" s="132"/>
      <c r="WMX3215" s="132"/>
      <c r="WMY3215" s="132"/>
      <c r="WMZ3215" s="132"/>
      <c r="WNA3215" s="132"/>
      <c r="WNB3215" s="132"/>
      <c r="WNC3215" s="132"/>
      <c r="WND3215" s="132"/>
      <c r="WNE3215" s="132"/>
      <c r="WNF3215" s="132"/>
      <c r="WNG3215" s="132"/>
      <c r="WNH3215" s="132"/>
      <c r="WNI3215" s="132"/>
      <c r="WNJ3215" s="132"/>
      <c r="WNK3215" s="132"/>
      <c r="WNL3215" s="132"/>
      <c r="WNM3215" s="132"/>
      <c r="WNN3215" s="132"/>
      <c r="WNO3215" s="132"/>
      <c r="WNP3215" s="132"/>
      <c r="WNQ3215" s="132"/>
      <c r="WNR3215" s="132"/>
      <c r="WNS3215" s="132"/>
      <c r="WNT3215" s="132"/>
      <c r="WNU3215" s="132"/>
      <c r="WNV3215" s="132"/>
      <c r="WNW3215" s="132"/>
      <c r="WNX3215" s="132"/>
      <c r="WNY3215" s="132"/>
      <c r="WNZ3215" s="132"/>
      <c r="WOA3215" s="132"/>
      <c r="WOB3215" s="132"/>
      <c r="WOC3215" s="132"/>
      <c r="WOD3215" s="132"/>
      <c r="WOE3215" s="132"/>
      <c r="WOF3215" s="132"/>
      <c r="WOG3215" s="132"/>
      <c r="WOH3215" s="132"/>
      <c r="WOI3215" s="132"/>
      <c r="WOJ3215" s="132"/>
      <c r="WOK3215" s="132"/>
      <c r="WOL3215" s="132"/>
      <c r="WOM3215" s="132"/>
      <c r="WON3215" s="132"/>
      <c r="WOO3215" s="132"/>
      <c r="WOP3215" s="132"/>
      <c r="WOQ3215" s="132"/>
      <c r="WOR3215" s="132"/>
      <c r="WOS3215" s="132"/>
      <c r="WOT3215" s="132"/>
      <c r="WOU3215" s="132"/>
      <c r="WOV3215" s="132"/>
      <c r="WOW3215" s="132"/>
      <c r="WOX3215" s="132"/>
      <c r="WOY3215" s="132"/>
      <c r="WOZ3215" s="132"/>
      <c r="WPA3215" s="132"/>
      <c r="WPB3215" s="132"/>
      <c r="WPC3215" s="132"/>
      <c r="WPD3215" s="132"/>
      <c r="WPE3215" s="132"/>
      <c r="WPF3215" s="132"/>
      <c r="WPG3215" s="132"/>
      <c r="WPH3215" s="132"/>
      <c r="WPI3215" s="132"/>
      <c r="WPJ3215" s="132"/>
      <c r="WPK3215" s="132"/>
      <c r="WPL3215" s="132"/>
      <c r="WPM3215" s="132"/>
      <c r="WPN3215" s="132"/>
      <c r="WPO3215" s="132"/>
      <c r="WPP3215" s="132"/>
      <c r="WPQ3215" s="132"/>
      <c r="WPR3215" s="132"/>
      <c r="WPS3215" s="132"/>
      <c r="WPT3215" s="132"/>
      <c r="WPU3215" s="132"/>
      <c r="WPV3215" s="132"/>
      <c r="WPW3215" s="132"/>
      <c r="WPX3215" s="132"/>
      <c r="WPY3215" s="132"/>
      <c r="WPZ3215" s="132"/>
      <c r="WQA3215" s="132"/>
      <c r="WQB3215" s="132"/>
      <c r="WQC3215" s="132"/>
      <c r="WQD3215" s="132"/>
      <c r="WQE3215" s="132"/>
      <c r="WQF3215" s="132"/>
      <c r="WQG3215" s="132"/>
      <c r="WQH3215" s="132"/>
      <c r="WQI3215" s="132"/>
      <c r="WQJ3215" s="132"/>
      <c r="WQK3215" s="132"/>
      <c r="WQL3215" s="132"/>
      <c r="WQM3215" s="132"/>
      <c r="WQN3215" s="132"/>
      <c r="WQO3215" s="132"/>
      <c r="WQP3215" s="132"/>
      <c r="WQQ3215" s="132"/>
      <c r="WQR3215" s="132"/>
      <c r="WQS3215" s="132"/>
      <c r="WQT3215" s="132"/>
      <c r="WQU3215" s="132"/>
      <c r="WQV3215" s="132"/>
      <c r="WQW3215" s="132"/>
      <c r="WQX3215" s="132"/>
      <c r="WQY3215" s="132"/>
      <c r="WQZ3215" s="132"/>
      <c r="WRA3215" s="132"/>
      <c r="WRB3215" s="132"/>
      <c r="WRC3215" s="132"/>
      <c r="WRD3215" s="132"/>
      <c r="WRE3215" s="132"/>
      <c r="WRF3215" s="132"/>
      <c r="WRG3215" s="132"/>
      <c r="WRH3215" s="132"/>
      <c r="WRI3215" s="132"/>
      <c r="WRJ3215" s="132"/>
      <c r="WRK3215" s="132"/>
      <c r="WRL3215" s="132"/>
      <c r="WRM3215" s="132"/>
      <c r="WRN3215" s="132"/>
      <c r="WRO3215" s="132"/>
      <c r="WRP3215" s="132"/>
      <c r="WRQ3215" s="132"/>
      <c r="WRR3215" s="132"/>
      <c r="WRS3215" s="132"/>
      <c r="WRT3215" s="132"/>
      <c r="WRU3215" s="132"/>
      <c r="WRV3215" s="132"/>
      <c r="WRW3215" s="132"/>
      <c r="WRX3215" s="132"/>
      <c r="WRY3215" s="132"/>
      <c r="WRZ3215" s="132"/>
      <c r="WSA3215" s="132"/>
      <c r="WSB3215" s="132"/>
      <c r="WSC3215" s="132"/>
      <c r="WSD3215" s="132"/>
      <c r="WSE3215" s="132"/>
      <c r="WSF3215" s="132"/>
      <c r="WSG3215" s="132"/>
      <c r="WSH3215" s="132"/>
      <c r="WSI3215" s="132"/>
      <c r="WSJ3215" s="132"/>
      <c r="WSK3215" s="132"/>
      <c r="WSL3215" s="132"/>
      <c r="WSM3215" s="132"/>
      <c r="WSN3215" s="132"/>
      <c r="WSO3215" s="132"/>
      <c r="WSP3215" s="132"/>
      <c r="WSQ3215" s="132"/>
      <c r="WSR3215" s="132"/>
      <c r="WSS3215" s="132"/>
      <c r="WST3215" s="132"/>
      <c r="WSU3215" s="132"/>
      <c r="WSV3215" s="132"/>
      <c r="WSW3215" s="132"/>
      <c r="WSX3215" s="132"/>
      <c r="WSY3215" s="132"/>
      <c r="WSZ3215" s="132"/>
      <c r="WTA3215" s="132"/>
      <c r="WTB3215" s="132"/>
      <c r="WTC3215" s="132"/>
      <c r="WTD3215" s="132"/>
      <c r="WTE3215" s="132"/>
      <c r="WTF3215" s="132"/>
      <c r="WTG3215" s="132"/>
      <c r="WTH3215" s="132"/>
      <c r="WTI3215" s="132"/>
      <c r="WTJ3215" s="132"/>
      <c r="WTK3215" s="132"/>
      <c r="WTL3215" s="132"/>
      <c r="WTM3215" s="132"/>
      <c r="WTN3215" s="132"/>
      <c r="WTO3215" s="132"/>
      <c r="WTP3215" s="132"/>
      <c r="WTQ3215" s="132"/>
      <c r="WTR3215" s="132"/>
      <c r="WTS3215" s="132"/>
      <c r="WTT3215" s="132"/>
      <c r="WTU3215" s="132"/>
      <c r="WTV3215" s="132"/>
      <c r="WTW3215" s="132"/>
      <c r="WTX3215" s="132"/>
      <c r="WTY3215" s="132"/>
      <c r="WTZ3215" s="132"/>
      <c r="WUA3215" s="132"/>
      <c r="WUB3215" s="132"/>
      <c r="WUC3215" s="132"/>
      <c r="WUD3215" s="132"/>
      <c r="WUE3215" s="132"/>
      <c r="WUF3215" s="132"/>
      <c r="WUG3215" s="132"/>
      <c r="WUH3215" s="132"/>
      <c r="WUI3215" s="132"/>
      <c r="WUJ3215" s="132"/>
      <c r="WUK3215" s="132"/>
      <c r="WUL3215" s="132"/>
      <c r="WUM3215" s="132"/>
      <c r="WUN3215" s="132"/>
      <c r="WUO3215" s="132"/>
      <c r="WUP3215" s="132"/>
      <c r="WUQ3215" s="132"/>
      <c r="WUR3215" s="132"/>
      <c r="WUS3215" s="132"/>
      <c r="WUT3215" s="132"/>
      <c r="WUU3215" s="132"/>
      <c r="WUV3215" s="132"/>
      <c r="WUW3215" s="132"/>
      <c r="WUX3215" s="132"/>
      <c r="WUY3215" s="132"/>
      <c r="WUZ3215" s="132"/>
      <c r="WVA3215" s="132"/>
      <c r="WVB3215" s="132"/>
      <c r="WVC3215" s="132"/>
      <c r="WVD3215" s="132"/>
      <c r="WVE3215" s="132"/>
      <c r="WVF3215" s="132"/>
      <c r="WVG3215" s="132"/>
      <c r="WVH3215" s="132"/>
      <c r="WVI3215" s="132"/>
      <c r="WVJ3215" s="132"/>
      <c r="WVK3215" s="132"/>
      <c r="WVL3215" s="132"/>
      <c r="WVM3215" s="132"/>
      <c r="WVN3215" s="132"/>
      <c r="WVO3215" s="132"/>
      <c r="WVP3215" s="132"/>
      <c r="WVQ3215" s="132"/>
      <c r="WVR3215" s="132"/>
      <c r="WVS3215" s="132"/>
      <c r="WVT3215" s="132"/>
      <c r="WVU3215" s="132"/>
      <c r="WVV3215" s="132"/>
      <c r="WVW3215" s="132"/>
      <c r="WVX3215" s="132"/>
      <c r="WVY3215" s="132"/>
      <c r="WVZ3215" s="132"/>
      <c r="WWA3215" s="132"/>
      <c r="WWB3215" s="132"/>
      <c r="WWC3215" s="132"/>
      <c r="WWD3215" s="132"/>
      <c r="WWE3215" s="132"/>
      <c r="WWF3215" s="132"/>
      <c r="WWG3215" s="132"/>
      <c r="WWH3215" s="132"/>
      <c r="WWI3215" s="132"/>
      <c r="WWJ3215" s="132"/>
      <c r="WWK3215" s="132"/>
      <c r="WWL3215" s="132"/>
      <c r="WWM3215" s="132"/>
      <c r="WWN3215" s="132"/>
      <c r="WWO3215" s="132"/>
      <c r="WWP3215" s="132"/>
      <c r="WWQ3215" s="132"/>
      <c r="WWR3215" s="132"/>
      <c r="WWS3215" s="132"/>
      <c r="WWT3215" s="132"/>
      <c r="WWU3215" s="132"/>
      <c r="WWV3215" s="132"/>
      <c r="WWW3215" s="132"/>
      <c r="WWX3215" s="132"/>
      <c r="WWY3215" s="132"/>
      <c r="WWZ3215" s="132"/>
      <c r="WXA3215" s="132"/>
      <c r="WXB3215" s="132"/>
      <c r="WXC3215" s="132"/>
      <c r="WXD3215" s="132"/>
      <c r="WXE3215" s="132"/>
      <c r="WXF3215" s="132"/>
      <c r="WXG3215" s="132"/>
      <c r="WXH3215" s="132"/>
      <c r="WXI3215" s="132"/>
      <c r="WXJ3215" s="132"/>
      <c r="WXK3215" s="132"/>
      <c r="WXL3215" s="132"/>
      <c r="WXM3215" s="132"/>
      <c r="WXN3215" s="132"/>
      <c r="WXO3215" s="132"/>
      <c r="WXP3215" s="132"/>
      <c r="WXQ3215" s="132"/>
      <c r="WXR3215" s="132"/>
      <c r="WXS3215" s="132"/>
      <c r="WXT3215" s="132"/>
      <c r="WXU3215" s="132"/>
      <c r="WXV3215" s="132"/>
      <c r="WXW3215" s="132"/>
      <c r="WXX3215" s="132"/>
      <c r="WXY3215" s="132"/>
      <c r="WXZ3215" s="132"/>
      <c r="WYA3215" s="132"/>
      <c r="WYB3215" s="132"/>
      <c r="WYC3215" s="132"/>
      <c r="WYD3215" s="132"/>
      <c r="WYE3215" s="132"/>
      <c r="WYF3215" s="132"/>
      <c r="WYG3215" s="132"/>
      <c r="WYH3215" s="132"/>
      <c r="WYI3215" s="132"/>
      <c r="WYJ3215" s="132"/>
      <c r="WYK3215" s="132"/>
      <c r="WYL3215" s="132"/>
      <c r="WYM3215" s="132"/>
      <c r="WYN3215" s="132"/>
      <c r="WYO3215" s="132"/>
      <c r="WYP3215" s="132"/>
      <c r="WYQ3215" s="132"/>
      <c r="WYR3215" s="132"/>
      <c r="WYS3215" s="132"/>
      <c r="WYT3215" s="132"/>
      <c r="WYU3215" s="132"/>
      <c r="WYV3215" s="132"/>
      <c r="WYW3215" s="132"/>
      <c r="WYX3215" s="132"/>
      <c r="WYY3215" s="132"/>
      <c r="WYZ3215" s="132"/>
      <c r="WZA3215" s="132"/>
      <c r="WZB3215" s="132"/>
      <c r="WZC3215" s="132"/>
      <c r="WZD3215" s="132"/>
      <c r="WZE3215" s="132"/>
      <c r="WZF3215" s="132"/>
      <c r="WZG3215" s="132"/>
      <c r="WZH3215" s="132"/>
      <c r="WZI3215" s="132"/>
      <c r="WZJ3215" s="132"/>
      <c r="WZK3215" s="132"/>
      <c r="WZL3215" s="132"/>
      <c r="WZM3215" s="132"/>
      <c r="WZN3215" s="132"/>
      <c r="WZO3215" s="132"/>
      <c r="WZP3215" s="132"/>
      <c r="WZQ3215" s="132"/>
      <c r="WZR3215" s="132"/>
      <c r="WZS3215" s="132"/>
      <c r="WZT3215" s="132"/>
      <c r="WZU3215" s="132"/>
      <c r="WZV3215" s="132"/>
      <c r="WZW3215" s="132"/>
      <c r="WZX3215" s="132"/>
      <c r="WZY3215" s="132"/>
      <c r="WZZ3215" s="132"/>
      <c r="XAA3215" s="132"/>
      <c r="XAB3215" s="132"/>
      <c r="XAC3215" s="132"/>
      <c r="XAD3215" s="132"/>
      <c r="XAE3215" s="132"/>
      <c r="XAF3215" s="132"/>
      <c r="XAG3215" s="132"/>
      <c r="XAH3215" s="132"/>
      <c r="XAI3215" s="132"/>
      <c r="XAJ3215" s="132"/>
      <c r="XAK3215" s="132"/>
      <c r="XAL3215" s="132"/>
      <c r="XAM3215" s="132"/>
      <c r="XAN3215" s="132"/>
      <c r="XAO3215" s="132"/>
      <c r="XAP3215" s="132"/>
      <c r="XAQ3215" s="132"/>
      <c r="XAR3215" s="132"/>
      <c r="XAS3215" s="132"/>
      <c r="XAT3215" s="132"/>
      <c r="XAU3215" s="132"/>
      <c r="XAV3215" s="132"/>
      <c r="XAW3215" s="132"/>
      <c r="XAX3215" s="132"/>
      <c r="XAY3215" s="132"/>
      <c r="XAZ3215" s="132"/>
      <c r="XBA3215" s="132"/>
      <c r="XBB3215" s="132"/>
      <c r="XBC3215" s="132"/>
      <c r="XBD3215" s="132"/>
      <c r="XBE3215" s="132"/>
      <c r="XBF3215" s="132"/>
      <c r="XBG3215" s="132"/>
      <c r="XBH3215" s="132"/>
      <c r="XBI3215" s="132"/>
      <c r="XBJ3215" s="132"/>
      <c r="XBK3215" s="132"/>
      <c r="XBL3215" s="132"/>
      <c r="XBM3215" s="132"/>
      <c r="XBN3215" s="132"/>
      <c r="XBO3215" s="132"/>
      <c r="XBP3215" s="132"/>
      <c r="XBQ3215" s="132"/>
      <c r="XBR3215" s="132"/>
      <c r="XBS3215" s="132"/>
      <c r="XBT3215" s="132"/>
      <c r="XBU3215" s="132"/>
      <c r="XBV3215" s="132"/>
      <c r="XBW3215" s="132"/>
      <c r="XBX3215" s="132"/>
      <c r="XBY3215" s="132"/>
      <c r="XBZ3215" s="132"/>
      <c r="XCA3215" s="132"/>
      <c r="XCB3215" s="132"/>
      <c r="XCC3215" s="132"/>
      <c r="XCD3215" s="132"/>
      <c r="XCE3215" s="132"/>
      <c r="XCF3215" s="132"/>
      <c r="XCG3215" s="132"/>
      <c r="XCH3215" s="132"/>
      <c r="XCI3215" s="132"/>
      <c r="XCJ3215" s="132"/>
      <c r="XCK3215" s="132"/>
      <c r="XCL3215" s="132"/>
      <c r="XCM3215" s="132"/>
      <c r="XCN3215" s="132"/>
      <c r="XCO3215" s="132"/>
      <c r="XCP3215" s="132"/>
      <c r="XCQ3215" s="132"/>
      <c r="XCR3215" s="132"/>
      <c r="XCS3215" s="132"/>
      <c r="XCT3215" s="132"/>
      <c r="XCU3215" s="132"/>
      <c r="XCV3215" s="132"/>
      <c r="XCW3215" s="132"/>
      <c r="XCX3215" s="132"/>
      <c r="XCY3215" s="132"/>
      <c r="XCZ3215" s="132"/>
      <c r="XDA3215" s="132"/>
      <c r="XDB3215" s="132"/>
      <c r="XDC3215" s="132"/>
      <c r="XDD3215" s="132"/>
      <c r="XDE3215" s="132"/>
      <c r="XDF3215" s="132"/>
      <c r="XDG3215" s="132"/>
      <c r="XDH3215" s="132"/>
      <c r="XDI3215" s="132"/>
      <c r="XDJ3215" s="132"/>
      <c r="XDK3215" s="132"/>
      <c r="XDL3215" s="132"/>
      <c r="XDM3215" s="132"/>
      <c r="XDN3215" s="132"/>
      <c r="XDO3215" s="132"/>
      <c r="XDP3215" s="132"/>
      <c r="XDQ3215" s="132"/>
      <c r="XDR3215" s="132"/>
      <c r="XDS3215" s="132"/>
      <c r="XDT3215" s="132"/>
      <c r="XDU3215" s="132"/>
      <c r="XDV3215" s="132"/>
      <c r="XDW3215" s="132"/>
      <c r="XDX3215" s="132"/>
      <c r="XDY3215" s="132"/>
      <c r="XDZ3215" s="132"/>
      <c r="XEA3215" s="132"/>
      <c r="XEB3215" s="132"/>
      <c r="XEC3215" s="132"/>
      <c r="XED3215" s="132"/>
      <c r="XEE3215" s="132"/>
      <c r="XEF3215" s="132"/>
      <c r="XEG3215" s="132"/>
      <c r="XEH3215" s="132"/>
      <c r="XEI3215" s="132"/>
      <c r="XEJ3215" s="132"/>
      <c r="XEK3215" s="132"/>
      <c r="XEL3215" s="132"/>
      <c r="XEM3215" s="132"/>
      <c r="XEN3215" s="132"/>
      <c r="XEO3215" s="132"/>
      <c r="XEP3215" s="132"/>
      <c r="XEQ3215" s="132"/>
      <c r="XER3215" s="132"/>
      <c r="XES3215" s="132"/>
      <c r="XET3215" s="132"/>
      <c r="XEU3215" s="132"/>
      <c r="XEV3215" s="132"/>
      <c r="XEW3215" s="132"/>
      <c r="XEX3215" s="132"/>
      <c r="XEY3215" s="132"/>
      <c r="XEZ3215" s="132"/>
      <c r="XFA3215" s="132"/>
      <c r="XFB3215" s="132"/>
      <c r="XFC3215" s="132"/>
      <c r="XFD3215" s="132"/>
    </row>
    <row r="3216" s="14" customFormat="1" ht="54" spans="1:16384">
      <c r="A3216" s="132">
        <v>3213</v>
      </c>
      <c r="B3216" s="132" t="s">
        <v>4882</v>
      </c>
      <c r="C3216" s="132" t="s">
        <v>708</v>
      </c>
      <c r="D3216" s="132" t="s">
        <v>81</v>
      </c>
      <c r="E3216" s="132" t="s">
        <v>4881</v>
      </c>
      <c r="F3216" s="132">
        <v>1.3082</v>
      </c>
      <c r="G3216" s="132"/>
      <c r="H3216" s="132">
        <v>1.0493</v>
      </c>
      <c r="I3216" s="132"/>
      <c r="J3216" s="132"/>
      <c r="K3216" s="132"/>
      <c r="L3216" s="132"/>
      <c r="M3216" s="132"/>
      <c r="N3216" s="132"/>
      <c r="O3216" s="132"/>
      <c r="P3216" s="132"/>
      <c r="Q3216" s="132"/>
      <c r="R3216" s="132"/>
      <c r="S3216" s="132"/>
      <c r="T3216" s="132"/>
      <c r="U3216" s="132"/>
      <c r="V3216" s="132">
        <v>1.05</v>
      </c>
      <c r="W3216" s="132"/>
      <c r="X3216" s="132"/>
      <c r="Y3216" s="132">
        <v>1.05</v>
      </c>
      <c r="Z3216" s="132">
        <v>1.05</v>
      </c>
      <c r="AA3216" s="132"/>
      <c r="AB3216" s="132"/>
      <c r="AC3216" s="132"/>
      <c r="AD3216" s="132"/>
      <c r="AE3216" s="132"/>
      <c r="AF3216" s="132"/>
      <c r="AG3216" s="132"/>
      <c r="AH3216" s="132"/>
      <c r="AI3216" s="132">
        <v>1.05</v>
      </c>
      <c r="AJ3216" s="132"/>
      <c r="AK3216" s="132">
        <v>1.05</v>
      </c>
      <c r="AL3216" s="132"/>
      <c r="AM3216" s="132"/>
      <c r="AN3216" s="132"/>
      <c r="AO3216" s="132"/>
      <c r="AP3216" s="132"/>
      <c r="AQ3216" s="132"/>
      <c r="AR3216" s="132"/>
      <c r="AS3216" s="132"/>
      <c r="AT3216" s="132"/>
      <c r="AU3216" s="132"/>
      <c r="AV3216" s="132"/>
      <c r="AW3216" s="132"/>
      <c r="AX3216" s="132"/>
      <c r="AY3216" s="132"/>
      <c r="AZ3216" s="132"/>
      <c r="BA3216" s="132"/>
      <c r="BB3216" s="132"/>
      <c r="BC3216" s="132"/>
      <c r="BD3216" s="132"/>
      <c r="BE3216" s="132"/>
      <c r="BF3216" s="132"/>
      <c r="BG3216" s="132"/>
      <c r="BH3216" s="132"/>
      <c r="BI3216" s="132"/>
      <c r="BJ3216" s="132"/>
      <c r="BK3216" s="132"/>
      <c r="BL3216" s="132"/>
      <c r="BM3216" s="132"/>
      <c r="BN3216" s="132"/>
      <c r="BO3216" s="132"/>
      <c r="BP3216" s="132"/>
      <c r="BQ3216" s="132"/>
      <c r="BR3216" s="132"/>
      <c r="BS3216" s="132"/>
      <c r="BT3216" s="132"/>
      <c r="BU3216" s="132"/>
      <c r="BV3216" s="132"/>
      <c r="BW3216" s="132"/>
      <c r="BX3216" s="132"/>
      <c r="BY3216" s="132"/>
      <c r="BZ3216" s="132"/>
      <c r="CA3216" s="132"/>
      <c r="CB3216" s="132"/>
      <c r="CC3216" s="132"/>
      <c r="CD3216" s="132"/>
      <c r="CE3216" s="132"/>
      <c r="CF3216" s="132"/>
      <c r="CG3216" s="132"/>
      <c r="CH3216" s="132"/>
      <c r="CI3216" s="132"/>
      <c r="CJ3216" s="132"/>
      <c r="CK3216" s="132"/>
      <c r="CL3216" s="132"/>
      <c r="CM3216" s="132"/>
      <c r="CN3216" s="132"/>
      <c r="CO3216" s="132"/>
      <c r="CP3216" s="132"/>
      <c r="CQ3216" s="132"/>
      <c r="CR3216" s="132"/>
      <c r="CS3216" s="132"/>
      <c r="CT3216" s="132"/>
      <c r="CU3216" s="132"/>
      <c r="CV3216" s="132"/>
      <c r="CW3216" s="132"/>
      <c r="CX3216" s="132"/>
      <c r="CY3216" s="132"/>
      <c r="CZ3216" s="132"/>
      <c r="DA3216" s="132"/>
      <c r="DB3216" s="132"/>
      <c r="DC3216" s="132"/>
      <c r="DD3216" s="132"/>
      <c r="DE3216" s="132"/>
      <c r="DF3216" s="132"/>
      <c r="DG3216" s="132"/>
      <c r="DH3216" s="132"/>
      <c r="DI3216" s="132"/>
      <c r="DJ3216" s="132"/>
      <c r="DK3216" s="132"/>
      <c r="DL3216" s="132"/>
      <c r="DM3216" s="132"/>
      <c r="DN3216" s="132"/>
      <c r="DO3216" s="132"/>
      <c r="DP3216" s="132"/>
      <c r="DQ3216" s="132"/>
      <c r="DR3216" s="132"/>
      <c r="DS3216" s="132"/>
      <c r="DT3216" s="132"/>
      <c r="DU3216" s="132"/>
      <c r="DV3216" s="132"/>
      <c r="DW3216" s="132"/>
      <c r="DX3216" s="132"/>
      <c r="DY3216" s="132"/>
      <c r="DZ3216" s="132"/>
      <c r="EA3216" s="132"/>
      <c r="EB3216" s="132"/>
      <c r="EC3216" s="132"/>
      <c r="ED3216" s="132"/>
      <c r="EE3216" s="132"/>
      <c r="EF3216" s="132"/>
      <c r="EG3216" s="132"/>
      <c r="EH3216" s="132"/>
      <c r="EI3216" s="132"/>
      <c r="EJ3216" s="132"/>
      <c r="EK3216" s="132"/>
      <c r="EL3216" s="132"/>
      <c r="EM3216" s="132"/>
      <c r="EN3216" s="132"/>
      <c r="EO3216" s="132"/>
      <c r="EP3216" s="132"/>
      <c r="EQ3216" s="132"/>
      <c r="ER3216" s="132"/>
      <c r="ES3216" s="132"/>
      <c r="ET3216" s="132"/>
      <c r="EU3216" s="132"/>
      <c r="EV3216" s="132"/>
      <c r="EW3216" s="132"/>
      <c r="EX3216" s="132"/>
      <c r="EY3216" s="132"/>
      <c r="EZ3216" s="132"/>
      <c r="FA3216" s="132"/>
      <c r="FB3216" s="132"/>
      <c r="FC3216" s="132"/>
      <c r="FD3216" s="132"/>
      <c r="FE3216" s="132"/>
      <c r="FF3216" s="132"/>
      <c r="FG3216" s="132"/>
      <c r="FH3216" s="132"/>
      <c r="FI3216" s="132"/>
      <c r="FJ3216" s="132"/>
      <c r="FK3216" s="132"/>
      <c r="FL3216" s="132"/>
      <c r="FM3216" s="132"/>
      <c r="FN3216" s="132"/>
      <c r="FO3216" s="132"/>
      <c r="FP3216" s="132"/>
      <c r="FQ3216" s="132"/>
      <c r="FR3216" s="132"/>
      <c r="FS3216" s="132"/>
      <c r="FT3216" s="132"/>
      <c r="FU3216" s="132"/>
      <c r="FV3216" s="132"/>
      <c r="FW3216" s="132"/>
      <c r="FX3216" s="132"/>
      <c r="FY3216" s="132"/>
      <c r="FZ3216" s="132"/>
      <c r="GA3216" s="132"/>
      <c r="GB3216" s="132"/>
      <c r="GC3216" s="132"/>
      <c r="GD3216" s="132"/>
      <c r="GE3216" s="132"/>
      <c r="GF3216" s="132"/>
      <c r="GG3216" s="132"/>
      <c r="GH3216" s="132"/>
      <c r="GI3216" s="132"/>
      <c r="GJ3216" s="132"/>
      <c r="GK3216" s="132"/>
      <c r="GL3216" s="132"/>
      <c r="GM3216" s="132"/>
      <c r="GN3216" s="132"/>
      <c r="GO3216" s="132"/>
      <c r="GP3216" s="132"/>
      <c r="GQ3216" s="132"/>
      <c r="GR3216" s="132"/>
      <c r="GS3216" s="132"/>
      <c r="GT3216" s="132"/>
      <c r="GU3216" s="132"/>
      <c r="GV3216" s="132"/>
      <c r="GW3216" s="132"/>
      <c r="GX3216" s="132"/>
      <c r="GY3216" s="132"/>
      <c r="GZ3216" s="132"/>
      <c r="HA3216" s="132"/>
      <c r="HB3216" s="132"/>
      <c r="HC3216" s="132"/>
      <c r="HD3216" s="132"/>
      <c r="HE3216" s="132"/>
      <c r="HF3216" s="132"/>
      <c r="HG3216" s="132"/>
      <c r="HH3216" s="132"/>
      <c r="HI3216" s="132"/>
      <c r="HJ3216" s="132"/>
      <c r="HK3216" s="132"/>
      <c r="HL3216" s="132"/>
      <c r="HM3216" s="132"/>
      <c r="HN3216" s="132"/>
      <c r="HO3216" s="132"/>
      <c r="HP3216" s="132"/>
      <c r="HQ3216" s="132"/>
      <c r="HR3216" s="132"/>
      <c r="HS3216" s="132"/>
      <c r="HT3216" s="132"/>
      <c r="HU3216" s="132"/>
      <c r="HV3216" s="132"/>
      <c r="HW3216" s="132"/>
      <c r="HX3216" s="132"/>
      <c r="HY3216" s="132"/>
      <c r="HZ3216" s="132"/>
      <c r="IA3216" s="132"/>
      <c r="IB3216" s="132"/>
      <c r="IC3216" s="132"/>
      <c r="ID3216" s="132"/>
      <c r="IE3216" s="132"/>
      <c r="IF3216" s="132"/>
      <c r="IG3216" s="132"/>
      <c r="IH3216" s="132"/>
      <c r="II3216" s="132"/>
      <c r="IJ3216" s="132"/>
      <c r="IK3216" s="132"/>
      <c r="IL3216" s="132"/>
      <c r="IM3216" s="132"/>
      <c r="IN3216" s="132"/>
      <c r="IO3216" s="132"/>
      <c r="IP3216" s="132"/>
      <c r="IQ3216" s="132"/>
      <c r="IR3216" s="132"/>
      <c r="IS3216" s="132"/>
      <c r="IT3216" s="132"/>
      <c r="IU3216" s="132"/>
      <c r="IV3216" s="132"/>
      <c r="IW3216" s="132"/>
      <c r="IX3216" s="132"/>
      <c r="IY3216" s="132"/>
      <c r="IZ3216" s="132"/>
      <c r="JA3216" s="132"/>
      <c r="JB3216" s="132"/>
      <c r="JC3216" s="132"/>
      <c r="JD3216" s="132"/>
      <c r="JE3216" s="132"/>
      <c r="JF3216" s="132"/>
      <c r="JG3216" s="132"/>
      <c r="JH3216" s="132"/>
      <c r="JI3216" s="132"/>
      <c r="JJ3216" s="132"/>
      <c r="JK3216" s="132"/>
      <c r="JL3216" s="132"/>
      <c r="JM3216" s="132"/>
      <c r="JN3216" s="132"/>
      <c r="JO3216" s="132"/>
      <c r="JP3216" s="132"/>
      <c r="JQ3216" s="132"/>
      <c r="JR3216" s="132"/>
      <c r="JS3216" s="132"/>
      <c r="JT3216" s="132"/>
      <c r="JU3216" s="132"/>
      <c r="JV3216" s="132"/>
      <c r="JW3216" s="132"/>
      <c r="JX3216" s="132"/>
      <c r="JY3216" s="132"/>
      <c r="JZ3216" s="132"/>
      <c r="KA3216" s="132"/>
      <c r="KB3216" s="132"/>
      <c r="KC3216" s="132"/>
      <c r="KD3216" s="132"/>
      <c r="KE3216" s="132"/>
      <c r="KF3216" s="132"/>
      <c r="KG3216" s="132"/>
      <c r="KH3216" s="132"/>
      <c r="KI3216" s="132"/>
      <c r="KJ3216" s="132"/>
      <c r="KK3216" s="132"/>
      <c r="KL3216" s="132"/>
      <c r="KM3216" s="132"/>
      <c r="KN3216" s="132"/>
      <c r="KO3216" s="132"/>
      <c r="KP3216" s="132"/>
      <c r="KQ3216" s="132"/>
      <c r="KR3216" s="132"/>
      <c r="KS3216" s="132"/>
      <c r="KT3216" s="132"/>
      <c r="KU3216" s="132"/>
      <c r="KV3216" s="132"/>
      <c r="KW3216" s="132"/>
      <c r="KX3216" s="132"/>
      <c r="KY3216" s="132"/>
      <c r="KZ3216" s="132"/>
      <c r="LA3216" s="132"/>
      <c r="LB3216" s="132"/>
      <c r="LC3216" s="132"/>
      <c r="LD3216" s="132"/>
      <c r="LE3216" s="132"/>
      <c r="LF3216" s="132"/>
      <c r="LG3216" s="132"/>
      <c r="LH3216" s="132"/>
      <c r="LI3216" s="132"/>
      <c r="LJ3216" s="132"/>
      <c r="LK3216" s="132"/>
      <c r="LL3216" s="132"/>
      <c r="LM3216" s="132"/>
      <c r="LN3216" s="132"/>
      <c r="LO3216" s="132"/>
      <c r="LP3216" s="132"/>
      <c r="LQ3216" s="132"/>
      <c r="LR3216" s="132"/>
      <c r="LS3216" s="132"/>
      <c r="LT3216" s="132"/>
      <c r="LU3216" s="132"/>
      <c r="LV3216" s="132"/>
      <c r="LW3216" s="132"/>
      <c r="LX3216" s="132"/>
      <c r="LY3216" s="132"/>
      <c r="LZ3216" s="132"/>
      <c r="MA3216" s="132"/>
      <c r="MB3216" s="132"/>
      <c r="MC3216" s="132"/>
      <c r="MD3216" s="132"/>
      <c r="ME3216" s="132"/>
      <c r="MF3216" s="132"/>
      <c r="MG3216" s="132"/>
      <c r="MH3216" s="132"/>
      <c r="MI3216" s="132"/>
      <c r="MJ3216" s="132"/>
      <c r="MK3216" s="132"/>
      <c r="ML3216" s="132"/>
      <c r="MM3216" s="132"/>
      <c r="MN3216" s="132"/>
      <c r="MO3216" s="132"/>
      <c r="MP3216" s="132"/>
      <c r="MQ3216" s="132"/>
      <c r="MR3216" s="132"/>
      <c r="MS3216" s="132"/>
      <c r="MT3216" s="132"/>
      <c r="MU3216" s="132"/>
      <c r="MV3216" s="132"/>
      <c r="MW3216" s="132"/>
      <c r="MX3216" s="132"/>
      <c r="MY3216" s="132"/>
      <c r="MZ3216" s="132"/>
      <c r="NA3216" s="132"/>
      <c r="NB3216" s="132"/>
      <c r="NC3216" s="132"/>
      <c r="ND3216" s="132"/>
      <c r="NE3216" s="132"/>
      <c r="NF3216" s="132"/>
      <c r="NG3216" s="132"/>
      <c r="NH3216" s="132"/>
      <c r="NI3216" s="132"/>
      <c r="NJ3216" s="132"/>
      <c r="NK3216" s="132"/>
      <c r="NL3216" s="132"/>
      <c r="NM3216" s="132"/>
      <c r="NN3216" s="132"/>
      <c r="NO3216" s="132"/>
      <c r="NP3216" s="132"/>
      <c r="NQ3216" s="132"/>
      <c r="NR3216" s="132"/>
      <c r="NS3216" s="132"/>
      <c r="NT3216" s="132"/>
      <c r="NU3216" s="132"/>
      <c r="NV3216" s="132"/>
      <c r="NW3216" s="132"/>
      <c r="NX3216" s="132"/>
      <c r="NY3216" s="132"/>
      <c r="NZ3216" s="132"/>
      <c r="OA3216" s="132"/>
      <c r="OB3216" s="132"/>
      <c r="OC3216" s="132"/>
      <c r="OD3216" s="132"/>
      <c r="OE3216" s="132"/>
      <c r="OF3216" s="132"/>
      <c r="OG3216" s="132"/>
      <c r="OH3216" s="132"/>
      <c r="OI3216" s="132"/>
      <c r="OJ3216" s="132"/>
      <c r="OK3216" s="132"/>
      <c r="OL3216" s="132"/>
      <c r="OM3216" s="132"/>
      <c r="ON3216" s="132"/>
      <c r="OO3216" s="132"/>
      <c r="OP3216" s="132"/>
      <c r="OQ3216" s="132"/>
      <c r="OR3216" s="132"/>
      <c r="OS3216" s="132"/>
      <c r="OT3216" s="132"/>
      <c r="OU3216" s="132"/>
      <c r="OV3216" s="132"/>
      <c r="OW3216" s="132"/>
      <c r="OX3216" s="132"/>
      <c r="OY3216" s="132"/>
      <c r="OZ3216" s="132"/>
      <c r="PA3216" s="132"/>
      <c r="PB3216" s="132"/>
      <c r="PC3216" s="132"/>
      <c r="PD3216" s="132"/>
      <c r="PE3216" s="132"/>
      <c r="PF3216" s="132"/>
      <c r="PG3216" s="132"/>
      <c r="PH3216" s="132"/>
      <c r="PI3216" s="132"/>
      <c r="PJ3216" s="132"/>
      <c r="PK3216" s="132"/>
      <c r="PL3216" s="132"/>
      <c r="PM3216" s="132"/>
      <c r="PN3216" s="132"/>
      <c r="PO3216" s="132"/>
      <c r="PP3216" s="132"/>
      <c r="PQ3216" s="132"/>
      <c r="PR3216" s="132"/>
      <c r="PS3216" s="132"/>
      <c r="PT3216" s="132"/>
      <c r="PU3216" s="132"/>
      <c r="PV3216" s="132"/>
      <c r="PW3216" s="132"/>
      <c r="PX3216" s="132"/>
      <c r="PY3216" s="132"/>
      <c r="PZ3216" s="132"/>
      <c r="QA3216" s="132"/>
      <c r="QB3216" s="132"/>
      <c r="QC3216" s="132"/>
      <c r="QD3216" s="132"/>
      <c r="QE3216" s="132"/>
      <c r="QF3216" s="132"/>
      <c r="QG3216" s="132"/>
      <c r="QH3216" s="132"/>
      <c r="QI3216" s="132"/>
      <c r="QJ3216" s="132"/>
      <c r="QK3216" s="132"/>
      <c r="QL3216" s="132"/>
      <c r="QM3216" s="132"/>
      <c r="QN3216" s="132"/>
      <c r="QO3216" s="132"/>
      <c r="QP3216" s="132"/>
      <c r="QQ3216" s="132"/>
      <c r="QR3216" s="132"/>
      <c r="QS3216" s="132"/>
      <c r="QT3216" s="132"/>
      <c r="QU3216" s="132"/>
      <c r="QV3216" s="132"/>
      <c r="QW3216" s="132"/>
      <c r="QX3216" s="132"/>
      <c r="QY3216" s="132"/>
      <c r="QZ3216" s="132"/>
      <c r="RA3216" s="132"/>
      <c r="RB3216" s="132"/>
      <c r="RC3216" s="132"/>
      <c r="RD3216" s="132"/>
      <c r="RE3216" s="132"/>
      <c r="RF3216" s="132"/>
      <c r="RG3216" s="132"/>
      <c r="RH3216" s="132"/>
      <c r="RI3216" s="132"/>
      <c r="RJ3216" s="132"/>
      <c r="RK3216" s="132"/>
      <c r="RL3216" s="132"/>
      <c r="RM3216" s="132"/>
      <c r="RN3216" s="132"/>
      <c r="RO3216" s="132"/>
      <c r="RP3216" s="132"/>
      <c r="RQ3216" s="132"/>
      <c r="RR3216" s="132"/>
      <c r="RS3216" s="132"/>
      <c r="RT3216" s="132"/>
      <c r="RU3216" s="132"/>
      <c r="RV3216" s="132"/>
      <c r="RW3216" s="132"/>
      <c r="RX3216" s="132"/>
      <c r="RY3216" s="132"/>
      <c r="RZ3216" s="132"/>
      <c r="SA3216" s="132"/>
      <c r="SB3216" s="132"/>
      <c r="SC3216" s="132"/>
      <c r="SD3216" s="132"/>
      <c r="SE3216" s="132"/>
      <c r="SF3216" s="132"/>
      <c r="SG3216" s="132"/>
      <c r="SH3216" s="132"/>
      <c r="SI3216" s="132"/>
      <c r="SJ3216" s="132"/>
      <c r="SK3216" s="132"/>
      <c r="SL3216" s="132"/>
      <c r="SM3216" s="132"/>
      <c r="SN3216" s="132"/>
      <c r="SO3216" s="132"/>
      <c r="SP3216" s="132"/>
      <c r="SQ3216" s="132"/>
      <c r="SR3216" s="132"/>
      <c r="SS3216" s="132"/>
      <c r="ST3216" s="132"/>
      <c r="SU3216" s="132"/>
      <c r="SV3216" s="132"/>
      <c r="SW3216" s="132"/>
      <c r="SX3216" s="132"/>
      <c r="SY3216" s="132"/>
      <c r="SZ3216" s="132"/>
      <c r="TA3216" s="132"/>
      <c r="TB3216" s="132"/>
      <c r="TC3216" s="132"/>
      <c r="TD3216" s="132"/>
      <c r="TE3216" s="132"/>
      <c r="TF3216" s="132"/>
      <c r="TG3216" s="132"/>
      <c r="TH3216" s="132"/>
      <c r="TI3216" s="132"/>
      <c r="TJ3216" s="132"/>
      <c r="TK3216" s="132"/>
      <c r="TL3216" s="132"/>
      <c r="TM3216" s="132"/>
      <c r="TN3216" s="132"/>
      <c r="TO3216" s="132"/>
      <c r="TP3216" s="132"/>
      <c r="TQ3216" s="132"/>
      <c r="TR3216" s="132"/>
      <c r="TS3216" s="132"/>
      <c r="TT3216" s="132"/>
      <c r="TU3216" s="132"/>
      <c r="TV3216" s="132"/>
      <c r="TW3216" s="132"/>
      <c r="TX3216" s="132"/>
      <c r="TY3216" s="132"/>
      <c r="TZ3216" s="132"/>
      <c r="UA3216" s="132"/>
      <c r="UB3216" s="132"/>
      <c r="UC3216" s="132"/>
      <c r="UD3216" s="132"/>
      <c r="UE3216" s="132"/>
      <c r="UF3216" s="132"/>
      <c r="UG3216" s="132"/>
      <c r="UH3216" s="132"/>
      <c r="UI3216" s="132"/>
      <c r="UJ3216" s="132"/>
      <c r="UK3216" s="132"/>
      <c r="UL3216" s="132"/>
      <c r="UM3216" s="132"/>
      <c r="UN3216" s="132"/>
      <c r="UO3216" s="132"/>
      <c r="UP3216" s="132"/>
      <c r="UQ3216" s="132"/>
      <c r="UR3216" s="132"/>
      <c r="US3216" s="132"/>
      <c r="UT3216" s="132"/>
      <c r="UU3216" s="132"/>
      <c r="UV3216" s="132"/>
      <c r="UW3216" s="132"/>
      <c r="UX3216" s="132"/>
      <c r="UY3216" s="132"/>
      <c r="UZ3216" s="132"/>
      <c r="VA3216" s="132"/>
      <c r="VB3216" s="132"/>
      <c r="VC3216" s="132"/>
      <c r="VD3216" s="132"/>
      <c r="VE3216" s="132"/>
      <c r="VF3216" s="132"/>
      <c r="VG3216" s="132"/>
      <c r="VH3216" s="132"/>
      <c r="VI3216" s="132"/>
      <c r="VJ3216" s="132"/>
      <c r="VK3216" s="132"/>
      <c r="VL3216" s="132"/>
      <c r="VM3216" s="132"/>
      <c r="VN3216" s="132"/>
      <c r="VO3216" s="132"/>
      <c r="VP3216" s="132"/>
      <c r="VQ3216" s="132"/>
      <c r="VR3216" s="132"/>
      <c r="VS3216" s="132"/>
      <c r="VT3216" s="132"/>
      <c r="VU3216" s="132"/>
      <c r="VV3216" s="132"/>
      <c r="VW3216" s="132"/>
      <c r="VX3216" s="132"/>
      <c r="VY3216" s="132"/>
      <c r="VZ3216" s="132"/>
      <c r="WA3216" s="132"/>
      <c r="WB3216" s="132"/>
      <c r="WC3216" s="132"/>
      <c r="WD3216" s="132"/>
      <c r="WE3216" s="132"/>
      <c r="WF3216" s="132"/>
      <c r="WG3216" s="132"/>
      <c r="WH3216" s="132"/>
      <c r="WI3216" s="132"/>
      <c r="WJ3216" s="132"/>
      <c r="WK3216" s="132"/>
      <c r="WL3216" s="132"/>
      <c r="WM3216" s="132"/>
      <c r="WN3216" s="132"/>
      <c r="WO3216" s="132"/>
      <c r="WP3216" s="132"/>
      <c r="WQ3216" s="132"/>
      <c r="WR3216" s="132"/>
      <c r="WS3216" s="132"/>
      <c r="WT3216" s="132"/>
      <c r="WU3216" s="132"/>
      <c r="WV3216" s="132"/>
      <c r="WW3216" s="132"/>
      <c r="WX3216" s="132"/>
      <c r="WY3216" s="132"/>
      <c r="WZ3216" s="132"/>
      <c r="XA3216" s="132"/>
      <c r="XB3216" s="132"/>
      <c r="XC3216" s="132"/>
      <c r="XD3216" s="132"/>
      <c r="XE3216" s="132"/>
      <c r="XF3216" s="132"/>
      <c r="XG3216" s="132"/>
      <c r="XH3216" s="132"/>
      <c r="XI3216" s="132"/>
      <c r="XJ3216" s="132"/>
      <c r="XK3216" s="132"/>
      <c r="XL3216" s="132"/>
      <c r="XM3216" s="132"/>
      <c r="XN3216" s="132"/>
      <c r="XO3216" s="132"/>
      <c r="XP3216" s="132"/>
      <c r="XQ3216" s="132"/>
      <c r="XR3216" s="132"/>
      <c r="XS3216" s="132"/>
      <c r="XT3216" s="132"/>
      <c r="XU3216" s="132"/>
      <c r="XV3216" s="132"/>
      <c r="XW3216" s="132"/>
      <c r="XX3216" s="132"/>
      <c r="XY3216" s="132"/>
      <c r="XZ3216" s="132"/>
      <c r="YA3216" s="132"/>
      <c r="YB3216" s="132"/>
      <c r="YC3216" s="132"/>
      <c r="YD3216" s="132"/>
      <c r="YE3216" s="132"/>
      <c r="YF3216" s="132"/>
      <c r="YG3216" s="132"/>
      <c r="YH3216" s="132"/>
      <c r="YI3216" s="132"/>
      <c r="YJ3216" s="132"/>
      <c r="YK3216" s="132"/>
      <c r="YL3216" s="132"/>
      <c r="YM3216" s="132"/>
      <c r="YN3216" s="132"/>
      <c r="YO3216" s="132"/>
      <c r="YP3216" s="132"/>
      <c r="YQ3216" s="132"/>
      <c r="YR3216" s="132"/>
      <c r="YS3216" s="132"/>
      <c r="YT3216" s="132"/>
      <c r="YU3216" s="132"/>
      <c r="YV3216" s="132"/>
      <c r="YW3216" s="132"/>
      <c r="YX3216" s="132"/>
      <c r="YY3216" s="132"/>
      <c r="YZ3216" s="132"/>
      <c r="ZA3216" s="132"/>
      <c r="ZB3216" s="132"/>
      <c r="ZC3216" s="132"/>
      <c r="ZD3216" s="132"/>
      <c r="ZE3216" s="132"/>
      <c r="ZF3216" s="132"/>
      <c r="ZG3216" s="132"/>
      <c r="ZH3216" s="132"/>
      <c r="ZI3216" s="132"/>
      <c r="ZJ3216" s="132"/>
      <c r="ZK3216" s="132"/>
      <c r="ZL3216" s="132"/>
      <c r="ZM3216" s="132"/>
      <c r="ZN3216" s="132"/>
      <c r="ZO3216" s="132"/>
      <c r="ZP3216" s="132"/>
      <c r="ZQ3216" s="132"/>
      <c r="ZR3216" s="132"/>
      <c r="ZS3216" s="132"/>
      <c r="ZT3216" s="132"/>
      <c r="ZU3216" s="132"/>
      <c r="ZV3216" s="132"/>
      <c r="ZW3216" s="132"/>
      <c r="ZX3216" s="132"/>
      <c r="ZY3216" s="132"/>
      <c r="ZZ3216" s="132"/>
      <c r="AAA3216" s="132"/>
      <c r="AAB3216" s="132"/>
      <c r="AAC3216" s="132"/>
      <c r="AAD3216" s="132"/>
      <c r="AAE3216" s="132"/>
      <c r="AAF3216" s="132"/>
      <c r="AAG3216" s="132"/>
      <c r="AAH3216" s="132"/>
      <c r="AAI3216" s="132"/>
      <c r="AAJ3216" s="132"/>
      <c r="AAK3216" s="132"/>
      <c r="AAL3216" s="132"/>
      <c r="AAM3216" s="132"/>
      <c r="AAN3216" s="132"/>
      <c r="AAO3216" s="132"/>
      <c r="AAP3216" s="132"/>
      <c r="AAQ3216" s="132"/>
      <c r="AAR3216" s="132"/>
      <c r="AAS3216" s="132"/>
      <c r="AAT3216" s="132"/>
      <c r="AAU3216" s="132"/>
      <c r="AAV3216" s="132"/>
      <c r="AAW3216" s="132"/>
      <c r="AAX3216" s="132"/>
      <c r="AAY3216" s="132"/>
      <c r="AAZ3216" s="132"/>
      <c r="ABA3216" s="132"/>
      <c r="ABB3216" s="132"/>
      <c r="ABC3216" s="132"/>
      <c r="ABD3216" s="132"/>
      <c r="ABE3216" s="132"/>
      <c r="ABF3216" s="132"/>
      <c r="ABG3216" s="132"/>
      <c r="ABH3216" s="132"/>
      <c r="ABI3216" s="132"/>
      <c r="ABJ3216" s="132"/>
      <c r="ABK3216" s="132"/>
      <c r="ABL3216" s="132"/>
      <c r="ABM3216" s="132"/>
      <c r="ABN3216" s="132"/>
      <c r="ABO3216" s="132"/>
      <c r="ABP3216" s="132"/>
      <c r="ABQ3216" s="132"/>
      <c r="ABR3216" s="132"/>
      <c r="ABS3216" s="132"/>
      <c r="ABT3216" s="132"/>
      <c r="ABU3216" s="132"/>
      <c r="ABV3216" s="132"/>
      <c r="ABW3216" s="132"/>
      <c r="ABX3216" s="132"/>
      <c r="ABY3216" s="132"/>
      <c r="ABZ3216" s="132"/>
      <c r="ACA3216" s="132"/>
      <c r="ACB3216" s="132"/>
      <c r="ACC3216" s="132"/>
      <c r="ACD3216" s="132"/>
      <c r="ACE3216" s="132"/>
      <c r="ACF3216" s="132"/>
      <c r="ACG3216" s="132"/>
      <c r="ACH3216" s="132"/>
      <c r="ACI3216" s="132"/>
      <c r="ACJ3216" s="132"/>
      <c r="ACK3216" s="132"/>
      <c r="ACL3216" s="132"/>
      <c r="ACM3216" s="132"/>
      <c r="ACN3216" s="132"/>
      <c r="ACO3216" s="132"/>
      <c r="ACP3216" s="132"/>
      <c r="ACQ3216" s="132"/>
      <c r="ACR3216" s="132"/>
      <c r="ACS3216" s="132"/>
      <c r="ACT3216" s="132"/>
      <c r="ACU3216" s="132"/>
      <c r="ACV3216" s="132"/>
      <c r="ACW3216" s="132"/>
      <c r="ACX3216" s="132"/>
      <c r="ACY3216" s="132"/>
      <c r="ACZ3216" s="132"/>
      <c r="ADA3216" s="132"/>
      <c r="ADB3216" s="132"/>
      <c r="ADC3216" s="132"/>
      <c r="ADD3216" s="132"/>
      <c r="ADE3216" s="132"/>
      <c r="ADF3216" s="132"/>
      <c r="ADG3216" s="132"/>
      <c r="ADH3216" s="132"/>
      <c r="ADI3216" s="132"/>
      <c r="ADJ3216" s="132"/>
      <c r="ADK3216" s="132"/>
      <c r="ADL3216" s="132"/>
      <c r="ADM3216" s="132"/>
      <c r="ADN3216" s="132"/>
      <c r="ADO3216" s="132"/>
      <c r="ADP3216" s="132"/>
      <c r="ADQ3216" s="132"/>
      <c r="ADR3216" s="132"/>
      <c r="ADS3216" s="132"/>
      <c r="ADT3216" s="132"/>
      <c r="ADU3216" s="132"/>
      <c r="ADV3216" s="132"/>
      <c r="ADW3216" s="132"/>
      <c r="ADX3216" s="132"/>
      <c r="ADY3216" s="132"/>
      <c r="ADZ3216" s="132"/>
      <c r="AEA3216" s="132"/>
      <c r="AEB3216" s="132"/>
      <c r="AEC3216" s="132"/>
      <c r="AED3216" s="132"/>
      <c r="AEE3216" s="132"/>
      <c r="AEF3216" s="132"/>
      <c r="AEG3216" s="132"/>
      <c r="AEH3216" s="132"/>
      <c r="AEI3216" s="132"/>
      <c r="AEJ3216" s="132"/>
      <c r="AEK3216" s="132"/>
      <c r="AEL3216" s="132"/>
      <c r="AEM3216" s="132"/>
      <c r="AEN3216" s="132"/>
      <c r="AEO3216" s="132"/>
      <c r="AEP3216" s="132"/>
      <c r="AEQ3216" s="132"/>
      <c r="AER3216" s="132"/>
      <c r="AES3216" s="132"/>
      <c r="AET3216" s="132"/>
      <c r="AEU3216" s="132"/>
      <c r="AEV3216" s="132"/>
      <c r="AEW3216" s="132"/>
      <c r="AEX3216" s="132"/>
      <c r="AEY3216" s="132"/>
      <c r="AEZ3216" s="132"/>
      <c r="AFA3216" s="132"/>
      <c r="AFB3216" s="132"/>
      <c r="AFC3216" s="132"/>
      <c r="AFD3216" s="132"/>
      <c r="AFE3216" s="132"/>
      <c r="AFF3216" s="132"/>
      <c r="AFG3216" s="132"/>
      <c r="AFH3216" s="132"/>
      <c r="AFI3216" s="132"/>
      <c r="AFJ3216" s="132"/>
      <c r="AFK3216" s="132"/>
      <c r="AFL3216" s="132"/>
      <c r="AFM3216" s="132"/>
      <c r="AFN3216" s="132"/>
      <c r="AFO3216" s="132"/>
      <c r="AFP3216" s="132"/>
      <c r="AFQ3216" s="132"/>
      <c r="AFR3216" s="132"/>
      <c r="AFS3216" s="132"/>
      <c r="AFT3216" s="132"/>
      <c r="AFU3216" s="132"/>
      <c r="AFV3216" s="132"/>
      <c r="AFW3216" s="132"/>
      <c r="AFX3216" s="132"/>
      <c r="AFY3216" s="132"/>
      <c r="AFZ3216" s="132"/>
      <c r="AGA3216" s="132"/>
      <c r="AGB3216" s="132"/>
      <c r="AGC3216" s="132"/>
      <c r="AGD3216" s="132"/>
      <c r="AGE3216" s="132"/>
      <c r="AGF3216" s="132"/>
      <c r="AGG3216" s="132"/>
      <c r="AGH3216" s="132"/>
      <c r="AGI3216" s="132"/>
      <c r="AGJ3216" s="132"/>
      <c r="AGK3216" s="132"/>
      <c r="AGL3216" s="132"/>
      <c r="AGM3216" s="132"/>
      <c r="AGN3216" s="132"/>
      <c r="AGO3216" s="132"/>
      <c r="AGP3216" s="132"/>
      <c r="AGQ3216" s="132"/>
      <c r="AGR3216" s="132"/>
      <c r="AGS3216" s="132"/>
      <c r="AGT3216" s="132"/>
      <c r="AGU3216" s="132"/>
      <c r="AGV3216" s="132"/>
      <c r="AGW3216" s="132"/>
      <c r="AGX3216" s="132"/>
      <c r="AGY3216" s="132"/>
      <c r="AGZ3216" s="132"/>
      <c r="AHA3216" s="132"/>
      <c r="AHB3216" s="132"/>
      <c r="AHC3216" s="132"/>
      <c r="AHD3216" s="132"/>
      <c r="AHE3216" s="132"/>
      <c r="AHF3216" s="132"/>
      <c r="AHG3216" s="132"/>
      <c r="AHH3216" s="132"/>
      <c r="AHI3216" s="132"/>
      <c r="AHJ3216" s="132"/>
      <c r="AHK3216" s="132"/>
      <c r="AHL3216" s="132"/>
      <c r="AHM3216" s="132"/>
      <c r="AHN3216" s="132"/>
      <c r="AHO3216" s="132"/>
      <c r="AHP3216" s="132"/>
      <c r="AHQ3216" s="132"/>
      <c r="AHR3216" s="132"/>
      <c r="AHS3216" s="132"/>
      <c r="AHT3216" s="132"/>
      <c r="AHU3216" s="132"/>
      <c r="AHV3216" s="132"/>
      <c r="AHW3216" s="132"/>
      <c r="AHX3216" s="132"/>
      <c r="AHY3216" s="132"/>
      <c r="AHZ3216" s="132"/>
      <c r="AIA3216" s="132"/>
      <c r="AIB3216" s="132"/>
      <c r="AIC3216" s="132"/>
      <c r="AID3216" s="132"/>
      <c r="AIE3216" s="132"/>
      <c r="AIF3216" s="132"/>
      <c r="AIG3216" s="132"/>
      <c r="AIH3216" s="132"/>
      <c r="AII3216" s="132"/>
      <c r="AIJ3216" s="132"/>
      <c r="AIK3216" s="132"/>
      <c r="AIL3216" s="132"/>
      <c r="AIM3216" s="132"/>
      <c r="AIN3216" s="132"/>
      <c r="AIO3216" s="132"/>
      <c r="AIP3216" s="132"/>
      <c r="AIQ3216" s="132"/>
      <c r="AIR3216" s="132"/>
      <c r="AIS3216" s="132"/>
      <c r="AIT3216" s="132"/>
      <c r="AIU3216" s="132"/>
      <c r="AIV3216" s="132"/>
      <c r="AIW3216" s="132"/>
      <c r="AIX3216" s="132"/>
      <c r="AIY3216" s="132"/>
      <c r="AIZ3216" s="132"/>
      <c r="AJA3216" s="132"/>
      <c r="AJB3216" s="132"/>
      <c r="AJC3216" s="132"/>
      <c r="AJD3216" s="132"/>
      <c r="AJE3216" s="132"/>
      <c r="AJF3216" s="132"/>
      <c r="AJG3216" s="132"/>
      <c r="AJH3216" s="132"/>
      <c r="AJI3216" s="132"/>
      <c r="AJJ3216" s="132"/>
      <c r="AJK3216" s="132"/>
      <c r="AJL3216" s="132"/>
      <c r="AJM3216" s="132"/>
      <c r="AJN3216" s="132"/>
      <c r="AJO3216" s="132"/>
      <c r="AJP3216" s="132"/>
      <c r="AJQ3216" s="132"/>
      <c r="AJR3216" s="132"/>
      <c r="AJS3216" s="132"/>
      <c r="AJT3216" s="132"/>
      <c r="AJU3216" s="132"/>
      <c r="AJV3216" s="132"/>
      <c r="AJW3216" s="132"/>
      <c r="AJX3216" s="132"/>
      <c r="AJY3216" s="132"/>
      <c r="AJZ3216" s="132"/>
      <c r="AKA3216" s="132"/>
      <c r="AKB3216" s="132"/>
      <c r="AKC3216" s="132"/>
      <c r="AKD3216" s="132"/>
      <c r="AKE3216" s="132"/>
      <c r="AKF3216" s="132"/>
      <c r="AKG3216" s="132"/>
      <c r="AKH3216" s="132"/>
      <c r="AKI3216" s="132"/>
      <c r="AKJ3216" s="132"/>
      <c r="AKK3216" s="132"/>
      <c r="AKL3216" s="132"/>
      <c r="AKM3216" s="132"/>
      <c r="AKN3216" s="132"/>
      <c r="AKO3216" s="132"/>
      <c r="AKP3216" s="132"/>
      <c r="AKQ3216" s="132"/>
      <c r="AKR3216" s="132"/>
      <c r="AKS3216" s="132"/>
      <c r="AKT3216" s="132"/>
      <c r="AKU3216" s="132"/>
      <c r="AKV3216" s="132"/>
      <c r="AKW3216" s="132"/>
      <c r="AKX3216" s="132"/>
      <c r="AKY3216" s="132"/>
      <c r="AKZ3216" s="132"/>
      <c r="ALA3216" s="132"/>
      <c r="ALB3216" s="132"/>
      <c r="ALC3216" s="132"/>
      <c r="ALD3216" s="132"/>
      <c r="ALE3216" s="132"/>
      <c r="ALF3216" s="132"/>
      <c r="ALG3216" s="132"/>
      <c r="ALH3216" s="132"/>
      <c r="ALI3216" s="132"/>
      <c r="ALJ3216" s="132"/>
      <c r="ALK3216" s="132"/>
      <c r="ALL3216" s="132"/>
      <c r="ALM3216" s="132"/>
      <c r="ALN3216" s="132"/>
      <c r="ALO3216" s="132"/>
      <c r="ALP3216" s="132"/>
      <c r="ALQ3216" s="132"/>
      <c r="ALR3216" s="132"/>
      <c r="ALS3216" s="132"/>
      <c r="ALT3216" s="132"/>
      <c r="ALU3216" s="132"/>
      <c r="ALV3216" s="132"/>
      <c r="ALW3216" s="132"/>
      <c r="ALX3216" s="132"/>
      <c r="ALY3216" s="132"/>
      <c r="ALZ3216" s="132"/>
      <c r="AMA3216" s="132"/>
      <c r="AMB3216" s="132"/>
      <c r="AMC3216" s="132"/>
      <c r="AMD3216" s="132"/>
      <c r="AME3216" s="132"/>
      <c r="AMF3216" s="132"/>
      <c r="AMG3216" s="132"/>
      <c r="AMH3216" s="132"/>
      <c r="AMI3216" s="132"/>
      <c r="AMJ3216" s="132"/>
      <c r="AMK3216" s="132"/>
      <c r="AML3216" s="132"/>
      <c r="AMM3216" s="132"/>
      <c r="AMN3216" s="132"/>
      <c r="AMO3216" s="132"/>
      <c r="AMP3216" s="132"/>
      <c r="AMQ3216" s="132"/>
      <c r="AMR3216" s="132"/>
      <c r="AMS3216" s="132"/>
      <c r="AMT3216" s="132"/>
      <c r="AMU3216" s="132"/>
      <c r="AMV3216" s="132"/>
      <c r="AMW3216" s="132"/>
      <c r="AMX3216" s="132"/>
      <c r="AMY3216" s="132"/>
      <c r="AMZ3216" s="132"/>
      <c r="ANA3216" s="132"/>
      <c r="ANB3216" s="132"/>
      <c r="ANC3216" s="132"/>
      <c r="AND3216" s="132"/>
      <c r="ANE3216" s="132"/>
      <c r="ANF3216" s="132"/>
      <c r="ANG3216" s="132"/>
      <c r="ANH3216" s="132"/>
      <c r="ANI3216" s="132"/>
      <c r="ANJ3216" s="132"/>
      <c r="ANK3216" s="132"/>
      <c r="ANL3216" s="132"/>
      <c r="ANM3216" s="132"/>
      <c r="ANN3216" s="132"/>
      <c r="ANO3216" s="132"/>
      <c r="ANP3216" s="132"/>
      <c r="ANQ3216" s="132"/>
      <c r="ANR3216" s="132"/>
      <c r="ANS3216" s="132"/>
      <c r="ANT3216" s="132"/>
      <c r="ANU3216" s="132"/>
      <c r="ANV3216" s="132"/>
      <c r="ANW3216" s="132"/>
      <c r="ANX3216" s="132"/>
      <c r="ANY3216" s="132"/>
      <c r="ANZ3216" s="132"/>
      <c r="AOA3216" s="132"/>
      <c r="AOB3216" s="132"/>
      <c r="AOC3216" s="132"/>
      <c r="AOD3216" s="132"/>
      <c r="AOE3216" s="132"/>
      <c r="AOF3216" s="132"/>
      <c r="AOG3216" s="132"/>
      <c r="AOH3216" s="132"/>
      <c r="AOI3216" s="132"/>
      <c r="AOJ3216" s="132"/>
      <c r="AOK3216" s="132"/>
      <c r="AOL3216" s="132"/>
      <c r="AOM3216" s="132"/>
      <c r="AON3216" s="132"/>
      <c r="AOO3216" s="132"/>
      <c r="AOP3216" s="132"/>
      <c r="AOQ3216" s="132"/>
      <c r="AOR3216" s="132"/>
      <c r="AOS3216" s="132"/>
      <c r="AOT3216" s="132"/>
      <c r="AOU3216" s="132"/>
      <c r="AOV3216" s="132"/>
      <c r="AOW3216" s="132"/>
      <c r="AOX3216" s="132"/>
      <c r="AOY3216" s="132"/>
      <c r="AOZ3216" s="132"/>
      <c r="APA3216" s="132"/>
      <c r="APB3216" s="132"/>
      <c r="APC3216" s="132"/>
      <c r="APD3216" s="132"/>
      <c r="APE3216" s="132"/>
      <c r="APF3216" s="132"/>
      <c r="APG3216" s="132"/>
      <c r="APH3216" s="132"/>
      <c r="API3216" s="132"/>
      <c r="APJ3216" s="132"/>
      <c r="APK3216" s="132"/>
      <c r="APL3216" s="132"/>
      <c r="APM3216" s="132"/>
      <c r="APN3216" s="132"/>
      <c r="APO3216" s="132"/>
      <c r="APP3216" s="132"/>
      <c r="APQ3216" s="132"/>
      <c r="APR3216" s="132"/>
      <c r="APS3216" s="132"/>
      <c r="APT3216" s="132"/>
      <c r="APU3216" s="132"/>
      <c r="APV3216" s="132"/>
      <c r="APW3216" s="132"/>
      <c r="APX3216" s="132"/>
      <c r="APY3216" s="132"/>
      <c r="APZ3216" s="132"/>
      <c r="AQA3216" s="132"/>
      <c r="AQB3216" s="132"/>
      <c r="AQC3216" s="132"/>
      <c r="AQD3216" s="132"/>
      <c r="AQE3216" s="132"/>
      <c r="AQF3216" s="132"/>
      <c r="AQG3216" s="132"/>
      <c r="AQH3216" s="132"/>
      <c r="AQI3216" s="132"/>
      <c r="AQJ3216" s="132"/>
      <c r="AQK3216" s="132"/>
      <c r="AQL3216" s="132"/>
      <c r="AQM3216" s="132"/>
      <c r="AQN3216" s="132"/>
      <c r="AQO3216" s="132"/>
      <c r="AQP3216" s="132"/>
      <c r="AQQ3216" s="132"/>
      <c r="AQR3216" s="132"/>
      <c r="AQS3216" s="132"/>
      <c r="AQT3216" s="132"/>
      <c r="AQU3216" s="132"/>
      <c r="AQV3216" s="132"/>
      <c r="AQW3216" s="132"/>
      <c r="AQX3216" s="132"/>
      <c r="AQY3216" s="132"/>
      <c r="AQZ3216" s="132"/>
      <c r="ARA3216" s="132"/>
      <c r="ARB3216" s="132"/>
      <c r="ARC3216" s="132"/>
      <c r="ARD3216" s="132"/>
      <c r="ARE3216" s="132"/>
      <c r="ARF3216" s="132"/>
      <c r="ARG3216" s="132"/>
      <c r="ARH3216" s="132"/>
      <c r="ARI3216" s="132"/>
      <c r="ARJ3216" s="132"/>
      <c r="ARK3216" s="132"/>
      <c r="ARL3216" s="132"/>
      <c r="ARM3216" s="132"/>
      <c r="ARN3216" s="132"/>
      <c r="ARO3216" s="132"/>
      <c r="ARP3216" s="132"/>
      <c r="ARQ3216" s="132"/>
      <c r="ARR3216" s="132"/>
      <c r="ARS3216" s="132"/>
      <c r="ART3216" s="132"/>
      <c r="ARU3216" s="132"/>
      <c r="ARV3216" s="132"/>
      <c r="ARW3216" s="132"/>
      <c r="ARX3216" s="132"/>
      <c r="ARY3216" s="132"/>
      <c r="ARZ3216" s="132"/>
      <c r="ASA3216" s="132"/>
      <c r="ASB3216" s="132"/>
      <c r="ASC3216" s="132"/>
      <c r="ASD3216" s="132"/>
      <c r="ASE3216" s="132"/>
      <c r="ASF3216" s="132"/>
      <c r="ASG3216" s="132"/>
      <c r="ASH3216" s="132"/>
      <c r="ASI3216" s="132"/>
      <c r="ASJ3216" s="132"/>
      <c r="ASK3216" s="132"/>
      <c r="ASL3216" s="132"/>
      <c r="ASM3216" s="132"/>
      <c r="ASN3216" s="132"/>
      <c r="ASO3216" s="132"/>
      <c r="ASP3216" s="132"/>
      <c r="ASQ3216" s="132"/>
      <c r="ASR3216" s="132"/>
      <c r="ASS3216" s="132"/>
      <c r="AST3216" s="132"/>
      <c r="ASU3216" s="132"/>
      <c r="ASV3216" s="132"/>
      <c r="ASW3216" s="132"/>
      <c r="ASX3216" s="132"/>
      <c r="ASY3216" s="132"/>
      <c r="ASZ3216" s="132"/>
      <c r="ATA3216" s="132"/>
      <c r="ATB3216" s="132"/>
      <c r="ATC3216" s="132"/>
      <c r="ATD3216" s="132"/>
      <c r="ATE3216" s="132"/>
      <c r="ATF3216" s="132"/>
      <c r="ATG3216" s="132"/>
      <c r="ATH3216" s="132"/>
      <c r="ATI3216" s="132"/>
      <c r="ATJ3216" s="132"/>
      <c r="ATK3216" s="132"/>
      <c r="ATL3216" s="132"/>
      <c r="ATM3216" s="132"/>
      <c r="ATN3216" s="132"/>
      <c r="ATO3216" s="132"/>
      <c r="ATP3216" s="132"/>
      <c r="ATQ3216" s="132"/>
      <c r="ATR3216" s="132"/>
      <c r="ATS3216" s="132"/>
      <c r="ATT3216" s="132"/>
      <c r="ATU3216" s="132"/>
      <c r="ATV3216" s="132"/>
      <c r="ATW3216" s="132"/>
      <c r="ATX3216" s="132"/>
      <c r="ATY3216" s="132"/>
      <c r="ATZ3216" s="132"/>
      <c r="AUA3216" s="132"/>
      <c r="AUB3216" s="132"/>
      <c r="AUC3216" s="132"/>
      <c r="AUD3216" s="132"/>
      <c r="AUE3216" s="132"/>
      <c r="AUF3216" s="132"/>
      <c r="AUG3216" s="132"/>
      <c r="AUH3216" s="132"/>
      <c r="AUI3216" s="132"/>
      <c r="AUJ3216" s="132"/>
      <c r="AUK3216" s="132"/>
      <c r="AUL3216" s="132"/>
      <c r="AUM3216" s="132"/>
      <c r="AUN3216" s="132"/>
      <c r="AUO3216" s="132"/>
      <c r="AUP3216" s="132"/>
      <c r="AUQ3216" s="132"/>
      <c r="AUR3216" s="132"/>
      <c r="AUS3216" s="132"/>
      <c r="AUT3216" s="132"/>
      <c r="AUU3216" s="132"/>
      <c r="AUV3216" s="132"/>
      <c r="AUW3216" s="132"/>
      <c r="AUX3216" s="132"/>
      <c r="AUY3216" s="132"/>
      <c r="AUZ3216" s="132"/>
      <c r="AVA3216" s="132"/>
      <c r="AVB3216" s="132"/>
      <c r="AVC3216" s="132"/>
      <c r="AVD3216" s="132"/>
      <c r="AVE3216" s="132"/>
      <c r="AVF3216" s="132"/>
      <c r="AVG3216" s="132"/>
      <c r="AVH3216" s="132"/>
      <c r="AVI3216" s="132"/>
      <c r="AVJ3216" s="132"/>
      <c r="AVK3216" s="132"/>
      <c r="AVL3216" s="132"/>
      <c r="AVM3216" s="132"/>
      <c r="AVN3216" s="132"/>
      <c r="AVO3216" s="132"/>
      <c r="AVP3216" s="132"/>
      <c r="AVQ3216" s="132"/>
      <c r="AVR3216" s="132"/>
      <c r="AVS3216" s="132"/>
      <c r="AVT3216" s="132"/>
      <c r="AVU3216" s="132"/>
      <c r="AVV3216" s="132"/>
      <c r="AVW3216" s="132"/>
      <c r="AVX3216" s="132"/>
      <c r="AVY3216" s="132"/>
      <c r="AVZ3216" s="132"/>
      <c r="AWA3216" s="132"/>
      <c r="AWB3216" s="132"/>
      <c r="AWC3216" s="132"/>
      <c r="AWD3216" s="132"/>
      <c r="AWE3216" s="132"/>
      <c r="AWF3216" s="132"/>
      <c r="AWG3216" s="132"/>
      <c r="AWH3216" s="132"/>
      <c r="AWI3216" s="132"/>
      <c r="AWJ3216" s="132"/>
      <c r="AWK3216" s="132"/>
      <c r="AWL3216" s="132"/>
      <c r="AWM3216" s="132"/>
      <c r="AWN3216" s="132"/>
      <c r="AWO3216" s="132"/>
      <c r="AWP3216" s="132"/>
      <c r="AWQ3216" s="132"/>
      <c r="AWR3216" s="132"/>
      <c r="AWS3216" s="132"/>
      <c r="AWT3216" s="132"/>
      <c r="AWU3216" s="132"/>
      <c r="AWV3216" s="132"/>
      <c r="AWW3216" s="132"/>
      <c r="AWX3216" s="132"/>
      <c r="AWY3216" s="132"/>
      <c r="AWZ3216" s="132"/>
      <c r="AXA3216" s="132"/>
      <c r="AXB3216" s="132"/>
      <c r="AXC3216" s="132"/>
      <c r="AXD3216" s="132"/>
      <c r="AXE3216" s="132"/>
      <c r="AXF3216" s="132"/>
      <c r="AXG3216" s="132"/>
      <c r="AXH3216" s="132"/>
      <c r="AXI3216" s="132"/>
      <c r="AXJ3216" s="132"/>
      <c r="AXK3216" s="132"/>
      <c r="AXL3216" s="132"/>
      <c r="AXM3216" s="132"/>
      <c r="AXN3216" s="132"/>
      <c r="AXO3216" s="132"/>
      <c r="AXP3216" s="132"/>
      <c r="AXQ3216" s="132"/>
      <c r="AXR3216" s="132"/>
      <c r="AXS3216" s="132"/>
      <c r="AXT3216" s="132"/>
      <c r="AXU3216" s="132"/>
      <c r="AXV3216" s="132"/>
      <c r="AXW3216" s="132"/>
      <c r="AXX3216" s="132"/>
      <c r="AXY3216" s="132"/>
      <c r="AXZ3216" s="132"/>
      <c r="AYA3216" s="132"/>
      <c r="AYB3216" s="132"/>
      <c r="AYC3216" s="132"/>
      <c r="AYD3216" s="132"/>
      <c r="AYE3216" s="132"/>
      <c r="AYF3216" s="132"/>
      <c r="AYG3216" s="132"/>
      <c r="AYH3216" s="132"/>
      <c r="AYI3216" s="132"/>
      <c r="AYJ3216" s="132"/>
      <c r="AYK3216" s="132"/>
      <c r="AYL3216" s="132"/>
      <c r="AYM3216" s="132"/>
      <c r="AYN3216" s="132"/>
      <c r="AYO3216" s="132"/>
      <c r="AYP3216" s="132"/>
      <c r="AYQ3216" s="132"/>
      <c r="AYR3216" s="132"/>
      <c r="AYS3216" s="132"/>
      <c r="AYT3216" s="132"/>
      <c r="AYU3216" s="132"/>
      <c r="AYV3216" s="132"/>
      <c r="AYW3216" s="132"/>
      <c r="AYX3216" s="132"/>
      <c r="AYY3216" s="132"/>
      <c r="AYZ3216" s="132"/>
      <c r="AZA3216" s="132"/>
      <c r="AZB3216" s="132"/>
      <c r="AZC3216" s="132"/>
      <c r="AZD3216" s="132"/>
      <c r="AZE3216" s="132"/>
      <c r="AZF3216" s="132"/>
      <c r="AZG3216" s="132"/>
      <c r="AZH3216" s="132"/>
      <c r="AZI3216" s="132"/>
      <c r="AZJ3216" s="132"/>
      <c r="AZK3216" s="132"/>
      <c r="AZL3216" s="132"/>
      <c r="AZM3216" s="132"/>
      <c r="AZN3216" s="132"/>
      <c r="AZO3216" s="132"/>
      <c r="AZP3216" s="132"/>
      <c r="AZQ3216" s="132"/>
      <c r="AZR3216" s="132"/>
      <c r="AZS3216" s="132"/>
      <c r="AZT3216" s="132"/>
      <c r="AZU3216" s="132"/>
      <c r="AZV3216" s="132"/>
      <c r="AZW3216" s="132"/>
      <c r="AZX3216" s="132"/>
      <c r="AZY3216" s="132"/>
      <c r="AZZ3216" s="132"/>
      <c r="BAA3216" s="132"/>
      <c r="BAB3216" s="132"/>
      <c r="BAC3216" s="132"/>
      <c r="BAD3216" s="132"/>
      <c r="BAE3216" s="132"/>
      <c r="BAF3216" s="132"/>
      <c r="BAG3216" s="132"/>
      <c r="BAH3216" s="132"/>
      <c r="BAI3216" s="132"/>
      <c r="BAJ3216" s="132"/>
      <c r="BAK3216" s="132"/>
      <c r="BAL3216" s="132"/>
      <c r="BAM3216" s="132"/>
      <c r="BAN3216" s="132"/>
      <c r="BAO3216" s="132"/>
      <c r="BAP3216" s="132"/>
      <c r="BAQ3216" s="132"/>
      <c r="BAR3216" s="132"/>
      <c r="BAS3216" s="132"/>
      <c r="BAT3216" s="132"/>
      <c r="BAU3216" s="132"/>
      <c r="BAV3216" s="132"/>
      <c r="BAW3216" s="132"/>
      <c r="BAX3216" s="132"/>
      <c r="BAY3216" s="132"/>
      <c r="BAZ3216" s="132"/>
      <c r="BBA3216" s="132"/>
      <c r="BBB3216" s="132"/>
      <c r="BBC3216" s="132"/>
      <c r="BBD3216" s="132"/>
      <c r="BBE3216" s="132"/>
      <c r="BBF3216" s="132"/>
      <c r="BBG3216" s="132"/>
      <c r="BBH3216" s="132"/>
      <c r="BBI3216" s="132"/>
      <c r="BBJ3216" s="132"/>
      <c r="BBK3216" s="132"/>
      <c r="BBL3216" s="132"/>
      <c r="BBM3216" s="132"/>
      <c r="BBN3216" s="132"/>
      <c r="BBO3216" s="132"/>
      <c r="BBP3216" s="132"/>
      <c r="BBQ3216" s="132"/>
      <c r="BBR3216" s="132"/>
      <c r="BBS3216" s="132"/>
      <c r="BBT3216" s="132"/>
      <c r="BBU3216" s="132"/>
      <c r="BBV3216" s="132"/>
      <c r="BBW3216" s="132"/>
      <c r="BBX3216" s="132"/>
      <c r="BBY3216" s="132"/>
      <c r="BBZ3216" s="132"/>
      <c r="BCA3216" s="132"/>
      <c r="BCB3216" s="132"/>
      <c r="BCC3216" s="132"/>
      <c r="BCD3216" s="132"/>
      <c r="BCE3216" s="132"/>
      <c r="BCF3216" s="132"/>
      <c r="BCG3216" s="132"/>
      <c r="BCH3216" s="132"/>
      <c r="BCI3216" s="132"/>
      <c r="BCJ3216" s="132"/>
      <c r="BCK3216" s="132"/>
      <c r="BCL3216" s="132"/>
      <c r="BCM3216" s="132"/>
      <c r="BCN3216" s="132"/>
      <c r="BCO3216" s="132"/>
      <c r="BCP3216" s="132"/>
      <c r="BCQ3216" s="132"/>
      <c r="BCR3216" s="132"/>
      <c r="BCS3216" s="132"/>
      <c r="BCT3216" s="132"/>
      <c r="BCU3216" s="132"/>
      <c r="BCV3216" s="132"/>
      <c r="BCW3216" s="132"/>
      <c r="BCX3216" s="132"/>
      <c r="BCY3216" s="132"/>
      <c r="BCZ3216" s="132"/>
      <c r="BDA3216" s="132"/>
      <c r="BDB3216" s="132"/>
      <c r="BDC3216" s="132"/>
      <c r="BDD3216" s="132"/>
      <c r="BDE3216" s="132"/>
      <c r="BDF3216" s="132"/>
      <c r="BDG3216" s="132"/>
      <c r="BDH3216" s="132"/>
      <c r="BDI3216" s="132"/>
      <c r="BDJ3216" s="132"/>
      <c r="BDK3216" s="132"/>
      <c r="BDL3216" s="132"/>
      <c r="BDM3216" s="132"/>
      <c r="BDN3216" s="132"/>
      <c r="BDO3216" s="132"/>
      <c r="BDP3216" s="132"/>
      <c r="BDQ3216" s="132"/>
      <c r="BDR3216" s="132"/>
      <c r="BDS3216" s="132"/>
      <c r="BDT3216" s="132"/>
      <c r="BDU3216" s="132"/>
      <c r="BDV3216" s="132"/>
      <c r="BDW3216" s="132"/>
      <c r="BDX3216" s="132"/>
      <c r="BDY3216" s="132"/>
      <c r="BDZ3216" s="132"/>
      <c r="BEA3216" s="132"/>
      <c r="BEB3216" s="132"/>
      <c r="BEC3216" s="132"/>
      <c r="BED3216" s="132"/>
      <c r="BEE3216" s="132"/>
      <c r="BEF3216" s="132"/>
      <c r="BEG3216" s="132"/>
      <c r="BEH3216" s="132"/>
      <c r="BEI3216" s="132"/>
      <c r="BEJ3216" s="132"/>
      <c r="BEK3216" s="132"/>
      <c r="BEL3216" s="132"/>
      <c r="BEM3216" s="132"/>
      <c r="BEN3216" s="132"/>
      <c r="BEO3216" s="132"/>
      <c r="BEP3216" s="132"/>
      <c r="BEQ3216" s="132"/>
      <c r="BER3216" s="132"/>
      <c r="BES3216" s="132"/>
      <c r="BET3216" s="132"/>
      <c r="BEU3216" s="132"/>
      <c r="BEV3216" s="132"/>
      <c r="BEW3216" s="132"/>
      <c r="BEX3216" s="132"/>
      <c r="BEY3216" s="132"/>
      <c r="BEZ3216" s="132"/>
      <c r="BFA3216" s="132"/>
      <c r="BFB3216" s="132"/>
      <c r="BFC3216" s="132"/>
      <c r="BFD3216" s="132"/>
      <c r="BFE3216" s="132"/>
      <c r="BFF3216" s="132"/>
      <c r="BFG3216" s="132"/>
      <c r="BFH3216" s="132"/>
      <c r="BFI3216" s="132"/>
      <c r="BFJ3216" s="132"/>
      <c r="BFK3216" s="132"/>
      <c r="BFL3216" s="132"/>
      <c r="BFM3216" s="132"/>
      <c r="BFN3216" s="132"/>
      <c r="BFO3216" s="132"/>
      <c r="BFP3216" s="132"/>
      <c r="BFQ3216" s="132"/>
      <c r="BFR3216" s="132"/>
      <c r="BFS3216" s="132"/>
      <c r="BFT3216" s="132"/>
      <c r="BFU3216" s="132"/>
      <c r="BFV3216" s="132"/>
      <c r="BFW3216" s="132"/>
      <c r="BFX3216" s="132"/>
      <c r="BFY3216" s="132"/>
      <c r="BFZ3216" s="132"/>
      <c r="BGA3216" s="132"/>
      <c r="BGB3216" s="132"/>
      <c r="BGC3216" s="132"/>
      <c r="BGD3216" s="132"/>
      <c r="BGE3216" s="132"/>
      <c r="BGF3216" s="132"/>
      <c r="BGG3216" s="132"/>
      <c r="BGH3216" s="132"/>
      <c r="BGI3216" s="132"/>
      <c r="BGJ3216" s="132"/>
      <c r="BGK3216" s="132"/>
      <c r="BGL3216" s="132"/>
      <c r="BGM3216" s="132"/>
      <c r="BGN3216" s="132"/>
      <c r="BGO3216" s="132"/>
      <c r="BGP3216" s="132"/>
      <c r="BGQ3216" s="132"/>
      <c r="BGR3216" s="132"/>
      <c r="BGS3216" s="132"/>
      <c r="BGT3216" s="132"/>
      <c r="BGU3216" s="132"/>
      <c r="BGV3216" s="132"/>
      <c r="BGW3216" s="132"/>
      <c r="BGX3216" s="132"/>
      <c r="BGY3216" s="132"/>
      <c r="BGZ3216" s="132"/>
      <c r="BHA3216" s="132"/>
      <c r="BHB3216" s="132"/>
      <c r="BHC3216" s="132"/>
      <c r="BHD3216" s="132"/>
      <c r="BHE3216" s="132"/>
      <c r="BHF3216" s="132"/>
      <c r="BHG3216" s="132"/>
      <c r="BHH3216" s="132"/>
      <c r="BHI3216" s="132"/>
      <c r="BHJ3216" s="132"/>
      <c r="BHK3216" s="132"/>
      <c r="BHL3216" s="132"/>
      <c r="BHM3216" s="132"/>
      <c r="BHN3216" s="132"/>
      <c r="BHO3216" s="132"/>
      <c r="BHP3216" s="132"/>
      <c r="BHQ3216" s="132"/>
      <c r="BHR3216" s="132"/>
      <c r="BHS3216" s="132"/>
      <c r="BHT3216" s="132"/>
      <c r="BHU3216" s="132"/>
      <c r="BHV3216" s="132"/>
      <c r="BHW3216" s="132"/>
      <c r="BHX3216" s="132"/>
      <c r="BHY3216" s="132"/>
      <c r="BHZ3216" s="132"/>
      <c r="BIA3216" s="132"/>
      <c r="BIB3216" s="132"/>
      <c r="BIC3216" s="132"/>
      <c r="BID3216" s="132"/>
      <c r="BIE3216" s="132"/>
      <c r="BIF3216" s="132"/>
      <c r="BIG3216" s="132"/>
      <c r="BIH3216" s="132"/>
      <c r="BII3216" s="132"/>
      <c r="BIJ3216" s="132"/>
      <c r="BIK3216" s="132"/>
      <c r="BIL3216" s="132"/>
      <c r="BIM3216" s="132"/>
      <c r="BIN3216" s="132"/>
      <c r="BIO3216" s="132"/>
      <c r="BIP3216" s="132"/>
      <c r="BIQ3216" s="132"/>
      <c r="BIR3216" s="132"/>
      <c r="BIS3216" s="132"/>
      <c r="BIT3216" s="132"/>
      <c r="BIU3216" s="132"/>
      <c r="BIV3216" s="132"/>
      <c r="BIW3216" s="132"/>
      <c r="BIX3216" s="132"/>
      <c r="BIY3216" s="132"/>
      <c r="BIZ3216" s="132"/>
      <c r="BJA3216" s="132"/>
      <c r="BJB3216" s="132"/>
      <c r="BJC3216" s="132"/>
      <c r="BJD3216" s="132"/>
      <c r="BJE3216" s="132"/>
      <c r="BJF3216" s="132"/>
      <c r="BJG3216" s="132"/>
      <c r="BJH3216" s="132"/>
      <c r="BJI3216" s="132"/>
      <c r="BJJ3216" s="132"/>
      <c r="BJK3216" s="132"/>
      <c r="BJL3216" s="132"/>
      <c r="BJM3216" s="132"/>
      <c r="BJN3216" s="132"/>
      <c r="BJO3216" s="132"/>
      <c r="BJP3216" s="132"/>
      <c r="BJQ3216" s="132"/>
      <c r="BJR3216" s="132"/>
      <c r="BJS3216" s="132"/>
      <c r="BJT3216" s="132"/>
      <c r="BJU3216" s="132"/>
      <c r="BJV3216" s="132"/>
      <c r="BJW3216" s="132"/>
      <c r="BJX3216" s="132"/>
      <c r="BJY3216" s="132"/>
      <c r="BJZ3216" s="132"/>
      <c r="BKA3216" s="132"/>
      <c r="BKB3216" s="132"/>
      <c r="BKC3216" s="132"/>
      <c r="BKD3216" s="132"/>
      <c r="BKE3216" s="132"/>
      <c r="BKF3216" s="132"/>
      <c r="BKG3216" s="132"/>
      <c r="BKH3216" s="132"/>
      <c r="BKI3216" s="132"/>
      <c r="BKJ3216" s="132"/>
      <c r="BKK3216" s="132"/>
      <c r="BKL3216" s="132"/>
      <c r="BKM3216" s="132"/>
      <c r="BKN3216" s="132"/>
      <c r="BKO3216" s="132"/>
      <c r="BKP3216" s="132"/>
      <c r="BKQ3216" s="132"/>
      <c r="BKR3216" s="132"/>
      <c r="BKS3216" s="132"/>
      <c r="BKT3216" s="132"/>
      <c r="BKU3216" s="132"/>
      <c r="BKV3216" s="132"/>
      <c r="BKW3216" s="132"/>
      <c r="BKX3216" s="132"/>
      <c r="BKY3216" s="132"/>
      <c r="BKZ3216" s="132"/>
      <c r="BLA3216" s="132"/>
      <c r="BLB3216" s="132"/>
      <c r="BLC3216" s="132"/>
      <c r="BLD3216" s="132"/>
      <c r="BLE3216" s="132"/>
      <c r="BLF3216" s="132"/>
      <c r="BLG3216" s="132"/>
      <c r="BLH3216" s="132"/>
      <c r="BLI3216" s="132"/>
      <c r="BLJ3216" s="132"/>
      <c r="BLK3216" s="132"/>
      <c r="BLL3216" s="132"/>
      <c r="BLM3216" s="132"/>
      <c r="BLN3216" s="132"/>
      <c r="BLO3216" s="132"/>
      <c r="BLP3216" s="132"/>
      <c r="BLQ3216" s="132"/>
      <c r="BLR3216" s="132"/>
      <c r="BLS3216" s="132"/>
      <c r="BLT3216" s="132"/>
      <c r="BLU3216" s="132"/>
      <c r="BLV3216" s="132"/>
      <c r="BLW3216" s="132"/>
      <c r="BLX3216" s="132"/>
      <c r="BLY3216" s="132"/>
      <c r="BLZ3216" s="132"/>
      <c r="BMA3216" s="132"/>
      <c r="BMB3216" s="132"/>
      <c r="BMC3216" s="132"/>
      <c r="BMD3216" s="132"/>
      <c r="BME3216" s="132"/>
      <c r="BMF3216" s="132"/>
      <c r="BMG3216" s="132"/>
      <c r="BMH3216" s="132"/>
      <c r="BMI3216" s="132"/>
      <c r="BMJ3216" s="132"/>
      <c r="BMK3216" s="132"/>
      <c r="BML3216" s="132"/>
      <c r="BMM3216" s="132"/>
      <c r="BMN3216" s="132"/>
      <c r="BMO3216" s="132"/>
      <c r="BMP3216" s="132"/>
      <c r="BMQ3216" s="132"/>
      <c r="BMR3216" s="132"/>
      <c r="BMS3216" s="132"/>
      <c r="BMT3216" s="132"/>
      <c r="BMU3216" s="132"/>
      <c r="BMV3216" s="132"/>
      <c r="BMW3216" s="132"/>
      <c r="BMX3216" s="132"/>
      <c r="BMY3216" s="132"/>
      <c r="BMZ3216" s="132"/>
      <c r="BNA3216" s="132"/>
      <c r="BNB3216" s="132"/>
      <c r="BNC3216" s="132"/>
      <c r="BND3216" s="132"/>
      <c r="BNE3216" s="132"/>
      <c r="BNF3216" s="132"/>
      <c r="BNG3216" s="132"/>
      <c r="BNH3216" s="132"/>
      <c r="BNI3216" s="132"/>
      <c r="BNJ3216" s="132"/>
      <c r="BNK3216" s="132"/>
      <c r="BNL3216" s="132"/>
      <c r="BNM3216" s="132"/>
      <c r="BNN3216" s="132"/>
      <c r="BNO3216" s="132"/>
      <c r="BNP3216" s="132"/>
      <c r="BNQ3216" s="132"/>
      <c r="BNR3216" s="132"/>
      <c r="BNS3216" s="132"/>
      <c r="BNT3216" s="132"/>
      <c r="BNU3216" s="132"/>
      <c r="BNV3216" s="132"/>
      <c r="BNW3216" s="132"/>
      <c r="BNX3216" s="132"/>
      <c r="BNY3216" s="132"/>
      <c r="BNZ3216" s="132"/>
      <c r="BOA3216" s="132"/>
      <c r="BOB3216" s="132"/>
      <c r="BOC3216" s="132"/>
      <c r="BOD3216" s="132"/>
      <c r="BOE3216" s="132"/>
      <c r="BOF3216" s="132"/>
      <c r="BOG3216" s="132"/>
      <c r="BOH3216" s="132"/>
      <c r="BOI3216" s="132"/>
      <c r="BOJ3216" s="132"/>
      <c r="BOK3216" s="132"/>
      <c r="BOL3216" s="132"/>
      <c r="BOM3216" s="132"/>
      <c r="BON3216" s="132"/>
      <c r="BOO3216" s="132"/>
      <c r="BOP3216" s="132"/>
      <c r="BOQ3216" s="132"/>
      <c r="BOR3216" s="132"/>
      <c r="BOS3216" s="132"/>
      <c r="BOT3216" s="132"/>
      <c r="BOU3216" s="132"/>
      <c r="BOV3216" s="132"/>
      <c r="BOW3216" s="132"/>
      <c r="BOX3216" s="132"/>
      <c r="BOY3216" s="132"/>
      <c r="BOZ3216" s="132"/>
      <c r="BPA3216" s="132"/>
      <c r="BPB3216" s="132"/>
      <c r="BPC3216" s="132"/>
      <c r="BPD3216" s="132"/>
      <c r="BPE3216" s="132"/>
      <c r="BPF3216" s="132"/>
      <c r="BPG3216" s="132"/>
      <c r="BPH3216" s="132"/>
      <c r="BPI3216" s="132"/>
      <c r="BPJ3216" s="132"/>
      <c r="BPK3216" s="132"/>
      <c r="BPL3216" s="132"/>
      <c r="BPM3216" s="132"/>
      <c r="BPN3216" s="132"/>
      <c r="BPO3216" s="132"/>
      <c r="BPP3216" s="132"/>
      <c r="BPQ3216" s="132"/>
      <c r="BPR3216" s="132"/>
      <c r="BPS3216" s="132"/>
      <c r="BPT3216" s="132"/>
      <c r="BPU3216" s="132"/>
      <c r="BPV3216" s="132"/>
      <c r="BPW3216" s="132"/>
      <c r="BPX3216" s="132"/>
      <c r="BPY3216" s="132"/>
      <c r="BPZ3216" s="132"/>
      <c r="BQA3216" s="132"/>
      <c r="BQB3216" s="132"/>
      <c r="BQC3216" s="132"/>
      <c r="BQD3216" s="132"/>
      <c r="BQE3216" s="132"/>
      <c r="BQF3216" s="132"/>
      <c r="BQG3216" s="132"/>
      <c r="BQH3216" s="132"/>
      <c r="BQI3216" s="132"/>
      <c r="BQJ3216" s="132"/>
      <c r="BQK3216" s="132"/>
      <c r="BQL3216" s="132"/>
      <c r="BQM3216" s="132"/>
      <c r="BQN3216" s="132"/>
      <c r="BQO3216" s="132"/>
      <c r="BQP3216" s="132"/>
      <c r="BQQ3216" s="132"/>
      <c r="BQR3216" s="132"/>
      <c r="BQS3216" s="132"/>
      <c r="BQT3216" s="132"/>
      <c r="BQU3216" s="132"/>
      <c r="BQV3216" s="132"/>
      <c r="BQW3216" s="132"/>
      <c r="BQX3216" s="132"/>
      <c r="BQY3216" s="132"/>
      <c r="BQZ3216" s="132"/>
      <c r="BRA3216" s="132"/>
      <c r="BRB3216" s="132"/>
      <c r="BRC3216" s="132"/>
      <c r="BRD3216" s="132"/>
      <c r="BRE3216" s="132"/>
      <c r="BRF3216" s="132"/>
      <c r="BRG3216" s="132"/>
      <c r="BRH3216" s="132"/>
      <c r="BRI3216" s="132"/>
      <c r="BRJ3216" s="132"/>
      <c r="BRK3216" s="132"/>
      <c r="BRL3216" s="132"/>
      <c r="BRM3216" s="132"/>
      <c r="BRN3216" s="132"/>
      <c r="BRO3216" s="132"/>
      <c r="BRP3216" s="132"/>
      <c r="BRQ3216" s="132"/>
      <c r="BRR3216" s="132"/>
      <c r="BRS3216" s="132"/>
      <c r="BRT3216" s="132"/>
      <c r="BRU3216" s="132"/>
      <c r="BRV3216" s="132"/>
      <c r="BRW3216" s="132"/>
      <c r="BRX3216" s="132"/>
      <c r="BRY3216" s="132"/>
      <c r="BRZ3216" s="132"/>
      <c r="BSA3216" s="132"/>
      <c r="BSB3216" s="132"/>
      <c r="BSC3216" s="132"/>
      <c r="BSD3216" s="132"/>
      <c r="BSE3216" s="132"/>
      <c r="BSF3216" s="132"/>
      <c r="BSG3216" s="132"/>
      <c r="BSH3216" s="132"/>
      <c r="BSI3216" s="132"/>
      <c r="BSJ3216" s="132"/>
      <c r="BSK3216" s="132"/>
      <c r="BSL3216" s="132"/>
      <c r="BSM3216" s="132"/>
      <c r="BSN3216" s="132"/>
      <c r="BSO3216" s="132"/>
      <c r="BSP3216" s="132"/>
      <c r="BSQ3216" s="132"/>
      <c r="BSR3216" s="132"/>
      <c r="BSS3216" s="132"/>
      <c r="BST3216" s="132"/>
      <c r="BSU3216" s="132"/>
      <c r="BSV3216" s="132"/>
      <c r="BSW3216" s="132"/>
      <c r="BSX3216" s="132"/>
      <c r="BSY3216" s="132"/>
      <c r="BSZ3216" s="132"/>
      <c r="BTA3216" s="132"/>
      <c r="BTB3216" s="132"/>
      <c r="BTC3216" s="132"/>
      <c r="BTD3216" s="132"/>
      <c r="BTE3216" s="132"/>
      <c r="BTF3216" s="132"/>
      <c r="BTG3216" s="132"/>
      <c r="BTH3216" s="132"/>
      <c r="BTI3216" s="132"/>
      <c r="BTJ3216" s="132"/>
      <c r="BTK3216" s="132"/>
      <c r="BTL3216" s="132"/>
      <c r="BTM3216" s="132"/>
      <c r="BTN3216" s="132"/>
      <c r="BTO3216" s="132"/>
      <c r="BTP3216" s="132"/>
      <c r="BTQ3216" s="132"/>
      <c r="BTR3216" s="132"/>
      <c r="BTS3216" s="132"/>
      <c r="BTT3216" s="132"/>
      <c r="BTU3216" s="132"/>
      <c r="BTV3216" s="132"/>
      <c r="BTW3216" s="132"/>
      <c r="BTX3216" s="132"/>
      <c r="BTY3216" s="132"/>
      <c r="BTZ3216" s="132"/>
      <c r="BUA3216" s="132"/>
      <c r="BUB3216" s="132"/>
      <c r="BUC3216" s="132"/>
      <c r="BUD3216" s="132"/>
      <c r="BUE3216" s="132"/>
      <c r="BUF3216" s="132"/>
      <c r="BUG3216" s="132"/>
      <c r="BUH3216" s="132"/>
      <c r="BUI3216" s="132"/>
      <c r="BUJ3216" s="132"/>
      <c r="BUK3216" s="132"/>
      <c r="BUL3216" s="132"/>
      <c r="BUM3216" s="132"/>
      <c r="BUN3216" s="132"/>
      <c r="BUO3216" s="132"/>
      <c r="BUP3216" s="132"/>
      <c r="BUQ3216" s="132"/>
      <c r="BUR3216" s="132"/>
      <c r="BUS3216" s="132"/>
      <c r="BUT3216" s="132"/>
      <c r="BUU3216" s="132"/>
      <c r="BUV3216" s="132"/>
      <c r="BUW3216" s="132"/>
      <c r="BUX3216" s="132"/>
      <c r="BUY3216" s="132"/>
      <c r="BUZ3216" s="132"/>
      <c r="BVA3216" s="132"/>
      <c r="BVB3216" s="132"/>
      <c r="BVC3216" s="132"/>
      <c r="BVD3216" s="132"/>
      <c r="BVE3216" s="132"/>
      <c r="BVF3216" s="132"/>
      <c r="BVG3216" s="132"/>
      <c r="BVH3216" s="132"/>
      <c r="BVI3216" s="132"/>
      <c r="BVJ3216" s="132"/>
      <c r="BVK3216" s="132"/>
      <c r="BVL3216" s="132"/>
      <c r="BVM3216" s="132"/>
      <c r="BVN3216" s="132"/>
      <c r="BVO3216" s="132"/>
      <c r="BVP3216" s="132"/>
      <c r="BVQ3216" s="132"/>
      <c r="BVR3216" s="132"/>
      <c r="BVS3216" s="132"/>
      <c r="BVT3216" s="132"/>
      <c r="BVU3216" s="132"/>
      <c r="BVV3216" s="132"/>
      <c r="BVW3216" s="132"/>
      <c r="BVX3216" s="132"/>
      <c r="BVY3216" s="132"/>
      <c r="BVZ3216" s="132"/>
      <c r="BWA3216" s="132"/>
      <c r="BWB3216" s="132"/>
      <c r="BWC3216" s="132"/>
      <c r="BWD3216" s="132"/>
      <c r="BWE3216" s="132"/>
      <c r="BWF3216" s="132"/>
      <c r="BWG3216" s="132"/>
      <c r="BWH3216" s="132"/>
      <c r="BWI3216" s="132"/>
      <c r="BWJ3216" s="132"/>
      <c r="BWK3216" s="132"/>
      <c r="BWL3216" s="132"/>
      <c r="BWM3216" s="132"/>
      <c r="BWN3216" s="132"/>
      <c r="BWO3216" s="132"/>
      <c r="BWP3216" s="132"/>
      <c r="BWQ3216" s="132"/>
      <c r="BWR3216" s="132"/>
      <c r="BWS3216" s="132"/>
      <c r="BWT3216" s="132"/>
      <c r="BWU3216" s="132"/>
      <c r="BWV3216" s="132"/>
      <c r="BWW3216" s="132"/>
      <c r="BWX3216" s="132"/>
      <c r="BWY3216" s="132"/>
      <c r="BWZ3216" s="132"/>
      <c r="BXA3216" s="132"/>
      <c r="BXB3216" s="132"/>
      <c r="BXC3216" s="132"/>
      <c r="BXD3216" s="132"/>
      <c r="BXE3216" s="132"/>
      <c r="BXF3216" s="132"/>
      <c r="BXG3216" s="132"/>
      <c r="BXH3216" s="132"/>
      <c r="BXI3216" s="132"/>
      <c r="BXJ3216" s="132"/>
      <c r="BXK3216" s="132"/>
      <c r="BXL3216" s="132"/>
      <c r="BXM3216" s="132"/>
      <c r="BXN3216" s="132"/>
      <c r="BXO3216" s="132"/>
      <c r="BXP3216" s="132"/>
      <c r="BXQ3216" s="132"/>
      <c r="BXR3216" s="132"/>
      <c r="BXS3216" s="132"/>
      <c r="BXT3216" s="132"/>
      <c r="BXU3216" s="132"/>
      <c r="BXV3216" s="132"/>
      <c r="BXW3216" s="132"/>
      <c r="BXX3216" s="132"/>
      <c r="BXY3216" s="132"/>
      <c r="BXZ3216" s="132"/>
      <c r="BYA3216" s="132"/>
      <c r="BYB3216" s="132"/>
      <c r="BYC3216" s="132"/>
      <c r="BYD3216" s="132"/>
      <c r="BYE3216" s="132"/>
      <c r="BYF3216" s="132"/>
      <c r="BYG3216" s="132"/>
      <c r="BYH3216" s="132"/>
      <c r="BYI3216" s="132"/>
      <c r="BYJ3216" s="132"/>
      <c r="BYK3216" s="132"/>
      <c r="BYL3216" s="132"/>
      <c r="BYM3216" s="132"/>
      <c r="BYN3216" s="132"/>
      <c r="BYO3216" s="132"/>
      <c r="BYP3216" s="132"/>
      <c r="BYQ3216" s="132"/>
      <c r="BYR3216" s="132"/>
      <c r="BYS3216" s="132"/>
      <c r="BYT3216" s="132"/>
      <c r="BYU3216" s="132"/>
      <c r="BYV3216" s="132"/>
      <c r="BYW3216" s="132"/>
      <c r="BYX3216" s="132"/>
      <c r="BYY3216" s="132"/>
      <c r="BYZ3216" s="132"/>
      <c r="BZA3216" s="132"/>
      <c r="BZB3216" s="132"/>
      <c r="BZC3216" s="132"/>
      <c r="BZD3216" s="132"/>
      <c r="BZE3216" s="132"/>
      <c r="BZF3216" s="132"/>
      <c r="BZG3216" s="132"/>
      <c r="BZH3216" s="132"/>
      <c r="BZI3216" s="132"/>
      <c r="BZJ3216" s="132"/>
      <c r="BZK3216" s="132"/>
      <c r="BZL3216" s="132"/>
      <c r="BZM3216" s="132"/>
      <c r="BZN3216" s="132"/>
      <c r="BZO3216" s="132"/>
      <c r="BZP3216" s="132"/>
      <c r="BZQ3216" s="132"/>
      <c r="BZR3216" s="132"/>
      <c r="BZS3216" s="132"/>
      <c r="BZT3216" s="132"/>
      <c r="BZU3216" s="132"/>
      <c r="BZV3216" s="132"/>
      <c r="BZW3216" s="132"/>
      <c r="BZX3216" s="132"/>
      <c r="BZY3216" s="132"/>
      <c r="BZZ3216" s="132"/>
      <c r="CAA3216" s="132"/>
      <c r="CAB3216" s="132"/>
      <c r="CAC3216" s="132"/>
      <c r="CAD3216" s="132"/>
      <c r="CAE3216" s="132"/>
      <c r="CAF3216" s="132"/>
      <c r="CAG3216" s="132"/>
      <c r="CAH3216" s="132"/>
      <c r="CAI3216" s="132"/>
      <c r="CAJ3216" s="132"/>
      <c r="CAK3216" s="132"/>
      <c r="CAL3216" s="132"/>
      <c r="CAM3216" s="132"/>
      <c r="CAN3216" s="132"/>
      <c r="CAO3216" s="132"/>
      <c r="CAP3216" s="132"/>
      <c r="CAQ3216" s="132"/>
      <c r="CAR3216" s="132"/>
      <c r="CAS3216" s="132"/>
      <c r="CAT3216" s="132"/>
      <c r="CAU3216" s="132"/>
      <c r="CAV3216" s="132"/>
      <c r="CAW3216" s="132"/>
      <c r="CAX3216" s="132"/>
      <c r="CAY3216" s="132"/>
      <c r="CAZ3216" s="132"/>
      <c r="CBA3216" s="132"/>
      <c r="CBB3216" s="132"/>
      <c r="CBC3216" s="132"/>
      <c r="CBD3216" s="132"/>
      <c r="CBE3216" s="132"/>
      <c r="CBF3216" s="132"/>
      <c r="CBG3216" s="132"/>
      <c r="CBH3216" s="132"/>
      <c r="CBI3216" s="132"/>
      <c r="CBJ3216" s="132"/>
      <c r="CBK3216" s="132"/>
      <c r="CBL3216" s="132"/>
      <c r="CBM3216" s="132"/>
      <c r="CBN3216" s="132"/>
      <c r="CBO3216" s="132"/>
      <c r="CBP3216" s="132"/>
      <c r="CBQ3216" s="132"/>
      <c r="CBR3216" s="132"/>
      <c r="CBS3216" s="132"/>
      <c r="CBT3216" s="132"/>
      <c r="CBU3216" s="132"/>
      <c r="CBV3216" s="132"/>
      <c r="CBW3216" s="132"/>
      <c r="CBX3216" s="132"/>
      <c r="CBY3216" s="132"/>
      <c r="CBZ3216" s="132"/>
      <c r="CCA3216" s="132"/>
      <c r="CCB3216" s="132"/>
      <c r="CCC3216" s="132"/>
      <c r="CCD3216" s="132"/>
      <c r="CCE3216" s="132"/>
      <c r="CCF3216" s="132"/>
      <c r="CCG3216" s="132"/>
      <c r="CCH3216" s="132"/>
      <c r="CCI3216" s="132"/>
      <c r="CCJ3216" s="132"/>
      <c r="CCK3216" s="132"/>
      <c r="CCL3216" s="132"/>
      <c r="CCM3216" s="132"/>
      <c r="CCN3216" s="132"/>
      <c r="CCO3216" s="132"/>
      <c r="CCP3216" s="132"/>
      <c r="CCQ3216" s="132"/>
      <c r="CCR3216" s="132"/>
      <c r="CCS3216" s="132"/>
      <c r="CCT3216" s="132"/>
      <c r="CCU3216" s="132"/>
      <c r="CCV3216" s="132"/>
      <c r="CCW3216" s="132"/>
      <c r="CCX3216" s="132"/>
      <c r="CCY3216" s="132"/>
      <c r="CCZ3216" s="132"/>
      <c r="CDA3216" s="132"/>
      <c r="CDB3216" s="132"/>
      <c r="CDC3216" s="132"/>
      <c r="CDD3216" s="132"/>
      <c r="CDE3216" s="132"/>
      <c r="CDF3216" s="132"/>
      <c r="CDG3216" s="132"/>
      <c r="CDH3216" s="132"/>
      <c r="CDI3216" s="132"/>
      <c r="CDJ3216" s="132"/>
      <c r="CDK3216" s="132"/>
      <c r="CDL3216" s="132"/>
      <c r="CDM3216" s="132"/>
      <c r="CDN3216" s="132"/>
      <c r="CDO3216" s="132"/>
      <c r="CDP3216" s="132"/>
      <c r="CDQ3216" s="132"/>
      <c r="CDR3216" s="132"/>
      <c r="CDS3216" s="132"/>
      <c r="CDT3216" s="132"/>
      <c r="CDU3216" s="132"/>
      <c r="CDV3216" s="132"/>
      <c r="CDW3216" s="132"/>
      <c r="CDX3216" s="132"/>
      <c r="CDY3216" s="132"/>
      <c r="CDZ3216" s="132"/>
      <c r="CEA3216" s="132"/>
      <c r="CEB3216" s="132"/>
      <c r="CEC3216" s="132"/>
      <c r="CED3216" s="132"/>
      <c r="CEE3216" s="132"/>
      <c r="CEF3216" s="132"/>
      <c r="CEG3216" s="132"/>
      <c r="CEH3216" s="132"/>
      <c r="CEI3216" s="132"/>
      <c r="CEJ3216" s="132"/>
      <c r="CEK3216" s="132"/>
      <c r="CEL3216" s="132"/>
      <c r="CEM3216" s="132"/>
      <c r="CEN3216" s="132"/>
      <c r="CEO3216" s="132"/>
      <c r="CEP3216" s="132"/>
      <c r="CEQ3216" s="132"/>
      <c r="CER3216" s="132"/>
      <c r="CES3216" s="132"/>
      <c r="CET3216" s="132"/>
      <c r="CEU3216" s="132"/>
      <c r="CEV3216" s="132"/>
      <c r="CEW3216" s="132"/>
      <c r="CEX3216" s="132"/>
      <c r="CEY3216" s="132"/>
      <c r="CEZ3216" s="132"/>
      <c r="CFA3216" s="132"/>
      <c r="CFB3216" s="132"/>
      <c r="CFC3216" s="132"/>
      <c r="CFD3216" s="132"/>
      <c r="CFE3216" s="132"/>
      <c r="CFF3216" s="132"/>
      <c r="CFG3216" s="132"/>
      <c r="CFH3216" s="132"/>
      <c r="CFI3216" s="132"/>
      <c r="CFJ3216" s="132"/>
      <c r="CFK3216" s="132"/>
      <c r="CFL3216" s="132"/>
      <c r="CFM3216" s="132"/>
      <c r="CFN3216" s="132"/>
      <c r="CFO3216" s="132"/>
      <c r="CFP3216" s="132"/>
      <c r="CFQ3216" s="132"/>
      <c r="CFR3216" s="132"/>
      <c r="CFS3216" s="132"/>
      <c r="CFT3216" s="132"/>
      <c r="CFU3216" s="132"/>
      <c r="CFV3216" s="132"/>
      <c r="CFW3216" s="132"/>
      <c r="CFX3216" s="132"/>
      <c r="CFY3216" s="132"/>
      <c r="CFZ3216" s="132"/>
      <c r="CGA3216" s="132"/>
      <c r="CGB3216" s="132"/>
      <c r="CGC3216" s="132"/>
      <c r="CGD3216" s="132"/>
      <c r="CGE3216" s="132"/>
      <c r="CGF3216" s="132"/>
      <c r="CGG3216" s="132"/>
      <c r="CGH3216" s="132"/>
      <c r="CGI3216" s="132"/>
      <c r="CGJ3216" s="132"/>
      <c r="CGK3216" s="132"/>
      <c r="CGL3216" s="132"/>
      <c r="CGM3216" s="132"/>
      <c r="CGN3216" s="132"/>
      <c r="CGO3216" s="132"/>
      <c r="CGP3216" s="132"/>
      <c r="CGQ3216" s="132"/>
      <c r="CGR3216" s="132"/>
      <c r="CGS3216" s="132"/>
      <c r="CGT3216" s="132"/>
      <c r="CGU3216" s="132"/>
      <c r="CGV3216" s="132"/>
      <c r="CGW3216" s="132"/>
      <c r="CGX3216" s="132"/>
      <c r="CGY3216" s="132"/>
      <c r="CGZ3216" s="132"/>
      <c r="CHA3216" s="132"/>
      <c r="CHB3216" s="132"/>
      <c r="CHC3216" s="132"/>
      <c r="CHD3216" s="132"/>
      <c r="CHE3216" s="132"/>
      <c r="CHF3216" s="132"/>
      <c r="CHG3216" s="132"/>
      <c r="CHH3216" s="132"/>
      <c r="CHI3216" s="132"/>
      <c r="CHJ3216" s="132"/>
      <c r="CHK3216" s="132"/>
      <c r="CHL3216" s="132"/>
      <c r="CHM3216" s="132"/>
      <c r="CHN3216" s="132"/>
      <c r="CHO3216" s="132"/>
      <c r="CHP3216" s="132"/>
      <c r="CHQ3216" s="132"/>
      <c r="CHR3216" s="132"/>
      <c r="CHS3216" s="132"/>
      <c r="CHT3216" s="132"/>
      <c r="CHU3216" s="132"/>
      <c r="CHV3216" s="132"/>
      <c r="CHW3216" s="132"/>
      <c r="CHX3216" s="132"/>
      <c r="CHY3216" s="132"/>
      <c r="CHZ3216" s="132"/>
      <c r="CIA3216" s="132"/>
      <c r="CIB3216" s="132"/>
      <c r="CIC3216" s="132"/>
      <c r="CID3216" s="132"/>
      <c r="CIE3216" s="132"/>
      <c r="CIF3216" s="132"/>
      <c r="CIG3216" s="132"/>
      <c r="CIH3216" s="132"/>
      <c r="CII3216" s="132"/>
      <c r="CIJ3216" s="132"/>
      <c r="CIK3216" s="132"/>
      <c r="CIL3216" s="132"/>
      <c r="CIM3216" s="132"/>
      <c r="CIN3216" s="132"/>
      <c r="CIO3216" s="132"/>
      <c r="CIP3216" s="132"/>
      <c r="CIQ3216" s="132"/>
      <c r="CIR3216" s="132"/>
      <c r="CIS3216" s="132"/>
      <c r="CIT3216" s="132"/>
      <c r="CIU3216" s="132"/>
      <c r="CIV3216" s="132"/>
      <c r="CIW3216" s="132"/>
      <c r="CIX3216" s="132"/>
      <c r="CIY3216" s="132"/>
      <c r="CIZ3216" s="132"/>
      <c r="CJA3216" s="132"/>
      <c r="CJB3216" s="132"/>
      <c r="CJC3216" s="132"/>
      <c r="CJD3216" s="132"/>
      <c r="CJE3216" s="132"/>
      <c r="CJF3216" s="132"/>
      <c r="CJG3216" s="132"/>
      <c r="CJH3216" s="132"/>
      <c r="CJI3216" s="132"/>
      <c r="CJJ3216" s="132"/>
      <c r="CJK3216" s="132"/>
      <c r="CJL3216" s="132"/>
      <c r="CJM3216" s="132"/>
      <c r="CJN3216" s="132"/>
      <c r="CJO3216" s="132"/>
      <c r="CJP3216" s="132"/>
      <c r="CJQ3216" s="132"/>
      <c r="CJR3216" s="132"/>
      <c r="CJS3216" s="132"/>
      <c r="CJT3216" s="132"/>
      <c r="CJU3216" s="132"/>
      <c r="CJV3216" s="132"/>
      <c r="CJW3216" s="132"/>
      <c r="CJX3216" s="132"/>
      <c r="CJY3216" s="132"/>
      <c r="CJZ3216" s="132"/>
      <c r="CKA3216" s="132"/>
      <c r="CKB3216" s="132"/>
      <c r="CKC3216" s="132"/>
      <c r="CKD3216" s="132"/>
      <c r="CKE3216" s="132"/>
      <c r="CKF3216" s="132"/>
      <c r="CKG3216" s="132"/>
      <c r="CKH3216" s="132"/>
      <c r="CKI3216" s="132"/>
      <c r="CKJ3216" s="132"/>
      <c r="CKK3216" s="132"/>
      <c r="CKL3216" s="132"/>
      <c r="CKM3216" s="132"/>
      <c r="CKN3216" s="132"/>
      <c r="CKO3216" s="132"/>
      <c r="CKP3216" s="132"/>
      <c r="CKQ3216" s="132"/>
      <c r="CKR3216" s="132"/>
      <c r="CKS3216" s="132"/>
      <c r="CKT3216" s="132"/>
      <c r="CKU3216" s="132"/>
      <c r="CKV3216" s="132"/>
      <c r="CKW3216" s="132"/>
      <c r="CKX3216" s="132"/>
      <c r="CKY3216" s="132"/>
      <c r="CKZ3216" s="132"/>
      <c r="CLA3216" s="132"/>
      <c r="CLB3216" s="132"/>
      <c r="CLC3216" s="132"/>
      <c r="CLD3216" s="132"/>
      <c r="CLE3216" s="132"/>
      <c r="CLF3216" s="132"/>
      <c r="CLG3216" s="132"/>
      <c r="CLH3216" s="132"/>
      <c r="CLI3216" s="132"/>
      <c r="CLJ3216" s="132"/>
      <c r="CLK3216" s="132"/>
      <c r="CLL3216" s="132"/>
      <c r="CLM3216" s="132"/>
      <c r="CLN3216" s="132"/>
      <c r="CLO3216" s="132"/>
      <c r="CLP3216" s="132"/>
      <c r="CLQ3216" s="132"/>
      <c r="CLR3216" s="132"/>
      <c r="CLS3216" s="132"/>
      <c r="CLT3216" s="132"/>
      <c r="CLU3216" s="132"/>
      <c r="CLV3216" s="132"/>
      <c r="CLW3216" s="132"/>
      <c r="CLX3216" s="132"/>
      <c r="CLY3216" s="132"/>
      <c r="CLZ3216" s="132"/>
      <c r="CMA3216" s="132"/>
      <c r="CMB3216" s="132"/>
      <c r="CMC3216" s="132"/>
      <c r="CMD3216" s="132"/>
      <c r="CME3216" s="132"/>
      <c r="CMF3216" s="132"/>
      <c r="CMG3216" s="132"/>
      <c r="CMH3216" s="132"/>
      <c r="CMI3216" s="132"/>
      <c r="CMJ3216" s="132"/>
      <c r="CMK3216" s="132"/>
      <c r="CML3216" s="132"/>
      <c r="CMM3216" s="132"/>
      <c r="CMN3216" s="132"/>
      <c r="CMO3216" s="132"/>
      <c r="CMP3216" s="132"/>
      <c r="CMQ3216" s="132"/>
      <c r="CMR3216" s="132"/>
      <c r="CMS3216" s="132"/>
      <c r="CMT3216" s="132"/>
      <c r="CMU3216" s="132"/>
      <c r="CMV3216" s="132"/>
      <c r="CMW3216" s="132"/>
      <c r="CMX3216" s="132"/>
      <c r="CMY3216" s="132"/>
      <c r="CMZ3216" s="132"/>
      <c r="CNA3216" s="132"/>
      <c r="CNB3216" s="132"/>
      <c r="CNC3216" s="132"/>
      <c r="CND3216" s="132"/>
      <c r="CNE3216" s="132"/>
      <c r="CNF3216" s="132"/>
      <c r="CNG3216" s="132"/>
      <c r="CNH3216" s="132"/>
      <c r="CNI3216" s="132"/>
      <c r="CNJ3216" s="132"/>
      <c r="CNK3216" s="132"/>
      <c r="CNL3216" s="132"/>
      <c r="CNM3216" s="132"/>
      <c r="CNN3216" s="132"/>
      <c r="CNO3216" s="132"/>
      <c r="CNP3216" s="132"/>
      <c r="CNQ3216" s="132"/>
      <c r="CNR3216" s="132"/>
      <c r="CNS3216" s="132"/>
      <c r="CNT3216" s="132"/>
      <c r="CNU3216" s="132"/>
      <c r="CNV3216" s="132"/>
      <c r="CNW3216" s="132"/>
      <c r="CNX3216" s="132"/>
      <c r="CNY3216" s="132"/>
      <c r="CNZ3216" s="132"/>
      <c r="COA3216" s="132"/>
      <c r="COB3216" s="132"/>
      <c r="COC3216" s="132"/>
      <c r="COD3216" s="132"/>
      <c r="COE3216" s="132"/>
      <c r="COF3216" s="132"/>
      <c r="COG3216" s="132"/>
      <c r="COH3216" s="132"/>
      <c r="COI3216" s="132"/>
      <c r="COJ3216" s="132"/>
      <c r="COK3216" s="132"/>
      <c r="COL3216" s="132"/>
      <c r="COM3216" s="132"/>
      <c r="CON3216" s="132"/>
      <c r="COO3216" s="132"/>
      <c r="COP3216" s="132"/>
      <c r="COQ3216" s="132"/>
      <c r="COR3216" s="132"/>
      <c r="COS3216" s="132"/>
      <c r="COT3216" s="132"/>
      <c r="COU3216" s="132"/>
      <c r="COV3216" s="132"/>
      <c r="COW3216" s="132"/>
      <c r="COX3216" s="132"/>
      <c r="COY3216" s="132"/>
      <c r="COZ3216" s="132"/>
      <c r="CPA3216" s="132"/>
      <c r="CPB3216" s="132"/>
      <c r="CPC3216" s="132"/>
      <c r="CPD3216" s="132"/>
      <c r="CPE3216" s="132"/>
      <c r="CPF3216" s="132"/>
      <c r="CPG3216" s="132"/>
      <c r="CPH3216" s="132"/>
      <c r="CPI3216" s="132"/>
      <c r="CPJ3216" s="132"/>
      <c r="CPK3216" s="132"/>
      <c r="CPL3216" s="132"/>
      <c r="CPM3216" s="132"/>
      <c r="CPN3216" s="132"/>
      <c r="CPO3216" s="132"/>
      <c r="CPP3216" s="132"/>
      <c r="CPQ3216" s="132"/>
      <c r="CPR3216" s="132"/>
      <c r="CPS3216" s="132"/>
      <c r="CPT3216" s="132"/>
      <c r="CPU3216" s="132"/>
      <c r="CPV3216" s="132"/>
      <c r="CPW3216" s="132"/>
      <c r="CPX3216" s="132"/>
      <c r="CPY3216" s="132"/>
      <c r="CPZ3216" s="132"/>
      <c r="CQA3216" s="132"/>
      <c r="CQB3216" s="132"/>
      <c r="CQC3216" s="132"/>
      <c r="CQD3216" s="132"/>
      <c r="CQE3216" s="132"/>
      <c r="CQF3216" s="132"/>
      <c r="CQG3216" s="132"/>
      <c r="CQH3216" s="132"/>
      <c r="CQI3216" s="132"/>
      <c r="CQJ3216" s="132"/>
      <c r="CQK3216" s="132"/>
      <c r="CQL3216" s="132"/>
      <c r="CQM3216" s="132"/>
      <c r="CQN3216" s="132"/>
      <c r="CQO3216" s="132"/>
      <c r="CQP3216" s="132"/>
      <c r="CQQ3216" s="132"/>
      <c r="CQR3216" s="132"/>
      <c r="CQS3216" s="132"/>
      <c r="CQT3216" s="132"/>
      <c r="CQU3216" s="132"/>
      <c r="CQV3216" s="132"/>
      <c r="CQW3216" s="132"/>
      <c r="CQX3216" s="132"/>
      <c r="CQY3216" s="132"/>
      <c r="CQZ3216" s="132"/>
      <c r="CRA3216" s="132"/>
      <c r="CRB3216" s="132"/>
      <c r="CRC3216" s="132"/>
      <c r="CRD3216" s="132"/>
      <c r="CRE3216" s="132"/>
      <c r="CRF3216" s="132"/>
      <c r="CRG3216" s="132"/>
      <c r="CRH3216" s="132"/>
      <c r="CRI3216" s="132"/>
      <c r="CRJ3216" s="132"/>
      <c r="CRK3216" s="132"/>
      <c r="CRL3216" s="132"/>
      <c r="CRM3216" s="132"/>
      <c r="CRN3216" s="132"/>
      <c r="CRO3216" s="132"/>
      <c r="CRP3216" s="132"/>
      <c r="CRQ3216" s="132"/>
      <c r="CRR3216" s="132"/>
      <c r="CRS3216" s="132"/>
      <c r="CRT3216" s="132"/>
      <c r="CRU3216" s="132"/>
      <c r="CRV3216" s="132"/>
      <c r="CRW3216" s="132"/>
      <c r="CRX3216" s="132"/>
      <c r="CRY3216" s="132"/>
      <c r="CRZ3216" s="132"/>
      <c r="CSA3216" s="132"/>
      <c r="CSB3216" s="132"/>
      <c r="CSC3216" s="132"/>
      <c r="CSD3216" s="132"/>
      <c r="CSE3216" s="132"/>
      <c r="CSF3216" s="132"/>
      <c r="CSG3216" s="132"/>
      <c r="CSH3216" s="132"/>
      <c r="CSI3216" s="132"/>
      <c r="CSJ3216" s="132"/>
      <c r="CSK3216" s="132"/>
      <c r="CSL3216" s="132"/>
      <c r="CSM3216" s="132"/>
      <c r="CSN3216" s="132"/>
      <c r="CSO3216" s="132"/>
      <c r="CSP3216" s="132"/>
      <c r="CSQ3216" s="132"/>
      <c r="CSR3216" s="132"/>
      <c r="CSS3216" s="132"/>
      <c r="CST3216" s="132"/>
      <c r="CSU3216" s="132"/>
      <c r="CSV3216" s="132"/>
      <c r="CSW3216" s="132"/>
      <c r="CSX3216" s="132"/>
      <c r="CSY3216" s="132"/>
      <c r="CSZ3216" s="132"/>
      <c r="CTA3216" s="132"/>
      <c r="CTB3216" s="132"/>
      <c r="CTC3216" s="132"/>
      <c r="CTD3216" s="132"/>
      <c r="CTE3216" s="132"/>
      <c r="CTF3216" s="132"/>
      <c r="CTG3216" s="132"/>
      <c r="CTH3216" s="132"/>
      <c r="CTI3216" s="132"/>
      <c r="CTJ3216" s="132"/>
      <c r="CTK3216" s="132"/>
      <c r="CTL3216" s="132"/>
      <c r="CTM3216" s="132"/>
      <c r="CTN3216" s="132"/>
      <c r="CTO3216" s="132"/>
      <c r="CTP3216" s="132"/>
      <c r="CTQ3216" s="132"/>
      <c r="CTR3216" s="132"/>
      <c r="CTS3216" s="132"/>
      <c r="CTT3216" s="132"/>
      <c r="CTU3216" s="132"/>
      <c r="CTV3216" s="132"/>
      <c r="CTW3216" s="132"/>
      <c r="CTX3216" s="132"/>
      <c r="CTY3216" s="132"/>
      <c r="CTZ3216" s="132"/>
      <c r="CUA3216" s="132"/>
      <c r="CUB3216" s="132"/>
      <c r="CUC3216" s="132"/>
      <c r="CUD3216" s="132"/>
      <c r="CUE3216" s="132"/>
      <c r="CUF3216" s="132"/>
      <c r="CUG3216" s="132"/>
      <c r="CUH3216" s="132"/>
      <c r="CUI3216" s="132"/>
      <c r="CUJ3216" s="132"/>
      <c r="CUK3216" s="132"/>
      <c r="CUL3216" s="132"/>
      <c r="CUM3216" s="132"/>
      <c r="CUN3216" s="132"/>
      <c r="CUO3216" s="132"/>
      <c r="CUP3216" s="132"/>
      <c r="CUQ3216" s="132"/>
      <c r="CUR3216" s="132"/>
      <c r="CUS3216" s="132"/>
      <c r="CUT3216" s="132"/>
      <c r="CUU3216" s="132"/>
      <c r="CUV3216" s="132"/>
      <c r="CUW3216" s="132"/>
      <c r="CUX3216" s="132"/>
      <c r="CUY3216" s="132"/>
      <c r="CUZ3216" s="132"/>
      <c r="CVA3216" s="132"/>
      <c r="CVB3216" s="132"/>
      <c r="CVC3216" s="132"/>
      <c r="CVD3216" s="132"/>
      <c r="CVE3216" s="132"/>
      <c r="CVF3216" s="132"/>
      <c r="CVG3216" s="132"/>
      <c r="CVH3216" s="132"/>
      <c r="CVI3216" s="132"/>
      <c r="CVJ3216" s="132"/>
      <c r="CVK3216" s="132"/>
      <c r="CVL3216" s="132"/>
      <c r="CVM3216" s="132"/>
      <c r="CVN3216" s="132"/>
      <c r="CVO3216" s="132"/>
      <c r="CVP3216" s="132"/>
      <c r="CVQ3216" s="132"/>
      <c r="CVR3216" s="132"/>
      <c r="CVS3216" s="132"/>
      <c r="CVT3216" s="132"/>
      <c r="CVU3216" s="132"/>
      <c r="CVV3216" s="132"/>
      <c r="CVW3216" s="132"/>
      <c r="CVX3216" s="132"/>
      <c r="CVY3216" s="132"/>
      <c r="CVZ3216" s="132"/>
      <c r="CWA3216" s="132"/>
      <c r="CWB3216" s="132"/>
      <c r="CWC3216" s="132"/>
      <c r="CWD3216" s="132"/>
      <c r="CWE3216" s="132"/>
      <c r="CWF3216" s="132"/>
      <c r="CWG3216" s="132"/>
      <c r="CWH3216" s="132"/>
      <c r="CWI3216" s="132"/>
      <c r="CWJ3216" s="132"/>
      <c r="CWK3216" s="132"/>
      <c r="CWL3216" s="132"/>
      <c r="CWM3216" s="132"/>
      <c r="CWN3216" s="132"/>
      <c r="CWO3216" s="132"/>
      <c r="CWP3216" s="132"/>
      <c r="CWQ3216" s="132"/>
      <c r="CWR3216" s="132"/>
      <c r="CWS3216" s="132"/>
      <c r="CWT3216" s="132"/>
      <c r="CWU3216" s="132"/>
      <c r="CWV3216" s="132"/>
      <c r="CWW3216" s="132"/>
      <c r="CWX3216" s="132"/>
      <c r="CWY3216" s="132"/>
      <c r="CWZ3216" s="132"/>
      <c r="CXA3216" s="132"/>
      <c r="CXB3216" s="132"/>
      <c r="CXC3216" s="132"/>
      <c r="CXD3216" s="132"/>
      <c r="CXE3216" s="132"/>
      <c r="CXF3216" s="132"/>
      <c r="CXG3216" s="132"/>
      <c r="CXH3216" s="132"/>
      <c r="CXI3216" s="132"/>
      <c r="CXJ3216" s="132"/>
      <c r="CXK3216" s="132"/>
      <c r="CXL3216" s="132"/>
      <c r="CXM3216" s="132"/>
      <c r="CXN3216" s="132"/>
      <c r="CXO3216" s="132"/>
      <c r="CXP3216" s="132"/>
      <c r="CXQ3216" s="132"/>
      <c r="CXR3216" s="132"/>
      <c r="CXS3216" s="132"/>
      <c r="CXT3216" s="132"/>
      <c r="CXU3216" s="132"/>
      <c r="CXV3216" s="132"/>
      <c r="CXW3216" s="132"/>
      <c r="CXX3216" s="132"/>
      <c r="CXY3216" s="132"/>
      <c r="CXZ3216" s="132"/>
      <c r="CYA3216" s="132"/>
      <c r="CYB3216" s="132"/>
      <c r="CYC3216" s="132"/>
      <c r="CYD3216" s="132"/>
      <c r="CYE3216" s="132"/>
      <c r="CYF3216" s="132"/>
      <c r="CYG3216" s="132"/>
      <c r="CYH3216" s="132"/>
      <c r="CYI3216" s="132"/>
      <c r="CYJ3216" s="132"/>
      <c r="CYK3216" s="132"/>
      <c r="CYL3216" s="132"/>
      <c r="CYM3216" s="132"/>
      <c r="CYN3216" s="132"/>
      <c r="CYO3216" s="132"/>
      <c r="CYP3216" s="132"/>
      <c r="CYQ3216" s="132"/>
      <c r="CYR3216" s="132"/>
      <c r="CYS3216" s="132"/>
      <c r="CYT3216" s="132"/>
      <c r="CYU3216" s="132"/>
      <c r="CYV3216" s="132"/>
      <c r="CYW3216" s="132"/>
      <c r="CYX3216" s="132"/>
      <c r="CYY3216" s="132"/>
      <c r="CYZ3216" s="132"/>
      <c r="CZA3216" s="132"/>
      <c r="CZB3216" s="132"/>
      <c r="CZC3216" s="132"/>
      <c r="CZD3216" s="132"/>
      <c r="CZE3216" s="132"/>
      <c r="CZF3216" s="132"/>
      <c r="CZG3216" s="132"/>
      <c r="CZH3216" s="132"/>
      <c r="CZI3216" s="132"/>
      <c r="CZJ3216" s="132"/>
      <c r="CZK3216" s="132"/>
      <c r="CZL3216" s="132"/>
      <c r="CZM3216" s="132"/>
      <c r="CZN3216" s="132"/>
      <c r="CZO3216" s="132"/>
      <c r="CZP3216" s="132"/>
      <c r="CZQ3216" s="132"/>
      <c r="CZR3216" s="132"/>
      <c r="CZS3216" s="132"/>
      <c r="CZT3216" s="132"/>
      <c r="CZU3216" s="132"/>
      <c r="CZV3216" s="132"/>
      <c r="CZW3216" s="132"/>
      <c r="CZX3216" s="132"/>
      <c r="CZY3216" s="132"/>
      <c r="CZZ3216" s="132"/>
      <c r="DAA3216" s="132"/>
      <c r="DAB3216" s="132"/>
      <c r="DAC3216" s="132"/>
      <c r="DAD3216" s="132"/>
      <c r="DAE3216" s="132"/>
      <c r="DAF3216" s="132"/>
      <c r="DAG3216" s="132"/>
      <c r="DAH3216" s="132"/>
      <c r="DAI3216" s="132"/>
      <c r="DAJ3216" s="132"/>
      <c r="DAK3216" s="132"/>
      <c r="DAL3216" s="132"/>
      <c r="DAM3216" s="132"/>
      <c r="DAN3216" s="132"/>
      <c r="DAO3216" s="132"/>
      <c r="DAP3216" s="132"/>
      <c r="DAQ3216" s="132"/>
      <c r="DAR3216" s="132"/>
      <c r="DAS3216" s="132"/>
      <c r="DAT3216" s="132"/>
      <c r="DAU3216" s="132"/>
      <c r="DAV3216" s="132"/>
      <c r="DAW3216" s="132"/>
      <c r="DAX3216" s="132"/>
      <c r="DAY3216" s="132"/>
      <c r="DAZ3216" s="132"/>
      <c r="DBA3216" s="132"/>
      <c r="DBB3216" s="132"/>
      <c r="DBC3216" s="132"/>
      <c r="DBD3216" s="132"/>
      <c r="DBE3216" s="132"/>
      <c r="DBF3216" s="132"/>
      <c r="DBG3216" s="132"/>
      <c r="DBH3216" s="132"/>
      <c r="DBI3216" s="132"/>
      <c r="DBJ3216" s="132"/>
      <c r="DBK3216" s="132"/>
      <c r="DBL3216" s="132"/>
      <c r="DBM3216" s="132"/>
      <c r="DBN3216" s="132"/>
      <c r="DBO3216" s="132"/>
      <c r="DBP3216" s="132"/>
      <c r="DBQ3216" s="132"/>
      <c r="DBR3216" s="132"/>
      <c r="DBS3216" s="132"/>
      <c r="DBT3216" s="132"/>
      <c r="DBU3216" s="132"/>
      <c r="DBV3216" s="132"/>
      <c r="DBW3216" s="132"/>
      <c r="DBX3216" s="132"/>
      <c r="DBY3216" s="132"/>
      <c r="DBZ3216" s="132"/>
      <c r="DCA3216" s="132"/>
      <c r="DCB3216" s="132"/>
      <c r="DCC3216" s="132"/>
      <c r="DCD3216" s="132"/>
      <c r="DCE3216" s="132"/>
      <c r="DCF3216" s="132"/>
      <c r="DCG3216" s="132"/>
      <c r="DCH3216" s="132"/>
      <c r="DCI3216" s="132"/>
      <c r="DCJ3216" s="132"/>
      <c r="DCK3216" s="132"/>
      <c r="DCL3216" s="132"/>
      <c r="DCM3216" s="132"/>
      <c r="DCN3216" s="132"/>
      <c r="DCO3216" s="132"/>
      <c r="DCP3216" s="132"/>
      <c r="DCQ3216" s="132"/>
      <c r="DCR3216" s="132"/>
      <c r="DCS3216" s="132"/>
      <c r="DCT3216" s="132"/>
      <c r="DCU3216" s="132"/>
      <c r="DCV3216" s="132"/>
      <c r="DCW3216" s="132"/>
      <c r="DCX3216" s="132"/>
      <c r="DCY3216" s="132"/>
      <c r="DCZ3216" s="132"/>
      <c r="DDA3216" s="132"/>
      <c r="DDB3216" s="132"/>
      <c r="DDC3216" s="132"/>
      <c r="DDD3216" s="132"/>
      <c r="DDE3216" s="132"/>
      <c r="DDF3216" s="132"/>
      <c r="DDG3216" s="132"/>
      <c r="DDH3216" s="132"/>
      <c r="DDI3216" s="132"/>
      <c r="DDJ3216" s="132"/>
      <c r="DDK3216" s="132"/>
      <c r="DDL3216" s="132"/>
      <c r="DDM3216" s="132"/>
      <c r="DDN3216" s="132"/>
      <c r="DDO3216" s="132"/>
      <c r="DDP3216" s="132"/>
      <c r="DDQ3216" s="132"/>
      <c r="DDR3216" s="132"/>
      <c r="DDS3216" s="132"/>
      <c r="DDT3216" s="132"/>
      <c r="DDU3216" s="132"/>
      <c r="DDV3216" s="132"/>
      <c r="DDW3216" s="132"/>
      <c r="DDX3216" s="132"/>
      <c r="DDY3216" s="132"/>
      <c r="DDZ3216" s="132"/>
      <c r="DEA3216" s="132"/>
      <c r="DEB3216" s="132"/>
      <c r="DEC3216" s="132"/>
      <c r="DED3216" s="132"/>
      <c r="DEE3216" s="132"/>
      <c r="DEF3216" s="132"/>
      <c r="DEG3216" s="132"/>
      <c r="DEH3216" s="132"/>
      <c r="DEI3216" s="132"/>
      <c r="DEJ3216" s="132"/>
      <c r="DEK3216" s="132"/>
      <c r="DEL3216" s="132"/>
      <c r="DEM3216" s="132"/>
      <c r="DEN3216" s="132"/>
      <c r="DEO3216" s="132"/>
      <c r="DEP3216" s="132"/>
      <c r="DEQ3216" s="132"/>
      <c r="DER3216" s="132"/>
      <c r="DES3216" s="132"/>
      <c r="DET3216" s="132"/>
      <c r="DEU3216" s="132"/>
      <c r="DEV3216" s="132"/>
      <c r="DEW3216" s="132"/>
      <c r="DEX3216" s="132"/>
      <c r="DEY3216" s="132"/>
      <c r="DEZ3216" s="132"/>
      <c r="DFA3216" s="132"/>
      <c r="DFB3216" s="132"/>
      <c r="DFC3216" s="132"/>
      <c r="DFD3216" s="132"/>
      <c r="DFE3216" s="132"/>
      <c r="DFF3216" s="132"/>
      <c r="DFG3216" s="132"/>
      <c r="DFH3216" s="132"/>
      <c r="DFI3216" s="132"/>
      <c r="DFJ3216" s="132"/>
      <c r="DFK3216" s="132"/>
      <c r="DFL3216" s="132"/>
      <c r="DFM3216" s="132"/>
      <c r="DFN3216" s="132"/>
      <c r="DFO3216" s="132"/>
      <c r="DFP3216" s="132"/>
      <c r="DFQ3216" s="132"/>
      <c r="DFR3216" s="132"/>
      <c r="DFS3216" s="132"/>
      <c r="DFT3216" s="132"/>
      <c r="DFU3216" s="132"/>
      <c r="DFV3216" s="132"/>
      <c r="DFW3216" s="132"/>
      <c r="DFX3216" s="132"/>
      <c r="DFY3216" s="132"/>
      <c r="DFZ3216" s="132"/>
      <c r="DGA3216" s="132"/>
      <c r="DGB3216" s="132"/>
      <c r="DGC3216" s="132"/>
      <c r="DGD3216" s="132"/>
      <c r="DGE3216" s="132"/>
      <c r="DGF3216" s="132"/>
      <c r="DGG3216" s="132"/>
      <c r="DGH3216" s="132"/>
      <c r="DGI3216" s="132"/>
      <c r="DGJ3216" s="132"/>
      <c r="DGK3216" s="132"/>
      <c r="DGL3216" s="132"/>
      <c r="DGM3216" s="132"/>
      <c r="DGN3216" s="132"/>
      <c r="DGO3216" s="132"/>
      <c r="DGP3216" s="132"/>
      <c r="DGQ3216" s="132"/>
      <c r="DGR3216" s="132"/>
      <c r="DGS3216" s="132"/>
      <c r="DGT3216" s="132"/>
      <c r="DGU3216" s="132"/>
      <c r="DGV3216" s="132"/>
      <c r="DGW3216" s="132"/>
      <c r="DGX3216" s="132"/>
      <c r="DGY3216" s="132"/>
      <c r="DGZ3216" s="132"/>
      <c r="DHA3216" s="132"/>
      <c r="DHB3216" s="132"/>
      <c r="DHC3216" s="132"/>
      <c r="DHD3216" s="132"/>
      <c r="DHE3216" s="132"/>
      <c r="DHF3216" s="132"/>
      <c r="DHG3216" s="132"/>
      <c r="DHH3216" s="132"/>
      <c r="DHI3216" s="132"/>
      <c r="DHJ3216" s="132"/>
      <c r="DHK3216" s="132"/>
      <c r="DHL3216" s="132"/>
      <c r="DHM3216" s="132"/>
      <c r="DHN3216" s="132"/>
      <c r="DHO3216" s="132"/>
      <c r="DHP3216" s="132"/>
      <c r="DHQ3216" s="132"/>
      <c r="DHR3216" s="132"/>
      <c r="DHS3216" s="132"/>
      <c r="DHT3216" s="132"/>
      <c r="DHU3216" s="132"/>
      <c r="DHV3216" s="132"/>
      <c r="DHW3216" s="132"/>
      <c r="DHX3216" s="132"/>
      <c r="DHY3216" s="132"/>
      <c r="DHZ3216" s="132"/>
      <c r="DIA3216" s="132"/>
      <c r="DIB3216" s="132"/>
      <c r="DIC3216" s="132"/>
      <c r="DID3216" s="132"/>
      <c r="DIE3216" s="132"/>
      <c r="DIF3216" s="132"/>
      <c r="DIG3216" s="132"/>
      <c r="DIH3216" s="132"/>
      <c r="DII3216" s="132"/>
      <c r="DIJ3216" s="132"/>
      <c r="DIK3216" s="132"/>
      <c r="DIL3216" s="132"/>
      <c r="DIM3216" s="132"/>
      <c r="DIN3216" s="132"/>
      <c r="DIO3216" s="132"/>
      <c r="DIP3216" s="132"/>
      <c r="DIQ3216" s="132"/>
      <c r="DIR3216" s="132"/>
      <c r="DIS3216" s="132"/>
      <c r="DIT3216" s="132"/>
      <c r="DIU3216" s="132"/>
      <c r="DIV3216" s="132"/>
      <c r="DIW3216" s="132"/>
      <c r="DIX3216" s="132"/>
      <c r="DIY3216" s="132"/>
      <c r="DIZ3216" s="132"/>
      <c r="DJA3216" s="132"/>
      <c r="DJB3216" s="132"/>
      <c r="DJC3216" s="132"/>
      <c r="DJD3216" s="132"/>
      <c r="DJE3216" s="132"/>
      <c r="DJF3216" s="132"/>
      <c r="DJG3216" s="132"/>
      <c r="DJH3216" s="132"/>
      <c r="DJI3216" s="132"/>
      <c r="DJJ3216" s="132"/>
      <c r="DJK3216" s="132"/>
      <c r="DJL3216" s="132"/>
      <c r="DJM3216" s="132"/>
      <c r="DJN3216" s="132"/>
      <c r="DJO3216" s="132"/>
      <c r="DJP3216" s="132"/>
      <c r="DJQ3216" s="132"/>
      <c r="DJR3216" s="132"/>
      <c r="DJS3216" s="132"/>
      <c r="DJT3216" s="132"/>
      <c r="DJU3216" s="132"/>
      <c r="DJV3216" s="132"/>
      <c r="DJW3216" s="132"/>
      <c r="DJX3216" s="132"/>
      <c r="DJY3216" s="132"/>
      <c r="DJZ3216" s="132"/>
      <c r="DKA3216" s="132"/>
      <c r="DKB3216" s="132"/>
      <c r="DKC3216" s="132"/>
      <c r="DKD3216" s="132"/>
      <c r="DKE3216" s="132"/>
      <c r="DKF3216" s="132"/>
      <c r="DKG3216" s="132"/>
      <c r="DKH3216" s="132"/>
      <c r="DKI3216" s="132"/>
      <c r="DKJ3216" s="132"/>
      <c r="DKK3216" s="132"/>
      <c r="DKL3216" s="132"/>
      <c r="DKM3216" s="132"/>
      <c r="DKN3216" s="132"/>
      <c r="DKO3216" s="132"/>
      <c r="DKP3216" s="132"/>
      <c r="DKQ3216" s="132"/>
      <c r="DKR3216" s="132"/>
      <c r="DKS3216" s="132"/>
      <c r="DKT3216" s="132"/>
      <c r="DKU3216" s="132"/>
      <c r="DKV3216" s="132"/>
      <c r="DKW3216" s="132"/>
      <c r="DKX3216" s="132"/>
      <c r="DKY3216" s="132"/>
      <c r="DKZ3216" s="132"/>
      <c r="DLA3216" s="132"/>
      <c r="DLB3216" s="132"/>
      <c r="DLC3216" s="132"/>
      <c r="DLD3216" s="132"/>
      <c r="DLE3216" s="132"/>
      <c r="DLF3216" s="132"/>
      <c r="DLG3216" s="132"/>
      <c r="DLH3216" s="132"/>
      <c r="DLI3216" s="132"/>
      <c r="DLJ3216" s="132"/>
      <c r="DLK3216" s="132"/>
      <c r="DLL3216" s="132"/>
      <c r="DLM3216" s="132"/>
      <c r="DLN3216" s="132"/>
      <c r="DLO3216" s="132"/>
      <c r="DLP3216" s="132"/>
      <c r="DLQ3216" s="132"/>
      <c r="DLR3216" s="132"/>
      <c r="DLS3216" s="132"/>
      <c r="DLT3216" s="132"/>
      <c r="DLU3216" s="132"/>
      <c r="DLV3216" s="132"/>
      <c r="DLW3216" s="132"/>
      <c r="DLX3216" s="132"/>
      <c r="DLY3216" s="132"/>
      <c r="DLZ3216" s="132"/>
      <c r="DMA3216" s="132"/>
      <c r="DMB3216" s="132"/>
      <c r="DMC3216" s="132"/>
      <c r="DMD3216" s="132"/>
      <c r="DME3216" s="132"/>
      <c r="DMF3216" s="132"/>
      <c r="DMG3216" s="132"/>
      <c r="DMH3216" s="132"/>
      <c r="DMI3216" s="132"/>
      <c r="DMJ3216" s="132"/>
      <c r="DMK3216" s="132"/>
      <c r="DML3216" s="132"/>
      <c r="DMM3216" s="132"/>
      <c r="DMN3216" s="132"/>
      <c r="DMO3216" s="132"/>
      <c r="DMP3216" s="132"/>
      <c r="DMQ3216" s="132"/>
      <c r="DMR3216" s="132"/>
      <c r="DMS3216" s="132"/>
      <c r="DMT3216" s="132"/>
      <c r="DMU3216" s="132"/>
      <c r="DMV3216" s="132"/>
      <c r="DMW3216" s="132"/>
      <c r="DMX3216" s="132"/>
      <c r="DMY3216" s="132"/>
      <c r="DMZ3216" s="132"/>
      <c r="DNA3216" s="132"/>
      <c r="DNB3216" s="132"/>
      <c r="DNC3216" s="132"/>
      <c r="DND3216" s="132"/>
      <c r="DNE3216" s="132"/>
      <c r="DNF3216" s="132"/>
      <c r="DNG3216" s="132"/>
      <c r="DNH3216" s="132"/>
      <c r="DNI3216" s="132"/>
      <c r="DNJ3216" s="132"/>
      <c r="DNK3216" s="132"/>
      <c r="DNL3216" s="132"/>
      <c r="DNM3216" s="132"/>
      <c r="DNN3216" s="132"/>
      <c r="DNO3216" s="132"/>
      <c r="DNP3216" s="132"/>
      <c r="DNQ3216" s="132"/>
      <c r="DNR3216" s="132"/>
      <c r="DNS3216" s="132"/>
      <c r="DNT3216" s="132"/>
      <c r="DNU3216" s="132"/>
      <c r="DNV3216" s="132"/>
      <c r="DNW3216" s="132"/>
      <c r="DNX3216" s="132"/>
      <c r="DNY3216" s="132"/>
      <c r="DNZ3216" s="132"/>
      <c r="DOA3216" s="132"/>
      <c r="DOB3216" s="132"/>
      <c r="DOC3216" s="132"/>
      <c r="DOD3216" s="132"/>
      <c r="DOE3216" s="132"/>
      <c r="DOF3216" s="132"/>
      <c r="DOG3216" s="132"/>
      <c r="DOH3216" s="132"/>
      <c r="DOI3216" s="132"/>
      <c r="DOJ3216" s="132"/>
      <c r="DOK3216" s="132"/>
      <c r="DOL3216" s="132"/>
      <c r="DOM3216" s="132"/>
      <c r="DON3216" s="132"/>
      <c r="DOO3216" s="132"/>
      <c r="DOP3216" s="132"/>
      <c r="DOQ3216" s="132"/>
      <c r="DOR3216" s="132"/>
      <c r="DOS3216" s="132"/>
      <c r="DOT3216" s="132"/>
      <c r="DOU3216" s="132"/>
      <c r="DOV3216" s="132"/>
      <c r="DOW3216" s="132"/>
      <c r="DOX3216" s="132"/>
      <c r="DOY3216" s="132"/>
      <c r="DOZ3216" s="132"/>
      <c r="DPA3216" s="132"/>
      <c r="DPB3216" s="132"/>
      <c r="DPC3216" s="132"/>
      <c r="DPD3216" s="132"/>
      <c r="DPE3216" s="132"/>
      <c r="DPF3216" s="132"/>
      <c r="DPG3216" s="132"/>
      <c r="DPH3216" s="132"/>
      <c r="DPI3216" s="132"/>
      <c r="DPJ3216" s="132"/>
      <c r="DPK3216" s="132"/>
      <c r="DPL3216" s="132"/>
      <c r="DPM3216" s="132"/>
      <c r="DPN3216" s="132"/>
      <c r="DPO3216" s="132"/>
      <c r="DPP3216" s="132"/>
      <c r="DPQ3216" s="132"/>
      <c r="DPR3216" s="132"/>
      <c r="DPS3216" s="132"/>
      <c r="DPT3216" s="132"/>
      <c r="DPU3216" s="132"/>
      <c r="DPV3216" s="132"/>
      <c r="DPW3216" s="132"/>
      <c r="DPX3216" s="132"/>
      <c r="DPY3216" s="132"/>
      <c r="DPZ3216" s="132"/>
      <c r="DQA3216" s="132"/>
      <c r="DQB3216" s="132"/>
      <c r="DQC3216" s="132"/>
      <c r="DQD3216" s="132"/>
      <c r="DQE3216" s="132"/>
      <c r="DQF3216" s="132"/>
      <c r="DQG3216" s="132"/>
      <c r="DQH3216" s="132"/>
      <c r="DQI3216" s="132"/>
      <c r="DQJ3216" s="132"/>
      <c r="DQK3216" s="132"/>
      <c r="DQL3216" s="132"/>
      <c r="DQM3216" s="132"/>
      <c r="DQN3216" s="132"/>
      <c r="DQO3216" s="132"/>
      <c r="DQP3216" s="132"/>
      <c r="DQQ3216" s="132"/>
      <c r="DQR3216" s="132"/>
      <c r="DQS3216" s="132"/>
      <c r="DQT3216" s="132"/>
      <c r="DQU3216" s="132"/>
      <c r="DQV3216" s="132"/>
      <c r="DQW3216" s="132"/>
      <c r="DQX3216" s="132"/>
      <c r="DQY3216" s="132"/>
      <c r="DQZ3216" s="132"/>
      <c r="DRA3216" s="132"/>
      <c r="DRB3216" s="132"/>
      <c r="DRC3216" s="132"/>
      <c r="DRD3216" s="132"/>
      <c r="DRE3216" s="132"/>
      <c r="DRF3216" s="132"/>
      <c r="DRG3216" s="132"/>
      <c r="DRH3216" s="132"/>
      <c r="DRI3216" s="132"/>
      <c r="DRJ3216" s="132"/>
      <c r="DRK3216" s="132"/>
      <c r="DRL3216" s="132"/>
      <c r="DRM3216" s="132"/>
      <c r="DRN3216" s="132"/>
      <c r="DRO3216" s="132"/>
      <c r="DRP3216" s="132"/>
      <c r="DRQ3216" s="132"/>
      <c r="DRR3216" s="132"/>
      <c r="DRS3216" s="132"/>
      <c r="DRT3216" s="132"/>
      <c r="DRU3216" s="132"/>
      <c r="DRV3216" s="132"/>
      <c r="DRW3216" s="132"/>
      <c r="DRX3216" s="132"/>
      <c r="DRY3216" s="132"/>
      <c r="DRZ3216" s="132"/>
      <c r="DSA3216" s="132"/>
      <c r="DSB3216" s="132"/>
      <c r="DSC3216" s="132"/>
      <c r="DSD3216" s="132"/>
      <c r="DSE3216" s="132"/>
      <c r="DSF3216" s="132"/>
      <c r="DSG3216" s="132"/>
      <c r="DSH3216" s="132"/>
      <c r="DSI3216" s="132"/>
      <c r="DSJ3216" s="132"/>
      <c r="DSK3216" s="132"/>
      <c r="DSL3216" s="132"/>
      <c r="DSM3216" s="132"/>
      <c r="DSN3216" s="132"/>
      <c r="DSO3216" s="132"/>
      <c r="DSP3216" s="132"/>
      <c r="DSQ3216" s="132"/>
      <c r="DSR3216" s="132"/>
      <c r="DSS3216" s="132"/>
      <c r="DST3216" s="132"/>
      <c r="DSU3216" s="132"/>
      <c r="DSV3216" s="132"/>
      <c r="DSW3216" s="132"/>
      <c r="DSX3216" s="132"/>
      <c r="DSY3216" s="132"/>
      <c r="DSZ3216" s="132"/>
      <c r="DTA3216" s="132"/>
      <c r="DTB3216" s="132"/>
      <c r="DTC3216" s="132"/>
      <c r="DTD3216" s="132"/>
      <c r="DTE3216" s="132"/>
      <c r="DTF3216" s="132"/>
      <c r="DTG3216" s="132"/>
      <c r="DTH3216" s="132"/>
      <c r="DTI3216" s="132"/>
      <c r="DTJ3216" s="132"/>
      <c r="DTK3216" s="132"/>
      <c r="DTL3216" s="132"/>
      <c r="DTM3216" s="132"/>
      <c r="DTN3216" s="132"/>
      <c r="DTO3216" s="132"/>
      <c r="DTP3216" s="132"/>
      <c r="DTQ3216" s="132"/>
      <c r="DTR3216" s="132"/>
      <c r="DTS3216" s="132"/>
      <c r="DTT3216" s="132"/>
      <c r="DTU3216" s="132"/>
      <c r="DTV3216" s="132"/>
      <c r="DTW3216" s="132"/>
      <c r="DTX3216" s="132"/>
      <c r="DTY3216" s="132"/>
      <c r="DTZ3216" s="132"/>
      <c r="DUA3216" s="132"/>
      <c r="DUB3216" s="132"/>
      <c r="DUC3216" s="132"/>
      <c r="DUD3216" s="132"/>
      <c r="DUE3216" s="132"/>
      <c r="DUF3216" s="132"/>
      <c r="DUG3216" s="132"/>
      <c r="DUH3216" s="132"/>
      <c r="DUI3216" s="132"/>
      <c r="DUJ3216" s="132"/>
      <c r="DUK3216" s="132"/>
      <c r="DUL3216" s="132"/>
      <c r="DUM3216" s="132"/>
      <c r="DUN3216" s="132"/>
      <c r="DUO3216" s="132"/>
      <c r="DUP3216" s="132"/>
      <c r="DUQ3216" s="132"/>
      <c r="DUR3216" s="132"/>
      <c r="DUS3216" s="132"/>
      <c r="DUT3216" s="132"/>
      <c r="DUU3216" s="132"/>
      <c r="DUV3216" s="132"/>
      <c r="DUW3216" s="132"/>
      <c r="DUX3216" s="132"/>
      <c r="DUY3216" s="132"/>
      <c r="DUZ3216" s="132"/>
      <c r="DVA3216" s="132"/>
      <c r="DVB3216" s="132"/>
      <c r="DVC3216" s="132"/>
      <c r="DVD3216" s="132"/>
      <c r="DVE3216" s="132"/>
      <c r="DVF3216" s="132"/>
      <c r="DVG3216" s="132"/>
      <c r="DVH3216" s="132"/>
      <c r="DVI3216" s="132"/>
      <c r="DVJ3216" s="132"/>
      <c r="DVK3216" s="132"/>
      <c r="DVL3216" s="132"/>
      <c r="DVM3216" s="132"/>
      <c r="DVN3216" s="132"/>
      <c r="DVO3216" s="132"/>
      <c r="DVP3216" s="132"/>
      <c r="DVQ3216" s="132"/>
      <c r="DVR3216" s="132"/>
      <c r="DVS3216" s="132"/>
      <c r="DVT3216" s="132"/>
      <c r="DVU3216" s="132"/>
      <c r="DVV3216" s="132"/>
      <c r="DVW3216" s="132"/>
      <c r="DVX3216" s="132"/>
      <c r="DVY3216" s="132"/>
      <c r="DVZ3216" s="132"/>
      <c r="DWA3216" s="132"/>
      <c r="DWB3216" s="132"/>
      <c r="DWC3216" s="132"/>
      <c r="DWD3216" s="132"/>
      <c r="DWE3216" s="132"/>
      <c r="DWF3216" s="132"/>
      <c r="DWG3216" s="132"/>
      <c r="DWH3216" s="132"/>
      <c r="DWI3216" s="132"/>
      <c r="DWJ3216" s="132"/>
      <c r="DWK3216" s="132"/>
      <c r="DWL3216" s="132"/>
      <c r="DWM3216" s="132"/>
      <c r="DWN3216" s="132"/>
      <c r="DWO3216" s="132"/>
      <c r="DWP3216" s="132"/>
      <c r="DWQ3216" s="132"/>
      <c r="DWR3216" s="132"/>
      <c r="DWS3216" s="132"/>
      <c r="DWT3216" s="132"/>
      <c r="DWU3216" s="132"/>
      <c r="DWV3216" s="132"/>
      <c r="DWW3216" s="132"/>
      <c r="DWX3216" s="132"/>
      <c r="DWY3216" s="132"/>
      <c r="DWZ3216" s="132"/>
      <c r="DXA3216" s="132"/>
      <c r="DXB3216" s="132"/>
      <c r="DXC3216" s="132"/>
      <c r="DXD3216" s="132"/>
      <c r="DXE3216" s="132"/>
      <c r="DXF3216" s="132"/>
      <c r="DXG3216" s="132"/>
      <c r="DXH3216" s="132"/>
      <c r="DXI3216" s="132"/>
      <c r="DXJ3216" s="132"/>
      <c r="DXK3216" s="132"/>
      <c r="DXL3216" s="132"/>
      <c r="DXM3216" s="132"/>
      <c r="DXN3216" s="132"/>
      <c r="DXO3216" s="132"/>
      <c r="DXP3216" s="132"/>
      <c r="DXQ3216" s="132"/>
      <c r="DXR3216" s="132"/>
      <c r="DXS3216" s="132"/>
      <c r="DXT3216" s="132"/>
      <c r="DXU3216" s="132"/>
      <c r="DXV3216" s="132"/>
      <c r="DXW3216" s="132"/>
      <c r="DXX3216" s="132"/>
      <c r="DXY3216" s="132"/>
      <c r="DXZ3216" s="132"/>
      <c r="DYA3216" s="132"/>
      <c r="DYB3216" s="132"/>
      <c r="DYC3216" s="132"/>
      <c r="DYD3216" s="132"/>
      <c r="DYE3216" s="132"/>
      <c r="DYF3216" s="132"/>
      <c r="DYG3216" s="132"/>
      <c r="DYH3216" s="132"/>
      <c r="DYI3216" s="132"/>
      <c r="DYJ3216" s="132"/>
      <c r="DYK3216" s="132"/>
      <c r="DYL3216" s="132"/>
      <c r="DYM3216" s="132"/>
      <c r="DYN3216" s="132"/>
      <c r="DYO3216" s="132"/>
      <c r="DYP3216" s="132"/>
      <c r="DYQ3216" s="132"/>
      <c r="DYR3216" s="132"/>
      <c r="DYS3216" s="132"/>
      <c r="DYT3216" s="132"/>
      <c r="DYU3216" s="132"/>
      <c r="DYV3216" s="132"/>
      <c r="DYW3216" s="132"/>
      <c r="DYX3216" s="132"/>
      <c r="DYY3216" s="132"/>
      <c r="DYZ3216" s="132"/>
      <c r="DZA3216" s="132"/>
      <c r="DZB3216" s="132"/>
      <c r="DZC3216" s="132"/>
      <c r="DZD3216" s="132"/>
      <c r="DZE3216" s="132"/>
      <c r="DZF3216" s="132"/>
      <c r="DZG3216" s="132"/>
      <c r="DZH3216" s="132"/>
      <c r="DZI3216" s="132"/>
      <c r="DZJ3216" s="132"/>
      <c r="DZK3216" s="132"/>
      <c r="DZL3216" s="132"/>
      <c r="DZM3216" s="132"/>
      <c r="DZN3216" s="132"/>
      <c r="DZO3216" s="132"/>
      <c r="DZP3216" s="132"/>
      <c r="DZQ3216" s="132"/>
      <c r="DZR3216" s="132"/>
      <c r="DZS3216" s="132"/>
      <c r="DZT3216" s="132"/>
      <c r="DZU3216" s="132"/>
      <c r="DZV3216" s="132"/>
      <c r="DZW3216" s="132"/>
      <c r="DZX3216" s="132"/>
      <c r="DZY3216" s="132"/>
      <c r="DZZ3216" s="132"/>
      <c r="EAA3216" s="132"/>
      <c r="EAB3216" s="132"/>
      <c r="EAC3216" s="132"/>
      <c r="EAD3216" s="132"/>
      <c r="EAE3216" s="132"/>
      <c r="EAF3216" s="132"/>
      <c r="EAG3216" s="132"/>
      <c r="EAH3216" s="132"/>
      <c r="EAI3216" s="132"/>
      <c r="EAJ3216" s="132"/>
      <c r="EAK3216" s="132"/>
      <c r="EAL3216" s="132"/>
      <c r="EAM3216" s="132"/>
      <c r="EAN3216" s="132"/>
      <c r="EAO3216" s="132"/>
      <c r="EAP3216" s="132"/>
      <c r="EAQ3216" s="132"/>
      <c r="EAR3216" s="132"/>
      <c r="EAS3216" s="132"/>
      <c r="EAT3216" s="132"/>
      <c r="EAU3216" s="132"/>
      <c r="EAV3216" s="132"/>
      <c r="EAW3216" s="132"/>
      <c r="EAX3216" s="132"/>
      <c r="EAY3216" s="132"/>
      <c r="EAZ3216" s="132"/>
      <c r="EBA3216" s="132"/>
      <c r="EBB3216" s="132"/>
      <c r="EBC3216" s="132"/>
      <c r="EBD3216" s="132"/>
      <c r="EBE3216" s="132"/>
      <c r="EBF3216" s="132"/>
      <c r="EBG3216" s="132"/>
      <c r="EBH3216" s="132"/>
      <c r="EBI3216" s="132"/>
      <c r="EBJ3216" s="132"/>
      <c r="EBK3216" s="132"/>
      <c r="EBL3216" s="132"/>
      <c r="EBM3216" s="132"/>
      <c r="EBN3216" s="132"/>
      <c r="EBO3216" s="132"/>
      <c r="EBP3216" s="132"/>
      <c r="EBQ3216" s="132"/>
      <c r="EBR3216" s="132"/>
      <c r="EBS3216" s="132"/>
      <c r="EBT3216" s="132"/>
      <c r="EBU3216" s="132"/>
      <c r="EBV3216" s="132"/>
      <c r="EBW3216" s="132"/>
      <c r="EBX3216" s="132"/>
      <c r="EBY3216" s="132"/>
      <c r="EBZ3216" s="132"/>
      <c r="ECA3216" s="132"/>
      <c r="ECB3216" s="132"/>
      <c r="ECC3216" s="132"/>
      <c r="ECD3216" s="132"/>
      <c r="ECE3216" s="132"/>
      <c r="ECF3216" s="132"/>
      <c r="ECG3216" s="132"/>
      <c r="ECH3216" s="132"/>
      <c r="ECI3216" s="132"/>
      <c r="ECJ3216" s="132"/>
      <c r="ECK3216" s="132"/>
      <c r="ECL3216" s="132"/>
      <c r="ECM3216" s="132"/>
      <c r="ECN3216" s="132"/>
      <c r="ECO3216" s="132"/>
      <c r="ECP3216" s="132"/>
      <c r="ECQ3216" s="132"/>
      <c r="ECR3216" s="132"/>
      <c r="ECS3216" s="132"/>
      <c r="ECT3216" s="132"/>
      <c r="ECU3216" s="132"/>
      <c r="ECV3216" s="132"/>
      <c r="ECW3216" s="132"/>
      <c r="ECX3216" s="132"/>
      <c r="ECY3216" s="132"/>
      <c r="ECZ3216" s="132"/>
      <c r="EDA3216" s="132"/>
      <c r="EDB3216" s="132"/>
      <c r="EDC3216" s="132"/>
      <c r="EDD3216" s="132"/>
      <c r="EDE3216" s="132"/>
      <c r="EDF3216" s="132"/>
      <c r="EDG3216" s="132"/>
      <c r="EDH3216" s="132"/>
      <c r="EDI3216" s="132"/>
      <c r="EDJ3216" s="132"/>
      <c r="EDK3216" s="132"/>
      <c r="EDL3216" s="132"/>
      <c r="EDM3216" s="132"/>
      <c r="EDN3216" s="132"/>
      <c r="EDO3216" s="132"/>
      <c r="EDP3216" s="132"/>
      <c r="EDQ3216" s="132"/>
      <c r="EDR3216" s="132"/>
      <c r="EDS3216" s="132"/>
      <c r="EDT3216" s="132"/>
      <c r="EDU3216" s="132"/>
      <c r="EDV3216" s="132"/>
      <c r="EDW3216" s="132"/>
      <c r="EDX3216" s="132"/>
      <c r="EDY3216" s="132"/>
      <c r="EDZ3216" s="132"/>
      <c r="EEA3216" s="132"/>
      <c r="EEB3216" s="132"/>
      <c r="EEC3216" s="132"/>
      <c r="EED3216" s="132"/>
      <c r="EEE3216" s="132"/>
      <c r="EEF3216" s="132"/>
      <c r="EEG3216" s="132"/>
      <c r="EEH3216" s="132"/>
      <c r="EEI3216" s="132"/>
      <c r="EEJ3216" s="132"/>
      <c r="EEK3216" s="132"/>
      <c r="EEL3216" s="132"/>
      <c r="EEM3216" s="132"/>
      <c r="EEN3216" s="132"/>
      <c r="EEO3216" s="132"/>
      <c r="EEP3216" s="132"/>
      <c r="EEQ3216" s="132"/>
      <c r="EER3216" s="132"/>
      <c r="EES3216" s="132"/>
      <c r="EET3216" s="132"/>
      <c r="EEU3216" s="132"/>
      <c r="EEV3216" s="132"/>
      <c r="EEW3216" s="132"/>
      <c r="EEX3216" s="132"/>
      <c r="EEY3216" s="132"/>
      <c r="EEZ3216" s="132"/>
      <c r="EFA3216" s="132"/>
      <c r="EFB3216" s="132"/>
      <c r="EFC3216" s="132"/>
      <c r="EFD3216" s="132"/>
      <c r="EFE3216" s="132"/>
      <c r="EFF3216" s="132"/>
      <c r="EFG3216" s="132"/>
      <c r="EFH3216" s="132"/>
      <c r="EFI3216" s="132"/>
      <c r="EFJ3216" s="132"/>
      <c r="EFK3216" s="132"/>
      <c r="EFL3216" s="132"/>
      <c r="EFM3216" s="132"/>
      <c r="EFN3216" s="132"/>
      <c r="EFO3216" s="132"/>
      <c r="EFP3216" s="132"/>
      <c r="EFQ3216" s="132"/>
      <c r="EFR3216" s="132"/>
      <c r="EFS3216" s="132"/>
      <c r="EFT3216" s="132"/>
      <c r="EFU3216" s="132"/>
      <c r="EFV3216" s="132"/>
      <c r="EFW3216" s="132"/>
      <c r="EFX3216" s="132"/>
      <c r="EFY3216" s="132"/>
      <c r="EFZ3216" s="132"/>
      <c r="EGA3216" s="132"/>
      <c r="EGB3216" s="132"/>
      <c r="EGC3216" s="132"/>
      <c r="EGD3216" s="132"/>
      <c r="EGE3216" s="132"/>
      <c r="EGF3216" s="132"/>
      <c r="EGG3216" s="132"/>
      <c r="EGH3216" s="132"/>
      <c r="EGI3216" s="132"/>
      <c r="EGJ3216" s="132"/>
      <c r="EGK3216" s="132"/>
      <c r="EGL3216" s="132"/>
      <c r="EGM3216" s="132"/>
      <c r="EGN3216" s="132"/>
      <c r="EGO3216" s="132"/>
      <c r="EGP3216" s="132"/>
      <c r="EGQ3216" s="132"/>
      <c r="EGR3216" s="132"/>
      <c r="EGS3216" s="132"/>
      <c r="EGT3216" s="132"/>
      <c r="EGU3216" s="132"/>
      <c r="EGV3216" s="132"/>
      <c r="EGW3216" s="132"/>
      <c r="EGX3216" s="132"/>
      <c r="EGY3216" s="132"/>
      <c r="EGZ3216" s="132"/>
      <c r="EHA3216" s="132"/>
      <c r="EHB3216" s="132"/>
      <c r="EHC3216" s="132"/>
      <c r="EHD3216" s="132"/>
      <c r="EHE3216" s="132"/>
      <c r="EHF3216" s="132"/>
      <c r="EHG3216" s="132"/>
      <c r="EHH3216" s="132"/>
      <c r="EHI3216" s="132"/>
      <c r="EHJ3216" s="132"/>
      <c r="EHK3216" s="132"/>
      <c r="EHL3216" s="132"/>
      <c r="EHM3216" s="132"/>
      <c r="EHN3216" s="132"/>
      <c r="EHO3216" s="132"/>
      <c r="EHP3216" s="132"/>
      <c r="EHQ3216" s="132"/>
      <c r="EHR3216" s="132"/>
      <c r="EHS3216" s="132"/>
      <c r="EHT3216" s="132"/>
      <c r="EHU3216" s="132"/>
      <c r="EHV3216" s="132"/>
      <c r="EHW3216" s="132"/>
      <c r="EHX3216" s="132"/>
      <c r="EHY3216" s="132"/>
      <c r="EHZ3216" s="132"/>
      <c r="EIA3216" s="132"/>
      <c r="EIB3216" s="132"/>
      <c r="EIC3216" s="132"/>
      <c r="EID3216" s="132"/>
      <c r="EIE3216" s="132"/>
      <c r="EIF3216" s="132"/>
      <c r="EIG3216" s="132"/>
      <c r="EIH3216" s="132"/>
      <c r="EII3216" s="132"/>
      <c r="EIJ3216" s="132"/>
      <c r="EIK3216" s="132"/>
      <c r="EIL3216" s="132"/>
      <c r="EIM3216" s="132"/>
      <c r="EIN3216" s="132"/>
      <c r="EIO3216" s="132"/>
      <c r="EIP3216" s="132"/>
      <c r="EIQ3216" s="132"/>
      <c r="EIR3216" s="132"/>
      <c r="EIS3216" s="132"/>
      <c r="EIT3216" s="132"/>
      <c r="EIU3216" s="132"/>
      <c r="EIV3216" s="132"/>
      <c r="EIW3216" s="132"/>
      <c r="EIX3216" s="132"/>
      <c r="EIY3216" s="132"/>
      <c r="EIZ3216" s="132"/>
      <c r="EJA3216" s="132"/>
      <c r="EJB3216" s="132"/>
      <c r="EJC3216" s="132"/>
      <c r="EJD3216" s="132"/>
      <c r="EJE3216" s="132"/>
      <c r="EJF3216" s="132"/>
      <c r="EJG3216" s="132"/>
      <c r="EJH3216" s="132"/>
      <c r="EJI3216" s="132"/>
      <c r="EJJ3216" s="132"/>
      <c r="EJK3216" s="132"/>
      <c r="EJL3216" s="132"/>
      <c r="EJM3216" s="132"/>
      <c r="EJN3216" s="132"/>
      <c r="EJO3216" s="132"/>
      <c r="EJP3216" s="132"/>
      <c r="EJQ3216" s="132"/>
      <c r="EJR3216" s="132"/>
      <c r="EJS3216" s="132"/>
      <c r="EJT3216" s="132"/>
      <c r="EJU3216" s="132"/>
      <c r="EJV3216" s="132"/>
      <c r="EJW3216" s="132"/>
      <c r="EJX3216" s="132"/>
      <c r="EJY3216" s="132"/>
      <c r="EJZ3216" s="132"/>
      <c r="EKA3216" s="132"/>
      <c r="EKB3216" s="132"/>
      <c r="EKC3216" s="132"/>
      <c r="EKD3216" s="132"/>
      <c r="EKE3216" s="132"/>
      <c r="EKF3216" s="132"/>
      <c r="EKG3216" s="132"/>
      <c r="EKH3216" s="132"/>
      <c r="EKI3216" s="132"/>
      <c r="EKJ3216" s="132"/>
      <c r="EKK3216" s="132"/>
      <c r="EKL3216" s="132"/>
      <c r="EKM3216" s="132"/>
      <c r="EKN3216" s="132"/>
      <c r="EKO3216" s="132"/>
      <c r="EKP3216" s="132"/>
      <c r="EKQ3216" s="132"/>
      <c r="EKR3216" s="132"/>
      <c r="EKS3216" s="132"/>
      <c r="EKT3216" s="132"/>
      <c r="EKU3216" s="132"/>
      <c r="EKV3216" s="132"/>
      <c r="EKW3216" s="132"/>
      <c r="EKX3216" s="132"/>
      <c r="EKY3216" s="132"/>
      <c r="EKZ3216" s="132"/>
      <c r="ELA3216" s="132"/>
      <c r="ELB3216" s="132"/>
      <c r="ELC3216" s="132"/>
      <c r="ELD3216" s="132"/>
      <c r="ELE3216" s="132"/>
      <c r="ELF3216" s="132"/>
      <c r="ELG3216" s="132"/>
      <c r="ELH3216" s="132"/>
      <c r="ELI3216" s="132"/>
      <c r="ELJ3216" s="132"/>
      <c r="ELK3216" s="132"/>
      <c r="ELL3216" s="132"/>
      <c r="ELM3216" s="132"/>
      <c r="ELN3216" s="132"/>
      <c r="ELO3216" s="132"/>
      <c r="ELP3216" s="132"/>
      <c r="ELQ3216" s="132"/>
      <c r="ELR3216" s="132"/>
      <c r="ELS3216" s="132"/>
      <c r="ELT3216" s="132"/>
      <c r="ELU3216" s="132"/>
      <c r="ELV3216" s="132"/>
      <c r="ELW3216" s="132"/>
      <c r="ELX3216" s="132"/>
      <c r="ELY3216" s="132"/>
      <c r="ELZ3216" s="132"/>
      <c r="EMA3216" s="132"/>
      <c r="EMB3216" s="132"/>
      <c r="EMC3216" s="132"/>
      <c r="EMD3216" s="132"/>
      <c r="EME3216" s="132"/>
      <c r="EMF3216" s="132"/>
      <c r="EMG3216" s="132"/>
      <c r="EMH3216" s="132"/>
      <c r="EMI3216" s="132"/>
      <c r="EMJ3216" s="132"/>
      <c r="EMK3216" s="132"/>
      <c r="EML3216" s="132"/>
      <c r="EMM3216" s="132"/>
      <c r="EMN3216" s="132"/>
      <c r="EMO3216" s="132"/>
      <c r="EMP3216" s="132"/>
      <c r="EMQ3216" s="132"/>
      <c r="EMR3216" s="132"/>
      <c r="EMS3216" s="132"/>
      <c r="EMT3216" s="132"/>
      <c r="EMU3216" s="132"/>
      <c r="EMV3216" s="132"/>
      <c r="EMW3216" s="132"/>
      <c r="EMX3216" s="132"/>
      <c r="EMY3216" s="132"/>
      <c r="EMZ3216" s="132"/>
      <c r="ENA3216" s="132"/>
      <c r="ENB3216" s="132"/>
      <c r="ENC3216" s="132"/>
      <c r="END3216" s="132"/>
      <c r="ENE3216" s="132"/>
      <c r="ENF3216" s="132"/>
      <c r="ENG3216" s="132"/>
      <c r="ENH3216" s="132"/>
      <c r="ENI3216" s="132"/>
      <c r="ENJ3216" s="132"/>
      <c r="ENK3216" s="132"/>
      <c r="ENL3216" s="132"/>
      <c r="ENM3216" s="132"/>
      <c r="ENN3216" s="132"/>
      <c r="ENO3216" s="132"/>
      <c r="ENP3216" s="132"/>
      <c r="ENQ3216" s="132"/>
      <c r="ENR3216" s="132"/>
      <c r="ENS3216" s="132"/>
      <c r="ENT3216" s="132"/>
      <c r="ENU3216" s="132"/>
      <c r="ENV3216" s="132"/>
      <c r="ENW3216" s="132"/>
      <c r="ENX3216" s="132"/>
      <c r="ENY3216" s="132"/>
      <c r="ENZ3216" s="132"/>
      <c r="EOA3216" s="132"/>
      <c r="EOB3216" s="132"/>
      <c r="EOC3216" s="132"/>
      <c r="EOD3216" s="132"/>
      <c r="EOE3216" s="132"/>
      <c r="EOF3216" s="132"/>
      <c r="EOG3216" s="132"/>
      <c r="EOH3216" s="132"/>
      <c r="EOI3216" s="132"/>
      <c r="EOJ3216" s="132"/>
      <c r="EOK3216" s="132"/>
      <c r="EOL3216" s="132"/>
      <c r="EOM3216" s="132"/>
      <c r="EON3216" s="132"/>
      <c r="EOO3216" s="132"/>
      <c r="EOP3216" s="132"/>
      <c r="EOQ3216" s="132"/>
      <c r="EOR3216" s="132"/>
      <c r="EOS3216" s="132"/>
      <c r="EOT3216" s="132"/>
      <c r="EOU3216" s="132"/>
      <c r="EOV3216" s="132"/>
      <c r="EOW3216" s="132"/>
      <c r="EOX3216" s="132"/>
      <c r="EOY3216" s="132"/>
      <c r="EOZ3216" s="132"/>
      <c r="EPA3216" s="132"/>
      <c r="EPB3216" s="132"/>
      <c r="EPC3216" s="132"/>
      <c r="EPD3216" s="132"/>
      <c r="EPE3216" s="132"/>
      <c r="EPF3216" s="132"/>
      <c r="EPG3216" s="132"/>
      <c r="EPH3216" s="132"/>
      <c r="EPI3216" s="132"/>
      <c r="EPJ3216" s="132"/>
      <c r="EPK3216" s="132"/>
      <c r="EPL3216" s="132"/>
      <c r="EPM3216" s="132"/>
      <c r="EPN3216" s="132"/>
      <c r="EPO3216" s="132"/>
      <c r="EPP3216" s="132"/>
      <c r="EPQ3216" s="132"/>
      <c r="EPR3216" s="132"/>
      <c r="EPS3216" s="132"/>
      <c r="EPT3216" s="132"/>
      <c r="EPU3216" s="132"/>
      <c r="EPV3216" s="132"/>
      <c r="EPW3216" s="132"/>
      <c r="EPX3216" s="132"/>
      <c r="EPY3216" s="132"/>
      <c r="EPZ3216" s="132"/>
      <c r="EQA3216" s="132"/>
      <c r="EQB3216" s="132"/>
      <c r="EQC3216" s="132"/>
      <c r="EQD3216" s="132"/>
      <c r="EQE3216" s="132"/>
      <c r="EQF3216" s="132"/>
      <c r="EQG3216" s="132"/>
      <c r="EQH3216" s="132"/>
      <c r="EQI3216" s="132"/>
      <c r="EQJ3216" s="132"/>
      <c r="EQK3216" s="132"/>
      <c r="EQL3216" s="132"/>
      <c r="EQM3216" s="132"/>
      <c r="EQN3216" s="132"/>
      <c r="EQO3216" s="132"/>
      <c r="EQP3216" s="132"/>
      <c r="EQQ3216" s="132"/>
      <c r="EQR3216" s="132"/>
      <c r="EQS3216" s="132"/>
      <c r="EQT3216" s="132"/>
      <c r="EQU3216" s="132"/>
      <c r="EQV3216" s="132"/>
      <c r="EQW3216" s="132"/>
      <c r="EQX3216" s="132"/>
      <c r="EQY3216" s="132"/>
      <c r="EQZ3216" s="132"/>
      <c r="ERA3216" s="132"/>
      <c r="ERB3216" s="132"/>
      <c r="ERC3216" s="132"/>
      <c r="ERD3216" s="132"/>
      <c r="ERE3216" s="132"/>
      <c r="ERF3216" s="132"/>
      <c r="ERG3216" s="132"/>
      <c r="ERH3216" s="132"/>
      <c r="ERI3216" s="132"/>
      <c r="ERJ3216" s="132"/>
      <c r="ERK3216" s="132"/>
      <c r="ERL3216" s="132"/>
      <c r="ERM3216" s="132"/>
      <c r="ERN3216" s="132"/>
      <c r="ERO3216" s="132"/>
      <c r="ERP3216" s="132"/>
      <c r="ERQ3216" s="132"/>
      <c r="ERR3216" s="132"/>
      <c r="ERS3216" s="132"/>
      <c r="ERT3216" s="132"/>
      <c r="ERU3216" s="132"/>
      <c r="ERV3216" s="132"/>
      <c r="ERW3216" s="132"/>
      <c r="ERX3216" s="132"/>
      <c r="ERY3216" s="132"/>
      <c r="ERZ3216" s="132"/>
      <c r="ESA3216" s="132"/>
      <c r="ESB3216" s="132"/>
      <c r="ESC3216" s="132"/>
      <c r="ESD3216" s="132"/>
      <c r="ESE3216" s="132"/>
      <c r="ESF3216" s="132"/>
      <c r="ESG3216" s="132"/>
      <c r="ESH3216" s="132"/>
      <c r="ESI3216" s="132"/>
      <c r="ESJ3216" s="132"/>
      <c r="ESK3216" s="132"/>
      <c r="ESL3216" s="132"/>
      <c r="ESM3216" s="132"/>
      <c r="ESN3216" s="132"/>
      <c r="ESO3216" s="132"/>
      <c r="ESP3216" s="132"/>
      <c r="ESQ3216" s="132"/>
      <c r="ESR3216" s="132"/>
      <c r="ESS3216" s="132"/>
      <c r="EST3216" s="132"/>
      <c r="ESU3216" s="132"/>
      <c r="ESV3216" s="132"/>
      <c r="ESW3216" s="132"/>
      <c r="ESX3216" s="132"/>
      <c r="ESY3216" s="132"/>
      <c r="ESZ3216" s="132"/>
      <c r="ETA3216" s="132"/>
      <c r="ETB3216" s="132"/>
      <c r="ETC3216" s="132"/>
      <c r="ETD3216" s="132"/>
      <c r="ETE3216" s="132"/>
      <c r="ETF3216" s="132"/>
      <c r="ETG3216" s="132"/>
      <c r="ETH3216" s="132"/>
      <c r="ETI3216" s="132"/>
      <c r="ETJ3216" s="132"/>
      <c r="ETK3216" s="132"/>
      <c r="ETL3216" s="132"/>
      <c r="ETM3216" s="132"/>
      <c r="ETN3216" s="132"/>
      <c r="ETO3216" s="132"/>
      <c r="ETP3216" s="132"/>
      <c r="ETQ3216" s="132"/>
      <c r="ETR3216" s="132"/>
      <c r="ETS3216" s="132"/>
      <c r="ETT3216" s="132"/>
      <c r="ETU3216" s="132"/>
      <c r="ETV3216" s="132"/>
      <c r="ETW3216" s="132"/>
      <c r="ETX3216" s="132"/>
      <c r="ETY3216" s="132"/>
      <c r="ETZ3216" s="132"/>
      <c r="EUA3216" s="132"/>
      <c r="EUB3216" s="132"/>
      <c r="EUC3216" s="132"/>
      <c r="EUD3216" s="132"/>
      <c r="EUE3216" s="132"/>
      <c r="EUF3216" s="132"/>
      <c r="EUG3216" s="132"/>
      <c r="EUH3216" s="132"/>
      <c r="EUI3216" s="132"/>
      <c r="EUJ3216" s="132"/>
      <c r="EUK3216" s="132"/>
      <c r="EUL3216" s="132"/>
      <c r="EUM3216" s="132"/>
      <c r="EUN3216" s="132"/>
      <c r="EUO3216" s="132"/>
      <c r="EUP3216" s="132"/>
      <c r="EUQ3216" s="132"/>
      <c r="EUR3216" s="132"/>
      <c r="EUS3216" s="132"/>
      <c r="EUT3216" s="132"/>
      <c r="EUU3216" s="132"/>
      <c r="EUV3216" s="132"/>
      <c r="EUW3216" s="132"/>
      <c r="EUX3216" s="132"/>
      <c r="EUY3216" s="132"/>
      <c r="EUZ3216" s="132"/>
      <c r="EVA3216" s="132"/>
      <c r="EVB3216" s="132"/>
      <c r="EVC3216" s="132"/>
      <c r="EVD3216" s="132"/>
      <c r="EVE3216" s="132"/>
      <c r="EVF3216" s="132"/>
      <c r="EVG3216" s="132"/>
      <c r="EVH3216" s="132"/>
      <c r="EVI3216" s="132"/>
      <c r="EVJ3216" s="132"/>
      <c r="EVK3216" s="132"/>
      <c r="EVL3216" s="132"/>
      <c r="EVM3216" s="132"/>
      <c r="EVN3216" s="132"/>
      <c r="EVO3216" s="132"/>
      <c r="EVP3216" s="132"/>
      <c r="EVQ3216" s="132"/>
      <c r="EVR3216" s="132"/>
      <c r="EVS3216" s="132"/>
      <c r="EVT3216" s="132"/>
      <c r="EVU3216" s="132"/>
      <c r="EVV3216" s="132"/>
      <c r="EVW3216" s="132"/>
      <c r="EVX3216" s="132"/>
      <c r="EVY3216" s="132"/>
      <c r="EVZ3216" s="132"/>
      <c r="EWA3216" s="132"/>
      <c r="EWB3216" s="132"/>
      <c r="EWC3216" s="132"/>
      <c r="EWD3216" s="132"/>
      <c r="EWE3216" s="132"/>
      <c r="EWF3216" s="132"/>
      <c r="EWG3216" s="132"/>
      <c r="EWH3216" s="132"/>
      <c r="EWI3216" s="132"/>
      <c r="EWJ3216" s="132"/>
      <c r="EWK3216" s="132"/>
      <c r="EWL3216" s="132"/>
      <c r="EWM3216" s="132"/>
      <c r="EWN3216" s="132"/>
      <c r="EWO3216" s="132"/>
      <c r="EWP3216" s="132"/>
      <c r="EWQ3216" s="132"/>
      <c r="EWR3216" s="132"/>
      <c r="EWS3216" s="132"/>
      <c r="EWT3216" s="132"/>
      <c r="EWU3216" s="132"/>
      <c r="EWV3216" s="132"/>
      <c r="EWW3216" s="132"/>
      <c r="EWX3216" s="132"/>
      <c r="EWY3216" s="132"/>
      <c r="EWZ3216" s="132"/>
      <c r="EXA3216" s="132"/>
      <c r="EXB3216" s="132"/>
      <c r="EXC3216" s="132"/>
      <c r="EXD3216" s="132"/>
      <c r="EXE3216" s="132"/>
      <c r="EXF3216" s="132"/>
      <c r="EXG3216" s="132"/>
      <c r="EXH3216" s="132"/>
      <c r="EXI3216" s="132"/>
      <c r="EXJ3216" s="132"/>
      <c r="EXK3216" s="132"/>
      <c r="EXL3216" s="132"/>
      <c r="EXM3216" s="132"/>
      <c r="EXN3216" s="132"/>
      <c r="EXO3216" s="132"/>
      <c r="EXP3216" s="132"/>
      <c r="EXQ3216" s="132"/>
      <c r="EXR3216" s="132"/>
      <c r="EXS3216" s="132"/>
      <c r="EXT3216" s="132"/>
      <c r="EXU3216" s="132"/>
      <c r="EXV3216" s="132"/>
      <c r="EXW3216" s="132"/>
      <c r="EXX3216" s="132"/>
      <c r="EXY3216" s="132"/>
      <c r="EXZ3216" s="132"/>
      <c r="EYA3216" s="132"/>
      <c r="EYB3216" s="132"/>
      <c r="EYC3216" s="132"/>
      <c r="EYD3216" s="132"/>
      <c r="EYE3216" s="132"/>
      <c r="EYF3216" s="132"/>
      <c r="EYG3216" s="132"/>
      <c r="EYH3216" s="132"/>
      <c r="EYI3216" s="132"/>
      <c r="EYJ3216" s="132"/>
      <c r="EYK3216" s="132"/>
      <c r="EYL3216" s="132"/>
      <c r="EYM3216" s="132"/>
      <c r="EYN3216" s="132"/>
      <c r="EYO3216" s="132"/>
      <c r="EYP3216" s="132"/>
      <c r="EYQ3216" s="132"/>
      <c r="EYR3216" s="132"/>
      <c r="EYS3216" s="132"/>
      <c r="EYT3216" s="132"/>
      <c r="EYU3216" s="132"/>
      <c r="EYV3216" s="132"/>
      <c r="EYW3216" s="132"/>
      <c r="EYX3216" s="132"/>
      <c r="EYY3216" s="132"/>
      <c r="EYZ3216" s="132"/>
      <c r="EZA3216" s="132"/>
      <c r="EZB3216" s="132"/>
      <c r="EZC3216" s="132"/>
      <c r="EZD3216" s="132"/>
      <c r="EZE3216" s="132"/>
      <c r="EZF3216" s="132"/>
      <c r="EZG3216" s="132"/>
      <c r="EZH3216" s="132"/>
      <c r="EZI3216" s="132"/>
      <c r="EZJ3216" s="132"/>
      <c r="EZK3216" s="132"/>
      <c r="EZL3216" s="132"/>
      <c r="EZM3216" s="132"/>
      <c r="EZN3216" s="132"/>
      <c r="EZO3216" s="132"/>
      <c r="EZP3216" s="132"/>
      <c r="EZQ3216" s="132"/>
      <c r="EZR3216" s="132"/>
      <c r="EZS3216" s="132"/>
      <c r="EZT3216" s="132"/>
      <c r="EZU3216" s="132"/>
      <c r="EZV3216" s="132"/>
      <c r="EZW3216" s="132"/>
      <c r="EZX3216" s="132"/>
      <c r="EZY3216" s="132"/>
      <c r="EZZ3216" s="132"/>
      <c r="FAA3216" s="132"/>
      <c r="FAB3216" s="132"/>
      <c r="FAC3216" s="132"/>
      <c r="FAD3216" s="132"/>
      <c r="FAE3216" s="132"/>
      <c r="FAF3216" s="132"/>
      <c r="FAG3216" s="132"/>
      <c r="FAH3216" s="132"/>
      <c r="FAI3216" s="132"/>
      <c r="FAJ3216" s="132"/>
      <c r="FAK3216" s="132"/>
      <c r="FAL3216" s="132"/>
      <c r="FAM3216" s="132"/>
      <c r="FAN3216" s="132"/>
      <c r="FAO3216" s="132"/>
      <c r="FAP3216" s="132"/>
      <c r="FAQ3216" s="132"/>
      <c r="FAR3216" s="132"/>
      <c r="FAS3216" s="132"/>
      <c r="FAT3216" s="132"/>
      <c r="FAU3216" s="132"/>
      <c r="FAV3216" s="132"/>
      <c r="FAW3216" s="132"/>
      <c r="FAX3216" s="132"/>
      <c r="FAY3216" s="132"/>
      <c r="FAZ3216" s="132"/>
      <c r="FBA3216" s="132"/>
      <c r="FBB3216" s="132"/>
      <c r="FBC3216" s="132"/>
      <c r="FBD3216" s="132"/>
      <c r="FBE3216" s="132"/>
      <c r="FBF3216" s="132"/>
      <c r="FBG3216" s="132"/>
      <c r="FBH3216" s="132"/>
      <c r="FBI3216" s="132"/>
      <c r="FBJ3216" s="132"/>
      <c r="FBK3216" s="132"/>
      <c r="FBL3216" s="132"/>
      <c r="FBM3216" s="132"/>
      <c r="FBN3216" s="132"/>
      <c r="FBO3216" s="132"/>
      <c r="FBP3216" s="132"/>
      <c r="FBQ3216" s="132"/>
      <c r="FBR3216" s="132"/>
      <c r="FBS3216" s="132"/>
      <c r="FBT3216" s="132"/>
      <c r="FBU3216" s="132"/>
      <c r="FBV3216" s="132"/>
      <c r="FBW3216" s="132"/>
      <c r="FBX3216" s="132"/>
      <c r="FBY3216" s="132"/>
      <c r="FBZ3216" s="132"/>
      <c r="FCA3216" s="132"/>
      <c r="FCB3216" s="132"/>
      <c r="FCC3216" s="132"/>
      <c r="FCD3216" s="132"/>
      <c r="FCE3216" s="132"/>
      <c r="FCF3216" s="132"/>
      <c r="FCG3216" s="132"/>
      <c r="FCH3216" s="132"/>
      <c r="FCI3216" s="132"/>
      <c r="FCJ3216" s="132"/>
      <c r="FCK3216" s="132"/>
      <c r="FCL3216" s="132"/>
      <c r="FCM3216" s="132"/>
      <c r="FCN3216" s="132"/>
      <c r="FCO3216" s="132"/>
      <c r="FCP3216" s="132"/>
      <c r="FCQ3216" s="132"/>
      <c r="FCR3216" s="132"/>
      <c r="FCS3216" s="132"/>
      <c r="FCT3216" s="132"/>
      <c r="FCU3216" s="132"/>
      <c r="FCV3216" s="132"/>
      <c r="FCW3216" s="132"/>
      <c r="FCX3216" s="132"/>
      <c r="FCY3216" s="132"/>
      <c r="FCZ3216" s="132"/>
      <c r="FDA3216" s="132"/>
      <c r="FDB3216" s="132"/>
      <c r="FDC3216" s="132"/>
      <c r="FDD3216" s="132"/>
      <c r="FDE3216" s="132"/>
      <c r="FDF3216" s="132"/>
      <c r="FDG3216" s="132"/>
      <c r="FDH3216" s="132"/>
      <c r="FDI3216" s="132"/>
      <c r="FDJ3216" s="132"/>
      <c r="FDK3216" s="132"/>
      <c r="FDL3216" s="132"/>
      <c r="FDM3216" s="132"/>
      <c r="FDN3216" s="132"/>
      <c r="FDO3216" s="132"/>
      <c r="FDP3216" s="132"/>
      <c r="FDQ3216" s="132"/>
      <c r="FDR3216" s="132"/>
      <c r="FDS3216" s="132"/>
      <c r="FDT3216" s="132"/>
      <c r="FDU3216" s="132"/>
      <c r="FDV3216" s="132"/>
      <c r="FDW3216" s="132"/>
      <c r="FDX3216" s="132"/>
      <c r="FDY3216" s="132"/>
      <c r="FDZ3216" s="132"/>
      <c r="FEA3216" s="132"/>
      <c r="FEB3216" s="132"/>
      <c r="FEC3216" s="132"/>
      <c r="FED3216" s="132"/>
      <c r="FEE3216" s="132"/>
      <c r="FEF3216" s="132"/>
      <c r="FEG3216" s="132"/>
      <c r="FEH3216" s="132"/>
      <c r="FEI3216" s="132"/>
      <c r="FEJ3216" s="132"/>
      <c r="FEK3216" s="132"/>
      <c r="FEL3216" s="132"/>
      <c r="FEM3216" s="132"/>
      <c r="FEN3216" s="132"/>
      <c r="FEO3216" s="132"/>
      <c r="FEP3216" s="132"/>
      <c r="FEQ3216" s="132"/>
      <c r="FER3216" s="132"/>
      <c r="FES3216" s="132"/>
      <c r="FET3216" s="132"/>
      <c r="FEU3216" s="132"/>
      <c r="FEV3216" s="132"/>
      <c r="FEW3216" s="132"/>
      <c r="FEX3216" s="132"/>
      <c r="FEY3216" s="132"/>
      <c r="FEZ3216" s="132"/>
      <c r="FFA3216" s="132"/>
      <c r="FFB3216" s="132"/>
      <c r="FFC3216" s="132"/>
      <c r="FFD3216" s="132"/>
      <c r="FFE3216" s="132"/>
      <c r="FFF3216" s="132"/>
      <c r="FFG3216" s="132"/>
      <c r="FFH3216" s="132"/>
      <c r="FFI3216" s="132"/>
      <c r="FFJ3216" s="132"/>
      <c r="FFK3216" s="132"/>
      <c r="FFL3216" s="132"/>
      <c r="FFM3216" s="132"/>
      <c r="FFN3216" s="132"/>
      <c r="FFO3216" s="132"/>
      <c r="FFP3216" s="132"/>
      <c r="FFQ3216" s="132"/>
      <c r="FFR3216" s="132"/>
      <c r="FFS3216" s="132"/>
      <c r="FFT3216" s="132"/>
      <c r="FFU3216" s="132"/>
      <c r="FFV3216" s="132"/>
      <c r="FFW3216" s="132"/>
      <c r="FFX3216" s="132"/>
      <c r="FFY3216" s="132"/>
      <c r="FFZ3216" s="132"/>
      <c r="FGA3216" s="132"/>
      <c r="FGB3216" s="132"/>
      <c r="FGC3216" s="132"/>
      <c r="FGD3216" s="132"/>
      <c r="FGE3216" s="132"/>
      <c r="FGF3216" s="132"/>
      <c r="FGG3216" s="132"/>
      <c r="FGH3216" s="132"/>
      <c r="FGI3216" s="132"/>
      <c r="FGJ3216" s="132"/>
      <c r="FGK3216" s="132"/>
      <c r="FGL3216" s="132"/>
      <c r="FGM3216" s="132"/>
      <c r="FGN3216" s="132"/>
      <c r="FGO3216" s="132"/>
      <c r="FGP3216" s="132"/>
      <c r="FGQ3216" s="132"/>
      <c r="FGR3216" s="132"/>
      <c r="FGS3216" s="132"/>
      <c r="FGT3216" s="132"/>
      <c r="FGU3216" s="132"/>
      <c r="FGV3216" s="132"/>
      <c r="FGW3216" s="132"/>
      <c r="FGX3216" s="132"/>
      <c r="FGY3216" s="132"/>
      <c r="FGZ3216" s="132"/>
      <c r="FHA3216" s="132"/>
      <c r="FHB3216" s="132"/>
      <c r="FHC3216" s="132"/>
      <c r="FHD3216" s="132"/>
      <c r="FHE3216" s="132"/>
      <c r="FHF3216" s="132"/>
      <c r="FHG3216" s="132"/>
      <c r="FHH3216" s="132"/>
      <c r="FHI3216" s="132"/>
      <c r="FHJ3216" s="132"/>
      <c r="FHK3216" s="132"/>
      <c r="FHL3216" s="132"/>
      <c r="FHM3216" s="132"/>
      <c r="FHN3216" s="132"/>
      <c r="FHO3216" s="132"/>
      <c r="FHP3216" s="132"/>
      <c r="FHQ3216" s="132"/>
      <c r="FHR3216" s="132"/>
      <c r="FHS3216" s="132"/>
      <c r="FHT3216" s="132"/>
      <c r="FHU3216" s="132"/>
      <c r="FHV3216" s="132"/>
      <c r="FHW3216" s="132"/>
      <c r="FHX3216" s="132"/>
      <c r="FHY3216" s="132"/>
      <c r="FHZ3216" s="132"/>
      <c r="FIA3216" s="132"/>
      <c r="FIB3216" s="132"/>
      <c r="FIC3216" s="132"/>
      <c r="FID3216" s="132"/>
      <c r="FIE3216" s="132"/>
      <c r="FIF3216" s="132"/>
      <c r="FIG3216" s="132"/>
      <c r="FIH3216" s="132"/>
      <c r="FII3216" s="132"/>
      <c r="FIJ3216" s="132"/>
      <c r="FIK3216" s="132"/>
      <c r="FIL3216" s="132"/>
      <c r="FIM3216" s="132"/>
      <c r="FIN3216" s="132"/>
      <c r="FIO3216" s="132"/>
      <c r="FIP3216" s="132"/>
      <c r="FIQ3216" s="132"/>
      <c r="FIR3216" s="132"/>
      <c r="FIS3216" s="132"/>
      <c r="FIT3216" s="132"/>
      <c r="FIU3216" s="132"/>
      <c r="FIV3216" s="132"/>
      <c r="FIW3216" s="132"/>
      <c r="FIX3216" s="132"/>
      <c r="FIY3216" s="132"/>
      <c r="FIZ3216" s="132"/>
      <c r="FJA3216" s="132"/>
      <c r="FJB3216" s="132"/>
      <c r="FJC3216" s="132"/>
      <c r="FJD3216" s="132"/>
      <c r="FJE3216" s="132"/>
      <c r="FJF3216" s="132"/>
      <c r="FJG3216" s="132"/>
      <c r="FJH3216" s="132"/>
      <c r="FJI3216" s="132"/>
      <c r="FJJ3216" s="132"/>
      <c r="FJK3216" s="132"/>
      <c r="FJL3216" s="132"/>
      <c r="FJM3216" s="132"/>
      <c r="FJN3216" s="132"/>
      <c r="FJO3216" s="132"/>
      <c r="FJP3216" s="132"/>
      <c r="FJQ3216" s="132"/>
      <c r="FJR3216" s="132"/>
      <c r="FJS3216" s="132"/>
      <c r="FJT3216" s="132"/>
      <c r="FJU3216" s="132"/>
      <c r="FJV3216" s="132"/>
      <c r="FJW3216" s="132"/>
      <c r="FJX3216" s="132"/>
      <c r="FJY3216" s="132"/>
      <c r="FJZ3216" s="132"/>
      <c r="FKA3216" s="132"/>
      <c r="FKB3216" s="132"/>
      <c r="FKC3216" s="132"/>
      <c r="FKD3216" s="132"/>
      <c r="FKE3216" s="132"/>
      <c r="FKF3216" s="132"/>
      <c r="FKG3216" s="132"/>
      <c r="FKH3216" s="132"/>
      <c r="FKI3216" s="132"/>
      <c r="FKJ3216" s="132"/>
      <c r="FKK3216" s="132"/>
      <c r="FKL3216" s="132"/>
      <c r="FKM3216" s="132"/>
      <c r="FKN3216" s="132"/>
      <c r="FKO3216" s="132"/>
      <c r="FKP3216" s="132"/>
      <c r="FKQ3216" s="132"/>
      <c r="FKR3216" s="132"/>
      <c r="FKS3216" s="132"/>
      <c r="FKT3216" s="132"/>
      <c r="FKU3216" s="132"/>
      <c r="FKV3216" s="132"/>
      <c r="FKW3216" s="132"/>
      <c r="FKX3216" s="132"/>
      <c r="FKY3216" s="132"/>
      <c r="FKZ3216" s="132"/>
      <c r="FLA3216" s="132"/>
      <c r="FLB3216" s="132"/>
      <c r="FLC3216" s="132"/>
      <c r="FLD3216" s="132"/>
      <c r="FLE3216" s="132"/>
      <c r="FLF3216" s="132"/>
      <c r="FLG3216" s="132"/>
      <c r="FLH3216" s="132"/>
      <c r="FLI3216" s="132"/>
      <c r="FLJ3216" s="132"/>
      <c r="FLK3216" s="132"/>
      <c r="FLL3216" s="132"/>
      <c r="FLM3216" s="132"/>
      <c r="FLN3216" s="132"/>
      <c r="FLO3216" s="132"/>
      <c r="FLP3216" s="132"/>
      <c r="FLQ3216" s="132"/>
      <c r="FLR3216" s="132"/>
      <c r="FLS3216" s="132"/>
      <c r="FLT3216" s="132"/>
      <c r="FLU3216" s="132"/>
      <c r="FLV3216" s="132"/>
      <c r="FLW3216" s="132"/>
      <c r="FLX3216" s="132"/>
      <c r="FLY3216" s="132"/>
      <c r="FLZ3216" s="132"/>
      <c r="FMA3216" s="132"/>
      <c r="FMB3216" s="132"/>
      <c r="FMC3216" s="132"/>
      <c r="FMD3216" s="132"/>
      <c r="FME3216" s="132"/>
      <c r="FMF3216" s="132"/>
      <c r="FMG3216" s="132"/>
      <c r="FMH3216" s="132"/>
      <c r="FMI3216" s="132"/>
      <c r="FMJ3216" s="132"/>
      <c r="FMK3216" s="132"/>
      <c r="FML3216" s="132"/>
      <c r="FMM3216" s="132"/>
      <c r="FMN3216" s="132"/>
      <c r="FMO3216" s="132"/>
      <c r="FMP3216" s="132"/>
      <c r="FMQ3216" s="132"/>
      <c r="FMR3216" s="132"/>
      <c r="FMS3216" s="132"/>
      <c r="FMT3216" s="132"/>
      <c r="FMU3216" s="132"/>
      <c r="FMV3216" s="132"/>
      <c r="FMW3216" s="132"/>
      <c r="FMX3216" s="132"/>
      <c r="FMY3216" s="132"/>
      <c r="FMZ3216" s="132"/>
      <c r="FNA3216" s="132"/>
      <c r="FNB3216" s="132"/>
      <c r="FNC3216" s="132"/>
      <c r="FND3216" s="132"/>
      <c r="FNE3216" s="132"/>
      <c r="FNF3216" s="132"/>
      <c r="FNG3216" s="132"/>
      <c r="FNH3216" s="132"/>
      <c r="FNI3216" s="132"/>
      <c r="FNJ3216" s="132"/>
      <c r="FNK3216" s="132"/>
      <c r="FNL3216" s="132"/>
      <c r="FNM3216" s="132"/>
      <c r="FNN3216" s="132"/>
      <c r="FNO3216" s="132"/>
      <c r="FNP3216" s="132"/>
      <c r="FNQ3216" s="132"/>
      <c r="FNR3216" s="132"/>
      <c r="FNS3216" s="132"/>
      <c r="FNT3216" s="132"/>
      <c r="FNU3216" s="132"/>
      <c r="FNV3216" s="132"/>
      <c r="FNW3216" s="132"/>
      <c r="FNX3216" s="132"/>
      <c r="FNY3216" s="132"/>
      <c r="FNZ3216" s="132"/>
      <c r="FOA3216" s="132"/>
      <c r="FOB3216" s="132"/>
      <c r="FOC3216" s="132"/>
      <c r="FOD3216" s="132"/>
      <c r="FOE3216" s="132"/>
      <c r="FOF3216" s="132"/>
      <c r="FOG3216" s="132"/>
      <c r="FOH3216" s="132"/>
      <c r="FOI3216" s="132"/>
      <c r="FOJ3216" s="132"/>
      <c r="FOK3216" s="132"/>
      <c r="FOL3216" s="132"/>
      <c r="FOM3216" s="132"/>
      <c r="FON3216" s="132"/>
      <c r="FOO3216" s="132"/>
      <c r="FOP3216" s="132"/>
      <c r="FOQ3216" s="132"/>
      <c r="FOR3216" s="132"/>
      <c r="FOS3216" s="132"/>
      <c r="FOT3216" s="132"/>
      <c r="FOU3216" s="132"/>
      <c r="FOV3216" s="132"/>
      <c r="FOW3216" s="132"/>
      <c r="FOX3216" s="132"/>
      <c r="FOY3216" s="132"/>
      <c r="FOZ3216" s="132"/>
      <c r="FPA3216" s="132"/>
      <c r="FPB3216" s="132"/>
      <c r="FPC3216" s="132"/>
      <c r="FPD3216" s="132"/>
      <c r="FPE3216" s="132"/>
      <c r="FPF3216" s="132"/>
      <c r="FPG3216" s="132"/>
      <c r="FPH3216" s="132"/>
      <c r="FPI3216" s="132"/>
      <c r="FPJ3216" s="132"/>
      <c r="FPK3216" s="132"/>
      <c r="FPL3216" s="132"/>
      <c r="FPM3216" s="132"/>
      <c r="FPN3216" s="132"/>
      <c r="FPO3216" s="132"/>
      <c r="FPP3216" s="132"/>
      <c r="FPQ3216" s="132"/>
      <c r="FPR3216" s="132"/>
      <c r="FPS3216" s="132"/>
      <c r="FPT3216" s="132"/>
      <c r="FPU3216" s="132"/>
      <c r="FPV3216" s="132"/>
      <c r="FPW3216" s="132"/>
      <c r="FPX3216" s="132"/>
      <c r="FPY3216" s="132"/>
      <c r="FPZ3216" s="132"/>
      <c r="FQA3216" s="132"/>
      <c r="FQB3216" s="132"/>
      <c r="FQC3216" s="132"/>
      <c r="FQD3216" s="132"/>
      <c r="FQE3216" s="132"/>
      <c r="FQF3216" s="132"/>
      <c r="FQG3216" s="132"/>
      <c r="FQH3216" s="132"/>
      <c r="FQI3216" s="132"/>
      <c r="FQJ3216" s="132"/>
      <c r="FQK3216" s="132"/>
      <c r="FQL3216" s="132"/>
      <c r="FQM3216" s="132"/>
      <c r="FQN3216" s="132"/>
      <c r="FQO3216" s="132"/>
      <c r="FQP3216" s="132"/>
      <c r="FQQ3216" s="132"/>
      <c r="FQR3216" s="132"/>
      <c r="FQS3216" s="132"/>
      <c r="FQT3216" s="132"/>
      <c r="FQU3216" s="132"/>
      <c r="FQV3216" s="132"/>
      <c r="FQW3216" s="132"/>
      <c r="FQX3216" s="132"/>
      <c r="FQY3216" s="132"/>
      <c r="FQZ3216" s="132"/>
      <c r="FRA3216" s="132"/>
      <c r="FRB3216" s="132"/>
      <c r="FRC3216" s="132"/>
      <c r="FRD3216" s="132"/>
      <c r="FRE3216" s="132"/>
      <c r="FRF3216" s="132"/>
      <c r="FRG3216" s="132"/>
      <c r="FRH3216" s="132"/>
      <c r="FRI3216" s="132"/>
      <c r="FRJ3216" s="132"/>
      <c r="FRK3216" s="132"/>
      <c r="FRL3216" s="132"/>
      <c r="FRM3216" s="132"/>
      <c r="FRN3216" s="132"/>
      <c r="FRO3216" s="132"/>
      <c r="FRP3216" s="132"/>
      <c r="FRQ3216" s="132"/>
      <c r="FRR3216" s="132"/>
      <c r="FRS3216" s="132"/>
      <c r="FRT3216" s="132"/>
      <c r="FRU3216" s="132"/>
      <c r="FRV3216" s="132"/>
      <c r="FRW3216" s="132"/>
      <c r="FRX3216" s="132"/>
      <c r="FRY3216" s="132"/>
      <c r="FRZ3216" s="132"/>
      <c r="FSA3216" s="132"/>
      <c r="FSB3216" s="132"/>
      <c r="FSC3216" s="132"/>
      <c r="FSD3216" s="132"/>
      <c r="FSE3216" s="132"/>
      <c r="FSF3216" s="132"/>
      <c r="FSG3216" s="132"/>
      <c r="FSH3216" s="132"/>
      <c r="FSI3216" s="132"/>
      <c r="FSJ3216" s="132"/>
      <c r="FSK3216" s="132"/>
      <c r="FSL3216" s="132"/>
      <c r="FSM3216" s="132"/>
      <c r="FSN3216" s="132"/>
      <c r="FSO3216" s="132"/>
      <c r="FSP3216" s="132"/>
      <c r="FSQ3216" s="132"/>
      <c r="FSR3216" s="132"/>
      <c r="FSS3216" s="132"/>
      <c r="FST3216" s="132"/>
      <c r="FSU3216" s="132"/>
      <c r="FSV3216" s="132"/>
      <c r="FSW3216" s="132"/>
      <c r="FSX3216" s="132"/>
      <c r="FSY3216" s="132"/>
      <c r="FSZ3216" s="132"/>
      <c r="FTA3216" s="132"/>
      <c r="FTB3216" s="132"/>
      <c r="FTC3216" s="132"/>
      <c r="FTD3216" s="132"/>
      <c r="FTE3216" s="132"/>
      <c r="FTF3216" s="132"/>
      <c r="FTG3216" s="132"/>
      <c r="FTH3216" s="132"/>
      <c r="FTI3216" s="132"/>
      <c r="FTJ3216" s="132"/>
      <c r="FTK3216" s="132"/>
      <c r="FTL3216" s="132"/>
      <c r="FTM3216" s="132"/>
      <c r="FTN3216" s="132"/>
      <c r="FTO3216" s="132"/>
      <c r="FTP3216" s="132"/>
      <c r="FTQ3216" s="132"/>
      <c r="FTR3216" s="132"/>
      <c r="FTS3216" s="132"/>
      <c r="FTT3216" s="132"/>
      <c r="FTU3216" s="132"/>
      <c r="FTV3216" s="132"/>
      <c r="FTW3216" s="132"/>
      <c r="FTX3216" s="132"/>
      <c r="FTY3216" s="132"/>
      <c r="FTZ3216" s="132"/>
      <c r="FUA3216" s="132"/>
      <c r="FUB3216" s="132"/>
      <c r="FUC3216" s="132"/>
      <c r="FUD3216" s="132"/>
      <c r="FUE3216" s="132"/>
      <c r="FUF3216" s="132"/>
      <c r="FUG3216" s="132"/>
      <c r="FUH3216" s="132"/>
      <c r="FUI3216" s="132"/>
      <c r="FUJ3216" s="132"/>
      <c r="FUK3216" s="132"/>
      <c r="FUL3216" s="132"/>
      <c r="FUM3216" s="132"/>
      <c r="FUN3216" s="132"/>
      <c r="FUO3216" s="132"/>
      <c r="FUP3216" s="132"/>
      <c r="FUQ3216" s="132"/>
      <c r="FUR3216" s="132"/>
      <c r="FUS3216" s="132"/>
      <c r="FUT3216" s="132"/>
      <c r="FUU3216" s="132"/>
      <c r="FUV3216" s="132"/>
      <c r="FUW3216" s="132"/>
      <c r="FUX3216" s="132"/>
      <c r="FUY3216" s="132"/>
      <c r="FUZ3216" s="132"/>
      <c r="FVA3216" s="132"/>
      <c r="FVB3216" s="132"/>
      <c r="FVC3216" s="132"/>
      <c r="FVD3216" s="132"/>
      <c r="FVE3216" s="132"/>
      <c r="FVF3216" s="132"/>
      <c r="FVG3216" s="132"/>
      <c r="FVH3216" s="132"/>
      <c r="FVI3216" s="132"/>
      <c r="FVJ3216" s="132"/>
      <c r="FVK3216" s="132"/>
      <c r="FVL3216" s="132"/>
      <c r="FVM3216" s="132"/>
      <c r="FVN3216" s="132"/>
      <c r="FVO3216" s="132"/>
      <c r="FVP3216" s="132"/>
      <c r="FVQ3216" s="132"/>
      <c r="FVR3216" s="132"/>
      <c r="FVS3216" s="132"/>
      <c r="FVT3216" s="132"/>
      <c r="FVU3216" s="132"/>
      <c r="FVV3216" s="132"/>
      <c r="FVW3216" s="132"/>
      <c r="FVX3216" s="132"/>
      <c r="FVY3216" s="132"/>
      <c r="FVZ3216" s="132"/>
      <c r="FWA3216" s="132"/>
      <c r="FWB3216" s="132"/>
      <c r="FWC3216" s="132"/>
      <c r="FWD3216" s="132"/>
      <c r="FWE3216" s="132"/>
      <c r="FWF3216" s="132"/>
      <c r="FWG3216" s="132"/>
      <c r="FWH3216" s="132"/>
      <c r="FWI3216" s="132"/>
      <c r="FWJ3216" s="132"/>
      <c r="FWK3216" s="132"/>
      <c r="FWL3216" s="132"/>
      <c r="FWM3216" s="132"/>
      <c r="FWN3216" s="132"/>
      <c r="FWO3216" s="132"/>
      <c r="FWP3216" s="132"/>
      <c r="FWQ3216" s="132"/>
      <c r="FWR3216" s="132"/>
      <c r="FWS3216" s="132"/>
      <c r="FWT3216" s="132"/>
      <c r="FWU3216" s="132"/>
      <c r="FWV3216" s="132"/>
      <c r="FWW3216" s="132"/>
      <c r="FWX3216" s="132"/>
      <c r="FWY3216" s="132"/>
      <c r="FWZ3216" s="132"/>
      <c r="FXA3216" s="132"/>
      <c r="FXB3216" s="132"/>
      <c r="FXC3216" s="132"/>
      <c r="FXD3216" s="132"/>
      <c r="FXE3216" s="132"/>
      <c r="FXF3216" s="132"/>
      <c r="FXG3216" s="132"/>
      <c r="FXH3216" s="132"/>
      <c r="FXI3216" s="132"/>
      <c r="FXJ3216" s="132"/>
      <c r="FXK3216" s="132"/>
      <c r="FXL3216" s="132"/>
      <c r="FXM3216" s="132"/>
      <c r="FXN3216" s="132"/>
      <c r="FXO3216" s="132"/>
      <c r="FXP3216" s="132"/>
      <c r="FXQ3216" s="132"/>
      <c r="FXR3216" s="132"/>
      <c r="FXS3216" s="132"/>
      <c r="FXT3216" s="132"/>
      <c r="FXU3216" s="132"/>
      <c r="FXV3216" s="132"/>
      <c r="FXW3216" s="132"/>
      <c r="FXX3216" s="132"/>
      <c r="FXY3216" s="132"/>
      <c r="FXZ3216" s="132"/>
      <c r="FYA3216" s="132"/>
      <c r="FYB3216" s="132"/>
      <c r="FYC3216" s="132"/>
      <c r="FYD3216" s="132"/>
      <c r="FYE3216" s="132"/>
      <c r="FYF3216" s="132"/>
      <c r="FYG3216" s="132"/>
      <c r="FYH3216" s="132"/>
      <c r="FYI3216" s="132"/>
      <c r="FYJ3216" s="132"/>
      <c r="FYK3216" s="132"/>
      <c r="FYL3216" s="132"/>
      <c r="FYM3216" s="132"/>
      <c r="FYN3216" s="132"/>
      <c r="FYO3216" s="132"/>
      <c r="FYP3216" s="132"/>
      <c r="FYQ3216" s="132"/>
      <c r="FYR3216" s="132"/>
      <c r="FYS3216" s="132"/>
      <c r="FYT3216" s="132"/>
      <c r="FYU3216" s="132"/>
      <c r="FYV3216" s="132"/>
      <c r="FYW3216" s="132"/>
      <c r="FYX3216" s="132"/>
      <c r="FYY3216" s="132"/>
      <c r="FYZ3216" s="132"/>
      <c r="FZA3216" s="132"/>
      <c r="FZB3216" s="132"/>
      <c r="FZC3216" s="132"/>
      <c r="FZD3216" s="132"/>
      <c r="FZE3216" s="132"/>
      <c r="FZF3216" s="132"/>
      <c r="FZG3216" s="132"/>
      <c r="FZH3216" s="132"/>
      <c r="FZI3216" s="132"/>
      <c r="FZJ3216" s="132"/>
      <c r="FZK3216" s="132"/>
      <c r="FZL3216" s="132"/>
      <c r="FZM3216" s="132"/>
      <c r="FZN3216" s="132"/>
      <c r="FZO3216" s="132"/>
      <c r="FZP3216" s="132"/>
      <c r="FZQ3216" s="132"/>
      <c r="FZR3216" s="132"/>
      <c r="FZS3216" s="132"/>
      <c r="FZT3216" s="132"/>
      <c r="FZU3216" s="132"/>
      <c r="FZV3216" s="132"/>
      <c r="FZW3216" s="132"/>
      <c r="FZX3216" s="132"/>
      <c r="FZY3216" s="132"/>
      <c r="FZZ3216" s="132"/>
      <c r="GAA3216" s="132"/>
      <c r="GAB3216" s="132"/>
      <c r="GAC3216" s="132"/>
      <c r="GAD3216" s="132"/>
      <c r="GAE3216" s="132"/>
      <c r="GAF3216" s="132"/>
      <c r="GAG3216" s="132"/>
      <c r="GAH3216" s="132"/>
      <c r="GAI3216" s="132"/>
      <c r="GAJ3216" s="132"/>
      <c r="GAK3216" s="132"/>
      <c r="GAL3216" s="132"/>
      <c r="GAM3216" s="132"/>
      <c r="GAN3216" s="132"/>
      <c r="GAO3216" s="132"/>
      <c r="GAP3216" s="132"/>
      <c r="GAQ3216" s="132"/>
      <c r="GAR3216" s="132"/>
      <c r="GAS3216" s="132"/>
      <c r="GAT3216" s="132"/>
      <c r="GAU3216" s="132"/>
      <c r="GAV3216" s="132"/>
      <c r="GAW3216" s="132"/>
      <c r="GAX3216" s="132"/>
      <c r="GAY3216" s="132"/>
      <c r="GAZ3216" s="132"/>
      <c r="GBA3216" s="132"/>
      <c r="GBB3216" s="132"/>
      <c r="GBC3216" s="132"/>
      <c r="GBD3216" s="132"/>
      <c r="GBE3216" s="132"/>
      <c r="GBF3216" s="132"/>
      <c r="GBG3216" s="132"/>
      <c r="GBH3216" s="132"/>
      <c r="GBI3216" s="132"/>
      <c r="GBJ3216" s="132"/>
      <c r="GBK3216" s="132"/>
      <c r="GBL3216" s="132"/>
      <c r="GBM3216" s="132"/>
      <c r="GBN3216" s="132"/>
      <c r="GBO3216" s="132"/>
      <c r="GBP3216" s="132"/>
      <c r="GBQ3216" s="132"/>
      <c r="GBR3216" s="132"/>
      <c r="GBS3216" s="132"/>
      <c r="GBT3216" s="132"/>
      <c r="GBU3216" s="132"/>
      <c r="GBV3216" s="132"/>
      <c r="GBW3216" s="132"/>
      <c r="GBX3216" s="132"/>
      <c r="GBY3216" s="132"/>
      <c r="GBZ3216" s="132"/>
      <c r="GCA3216" s="132"/>
      <c r="GCB3216" s="132"/>
      <c r="GCC3216" s="132"/>
      <c r="GCD3216" s="132"/>
      <c r="GCE3216" s="132"/>
      <c r="GCF3216" s="132"/>
      <c r="GCG3216" s="132"/>
      <c r="GCH3216" s="132"/>
      <c r="GCI3216" s="132"/>
      <c r="GCJ3216" s="132"/>
      <c r="GCK3216" s="132"/>
      <c r="GCL3216" s="132"/>
      <c r="GCM3216" s="132"/>
      <c r="GCN3216" s="132"/>
      <c r="GCO3216" s="132"/>
      <c r="GCP3216" s="132"/>
      <c r="GCQ3216" s="132"/>
      <c r="GCR3216" s="132"/>
      <c r="GCS3216" s="132"/>
      <c r="GCT3216" s="132"/>
      <c r="GCU3216" s="132"/>
      <c r="GCV3216" s="132"/>
      <c r="GCW3216" s="132"/>
      <c r="GCX3216" s="132"/>
      <c r="GCY3216" s="132"/>
      <c r="GCZ3216" s="132"/>
      <c r="GDA3216" s="132"/>
      <c r="GDB3216" s="132"/>
      <c r="GDC3216" s="132"/>
      <c r="GDD3216" s="132"/>
      <c r="GDE3216" s="132"/>
      <c r="GDF3216" s="132"/>
      <c r="GDG3216" s="132"/>
      <c r="GDH3216" s="132"/>
      <c r="GDI3216" s="132"/>
      <c r="GDJ3216" s="132"/>
      <c r="GDK3216" s="132"/>
      <c r="GDL3216" s="132"/>
      <c r="GDM3216" s="132"/>
      <c r="GDN3216" s="132"/>
      <c r="GDO3216" s="132"/>
      <c r="GDP3216" s="132"/>
      <c r="GDQ3216" s="132"/>
      <c r="GDR3216" s="132"/>
      <c r="GDS3216" s="132"/>
      <c r="GDT3216" s="132"/>
      <c r="GDU3216" s="132"/>
      <c r="GDV3216" s="132"/>
      <c r="GDW3216" s="132"/>
      <c r="GDX3216" s="132"/>
      <c r="GDY3216" s="132"/>
      <c r="GDZ3216" s="132"/>
      <c r="GEA3216" s="132"/>
      <c r="GEB3216" s="132"/>
      <c r="GEC3216" s="132"/>
      <c r="GED3216" s="132"/>
      <c r="GEE3216" s="132"/>
      <c r="GEF3216" s="132"/>
      <c r="GEG3216" s="132"/>
      <c r="GEH3216" s="132"/>
      <c r="GEI3216" s="132"/>
      <c r="GEJ3216" s="132"/>
      <c r="GEK3216" s="132"/>
      <c r="GEL3216" s="132"/>
      <c r="GEM3216" s="132"/>
      <c r="GEN3216" s="132"/>
      <c r="GEO3216" s="132"/>
      <c r="GEP3216" s="132"/>
      <c r="GEQ3216" s="132"/>
      <c r="GER3216" s="132"/>
      <c r="GES3216" s="132"/>
      <c r="GET3216" s="132"/>
      <c r="GEU3216" s="132"/>
      <c r="GEV3216" s="132"/>
      <c r="GEW3216" s="132"/>
      <c r="GEX3216" s="132"/>
      <c r="GEY3216" s="132"/>
      <c r="GEZ3216" s="132"/>
      <c r="GFA3216" s="132"/>
      <c r="GFB3216" s="132"/>
      <c r="GFC3216" s="132"/>
      <c r="GFD3216" s="132"/>
      <c r="GFE3216" s="132"/>
      <c r="GFF3216" s="132"/>
      <c r="GFG3216" s="132"/>
      <c r="GFH3216" s="132"/>
      <c r="GFI3216" s="132"/>
      <c r="GFJ3216" s="132"/>
      <c r="GFK3216" s="132"/>
      <c r="GFL3216" s="132"/>
      <c r="GFM3216" s="132"/>
      <c r="GFN3216" s="132"/>
      <c r="GFO3216" s="132"/>
      <c r="GFP3216" s="132"/>
      <c r="GFQ3216" s="132"/>
      <c r="GFR3216" s="132"/>
      <c r="GFS3216" s="132"/>
      <c r="GFT3216" s="132"/>
      <c r="GFU3216" s="132"/>
      <c r="GFV3216" s="132"/>
      <c r="GFW3216" s="132"/>
      <c r="GFX3216" s="132"/>
      <c r="GFY3216" s="132"/>
      <c r="GFZ3216" s="132"/>
      <c r="GGA3216" s="132"/>
      <c r="GGB3216" s="132"/>
      <c r="GGC3216" s="132"/>
      <c r="GGD3216" s="132"/>
      <c r="GGE3216" s="132"/>
      <c r="GGF3216" s="132"/>
      <c r="GGG3216" s="132"/>
      <c r="GGH3216" s="132"/>
      <c r="GGI3216" s="132"/>
      <c r="GGJ3216" s="132"/>
      <c r="GGK3216" s="132"/>
      <c r="GGL3216" s="132"/>
      <c r="GGM3216" s="132"/>
      <c r="GGN3216" s="132"/>
      <c r="GGO3216" s="132"/>
      <c r="GGP3216" s="132"/>
      <c r="GGQ3216" s="132"/>
      <c r="GGR3216" s="132"/>
      <c r="GGS3216" s="132"/>
      <c r="GGT3216" s="132"/>
      <c r="GGU3216" s="132"/>
      <c r="GGV3216" s="132"/>
      <c r="GGW3216" s="132"/>
      <c r="GGX3216" s="132"/>
      <c r="GGY3216" s="132"/>
      <c r="GGZ3216" s="132"/>
      <c r="GHA3216" s="132"/>
      <c r="GHB3216" s="132"/>
      <c r="GHC3216" s="132"/>
      <c r="GHD3216" s="132"/>
      <c r="GHE3216" s="132"/>
      <c r="GHF3216" s="132"/>
      <c r="GHG3216" s="132"/>
      <c r="GHH3216" s="132"/>
      <c r="GHI3216" s="132"/>
      <c r="GHJ3216" s="132"/>
      <c r="GHK3216" s="132"/>
      <c r="GHL3216" s="132"/>
      <c r="GHM3216" s="132"/>
      <c r="GHN3216" s="132"/>
      <c r="GHO3216" s="132"/>
      <c r="GHP3216" s="132"/>
      <c r="GHQ3216" s="132"/>
      <c r="GHR3216" s="132"/>
      <c r="GHS3216" s="132"/>
      <c r="GHT3216" s="132"/>
      <c r="GHU3216" s="132"/>
      <c r="GHV3216" s="132"/>
      <c r="GHW3216" s="132"/>
      <c r="GHX3216" s="132"/>
      <c r="GHY3216" s="132"/>
      <c r="GHZ3216" s="132"/>
      <c r="GIA3216" s="132"/>
      <c r="GIB3216" s="132"/>
      <c r="GIC3216" s="132"/>
      <c r="GID3216" s="132"/>
      <c r="GIE3216" s="132"/>
      <c r="GIF3216" s="132"/>
      <c r="GIG3216" s="132"/>
      <c r="GIH3216" s="132"/>
      <c r="GII3216" s="132"/>
      <c r="GIJ3216" s="132"/>
      <c r="GIK3216" s="132"/>
      <c r="GIL3216" s="132"/>
      <c r="GIM3216" s="132"/>
      <c r="GIN3216" s="132"/>
      <c r="GIO3216" s="132"/>
      <c r="GIP3216" s="132"/>
      <c r="GIQ3216" s="132"/>
      <c r="GIR3216" s="132"/>
      <c r="GIS3216" s="132"/>
      <c r="GIT3216" s="132"/>
      <c r="GIU3216" s="132"/>
      <c r="GIV3216" s="132"/>
      <c r="GIW3216" s="132"/>
      <c r="GIX3216" s="132"/>
      <c r="GIY3216" s="132"/>
      <c r="GIZ3216" s="132"/>
      <c r="GJA3216" s="132"/>
      <c r="GJB3216" s="132"/>
      <c r="GJC3216" s="132"/>
      <c r="GJD3216" s="132"/>
      <c r="GJE3216" s="132"/>
      <c r="GJF3216" s="132"/>
      <c r="GJG3216" s="132"/>
      <c r="GJH3216" s="132"/>
      <c r="GJI3216" s="132"/>
      <c r="GJJ3216" s="132"/>
      <c r="GJK3216" s="132"/>
      <c r="GJL3216" s="132"/>
      <c r="GJM3216" s="132"/>
      <c r="GJN3216" s="132"/>
      <c r="GJO3216" s="132"/>
      <c r="GJP3216" s="132"/>
      <c r="GJQ3216" s="132"/>
      <c r="GJR3216" s="132"/>
      <c r="GJS3216" s="132"/>
      <c r="GJT3216" s="132"/>
      <c r="GJU3216" s="132"/>
      <c r="GJV3216" s="132"/>
      <c r="GJW3216" s="132"/>
      <c r="GJX3216" s="132"/>
      <c r="GJY3216" s="132"/>
      <c r="GJZ3216" s="132"/>
      <c r="GKA3216" s="132"/>
      <c r="GKB3216" s="132"/>
      <c r="GKC3216" s="132"/>
      <c r="GKD3216" s="132"/>
      <c r="GKE3216" s="132"/>
      <c r="GKF3216" s="132"/>
      <c r="GKG3216" s="132"/>
      <c r="GKH3216" s="132"/>
      <c r="GKI3216" s="132"/>
      <c r="GKJ3216" s="132"/>
      <c r="GKK3216" s="132"/>
      <c r="GKL3216" s="132"/>
      <c r="GKM3216" s="132"/>
      <c r="GKN3216" s="132"/>
      <c r="GKO3216" s="132"/>
      <c r="GKP3216" s="132"/>
      <c r="GKQ3216" s="132"/>
      <c r="GKR3216" s="132"/>
      <c r="GKS3216" s="132"/>
      <c r="GKT3216" s="132"/>
      <c r="GKU3216" s="132"/>
      <c r="GKV3216" s="132"/>
      <c r="GKW3216" s="132"/>
      <c r="GKX3216" s="132"/>
      <c r="GKY3216" s="132"/>
      <c r="GKZ3216" s="132"/>
      <c r="GLA3216" s="132"/>
      <c r="GLB3216" s="132"/>
      <c r="GLC3216" s="132"/>
      <c r="GLD3216" s="132"/>
      <c r="GLE3216" s="132"/>
      <c r="GLF3216" s="132"/>
      <c r="GLG3216" s="132"/>
      <c r="GLH3216" s="132"/>
      <c r="GLI3216" s="132"/>
      <c r="GLJ3216" s="132"/>
      <c r="GLK3216" s="132"/>
      <c r="GLL3216" s="132"/>
      <c r="GLM3216" s="132"/>
      <c r="GLN3216" s="132"/>
      <c r="GLO3216" s="132"/>
      <c r="GLP3216" s="132"/>
      <c r="GLQ3216" s="132"/>
      <c r="GLR3216" s="132"/>
      <c r="GLS3216" s="132"/>
      <c r="GLT3216" s="132"/>
      <c r="GLU3216" s="132"/>
      <c r="GLV3216" s="132"/>
      <c r="GLW3216" s="132"/>
      <c r="GLX3216" s="132"/>
      <c r="GLY3216" s="132"/>
      <c r="GLZ3216" s="132"/>
      <c r="GMA3216" s="132"/>
      <c r="GMB3216" s="132"/>
      <c r="GMC3216" s="132"/>
      <c r="GMD3216" s="132"/>
      <c r="GME3216" s="132"/>
      <c r="GMF3216" s="132"/>
      <c r="GMG3216" s="132"/>
      <c r="GMH3216" s="132"/>
      <c r="GMI3216" s="132"/>
      <c r="GMJ3216" s="132"/>
      <c r="GMK3216" s="132"/>
      <c r="GML3216" s="132"/>
      <c r="GMM3216" s="132"/>
      <c r="GMN3216" s="132"/>
      <c r="GMO3216" s="132"/>
      <c r="GMP3216" s="132"/>
      <c r="GMQ3216" s="132"/>
      <c r="GMR3216" s="132"/>
      <c r="GMS3216" s="132"/>
      <c r="GMT3216" s="132"/>
      <c r="GMU3216" s="132"/>
      <c r="GMV3216" s="132"/>
      <c r="GMW3216" s="132"/>
      <c r="GMX3216" s="132"/>
      <c r="GMY3216" s="132"/>
      <c r="GMZ3216" s="132"/>
      <c r="GNA3216" s="132"/>
      <c r="GNB3216" s="132"/>
      <c r="GNC3216" s="132"/>
      <c r="GND3216" s="132"/>
      <c r="GNE3216" s="132"/>
      <c r="GNF3216" s="132"/>
      <c r="GNG3216" s="132"/>
      <c r="GNH3216" s="132"/>
      <c r="GNI3216" s="132"/>
      <c r="GNJ3216" s="132"/>
      <c r="GNK3216" s="132"/>
      <c r="GNL3216" s="132"/>
      <c r="GNM3216" s="132"/>
      <c r="GNN3216" s="132"/>
      <c r="GNO3216" s="132"/>
      <c r="GNP3216" s="132"/>
      <c r="GNQ3216" s="132"/>
      <c r="GNR3216" s="132"/>
      <c r="GNS3216" s="132"/>
      <c r="GNT3216" s="132"/>
      <c r="GNU3216" s="132"/>
      <c r="GNV3216" s="132"/>
      <c r="GNW3216" s="132"/>
      <c r="GNX3216" s="132"/>
      <c r="GNY3216" s="132"/>
      <c r="GNZ3216" s="132"/>
      <c r="GOA3216" s="132"/>
      <c r="GOB3216" s="132"/>
      <c r="GOC3216" s="132"/>
      <c r="GOD3216" s="132"/>
      <c r="GOE3216" s="132"/>
      <c r="GOF3216" s="132"/>
      <c r="GOG3216" s="132"/>
      <c r="GOH3216" s="132"/>
      <c r="GOI3216" s="132"/>
      <c r="GOJ3216" s="132"/>
      <c r="GOK3216" s="132"/>
      <c r="GOL3216" s="132"/>
      <c r="GOM3216" s="132"/>
      <c r="GON3216" s="132"/>
      <c r="GOO3216" s="132"/>
      <c r="GOP3216" s="132"/>
      <c r="GOQ3216" s="132"/>
      <c r="GOR3216" s="132"/>
      <c r="GOS3216" s="132"/>
      <c r="GOT3216" s="132"/>
      <c r="GOU3216" s="132"/>
      <c r="GOV3216" s="132"/>
      <c r="GOW3216" s="132"/>
      <c r="GOX3216" s="132"/>
      <c r="GOY3216" s="132"/>
      <c r="GOZ3216" s="132"/>
      <c r="GPA3216" s="132"/>
      <c r="GPB3216" s="132"/>
      <c r="GPC3216" s="132"/>
      <c r="GPD3216" s="132"/>
      <c r="GPE3216" s="132"/>
      <c r="GPF3216" s="132"/>
      <c r="GPG3216" s="132"/>
      <c r="GPH3216" s="132"/>
      <c r="GPI3216" s="132"/>
      <c r="GPJ3216" s="132"/>
      <c r="GPK3216" s="132"/>
      <c r="GPL3216" s="132"/>
      <c r="GPM3216" s="132"/>
      <c r="GPN3216" s="132"/>
      <c r="GPO3216" s="132"/>
      <c r="GPP3216" s="132"/>
      <c r="GPQ3216" s="132"/>
      <c r="GPR3216" s="132"/>
      <c r="GPS3216" s="132"/>
      <c r="GPT3216" s="132"/>
      <c r="GPU3216" s="132"/>
      <c r="GPV3216" s="132"/>
      <c r="GPW3216" s="132"/>
      <c r="GPX3216" s="132"/>
      <c r="GPY3216" s="132"/>
      <c r="GPZ3216" s="132"/>
      <c r="GQA3216" s="132"/>
      <c r="GQB3216" s="132"/>
      <c r="GQC3216" s="132"/>
      <c r="GQD3216" s="132"/>
      <c r="GQE3216" s="132"/>
      <c r="GQF3216" s="132"/>
      <c r="GQG3216" s="132"/>
      <c r="GQH3216" s="132"/>
      <c r="GQI3216" s="132"/>
      <c r="GQJ3216" s="132"/>
      <c r="GQK3216" s="132"/>
      <c r="GQL3216" s="132"/>
      <c r="GQM3216" s="132"/>
      <c r="GQN3216" s="132"/>
      <c r="GQO3216" s="132"/>
      <c r="GQP3216" s="132"/>
      <c r="GQQ3216" s="132"/>
      <c r="GQR3216" s="132"/>
      <c r="GQS3216" s="132"/>
      <c r="GQT3216" s="132"/>
      <c r="GQU3216" s="132"/>
      <c r="GQV3216" s="132"/>
      <c r="GQW3216" s="132"/>
      <c r="GQX3216" s="132"/>
      <c r="GQY3216" s="132"/>
      <c r="GQZ3216" s="132"/>
      <c r="GRA3216" s="132"/>
      <c r="GRB3216" s="132"/>
      <c r="GRC3216" s="132"/>
      <c r="GRD3216" s="132"/>
      <c r="GRE3216" s="132"/>
      <c r="GRF3216" s="132"/>
      <c r="GRG3216" s="132"/>
      <c r="GRH3216" s="132"/>
      <c r="GRI3216" s="132"/>
      <c r="GRJ3216" s="132"/>
      <c r="GRK3216" s="132"/>
      <c r="GRL3216" s="132"/>
      <c r="GRM3216" s="132"/>
      <c r="GRN3216" s="132"/>
      <c r="GRO3216" s="132"/>
      <c r="GRP3216" s="132"/>
      <c r="GRQ3216" s="132"/>
      <c r="GRR3216" s="132"/>
      <c r="GRS3216" s="132"/>
      <c r="GRT3216" s="132"/>
      <c r="GRU3216" s="132"/>
      <c r="GRV3216" s="132"/>
      <c r="GRW3216" s="132"/>
      <c r="GRX3216" s="132"/>
      <c r="GRY3216" s="132"/>
      <c r="GRZ3216" s="132"/>
      <c r="GSA3216" s="132"/>
      <c r="GSB3216" s="132"/>
      <c r="GSC3216" s="132"/>
      <c r="GSD3216" s="132"/>
      <c r="GSE3216" s="132"/>
      <c r="GSF3216" s="132"/>
      <c r="GSG3216" s="132"/>
      <c r="GSH3216" s="132"/>
      <c r="GSI3216" s="132"/>
      <c r="GSJ3216" s="132"/>
      <c r="GSK3216" s="132"/>
      <c r="GSL3216" s="132"/>
      <c r="GSM3216" s="132"/>
      <c r="GSN3216" s="132"/>
      <c r="GSO3216" s="132"/>
      <c r="GSP3216" s="132"/>
      <c r="GSQ3216" s="132"/>
      <c r="GSR3216" s="132"/>
      <c r="GSS3216" s="132"/>
      <c r="GST3216" s="132"/>
      <c r="GSU3216" s="132"/>
      <c r="GSV3216" s="132"/>
      <c r="GSW3216" s="132"/>
      <c r="GSX3216" s="132"/>
      <c r="GSY3216" s="132"/>
      <c r="GSZ3216" s="132"/>
      <c r="GTA3216" s="132"/>
      <c r="GTB3216" s="132"/>
      <c r="GTC3216" s="132"/>
      <c r="GTD3216" s="132"/>
      <c r="GTE3216" s="132"/>
      <c r="GTF3216" s="132"/>
      <c r="GTG3216" s="132"/>
      <c r="GTH3216" s="132"/>
      <c r="GTI3216" s="132"/>
      <c r="GTJ3216" s="132"/>
      <c r="GTK3216" s="132"/>
      <c r="GTL3216" s="132"/>
      <c r="GTM3216" s="132"/>
      <c r="GTN3216" s="132"/>
      <c r="GTO3216" s="132"/>
      <c r="GTP3216" s="132"/>
      <c r="GTQ3216" s="132"/>
      <c r="GTR3216" s="132"/>
      <c r="GTS3216" s="132"/>
      <c r="GTT3216" s="132"/>
      <c r="GTU3216" s="132"/>
      <c r="GTV3216" s="132"/>
      <c r="GTW3216" s="132"/>
      <c r="GTX3216" s="132"/>
      <c r="GTY3216" s="132"/>
      <c r="GTZ3216" s="132"/>
      <c r="GUA3216" s="132"/>
      <c r="GUB3216" s="132"/>
      <c r="GUC3216" s="132"/>
      <c r="GUD3216" s="132"/>
      <c r="GUE3216" s="132"/>
      <c r="GUF3216" s="132"/>
      <c r="GUG3216" s="132"/>
      <c r="GUH3216" s="132"/>
      <c r="GUI3216" s="132"/>
      <c r="GUJ3216" s="132"/>
      <c r="GUK3216" s="132"/>
      <c r="GUL3216" s="132"/>
      <c r="GUM3216" s="132"/>
      <c r="GUN3216" s="132"/>
      <c r="GUO3216" s="132"/>
      <c r="GUP3216" s="132"/>
      <c r="GUQ3216" s="132"/>
      <c r="GUR3216" s="132"/>
      <c r="GUS3216" s="132"/>
      <c r="GUT3216" s="132"/>
      <c r="GUU3216" s="132"/>
      <c r="GUV3216" s="132"/>
      <c r="GUW3216" s="132"/>
      <c r="GUX3216" s="132"/>
      <c r="GUY3216" s="132"/>
      <c r="GUZ3216" s="132"/>
      <c r="GVA3216" s="132"/>
      <c r="GVB3216" s="132"/>
      <c r="GVC3216" s="132"/>
      <c r="GVD3216" s="132"/>
      <c r="GVE3216" s="132"/>
      <c r="GVF3216" s="132"/>
      <c r="GVG3216" s="132"/>
      <c r="GVH3216" s="132"/>
      <c r="GVI3216" s="132"/>
      <c r="GVJ3216" s="132"/>
      <c r="GVK3216" s="132"/>
      <c r="GVL3216" s="132"/>
      <c r="GVM3216" s="132"/>
      <c r="GVN3216" s="132"/>
      <c r="GVO3216" s="132"/>
      <c r="GVP3216" s="132"/>
      <c r="GVQ3216" s="132"/>
      <c r="GVR3216" s="132"/>
      <c r="GVS3216" s="132"/>
      <c r="GVT3216" s="132"/>
      <c r="GVU3216" s="132"/>
      <c r="GVV3216" s="132"/>
      <c r="GVW3216" s="132"/>
      <c r="GVX3216" s="132"/>
      <c r="GVY3216" s="132"/>
      <c r="GVZ3216" s="132"/>
      <c r="GWA3216" s="132"/>
      <c r="GWB3216" s="132"/>
      <c r="GWC3216" s="132"/>
      <c r="GWD3216" s="132"/>
      <c r="GWE3216" s="132"/>
      <c r="GWF3216" s="132"/>
      <c r="GWG3216" s="132"/>
      <c r="GWH3216" s="132"/>
      <c r="GWI3216" s="132"/>
      <c r="GWJ3216" s="132"/>
      <c r="GWK3216" s="132"/>
      <c r="GWL3216" s="132"/>
      <c r="GWM3216" s="132"/>
      <c r="GWN3216" s="132"/>
      <c r="GWO3216" s="132"/>
      <c r="GWP3216" s="132"/>
      <c r="GWQ3216" s="132"/>
      <c r="GWR3216" s="132"/>
      <c r="GWS3216" s="132"/>
      <c r="GWT3216" s="132"/>
      <c r="GWU3216" s="132"/>
      <c r="GWV3216" s="132"/>
      <c r="GWW3216" s="132"/>
      <c r="GWX3216" s="132"/>
      <c r="GWY3216" s="132"/>
      <c r="GWZ3216" s="132"/>
      <c r="GXA3216" s="132"/>
      <c r="GXB3216" s="132"/>
      <c r="GXC3216" s="132"/>
      <c r="GXD3216" s="132"/>
      <c r="GXE3216" s="132"/>
      <c r="GXF3216" s="132"/>
      <c r="GXG3216" s="132"/>
      <c r="GXH3216" s="132"/>
      <c r="GXI3216" s="132"/>
      <c r="GXJ3216" s="132"/>
      <c r="GXK3216" s="132"/>
      <c r="GXL3216" s="132"/>
      <c r="GXM3216" s="132"/>
      <c r="GXN3216" s="132"/>
      <c r="GXO3216" s="132"/>
      <c r="GXP3216" s="132"/>
      <c r="GXQ3216" s="132"/>
      <c r="GXR3216" s="132"/>
      <c r="GXS3216" s="132"/>
      <c r="GXT3216" s="132"/>
      <c r="GXU3216" s="132"/>
      <c r="GXV3216" s="132"/>
      <c r="GXW3216" s="132"/>
      <c r="GXX3216" s="132"/>
      <c r="GXY3216" s="132"/>
      <c r="GXZ3216" s="132"/>
      <c r="GYA3216" s="132"/>
      <c r="GYB3216" s="132"/>
      <c r="GYC3216" s="132"/>
      <c r="GYD3216" s="132"/>
      <c r="GYE3216" s="132"/>
      <c r="GYF3216" s="132"/>
      <c r="GYG3216" s="132"/>
      <c r="GYH3216" s="132"/>
      <c r="GYI3216" s="132"/>
      <c r="GYJ3216" s="132"/>
      <c r="GYK3216" s="132"/>
      <c r="GYL3216" s="132"/>
      <c r="GYM3216" s="132"/>
      <c r="GYN3216" s="132"/>
      <c r="GYO3216" s="132"/>
      <c r="GYP3216" s="132"/>
      <c r="GYQ3216" s="132"/>
      <c r="GYR3216" s="132"/>
      <c r="GYS3216" s="132"/>
      <c r="GYT3216" s="132"/>
      <c r="GYU3216" s="132"/>
      <c r="GYV3216" s="132"/>
      <c r="GYW3216" s="132"/>
      <c r="GYX3216" s="132"/>
      <c r="GYY3216" s="132"/>
      <c r="GYZ3216" s="132"/>
      <c r="GZA3216" s="132"/>
      <c r="GZB3216" s="132"/>
      <c r="GZC3216" s="132"/>
      <c r="GZD3216" s="132"/>
      <c r="GZE3216" s="132"/>
      <c r="GZF3216" s="132"/>
      <c r="GZG3216" s="132"/>
      <c r="GZH3216" s="132"/>
      <c r="GZI3216" s="132"/>
      <c r="GZJ3216" s="132"/>
      <c r="GZK3216" s="132"/>
      <c r="GZL3216" s="132"/>
      <c r="GZM3216" s="132"/>
      <c r="GZN3216" s="132"/>
      <c r="GZO3216" s="132"/>
      <c r="GZP3216" s="132"/>
      <c r="GZQ3216" s="132"/>
      <c r="GZR3216" s="132"/>
      <c r="GZS3216" s="132"/>
      <c r="GZT3216" s="132"/>
      <c r="GZU3216" s="132"/>
      <c r="GZV3216" s="132"/>
      <c r="GZW3216" s="132"/>
      <c r="GZX3216" s="132"/>
      <c r="GZY3216" s="132"/>
      <c r="GZZ3216" s="132"/>
      <c r="HAA3216" s="132"/>
      <c r="HAB3216" s="132"/>
      <c r="HAC3216" s="132"/>
      <c r="HAD3216" s="132"/>
      <c r="HAE3216" s="132"/>
      <c r="HAF3216" s="132"/>
      <c r="HAG3216" s="132"/>
      <c r="HAH3216" s="132"/>
      <c r="HAI3216" s="132"/>
      <c r="HAJ3216" s="132"/>
      <c r="HAK3216" s="132"/>
      <c r="HAL3216" s="132"/>
      <c r="HAM3216" s="132"/>
      <c r="HAN3216" s="132"/>
      <c r="HAO3216" s="132"/>
      <c r="HAP3216" s="132"/>
      <c r="HAQ3216" s="132"/>
      <c r="HAR3216" s="132"/>
      <c r="HAS3216" s="132"/>
      <c r="HAT3216" s="132"/>
      <c r="HAU3216" s="132"/>
      <c r="HAV3216" s="132"/>
      <c r="HAW3216" s="132"/>
      <c r="HAX3216" s="132"/>
      <c r="HAY3216" s="132"/>
      <c r="HAZ3216" s="132"/>
      <c r="HBA3216" s="132"/>
      <c r="HBB3216" s="132"/>
      <c r="HBC3216" s="132"/>
      <c r="HBD3216" s="132"/>
      <c r="HBE3216" s="132"/>
      <c r="HBF3216" s="132"/>
      <c r="HBG3216" s="132"/>
      <c r="HBH3216" s="132"/>
      <c r="HBI3216" s="132"/>
      <c r="HBJ3216" s="132"/>
      <c r="HBK3216" s="132"/>
      <c r="HBL3216" s="132"/>
      <c r="HBM3216" s="132"/>
      <c r="HBN3216" s="132"/>
      <c r="HBO3216" s="132"/>
      <c r="HBP3216" s="132"/>
      <c r="HBQ3216" s="132"/>
      <c r="HBR3216" s="132"/>
      <c r="HBS3216" s="132"/>
      <c r="HBT3216" s="132"/>
      <c r="HBU3216" s="132"/>
      <c r="HBV3216" s="132"/>
      <c r="HBW3216" s="132"/>
      <c r="HBX3216" s="132"/>
      <c r="HBY3216" s="132"/>
      <c r="HBZ3216" s="132"/>
      <c r="HCA3216" s="132"/>
      <c r="HCB3216" s="132"/>
      <c r="HCC3216" s="132"/>
      <c r="HCD3216" s="132"/>
      <c r="HCE3216" s="132"/>
      <c r="HCF3216" s="132"/>
      <c r="HCG3216" s="132"/>
      <c r="HCH3216" s="132"/>
      <c r="HCI3216" s="132"/>
      <c r="HCJ3216" s="132"/>
      <c r="HCK3216" s="132"/>
      <c r="HCL3216" s="132"/>
      <c r="HCM3216" s="132"/>
      <c r="HCN3216" s="132"/>
      <c r="HCO3216" s="132"/>
      <c r="HCP3216" s="132"/>
      <c r="HCQ3216" s="132"/>
      <c r="HCR3216" s="132"/>
      <c r="HCS3216" s="132"/>
      <c r="HCT3216" s="132"/>
      <c r="HCU3216" s="132"/>
      <c r="HCV3216" s="132"/>
      <c r="HCW3216" s="132"/>
      <c r="HCX3216" s="132"/>
      <c r="HCY3216" s="132"/>
      <c r="HCZ3216" s="132"/>
      <c r="HDA3216" s="132"/>
      <c r="HDB3216" s="132"/>
      <c r="HDC3216" s="132"/>
      <c r="HDD3216" s="132"/>
      <c r="HDE3216" s="132"/>
      <c r="HDF3216" s="132"/>
      <c r="HDG3216" s="132"/>
      <c r="HDH3216" s="132"/>
      <c r="HDI3216" s="132"/>
      <c r="HDJ3216" s="132"/>
      <c r="HDK3216" s="132"/>
      <c r="HDL3216" s="132"/>
      <c r="HDM3216" s="132"/>
      <c r="HDN3216" s="132"/>
      <c r="HDO3216" s="132"/>
      <c r="HDP3216" s="132"/>
      <c r="HDQ3216" s="132"/>
      <c r="HDR3216" s="132"/>
      <c r="HDS3216" s="132"/>
      <c r="HDT3216" s="132"/>
      <c r="HDU3216" s="132"/>
      <c r="HDV3216" s="132"/>
      <c r="HDW3216" s="132"/>
      <c r="HDX3216" s="132"/>
      <c r="HDY3216" s="132"/>
      <c r="HDZ3216" s="132"/>
      <c r="HEA3216" s="132"/>
      <c r="HEB3216" s="132"/>
      <c r="HEC3216" s="132"/>
      <c r="HED3216" s="132"/>
      <c r="HEE3216" s="132"/>
      <c r="HEF3216" s="132"/>
      <c r="HEG3216" s="132"/>
      <c r="HEH3216" s="132"/>
      <c r="HEI3216" s="132"/>
      <c r="HEJ3216" s="132"/>
      <c r="HEK3216" s="132"/>
      <c r="HEL3216" s="132"/>
      <c r="HEM3216" s="132"/>
      <c r="HEN3216" s="132"/>
      <c r="HEO3216" s="132"/>
      <c r="HEP3216" s="132"/>
      <c r="HEQ3216" s="132"/>
      <c r="HER3216" s="132"/>
      <c r="HES3216" s="132"/>
      <c r="HET3216" s="132"/>
      <c r="HEU3216" s="132"/>
      <c r="HEV3216" s="132"/>
      <c r="HEW3216" s="132"/>
      <c r="HEX3216" s="132"/>
      <c r="HEY3216" s="132"/>
      <c r="HEZ3216" s="132"/>
      <c r="HFA3216" s="132"/>
      <c r="HFB3216" s="132"/>
      <c r="HFC3216" s="132"/>
      <c r="HFD3216" s="132"/>
      <c r="HFE3216" s="132"/>
      <c r="HFF3216" s="132"/>
      <c r="HFG3216" s="132"/>
      <c r="HFH3216" s="132"/>
      <c r="HFI3216" s="132"/>
      <c r="HFJ3216" s="132"/>
      <c r="HFK3216" s="132"/>
      <c r="HFL3216" s="132"/>
      <c r="HFM3216" s="132"/>
      <c r="HFN3216" s="132"/>
      <c r="HFO3216" s="132"/>
      <c r="HFP3216" s="132"/>
      <c r="HFQ3216" s="132"/>
      <c r="HFR3216" s="132"/>
      <c r="HFS3216" s="132"/>
      <c r="HFT3216" s="132"/>
      <c r="HFU3216" s="132"/>
      <c r="HFV3216" s="132"/>
      <c r="HFW3216" s="132"/>
      <c r="HFX3216" s="132"/>
      <c r="HFY3216" s="132"/>
      <c r="HFZ3216" s="132"/>
      <c r="HGA3216" s="132"/>
      <c r="HGB3216" s="132"/>
      <c r="HGC3216" s="132"/>
      <c r="HGD3216" s="132"/>
      <c r="HGE3216" s="132"/>
      <c r="HGF3216" s="132"/>
      <c r="HGG3216" s="132"/>
      <c r="HGH3216" s="132"/>
      <c r="HGI3216" s="132"/>
      <c r="HGJ3216" s="132"/>
      <c r="HGK3216" s="132"/>
      <c r="HGL3216" s="132"/>
      <c r="HGM3216" s="132"/>
      <c r="HGN3216" s="132"/>
      <c r="HGO3216" s="132"/>
      <c r="HGP3216" s="132"/>
      <c r="HGQ3216" s="132"/>
      <c r="HGR3216" s="132"/>
      <c r="HGS3216" s="132"/>
      <c r="HGT3216" s="132"/>
      <c r="HGU3216" s="132"/>
      <c r="HGV3216" s="132"/>
      <c r="HGW3216" s="132"/>
      <c r="HGX3216" s="132"/>
      <c r="HGY3216" s="132"/>
      <c r="HGZ3216" s="132"/>
      <c r="HHA3216" s="132"/>
      <c r="HHB3216" s="132"/>
      <c r="HHC3216" s="132"/>
      <c r="HHD3216" s="132"/>
      <c r="HHE3216" s="132"/>
      <c r="HHF3216" s="132"/>
      <c r="HHG3216" s="132"/>
      <c r="HHH3216" s="132"/>
      <c r="HHI3216" s="132"/>
      <c r="HHJ3216" s="132"/>
      <c r="HHK3216" s="132"/>
      <c r="HHL3216" s="132"/>
      <c r="HHM3216" s="132"/>
      <c r="HHN3216" s="132"/>
      <c r="HHO3216" s="132"/>
      <c r="HHP3216" s="132"/>
      <c r="HHQ3216" s="132"/>
      <c r="HHR3216" s="132"/>
      <c r="HHS3216" s="132"/>
      <c r="HHT3216" s="132"/>
      <c r="HHU3216" s="132"/>
      <c r="HHV3216" s="132"/>
      <c r="HHW3216" s="132"/>
      <c r="HHX3216" s="132"/>
      <c r="HHY3216" s="132"/>
      <c r="HHZ3216" s="132"/>
      <c r="HIA3216" s="132"/>
      <c r="HIB3216" s="132"/>
      <c r="HIC3216" s="132"/>
      <c r="HID3216" s="132"/>
      <c r="HIE3216" s="132"/>
      <c r="HIF3216" s="132"/>
      <c r="HIG3216" s="132"/>
      <c r="HIH3216" s="132"/>
      <c r="HII3216" s="132"/>
      <c r="HIJ3216" s="132"/>
      <c r="HIK3216" s="132"/>
      <c r="HIL3216" s="132"/>
      <c r="HIM3216" s="132"/>
      <c r="HIN3216" s="132"/>
      <c r="HIO3216" s="132"/>
      <c r="HIP3216" s="132"/>
      <c r="HIQ3216" s="132"/>
      <c r="HIR3216" s="132"/>
      <c r="HIS3216" s="132"/>
      <c r="HIT3216" s="132"/>
      <c r="HIU3216" s="132"/>
      <c r="HIV3216" s="132"/>
      <c r="HIW3216" s="132"/>
      <c r="HIX3216" s="132"/>
      <c r="HIY3216" s="132"/>
      <c r="HIZ3216" s="132"/>
      <c r="HJA3216" s="132"/>
      <c r="HJB3216" s="132"/>
      <c r="HJC3216" s="132"/>
      <c r="HJD3216" s="132"/>
      <c r="HJE3216" s="132"/>
      <c r="HJF3216" s="132"/>
      <c r="HJG3216" s="132"/>
      <c r="HJH3216" s="132"/>
      <c r="HJI3216" s="132"/>
      <c r="HJJ3216" s="132"/>
      <c r="HJK3216" s="132"/>
      <c r="HJL3216" s="132"/>
      <c r="HJM3216" s="132"/>
      <c r="HJN3216" s="132"/>
      <c r="HJO3216" s="132"/>
      <c r="HJP3216" s="132"/>
      <c r="HJQ3216" s="132"/>
      <c r="HJR3216" s="132"/>
      <c r="HJS3216" s="132"/>
      <c r="HJT3216" s="132"/>
      <c r="HJU3216" s="132"/>
      <c r="HJV3216" s="132"/>
      <c r="HJW3216" s="132"/>
      <c r="HJX3216" s="132"/>
      <c r="HJY3216" s="132"/>
      <c r="HJZ3216" s="132"/>
      <c r="HKA3216" s="132"/>
      <c r="HKB3216" s="132"/>
      <c r="HKC3216" s="132"/>
      <c r="HKD3216" s="132"/>
      <c r="HKE3216" s="132"/>
      <c r="HKF3216" s="132"/>
      <c r="HKG3216" s="132"/>
      <c r="HKH3216" s="132"/>
      <c r="HKI3216" s="132"/>
      <c r="HKJ3216" s="132"/>
      <c r="HKK3216" s="132"/>
      <c r="HKL3216" s="132"/>
      <c r="HKM3216" s="132"/>
      <c r="HKN3216" s="132"/>
      <c r="HKO3216" s="132"/>
      <c r="HKP3216" s="132"/>
      <c r="HKQ3216" s="132"/>
      <c r="HKR3216" s="132"/>
      <c r="HKS3216" s="132"/>
      <c r="HKT3216" s="132"/>
      <c r="HKU3216" s="132"/>
      <c r="HKV3216" s="132"/>
      <c r="HKW3216" s="132"/>
      <c r="HKX3216" s="132"/>
      <c r="HKY3216" s="132"/>
      <c r="HKZ3216" s="132"/>
      <c r="HLA3216" s="132"/>
      <c r="HLB3216" s="132"/>
      <c r="HLC3216" s="132"/>
      <c r="HLD3216" s="132"/>
      <c r="HLE3216" s="132"/>
      <c r="HLF3216" s="132"/>
      <c r="HLG3216" s="132"/>
      <c r="HLH3216" s="132"/>
      <c r="HLI3216" s="132"/>
      <c r="HLJ3216" s="132"/>
      <c r="HLK3216" s="132"/>
      <c r="HLL3216" s="132"/>
      <c r="HLM3216" s="132"/>
      <c r="HLN3216" s="132"/>
      <c r="HLO3216" s="132"/>
      <c r="HLP3216" s="132"/>
      <c r="HLQ3216" s="132"/>
      <c r="HLR3216" s="132"/>
      <c r="HLS3216" s="132"/>
      <c r="HLT3216" s="132"/>
      <c r="HLU3216" s="132"/>
      <c r="HLV3216" s="132"/>
      <c r="HLW3216" s="132"/>
      <c r="HLX3216" s="132"/>
      <c r="HLY3216" s="132"/>
      <c r="HLZ3216" s="132"/>
      <c r="HMA3216" s="132"/>
      <c r="HMB3216" s="132"/>
      <c r="HMC3216" s="132"/>
      <c r="HMD3216" s="132"/>
      <c r="HME3216" s="132"/>
      <c r="HMF3216" s="132"/>
      <c r="HMG3216" s="132"/>
      <c r="HMH3216" s="132"/>
      <c r="HMI3216" s="132"/>
      <c r="HMJ3216" s="132"/>
      <c r="HMK3216" s="132"/>
      <c r="HML3216" s="132"/>
      <c r="HMM3216" s="132"/>
      <c r="HMN3216" s="132"/>
      <c r="HMO3216" s="132"/>
      <c r="HMP3216" s="132"/>
      <c r="HMQ3216" s="132"/>
      <c r="HMR3216" s="132"/>
      <c r="HMS3216" s="132"/>
      <c r="HMT3216" s="132"/>
      <c r="HMU3216" s="132"/>
      <c r="HMV3216" s="132"/>
      <c r="HMW3216" s="132"/>
      <c r="HMX3216" s="132"/>
      <c r="HMY3216" s="132"/>
      <c r="HMZ3216" s="132"/>
      <c r="HNA3216" s="132"/>
      <c r="HNB3216" s="132"/>
      <c r="HNC3216" s="132"/>
      <c r="HND3216" s="132"/>
      <c r="HNE3216" s="132"/>
      <c r="HNF3216" s="132"/>
      <c r="HNG3216" s="132"/>
      <c r="HNH3216" s="132"/>
      <c r="HNI3216" s="132"/>
      <c r="HNJ3216" s="132"/>
      <c r="HNK3216" s="132"/>
      <c r="HNL3216" s="132"/>
      <c r="HNM3216" s="132"/>
      <c r="HNN3216" s="132"/>
      <c r="HNO3216" s="132"/>
      <c r="HNP3216" s="132"/>
      <c r="HNQ3216" s="132"/>
      <c r="HNR3216" s="132"/>
      <c r="HNS3216" s="132"/>
      <c r="HNT3216" s="132"/>
      <c r="HNU3216" s="132"/>
      <c r="HNV3216" s="132"/>
      <c r="HNW3216" s="132"/>
      <c r="HNX3216" s="132"/>
      <c r="HNY3216" s="132"/>
      <c r="HNZ3216" s="132"/>
      <c r="HOA3216" s="132"/>
      <c r="HOB3216" s="132"/>
      <c r="HOC3216" s="132"/>
      <c r="HOD3216" s="132"/>
      <c r="HOE3216" s="132"/>
      <c r="HOF3216" s="132"/>
      <c r="HOG3216" s="132"/>
      <c r="HOH3216" s="132"/>
      <c r="HOI3216" s="132"/>
      <c r="HOJ3216" s="132"/>
      <c r="HOK3216" s="132"/>
      <c r="HOL3216" s="132"/>
      <c r="HOM3216" s="132"/>
      <c r="HON3216" s="132"/>
      <c r="HOO3216" s="132"/>
      <c r="HOP3216" s="132"/>
      <c r="HOQ3216" s="132"/>
      <c r="HOR3216" s="132"/>
      <c r="HOS3216" s="132"/>
      <c r="HOT3216" s="132"/>
      <c r="HOU3216" s="132"/>
      <c r="HOV3216" s="132"/>
      <c r="HOW3216" s="132"/>
      <c r="HOX3216" s="132"/>
      <c r="HOY3216" s="132"/>
      <c r="HOZ3216" s="132"/>
      <c r="HPA3216" s="132"/>
      <c r="HPB3216" s="132"/>
      <c r="HPC3216" s="132"/>
      <c r="HPD3216" s="132"/>
      <c r="HPE3216" s="132"/>
      <c r="HPF3216" s="132"/>
      <c r="HPG3216" s="132"/>
      <c r="HPH3216" s="132"/>
      <c r="HPI3216" s="132"/>
      <c r="HPJ3216" s="132"/>
      <c r="HPK3216" s="132"/>
      <c r="HPL3216" s="132"/>
      <c r="HPM3216" s="132"/>
      <c r="HPN3216" s="132"/>
      <c r="HPO3216" s="132"/>
      <c r="HPP3216" s="132"/>
      <c r="HPQ3216" s="132"/>
      <c r="HPR3216" s="132"/>
      <c r="HPS3216" s="132"/>
      <c r="HPT3216" s="132"/>
      <c r="HPU3216" s="132"/>
      <c r="HPV3216" s="132"/>
      <c r="HPW3216" s="132"/>
      <c r="HPX3216" s="132"/>
      <c r="HPY3216" s="132"/>
      <c r="HPZ3216" s="132"/>
      <c r="HQA3216" s="132"/>
      <c r="HQB3216" s="132"/>
      <c r="HQC3216" s="132"/>
      <c r="HQD3216" s="132"/>
      <c r="HQE3216" s="132"/>
      <c r="HQF3216" s="132"/>
      <c r="HQG3216" s="132"/>
      <c r="HQH3216" s="132"/>
      <c r="HQI3216" s="132"/>
      <c r="HQJ3216" s="132"/>
      <c r="HQK3216" s="132"/>
      <c r="HQL3216" s="132"/>
      <c r="HQM3216" s="132"/>
      <c r="HQN3216" s="132"/>
      <c r="HQO3216" s="132"/>
      <c r="HQP3216" s="132"/>
      <c r="HQQ3216" s="132"/>
      <c r="HQR3216" s="132"/>
      <c r="HQS3216" s="132"/>
      <c r="HQT3216" s="132"/>
      <c r="HQU3216" s="132"/>
      <c r="HQV3216" s="132"/>
      <c r="HQW3216" s="132"/>
      <c r="HQX3216" s="132"/>
      <c r="HQY3216" s="132"/>
      <c r="HQZ3216" s="132"/>
      <c r="HRA3216" s="132"/>
      <c r="HRB3216" s="132"/>
      <c r="HRC3216" s="132"/>
      <c r="HRD3216" s="132"/>
      <c r="HRE3216" s="132"/>
      <c r="HRF3216" s="132"/>
      <c r="HRG3216" s="132"/>
      <c r="HRH3216" s="132"/>
      <c r="HRI3216" s="132"/>
      <c r="HRJ3216" s="132"/>
      <c r="HRK3216" s="132"/>
      <c r="HRL3216" s="132"/>
      <c r="HRM3216" s="132"/>
      <c r="HRN3216" s="132"/>
      <c r="HRO3216" s="132"/>
      <c r="HRP3216" s="132"/>
      <c r="HRQ3216" s="132"/>
      <c r="HRR3216" s="132"/>
      <c r="HRS3216" s="132"/>
      <c r="HRT3216" s="132"/>
      <c r="HRU3216" s="132"/>
      <c r="HRV3216" s="132"/>
      <c r="HRW3216" s="132"/>
      <c r="HRX3216" s="132"/>
      <c r="HRY3216" s="132"/>
      <c r="HRZ3216" s="132"/>
      <c r="HSA3216" s="132"/>
      <c r="HSB3216" s="132"/>
      <c r="HSC3216" s="132"/>
      <c r="HSD3216" s="132"/>
      <c r="HSE3216" s="132"/>
      <c r="HSF3216" s="132"/>
      <c r="HSG3216" s="132"/>
      <c r="HSH3216" s="132"/>
      <c r="HSI3216" s="132"/>
      <c r="HSJ3216" s="132"/>
      <c r="HSK3216" s="132"/>
      <c r="HSL3216" s="132"/>
      <c r="HSM3216" s="132"/>
      <c r="HSN3216" s="132"/>
      <c r="HSO3216" s="132"/>
      <c r="HSP3216" s="132"/>
      <c r="HSQ3216" s="132"/>
      <c r="HSR3216" s="132"/>
      <c r="HSS3216" s="132"/>
      <c r="HST3216" s="132"/>
      <c r="HSU3216" s="132"/>
      <c r="HSV3216" s="132"/>
      <c r="HSW3216" s="132"/>
      <c r="HSX3216" s="132"/>
      <c r="HSY3216" s="132"/>
      <c r="HSZ3216" s="132"/>
      <c r="HTA3216" s="132"/>
      <c r="HTB3216" s="132"/>
      <c r="HTC3216" s="132"/>
      <c r="HTD3216" s="132"/>
      <c r="HTE3216" s="132"/>
      <c r="HTF3216" s="132"/>
      <c r="HTG3216" s="132"/>
      <c r="HTH3216" s="132"/>
      <c r="HTI3216" s="132"/>
      <c r="HTJ3216" s="132"/>
      <c r="HTK3216" s="132"/>
      <c r="HTL3216" s="132"/>
      <c r="HTM3216" s="132"/>
      <c r="HTN3216" s="132"/>
      <c r="HTO3216" s="132"/>
      <c r="HTP3216" s="132"/>
      <c r="HTQ3216" s="132"/>
      <c r="HTR3216" s="132"/>
      <c r="HTS3216" s="132"/>
      <c r="HTT3216" s="132"/>
      <c r="HTU3216" s="132"/>
      <c r="HTV3216" s="132"/>
      <c r="HTW3216" s="132"/>
      <c r="HTX3216" s="132"/>
      <c r="HTY3216" s="132"/>
      <c r="HTZ3216" s="132"/>
      <c r="HUA3216" s="132"/>
      <c r="HUB3216" s="132"/>
      <c r="HUC3216" s="132"/>
      <c r="HUD3216" s="132"/>
      <c r="HUE3216" s="132"/>
      <c r="HUF3216" s="132"/>
      <c r="HUG3216" s="132"/>
      <c r="HUH3216" s="132"/>
      <c r="HUI3216" s="132"/>
      <c r="HUJ3216" s="132"/>
      <c r="HUK3216" s="132"/>
      <c r="HUL3216" s="132"/>
      <c r="HUM3216" s="132"/>
      <c r="HUN3216" s="132"/>
      <c r="HUO3216" s="132"/>
      <c r="HUP3216" s="132"/>
      <c r="HUQ3216" s="132"/>
      <c r="HUR3216" s="132"/>
      <c r="HUS3216" s="132"/>
      <c r="HUT3216" s="132"/>
      <c r="HUU3216" s="132"/>
      <c r="HUV3216" s="132"/>
      <c r="HUW3216" s="132"/>
      <c r="HUX3216" s="132"/>
      <c r="HUY3216" s="132"/>
      <c r="HUZ3216" s="132"/>
      <c r="HVA3216" s="132"/>
      <c r="HVB3216" s="132"/>
      <c r="HVC3216" s="132"/>
      <c r="HVD3216" s="132"/>
      <c r="HVE3216" s="132"/>
      <c r="HVF3216" s="132"/>
      <c r="HVG3216" s="132"/>
      <c r="HVH3216" s="132"/>
      <c r="HVI3216" s="132"/>
      <c r="HVJ3216" s="132"/>
      <c r="HVK3216" s="132"/>
      <c r="HVL3216" s="132"/>
      <c r="HVM3216" s="132"/>
      <c r="HVN3216" s="132"/>
      <c r="HVO3216" s="132"/>
      <c r="HVP3216" s="132"/>
      <c r="HVQ3216" s="132"/>
      <c r="HVR3216" s="132"/>
      <c r="HVS3216" s="132"/>
      <c r="HVT3216" s="132"/>
      <c r="HVU3216" s="132"/>
      <c r="HVV3216" s="132"/>
      <c r="HVW3216" s="132"/>
      <c r="HVX3216" s="132"/>
      <c r="HVY3216" s="132"/>
      <c r="HVZ3216" s="132"/>
      <c r="HWA3216" s="132"/>
      <c r="HWB3216" s="132"/>
      <c r="HWC3216" s="132"/>
      <c r="HWD3216" s="132"/>
      <c r="HWE3216" s="132"/>
      <c r="HWF3216" s="132"/>
      <c r="HWG3216" s="132"/>
      <c r="HWH3216" s="132"/>
      <c r="HWI3216" s="132"/>
      <c r="HWJ3216" s="132"/>
      <c r="HWK3216" s="132"/>
      <c r="HWL3216" s="132"/>
      <c r="HWM3216" s="132"/>
      <c r="HWN3216" s="132"/>
      <c r="HWO3216" s="132"/>
      <c r="HWP3216" s="132"/>
      <c r="HWQ3216" s="132"/>
      <c r="HWR3216" s="132"/>
      <c r="HWS3216" s="132"/>
      <c r="HWT3216" s="132"/>
      <c r="HWU3216" s="132"/>
      <c r="HWV3216" s="132"/>
      <c r="HWW3216" s="132"/>
      <c r="HWX3216" s="132"/>
      <c r="HWY3216" s="132"/>
      <c r="HWZ3216" s="132"/>
      <c r="HXA3216" s="132"/>
      <c r="HXB3216" s="132"/>
      <c r="HXC3216" s="132"/>
      <c r="HXD3216" s="132"/>
      <c r="HXE3216" s="132"/>
      <c r="HXF3216" s="132"/>
      <c r="HXG3216" s="132"/>
      <c r="HXH3216" s="132"/>
      <c r="HXI3216" s="132"/>
      <c r="HXJ3216" s="132"/>
      <c r="HXK3216" s="132"/>
      <c r="HXL3216" s="132"/>
      <c r="HXM3216" s="132"/>
      <c r="HXN3216" s="132"/>
      <c r="HXO3216" s="132"/>
      <c r="HXP3216" s="132"/>
      <c r="HXQ3216" s="132"/>
      <c r="HXR3216" s="132"/>
      <c r="HXS3216" s="132"/>
      <c r="HXT3216" s="132"/>
      <c r="HXU3216" s="132"/>
      <c r="HXV3216" s="132"/>
      <c r="HXW3216" s="132"/>
      <c r="HXX3216" s="132"/>
      <c r="HXY3216" s="132"/>
      <c r="HXZ3216" s="132"/>
      <c r="HYA3216" s="132"/>
      <c r="HYB3216" s="132"/>
      <c r="HYC3216" s="132"/>
      <c r="HYD3216" s="132"/>
      <c r="HYE3216" s="132"/>
      <c r="HYF3216" s="132"/>
      <c r="HYG3216" s="132"/>
      <c r="HYH3216" s="132"/>
      <c r="HYI3216" s="132"/>
      <c r="HYJ3216" s="132"/>
      <c r="HYK3216" s="132"/>
      <c r="HYL3216" s="132"/>
      <c r="HYM3216" s="132"/>
      <c r="HYN3216" s="132"/>
      <c r="HYO3216" s="132"/>
      <c r="HYP3216" s="132"/>
      <c r="HYQ3216" s="132"/>
      <c r="HYR3216" s="132"/>
      <c r="HYS3216" s="132"/>
      <c r="HYT3216" s="132"/>
      <c r="HYU3216" s="132"/>
      <c r="HYV3216" s="132"/>
      <c r="HYW3216" s="132"/>
      <c r="HYX3216" s="132"/>
      <c r="HYY3216" s="132"/>
      <c r="HYZ3216" s="132"/>
      <c r="HZA3216" s="132"/>
      <c r="HZB3216" s="132"/>
      <c r="HZC3216" s="132"/>
      <c r="HZD3216" s="132"/>
      <c r="HZE3216" s="132"/>
      <c r="HZF3216" s="132"/>
      <c r="HZG3216" s="132"/>
      <c r="HZH3216" s="132"/>
      <c r="HZI3216" s="132"/>
      <c r="HZJ3216" s="132"/>
      <c r="HZK3216" s="132"/>
      <c r="HZL3216" s="132"/>
      <c r="HZM3216" s="132"/>
      <c r="HZN3216" s="132"/>
      <c r="HZO3216" s="132"/>
      <c r="HZP3216" s="132"/>
      <c r="HZQ3216" s="132"/>
      <c r="HZR3216" s="132"/>
      <c r="HZS3216" s="132"/>
      <c r="HZT3216" s="132"/>
      <c r="HZU3216" s="132"/>
      <c r="HZV3216" s="132"/>
      <c r="HZW3216" s="132"/>
      <c r="HZX3216" s="132"/>
      <c r="HZY3216" s="132"/>
      <c r="HZZ3216" s="132"/>
      <c r="IAA3216" s="132"/>
      <c r="IAB3216" s="132"/>
      <c r="IAC3216" s="132"/>
      <c r="IAD3216" s="132"/>
      <c r="IAE3216" s="132"/>
      <c r="IAF3216" s="132"/>
      <c r="IAG3216" s="132"/>
      <c r="IAH3216" s="132"/>
      <c r="IAI3216" s="132"/>
      <c r="IAJ3216" s="132"/>
      <c r="IAK3216" s="132"/>
      <c r="IAL3216" s="132"/>
      <c r="IAM3216" s="132"/>
      <c r="IAN3216" s="132"/>
      <c r="IAO3216" s="132"/>
      <c r="IAP3216" s="132"/>
      <c r="IAQ3216" s="132"/>
      <c r="IAR3216" s="132"/>
      <c r="IAS3216" s="132"/>
      <c r="IAT3216" s="132"/>
      <c r="IAU3216" s="132"/>
      <c r="IAV3216" s="132"/>
      <c r="IAW3216" s="132"/>
      <c r="IAX3216" s="132"/>
      <c r="IAY3216" s="132"/>
      <c r="IAZ3216" s="132"/>
      <c r="IBA3216" s="132"/>
      <c r="IBB3216" s="132"/>
      <c r="IBC3216" s="132"/>
      <c r="IBD3216" s="132"/>
      <c r="IBE3216" s="132"/>
      <c r="IBF3216" s="132"/>
      <c r="IBG3216" s="132"/>
      <c r="IBH3216" s="132"/>
      <c r="IBI3216" s="132"/>
      <c r="IBJ3216" s="132"/>
      <c r="IBK3216" s="132"/>
      <c r="IBL3216" s="132"/>
      <c r="IBM3216" s="132"/>
      <c r="IBN3216" s="132"/>
      <c r="IBO3216" s="132"/>
      <c r="IBP3216" s="132"/>
      <c r="IBQ3216" s="132"/>
      <c r="IBR3216" s="132"/>
      <c r="IBS3216" s="132"/>
      <c r="IBT3216" s="132"/>
      <c r="IBU3216" s="132"/>
      <c r="IBV3216" s="132"/>
      <c r="IBW3216" s="132"/>
      <c r="IBX3216" s="132"/>
      <c r="IBY3216" s="132"/>
      <c r="IBZ3216" s="132"/>
      <c r="ICA3216" s="132"/>
      <c r="ICB3216" s="132"/>
      <c r="ICC3216" s="132"/>
      <c r="ICD3216" s="132"/>
      <c r="ICE3216" s="132"/>
      <c r="ICF3216" s="132"/>
      <c r="ICG3216" s="132"/>
      <c r="ICH3216" s="132"/>
      <c r="ICI3216" s="132"/>
      <c r="ICJ3216" s="132"/>
      <c r="ICK3216" s="132"/>
      <c r="ICL3216" s="132"/>
      <c r="ICM3216" s="132"/>
      <c r="ICN3216" s="132"/>
      <c r="ICO3216" s="132"/>
      <c r="ICP3216" s="132"/>
      <c r="ICQ3216" s="132"/>
      <c r="ICR3216" s="132"/>
      <c r="ICS3216" s="132"/>
      <c r="ICT3216" s="132"/>
      <c r="ICU3216" s="132"/>
      <c r="ICV3216" s="132"/>
      <c r="ICW3216" s="132"/>
      <c r="ICX3216" s="132"/>
      <c r="ICY3216" s="132"/>
      <c r="ICZ3216" s="132"/>
      <c r="IDA3216" s="132"/>
      <c r="IDB3216" s="132"/>
      <c r="IDC3216" s="132"/>
      <c r="IDD3216" s="132"/>
      <c r="IDE3216" s="132"/>
      <c r="IDF3216" s="132"/>
      <c r="IDG3216" s="132"/>
      <c r="IDH3216" s="132"/>
      <c r="IDI3216" s="132"/>
      <c r="IDJ3216" s="132"/>
      <c r="IDK3216" s="132"/>
      <c r="IDL3216" s="132"/>
      <c r="IDM3216" s="132"/>
      <c r="IDN3216" s="132"/>
      <c r="IDO3216" s="132"/>
      <c r="IDP3216" s="132"/>
      <c r="IDQ3216" s="132"/>
      <c r="IDR3216" s="132"/>
      <c r="IDS3216" s="132"/>
      <c r="IDT3216" s="132"/>
      <c r="IDU3216" s="132"/>
      <c r="IDV3216" s="132"/>
      <c r="IDW3216" s="132"/>
      <c r="IDX3216" s="132"/>
      <c r="IDY3216" s="132"/>
      <c r="IDZ3216" s="132"/>
      <c r="IEA3216" s="132"/>
      <c r="IEB3216" s="132"/>
      <c r="IEC3216" s="132"/>
      <c r="IED3216" s="132"/>
      <c r="IEE3216" s="132"/>
      <c r="IEF3216" s="132"/>
      <c r="IEG3216" s="132"/>
      <c r="IEH3216" s="132"/>
      <c r="IEI3216" s="132"/>
      <c r="IEJ3216" s="132"/>
      <c r="IEK3216" s="132"/>
      <c r="IEL3216" s="132"/>
      <c r="IEM3216" s="132"/>
      <c r="IEN3216" s="132"/>
      <c r="IEO3216" s="132"/>
      <c r="IEP3216" s="132"/>
      <c r="IEQ3216" s="132"/>
      <c r="IER3216" s="132"/>
      <c r="IES3216" s="132"/>
      <c r="IET3216" s="132"/>
      <c r="IEU3216" s="132"/>
      <c r="IEV3216" s="132"/>
      <c r="IEW3216" s="132"/>
      <c r="IEX3216" s="132"/>
      <c r="IEY3216" s="132"/>
      <c r="IEZ3216" s="132"/>
      <c r="IFA3216" s="132"/>
      <c r="IFB3216" s="132"/>
      <c r="IFC3216" s="132"/>
      <c r="IFD3216" s="132"/>
      <c r="IFE3216" s="132"/>
      <c r="IFF3216" s="132"/>
      <c r="IFG3216" s="132"/>
      <c r="IFH3216" s="132"/>
      <c r="IFI3216" s="132"/>
      <c r="IFJ3216" s="132"/>
      <c r="IFK3216" s="132"/>
      <c r="IFL3216" s="132"/>
      <c r="IFM3216" s="132"/>
      <c r="IFN3216" s="132"/>
      <c r="IFO3216" s="132"/>
      <c r="IFP3216" s="132"/>
      <c r="IFQ3216" s="132"/>
      <c r="IFR3216" s="132"/>
      <c r="IFS3216" s="132"/>
      <c r="IFT3216" s="132"/>
      <c r="IFU3216" s="132"/>
      <c r="IFV3216" s="132"/>
      <c r="IFW3216" s="132"/>
      <c r="IFX3216" s="132"/>
      <c r="IFY3216" s="132"/>
      <c r="IFZ3216" s="132"/>
      <c r="IGA3216" s="132"/>
      <c r="IGB3216" s="132"/>
      <c r="IGC3216" s="132"/>
      <c r="IGD3216" s="132"/>
      <c r="IGE3216" s="132"/>
      <c r="IGF3216" s="132"/>
      <c r="IGG3216" s="132"/>
      <c r="IGH3216" s="132"/>
      <c r="IGI3216" s="132"/>
      <c r="IGJ3216" s="132"/>
      <c r="IGK3216" s="132"/>
      <c r="IGL3216" s="132"/>
      <c r="IGM3216" s="132"/>
      <c r="IGN3216" s="132"/>
      <c r="IGO3216" s="132"/>
      <c r="IGP3216" s="132"/>
      <c r="IGQ3216" s="132"/>
      <c r="IGR3216" s="132"/>
      <c r="IGS3216" s="132"/>
      <c r="IGT3216" s="132"/>
      <c r="IGU3216" s="132"/>
      <c r="IGV3216" s="132"/>
      <c r="IGW3216" s="132"/>
      <c r="IGX3216" s="132"/>
      <c r="IGY3216" s="132"/>
      <c r="IGZ3216" s="132"/>
      <c r="IHA3216" s="132"/>
      <c r="IHB3216" s="132"/>
      <c r="IHC3216" s="132"/>
      <c r="IHD3216" s="132"/>
      <c r="IHE3216" s="132"/>
      <c r="IHF3216" s="132"/>
      <c r="IHG3216" s="132"/>
      <c r="IHH3216" s="132"/>
      <c r="IHI3216" s="132"/>
      <c r="IHJ3216" s="132"/>
      <c r="IHK3216" s="132"/>
      <c r="IHL3216" s="132"/>
      <c r="IHM3216" s="132"/>
      <c r="IHN3216" s="132"/>
      <c r="IHO3216" s="132"/>
      <c r="IHP3216" s="132"/>
      <c r="IHQ3216" s="132"/>
      <c r="IHR3216" s="132"/>
      <c r="IHS3216" s="132"/>
      <c r="IHT3216" s="132"/>
      <c r="IHU3216" s="132"/>
      <c r="IHV3216" s="132"/>
      <c r="IHW3216" s="132"/>
      <c r="IHX3216" s="132"/>
      <c r="IHY3216" s="132"/>
      <c r="IHZ3216" s="132"/>
      <c r="IIA3216" s="132"/>
      <c r="IIB3216" s="132"/>
      <c r="IIC3216" s="132"/>
      <c r="IID3216" s="132"/>
      <c r="IIE3216" s="132"/>
      <c r="IIF3216" s="132"/>
      <c r="IIG3216" s="132"/>
      <c r="IIH3216" s="132"/>
      <c r="III3216" s="132"/>
      <c r="IIJ3216" s="132"/>
      <c r="IIK3216" s="132"/>
      <c r="IIL3216" s="132"/>
      <c r="IIM3216" s="132"/>
      <c r="IIN3216" s="132"/>
      <c r="IIO3216" s="132"/>
      <c r="IIP3216" s="132"/>
      <c r="IIQ3216" s="132"/>
      <c r="IIR3216" s="132"/>
      <c r="IIS3216" s="132"/>
      <c r="IIT3216" s="132"/>
      <c r="IIU3216" s="132"/>
      <c r="IIV3216" s="132"/>
      <c r="IIW3216" s="132"/>
      <c r="IIX3216" s="132"/>
      <c r="IIY3216" s="132"/>
      <c r="IIZ3216" s="132"/>
      <c r="IJA3216" s="132"/>
      <c r="IJB3216" s="132"/>
      <c r="IJC3216" s="132"/>
      <c r="IJD3216" s="132"/>
      <c r="IJE3216" s="132"/>
      <c r="IJF3216" s="132"/>
      <c r="IJG3216" s="132"/>
      <c r="IJH3216" s="132"/>
      <c r="IJI3216" s="132"/>
      <c r="IJJ3216" s="132"/>
      <c r="IJK3216" s="132"/>
      <c r="IJL3216" s="132"/>
      <c r="IJM3216" s="132"/>
      <c r="IJN3216" s="132"/>
      <c r="IJO3216" s="132"/>
      <c r="IJP3216" s="132"/>
      <c r="IJQ3216" s="132"/>
      <c r="IJR3216" s="132"/>
      <c r="IJS3216" s="132"/>
      <c r="IJT3216" s="132"/>
      <c r="IJU3216" s="132"/>
      <c r="IJV3216" s="132"/>
      <c r="IJW3216" s="132"/>
      <c r="IJX3216" s="132"/>
      <c r="IJY3216" s="132"/>
      <c r="IJZ3216" s="132"/>
      <c r="IKA3216" s="132"/>
      <c r="IKB3216" s="132"/>
      <c r="IKC3216" s="132"/>
      <c r="IKD3216" s="132"/>
      <c r="IKE3216" s="132"/>
      <c r="IKF3216" s="132"/>
      <c r="IKG3216" s="132"/>
      <c r="IKH3216" s="132"/>
      <c r="IKI3216" s="132"/>
      <c r="IKJ3216" s="132"/>
      <c r="IKK3216" s="132"/>
      <c r="IKL3216" s="132"/>
      <c r="IKM3216" s="132"/>
      <c r="IKN3216" s="132"/>
      <c r="IKO3216" s="132"/>
      <c r="IKP3216" s="132"/>
      <c r="IKQ3216" s="132"/>
      <c r="IKR3216" s="132"/>
      <c r="IKS3216" s="132"/>
      <c r="IKT3216" s="132"/>
      <c r="IKU3216" s="132"/>
      <c r="IKV3216" s="132"/>
      <c r="IKW3216" s="132"/>
      <c r="IKX3216" s="132"/>
      <c r="IKY3216" s="132"/>
      <c r="IKZ3216" s="132"/>
      <c r="ILA3216" s="132"/>
      <c r="ILB3216" s="132"/>
      <c r="ILC3216" s="132"/>
      <c r="ILD3216" s="132"/>
      <c r="ILE3216" s="132"/>
      <c r="ILF3216" s="132"/>
      <c r="ILG3216" s="132"/>
      <c r="ILH3216" s="132"/>
      <c r="ILI3216" s="132"/>
      <c r="ILJ3216" s="132"/>
      <c r="ILK3216" s="132"/>
      <c r="ILL3216" s="132"/>
      <c r="ILM3216" s="132"/>
      <c r="ILN3216" s="132"/>
      <c r="ILO3216" s="132"/>
      <c r="ILP3216" s="132"/>
      <c r="ILQ3216" s="132"/>
      <c r="ILR3216" s="132"/>
      <c r="ILS3216" s="132"/>
      <c r="ILT3216" s="132"/>
      <c r="ILU3216" s="132"/>
      <c r="ILV3216" s="132"/>
      <c r="ILW3216" s="132"/>
      <c r="ILX3216" s="132"/>
      <c r="ILY3216" s="132"/>
      <c r="ILZ3216" s="132"/>
      <c r="IMA3216" s="132"/>
      <c r="IMB3216" s="132"/>
      <c r="IMC3216" s="132"/>
      <c r="IMD3216" s="132"/>
      <c r="IME3216" s="132"/>
      <c r="IMF3216" s="132"/>
      <c r="IMG3216" s="132"/>
      <c r="IMH3216" s="132"/>
      <c r="IMI3216" s="132"/>
      <c r="IMJ3216" s="132"/>
      <c r="IMK3216" s="132"/>
      <c r="IML3216" s="132"/>
      <c r="IMM3216" s="132"/>
      <c r="IMN3216" s="132"/>
      <c r="IMO3216" s="132"/>
      <c r="IMP3216" s="132"/>
      <c r="IMQ3216" s="132"/>
      <c r="IMR3216" s="132"/>
      <c r="IMS3216" s="132"/>
      <c r="IMT3216" s="132"/>
      <c r="IMU3216" s="132"/>
      <c r="IMV3216" s="132"/>
      <c r="IMW3216" s="132"/>
      <c r="IMX3216" s="132"/>
      <c r="IMY3216" s="132"/>
      <c r="IMZ3216" s="132"/>
      <c r="INA3216" s="132"/>
      <c r="INB3216" s="132"/>
      <c r="INC3216" s="132"/>
      <c r="IND3216" s="132"/>
      <c r="INE3216" s="132"/>
      <c r="INF3216" s="132"/>
      <c r="ING3216" s="132"/>
      <c r="INH3216" s="132"/>
      <c r="INI3216" s="132"/>
      <c r="INJ3216" s="132"/>
      <c r="INK3216" s="132"/>
      <c r="INL3216" s="132"/>
      <c r="INM3216" s="132"/>
      <c r="INN3216" s="132"/>
      <c r="INO3216" s="132"/>
      <c r="INP3216" s="132"/>
      <c r="INQ3216" s="132"/>
      <c r="INR3216" s="132"/>
      <c r="INS3216" s="132"/>
      <c r="INT3216" s="132"/>
      <c r="INU3216" s="132"/>
      <c r="INV3216" s="132"/>
      <c r="INW3216" s="132"/>
      <c r="INX3216" s="132"/>
      <c r="INY3216" s="132"/>
      <c r="INZ3216" s="132"/>
      <c r="IOA3216" s="132"/>
      <c r="IOB3216" s="132"/>
      <c r="IOC3216" s="132"/>
      <c r="IOD3216" s="132"/>
      <c r="IOE3216" s="132"/>
      <c r="IOF3216" s="132"/>
      <c r="IOG3216" s="132"/>
      <c r="IOH3216" s="132"/>
      <c r="IOI3216" s="132"/>
      <c r="IOJ3216" s="132"/>
      <c r="IOK3216" s="132"/>
      <c r="IOL3216" s="132"/>
      <c r="IOM3216" s="132"/>
      <c r="ION3216" s="132"/>
      <c r="IOO3216" s="132"/>
      <c r="IOP3216" s="132"/>
      <c r="IOQ3216" s="132"/>
      <c r="IOR3216" s="132"/>
      <c r="IOS3216" s="132"/>
      <c r="IOT3216" s="132"/>
      <c r="IOU3216" s="132"/>
      <c r="IOV3216" s="132"/>
      <c r="IOW3216" s="132"/>
      <c r="IOX3216" s="132"/>
      <c r="IOY3216" s="132"/>
      <c r="IOZ3216" s="132"/>
      <c r="IPA3216" s="132"/>
      <c r="IPB3216" s="132"/>
      <c r="IPC3216" s="132"/>
      <c r="IPD3216" s="132"/>
      <c r="IPE3216" s="132"/>
      <c r="IPF3216" s="132"/>
      <c r="IPG3216" s="132"/>
      <c r="IPH3216" s="132"/>
      <c r="IPI3216" s="132"/>
      <c r="IPJ3216" s="132"/>
      <c r="IPK3216" s="132"/>
      <c r="IPL3216" s="132"/>
      <c r="IPM3216" s="132"/>
      <c r="IPN3216" s="132"/>
      <c r="IPO3216" s="132"/>
      <c r="IPP3216" s="132"/>
      <c r="IPQ3216" s="132"/>
      <c r="IPR3216" s="132"/>
      <c r="IPS3216" s="132"/>
      <c r="IPT3216" s="132"/>
      <c r="IPU3216" s="132"/>
      <c r="IPV3216" s="132"/>
      <c r="IPW3216" s="132"/>
      <c r="IPX3216" s="132"/>
      <c r="IPY3216" s="132"/>
      <c r="IPZ3216" s="132"/>
      <c r="IQA3216" s="132"/>
      <c r="IQB3216" s="132"/>
      <c r="IQC3216" s="132"/>
      <c r="IQD3216" s="132"/>
      <c r="IQE3216" s="132"/>
      <c r="IQF3216" s="132"/>
      <c r="IQG3216" s="132"/>
      <c r="IQH3216" s="132"/>
      <c r="IQI3216" s="132"/>
      <c r="IQJ3216" s="132"/>
      <c r="IQK3216" s="132"/>
      <c r="IQL3216" s="132"/>
      <c r="IQM3216" s="132"/>
      <c r="IQN3216" s="132"/>
      <c r="IQO3216" s="132"/>
      <c r="IQP3216" s="132"/>
      <c r="IQQ3216" s="132"/>
      <c r="IQR3216" s="132"/>
      <c r="IQS3216" s="132"/>
      <c r="IQT3216" s="132"/>
      <c r="IQU3216" s="132"/>
      <c r="IQV3216" s="132"/>
      <c r="IQW3216" s="132"/>
      <c r="IQX3216" s="132"/>
      <c r="IQY3216" s="132"/>
      <c r="IQZ3216" s="132"/>
      <c r="IRA3216" s="132"/>
      <c r="IRB3216" s="132"/>
      <c r="IRC3216" s="132"/>
      <c r="IRD3216" s="132"/>
      <c r="IRE3216" s="132"/>
      <c r="IRF3216" s="132"/>
      <c r="IRG3216" s="132"/>
      <c r="IRH3216" s="132"/>
      <c r="IRI3216" s="132"/>
      <c r="IRJ3216" s="132"/>
      <c r="IRK3216" s="132"/>
      <c r="IRL3216" s="132"/>
      <c r="IRM3216" s="132"/>
      <c r="IRN3216" s="132"/>
      <c r="IRO3216" s="132"/>
      <c r="IRP3216" s="132"/>
      <c r="IRQ3216" s="132"/>
      <c r="IRR3216" s="132"/>
      <c r="IRS3216" s="132"/>
      <c r="IRT3216" s="132"/>
      <c r="IRU3216" s="132"/>
      <c r="IRV3216" s="132"/>
      <c r="IRW3216" s="132"/>
      <c r="IRX3216" s="132"/>
      <c r="IRY3216" s="132"/>
      <c r="IRZ3216" s="132"/>
      <c r="ISA3216" s="132"/>
      <c r="ISB3216" s="132"/>
      <c r="ISC3216" s="132"/>
      <c r="ISD3216" s="132"/>
      <c r="ISE3216" s="132"/>
      <c r="ISF3216" s="132"/>
      <c r="ISG3216" s="132"/>
      <c r="ISH3216" s="132"/>
      <c r="ISI3216" s="132"/>
      <c r="ISJ3216" s="132"/>
      <c r="ISK3216" s="132"/>
      <c r="ISL3216" s="132"/>
      <c r="ISM3216" s="132"/>
      <c r="ISN3216" s="132"/>
      <c r="ISO3216" s="132"/>
      <c r="ISP3216" s="132"/>
      <c r="ISQ3216" s="132"/>
      <c r="ISR3216" s="132"/>
      <c r="ISS3216" s="132"/>
      <c r="IST3216" s="132"/>
      <c r="ISU3216" s="132"/>
      <c r="ISV3216" s="132"/>
      <c r="ISW3216" s="132"/>
      <c r="ISX3216" s="132"/>
      <c r="ISY3216" s="132"/>
      <c r="ISZ3216" s="132"/>
      <c r="ITA3216" s="132"/>
      <c r="ITB3216" s="132"/>
      <c r="ITC3216" s="132"/>
      <c r="ITD3216" s="132"/>
      <c r="ITE3216" s="132"/>
      <c r="ITF3216" s="132"/>
      <c r="ITG3216" s="132"/>
      <c r="ITH3216" s="132"/>
      <c r="ITI3216" s="132"/>
      <c r="ITJ3216" s="132"/>
      <c r="ITK3216" s="132"/>
      <c r="ITL3216" s="132"/>
      <c r="ITM3216" s="132"/>
      <c r="ITN3216" s="132"/>
      <c r="ITO3216" s="132"/>
      <c r="ITP3216" s="132"/>
      <c r="ITQ3216" s="132"/>
      <c r="ITR3216" s="132"/>
      <c r="ITS3216" s="132"/>
      <c r="ITT3216" s="132"/>
      <c r="ITU3216" s="132"/>
      <c r="ITV3216" s="132"/>
      <c r="ITW3216" s="132"/>
      <c r="ITX3216" s="132"/>
      <c r="ITY3216" s="132"/>
      <c r="ITZ3216" s="132"/>
      <c r="IUA3216" s="132"/>
      <c r="IUB3216" s="132"/>
      <c r="IUC3216" s="132"/>
      <c r="IUD3216" s="132"/>
      <c r="IUE3216" s="132"/>
      <c r="IUF3216" s="132"/>
      <c r="IUG3216" s="132"/>
      <c r="IUH3216" s="132"/>
      <c r="IUI3216" s="132"/>
      <c r="IUJ3216" s="132"/>
      <c r="IUK3216" s="132"/>
      <c r="IUL3216" s="132"/>
      <c r="IUM3216" s="132"/>
      <c r="IUN3216" s="132"/>
      <c r="IUO3216" s="132"/>
      <c r="IUP3216" s="132"/>
      <c r="IUQ3216" s="132"/>
      <c r="IUR3216" s="132"/>
      <c r="IUS3216" s="132"/>
      <c r="IUT3216" s="132"/>
      <c r="IUU3216" s="132"/>
      <c r="IUV3216" s="132"/>
      <c r="IUW3216" s="132"/>
      <c r="IUX3216" s="132"/>
      <c r="IUY3216" s="132"/>
      <c r="IUZ3216" s="132"/>
      <c r="IVA3216" s="132"/>
      <c r="IVB3216" s="132"/>
      <c r="IVC3216" s="132"/>
      <c r="IVD3216" s="132"/>
      <c r="IVE3216" s="132"/>
      <c r="IVF3216" s="132"/>
      <c r="IVG3216" s="132"/>
      <c r="IVH3216" s="132"/>
      <c r="IVI3216" s="132"/>
      <c r="IVJ3216" s="132"/>
      <c r="IVK3216" s="132"/>
      <c r="IVL3216" s="132"/>
      <c r="IVM3216" s="132"/>
      <c r="IVN3216" s="132"/>
      <c r="IVO3216" s="132"/>
      <c r="IVP3216" s="132"/>
      <c r="IVQ3216" s="132"/>
      <c r="IVR3216" s="132"/>
      <c r="IVS3216" s="132"/>
      <c r="IVT3216" s="132"/>
      <c r="IVU3216" s="132"/>
      <c r="IVV3216" s="132"/>
      <c r="IVW3216" s="132"/>
      <c r="IVX3216" s="132"/>
      <c r="IVY3216" s="132"/>
      <c r="IVZ3216" s="132"/>
      <c r="IWA3216" s="132"/>
      <c r="IWB3216" s="132"/>
      <c r="IWC3216" s="132"/>
      <c r="IWD3216" s="132"/>
      <c r="IWE3216" s="132"/>
      <c r="IWF3216" s="132"/>
      <c r="IWG3216" s="132"/>
      <c r="IWH3216" s="132"/>
      <c r="IWI3216" s="132"/>
      <c r="IWJ3216" s="132"/>
      <c r="IWK3216" s="132"/>
      <c r="IWL3216" s="132"/>
      <c r="IWM3216" s="132"/>
      <c r="IWN3216" s="132"/>
      <c r="IWO3216" s="132"/>
      <c r="IWP3216" s="132"/>
      <c r="IWQ3216" s="132"/>
      <c r="IWR3216" s="132"/>
      <c r="IWS3216" s="132"/>
      <c r="IWT3216" s="132"/>
      <c r="IWU3216" s="132"/>
      <c r="IWV3216" s="132"/>
      <c r="IWW3216" s="132"/>
      <c r="IWX3216" s="132"/>
      <c r="IWY3216" s="132"/>
      <c r="IWZ3216" s="132"/>
      <c r="IXA3216" s="132"/>
      <c r="IXB3216" s="132"/>
      <c r="IXC3216" s="132"/>
      <c r="IXD3216" s="132"/>
      <c r="IXE3216" s="132"/>
      <c r="IXF3216" s="132"/>
      <c r="IXG3216" s="132"/>
      <c r="IXH3216" s="132"/>
      <c r="IXI3216" s="132"/>
      <c r="IXJ3216" s="132"/>
      <c r="IXK3216" s="132"/>
      <c r="IXL3216" s="132"/>
      <c r="IXM3216" s="132"/>
      <c r="IXN3216" s="132"/>
      <c r="IXO3216" s="132"/>
      <c r="IXP3216" s="132"/>
      <c r="IXQ3216" s="132"/>
      <c r="IXR3216" s="132"/>
      <c r="IXS3216" s="132"/>
      <c r="IXT3216" s="132"/>
      <c r="IXU3216" s="132"/>
      <c r="IXV3216" s="132"/>
      <c r="IXW3216" s="132"/>
      <c r="IXX3216" s="132"/>
      <c r="IXY3216" s="132"/>
      <c r="IXZ3216" s="132"/>
      <c r="IYA3216" s="132"/>
      <c r="IYB3216" s="132"/>
      <c r="IYC3216" s="132"/>
      <c r="IYD3216" s="132"/>
      <c r="IYE3216" s="132"/>
      <c r="IYF3216" s="132"/>
      <c r="IYG3216" s="132"/>
      <c r="IYH3216" s="132"/>
      <c r="IYI3216" s="132"/>
      <c r="IYJ3216" s="132"/>
      <c r="IYK3216" s="132"/>
      <c r="IYL3216" s="132"/>
      <c r="IYM3216" s="132"/>
      <c r="IYN3216" s="132"/>
      <c r="IYO3216" s="132"/>
      <c r="IYP3216" s="132"/>
      <c r="IYQ3216" s="132"/>
      <c r="IYR3216" s="132"/>
      <c r="IYS3216" s="132"/>
      <c r="IYT3216" s="132"/>
      <c r="IYU3216" s="132"/>
      <c r="IYV3216" s="132"/>
      <c r="IYW3216" s="132"/>
      <c r="IYX3216" s="132"/>
      <c r="IYY3216" s="132"/>
      <c r="IYZ3216" s="132"/>
      <c r="IZA3216" s="132"/>
      <c r="IZB3216" s="132"/>
      <c r="IZC3216" s="132"/>
      <c r="IZD3216" s="132"/>
      <c r="IZE3216" s="132"/>
      <c r="IZF3216" s="132"/>
      <c r="IZG3216" s="132"/>
      <c r="IZH3216" s="132"/>
      <c r="IZI3216" s="132"/>
      <c r="IZJ3216" s="132"/>
      <c r="IZK3216" s="132"/>
      <c r="IZL3216" s="132"/>
      <c r="IZM3216" s="132"/>
      <c r="IZN3216" s="132"/>
      <c r="IZO3216" s="132"/>
      <c r="IZP3216" s="132"/>
      <c r="IZQ3216" s="132"/>
      <c r="IZR3216" s="132"/>
      <c r="IZS3216" s="132"/>
      <c r="IZT3216" s="132"/>
      <c r="IZU3216" s="132"/>
      <c r="IZV3216" s="132"/>
      <c r="IZW3216" s="132"/>
      <c r="IZX3216" s="132"/>
      <c r="IZY3216" s="132"/>
      <c r="IZZ3216" s="132"/>
      <c r="JAA3216" s="132"/>
      <c r="JAB3216" s="132"/>
      <c r="JAC3216" s="132"/>
      <c r="JAD3216" s="132"/>
      <c r="JAE3216" s="132"/>
      <c r="JAF3216" s="132"/>
      <c r="JAG3216" s="132"/>
      <c r="JAH3216" s="132"/>
      <c r="JAI3216" s="132"/>
      <c r="JAJ3216" s="132"/>
      <c r="JAK3216" s="132"/>
      <c r="JAL3216" s="132"/>
      <c r="JAM3216" s="132"/>
      <c r="JAN3216" s="132"/>
      <c r="JAO3216" s="132"/>
      <c r="JAP3216" s="132"/>
      <c r="JAQ3216" s="132"/>
      <c r="JAR3216" s="132"/>
      <c r="JAS3216" s="132"/>
      <c r="JAT3216" s="132"/>
      <c r="JAU3216" s="132"/>
      <c r="JAV3216" s="132"/>
      <c r="JAW3216" s="132"/>
      <c r="JAX3216" s="132"/>
      <c r="JAY3216" s="132"/>
      <c r="JAZ3216" s="132"/>
      <c r="JBA3216" s="132"/>
      <c r="JBB3216" s="132"/>
      <c r="JBC3216" s="132"/>
      <c r="JBD3216" s="132"/>
      <c r="JBE3216" s="132"/>
      <c r="JBF3216" s="132"/>
      <c r="JBG3216" s="132"/>
      <c r="JBH3216" s="132"/>
      <c r="JBI3216" s="132"/>
      <c r="JBJ3216" s="132"/>
      <c r="JBK3216" s="132"/>
      <c r="JBL3216" s="132"/>
      <c r="JBM3216" s="132"/>
      <c r="JBN3216" s="132"/>
      <c r="JBO3216" s="132"/>
      <c r="JBP3216" s="132"/>
      <c r="JBQ3216" s="132"/>
      <c r="JBR3216" s="132"/>
      <c r="JBS3216" s="132"/>
      <c r="JBT3216" s="132"/>
      <c r="JBU3216" s="132"/>
      <c r="JBV3216" s="132"/>
      <c r="JBW3216" s="132"/>
      <c r="JBX3216" s="132"/>
      <c r="JBY3216" s="132"/>
      <c r="JBZ3216" s="132"/>
      <c r="JCA3216" s="132"/>
      <c r="JCB3216" s="132"/>
      <c r="JCC3216" s="132"/>
      <c r="JCD3216" s="132"/>
      <c r="JCE3216" s="132"/>
      <c r="JCF3216" s="132"/>
      <c r="JCG3216" s="132"/>
      <c r="JCH3216" s="132"/>
      <c r="JCI3216" s="132"/>
      <c r="JCJ3216" s="132"/>
      <c r="JCK3216" s="132"/>
      <c r="JCL3216" s="132"/>
      <c r="JCM3216" s="132"/>
      <c r="JCN3216" s="132"/>
      <c r="JCO3216" s="132"/>
      <c r="JCP3216" s="132"/>
      <c r="JCQ3216" s="132"/>
      <c r="JCR3216" s="132"/>
      <c r="JCS3216" s="132"/>
      <c r="JCT3216" s="132"/>
      <c r="JCU3216" s="132"/>
      <c r="JCV3216" s="132"/>
      <c r="JCW3216" s="132"/>
      <c r="JCX3216" s="132"/>
      <c r="JCY3216" s="132"/>
      <c r="JCZ3216" s="132"/>
      <c r="JDA3216" s="132"/>
      <c r="JDB3216" s="132"/>
      <c r="JDC3216" s="132"/>
      <c r="JDD3216" s="132"/>
      <c r="JDE3216" s="132"/>
      <c r="JDF3216" s="132"/>
      <c r="JDG3216" s="132"/>
      <c r="JDH3216" s="132"/>
      <c r="JDI3216" s="132"/>
      <c r="JDJ3216" s="132"/>
      <c r="JDK3216" s="132"/>
      <c r="JDL3216" s="132"/>
      <c r="JDM3216" s="132"/>
      <c r="JDN3216" s="132"/>
      <c r="JDO3216" s="132"/>
      <c r="JDP3216" s="132"/>
      <c r="JDQ3216" s="132"/>
      <c r="JDR3216" s="132"/>
      <c r="JDS3216" s="132"/>
      <c r="JDT3216" s="132"/>
      <c r="JDU3216" s="132"/>
      <c r="JDV3216" s="132"/>
      <c r="JDW3216" s="132"/>
      <c r="JDX3216" s="132"/>
      <c r="JDY3216" s="132"/>
      <c r="JDZ3216" s="132"/>
      <c r="JEA3216" s="132"/>
      <c r="JEB3216" s="132"/>
      <c r="JEC3216" s="132"/>
      <c r="JED3216" s="132"/>
      <c r="JEE3216" s="132"/>
      <c r="JEF3216" s="132"/>
      <c r="JEG3216" s="132"/>
      <c r="JEH3216" s="132"/>
      <c r="JEI3216" s="132"/>
      <c r="JEJ3216" s="132"/>
      <c r="JEK3216" s="132"/>
      <c r="JEL3216" s="132"/>
      <c r="JEM3216" s="132"/>
      <c r="JEN3216" s="132"/>
      <c r="JEO3216" s="132"/>
      <c r="JEP3216" s="132"/>
      <c r="JEQ3216" s="132"/>
      <c r="JER3216" s="132"/>
      <c r="JES3216" s="132"/>
      <c r="JET3216" s="132"/>
      <c r="JEU3216" s="132"/>
      <c r="JEV3216" s="132"/>
      <c r="JEW3216" s="132"/>
      <c r="JEX3216" s="132"/>
      <c r="JEY3216" s="132"/>
      <c r="JEZ3216" s="132"/>
      <c r="JFA3216" s="132"/>
      <c r="JFB3216" s="132"/>
      <c r="JFC3216" s="132"/>
      <c r="JFD3216" s="132"/>
      <c r="JFE3216" s="132"/>
      <c r="JFF3216" s="132"/>
      <c r="JFG3216" s="132"/>
      <c r="JFH3216" s="132"/>
      <c r="JFI3216" s="132"/>
      <c r="JFJ3216" s="132"/>
      <c r="JFK3216" s="132"/>
      <c r="JFL3216" s="132"/>
      <c r="JFM3216" s="132"/>
      <c r="JFN3216" s="132"/>
      <c r="JFO3216" s="132"/>
      <c r="JFP3216" s="132"/>
      <c r="JFQ3216" s="132"/>
      <c r="JFR3216" s="132"/>
      <c r="JFS3216" s="132"/>
      <c r="JFT3216" s="132"/>
      <c r="JFU3216" s="132"/>
      <c r="JFV3216" s="132"/>
      <c r="JFW3216" s="132"/>
      <c r="JFX3216" s="132"/>
      <c r="JFY3216" s="132"/>
      <c r="JFZ3216" s="132"/>
      <c r="JGA3216" s="132"/>
      <c r="JGB3216" s="132"/>
      <c r="JGC3216" s="132"/>
      <c r="JGD3216" s="132"/>
      <c r="JGE3216" s="132"/>
      <c r="JGF3216" s="132"/>
      <c r="JGG3216" s="132"/>
      <c r="JGH3216" s="132"/>
      <c r="JGI3216" s="132"/>
      <c r="JGJ3216" s="132"/>
      <c r="JGK3216" s="132"/>
      <c r="JGL3216" s="132"/>
      <c r="JGM3216" s="132"/>
      <c r="JGN3216" s="132"/>
      <c r="JGO3216" s="132"/>
      <c r="JGP3216" s="132"/>
      <c r="JGQ3216" s="132"/>
      <c r="JGR3216" s="132"/>
      <c r="JGS3216" s="132"/>
      <c r="JGT3216" s="132"/>
      <c r="JGU3216" s="132"/>
      <c r="JGV3216" s="132"/>
      <c r="JGW3216" s="132"/>
      <c r="JGX3216" s="132"/>
      <c r="JGY3216" s="132"/>
      <c r="JGZ3216" s="132"/>
      <c r="JHA3216" s="132"/>
      <c r="JHB3216" s="132"/>
      <c r="JHC3216" s="132"/>
      <c r="JHD3216" s="132"/>
      <c r="JHE3216" s="132"/>
      <c r="JHF3216" s="132"/>
      <c r="JHG3216" s="132"/>
      <c r="JHH3216" s="132"/>
      <c r="JHI3216" s="132"/>
      <c r="JHJ3216" s="132"/>
      <c r="JHK3216" s="132"/>
      <c r="JHL3216" s="132"/>
      <c r="JHM3216" s="132"/>
      <c r="JHN3216" s="132"/>
      <c r="JHO3216" s="132"/>
      <c r="JHP3216" s="132"/>
      <c r="JHQ3216" s="132"/>
      <c r="JHR3216" s="132"/>
      <c r="JHS3216" s="132"/>
      <c r="JHT3216" s="132"/>
      <c r="JHU3216" s="132"/>
      <c r="JHV3216" s="132"/>
      <c r="JHW3216" s="132"/>
      <c r="JHX3216" s="132"/>
      <c r="JHY3216" s="132"/>
      <c r="JHZ3216" s="132"/>
      <c r="JIA3216" s="132"/>
      <c r="JIB3216" s="132"/>
      <c r="JIC3216" s="132"/>
      <c r="JID3216" s="132"/>
      <c r="JIE3216" s="132"/>
      <c r="JIF3216" s="132"/>
      <c r="JIG3216" s="132"/>
      <c r="JIH3216" s="132"/>
      <c r="JII3216" s="132"/>
      <c r="JIJ3216" s="132"/>
      <c r="JIK3216" s="132"/>
      <c r="JIL3216" s="132"/>
      <c r="JIM3216" s="132"/>
      <c r="JIN3216" s="132"/>
      <c r="JIO3216" s="132"/>
      <c r="JIP3216" s="132"/>
      <c r="JIQ3216" s="132"/>
      <c r="JIR3216" s="132"/>
      <c r="JIS3216" s="132"/>
      <c r="JIT3216" s="132"/>
      <c r="JIU3216" s="132"/>
      <c r="JIV3216" s="132"/>
      <c r="JIW3216" s="132"/>
      <c r="JIX3216" s="132"/>
      <c r="JIY3216" s="132"/>
      <c r="JIZ3216" s="132"/>
      <c r="JJA3216" s="132"/>
      <c r="JJB3216" s="132"/>
      <c r="JJC3216" s="132"/>
      <c r="JJD3216" s="132"/>
      <c r="JJE3216" s="132"/>
      <c r="JJF3216" s="132"/>
      <c r="JJG3216" s="132"/>
      <c r="JJH3216" s="132"/>
      <c r="JJI3216" s="132"/>
      <c r="JJJ3216" s="132"/>
      <c r="JJK3216" s="132"/>
      <c r="JJL3216" s="132"/>
      <c r="JJM3216" s="132"/>
      <c r="JJN3216" s="132"/>
      <c r="JJO3216" s="132"/>
      <c r="JJP3216" s="132"/>
      <c r="JJQ3216" s="132"/>
      <c r="JJR3216" s="132"/>
      <c r="JJS3216" s="132"/>
      <c r="JJT3216" s="132"/>
      <c r="JJU3216" s="132"/>
      <c r="JJV3216" s="132"/>
      <c r="JJW3216" s="132"/>
      <c r="JJX3216" s="132"/>
      <c r="JJY3216" s="132"/>
      <c r="JJZ3216" s="132"/>
      <c r="JKA3216" s="132"/>
      <c r="JKB3216" s="132"/>
      <c r="JKC3216" s="132"/>
      <c r="JKD3216" s="132"/>
      <c r="JKE3216" s="132"/>
      <c r="JKF3216" s="132"/>
      <c r="JKG3216" s="132"/>
      <c r="JKH3216" s="132"/>
      <c r="JKI3216" s="132"/>
      <c r="JKJ3216" s="132"/>
      <c r="JKK3216" s="132"/>
      <c r="JKL3216" s="132"/>
      <c r="JKM3216" s="132"/>
      <c r="JKN3216" s="132"/>
      <c r="JKO3216" s="132"/>
      <c r="JKP3216" s="132"/>
      <c r="JKQ3216" s="132"/>
      <c r="JKR3216" s="132"/>
      <c r="JKS3216" s="132"/>
      <c r="JKT3216" s="132"/>
      <c r="JKU3216" s="132"/>
      <c r="JKV3216" s="132"/>
      <c r="JKW3216" s="132"/>
      <c r="JKX3216" s="132"/>
      <c r="JKY3216" s="132"/>
      <c r="JKZ3216" s="132"/>
      <c r="JLA3216" s="132"/>
      <c r="JLB3216" s="132"/>
      <c r="JLC3216" s="132"/>
      <c r="JLD3216" s="132"/>
      <c r="JLE3216" s="132"/>
      <c r="JLF3216" s="132"/>
      <c r="JLG3216" s="132"/>
      <c r="JLH3216" s="132"/>
      <c r="JLI3216" s="132"/>
      <c r="JLJ3216" s="132"/>
      <c r="JLK3216" s="132"/>
      <c r="JLL3216" s="132"/>
      <c r="JLM3216" s="132"/>
      <c r="JLN3216" s="132"/>
      <c r="JLO3216" s="132"/>
      <c r="JLP3216" s="132"/>
      <c r="JLQ3216" s="132"/>
      <c r="JLR3216" s="132"/>
      <c r="JLS3216" s="132"/>
      <c r="JLT3216" s="132"/>
      <c r="JLU3216" s="132"/>
      <c r="JLV3216" s="132"/>
      <c r="JLW3216" s="132"/>
      <c r="JLX3216" s="132"/>
      <c r="JLY3216" s="132"/>
      <c r="JLZ3216" s="132"/>
      <c r="JMA3216" s="132"/>
      <c r="JMB3216" s="132"/>
      <c r="JMC3216" s="132"/>
      <c r="JMD3216" s="132"/>
      <c r="JME3216" s="132"/>
      <c r="JMF3216" s="132"/>
      <c r="JMG3216" s="132"/>
      <c r="JMH3216" s="132"/>
      <c r="JMI3216" s="132"/>
      <c r="JMJ3216" s="132"/>
      <c r="JMK3216" s="132"/>
      <c r="JML3216" s="132"/>
      <c r="JMM3216" s="132"/>
      <c r="JMN3216" s="132"/>
      <c r="JMO3216" s="132"/>
      <c r="JMP3216" s="132"/>
      <c r="JMQ3216" s="132"/>
      <c r="JMR3216" s="132"/>
      <c r="JMS3216" s="132"/>
      <c r="JMT3216" s="132"/>
      <c r="JMU3216" s="132"/>
      <c r="JMV3216" s="132"/>
      <c r="JMW3216" s="132"/>
      <c r="JMX3216" s="132"/>
      <c r="JMY3216" s="132"/>
      <c r="JMZ3216" s="132"/>
      <c r="JNA3216" s="132"/>
      <c r="JNB3216" s="132"/>
      <c r="JNC3216" s="132"/>
      <c r="JND3216" s="132"/>
      <c r="JNE3216" s="132"/>
      <c r="JNF3216" s="132"/>
      <c r="JNG3216" s="132"/>
      <c r="JNH3216" s="132"/>
      <c r="JNI3216" s="132"/>
      <c r="JNJ3216" s="132"/>
      <c r="JNK3216" s="132"/>
      <c r="JNL3216" s="132"/>
      <c r="JNM3216" s="132"/>
      <c r="JNN3216" s="132"/>
      <c r="JNO3216" s="132"/>
      <c r="JNP3216" s="132"/>
      <c r="JNQ3216" s="132"/>
      <c r="JNR3216" s="132"/>
      <c r="JNS3216" s="132"/>
      <c r="JNT3216" s="132"/>
      <c r="JNU3216" s="132"/>
      <c r="JNV3216" s="132"/>
      <c r="JNW3216" s="132"/>
      <c r="JNX3216" s="132"/>
      <c r="JNY3216" s="132"/>
      <c r="JNZ3216" s="132"/>
      <c r="JOA3216" s="132"/>
      <c r="JOB3216" s="132"/>
      <c r="JOC3216" s="132"/>
      <c r="JOD3216" s="132"/>
      <c r="JOE3216" s="132"/>
      <c r="JOF3216" s="132"/>
      <c r="JOG3216" s="132"/>
      <c r="JOH3216" s="132"/>
      <c r="JOI3216" s="132"/>
      <c r="JOJ3216" s="132"/>
      <c r="JOK3216" s="132"/>
      <c r="JOL3216" s="132"/>
      <c r="JOM3216" s="132"/>
      <c r="JON3216" s="132"/>
      <c r="JOO3216" s="132"/>
      <c r="JOP3216" s="132"/>
      <c r="JOQ3216" s="132"/>
      <c r="JOR3216" s="132"/>
      <c r="JOS3216" s="132"/>
      <c r="JOT3216" s="132"/>
      <c r="JOU3216" s="132"/>
      <c r="JOV3216" s="132"/>
      <c r="JOW3216" s="132"/>
      <c r="JOX3216" s="132"/>
      <c r="JOY3216" s="132"/>
      <c r="JOZ3216" s="132"/>
      <c r="JPA3216" s="132"/>
      <c r="JPB3216" s="132"/>
      <c r="JPC3216" s="132"/>
      <c r="JPD3216" s="132"/>
      <c r="JPE3216" s="132"/>
      <c r="JPF3216" s="132"/>
      <c r="JPG3216" s="132"/>
      <c r="JPH3216" s="132"/>
      <c r="JPI3216" s="132"/>
      <c r="JPJ3216" s="132"/>
      <c r="JPK3216" s="132"/>
      <c r="JPL3216" s="132"/>
      <c r="JPM3216" s="132"/>
      <c r="JPN3216" s="132"/>
      <c r="JPO3216" s="132"/>
      <c r="JPP3216" s="132"/>
      <c r="JPQ3216" s="132"/>
      <c r="JPR3216" s="132"/>
      <c r="JPS3216" s="132"/>
      <c r="JPT3216" s="132"/>
      <c r="JPU3216" s="132"/>
      <c r="JPV3216" s="132"/>
      <c r="JPW3216" s="132"/>
      <c r="JPX3216" s="132"/>
      <c r="JPY3216" s="132"/>
      <c r="JPZ3216" s="132"/>
      <c r="JQA3216" s="132"/>
      <c r="JQB3216" s="132"/>
      <c r="JQC3216" s="132"/>
      <c r="JQD3216" s="132"/>
      <c r="JQE3216" s="132"/>
      <c r="JQF3216" s="132"/>
      <c r="JQG3216" s="132"/>
      <c r="JQH3216" s="132"/>
      <c r="JQI3216" s="132"/>
      <c r="JQJ3216" s="132"/>
      <c r="JQK3216" s="132"/>
      <c r="JQL3216" s="132"/>
      <c r="JQM3216" s="132"/>
      <c r="JQN3216" s="132"/>
      <c r="JQO3216" s="132"/>
      <c r="JQP3216" s="132"/>
      <c r="JQQ3216" s="132"/>
      <c r="JQR3216" s="132"/>
      <c r="JQS3216" s="132"/>
      <c r="JQT3216" s="132"/>
      <c r="JQU3216" s="132"/>
      <c r="JQV3216" s="132"/>
      <c r="JQW3216" s="132"/>
      <c r="JQX3216" s="132"/>
      <c r="JQY3216" s="132"/>
      <c r="JQZ3216" s="132"/>
      <c r="JRA3216" s="132"/>
      <c r="JRB3216" s="132"/>
      <c r="JRC3216" s="132"/>
      <c r="JRD3216" s="132"/>
      <c r="JRE3216" s="132"/>
      <c r="JRF3216" s="132"/>
      <c r="JRG3216" s="132"/>
      <c r="JRH3216" s="132"/>
      <c r="JRI3216" s="132"/>
      <c r="JRJ3216" s="132"/>
      <c r="JRK3216" s="132"/>
      <c r="JRL3216" s="132"/>
      <c r="JRM3216" s="132"/>
      <c r="JRN3216" s="132"/>
      <c r="JRO3216" s="132"/>
      <c r="JRP3216" s="132"/>
      <c r="JRQ3216" s="132"/>
      <c r="JRR3216" s="132"/>
      <c r="JRS3216" s="132"/>
      <c r="JRT3216" s="132"/>
      <c r="JRU3216" s="132"/>
      <c r="JRV3216" s="132"/>
      <c r="JRW3216" s="132"/>
      <c r="JRX3216" s="132"/>
      <c r="JRY3216" s="132"/>
      <c r="JRZ3216" s="132"/>
      <c r="JSA3216" s="132"/>
      <c r="JSB3216" s="132"/>
      <c r="JSC3216" s="132"/>
      <c r="JSD3216" s="132"/>
      <c r="JSE3216" s="132"/>
      <c r="JSF3216" s="132"/>
      <c r="JSG3216" s="132"/>
      <c r="JSH3216" s="132"/>
      <c r="JSI3216" s="132"/>
      <c r="JSJ3216" s="132"/>
      <c r="JSK3216" s="132"/>
      <c r="JSL3216" s="132"/>
      <c r="JSM3216" s="132"/>
      <c r="JSN3216" s="132"/>
      <c r="JSO3216" s="132"/>
      <c r="JSP3216" s="132"/>
      <c r="JSQ3216" s="132"/>
      <c r="JSR3216" s="132"/>
      <c r="JSS3216" s="132"/>
      <c r="JST3216" s="132"/>
      <c r="JSU3216" s="132"/>
      <c r="JSV3216" s="132"/>
      <c r="JSW3216" s="132"/>
      <c r="JSX3216" s="132"/>
      <c r="JSY3216" s="132"/>
      <c r="JSZ3216" s="132"/>
      <c r="JTA3216" s="132"/>
      <c r="JTB3216" s="132"/>
      <c r="JTC3216" s="132"/>
      <c r="JTD3216" s="132"/>
      <c r="JTE3216" s="132"/>
      <c r="JTF3216" s="132"/>
      <c r="JTG3216" s="132"/>
      <c r="JTH3216" s="132"/>
      <c r="JTI3216" s="132"/>
      <c r="JTJ3216" s="132"/>
      <c r="JTK3216" s="132"/>
      <c r="JTL3216" s="132"/>
      <c r="JTM3216" s="132"/>
      <c r="JTN3216" s="132"/>
      <c r="JTO3216" s="132"/>
      <c r="JTP3216" s="132"/>
      <c r="JTQ3216" s="132"/>
      <c r="JTR3216" s="132"/>
      <c r="JTS3216" s="132"/>
      <c r="JTT3216" s="132"/>
      <c r="JTU3216" s="132"/>
      <c r="JTV3216" s="132"/>
      <c r="JTW3216" s="132"/>
      <c r="JTX3216" s="132"/>
      <c r="JTY3216" s="132"/>
      <c r="JTZ3216" s="132"/>
      <c r="JUA3216" s="132"/>
      <c r="JUB3216" s="132"/>
      <c r="JUC3216" s="132"/>
      <c r="JUD3216" s="132"/>
      <c r="JUE3216" s="132"/>
      <c r="JUF3216" s="132"/>
      <c r="JUG3216" s="132"/>
      <c r="JUH3216" s="132"/>
      <c r="JUI3216" s="132"/>
      <c r="JUJ3216" s="132"/>
      <c r="JUK3216" s="132"/>
      <c r="JUL3216" s="132"/>
      <c r="JUM3216" s="132"/>
      <c r="JUN3216" s="132"/>
      <c r="JUO3216" s="132"/>
      <c r="JUP3216" s="132"/>
      <c r="JUQ3216" s="132"/>
      <c r="JUR3216" s="132"/>
      <c r="JUS3216" s="132"/>
      <c r="JUT3216" s="132"/>
      <c r="JUU3216" s="132"/>
      <c r="JUV3216" s="132"/>
      <c r="JUW3216" s="132"/>
      <c r="JUX3216" s="132"/>
      <c r="JUY3216" s="132"/>
      <c r="JUZ3216" s="132"/>
      <c r="JVA3216" s="132"/>
      <c r="JVB3216" s="132"/>
      <c r="JVC3216" s="132"/>
      <c r="JVD3216" s="132"/>
      <c r="JVE3216" s="132"/>
      <c r="JVF3216" s="132"/>
      <c r="JVG3216" s="132"/>
      <c r="JVH3216" s="132"/>
      <c r="JVI3216" s="132"/>
      <c r="JVJ3216" s="132"/>
      <c r="JVK3216" s="132"/>
      <c r="JVL3216" s="132"/>
      <c r="JVM3216" s="132"/>
      <c r="JVN3216" s="132"/>
      <c r="JVO3216" s="132"/>
      <c r="JVP3216" s="132"/>
      <c r="JVQ3216" s="132"/>
      <c r="JVR3216" s="132"/>
      <c r="JVS3216" s="132"/>
      <c r="JVT3216" s="132"/>
      <c r="JVU3216" s="132"/>
      <c r="JVV3216" s="132"/>
      <c r="JVW3216" s="132"/>
      <c r="JVX3216" s="132"/>
      <c r="JVY3216" s="132"/>
      <c r="JVZ3216" s="132"/>
      <c r="JWA3216" s="132"/>
      <c r="JWB3216" s="132"/>
      <c r="JWC3216" s="132"/>
      <c r="JWD3216" s="132"/>
      <c r="JWE3216" s="132"/>
      <c r="JWF3216" s="132"/>
      <c r="JWG3216" s="132"/>
      <c r="JWH3216" s="132"/>
      <c r="JWI3216" s="132"/>
      <c r="JWJ3216" s="132"/>
      <c r="JWK3216" s="132"/>
      <c r="JWL3216" s="132"/>
      <c r="JWM3216" s="132"/>
      <c r="JWN3216" s="132"/>
      <c r="JWO3216" s="132"/>
      <c r="JWP3216" s="132"/>
      <c r="JWQ3216" s="132"/>
      <c r="JWR3216" s="132"/>
      <c r="JWS3216" s="132"/>
      <c r="JWT3216" s="132"/>
      <c r="JWU3216" s="132"/>
      <c r="JWV3216" s="132"/>
      <c r="JWW3216" s="132"/>
      <c r="JWX3216" s="132"/>
      <c r="JWY3216" s="132"/>
      <c r="JWZ3216" s="132"/>
      <c r="JXA3216" s="132"/>
      <c r="JXB3216" s="132"/>
      <c r="JXC3216" s="132"/>
      <c r="JXD3216" s="132"/>
      <c r="JXE3216" s="132"/>
      <c r="JXF3216" s="132"/>
      <c r="JXG3216" s="132"/>
      <c r="JXH3216" s="132"/>
      <c r="JXI3216" s="132"/>
      <c r="JXJ3216" s="132"/>
      <c r="JXK3216" s="132"/>
      <c r="JXL3216" s="132"/>
      <c r="JXM3216" s="132"/>
      <c r="JXN3216" s="132"/>
      <c r="JXO3216" s="132"/>
      <c r="JXP3216" s="132"/>
      <c r="JXQ3216" s="132"/>
      <c r="JXR3216" s="132"/>
      <c r="JXS3216" s="132"/>
      <c r="JXT3216" s="132"/>
      <c r="JXU3216" s="132"/>
      <c r="JXV3216" s="132"/>
      <c r="JXW3216" s="132"/>
      <c r="JXX3216" s="132"/>
      <c r="JXY3216" s="132"/>
      <c r="JXZ3216" s="132"/>
      <c r="JYA3216" s="132"/>
      <c r="JYB3216" s="132"/>
      <c r="JYC3216" s="132"/>
      <c r="JYD3216" s="132"/>
      <c r="JYE3216" s="132"/>
      <c r="JYF3216" s="132"/>
      <c r="JYG3216" s="132"/>
      <c r="JYH3216" s="132"/>
      <c r="JYI3216" s="132"/>
      <c r="JYJ3216" s="132"/>
      <c r="JYK3216" s="132"/>
      <c r="JYL3216" s="132"/>
      <c r="JYM3216" s="132"/>
      <c r="JYN3216" s="132"/>
      <c r="JYO3216" s="132"/>
      <c r="JYP3216" s="132"/>
      <c r="JYQ3216" s="132"/>
      <c r="JYR3216" s="132"/>
      <c r="JYS3216" s="132"/>
      <c r="JYT3216" s="132"/>
      <c r="JYU3216" s="132"/>
      <c r="JYV3216" s="132"/>
      <c r="JYW3216" s="132"/>
      <c r="JYX3216" s="132"/>
      <c r="JYY3216" s="132"/>
      <c r="JYZ3216" s="132"/>
      <c r="JZA3216" s="132"/>
      <c r="JZB3216" s="132"/>
      <c r="JZC3216" s="132"/>
      <c r="JZD3216" s="132"/>
      <c r="JZE3216" s="132"/>
      <c r="JZF3216" s="132"/>
      <c r="JZG3216" s="132"/>
      <c r="JZH3216" s="132"/>
      <c r="JZI3216" s="132"/>
      <c r="JZJ3216" s="132"/>
      <c r="JZK3216" s="132"/>
      <c r="JZL3216" s="132"/>
      <c r="JZM3216" s="132"/>
      <c r="JZN3216" s="132"/>
      <c r="JZO3216" s="132"/>
      <c r="JZP3216" s="132"/>
      <c r="JZQ3216" s="132"/>
      <c r="JZR3216" s="132"/>
      <c r="JZS3216" s="132"/>
      <c r="JZT3216" s="132"/>
      <c r="JZU3216" s="132"/>
      <c r="JZV3216" s="132"/>
      <c r="JZW3216" s="132"/>
      <c r="JZX3216" s="132"/>
      <c r="JZY3216" s="132"/>
      <c r="JZZ3216" s="132"/>
      <c r="KAA3216" s="132"/>
      <c r="KAB3216" s="132"/>
      <c r="KAC3216" s="132"/>
      <c r="KAD3216" s="132"/>
      <c r="KAE3216" s="132"/>
      <c r="KAF3216" s="132"/>
      <c r="KAG3216" s="132"/>
      <c r="KAH3216" s="132"/>
      <c r="KAI3216" s="132"/>
      <c r="KAJ3216" s="132"/>
      <c r="KAK3216" s="132"/>
      <c r="KAL3216" s="132"/>
      <c r="KAM3216" s="132"/>
      <c r="KAN3216" s="132"/>
      <c r="KAO3216" s="132"/>
      <c r="KAP3216" s="132"/>
      <c r="KAQ3216" s="132"/>
      <c r="KAR3216" s="132"/>
      <c r="KAS3216" s="132"/>
      <c r="KAT3216" s="132"/>
      <c r="KAU3216" s="132"/>
      <c r="KAV3216" s="132"/>
      <c r="KAW3216" s="132"/>
      <c r="KAX3216" s="132"/>
      <c r="KAY3216" s="132"/>
      <c r="KAZ3216" s="132"/>
      <c r="KBA3216" s="132"/>
      <c r="KBB3216" s="132"/>
      <c r="KBC3216" s="132"/>
      <c r="KBD3216" s="132"/>
      <c r="KBE3216" s="132"/>
      <c r="KBF3216" s="132"/>
      <c r="KBG3216" s="132"/>
      <c r="KBH3216" s="132"/>
      <c r="KBI3216" s="132"/>
      <c r="KBJ3216" s="132"/>
      <c r="KBK3216" s="132"/>
      <c r="KBL3216" s="132"/>
      <c r="KBM3216" s="132"/>
      <c r="KBN3216" s="132"/>
      <c r="KBO3216" s="132"/>
      <c r="KBP3216" s="132"/>
      <c r="KBQ3216" s="132"/>
      <c r="KBR3216" s="132"/>
      <c r="KBS3216" s="132"/>
      <c r="KBT3216" s="132"/>
      <c r="KBU3216" s="132"/>
      <c r="KBV3216" s="132"/>
      <c r="KBW3216" s="132"/>
      <c r="KBX3216" s="132"/>
      <c r="KBY3216" s="132"/>
      <c r="KBZ3216" s="132"/>
      <c r="KCA3216" s="132"/>
      <c r="KCB3216" s="132"/>
      <c r="KCC3216" s="132"/>
      <c r="KCD3216" s="132"/>
      <c r="KCE3216" s="132"/>
      <c r="KCF3216" s="132"/>
      <c r="KCG3216" s="132"/>
      <c r="KCH3216" s="132"/>
      <c r="KCI3216" s="132"/>
      <c r="KCJ3216" s="132"/>
      <c r="KCK3216" s="132"/>
      <c r="KCL3216" s="132"/>
      <c r="KCM3216" s="132"/>
      <c r="KCN3216" s="132"/>
      <c r="KCO3216" s="132"/>
      <c r="KCP3216" s="132"/>
      <c r="KCQ3216" s="132"/>
      <c r="KCR3216" s="132"/>
      <c r="KCS3216" s="132"/>
      <c r="KCT3216" s="132"/>
      <c r="KCU3216" s="132"/>
      <c r="KCV3216" s="132"/>
      <c r="KCW3216" s="132"/>
      <c r="KCX3216" s="132"/>
      <c r="KCY3216" s="132"/>
      <c r="KCZ3216" s="132"/>
      <c r="KDA3216" s="132"/>
      <c r="KDB3216" s="132"/>
      <c r="KDC3216" s="132"/>
      <c r="KDD3216" s="132"/>
      <c r="KDE3216" s="132"/>
      <c r="KDF3216" s="132"/>
      <c r="KDG3216" s="132"/>
      <c r="KDH3216" s="132"/>
      <c r="KDI3216" s="132"/>
      <c r="KDJ3216" s="132"/>
      <c r="KDK3216" s="132"/>
      <c r="KDL3216" s="132"/>
      <c r="KDM3216" s="132"/>
      <c r="KDN3216" s="132"/>
      <c r="KDO3216" s="132"/>
      <c r="KDP3216" s="132"/>
      <c r="KDQ3216" s="132"/>
      <c r="KDR3216" s="132"/>
      <c r="KDS3216" s="132"/>
      <c r="KDT3216" s="132"/>
      <c r="KDU3216" s="132"/>
      <c r="KDV3216" s="132"/>
      <c r="KDW3216" s="132"/>
      <c r="KDX3216" s="132"/>
      <c r="KDY3216" s="132"/>
      <c r="KDZ3216" s="132"/>
      <c r="KEA3216" s="132"/>
      <c r="KEB3216" s="132"/>
      <c r="KEC3216" s="132"/>
      <c r="KED3216" s="132"/>
      <c r="KEE3216" s="132"/>
      <c r="KEF3216" s="132"/>
      <c r="KEG3216" s="132"/>
      <c r="KEH3216" s="132"/>
      <c r="KEI3216" s="132"/>
      <c r="KEJ3216" s="132"/>
      <c r="KEK3216" s="132"/>
      <c r="KEL3216" s="132"/>
      <c r="KEM3216" s="132"/>
      <c r="KEN3216" s="132"/>
      <c r="KEO3216" s="132"/>
      <c r="KEP3216" s="132"/>
      <c r="KEQ3216" s="132"/>
      <c r="KER3216" s="132"/>
      <c r="KES3216" s="132"/>
      <c r="KET3216" s="132"/>
      <c r="KEU3216" s="132"/>
      <c r="KEV3216" s="132"/>
      <c r="KEW3216" s="132"/>
      <c r="KEX3216" s="132"/>
      <c r="KEY3216" s="132"/>
      <c r="KEZ3216" s="132"/>
      <c r="KFA3216" s="132"/>
      <c r="KFB3216" s="132"/>
      <c r="KFC3216" s="132"/>
      <c r="KFD3216" s="132"/>
      <c r="KFE3216" s="132"/>
      <c r="KFF3216" s="132"/>
      <c r="KFG3216" s="132"/>
      <c r="KFH3216" s="132"/>
      <c r="KFI3216" s="132"/>
      <c r="KFJ3216" s="132"/>
      <c r="KFK3216" s="132"/>
      <c r="KFL3216" s="132"/>
      <c r="KFM3216" s="132"/>
      <c r="KFN3216" s="132"/>
      <c r="KFO3216" s="132"/>
      <c r="KFP3216" s="132"/>
      <c r="KFQ3216" s="132"/>
      <c r="KFR3216" s="132"/>
      <c r="KFS3216" s="132"/>
      <c r="KFT3216" s="132"/>
      <c r="KFU3216" s="132"/>
      <c r="KFV3216" s="132"/>
      <c r="KFW3216" s="132"/>
      <c r="KFX3216" s="132"/>
      <c r="KFY3216" s="132"/>
      <c r="KFZ3216" s="132"/>
      <c r="KGA3216" s="132"/>
      <c r="KGB3216" s="132"/>
      <c r="KGC3216" s="132"/>
      <c r="KGD3216" s="132"/>
      <c r="KGE3216" s="132"/>
      <c r="KGF3216" s="132"/>
      <c r="KGG3216" s="132"/>
      <c r="KGH3216" s="132"/>
      <c r="KGI3216" s="132"/>
      <c r="KGJ3216" s="132"/>
      <c r="KGK3216" s="132"/>
      <c r="KGL3216" s="132"/>
      <c r="KGM3216" s="132"/>
      <c r="KGN3216" s="132"/>
      <c r="KGO3216" s="132"/>
      <c r="KGP3216" s="132"/>
      <c r="KGQ3216" s="132"/>
      <c r="KGR3216" s="132"/>
      <c r="KGS3216" s="132"/>
      <c r="KGT3216" s="132"/>
      <c r="KGU3216" s="132"/>
      <c r="KGV3216" s="132"/>
      <c r="KGW3216" s="132"/>
      <c r="KGX3216" s="132"/>
      <c r="KGY3216" s="132"/>
      <c r="KGZ3216" s="132"/>
      <c r="KHA3216" s="132"/>
      <c r="KHB3216" s="132"/>
      <c r="KHC3216" s="132"/>
      <c r="KHD3216" s="132"/>
      <c r="KHE3216" s="132"/>
      <c r="KHF3216" s="132"/>
      <c r="KHG3216" s="132"/>
      <c r="KHH3216" s="132"/>
      <c r="KHI3216" s="132"/>
      <c r="KHJ3216" s="132"/>
      <c r="KHK3216" s="132"/>
      <c r="KHL3216" s="132"/>
      <c r="KHM3216" s="132"/>
      <c r="KHN3216" s="132"/>
      <c r="KHO3216" s="132"/>
      <c r="KHP3216" s="132"/>
      <c r="KHQ3216" s="132"/>
      <c r="KHR3216" s="132"/>
      <c r="KHS3216" s="132"/>
      <c r="KHT3216" s="132"/>
      <c r="KHU3216" s="132"/>
      <c r="KHV3216" s="132"/>
      <c r="KHW3216" s="132"/>
      <c r="KHX3216" s="132"/>
      <c r="KHY3216" s="132"/>
      <c r="KHZ3216" s="132"/>
      <c r="KIA3216" s="132"/>
      <c r="KIB3216" s="132"/>
      <c r="KIC3216" s="132"/>
      <c r="KID3216" s="132"/>
      <c r="KIE3216" s="132"/>
      <c r="KIF3216" s="132"/>
      <c r="KIG3216" s="132"/>
      <c r="KIH3216" s="132"/>
      <c r="KII3216" s="132"/>
      <c r="KIJ3216" s="132"/>
      <c r="KIK3216" s="132"/>
      <c r="KIL3216" s="132"/>
      <c r="KIM3216" s="132"/>
      <c r="KIN3216" s="132"/>
      <c r="KIO3216" s="132"/>
      <c r="KIP3216" s="132"/>
      <c r="KIQ3216" s="132"/>
      <c r="KIR3216" s="132"/>
      <c r="KIS3216" s="132"/>
      <c r="KIT3216" s="132"/>
      <c r="KIU3216" s="132"/>
      <c r="KIV3216" s="132"/>
      <c r="KIW3216" s="132"/>
      <c r="KIX3216" s="132"/>
      <c r="KIY3216" s="132"/>
      <c r="KIZ3216" s="132"/>
      <c r="KJA3216" s="132"/>
      <c r="KJB3216" s="132"/>
      <c r="KJC3216" s="132"/>
      <c r="KJD3216" s="132"/>
      <c r="KJE3216" s="132"/>
      <c r="KJF3216" s="132"/>
      <c r="KJG3216" s="132"/>
      <c r="KJH3216" s="132"/>
      <c r="KJI3216" s="132"/>
      <c r="KJJ3216" s="132"/>
      <c r="KJK3216" s="132"/>
      <c r="KJL3216" s="132"/>
      <c r="KJM3216" s="132"/>
      <c r="KJN3216" s="132"/>
      <c r="KJO3216" s="132"/>
      <c r="KJP3216" s="132"/>
      <c r="KJQ3216" s="132"/>
      <c r="KJR3216" s="132"/>
      <c r="KJS3216" s="132"/>
      <c r="KJT3216" s="132"/>
      <c r="KJU3216" s="132"/>
      <c r="KJV3216" s="132"/>
      <c r="KJW3216" s="132"/>
      <c r="KJX3216" s="132"/>
      <c r="KJY3216" s="132"/>
      <c r="KJZ3216" s="132"/>
      <c r="KKA3216" s="132"/>
      <c r="KKB3216" s="132"/>
      <c r="KKC3216" s="132"/>
      <c r="KKD3216" s="132"/>
      <c r="KKE3216" s="132"/>
      <c r="KKF3216" s="132"/>
      <c r="KKG3216" s="132"/>
      <c r="KKH3216" s="132"/>
      <c r="KKI3216" s="132"/>
      <c r="KKJ3216" s="132"/>
      <c r="KKK3216" s="132"/>
      <c r="KKL3216" s="132"/>
      <c r="KKM3216" s="132"/>
      <c r="KKN3216" s="132"/>
      <c r="KKO3216" s="132"/>
      <c r="KKP3216" s="132"/>
      <c r="KKQ3216" s="132"/>
      <c r="KKR3216" s="132"/>
      <c r="KKS3216" s="132"/>
      <c r="KKT3216" s="132"/>
      <c r="KKU3216" s="132"/>
      <c r="KKV3216" s="132"/>
      <c r="KKW3216" s="132"/>
      <c r="KKX3216" s="132"/>
      <c r="KKY3216" s="132"/>
      <c r="KKZ3216" s="132"/>
      <c r="KLA3216" s="132"/>
      <c r="KLB3216" s="132"/>
      <c r="KLC3216" s="132"/>
      <c r="KLD3216" s="132"/>
      <c r="KLE3216" s="132"/>
      <c r="KLF3216" s="132"/>
      <c r="KLG3216" s="132"/>
      <c r="KLH3216" s="132"/>
      <c r="KLI3216" s="132"/>
      <c r="KLJ3216" s="132"/>
      <c r="KLK3216" s="132"/>
      <c r="KLL3216" s="132"/>
      <c r="KLM3216" s="132"/>
      <c r="KLN3216" s="132"/>
      <c r="KLO3216" s="132"/>
      <c r="KLP3216" s="132"/>
      <c r="KLQ3216" s="132"/>
      <c r="KLR3216" s="132"/>
      <c r="KLS3216" s="132"/>
      <c r="KLT3216" s="132"/>
      <c r="KLU3216" s="132"/>
      <c r="KLV3216" s="132"/>
      <c r="KLW3216" s="132"/>
      <c r="KLX3216" s="132"/>
      <c r="KLY3216" s="132"/>
      <c r="KLZ3216" s="132"/>
      <c r="KMA3216" s="132"/>
      <c r="KMB3216" s="132"/>
      <c r="KMC3216" s="132"/>
      <c r="KMD3216" s="132"/>
      <c r="KME3216" s="132"/>
      <c r="KMF3216" s="132"/>
      <c r="KMG3216" s="132"/>
      <c r="KMH3216" s="132"/>
      <c r="KMI3216" s="132"/>
      <c r="KMJ3216" s="132"/>
      <c r="KMK3216" s="132"/>
      <c r="KML3216" s="132"/>
      <c r="KMM3216" s="132"/>
      <c r="KMN3216" s="132"/>
      <c r="KMO3216" s="132"/>
      <c r="KMP3216" s="132"/>
      <c r="KMQ3216" s="132"/>
      <c r="KMR3216" s="132"/>
      <c r="KMS3216" s="132"/>
      <c r="KMT3216" s="132"/>
      <c r="KMU3216" s="132"/>
      <c r="KMV3216" s="132"/>
      <c r="KMW3216" s="132"/>
      <c r="KMX3216" s="132"/>
      <c r="KMY3216" s="132"/>
      <c r="KMZ3216" s="132"/>
      <c r="KNA3216" s="132"/>
      <c r="KNB3216" s="132"/>
      <c r="KNC3216" s="132"/>
      <c r="KND3216" s="132"/>
      <c r="KNE3216" s="132"/>
      <c r="KNF3216" s="132"/>
      <c r="KNG3216" s="132"/>
      <c r="KNH3216" s="132"/>
      <c r="KNI3216" s="132"/>
      <c r="KNJ3216" s="132"/>
      <c r="KNK3216" s="132"/>
      <c r="KNL3216" s="132"/>
      <c r="KNM3216" s="132"/>
      <c r="KNN3216" s="132"/>
      <c r="KNO3216" s="132"/>
      <c r="KNP3216" s="132"/>
      <c r="KNQ3216" s="132"/>
      <c r="KNR3216" s="132"/>
      <c r="KNS3216" s="132"/>
      <c r="KNT3216" s="132"/>
      <c r="KNU3216" s="132"/>
      <c r="KNV3216" s="132"/>
      <c r="KNW3216" s="132"/>
      <c r="KNX3216" s="132"/>
      <c r="KNY3216" s="132"/>
      <c r="KNZ3216" s="132"/>
      <c r="KOA3216" s="132"/>
      <c r="KOB3216" s="132"/>
      <c r="KOC3216" s="132"/>
      <c r="KOD3216" s="132"/>
      <c r="KOE3216" s="132"/>
      <c r="KOF3216" s="132"/>
      <c r="KOG3216" s="132"/>
      <c r="KOH3216" s="132"/>
      <c r="KOI3216" s="132"/>
      <c r="KOJ3216" s="132"/>
      <c r="KOK3216" s="132"/>
      <c r="KOL3216" s="132"/>
      <c r="KOM3216" s="132"/>
      <c r="KON3216" s="132"/>
      <c r="KOO3216" s="132"/>
      <c r="KOP3216" s="132"/>
      <c r="KOQ3216" s="132"/>
      <c r="KOR3216" s="132"/>
      <c r="KOS3216" s="132"/>
      <c r="KOT3216" s="132"/>
      <c r="KOU3216" s="132"/>
      <c r="KOV3216" s="132"/>
      <c r="KOW3216" s="132"/>
      <c r="KOX3216" s="132"/>
      <c r="KOY3216" s="132"/>
      <c r="KOZ3216" s="132"/>
      <c r="KPA3216" s="132"/>
      <c r="KPB3216" s="132"/>
      <c r="KPC3216" s="132"/>
      <c r="KPD3216" s="132"/>
      <c r="KPE3216" s="132"/>
      <c r="KPF3216" s="132"/>
      <c r="KPG3216" s="132"/>
      <c r="KPH3216" s="132"/>
      <c r="KPI3216" s="132"/>
      <c r="KPJ3216" s="132"/>
      <c r="KPK3216" s="132"/>
      <c r="KPL3216" s="132"/>
      <c r="KPM3216" s="132"/>
      <c r="KPN3216" s="132"/>
      <c r="KPO3216" s="132"/>
      <c r="KPP3216" s="132"/>
      <c r="KPQ3216" s="132"/>
      <c r="KPR3216" s="132"/>
      <c r="KPS3216" s="132"/>
      <c r="KPT3216" s="132"/>
      <c r="KPU3216" s="132"/>
      <c r="KPV3216" s="132"/>
      <c r="KPW3216" s="132"/>
      <c r="KPX3216" s="132"/>
      <c r="KPY3216" s="132"/>
      <c r="KPZ3216" s="132"/>
      <c r="KQA3216" s="132"/>
      <c r="KQB3216" s="132"/>
      <c r="KQC3216" s="132"/>
      <c r="KQD3216" s="132"/>
      <c r="KQE3216" s="132"/>
      <c r="KQF3216" s="132"/>
      <c r="KQG3216" s="132"/>
      <c r="KQH3216" s="132"/>
      <c r="KQI3216" s="132"/>
      <c r="KQJ3216" s="132"/>
      <c r="KQK3216" s="132"/>
      <c r="KQL3216" s="132"/>
      <c r="KQM3216" s="132"/>
      <c r="KQN3216" s="132"/>
      <c r="KQO3216" s="132"/>
      <c r="KQP3216" s="132"/>
      <c r="KQQ3216" s="132"/>
      <c r="KQR3216" s="132"/>
      <c r="KQS3216" s="132"/>
      <c r="KQT3216" s="132"/>
      <c r="KQU3216" s="132"/>
      <c r="KQV3216" s="132"/>
      <c r="KQW3216" s="132"/>
      <c r="KQX3216" s="132"/>
      <c r="KQY3216" s="132"/>
      <c r="KQZ3216" s="132"/>
      <c r="KRA3216" s="132"/>
      <c r="KRB3216" s="132"/>
      <c r="KRC3216" s="132"/>
      <c r="KRD3216" s="132"/>
      <c r="KRE3216" s="132"/>
      <c r="KRF3216" s="132"/>
      <c r="KRG3216" s="132"/>
      <c r="KRH3216" s="132"/>
      <c r="KRI3216" s="132"/>
      <c r="KRJ3216" s="132"/>
      <c r="KRK3216" s="132"/>
      <c r="KRL3216" s="132"/>
      <c r="KRM3216" s="132"/>
      <c r="KRN3216" s="132"/>
      <c r="KRO3216" s="132"/>
      <c r="KRP3216" s="132"/>
      <c r="KRQ3216" s="132"/>
      <c r="KRR3216" s="132"/>
      <c r="KRS3216" s="132"/>
      <c r="KRT3216" s="132"/>
      <c r="KRU3216" s="132"/>
      <c r="KRV3216" s="132"/>
      <c r="KRW3216" s="132"/>
      <c r="KRX3216" s="132"/>
      <c r="KRY3216" s="132"/>
      <c r="KRZ3216" s="132"/>
      <c r="KSA3216" s="132"/>
      <c r="KSB3216" s="132"/>
      <c r="KSC3216" s="132"/>
      <c r="KSD3216" s="132"/>
      <c r="KSE3216" s="132"/>
      <c r="KSF3216" s="132"/>
      <c r="KSG3216" s="132"/>
      <c r="KSH3216" s="132"/>
      <c r="KSI3216" s="132"/>
      <c r="KSJ3216" s="132"/>
      <c r="KSK3216" s="132"/>
      <c r="KSL3216" s="132"/>
      <c r="KSM3216" s="132"/>
      <c r="KSN3216" s="132"/>
      <c r="KSO3216" s="132"/>
      <c r="KSP3216" s="132"/>
      <c r="KSQ3216" s="132"/>
      <c r="KSR3216" s="132"/>
      <c r="KSS3216" s="132"/>
      <c r="KST3216" s="132"/>
      <c r="KSU3216" s="132"/>
      <c r="KSV3216" s="132"/>
      <c r="KSW3216" s="132"/>
      <c r="KSX3216" s="132"/>
      <c r="KSY3216" s="132"/>
      <c r="KSZ3216" s="132"/>
      <c r="KTA3216" s="132"/>
      <c r="KTB3216" s="132"/>
      <c r="KTC3216" s="132"/>
      <c r="KTD3216" s="132"/>
      <c r="KTE3216" s="132"/>
      <c r="KTF3216" s="132"/>
      <c r="KTG3216" s="132"/>
      <c r="KTH3216" s="132"/>
      <c r="KTI3216" s="132"/>
      <c r="KTJ3216" s="132"/>
      <c r="KTK3216" s="132"/>
      <c r="KTL3216" s="132"/>
      <c r="KTM3216" s="132"/>
      <c r="KTN3216" s="132"/>
      <c r="KTO3216" s="132"/>
      <c r="KTP3216" s="132"/>
      <c r="KTQ3216" s="132"/>
      <c r="KTR3216" s="132"/>
      <c r="KTS3216" s="132"/>
      <c r="KTT3216" s="132"/>
      <c r="KTU3216" s="132"/>
      <c r="KTV3216" s="132"/>
      <c r="KTW3216" s="132"/>
      <c r="KTX3216" s="132"/>
      <c r="KTY3216" s="132"/>
      <c r="KTZ3216" s="132"/>
      <c r="KUA3216" s="132"/>
      <c r="KUB3216" s="132"/>
      <c r="KUC3216" s="132"/>
      <c r="KUD3216" s="132"/>
      <c r="KUE3216" s="132"/>
      <c r="KUF3216" s="132"/>
      <c r="KUG3216" s="132"/>
      <c r="KUH3216" s="132"/>
      <c r="KUI3216" s="132"/>
      <c r="KUJ3216" s="132"/>
      <c r="KUK3216" s="132"/>
      <c r="KUL3216" s="132"/>
      <c r="KUM3216" s="132"/>
      <c r="KUN3216" s="132"/>
      <c r="KUO3216" s="132"/>
      <c r="KUP3216" s="132"/>
      <c r="KUQ3216" s="132"/>
      <c r="KUR3216" s="132"/>
      <c r="KUS3216" s="132"/>
      <c r="KUT3216" s="132"/>
      <c r="KUU3216" s="132"/>
      <c r="KUV3216" s="132"/>
      <c r="KUW3216" s="132"/>
      <c r="KUX3216" s="132"/>
      <c r="KUY3216" s="132"/>
      <c r="KUZ3216" s="132"/>
      <c r="KVA3216" s="132"/>
      <c r="KVB3216" s="132"/>
      <c r="KVC3216" s="132"/>
      <c r="KVD3216" s="132"/>
      <c r="KVE3216" s="132"/>
      <c r="KVF3216" s="132"/>
      <c r="KVG3216" s="132"/>
      <c r="KVH3216" s="132"/>
      <c r="KVI3216" s="132"/>
      <c r="KVJ3216" s="132"/>
      <c r="KVK3216" s="132"/>
      <c r="KVL3216" s="132"/>
      <c r="KVM3216" s="132"/>
      <c r="KVN3216" s="132"/>
      <c r="KVO3216" s="132"/>
      <c r="KVP3216" s="132"/>
      <c r="KVQ3216" s="132"/>
      <c r="KVR3216" s="132"/>
      <c r="KVS3216" s="132"/>
      <c r="KVT3216" s="132"/>
      <c r="KVU3216" s="132"/>
      <c r="KVV3216" s="132"/>
      <c r="KVW3216" s="132"/>
      <c r="KVX3216" s="132"/>
      <c r="KVY3216" s="132"/>
      <c r="KVZ3216" s="132"/>
      <c r="KWA3216" s="132"/>
      <c r="KWB3216" s="132"/>
      <c r="KWC3216" s="132"/>
      <c r="KWD3216" s="132"/>
      <c r="KWE3216" s="132"/>
      <c r="KWF3216" s="132"/>
      <c r="KWG3216" s="132"/>
      <c r="KWH3216" s="132"/>
      <c r="KWI3216" s="132"/>
      <c r="KWJ3216" s="132"/>
      <c r="KWK3216" s="132"/>
      <c r="KWL3216" s="132"/>
      <c r="KWM3216" s="132"/>
      <c r="KWN3216" s="132"/>
      <c r="KWO3216" s="132"/>
      <c r="KWP3216" s="132"/>
      <c r="KWQ3216" s="132"/>
      <c r="KWR3216" s="132"/>
      <c r="KWS3216" s="132"/>
      <c r="KWT3216" s="132"/>
      <c r="KWU3216" s="132"/>
      <c r="KWV3216" s="132"/>
      <c r="KWW3216" s="132"/>
      <c r="KWX3216" s="132"/>
      <c r="KWY3216" s="132"/>
      <c r="KWZ3216" s="132"/>
      <c r="KXA3216" s="132"/>
      <c r="KXB3216" s="132"/>
      <c r="KXC3216" s="132"/>
      <c r="KXD3216" s="132"/>
      <c r="KXE3216" s="132"/>
      <c r="KXF3216" s="132"/>
      <c r="KXG3216" s="132"/>
      <c r="KXH3216" s="132"/>
      <c r="KXI3216" s="132"/>
      <c r="KXJ3216" s="132"/>
      <c r="KXK3216" s="132"/>
      <c r="KXL3216" s="132"/>
      <c r="KXM3216" s="132"/>
      <c r="KXN3216" s="132"/>
      <c r="KXO3216" s="132"/>
      <c r="KXP3216" s="132"/>
      <c r="KXQ3216" s="132"/>
      <c r="KXR3216" s="132"/>
      <c r="KXS3216" s="132"/>
      <c r="KXT3216" s="132"/>
      <c r="KXU3216" s="132"/>
      <c r="KXV3216" s="132"/>
      <c r="KXW3216" s="132"/>
      <c r="KXX3216" s="132"/>
      <c r="KXY3216" s="132"/>
      <c r="KXZ3216" s="132"/>
      <c r="KYA3216" s="132"/>
      <c r="KYB3216" s="132"/>
      <c r="KYC3216" s="132"/>
      <c r="KYD3216" s="132"/>
      <c r="KYE3216" s="132"/>
      <c r="KYF3216" s="132"/>
      <c r="KYG3216" s="132"/>
      <c r="KYH3216" s="132"/>
      <c r="KYI3216" s="132"/>
      <c r="KYJ3216" s="132"/>
      <c r="KYK3216" s="132"/>
      <c r="KYL3216" s="132"/>
      <c r="KYM3216" s="132"/>
      <c r="KYN3216" s="132"/>
      <c r="KYO3216" s="132"/>
      <c r="KYP3216" s="132"/>
      <c r="KYQ3216" s="132"/>
      <c r="KYR3216" s="132"/>
      <c r="KYS3216" s="132"/>
      <c r="KYT3216" s="132"/>
      <c r="KYU3216" s="132"/>
      <c r="KYV3216" s="132"/>
      <c r="KYW3216" s="132"/>
      <c r="KYX3216" s="132"/>
      <c r="KYY3216" s="132"/>
      <c r="KYZ3216" s="132"/>
      <c r="KZA3216" s="132"/>
      <c r="KZB3216" s="132"/>
      <c r="KZC3216" s="132"/>
      <c r="KZD3216" s="132"/>
      <c r="KZE3216" s="132"/>
      <c r="KZF3216" s="132"/>
      <c r="KZG3216" s="132"/>
      <c r="KZH3216" s="132"/>
      <c r="KZI3216" s="132"/>
      <c r="KZJ3216" s="132"/>
      <c r="KZK3216" s="132"/>
      <c r="KZL3216" s="132"/>
      <c r="KZM3216" s="132"/>
      <c r="KZN3216" s="132"/>
      <c r="KZO3216" s="132"/>
      <c r="KZP3216" s="132"/>
      <c r="KZQ3216" s="132"/>
      <c r="KZR3216" s="132"/>
      <c r="KZS3216" s="132"/>
      <c r="KZT3216" s="132"/>
      <c r="KZU3216" s="132"/>
      <c r="KZV3216" s="132"/>
      <c r="KZW3216" s="132"/>
      <c r="KZX3216" s="132"/>
      <c r="KZY3216" s="132"/>
      <c r="KZZ3216" s="132"/>
      <c r="LAA3216" s="132"/>
      <c r="LAB3216" s="132"/>
      <c r="LAC3216" s="132"/>
      <c r="LAD3216" s="132"/>
      <c r="LAE3216" s="132"/>
      <c r="LAF3216" s="132"/>
      <c r="LAG3216" s="132"/>
      <c r="LAH3216" s="132"/>
      <c r="LAI3216" s="132"/>
      <c r="LAJ3216" s="132"/>
      <c r="LAK3216" s="132"/>
      <c r="LAL3216" s="132"/>
      <c r="LAM3216" s="132"/>
      <c r="LAN3216" s="132"/>
      <c r="LAO3216" s="132"/>
      <c r="LAP3216" s="132"/>
      <c r="LAQ3216" s="132"/>
      <c r="LAR3216" s="132"/>
      <c r="LAS3216" s="132"/>
      <c r="LAT3216" s="132"/>
      <c r="LAU3216" s="132"/>
      <c r="LAV3216" s="132"/>
      <c r="LAW3216" s="132"/>
      <c r="LAX3216" s="132"/>
      <c r="LAY3216" s="132"/>
      <c r="LAZ3216" s="132"/>
      <c r="LBA3216" s="132"/>
      <c r="LBB3216" s="132"/>
      <c r="LBC3216" s="132"/>
      <c r="LBD3216" s="132"/>
      <c r="LBE3216" s="132"/>
      <c r="LBF3216" s="132"/>
      <c r="LBG3216" s="132"/>
      <c r="LBH3216" s="132"/>
      <c r="LBI3216" s="132"/>
      <c r="LBJ3216" s="132"/>
      <c r="LBK3216" s="132"/>
      <c r="LBL3216" s="132"/>
      <c r="LBM3216" s="132"/>
      <c r="LBN3216" s="132"/>
      <c r="LBO3216" s="132"/>
      <c r="LBP3216" s="132"/>
      <c r="LBQ3216" s="132"/>
      <c r="LBR3216" s="132"/>
      <c r="LBS3216" s="132"/>
      <c r="LBT3216" s="132"/>
      <c r="LBU3216" s="132"/>
      <c r="LBV3216" s="132"/>
      <c r="LBW3216" s="132"/>
      <c r="LBX3216" s="132"/>
      <c r="LBY3216" s="132"/>
      <c r="LBZ3216" s="132"/>
      <c r="LCA3216" s="132"/>
      <c r="LCB3216" s="132"/>
      <c r="LCC3216" s="132"/>
      <c r="LCD3216" s="132"/>
      <c r="LCE3216" s="132"/>
      <c r="LCF3216" s="132"/>
      <c r="LCG3216" s="132"/>
      <c r="LCH3216" s="132"/>
      <c r="LCI3216" s="132"/>
      <c r="LCJ3216" s="132"/>
      <c r="LCK3216" s="132"/>
      <c r="LCL3216" s="132"/>
      <c r="LCM3216" s="132"/>
      <c r="LCN3216" s="132"/>
      <c r="LCO3216" s="132"/>
      <c r="LCP3216" s="132"/>
      <c r="LCQ3216" s="132"/>
      <c r="LCR3216" s="132"/>
      <c r="LCS3216" s="132"/>
      <c r="LCT3216" s="132"/>
      <c r="LCU3216" s="132"/>
      <c r="LCV3216" s="132"/>
      <c r="LCW3216" s="132"/>
      <c r="LCX3216" s="132"/>
      <c r="LCY3216" s="132"/>
      <c r="LCZ3216" s="132"/>
      <c r="LDA3216" s="132"/>
      <c r="LDB3216" s="132"/>
      <c r="LDC3216" s="132"/>
      <c r="LDD3216" s="132"/>
      <c r="LDE3216" s="132"/>
      <c r="LDF3216" s="132"/>
      <c r="LDG3216" s="132"/>
      <c r="LDH3216" s="132"/>
      <c r="LDI3216" s="132"/>
      <c r="LDJ3216" s="132"/>
      <c r="LDK3216" s="132"/>
      <c r="LDL3216" s="132"/>
      <c r="LDM3216" s="132"/>
      <c r="LDN3216" s="132"/>
      <c r="LDO3216" s="132"/>
      <c r="LDP3216" s="132"/>
      <c r="LDQ3216" s="132"/>
      <c r="LDR3216" s="132"/>
      <c r="LDS3216" s="132"/>
      <c r="LDT3216" s="132"/>
      <c r="LDU3216" s="132"/>
      <c r="LDV3216" s="132"/>
      <c r="LDW3216" s="132"/>
      <c r="LDX3216" s="132"/>
      <c r="LDY3216" s="132"/>
      <c r="LDZ3216" s="132"/>
      <c r="LEA3216" s="132"/>
      <c r="LEB3216" s="132"/>
      <c r="LEC3216" s="132"/>
      <c r="LED3216" s="132"/>
      <c r="LEE3216" s="132"/>
      <c r="LEF3216" s="132"/>
      <c r="LEG3216" s="132"/>
      <c r="LEH3216" s="132"/>
      <c r="LEI3216" s="132"/>
      <c r="LEJ3216" s="132"/>
      <c r="LEK3216" s="132"/>
      <c r="LEL3216" s="132"/>
      <c r="LEM3216" s="132"/>
      <c r="LEN3216" s="132"/>
      <c r="LEO3216" s="132"/>
      <c r="LEP3216" s="132"/>
      <c r="LEQ3216" s="132"/>
      <c r="LER3216" s="132"/>
      <c r="LES3216" s="132"/>
      <c r="LET3216" s="132"/>
      <c r="LEU3216" s="132"/>
      <c r="LEV3216" s="132"/>
      <c r="LEW3216" s="132"/>
      <c r="LEX3216" s="132"/>
      <c r="LEY3216" s="132"/>
      <c r="LEZ3216" s="132"/>
      <c r="LFA3216" s="132"/>
      <c r="LFB3216" s="132"/>
      <c r="LFC3216" s="132"/>
      <c r="LFD3216" s="132"/>
      <c r="LFE3216" s="132"/>
      <c r="LFF3216" s="132"/>
      <c r="LFG3216" s="132"/>
      <c r="LFH3216" s="132"/>
      <c r="LFI3216" s="132"/>
      <c r="LFJ3216" s="132"/>
      <c r="LFK3216" s="132"/>
      <c r="LFL3216" s="132"/>
      <c r="LFM3216" s="132"/>
      <c r="LFN3216" s="132"/>
      <c r="LFO3216" s="132"/>
      <c r="LFP3216" s="132"/>
      <c r="LFQ3216" s="132"/>
      <c r="LFR3216" s="132"/>
      <c r="LFS3216" s="132"/>
      <c r="LFT3216" s="132"/>
      <c r="LFU3216" s="132"/>
      <c r="LFV3216" s="132"/>
      <c r="LFW3216" s="132"/>
      <c r="LFX3216" s="132"/>
      <c r="LFY3216" s="132"/>
      <c r="LFZ3216" s="132"/>
      <c r="LGA3216" s="132"/>
      <c r="LGB3216" s="132"/>
      <c r="LGC3216" s="132"/>
      <c r="LGD3216" s="132"/>
      <c r="LGE3216" s="132"/>
      <c r="LGF3216" s="132"/>
      <c r="LGG3216" s="132"/>
      <c r="LGH3216" s="132"/>
      <c r="LGI3216" s="132"/>
      <c r="LGJ3216" s="132"/>
      <c r="LGK3216" s="132"/>
      <c r="LGL3216" s="132"/>
      <c r="LGM3216" s="132"/>
      <c r="LGN3216" s="132"/>
      <c r="LGO3216" s="132"/>
      <c r="LGP3216" s="132"/>
      <c r="LGQ3216" s="132"/>
      <c r="LGR3216" s="132"/>
      <c r="LGS3216" s="132"/>
      <c r="LGT3216" s="132"/>
      <c r="LGU3216" s="132"/>
      <c r="LGV3216" s="132"/>
      <c r="LGW3216" s="132"/>
      <c r="LGX3216" s="132"/>
      <c r="LGY3216" s="132"/>
      <c r="LGZ3216" s="132"/>
      <c r="LHA3216" s="132"/>
      <c r="LHB3216" s="132"/>
      <c r="LHC3216" s="132"/>
      <c r="LHD3216" s="132"/>
      <c r="LHE3216" s="132"/>
      <c r="LHF3216" s="132"/>
      <c r="LHG3216" s="132"/>
      <c r="LHH3216" s="132"/>
      <c r="LHI3216" s="132"/>
      <c r="LHJ3216" s="132"/>
      <c r="LHK3216" s="132"/>
      <c r="LHL3216" s="132"/>
      <c r="LHM3216" s="132"/>
      <c r="LHN3216" s="132"/>
      <c r="LHO3216" s="132"/>
      <c r="LHP3216" s="132"/>
      <c r="LHQ3216" s="132"/>
      <c r="LHR3216" s="132"/>
      <c r="LHS3216" s="132"/>
      <c r="LHT3216" s="132"/>
      <c r="LHU3216" s="132"/>
      <c r="LHV3216" s="132"/>
      <c r="LHW3216" s="132"/>
      <c r="LHX3216" s="132"/>
      <c r="LHY3216" s="132"/>
      <c r="LHZ3216" s="132"/>
      <c r="LIA3216" s="132"/>
      <c r="LIB3216" s="132"/>
      <c r="LIC3216" s="132"/>
      <c r="LID3216" s="132"/>
      <c r="LIE3216" s="132"/>
      <c r="LIF3216" s="132"/>
      <c r="LIG3216" s="132"/>
      <c r="LIH3216" s="132"/>
      <c r="LII3216" s="132"/>
      <c r="LIJ3216" s="132"/>
      <c r="LIK3216" s="132"/>
      <c r="LIL3216" s="132"/>
      <c r="LIM3216" s="132"/>
      <c r="LIN3216" s="132"/>
      <c r="LIO3216" s="132"/>
      <c r="LIP3216" s="132"/>
      <c r="LIQ3216" s="132"/>
      <c r="LIR3216" s="132"/>
      <c r="LIS3216" s="132"/>
      <c r="LIT3216" s="132"/>
      <c r="LIU3216" s="132"/>
      <c r="LIV3216" s="132"/>
      <c r="LIW3216" s="132"/>
      <c r="LIX3216" s="132"/>
      <c r="LIY3216" s="132"/>
      <c r="LIZ3216" s="132"/>
      <c r="LJA3216" s="132"/>
      <c r="LJB3216" s="132"/>
      <c r="LJC3216" s="132"/>
      <c r="LJD3216" s="132"/>
      <c r="LJE3216" s="132"/>
      <c r="LJF3216" s="132"/>
      <c r="LJG3216" s="132"/>
      <c r="LJH3216" s="132"/>
      <c r="LJI3216" s="132"/>
      <c r="LJJ3216" s="132"/>
      <c r="LJK3216" s="132"/>
      <c r="LJL3216" s="132"/>
      <c r="LJM3216" s="132"/>
      <c r="LJN3216" s="132"/>
      <c r="LJO3216" s="132"/>
      <c r="LJP3216" s="132"/>
      <c r="LJQ3216" s="132"/>
      <c r="LJR3216" s="132"/>
      <c r="LJS3216" s="132"/>
      <c r="LJT3216" s="132"/>
      <c r="LJU3216" s="132"/>
      <c r="LJV3216" s="132"/>
      <c r="LJW3216" s="132"/>
      <c r="LJX3216" s="132"/>
      <c r="LJY3216" s="132"/>
      <c r="LJZ3216" s="132"/>
      <c r="LKA3216" s="132"/>
      <c r="LKB3216" s="132"/>
      <c r="LKC3216" s="132"/>
      <c r="LKD3216" s="132"/>
      <c r="LKE3216" s="132"/>
      <c r="LKF3216" s="132"/>
      <c r="LKG3216" s="132"/>
      <c r="LKH3216" s="132"/>
      <c r="LKI3216" s="132"/>
      <c r="LKJ3216" s="132"/>
      <c r="LKK3216" s="132"/>
      <c r="LKL3216" s="132"/>
      <c r="LKM3216" s="132"/>
      <c r="LKN3216" s="132"/>
      <c r="LKO3216" s="132"/>
      <c r="LKP3216" s="132"/>
      <c r="LKQ3216" s="132"/>
      <c r="LKR3216" s="132"/>
      <c r="LKS3216" s="132"/>
      <c r="LKT3216" s="132"/>
      <c r="LKU3216" s="132"/>
      <c r="LKV3216" s="132"/>
      <c r="LKW3216" s="132"/>
      <c r="LKX3216" s="132"/>
      <c r="LKY3216" s="132"/>
      <c r="LKZ3216" s="132"/>
      <c r="LLA3216" s="132"/>
      <c r="LLB3216" s="132"/>
      <c r="LLC3216" s="132"/>
      <c r="LLD3216" s="132"/>
      <c r="LLE3216" s="132"/>
      <c r="LLF3216" s="132"/>
      <c r="LLG3216" s="132"/>
      <c r="LLH3216" s="132"/>
      <c r="LLI3216" s="132"/>
      <c r="LLJ3216" s="132"/>
      <c r="LLK3216" s="132"/>
      <c r="LLL3216" s="132"/>
      <c r="LLM3216" s="132"/>
      <c r="LLN3216" s="132"/>
      <c r="LLO3216" s="132"/>
      <c r="LLP3216" s="132"/>
      <c r="LLQ3216" s="132"/>
      <c r="LLR3216" s="132"/>
      <c r="LLS3216" s="132"/>
      <c r="LLT3216" s="132"/>
      <c r="LLU3216" s="132"/>
      <c r="LLV3216" s="132"/>
      <c r="LLW3216" s="132"/>
      <c r="LLX3216" s="132"/>
      <c r="LLY3216" s="132"/>
      <c r="LLZ3216" s="132"/>
      <c r="LMA3216" s="132"/>
      <c r="LMB3216" s="132"/>
      <c r="LMC3216" s="132"/>
      <c r="LMD3216" s="132"/>
      <c r="LME3216" s="132"/>
      <c r="LMF3216" s="132"/>
      <c r="LMG3216" s="132"/>
      <c r="LMH3216" s="132"/>
      <c r="LMI3216" s="132"/>
      <c r="LMJ3216" s="132"/>
      <c r="LMK3216" s="132"/>
      <c r="LML3216" s="132"/>
      <c r="LMM3216" s="132"/>
      <c r="LMN3216" s="132"/>
      <c r="LMO3216" s="132"/>
      <c r="LMP3216" s="132"/>
      <c r="LMQ3216" s="132"/>
      <c r="LMR3216" s="132"/>
      <c r="LMS3216" s="132"/>
      <c r="LMT3216" s="132"/>
      <c r="LMU3216" s="132"/>
      <c r="LMV3216" s="132"/>
      <c r="LMW3216" s="132"/>
      <c r="LMX3216" s="132"/>
      <c r="LMY3216" s="132"/>
      <c r="LMZ3216" s="132"/>
      <c r="LNA3216" s="132"/>
      <c r="LNB3216" s="132"/>
      <c r="LNC3216" s="132"/>
      <c r="LND3216" s="132"/>
      <c r="LNE3216" s="132"/>
      <c r="LNF3216" s="132"/>
      <c r="LNG3216" s="132"/>
      <c r="LNH3216" s="132"/>
      <c r="LNI3216" s="132"/>
      <c r="LNJ3216" s="132"/>
      <c r="LNK3216" s="132"/>
      <c r="LNL3216" s="132"/>
      <c r="LNM3216" s="132"/>
      <c r="LNN3216" s="132"/>
      <c r="LNO3216" s="132"/>
      <c r="LNP3216" s="132"/>
      <c r="LNQ3216" s="132"/>
      <c r="LNR3216" s="132"/>
      <c r="LNS3216" s="132"/>
      <c r="LNT3216" s="132"/>
      <c r="LNU3216" s="132"/>
      <c r="LNV3216" s="132"/>
      <c r="LNW3216" s="132"/>
      <c r="LNX3216" s="132"/>
      <c r="LNY3216" s="132"/>
      <c r="LNZ3216" s="132"/>
      <c r="LOA3216" s="132"/>
      <c r="LOB3216" s="132"/>
      <c r="LOC3216" s="132"/>
      <c r="LOD3216" s="132"/>
      <c r="LOE3216" s="132"/>
      <c r="LOF3216" s="132"/>
      <c r="LOG3216" s="132"/>
      <c r="LOH3216" s="132"/>
      <c r="LOI3216" s="132"/>
      <c r="LOJ3216" s="132"/>
      <c r="LOK3216" s="132"/>
      <c r="LOL3216" s="132"/>
      <c r="LOM3216" s="132"/>
      <c r="LON3216" s="132"/>
      <c r="LOO3216" s="132"/>
      <c r="LOP3216" s="132"/>
      <c r="LOQ3216" s="132"/>
      <c r="LOR3216" s="132"/>
      <c r="LOS3216" s="132"/>
      <c r="LOT3216" s="132"/>
      <c r="LOU3216" s="132"/>
      <c r="LOV3216" s="132"/>
      <c r="LOW3216" s="132"/>
      <c r="LOX3216" s="132"/>
      <c r="LOY3216" s="132"/>
      <c r="LOZ3216" s="132"/>
      <c r="LPA3216" s="132"/>
      <c r="LPB3216" s="132"/>
      <c r="LPC3216" s="132"/>
      <c r="LPD3216" s="132"/>
      <c r="LPE3216" s="132"/>
      <c r="LPF3216" s="132"/>
      <c r="LPG3216" s="132"/>
      <c r="LPH3216" s="132"/>
      <c r="LPI3216" s="132"/>
      <c r="LPJ3216" s="132"/>
      <c r="LPK3216" s="132"/>
      <c r="LPL3216" s="132"/>
      <c r="LPM3216" s="132"/>
      <c r="LPN3216" s="132"/>
      <c r="LPO3216" s="132"/>
      <c r="LPP3216" s="132"/>
      <c r="LPQ3216" s="132"/>
      <c r="LPR3216" s="132"/>
      <c r="LPS3216" s="132"/>
      <c r="LPT3216" s="132"/>
      <c r="LPU3216" s="132"/>
      <c r="LPV3216" s="132"/>
      <c r="LPW3216" s="132"/>
      <c r="LPX3216" s="132"/>
      <c r="LPY3216" s="132"/>
      <c r="LPZ3216" s="132"/>
      <c r="LQA3216" s="132"/>
      <c r="LQB3216" s="132"/>
      <c r="LQC3216" s="132"/>
      <c r="LQD3216" s="132"/>
      <c r="LQE3216" s="132"/>
      <c r="LQF3216" s="132"/>
      <c r="LQG3216" s="132"/>
      <c r="LQH3216" s="132"/>
      <c r="LQI3216" s="132"/>
      <c r="LQJ3216" s="132"/>
      <c r="LQK3216" s="132"/>
      <c r="LQL3216" s="132"/>
      <c r="LQM3216" s="132"/>
      <c r="LQN3216" s="132"/>
      <c r="LQO3216" s="132"/>
      <c r="LQP3216" s="132"/>
      <c r="LQQ3216" s="132"/>
      <c r="LQR3216" s="132"/>
      <c r="LQS3216" s="132"/>
      <c r="LQT3216" s="132"/>
      <c r="LQU3216" s="132"/>
      <c r="LQV3216" s="132"/>
      <c r="LQW3216" s="132"/>
      <c r="LQX3216" s="132"/>
      <c r="LQY3216" s="132"/>
      <c r="LQZ3216" s="132"/>
      <c r="LRA3216" s="132"/>
      <c r="LRB3216" s="132"/>
      <c r="LRC3216" s="132"/>
      <c r="LRD3216" s="132"/>
      <c r="LRE3216" s="132"/>
      <c r="LRF3216" s="132"/>
      <c r="LRG3216" s="132"/>
      <c r="LRH3216" s="132"/>
      <c r="LRI3216" s="132"/>
      <c r="LRJ3216" s="132"/>
      <c r="LRK3216" s="132"/>
      <c r="LRL3216" s="132"/>
      <c r="LRM3216" s="132"/>
      <c r="LRN3216" s="132"/>
      <c r="LRO3216" s="132"/>
      <c r="LRP3216" s="132"/>
      <c r="LRQ3216" s="132"/>
      <c r="LRR3216" s="132"/>
      <c r="LRS3216" s="132"/>
      <c r="LRT3216" s="132"/>
      <c r="LRU3216" s="132"/>
      <c r="LRV3216" s="132"/>
      <c r="LRW3216" s="132"/>
      <c r="LRX3216" s="132"/>
      <c r="LRY3216" s="132"/>
      <c r="LRZ3216" s="132"/>
      <c r="LSA3216" s="132"/>
      <c r="LSB3216" s="132"/>
      <c r="LSC3216" s="132"/>
      <c r="LSD3216" s="132"/>
      <c r="LSE3216" s="132"/>
      <c r="LSF3216" s="132"/>
      <c r="LSG3216" s="132"/>
      <c r="LSH3216" s="132"/>
      <c r="LSI3216" s="132"/>
      <c r="LSJ3216" s="132"/>
      <c r="LSK3216" s="132"/>
      <c r="LSL3216" s="132"/>
      <c r="LSM3216" s="132"/>
      <c r="LSN3216" s="132"/>
      <c r="LSO3216" s="132"/>
      <c r="LSP3216" s="132"/>
      <c r="LSQ3216" s="132"/>
      <c r="LSR3216" s="132"/>
      <c r="LSS3216" s="132"/>
      <c r="LST3216" s="132"/>
      <c r="LSU3216" s="132"/>
      <c r="LSV3216" s="132"/>
      <c r="LSW3216" s="132"/>
      <c r="LSX3216" s="132"/>
      <c r="LSY3216" s="132"/>
      <c r="LSZ3216" s="132"/>
      <c r="LTA3216" s="132"/>
      <c r="LTB3216" s="132"/>
      <c r="LTC3216" s="132"/>
      <c r="LTD3216" s="132"/>
      <c r="LTE3216" s="132"/>
      <c r="LTF3216" s="132"/>
      <c r="LTG3216" s="132"/>
      <c r="LTH3216" s="132"/>
      <c r="LTI3216" s="132"/>
      <c r="LTJ3216" s="132"/>
      <c r="LTK3216" s="132"/>
      <c r="LTL3216" s="132"/>
      <c r="LTM3216" s="132"/>
      <c r="LTN3216" s="132"/>
      <c r="LTO3216" s="132"/>
      <c r="LTP3216" s="132"/>
      <c r="LTQ3216" s="132"/>
      <c r="LTR3216" s="132"/>
      <c r="LTS3216" s="132"/>
      <c r="LTT3216" s="132"/>
      <c r="LTU3216" s="132"/>
      <c r="LTV3216" s="132"/>
      <c r="LTW3216" s="132"/>
      <c r="LTX3216" s="132"/>
      <c r="LTY3216" s="132"/>
      <c r="LTZ3216" s="132"/>
      <c r="LUA3216" s="132"/>
      <c r="LUB3216" s="132"/>
      <c r="LUC3216" s="132"/>
      <c r="LUD3216" s="132"/>
      <c r="LUE3216" s="132"/>
      <c r="LUF3216" s="132"/>
      <c r="LUG3216" s="132"/>
      <c r="LUH3216" s="132"/>
      <c r="LUI3216" s="132"/>
      <c r="LUJ3216" s="132"/>
      <c r="LUK3216" s="132"/>
      <c r="LUL3216" s="132"/>
      <c r="LUM3216" s="132"/>
      <c r="LUN3216" s="132"/>
      <c r="LUO3216" s="132"/>
      <c r="LUP3216" s="132"/>
      <c r="LUQ3216" s="132"/>
      <c r="LUR3216" s="132"/>
      <c r="LUS3216" s="132"/>
      <c r="LUT3216" s="132"/>
      <c r="LUU3216" s="132"/>
      <c r="LUV3216" s="132"/>
      <c r="LUW3216" s="132"/>
      <c r="LUX3216" s="132"/>
      <c r="LUY3216" s="132"/>
      <c r="LUZ3216" s="132"/>
      <c r="LVA3216" s="132"/>
      <c r="LVB3216" s="132"/>
      <c r="LVC3216" s="132"/>
      <c r="LVD3216" s="132"/>
      <c r="LVE3216" s="132"/>
      <c r="LVF3216" s="132"/>
      <c r="LVG3216" s="132"/>
      <c r="LVH3216" s="132"/>
      <c r="LVI3216" s="132"/>
      <c r="LVJ3216" s="132"/>
      <c r="LVK3216" s="132"/>
      <c r="LVL3216" s="132"/>
      <c r="LVM3216" s="132"/>
      <c r="LVN3216" s="132"/>
      <c r="LVO3216" s="132"/>
      <c r="LVP3216" s="132"/>
      <c r="LVQ3216" s="132"/>
      <c r="LVR3216" s="132"/>
      <c r="LVS3216" s="132"/>
      <c r="LVT3216" s="132"/>
      <c r="LVU3216" s="132"/>
      <c r="LVV3216" s="132"/>
      <c r="LVW3216" s="132"/>
      <c r="LVX3216" s="132"/>
      <c r="LVY3216" s="132"/>
      <c r="LVZ3216" s="132"/>
      <c r="LWA3216" s="132"/>
      <c r="LWB3216" s="132"/>
      <c r="LWC3216" s="132"/>
      <c r="LWD3216" s="132"/>
      <c r="LWE3216" s="132"/>
      <c r="LWF3216" s="132"/>
      <c r="LWG3216" s="132"/>
      <c r="LWH3216" s="132"/>
      <c r="LWI3216" s="132"/>
      <c r="LWJ3216" s="132"/>
      <c r="LWK3216" s="132"/>
      <c r="LWL3216" s="132"/>
      <c r="LWM3216" s="132"/>
      <c r="LWN3216" s="132"/>
      <c r="LWO3216" s="132"/>
      <c r="LWP3216" s="132"/>
      <c r="LWQ3216" s="132"/>
      <c r="LWR3216" s="132"/>
      <c r="LWS3216" s="132"/>
      <c r="LWT3216" s="132"/>
      <c r="LWU3216" s="132"/>
      <c r="LWV3216" s="132"/>
      <c r="LWW3216" s="132"/>
      <c r="LWX3216" s="132"/>
      <c r="LWY3216" s="132"/>
      <c r="LWZ3216" s="132"/>
      <c r="LXA3216" s="132"/>
      <c r="LXB3216" s="132"/>
      <c r="LXC3216" s="132"/>
      <c r="LXD3216" s="132"/>
      <c r="LXE3216" s="132"/>
      <c r="LXF3216" s="132"/>
      <c r="LXG3216" s="132"/>
      <c r="LXH3216" s="132"/>
      <c r="LXI3216" s="132"/>
      <c r="LXJ3216" s="132"/>
      <c r="LXK3216" s="132"/>
      <c r="LXL3216" s="132"/>
      <c r="LXM3216" s="132"/>
      <c r="LXN3216" s="132"/>
      <c r="LXO3216" s="132"/>
      <c r="LXP3216" s="132"/>
      <c r="LXQ3216" s="132"/>
      <c r="LXR3216" s="132"/>
      <c r="LXS3216" s="132"/>
      <c r="LXT3216" s="132"/>
      <c r="LXU3216" s="132"/>
      <c r="LXV3216" s="132"/>
      <c r="LXW3216" s="132"/>
      <c r="LXX3216" s="132"/>
      <c r="LXY3216" s="132"/>
      <c r="LXZ3216" s="132"/>
      <c r="LYA3216" s="132"/>
      <c r="LYB3216" s="132"/>
      <c r="LYC3216" s="132"/>
      <c r="LYD3216" s="132"/>
      <c r="LYE3216" s="132"/>
      <c r="LYF3216" s="132"/>
      <c r="LYG3216" s="132"/>
      <c r="LYH3216" s="132"/>
      <c r="LYI3216" s="132"/>
      <c r="LYJ3216" s="132"/>
      <c r="LYK3216" s="132"/>
      <c r="LYL3216" s="132"/>
      <c r="LYM3216" s="132"/>
      <c r="LYN3216" s="132"/>
      <c r="LYO3216" s="132"/>
      <c r="LYP3216" s="132"/>
      <c r="LYQ3216" s="132"/>
      <c r="LYR3216" s="132"/>
      <c r="LYS3216" s="132"/>
      <c r="LYT3216" s="132"/>
      <c r="LYU3216" s="132"/>
      <c r="LYV3216" s="132"/>
      <c r="LYW3216" s="132"/>
      <c r="LYX3216" s="132"/>
      <c r="LYY3216" s="132"/>
      <c r="LYZ3216" s="132"/>
      <c r="LZA3216" s="132"/>
      <c r="LZB3216" s="132"/>
      <c r="LZC3216" s="132"/>
      <c r="LZD3216" s="132"/>
      <c r="LZE3216" s="132"/>
      <c r="LZF3216" s="132"/>
      <c r="LZG3216" s="132"/>
      <c r="LZH3216" s="132"/>
      <c r="LZI3216" s="132"/>
      <c r="LZJ3216" s="132"/>
      <c r="LZK3216" s="132"/>
      <c r="LZL3216" s="132"/>
      <c r="LZM3216" s="132"/>
      <c r="LZN3216" s="132"/>
      <c r="LZO3216" s="132"/>
      <c r="LZP3216" s="132"/>
      <c r="LZQ3216" s="132"/>
      <c r="LZR3216" s="132"/>
      <c r="LZS3216" s="132"/>
      <c r="LZT3216" s="132"/>
      <c r="LZU3216" s="132"/>
      <c r="LZV3216" s="132"/>
      <c r="LZW3216" s="132"/>
      <c r="LZX3216" s="132"/>
      <c r="LZY3216" s="132"/>
      <c r="LZZ3216" s="132"/>
      <c r="MAA3216" s="132"/>
      <c r="MAB3216" s="132"/>
      <c r="MAC3216" s="132"/>
      <c r="MAD3216" s="132"/>
      <c r="MAE3216" s="132"/>
      <c r="MAF3216" s="132"/>
      <c r="MAG3216" s="132"/>
      <c r="MAH3216" s="132"/>
      <c r="MAI3216" s="132"/>
      <c r="MAJ3216" s="132"/>
      <c r="MAK3216" s="132"/>
      <c r="MAL3216" s="132"/>
      <c r="MAM3216" s="132"/>
      <c r="MAN3216" s="132"/>
      <c r="MAO3216" s="132"/>
      <c r="MAP3216" s="132"/>
      <c r="MAQ3216" s="132"/>
      <c r="MAR3216" s="132"/>
      <c r="MAS3216" s="132"/>
      <c r="MAT3216" s="132"/>
      <c r="MAU3216" s="132"/>
      <c r="MAV3216" s="132"/>
      <c r="MAW3216" s="132"/>
      <c r="MAX3216" s="132"/>
      <c r="MAY3216" s="132"/>
      <c r="MAZ3216" s="132"/>
      <c r="MBA3216" s="132"/>
      <c r="MBB3216" s="132"/>
      <c r="MBC3216" s="132"/>
      <c r="MBD3216" s="132"/>
      <c r="MBE3216" s="132"/>
      <c r="MBF3216" s="132"/>
      <c r="MBG3216" s="132"/>
      <c r="MBH3216" s="132"/>
      <c r="MBI3216" s="132"/>
      <c r="MBJ3216" s="132"/>
      <c r="MBK3216" s="132"/>
      <c r="MBL3216" s="132"/>
      <c r="MBM3216" s="132"/>
      <c r="MBN3216" s="132"/>
      <c r="MBO3216" s="132"/>
      <c r="MBP3216" s="132"/>
      <c r="MBQ3216" s="132"/>
      <c r="MBR3216" s="132"/>
      <c r="MBS3216" s="132"/>
      <c r="MBT3216" s="132"/>
      <c r="MBU3216" s="132"/>
      <c r="MBV3216" s="132"/>
      <c r="MBW3216" s="132"/>
      <c r="MBX3216" s="132"/>
      <c r="MBY3216" s="132"/>
      <c r="MBZ3216" s="132"/>
      <c r="MCA3216" s="132"/>
      <c r="MCB3216" s="132"/>
      <c r="MCC3216" s="132"/>
      <c r="MCD3216" s="132"/>
      <c r="MCE3216" s="132"/>
      <c r="MCF3216" s="132"/>
      <c r="MCG3216" s="132"/>
      <c r="MCH3216" s="132"/>
      <c r="MCI3216" s="132"/>
      <c r="MCJ3216" s="132"/>
      <c r="MCK3216" s="132"/>
      <c r="MCL3216" s="132"/>
      <c r="MCM3216" s="132"/>
      <c r="MCN3216" s="132"/>
      <c r="MCO3216" s="132"/>
      <c r="MCP3216" s="132"/>
      <c r="MCQ3216" s="132"/>
      <c r="MCR3216" s="132"/>
      <c r="MCS3216" s="132"/>
      <c r="MCT3216" s="132"/>
      <c r="MCU3216" s="132"/>
      <c r="MCV3216" s="132"/>
      <c r="MCW3216" s="132"/>
      <c r="MCX3216" s="132"/>
      <c r="MCY3216" s="132"/>
      <c r="MCZ3216" s="132"/>
      <c r="MDA3216" s="132"/>
      <c r="MDB3216" s="132"/>
      <c r="MDC3216" s="132"/>
      <c r="MDD3216" s="132"/>
      <c r="MDE3216" s="132"/>
      <c r="MDF3216" s="132"/>
      <c r="MDG3216" s="132"/>
      <c r="MDH3216" s="132"/>
      <c r="MDI3216" s="132"/>
      <c r="MDJ3216" s="132"/>
      <c r="MDK3216" s="132"/>
      <c r="MDL3216" s="132"/>
      <c r="MDM3216" s="132"/>
      <c r="MDN3216" s="132"/>
      <c r="MDO3216" s="132"/>
      <c r="MDP3216" s="132"/>
      <c r="MDQ3216" s="132"/>
      <c r="MDR3216" s="132"/>
      <c r="MDS3216" s="132"/>
      <c r="MDT3216" s="132"/>
      <c r="MDU3216" s="132"/>
      <c r="MDV3216" s="132"/>
      <c r="MDW3216" s="132"/>
      <c r="MDX3216" s="132"/>
      <c r="MDY3216" s="132"/>
      <c r="MDZ3216" s="132"/>
      <c r="MEA3216" s="132"/>
      <c r="MEB3216" s="132"/>
      <c r="MEC3216" s="132"/>
      <c r="MED3216" s="132"/>
      <c r="MEE3216" s="132"/>
      <c r="MEF3216" s="132"/>
      <c r="MEG3216" s="132"/>
      <c r="MEH3216" s="132"/>
      <c r="MEI3216" s="132"/>
      <c r="MEJ3216" s="132"/>
      <c r="MEK3216" s="132"/>
      <c r="MEL3216" s="132"/>
      <c r="MEM3216" s="132"/>
      <c r="MEN3216" s="132"/>
      <c r="MEO3216" s="132"/>
      <c r="MEP3216" s="132"/>
      <c r="MEQ3216" s="132"/>
      <c r="MER3216" s="132"/>
      <c r="MES3216" s="132"/>
      <c r="MET3216" s="132"/>
      <c r="MEU3216" s="132"/>
      <c r="MEV3216" s="132"/>
      <c r="MEW3216" s="132"/>
      <c r="MEX3216" s="132"/>
      <c r="MEY3216" s="132"/>
      <c r="MEZ3216" s="132"/>
      <c r="MFA3216" s="132"/>
      <c r="MFB3216" s="132"/>
      <c r="MFC3216" s="132"/>
      <c r="MFD3216" s="132"/>
      <c r="MFE3216" s="132"/>
      <c r="MFF3216" s="132"/>
      <c r="MFG3216" s="132"/>
      <c r="MFH3216" s="132"/>
      <c r="MFI3216" s="132"/>
      <c r="MFJ3216" s="132"/>
      <c r="MFK3216" s="132"/>
      <c r="MFL3216" s="132"/>
      <c r="MFM3216" s="132"/>
      <c r="MFN3216" s="132"/>
      <c r="MFO3216" s="132"/>
      <c r="MFP3216" s="132"/>
      <c r="MFQ3216" s="132"/>
      <c r="MFR3216" s="132"/>
      <c r="MFS3216" s="132"/>
      <c r="MFT3216" s="132"/>
      <c r="MFU3216" s="132"/>
      <c r="MFV3216" s="132"/>
      <c r="MFW3216" s="132"/>
      <c r="MFX3216" s="132"/>
      <c r="MFY3216" s="132"/>
      <c r="MFZ3216" s="132"/>
      <c r="MGA3216" s="132"/>
      <c r="MGB3216" s="132"/>
      <c r="MGC3216" s="132"/>
      <c r="MGD3216" s="132"/>
      <c r="MGE3216" s="132"/>
      <c r="MGF3216" s="132"/>
      <c r="MGG3216" s="132"/>
      <c r="MGH3216" s="132"/>
      <c r="MGI3216" s="132"/>
      <c r="MGJ3216" s="132"/>
      <c r="MGK3216" s="132"/>
      <c r="MGL3216" s="132"/>
      <c r="MGM3216" s="132"/>
      <c r="MGN3216" s="132"/>
      <c r="MGO3216" s="132"/>
      <c r="MGP3216" s="132"/>
      <c r="MGQ3216" s="132"/>
      <c r="MGR3216" s="132"/>
      <c r="MGS3216" s="132"/>
      <c r="MGT3216" s="132"/>
      <c r="MGU3216" s="132"/>
      <c r="MGV3216" s="132"/>
      <c r="MGW3216" s="132"/>
      <c r="MGX3216" s="132"/>
      <c r="MGY3216" s="132"/>
      <c r="MGZ3216" s="132"/>
      <c r="MHA3216" s="132"/>
      <c r="MHB3216" s="132"/>
      <c r="MHC3216" s="132"/>
      <c r="MHD3216" s="132"/>
      <c r="MHE3216" s="132"/>
      <c r="MHF3216" s="132"/>
      <c r="MHG3216" s="132"/>
      <c r="MHH3216" s="132"/>
      <c r="MHI3216" s="132"/>
      <c r="MHJ3216" s="132"/>
      <c r="MHK3216" s="132"/>
      <c r="MHL3216" s="132"/>
      <c r="MHM3216" s="132"/>
      <c r="MHN3216" s="132"/>
      <c r="MHO3216" s="132"/>
      <c r="MHP3216" s="132"/>
      <c r="MHQ3216" s="132"/>
      <c r="MHR3216" s="132"/>
      <c r="MHS3216" s="132"/>
      <c r="MHT3216" s="132"/>
      <c r="MHU3216" s="132"/>
      <c r="MHV3216" s="132"/>
      <c r="MHW3216" s="132"/>
      <c r="MHX3216" s="132"/>
      <c r="MHY3216" s="132"/>
      <c r="MHZ3216" s="132"/>
      <c r="MIA3216" s="132"/>
      <c r="MIB3216" s="132"/>
      <c r="MIC3216" s="132"/>
      <c r="MID3216" s="132"/>
      <c r="MIE3216" s="132"/>
      <c r="MIF3216" s="132"/>
      <c r="MIG3216" s="132"/>
      <c r="MIH3216" s="132"/>
      <c r="MII3216" s="132"/>
      <c r="MIJ3216" s="132"/>
      <c r="MIK3216" s="132"/>
      <c r="MIL3216" s="132"/>
      <c r="MIM3216" s="132"/>
      <c r="MIN3216" s="132"/>
      <c r="MIO3216" s="132"/>
      <c r="MIP3216" s="132"/>
      <c r="MIQ3216" s="132"/>
      <c r="MIR3216" s="132"/>
      <c r="MIS3216" s="132"/>
      <c r="MIT3216" s="132"/>
      <c r="MIU3216" s="132"/>
      <c r="MIV3216" s="132"/>
      <c r="MIW3216" s="132"/>
      <c r="MIX3216" s="132"/>
      <c r="MIY3216" s="132"/>
      <c r="MIZ3216" s="132"/>
      <c r="MJA3216" s="132"/>
      <c r="MJB3216" s="132"/>
      <c r="MJC3216" s="132"/>
      <c r="MJD3216" s="132"/>
      <c r="MJE3216" s="132"/>
      <c r="MJF3216" s="132"/>
      <c r="MJG3216" s="132"/>
      <c r="MJH3216" s="132"/>
      <c r="MJI3216" s="132"/>
      <c r="MJJ3216" s="132"/>
      <c r="MJK3216" s="132"/>
      <c r="MJL3216" s="132"/>
      <c r="MJM3216" s="132"/>
      <c r="MJN3216" s="132"/>
      <c r="MJO3216" s="132"/>
      <c r="MJP3216" s="132"/>
      <c r="MJQ3216" s="132"/>
      <c r="MJR3216" s="132"/>
      <c r="MJS3216" s="132"/>
      <c r="MJT3216" s="132"/>
      <c r="MJU3216" s="132"/>
      <c r="MJV3216" s="132"/>
      <c r="MJW3216" s="132"/>
      <c r="MJX3216" s="132"/>
      <c r="MJY3216" s="132"/>
      <c r="MJZ3216" s="132"/>
      <c r="MKA3216" s="132"/>
      <c r="MKB3216" s="132"/>
      <c r="MKC3216" s="132"/>
      <c r="MKD3216" s="132"/>
      <c r="MKE3216" s="132"/>
      <c r="MKF3216" s="132"/>
      <c r="MKG3216" s="132"/>
      <c r="MKH3216" s="132"/>
      <c r="MKI3216" s="132"/>
      <c r="MKJ3216" s="132"/>
      <c r="MKK3216" s="132"/>
      <c r="MKL3216" s="132"/>
      <c r="MKM3216" s="132"/>
      <c r="MKN3216" s="132"/>
      <c r="MKO3216" s="132"/>
      <c r="MKP3216" s="132"/>
      <c r="MKQ3216" s="132"/>
      <c r="MKR3216" s="132"/>
      <c r="MKS3216" s="132"/>
      <c r="MKT3216" s="132"/>
      <c r="MKU3216" s="132"/>
      <c r="MKV3216" s="132"/>
      <c r="MKW3216" s="132"/>
      <c r="MKX3216" s="132"/>
      <c r="MKY3216" s="132"/>
      <c r="MKZ3216" s="132"/>
      <c r="MLA3216" s="132"/>
      <c r="MLB3216" s="132"/>
      <c r="MLC3216" s="132"/>
      <c r="MLD3216" s="132"/>
      <c r="MLE3216" s="132"/>
      <c r="MLF3216" s="132"/>
      <c r="MLG3216" s="132"/>
      <c r="MLH3216" s="132"/>
      <c r="MLI3216" s="132"/>
      <c r="MLJ3216" s="132"/>
      <c r="MLK3216" s="132"/>
      <c r="MLL3216" s="132"/>
      <c r="MLM3216" s="132"/>
      <c r="MLN3216" s="132"/>
      <c r="MLO3216" s="132"/>
      <c r="MLP3216" s="132"/>
      <c r="MLQ3216" s="132"/>
      <c r="MLR3216" s="132"/>
      <c r="MLS3216" s="132"/>
      <c r="MLT3216" s="132"/>
      <c r="MLU3216" s="132"/>
      <c r="MLV3216" s="132"/>
      <c r="MLW3216" s="132"/>
      <c r="MLX3216" s="132"/>
      <c r="MLY3216" s="132"/>
      <c r="MLZ3216" s="132"/>
      <c r="MMA3216" s="132"/>
      <c r="MMB3216" s="132"/>
      <c r="MMC3216" s="132"/>
      <c r="MMD3216" s="132"/>
      <c r="MME3216" s="132"/>
      <c r="MMF3216" s="132"/>
      <c r="MMG3216" s="132"/>
      <c r="MMH3216" s="132"/>
      <c r="MMI3216" s="132"/>
      <c r="MMJ3216" s="132"/>
      <c r="MMK3216" s="132"/>
      <c r="MML3216" s="132"/>
      <c r="MMM3216" s="132"/>
      <c r="MMN3216" s="132"/>
      <c r="MMO3216" s="132"/>
      <c r="MMP3216" s="132"/>
      <c r="MMQ3216" s="132"/>
      <c r="MMR3216" s="132"/>
      <c r="MMS3216" s="132"/>
      <c r="MMT3216" s="132"/>
      <c r="MMU3216" s="132"/>
      <c r="MMV3216" s="132"/>
      <c r="MMW3216" s="132"/>
      <c r="MMX3216" s="132"/>
      <c r="MMY3216" s="132"/>
      <c r="MMZ3216" s="132"/>
      <c r="MNA3216" s="132"/>
      <c r="MNB3216" s="132"/>
      <c r="MNC3216" s="132"/>
      <c r="MND3216" s="132"/>
      <c r="MNE3216" s="132"/>
      <c r="MNF3216" s="132"/>
      <c r="MNG3216" s="132"/>
      <c r="MNH3216" s="132"/>
      <c r="MNI3216" s="132"/>
      <c r="MNJ3216" s="132"/>
      <c r="MNK3216" s="132"/>
      <c r="MNL3216" s="132"/>
      <c r="MNM3216" s="132"/>
      <c r="MNN3216" s="132"/>
      <c r="MNO3216" s="132"/>
      <c r="MNP3216" s="132"/>
      <c r="MNQ3216" s="132"/>
      <c r="MNR3216" s="132"/>
      <c r="MNS3216" s="132"/>
      <c r="MNT3216" s="132"/>
      <c r="MNU3216" s="132"/>
      <c r="MNV3216" s="132"/>
      <c r="MNW3216" s="132"/>
      <c r="MNX3216" s="132"/>
      <c r="MNY3216" s="132"/>
      <c r="MNZ3216" s="132"/>
      <c r="MOA3216" s="132"/>
      <c r="MOB3216" s="132"/>
      <c r="MOC3216" s="132"/>
      <c r="MOD3216" s="132"/>
      <c r="MOE3216" s="132"/>
      <c r="MOF3216" s="132"/>
      <c r="MOG3216" s="132"/>
      <c r="MOH3216" s="132"/>
      <c r="MOI3216" s="132"/>
      <c r="MOJ3216" s="132"/>
      <c r="MOK3216" s="132"/>
      <c r="MOL3216" s="132"/>
      <c r="MOM3216" s="132"/>
      <c r="MON3216" s="132"/>
      <c r="MOO3216" s="132"/>
      <c r="MOP3216" s="132"/>
      <c r="MOQ3216" s="132"/>
      <c r="MOR3216" s="132"/>
      <c r="MOS3216" s="132"/>
      <c r="MOT3216" s="132"/>
      <c r="MOU3216" s="132"/>
      <c r="MOV3216" s="132"/>
      <c r="MOW3216" s="132"/>
      <c r="MOX3216" s="132"/>
      <c r="MOY3216" s="132"/>
      <c r="MOZ3216" s="132"/>
      <c r="MPA3216" s="132"/>
      <c r="MPB3216" s="132"/>
      <c r="MPC3216" s="132"/>
      <c r="MPD3216" s="132"/>
      <c r="MPE3216" s="132"/>
      <c r="MPF3216" s="132"/>
      <c r="MPG3216" s="132"/>
      <c r="MPH3216" s="132"/>
      <c r="MPI3216" s="132"/>
      <c r="MPJ3216" s="132"/>
      <c r="MPK3216" s="132"/>
      <c r="MPL3216" s="132"/>
      <c r="MPM3216" s="132"/>
      <c r="MPN3216" s="132"/>
      <c r="MPO3216" s="132"/>
      <c r="MPP3216" s="132"/>
      <c r="MPQ3216" s="132"/>
      <c r="MPR3216" s="132"/>
      <c r="MPS3216" s="132"/>
      <c r="MPT3216" s="132"/>
      <c r="MPU3216" s="132"/>
      <c r="MPV3216" s="132"/>
      <c r="MPW3216" s="132"/>
      <c r="MPX3216" s="132"/>
      <c r="MPY3216" s="132"/>
      <c r="MPZ3216" s="132"/>
      <c r="MQA3216" s="132"/>
      <c r="MQB3216" s="132"/>
      <c r="MQC3216" s="132"/>
      <c r="MQD3216" s="132"/>
      <c r="MQE3216" s="132"/>
      <c r="MQF3216" s="132"/>
      <c r="MQG3216" s="132"/>
      <c r="MQH3216" s="132"/>
      <c r="MQI3216" s="132"/>
      <c r="MQJ3216" s="132"/>
      <c r="MQK3216" s="132"/>
      <c r="MQL3216" s="132"/>
      <c r="MQM3216" s="132"/>
      <c r="MQN3216" s="132"/>
      <c r="MQO3216" s="132"/>
      <c r="MQP3216" s="132"/>
      <c r="MQQ3216" s="132"/>
      <c r="MQR3216" s="132"/>
      <c r="MQS3216" s="132"/>
      <c r="MQT3216" s="132"/>
      <c r="MQU3216" s="132"/>
      <c r="MQV3216" s="132"/>
      <c r="MQW3216" s="132"/>
      <c r="MQX3216" s="132"/>
      <c r="MQY3216" s="132"/>
      <c r="MQZ3216" s="132"/>
      <c r="MRA3216" s="132"/>
      <c r="MRB3216" s="132"/>
      <c r="MRC3216" s="132"/>
      <c r="MRD3216" s="132"/>
      <c r="MRE3216" s="132"/>
      <c r="MRF3216" s="132"/>
      <c r="MRG3216" s="132"/>
      <c r="MRH3216" s="132"/>
      <c r="MRI3216" s="132"/>
      <c r="MRJ3216" s="132"/>
      <c r="MRK3216" s="132"/>
      <c r="MRL3216" s="132"/>
      <c r="MRM3216" s="132"/>
      <c r="MRN3216" s="132"/>
      <c r="MRO3216" s="132"/>
      <c r="MRP3216" s="132"/>
      <c r="MRQ3216" s="132"/>
      <c r="MRR3216" s="132"/>
      <c r="MRS3216" s="132"/>
      <c r="MRT3216" s="132"/>
      <c r="MRU3216" s="132"/>
      <c r="MRV3216" s="132"/>
      <c r="MRW3216" s="132"/>
      <c r="MRX3216" s="132"/>
      <c r="MRY3216" s="132"/>
      <c r="MRZ3216" s="132"/>
      <c r="MSA3216" s="132"/>
      <c r="MSB3216" s="132"/>
      <c r="MSC3216" s="132"/>
      <c r="MSD3216" s="132"/>
      <c r="MSE3216" s="132"/>
      <c r="MSF3216" s="132"/>
      <c r="MSG3216" s="132"/>
      <c r="MSH3216" s="132"/>
      <c r="MSI3216" s="132"/>
      <c r="MSJ3216" s="132"/>
      <c r="MSK3216" s="132"/>
      <c r="MSL3216" s="132"/>
      <c r="MSM3216" s="132"/>
      <c r="MSN3216" s="132"/>
      <c r="MSO3216" s="132"/>
      <c r="MSP3216" s="132"/>
      <c r="MSQ3216" s="132"/>
      <c r="MSR3216" s="132"/>
      <c r="MSS3216" s="132"/>
      <c r="MST3216" s="132"/>
      <c r="MSU3216" s="132"/>
      <c r="MSV3216" s="132"/>
      <c r="MSW3216" s="132"/>
      <c r="MSX3216" s="132"/>
      <c r="MSY3216" s="132"/>
      <c r="MSZ3216" s="132"/>
      <c r="MTA3216" s="132"/>
      <c r="MTB3216" s="132"/>
      <c r="MTC3216" s="132"/>
      <c r="MTD3216" s="132"/>
      <c r="MTE3216" s="132"/>
      <c r="MTF3216" s="132"/>
      <c r="MTG3216" s="132"/>
      <c r="MTH3216" s="132"/>
      <c r="MTI3216" s="132"/>
      <c r="MTJ3216" s="132"/>
      <c r="MTK3216" s="132"/>
      <c r="MTL3216" s="132"/>
      <c r="MTM3216" s="132"/>
      <c r="MTN3216" s="132"/>
      <c r="MTO3216" s="132"/>
      <c r="MTP3216" s="132"/>
      <c r="MTQ3216" s="132"/>
      <c r="MTR3216" s="132"/>
      <c r="MTS3216" s="132"/>
      <c r="MTT3216" s="132"/>
      <c r="MTU3216" s="132"/>
      <c r="MTV3216" s="132"/>
      <c r="MTW3216" s="132"/>
      <c r="MTX3216" s="132"/>
      <c r="MTY3216" s="132"/>
      <c r="MTZ3216" s="132"/>
      <c r="MUA3216" s="132"/>
      <c r="MUB3216" s="132"/>
      <c r="MUC3216" s="132"/>
      <c r="MUD3216" s="132"/>
      <c r="MUE3216" s="132"/>
      <c r="MUF3216" s="132"/>
      <c r="MUG3216" s="132"/>
      <c r="MUH3216" s="132"/>
      <c r="MUI3216" s="132"/>
      <c r="MUJ3216" s="132"/>
      <c r="MUK3216" s="132"/>
      <c r="MUL3216" s="132"/>
      <c r="MUM3216" s="132"/>
      <c r="MUN3216" s="132"/>
      <c r="MUO3216" s="132"/>
      <c r="MUP3216" s="132"/>
      <c r="MUQ3216" s="132"/>
      <c r="MUR3216" s="132"/>
      <c r="MUS3216" s="132"/>
      <c r="MUT3216" s="132"/>
      <c r="MUU3216" s="132"/>
      <c r="MUV3216" s="132"/>
      <c r="MUW3216" s="132"/>
      <c r="MUX3216" s="132"/>
      <c r="MUY3216" s="132"/>
      <c r="MUZ3216" s="132"/>
      <c r="MVA3216" s="132"/>
      <c r="MVB3216" s="132"/>
      <c r="MVC3216" s="132"/>
      <c r="MVD3216" s="132"/>
      <c r="MVE3216" s="132"/>
      <c r="MVF3216" s="132"/>
      <c r="MVG3216" s="132"/>
      <c r="MVH3216" s="132"/>
      <c r="MVI3216" s="132"/>
      <c r="MVJ3216" s="132"/>
      <c r="MVK3216" s="132"/>
      <c r="MVL3216" s="132"/>
      <c r="MVM3216" s="132"/>
      <c r="MVN3216" s="132"/>
      <c r="MVO3216" s="132"/>
      <c r="MVP3216" s="132"/>
      <c r="MVQ3216" s="132"/>
      <c r="MVR3216" s="132"/>
      <c r="MVS3216" s="132"/>
      <c r="MVT3216" s="132"/>
      <c r="MVU3216" s="132"/>
      <c r="MVV3216" s="132"/>
      <c r="MVW3216" s="132"/>
      <c r="MVX3216" s="132"/>
      <c r="MVY3216" s="132"/>
      <c r="MVZ3216" s="132"/>
      <c r="MWA3216" s="132"/>
      <c r="MWB3216" s="132"/>
      <c r="MWC3216" s="132"/>
      <c r="MWD3216" s="132"/>
      <c r="MWE3216" s="132"/>
      <c r="MWF3216" s="132"/>
      <c r="MWG3216" s="132"/>
      <c r="MWH3216" s="132"/>
      <c r="MWI3216" s="132"/>
      <c r="MWJ3216" s="132"/>
      <c r="MWK3216" s="132"/>
      <c r="MWL3216" s="132"/>
      <c r="MWM3216" s="132"/>
      <c r="MWN3216" s="132"/>
      <c r="MWO3216" s="132"/>
      <c r="MWP3216" s="132"/>
      <c r="MWQ3216" s="132"/>
      <c r="MWR3216" s="132"/>
      <c r="MWS3216" s="132"/>
      <c r="MWT3216" s="132"/>
      <c r="MWU3216" s="132"/>
      <c r="MWV3216" s="132"/>
      <c r="MWW3216" s="132"/>
      <c r="MWX3216" s="132"/>
      <c r="MWY3216" s="132"/>
      <c r="MWZ3216" s="132"/>
      <c r="MXA3216" s="132"/>
      <c r="MXB3216" s="132"/>
      <c r="MXC3216" s="132"/>
      <c r="MXD3216" s="132"/>
      <c r="MXE3216" s="132"/>
      <c r="MXF3216" s="132"/>
      <c r="MXG3216" s="132"/>
      <c r="MXH3216" s="132"/>
      <c r="MXI3216" s="132"/>
      <c r="MXJ3216" s="132"/>
      <c r="MXK3216" s="132"/>
      <c r="MXL3216" s="132"/>
      <c r="MXM3216" s="132"/>
      <c r="MXN3216" s="132"/>
      <c r="MXO3216" s="132"/>
      <c r="MXP3216" s="132"/>
      <c r="MXQ3216" s="132"/>
      <c r="MXR3216" s="132"/>
      <c r="MXS3216" s="132"/>
      <c r="MXT3216" s="132"/>
      <c r="MXU3216" s="132"/>
      <c r="MXV3216" s="132"/>
      <c r="MXW3216" s="132"/>
      <c r="MXX3216" s="132"/>
      <c r="MXY3216" s="132"/>
      <c r="MXZ3216" s="132"/>
      <c r="MYA3216" s="132"/>
      <c r="MYB3216" s="132"/>
      <c r="MYC3216" s="132"/>
      <c r="MYD3216" s="132"/>
      <c r="MYE3216" s="132"/>
      <c r="MYF3216" s="132"/>
      <c r="MYG3216" s="132"/>
      <c r="MYH3216" s="132"/>
      <c r="MYI3216" s="132"/>
      <c r="MYJ3216" s="132"/>
      <c r="MYK3216" s="132"/>
      <c r="MYL3216" s="132"/>
      <c r="MYM3216" s="132"/>
      <c r="MYN3216" s="132"/>
      <c r="MYO3216" s="132"/>
      <c r="MYP3216" s="132"/>
      <c r="MYQ3216" s="132"/>
      <c r="MYR3216" s="132"/>
      <c r="MYS3216" s="132"/>
      <c r="MYT3216" s="132"/>
      <c r="MYU3216" s="132"/>
      <c r="MYV3216" s="132"/>
      <c r="MYW3216" s="132"/>
      <c r="MYX3216" s="132"/>
      <c r="MYY3216" s="132"/>
      <c r="MYZ3216" s="132"/>
      <c r="MZA3216" s="132"/>
      <c r="MZB3216" s="132"/>
      <c r="MZC3216" s="132"/>
      <c r="MZD3216" s="132"/>
      <c r="MZE3216" s="132"/>
      <c r="MZF3216" s="132"/>
      <c r="MZG3216" s="132"/>
      <c r="MZH3216" s="132"/>
      <c r="MZI3216" s="132"/>
      <c r="MZJ3216" s="132"/>
      <c r="MZK3216" s="132"/>
      <c r="MZL3216" s="132"/>
      <c r="MZM3216" s="132"/>
      <c r="MZN3216" s="132"/>
      <c r="MZO3216" s="132"/>
      <c r="MZP3216" s="132"/>
      <c r="MZQ3216" s="132"/>
      <c r="MZR3216" s="132"/>
      <c r="MZS3216" s="132"/>
      <c r="MZT3216" s="132"/>
      <c r="MZU3216" s="132"/>
      <c r="MZV3216" s="132"/>
      <c r="MZW3216" s="132"/>
      <c r="MZX3216" s="132"/>
      <c r="MZY3216" s="132"/>
      <c r="MZZ3216" s="132"/>
      <c r="NAA3216" s="132"/>
      <c r="NAB3216" s="132"/>
      <c r="NAC3216" s="132"/>
      <c r="NAD3216" s="132"/>
      <c r="NAE3216" s="132"/>
      <c r="NAF3216" s="132"/>
      <c r="NAG3216" s="132"/>
      <c r="NAH3216" s="132"/>
      <c r="NAI3216" s="132"/>
      <c r="NAJ3216" s="132"/>
      <c r="NAK3216" s="132"/>
      <c r="NAL3216" s="132"/>
      <c r="NAM3216" s="132"/>
      <c r="NAN3216" s="132"/>
      <c r="NAO3216" s="132"/>
      <c r="NAP3216" s="132"/>
      <c r="NAQ3216" s="132"/>
      <c r="NAR3216" s="132"/>
      <c r="NAS3216" s="132"/>
      <c r="NAT3216" s="132"/>
      <c r="NAU3216" s="132"/>
      <c r="NAV3216" s="132"/>
      <c r="NAW3216" s="132"/>
      <c r="NAX3216" s="132"/>
      <c r="NAY3216" s="132"/>
      <c r="NAZ3216" s="132"/>
      <c r="NBA3216" s="132"/>
      <c r="NBB3216" s="132"/>
      <c r="NBC3216" s="132"/>
      <c r="NBD3216" s="132"/>
      <c r="NBE3216" s="132"/>
      <c r="NBF3216" s="132"/>
      <c r="NBG3216" s="132"/>
      <c r="NBH3216" s="132"/>
      <c r="NBI3216" s="132"/>
      <c r="NBJ3216" s="132"/>
      <c r="NBK3216" s="132"/>
      <c r="NBL3216" s="132"/>
      <c r="NBM3216" s="132"/>
      <c r="NBN3216" s="132"/>
      <c r="NBO3216" s="132"/>
      <c r="NBP3216" s="132"/>
      <c r="NBQ3216" s="132"/>
      <c r="NBR3216" s="132"/>
      <c r="NBS3216" s="132"/>
      <c r="NBT3216" s="132"/>
      <c r="NBU3216" s="132"/>
      <c r="NBV3216" s="132"/>
      <c r="NBW3216" s="132"/>
      <c r="NBX3216" s="132"/>
      <c r="NBY3216" s="132"/>
      <c r="NBZ3216" s="132"/>
      <c r="NCA3216" s="132"/>
      <c r="NCB3216" s="132"/>
      <c r="NCC3216" s="132"/>
      <c r="NCD3216" s="132"/>
      <c r="NCE3216" s="132"/>
      <c r="NCF3216" s="132"/>
      <c r="NCG3216" s="132"/>
      <c r="NCH3216" s="132"/>
      <c r="NCI3216" s="132"/>
      <c r="NCJ3216" s="132"/>
      <c r="NCK3216" s="132"/>
      <c r="NCL3216" s="132"/>
      <c r="NCM3216" s="132"/>
      <c r="NCN3216" s="132"/>
      <c r="NCO3216" s="132"/>
      <c r="NCP3216" s="132"/>
      <c r="NCQ3216" s="132"/>
      <c r="NCR3216" s="132"/>
      <c r="NCS3216" s="132"/>
      <c r="NCT3216" s="132"/>
      <c r="NCU3216" s="132"/>
      <c r="NCV3216" s="132"/>
      <c r="NCW3216" s="132"/>
      <c r="NCX3216" s="132"/>
      <c r="NCY3216" s="132"/>
      <c r="NCZ3216" s="132"/>
      <c r="NDA3216" s="132"/>
      <c r="NDB3216" s="132"/>
      <c r="NDC3216" s="132"/>
      <c r="NDD3216" s="132"/>
      <c r="NDE3216" s="132"/>
      <c r="NDF3216" s="132"/>
      <c r="NDG3216" s="132"/>
      <c r="NDH3216" s="132"/>
      <c r="NDI3216" s="132"/>
      <c r="NDJ3216" s="132"/>
      <c r="NDK3216" s="132"/>
      <c r="NDL3216" s="132"/>
      <c r="NDM3216" s="132"/>
      <c r="NDN3216" s="132"/>
      <c r="NDO3216" s="132"/>
      <c r="NDP3216" s="132"/>
      <c r="NDQ3216" s="132"/>
      <c r="NDR3216" s="132"/>
      <c r="NDS3216" s="132"/>
      <c r="NDT3216" s="132"/>
      <c r="NDU3216" s="132"/>
      <c r="NDV3216" s="132"/>
      <c r="NDW3216" s="132"/>
      <c r="NDX3216" s="132"/>
      <c r="NDY3216" s="132"/>
      <c r="NDZ3216" s="132"/>
      <c r="NEA3216" s="132"/>
      <c r="NEB3216" s="132"/>
      <c r="NEC3216" s="132"/>
      <c r="NED3216" s="132"/>
      <c r="NEE3216" s="132"/>
      <c r="NEF3216" s="132"/>
      <c r="NEG3216" s="132"/>
      <c r="NEH3216" s="132"/>
      <c r="NEI3216" s="132"/>
      <c r="NEJ3216" s="132"/>
      <c r="NEK3216" s="132"/>
      <c r="NEL3216" s="132"/>
      <c r="NEM3216" s="132"/>
      <c r="NEN3216" s="132"/>
      <c r="NEO3216" s="132"/>
      <c r="NEP3216" s="132"/>
      <c r="NEQ3216" s="132"/>
      <c r="NER3216" s="132"/>
      <c r="NES3216" s="132"/>
      <c r="NET3216" s="132"/>
      <c r="NEU3216" s="132"/>
      <c r="NEV3216" s="132"/>
      <c r="NEW3216" s="132"/>
      <c r="NEX3216" s="132"/>
      <c r="NEY3216" s="132"/>
      <c r="NEZ3216" s="132"/>
      <c r="NFA3216" s="132"/>
      <c r="NFB3216" s="132"/>
      <c r="NFC3216" s="132"/>
      <c r="NFD3216" s="132"/>
      <c r="NFE3216" s="132"/>
      <c r="NFF3216" s="132"/>
      <c r="NFG3216" s="132"/>
      <c r="NFH3216" s="132"/>
      <c r="NFI3216" s="132"/>
      <c r="NFJ3216" s="132"/>
      <c r="NFK3216" s="132"/>
      <c r="NFL3216" s="132"/>
      <c r="NFM3216" s="132"/>
      <c r="NFN3216" s="132"/>
      <c r="NFO3216" s="132"/>
      <c r="NFP3216" s="132"/>
      <c r="NFQ3216" s="132"/>
      <c r="NFR3216" s="132"/>
      <c r="NFS3216" s="132"/>
      <c r="NFT3216" s="132"/>
      <c r="NFU3216" s="132"/>
      <c r="NFV3216" s="132"/>
      <c r="NFW3216" s="132"/>
      <c r="NFX3216" s="132"/>
      <c r="NFY3216" s="132"/>
      <c r="NFZ3216" s="132"/>
      <c r="NGA3216" s="132"/>
      <c r="NGB3216" s="132"/>
      <c r="NGC3216" s="132"/>
      <c r="NGD3216" s="132"/>
      <c r="NGE3216" s="132"/>
      <c r="NGF3216" s="132"/>
      <c r="NGG3216" s="132"/>
      <c r="NGH3216" s="132"/>
      <c r="NGI3216" s="132"/>
      <c r="NGJ3216" s="132"/>
      <c r="NGK3216" s="132"/>
      <c r="NGL3216" s="132"/>
      <c r="NGM3216" s="132"/>
      <c r="NGN3216" s="132"/>
      <c r="NGO3216" s="132"/>
      <c r="NGP3216" s="132"/>
      <c r="NGQ3216" s="132"/>
      <c r="NGR3216" s="132"/>
      <c r="NGS3216" s="132"/>
      <c r="NGT3216" s="132"/>
      <c r="NGU3216" s="132"/>
      <c r="NGV3216" s="132"/>
      <c r="NGW3216" s="132"/>
      <c r="NGX3216" s="132"/>
      <c r="NGY3216" s="132"/>
      <c r="NGZ3216" s="132"/>
      <c r="NHA3216" s="132"/>
      <c r="NHB3216" s="132"/>
      <c r="NHC3216" s="132"/>
      <c r="NHD3216" s="132"/>
      <c r="NHE3216" s="132"/>
      <c r="NHF3216" s="132"/>
      <c r="NHG3216" s="132"/>
      <c r="NHH3216" s="132"/>
      <c r="NHI3216" s="132"/>
      <c r="NHJ3216" s="132"/>
      <c r="NHK3216" s="132"/>
      <c r="NHL3216" s="132"/>
      <c r="NHM3216" s="132"/>
      <c r="NHN3216" s="132"/>
      <c r="NHO3216" s="132"/>
      <c r="NHP3216" s="132"/>
      <c r="NHQ3216" s="132"/>
      <c r="NHR3216" s="132"/>
      <c r="NHS3216" s="132"/>
      <c r="NHT3216" s="132"/>
      <c r="NHU3216" s="132"/>
      <c r="NHV3216" s="132"/>
      <c r="NHW3216" s="132"/>
      <c r="NHX3216" s="132"/>
      <c r="NHY3216" s="132"/>
      <c r="NHZ3216" s="132"/>
      <c r="NIA3216" s="132"/>
      <c r="NIB3216" s="132"/>
      <c r="NIC3216" s="132"/>
      <c r="NID3216" s="132"/>
      <c r="NIE3216" s="132"/>
      <c r="NIF3216" s="132"/>
      <c r="NIG3216" s="132"/>
      <c r="NIH3216" s="132"/>
      <c r="NII3216" s="132"/>
      <c r="NIJ3216" s="132"/>
      <c r="NIK3216" s="132"/>
      <c r="NIL3216" s="132"/>
      <c r="NIM3216" s="132"/>
      <c r="NIN3216" s="132"/>
      <c r="NIO3216" s="132"/>
      <c r="NIP3216" s="132"/>
      <c r="NIQ3216" s="132"/>
      <c r="NIR3216" s="132"/>
      <c r="NIS3216" s="132"/>
      <c r="NIT3216" s="132"/>
      <c r="NIU3216" s="132"/>
      <c r="NIV3216" s="132"/>
      <c r="NIW3216" s="132"/>
      <c r="NIX3216" s="132"/>
      <c r="NIY3216" s="132"/>
      <c r="NIZ3216" s="132"/>
      <c r="NJA3216" s="132"/>
      <c r="NJB3216" s="132"/>
      <c r="NJC3216" s="132"/>
      <c r="NJD3216" s="132"/>
      <c r="NJE3216" s="132"/>
      <c r="NJF3216" s="132"/>
      <c r="NJG3216" s="132"/>
      <c r="NJH3216" s="132"/>
      <c r="NJI3216" s="132"/>
      <c r="NJJ3216" s="132"/>
      <c r="NJK3216" s="132"/>
      <c r="NJL3216" s="132"/>
      <c r="NJM3216" s="132"/>
      <c r="NJN3216" s="132"/>
      <c r="NJO3216" s="132"/>
      <c r="NJP3216" s="132"/>
      <c r="NJQ3216" s="132"/>
      <c r="NJR3216" s="132"/>
      <c r="NJS3216" s="132"/>
      <c r="NJT3216" s="132"/>
      <c r="NJU3216" s="132"/>
      <c r="NJV3216" s="132"/>
      <c r="NJW3216" s="132"/>
      <c r="NJX3216" s="132"/>
      <c r="NJY3216" s="132"/>
      <c r="NJZ3216" s="132"/>
      <c r="NKA3216" s="132"/>
      <c r="NKB3216" s="132"/>
      <c r="NKC3216" s="132"/>
      <c r="NKD3216" s="132"/>
      <c r="NKE3216" s="132"/>
      <c r="NKF3216" s="132"/>
      <c r="NKG3216" s="132"/>
      <c r="NKH3216" s="132"/>
      <c r="NKI3216" s="132"/>
      <c r="NKJ3216" s="132"/>
      <c r="NKK3216" s="132"/>
      <c r="NKL3216" s="132"/>
      <c r="NKM3216" s="132"/>
      <c r="NKN3216" s="132"/>
      <c r="NKO3216" s="132"/>
      <c r="NKP3216" s="132"/>
      <c r="NKQ3216" s="132"/>
      <c r="NKR3216" s="132"/>
      <c r="NKS3216" s="132"/>
      <c r="NKT3216" s="132"/>
      <c r="NKU3216" s="132"/>
      <c r="NKV3216" s="132"/>
      <c r="NKW3216" s="132"/>
      <c r="NKX3216" s="132"/>
      <c r="NKY3216" s="132"/>
      <c r="NKZ3216" s="132"/>
      <c r="NLA3216" s="132"/>
      <c r="NLB3216" s="132"/>
      <c r="NLC3216" s="132"/>
      <c r="NLD3216" s="132"/>
      <c r="NLE3216" s="132"/>
      <c r="NLF3216" s="132"/>
      <c r="NLG3216" s="132"/>
      <c r="NLH3216" s="132"/>
      <c r="NLI3216" s="132"/>
      <c r="NLJ3216" s="132"/>
      <c r="NLK3216" s="132"/>
      <c r="NLL3216" s="132"/>
      <c r="NLM3216" s="132"/>
      <c r="NLN3216" s="132"/>
      <c r="NLO3216" s="132"/>
      <c r="NLP3216" s="132"/>
      <c r="NLQ3216" s="132"/>
      <c r="NLR3216" s="132"/>
      <c r="NLS3216" s="132"/>
      <c r="NLT3216" s="132"/>
      <c r="NLU3216" s="132"/>
      <c r="NLV3216" s="132"/>
      <c r="NLW3216" s="132"/>
      <c r="NLX3216" s="132"/>
      <c r="NLY3216" s="132"/>
      <c r="NLZ3216" s="132"/>
      <c r="NMA3216" s="132"/>
      <c r="NMB3216" s="132"/>
      <c r="NMC3216" s="132"/>
      <c r="NMD3216" s="132"/>
      <c r="NME3216" s="132"/>
      <c r="NMF3216" s="132"/>
      <c r="NMG3216" s="132"/>
      <c r="NMH3216" s="132"/>
      <c r="NMI3216" s="132"/>
      <c r="NMJ3216" s="132"/>
      <c r="NMK3216" s="132"/>
      <c r="NML3216" s="132"/>
      <c r="NMM3216" s="132"/>
      <c r="NMN3216" s="132"/>
      <c r="NMO3216" s="132"/>
      <c r="NMP3216" s="132"/>
      <c r="NMQ3216" s="132"/>
      <c r="NMR3216" s="132"/>
      <c r="NMS3216" s="132"/>
      <c r="NMT3216" s="132"/>
      <c r="NMU3216" s="132"/>
      <c r="NMV3216" s="132"/>
      <c r="NMW3216" s="132"/>
      <c r="NMX3216" s="132"/>
      <c r="NMY3216" s="132"/>
      <c r="NMZ3216" s="132"/>
      <c r="NNA3216" s="132"/>
      <c r="NNB3216" s="132"/>
      <c r="NNC3216" s="132"/>
      <c r="NND3216" s="132"/>
      <c r="NNE3216" s="132"/>
      <c r="NNF3216" s="132"/>
      <c r="NNG3216" s="132"/>
      <c r="NNH3216" s="132"/>
      <c r="NNI3216" s="132"/>
      <c r="NNJ3216" s="132"/>
      <c r="NNK3216" s="132"/>
      <c r="NNL3216" s="132"/>
      <c r="NNM3216" s="132"/>
      <c r="NNN3216" s="132"/>
      <c r="NNO3216" s="132"/>
      <c r="NNP3216" s="132"/>
      <c r="NNQ3216" s="132"/>
      <c r="NNR3216" s="132"/>
      <c r="NNS3216" s="132"/>
      <c r="NNT3216" s="132"/>
      <c r="NNU3216" s="132"/>
      <c r="NNV3216" s="132"/>
      <c r="NNW3216" s="132"/>
      <c r="NNX3216" s="132"/>
      <c r="NNY3216" s="132"/>
      <c r="NNZ3216" s="132"/>
      <c r="NOA3216" s="132"/>
      <c r="NOB3216" s="132"/>
      <c r="NOC3216" s="132"/>
      <c r="NOD3216" s="132"/>
      <c r="NOE3216" s="132"/>
      <c r="NOF3216" s="132"/>
      <c r="NOG3216" s="132"/>
      <c r="NOH3216" s="132"/>
      <c r="NOI3216" s="132"/>
      <c r="NOJ3216" s="132"/>
      <c r="NOK3216" s="132"/>
      <c r="NOL3216" s="132"/>
      <c r="NOM3216" s="132"/>
      <c r="NON3216" s="132"/>
      <c r="NOO3216" s="132"/>
      <c r="NOP3216" s="132"/>
      <c r="NOQ3216" s="132"/>
      <c r="NOR3216" s="132"/>
      <c r="NOS3216" s="132"/>
      <c r="NOT3216" s="132"/>
      <c r="NOU3216" s="132"/>
      <c r="NOV3216" s="132"/>
      <c r="NOW3216" s="132"/>
      <c r="NOX3216" s="132"/>
      <c r="NOY3216" s="132"/>
      <c r="NOZ3216" s="132"/>
      <c r="NPA3216" s="132"/>
      <c r="NPB3216" s="132"/>
      <c r="NPC3216" s="132"/>
      <c r="NPD3216" s="132"/>
      <c r="NPE3216" s="132"/>
      <c r="NPF3216" s="132"/>
      <c r="NPG3216" s="132"/>
      <c r="NPH3216" s="132"/>
      <c r="NPI3216" s="132"/>
      <c r="NPJ3216" s="132"/>
      <c r="NPK3216" s="132"/>
      <c r="NPL3216" s="132"/>
      <c r="NPM3216" s="132"/>
      <c r="NPN3216" s="132"/>
      <c r="NPO3216" s="132"/>
      <c r="NPP3216" s="132"/>
      <c r="NPQ3216" s="132"/>
      <c r="NPR3216" s="132"/>
      <c r="NPS3216" s="132"/>
      <c r="NPT3216" s="132"/>
      <c r="NPU3216" s="132"/>
      <c r="NPV3216" s="132"/>
      <c r="NPW3216" s="132"/>
      <c r="NPX3216" s="132"/>
      <c r="NPY3216" s="132"/>
      <c r="NPZ3216" s="132"/>
      <c r="NQA3216" s="132"/>
      <c r="NQB3216" s="132"/>
      <c r="NQC3216" s="132"/>
      <c r="NQD3216" s="132"/>
      <c r="NQE3216" s="132"/>
      <c r="NQF3216" s="132"/>
      <c r="NQG3216" s="132"/>
      <c r="NQH3216" s="132"/>
      <c r="NQI3216" s="132"/>
      <c r="NQJ3216" s="132"/>
      <c r="NQK3216" s="132"/>
      <c r="NQL3216" s="132"/>
      <c r="NQM3216" s="132"/>
      <c r="NQN3216" s="132"/>
      <c r="NQO3216" s="132"/>
      <c r="NQP3216" s="132"/>
      <c r="NQQ3216" s="132"/>
      <c r="NQR3216" s="132"/>
      <c r="NQS3216" s="132"/>
      <c r="NQT3216" s="132"/>
      <c r="NQU3216" s="132"/>
      <c r="NQV3216" s="132"/>
      <c r="NQW3216" s="132"/>
      <c r="NQX3216" s="132"/>
      <c r="NQY3216" s="132"/>
      <c r="NQZ3216" s="132"/>
      <c r="NRA3216" s="132"/>
      <c r="NRB3216" s="132"/>
      <c r="NRC3216" s="132"/>
      <c r="NRD3216" s="132"/>
      <c r="NRE3216" s="132"/>
      <c r="NRF3216" s="132"/>
      <c r="NRG3216" s="132"/>
      <c r="NRH3216" s="132"/>
      <c r="NRI3216" s="132"/>
      <c r="NRJ3216" s="132"/>
      <c r="NRK3216" s="132"/>
      <c r="NRL3216" s="132"/>
      <c r="NRM3216" s="132"/>
      <c r="NRN3216" s="132"/>
      <c r="NRO3216" s="132"/>
      <c r="NRP3216" s="132"/>
      <c r="NRQ3216" s="132"/>
      <c r="NRR3216" s="132"/>
      <c r="NRS3216" s="132"/>
      <c r="NRT3216" s="132"/>
      <c r="NRU3216" s="132"/>
      <c r="NRV3216" s="132"/>
      <c r="NRW3216" s="132"/>
      <c r="NRX3216" s="132"/>
      <c r="NRY3216" s="132"/>
      <c r="NRZ3216" s="132"/>
      <c r="NSA3216" s="132"/>
      <c r="NSB3216" s="132"/>
      <c r="NSC3216" s="132"/>
      <c r="NSD3216" s="132"/>
      <c r="NSE3216" s="132"/>
      <c r="NSF3216" s="132"/>
      <c r="NSG3216" s="132"/>
      <c r="NSH3216" s="132"/>
      <c r="NSI3216" s="132"/>
      <c r="NSJ3216" s="132"/>
      <c r="NSK3216" s="132"/>
      <c r="NSL3216" s="132"/>
      <c r="NSM3216" s="132"/>
      <c r="NSN3216" s="132"/>
      <c r="NSO3216" s="132"/>
      <c r="NSP3216" s="132"/>
      <c r="NSQ3216" s="132"/>
      <c r="NSR3216" s="132"/>
      <c r="NSS3216" s="132"/>
      <c r="NST3216" s="132"/>
      <c r="NSU3216" s="132"/>
      <c r="NSV3216" s="132"/>
      <c r="NSW3216" s="132"/>
      <c r="NSX3216" s="132"/>
      <c r="NSY3216" s="132"/>
      <c r="NSZ3216" s="132"/>
      <c r="NTA3216" s="132"/>
      <c r="NTB3216" s="132"/>
      <c r="NTC3216" s="132"/>
      <c r="NTD3216" s="132"/>
      <c r="NTE3216" s="132"/>
      <c r="NTF3216" s="132"/>
      <c r="NTG3216" s="132"/>
      <c r="NTH3216" s="132"/>
      <c r="NTI3216" s="132"/>
      <c r="NTJ3216" s="132"/>
      <c r="NTK3216" s="132"/>
      <c r="NTL3216" s="132"/>
      <c r="NTM3216" s="132"/>
      <c r="NTN3216" s="132"/>
      <c r="NTO3216" s="132"/>
      <c r="NTP3216" s="132"/>
      <c r="NTQ3216" s="132"/>
      <c r="NTR3216" s="132"/>
      <c r="NTS3216" s="132"/>
      <c r="NTT3216" s="132"/>
      <c r="NTU3216" s="132"/>
      <c r="NTV3216" s="132"/>
      <c r="NTW3216" s="132"/>
      <c r="NTX3216" s="132"/>
      <c r="NTY3216" s="132"/>
      <c r="NTZ3216" s="132"/>
      <c r="NUA3216" s="132"/>
      <c r="NUB3216" s="132"/>
      <c r="NUC3216" s="132"/>
      <c r="NUD3216" s="132"/>
      <c r="NUE3216" s="132"/>
      <c r="NUF3216" s="132"/>
      <c r="NUG3216" s="132"/>
      <c r="NUH3216" s="132"/>
      <c r="NUI3216" s="132"/>
      <c r="NUJ3216" s="132"/>
      <c r="NUK3216" s="132"/>
      <c r="NUL3216" s="132"/>
      <c r="NUM3216" s="132"/>
      <c r="NUN3216" s="132"/>
      <c r="NUO3216" s="132"/>
      <c r="NUP3216" s="132"/>
      <c r="NUQ3216" s="132"/>
      <c r="NUR3216" s="132"/>
      <c r="NUS3216" s="132"/>
      <c r="NUT3216" s="132"/>
      <c r="NUU3216" s="132"/>
      <c r="NUV3216" s="132"/>
      <c r="NUW3216" s="132"/>
      <c r="NUX3216" s="132"/>
      <c r="NUY3216" s="132"/>
      <c r="NUZ3216" s="132"/>
      <c r="NVA3216" s="132"/>
      <c r="NVB3216" s="132"/>
      <c r="NVC3216" s="132"/>
      <c r="NVD3216" s="132"/>
      <c r="NVE3216" s="132"/>
      <c r="NVF3216" s="132"/>
      <c r="NVG3216" s="132"/>
      <c r="NVH3216" s="132"/>
      <c r="NVI3216" s="132"/>
      <c r="NVJ3216" s="132"/>
      <c r="NVK3216" s="132"/>
      <c r="NVL3216" s="132"/>
      <c r="NVM3216" s="132"/>
      <c r="NVN3216" s="132"/>
      <c r="NVO3216" s="132"/>
      <c r="NVP3216" s="132"/>
      <c r="NVQ3216" s="132"/>
      <c r="NVR3216" s="132"/>
      <c r="NVS3216" s="132"/>
      <c r="NVT3216" s="132"/>
      <c r="NVU3216" s="132"/>
      <c r="NVV3216" s="132"/>
      <c r="NVW3216" s="132"/>
      <c r="NVX3216" s="132"/>
      <c r="NVY3216" s="132"/>
      <c r="NVZ3216" s="132"/>
      <c r="NWA3216" s="132"/>
      <c r="NWB3216" s="132"/>
      <c r="NWC3216" s="132"/>
      <c r="NWD3216" s="132"/>
      <c r="NWE3216" s="132"/>
      <c r="NWF3216" s="132"/>
      <c r="NWG3216" s="132"/>
      <c r="NWH3216" s="132"/>
      <c r="NWI3216" s="132"/>
      <c r="NWJ3216" s="132"/>
      <c r="NWK3216" s="132"/>
      <c r="NWL3216" s="132"/>
      <c r="NWM3216" s="132"/>
      <c r="NWN3216" s="132"/>
      <c r="NWO3216" s="132"/>
      <c r="NWP3216" s="132"/>
      <c r="NWQ3216" s="132"/>
      <c r="NWR3216" s="132"/>
      <c r="NWS3216" s="132"/>
      <c r="NWT3216" s="132"/>
      <c r="NWU3216" s="132"/>
      <c r="NWV3216" s="132"/>
      <c r="NWW3216" s="132"/>
      <c r="NWX3216" s="132"/>
      <c r="NWY3216" s="132"/>
      <c r="NWZ3216" s="132"/>
      <c r="NXA3216" s="132"/>
      <c r="NXB3216" s="132"/>
      <c r="NXC3216" s="132"/>
      <c r="NXD3216" s="132"/>
      <c r="NXE3216" s="132"/>
      <c r="NXF3216" s="132"/>
      <c r="NXG3216" s="132"/>
      <c r="NXH3216" s="132"/>
      <c r="NXI3216" s="132"/>
      <c r="NXJ3216" s="132"/>
      <c r="NXK3216" s="132"/>
      <c r="NXL3216" s="132"/>
      <c r="NXM3216" s="132"/>
      <c r="NXN3216" s="132"/>
      <c r="NXO3216" s="132"/>
      <c r="NXP3216" s="132"/>
      <c r="NXQ3216" s="132"/>
      <c r="NXR3216" s="132"/>
      <c r="NXS3216" s="132"/>
      <c r="NXT3216" s="132"/>
      <c r="NXU3216" s="132"/>
      <c r="NXV3216" s="132"/>
      <c r="NXW3216" s="132"/>
      <c r="NXX3216" s="132"/>
      <c r="NXY3216" s="132"/>
      <c r="NXZ3216" s="132"/>
      <c r="NYA3216" s="132"/>
      <c r="NYB3216" s="132"/>
      <c r="NYC3216" s="132"/>
      <c r="NYD3216" s="132"/>
      <c r="NYE3216" s="132"/>
      <c r="NYF3216" s="132"/>
      <c r="NYG3216" s="132"/>
      <c r="NYH3216" s="132"/>
      <c r="NYI3216" s="132"/>
      <c r="NYJ3216" s="132"/>
      <c r="NYK3216" s="132"/>
      <c r="NYL3216" s="132"/>
      <c r="NYM3216" s="132"/>
      <c r="NYN3216" s="132"/>
      <c r="NYO3216" s="132"/>
      <c r="NYP3216" s="132"/>
      <c r="NYQ3216" s="132"/>
      <c r="NYR3216" s="132"/>
      <c r="NYS3216" s="132"/>
      <c r="NYT3216" s="132"/>
      <c r="NYU3216" s="132"/>
      <c r="NYV3216" s="132"/>
      <c r="NYW3216" s="132"/>
      <c r="NYX3216" s="132"/>
      <c r="NYY3216" s="132"/>
      <c r="NYZ3216" s="132"/>
      <c r="NZA3216" s="132"/>
      <c r="NZB3216" s="132"/>
      <c r="NZC3216" s="132"/>
      <c r="NZD3216" s="132"/>
      <c r="NZE3216" s="132"/>
      <c r="NZF3216" s="132"/>
      <c r="NZG3216" s="132"/>
      <c r="NZH3216" s="132"/>
      <c r="NZI3216" s="132"/>
      <c r="NZJ3216" s="132"/>
      <c r="NZK3216" s="132"/>
      <c r="NZL3216" s="132"/>
      <c r="NZM3216" s="132"/>
      <c r="NZN3216" s="132"/>
      <c r="NZO3216" s="132"/>
      <c r="NZP3216" s="132"/>
      <c r="NZQ3216" s="132"/>
      <c r="NZR3216" s="132"/>
      <c r="NZS3216" s="132"/>
      <c r="NZT3216" s="132"/>
      <c r="NZU3216" s="132"/>
      <c r="NZV3216" s="132"/>
      <c r="NZW3216" s="132"/>
      <c r="NZX3216" s="132"/>
      <c r="NZY3216" s="132"/>
      <c r="NZZ3216" s="132"/>
      <c r="OAA3216" s="132"/>
      <c r="OAB3216" s="132"/>
      <c r="OAC3216" s="132"/>
      <c r="OAD3216" s="132"/>
      <c r="OAE3216" s="132"/>
      <c r="OAF3216" s="132"/>
      <c r="OAG3216" s="132"/>
      <c r="OAH3216" s="132"/>
      <c r="OAI3216" s="132"/>
      <c r="OAJ3216" s="132"/>
      <c r="OAK3216" s="132"/>
      <c r="OAL3216" s="132"/>
      <c r="OAM3216" s="132"/>
      <c r="OAN3216" s="132"/>
      <c r="OAO3216" s="132"/>
      <c r="OAP3216" s="132"/>
      <c r="OAQ3216" s="132"/>
      <c r="OAR3216" s="132"/>
      <c r="OAS3216" s="132"/>
      <c r="OAT3216" s="132"/>
      <c r="OAU3216" s="132"/>
      <c r="OAV3216" s="132"/>
      <c r="OAW3216" s="132"/>
      <c r="OAX3216" s="132"/>
      <c r="OAY3216" s="132"/>
      <c r="OAZ3216" s="132"/>
      <c r="OBA3216" s="132"/>
      <c r="OBB3216" s="132"/>
      <c r="OBC3216" s="132"/>
      <c r="OBD3216" s="132"/>
      <c r="OBE3216" s="132"/>
      <c r="OBF3216" s="132"/>
      <c r="OBG3216" s="132"/>
      <c r="OBH3216" s="132"/>
      <c r="OBI3216" s="132"/>
      <c r="OBJ3216" s="132"/>
      <c r="OBK3216" s="132"/>
      <c r="OBL3216" s="132"/>
      <c r="OBM3216" s="132"/>
      <c r="OBN3216" s="132"/>
      <c r="OBO3216" s="132"/>
      <c r="OBP3216" s="132"/>
      <c r="OBQ3216" s="132"/>
      <c r="OBR3216" s="132"/>
      <c r="OBS3216" s="132"/>
      <c r="OBT3216" s="132"/>
      <c r="OBU3216" s="132"/>
      <c r="OBV3216" s="132"/>
      <c r="OBW3216" s="132"/>
      <c r="OBX3216" s="132"/>
      <c r="OBY3216" s="132"/>
      <c r="OBZ3216" s="132"/>
      <c r="OCA3216" s="132"/>
      <c r="OCB3216" s="132"/>
      <c r="OCC3216" s="132"/>
      <c r="OCD3216" s="132"/>
      <c r="OCE3216" s="132"/>
      <c r="OCF3216" s="132"/>
      <c r="OCG3216" s="132"/>
      <c r="OCH3216" s="132"/>
      <c r="OCI3216" s="132"/>
      <c r="OCJ3216" s="132"/>
      <c r="OCK3216" s="132"/>
      <c r="OCL3216" s="132"/>
      <c r="OCM3216" s="132"/>
      <c r="OCN3216" s="132"/>
      <c r="OCO3216" s="132"/>
      <c r="OCP3216" s="132"/>
      <c r="OCQ3216" s="132"/>
      <c r="OCR3216" s="132"/>
      <c r="OCS3216" s="132"/>
      <c r="OCT3216" s="132"/>
      <c r="OCU3216" s="132"/>
      <c r="OCV3216" s="132"/>
      <c r="OCW3216" s="132"/>
      <c r="OCX3216" s="132"/>
      <c r="OCY3216" s="132"/>
      <c r="OCZ3216" s="132"/>
      <c r="ODA3216" s="132"/>
      <c r="ODB3216" s="132"/>
      <c r="ODC3216" s="132"/>
      <c r="ODD3216" s="132"/>
      <c r="ODE3216" s="132"/>
      <c r="ODF3216" s="132"/>
      <c r="ODG3216" s="132"/>
      <c r="ODH3216" s="132"/>
      <c r="ODI3216" s="132"/>
      <c r="ODJ3216" s="132"/>
      <c r="ODK3216" s="132"/>
      <c r="ODL3216" s="132"/>
      <c r="ODM3216" s="132"/>
      <c r="ODN3216" s="132"/>
      <c r="ODO3216" s="132"/>
      <c r="ODP3216" s="132"/>
      <c r="ODQ3216" s="132"/>
      <c r="ODR3216" s="132"/>
      <c r="ODS3216" s="132"/>
      <c r="ODT3216" s="132"/>
      <c r="ODU3216" s="132"/>
      <c r="ODV3216" s="132"/>
      <c r="ODW3216" s="132"/>
      <c r="ODX3216" s="132"/>
      <c r="ODY3216" s="132"/>
      <c r="ODZ3216" s="132"/>
      <c r="OEA3216" s="132"/>
      <c r="OEB3216" s="132"/>
      <c r="OEC3216" s="132"/>
      <c r="OED3216" s="132"/>
      <c r="OEE3216" s="132"/>
      <c r="OEF3216" s="132"/>
      <c r="OEG3216" s="132"/>
      <c r="OEH3216" s="132"/>
      <c r="OEI3216" s="132"/>
      <c r="OEJ3216" s="132"/>
      <c r="OEK3216" s="132"/>
      <c r="OEL3216" s="132"/>
      <c r="OEM3216" s="132"/>
      <c r="OEN3216" s="132"/>
      <c r="OEO3216" s="132"/>
      <c r="OEP3216" s="132"/>
      <c r="OEQ3216" s="132"/>
      <c r="OER3216" s="132"/>
      <c r="OES3216" s="132"/>
      <c r="OET3216" s="132"/>
      <c r="OEU3216" s="132"/>
      <c r="OEV3216" s="132"/>
      <c r="OEW3216" s="132"/>
      <c r="OEX3216" s="132"/>
      <c r="OEY3216" s="132"/>
      <c r="OEZ3216" s="132"/>
      <c r="OFA3216" s="132"/>
      <c r="OFB3216" s="132"/>
      <c r="OFC3216" s="132"/>
      <c r="OFD3216" s="132"/>
      <c r="OFE3216" s="132"/>
      <c r="OFF3216" s="132"/>
      <c r="OFG3216" s="132"/>
      <c r="OFH3216" s="132"/>
      <c r="OFI3216" s="132"/>
      <c r="OFJ3216" s="132"/>
      <c r="OFK3216" s="132"/>
      <c r="OFL3216" s="132"/>
      <c r="OFM3216" s="132"/>
      <c r="OFN3216" s="132"/>
      <c r="OFO3216" s="132"/>
      <c r="OFP3216" s="132"/>
      <c r="OFQ3216" s="132"/>
      <c r="OFR3216" s="132"/>
      <c r="OFS3216" s="132"/>
      <c r="OFT3216" s="132"/>
      <c r="OFU3216" s="132"/>
      <c r="OFV3216" s="132"/>
      <c r="OFW3216" s="132"/>
      <c r="OFX3216" s="132"/>
      <c r="OFY3216" s="132"/>
      <c r="OFZ3216" s="132"/>
      <c r="OGA3216" s="132"/>
      <c r="OGB3216" s="132"/>
      <c r="OGC3216" s="132"/>
      <c r="OGD3216" s="132"/>
      <c r="OGE3216" s="132"/>
      <c r="OGF3216" s="132"/>
      <c r="OGG3216" s="132"/>
      <c r="OGH3216" s="132"/>
      <c r="OGI3216" s="132"/>
      <c r="OGJ3216" s="132"/>
      <c r="OGK3216" s="132"/>
      <c r="OGL3216" s="132"/>
      <c r="OGM3216" s="132"/>
      <c r="OGN3216" s="132"/>
      <c r="OGO3216" s="132"/>
      <c r="OGP3216" s="132"/>
      <c r="OGQ3216" s="132"/>
      <c r="OGR3216" s="132"/>
      <c r="OGS3216" s="132"/>
      <c r="OGT3216" s="132"/>
      <c r="OGU3216" s="132"/>
      <c r="OGV3216" s="132"/>
      <c r="OGW3216" s="132"/>
      <c r="OGX3216" s="132"/>
      <c r="OGY3216" s="132"/>
      <c r="OGZ3216" s="132"/>
      <c r="OHA3216" s="132"/>
      <c r="OHB3216" s="132"/>
      <c r="OHC3216" s="132"/>
      <c r="OHD3216" s="132"/>
      <c r="OHE3216" s="132"/>
      <c r="OHF3216" s="132"/>
      <c r="OHG3216" s="132"/>
      <c r="OHH3216" s="132"/>
      <c r="OHI3216" s="132"/>
      <c r="OHJ3216" s="132"/>
      <c r="OHK3216" s="132"/>
      <c r="OHL3216" s="132"/>
      <c r="OHM3216" s="132"/>
      <c r="OHN3216" s="132"/>
      <c r="OHO3216" s="132"/>
      <c r="OHP3216" s="132"/>
      <c r="OHQ3216" s="132"/>
      <c r="OHR3216" s="132"/>
      <c r="OHS3216" s="132"/>
      <c r="OHT3216" s="132"/>
      <c r="OHU3216" s="132"/>
      <c r="OHV3216" s="132"/>
      <c r="OHW3216" s="132"/>
      <c r="OHX3216" s="132"/>
      <c r="OHY3216" s="132"/>
      <c r="OHZ3216" s="132"/>
      <c r="OIA3216" s="132"/>
      <c r="OIB3216" s="132"/>
      <c r="OIC3216" s="132"/>
      <c r="OID3216" s="132"/>
      <c r="OIE3216" s="132"/>
      <c r="OIF3216" s="132"/>
      <c r="OIG3216" s="132"/>
      <c r="OIH3216" s="132"/>
      <c r="OII3216" s="132"/>
      <c r="OIJ3216" s="132"/>
      <c r="OIK3216" s="132"/>
      <c r="OIL3216" s="132"/>
      <c r="OIM3216" s="132"/>
      <c r="OIN3216" s="132"/>
      <c r="OIO3216" s="132"/>
      <c r="OIP3216" s="132"/>
      <c r="OIQ3216" s="132"/>
      <c r="OIR3216" s="132"/>
      <c r="OIS3216" s="132"/>
      <c r="OIT3216" s="132"/>
      <c r="OIU3216" s="132"/>
      <c r="OIV3216" s="132"/>
      <c r="OIW3216" s="132"/>
      <c r="OIX3216" s="132"/>
      <c r="OIY3216" s="132"/>
      <c r="OIZ3216" s="132"/>
      <c r="OJA3216" s="132"/>
      <c r="OJB3216" s="132"/>
      <c r="OJC3216" s="132"/>
      <c r="OJD3216" s="132"/>
      <c r="OJE3216" s="132"/>
      <c r="OJF3216" s="132"/>
      <c r="OJG3216" s="132"/>
      <c r="OJH3216" s="132"/>
      <c r="OJI3216" s="132"/>
      <c r="OJJ3216" s="132"/>
      <c r="OJK3216" s="132"/>
      <c r="OJL3216" s="132"/>
      <c r="OJM3216" s="132"/>
      <c r="OJN3216" s="132"/>
      <c r="OJO3216" s="132"/>
      <c r="OJP3216" s="132"/>
      <c r="OJQ3216" s="132"/>
      <c r="OJR3216" s="132"/>
      <c r="OJS3216" s="132"/>
      <c r="OJT3216" s="132"/>
      <c r="OJU3216" s="132"/>
      <c r="OJV3216" s="132"/>
      <c r="OJW3216" s="132"/>
      <c r="OJX3216" s="132"/>
      <c r="OJY3216" s="132"/>
      <c r="OJZ3216" s="132"/>
      <c r="OKA3216" s="132"/>
      <c r="OKB3216" s="132"/>
      <c r="OKC3216" s="132"/>
      <c r="OKD3216" s="132"/>
      <c r="OKE3216" s="132"/>
      <c r="OKF3216" s="132"/>
      <c r="OKG3216" s="132"/>
      <c r="OKH3216" s="132"/>
      <c r="OKI3216" s="132"/>
      <c r="OKJ3216" s="132"/>
      <c r="OKK3216" s="132"/>
      <c r="OKL3216" s="132"/>
      <c r="OKM3216" s="132"/>
      <c r="OKN3216" s="132"/>
      <c r="OKO3216" s="132"/>
      <c r="OKP3216" s="132"/>
      <c r="OKQ3216" s="132"/>
      <c r="OKR3216" s="132"/>
      <c r="OKS3216" s="132"/>
      <c r="OKT3216" s="132"/>
      <c r="OKU3216" s="132"/>
      <c r="OKV3216" s="132"/>
      <c r="OKW3216" s="132"/>
      <c r="OKX3216" s="132"/>
      <c r="OKY3216" s="132"/>
      <c r="OKZ3216" s="132"/>
      <c r="OLA3216" s="132"/>
      <c r="OLB3216" s="132"/>
      <c r="OLC3216" s="132"/>
      <c r="OLD3216" s="132"/>
      <c r="OLE3216" s="132"/>
      <c r="OLF3216" s="132"/>
      <c r="OLG3216" s="132"/>
      <c r="OLH3216" s="132"/>
      <c r="OLI3216" s="132"/>
      <c r="OLJ3216" s="132"/>
      <c r="OLK3216" s="132"/>
      <c r="OLL3216" s="132"/>
      <c r="OLM3216" s="132"/>
      <c r="OLN3216" s="132"/>
      <c r="OLO3216" s="132"/>
      <c r="OLP3216" s="132"/>
      <c r="OLQ3216" s="132"/>
      <c r="OLR3216" s="132"/>
      <c r="OLS3216" s="132"/>
      <c r="OLT3216" s="132"/>
      <c r="OLU3216" s="132"/>
      <c r="OLV3216" s="132"/>
      <c r="OLW3216" s="132"/>
      <c r="OLX3216" s="132"/>
      <c r="OLY3216" s="132"/>
      <c r="OLZ3216" s="132"/>
      <c r="OMA3216" s="132"/>
      <c r="OMB3216" s="132"/>
      <c r="OMC3216" s="132"/>
      <c r="OMD3216" s="132"/>
      <c r="OME3216" s="132"/>
      <c r="OMF3216" s="132"/>
      <c r="OMG3216" s="132"/>
      <c r="OMH3216" s="132"/>
      <c r="OMI3216" s="132"/>
      <c r="OMJ3216" s="132"/>
      <c r="OMK3216" s="132"/>
      <c r="OML3216" s="132"/>
      <c r="OMM3216" s="132"/>
      <c r="OMN3216" s="132"/>
      <c r="OMO3216" s="132"/>
      <c r="OMP3216" s="132"/>
      <c r="OMQ3216" s="132"/>
      <c r="OMR3216" s="132"/>
      <c r="OMS3216" s="132"/>
      <c r="OMT3216" s="132"/>
      <c r="OMU3216" s="132"/>
      <c r="OMV3216" s="132"/>
      <c r="OMW3216" s="132"/>
      <c r="OMX3216" s="132"/>
      <c r="OMY3216" s="132"/>
      <c r="OMZ3216" s="132"/>
      <c r="ONA3216" s="132"/>
      <c r="ONB3216" s="132"/>
      <c r="ONC3216" s="132"/>
      <c r="OND3216" s="132"/>
      <c r="ONE3216" s="132"/>
      <c r="ONF3216" s="132"/>
      <c r="ONG3216" s="132"/>
      <c r="ONH3216" s="132"/>
      <c r="ONI3216" s="132"/>
      <c r="ONJ3216" s="132"/>
      <c r="ONK3216" s="132"/>
      <c r="ONL3216" s="132"/>
      <c r="ONM3216" s="132"/>
      <c r="ONN3216" s="132"/>
      <c r="ONO3216" s="132"/>
      <c r="ONP3216" s="132"/>
      <c r="ONQ3216" s="132"/>
      <c r="ONR3216" s="132"/>
      <c r="ONS3216" s="132"/>
      <c r="ONT3216" s="132"/>
      <c r="ONU3216" s="132"/>
      <c r="ONV3216" s="132"/>
      <c r="ONW3216" s="132"/>
      <c r="ONX3216" s="132"/>
      <c r="ONY3216" s="132"/>
      <c r="ONZ3216" s="132"/>
      <c r="OOA3216" s="132"/>
      <c r="OOB3216" s="132"/>
      <c r="OOC3216" s="132"/>
      <c r="OOD3216" s="132"/>
      <c r="OOE3216" s="132"/>
      <c r="OOF3216" s="132"/>
      <c r="OOG3216" s="132"/>
      <c r="OOH3216" s="132"/>
      <c r="OOI3216" s="132"/>
      <c r="OOJ3216" s="132"/>
      <c r="OOK3216" s="132"/>
      <c r="OOL3216" s="132"/>
      <c r="OOM3216" s="132"/>
      <c r="OON3216" s="132"/>
      <c r="OOO3216" s="132"/>
      <c r="OOP3216" s="132"/>
      <c r="OOQ3216" s="132"/>
      <c r="OOR3216" s="132"/>
      <c r="OOS3216" s="132"/>
      <c r="OOT3216" s="132"/>
      <c r="OOU3216" s="132"/>
      <c r="OOV3216" s="132"/>
      <c r="OOW3216" s="132"/>
      <c r="OOX3216" s="132"/>
      <c r="OOY3216" s="132"/>
      <c r="OOZ3216" s="132"/>
      <c r="OPA3216" s="132"/>
      <c r="OPB3216" s="132"/>
      <c r="OPC3216" s="132"/>
      <c r="OPD3216" s="132"/>
      <c r="OPE3216" s="132"/>
      <c r="OPF3216" s="132"/>
      <c r="OPG3216" s="132"/>
      <c r="OPH3216" s="132"/>
      <c r="OPI3216" s="132"/>
      <c r="OPJ3216" s="132"/>
      <c r="OPK3216" s="132"/>
      <c r="OPL3216" s="132"/>
      <c r="OPM3216" s="132"/>
      <c r="OPN3216" s="132"/>
      <c r="OPO3216" s="132"/>
      <c r="OPP3216" s="132"/>
      <c r="OPQ3216" s="132"/>
      <c r="OPR3216" s="132"/>
      <c r="OPS3216" s="132"/>
      <c r="OPT3216" s="132"/>
      <c r="OPU3216" s="132"/>
      <c r="OPV3216" s="132"/>
      <c r="OPW3216" s="132"/>
      <c r="OPX3216" s="132"/>
      <c r="OPY3216" s="132"/>
      <c r="OPZ3216" s="132"/>
      <c r="OQA3216" s="132"/>
      <c r="OQB3216" s="132"/>
      <c r="OQC3216" s="132"/>
      <c r="OQD3216" s="132"/>
      <c r="OQE3216" s="132"/>
      <c r="OQF3216" s="132"/>
      <c r="OQG3216" s="132"/>
      <c r="OQH3216" s="132"/>
      <c r="OQI3216" s="132"/>
      <c r="OQJ3216" s="132"/>
      <c r="OQK3216" s="132"/>
      <c r="OQL3216" s="132"/>
      <c r="OQM3216" s="132"/>
      <c r="OQN3216" s="132"/>
      <c r="OQO3216" s="132"/>
      <c r="OQP3216" s="132"/>
      <c r="OQQ3216" s="132"/>
      <c r="OQR3216" s="132"/>
      <c r="OQS3216" s="132"/>
      <c r="OQT3216" s="132"/>
      <c r="OQU3216" s="132"/>
      <c r="OQV3216" s="132"/>
      <c r="OQW3216" s="132"/>
      <c r="OQX3216" s="132"/>
      <c r="OQY3216" s="132"/>
      <c r="OQZ3216" s="132"/>
      <c r="ORA3216" s="132"/>
      <c r="ORB3216" s="132"/>
      <c r="ORC3216" s="132"/>
      <c r="ORD3216" s="132"/>
      <c r="ORE3216" s="132"/>
      <c r="ORF3216" s="132"/>
      <c r="ORG3216" s="132"/>
      <c r="ORH3216" s="132"/>
      <c r="ORI3216" s="132"/>
      <c r="ORJ3216" s="132"/>
      <c r="ORK3216" s="132"/>
      <c r="ORL3216" s="132"/>
      <c r="ORM3216" s="132"/>
      <c r="ORN3216" s="132"/>
      <c r="ORO3216" s="132"/>
      <c r="ORP3216" s="132"/>
      <c r="ORQ3216" s="132"/>
      <c r="ORR3216" s="132"/>
      <c r="ORS3216" s="132"/>
      <c r="ORT3216" s="132"/>
      <c r="ORU3216" s="132"/>
      <c r="ORV3216" s="132"/>
      <c r="ORW3216" s="132"/>
      <c r="ORX3216" s="132"/>
      <c r="ORY3216" s="132"/>
      <c r="ORZ3216" s="132"/>
      <c r="OSA3216" s="132"/>
      <c r="OSB3216" s="132"/>
      <c r="OSC3216" s="132"/>
      <c r="OSD3216" s="132"/>
      <c r="OSE3216" s="132"/>
      <c r="OSF3216" s="132"/>
      <c r="OSG3216" s="132"/>
      <c r="OSH3216" s="132"/>
      <c r="OSI3216" s="132"/>
      <c r="OSJ3216" s="132"/>
      <c r="OSK3216" s="132"/>
      <c r="OSL3216" s="132"/>
      <c r="OSM3216" s="132"/>
      <c r="OSN3216" s="132"/>
      <c r="OSO3216" s="132"/>
      <c r="OSP3216" s="132"/>
      <c r="OSQ3216" s="132"/>
      <c r="OSR3216" s="132"/>
      <c r="OSS3216" s="132"/>
      <c r="OST3216" s="132"/>
      <c r="OSU3216" s="132"/>
      <c r="OSV3216" s="132"/>
      <c r="OSW3216" s="132"/>
      <c r="OSX3216" s="132"/>
      <c r="OSY3216" s="132"/>
      <c r="OSZ3216" s="132"/>
      <c r="OTA3216" s="132"/>
      <c r="OTB3216" s="132"/>
      <c r="OTC3216" s="132"/>
      <c r="OTD3216" s="132"/>
      <c r="OTE3216" s="132"/>
      <c r="OTF3216" s="132"/>
      <c r="OTG3216" s="132"/>
      <c r="OTH3216" s="132"/>
      <c r="OTI3216" s="132"/>
      <c r="OTJ3216" s="132"/>
      <c r="OTK3216" s="132"/>
      <c r="OTL3216" s="132"/>
      <c r="OTM3216" s="132"/>
      <c r="OTN3216" s="132"/>
      <c r="OTO3216" s="132"/>
      <c r="OTP3216" s="132"/>
      <c r="OTQ3216" s="132"/>
      <c r="OTR3216" s="132"/>
      <c r="OTS3216" s="132"/>
      <c r="OTT3216" s="132"/>
      <c r="OTU3216" s="132"/>
      <c r="OTV3216" s="132"/>
      <c r="OTW3216" s="132"/>
      <c r="OTX3216" s="132"/>
      <c r="OTY3216" s="132"/>
      <c r="OTZ3216" s="132"/>
      <c r="OUA3216" s="132"/>
      <c r="OUB3216" s="132"/>
      <c r="OUC3216" s="132"/>
      <c r="OUD3216" s="132"/>
      <c r="OUE3216" s="132"/>
      <c r="OUF3216" s="132"/>
      <c r="OUG3216" s="132"/>
      <c r="OUH3216" s="132"/>
      <c r="OUI3216" s="132"/>
      <c r="OUJ3216" s="132"/>
      <c r="OUK3216" s="132"/>
      <c r="OUL3216" s="132"/>
      <c r="OUM3216" s="132"/>
      <c r="OUN3216" s="132"/>
      <c r="OUO3216" s="132"/>
      <c r="OUP3216" s="132"/>
      <c r="OUQ3216" s="132"/>
      <c r="OUR3216" s="132"/>
      <c r="OUS3216" s="132"/>
      <c r="OUT3216" s="132"/>
      <c r="OUU3216" s="132"/>
      <c r="OUV3216" s="132"/>
      <c r="OUW3216" s="132"/>
      <c r="OUX3216" s="132"/>
      <c r="OUY3216" s="132"/>
      <c r="OUZ3216" s="132"/>
      <c r="OVA3216" s="132"/>
      <c r="OVB3216" s="132"/>
      <c r="OVC3216" s="132"/>
      <c r="OVD3216" s="132"/>
      <c r="OVE3216" s="132"/>
      <c r="OVF3216" s="132"/>
      <c r="OVG3216" s="132"/>
      <c r="OVH3216" s="132"/>
      <c r="OVI3216" s="132"/>
      <c r="OVJ3216" s="132"/>
      <c r="OVK3216" s="132"/>
      <c r="OVL3216" s="132"/>
      <c r="OVM3216" s="132"/>
      <c r="OVN3216" s="132"/>
      <c r="OVO3216" s="132"/>
      <c r="OVP3216" s="132"/>
      <c r="OVQ3216" s="132"/>
      <c r="OVR3216" s="132"/>
      <c r="OVS3216" s="132"/>
      <c r="OVT3216" s="132"/>
      <c r="OVU3216" s="132"/>
      <c r="OVV3216" s="132"/>
      <c r="OVW3216" s="132"/>
      <c r="OVX3216" s="132"/>
      <c r="OVY3216" s="132"/>
      <c r="OVZ3216" s="132"/>
      <c r="OWA3216" s="132"/>
      <c r="OWB3216" s="132"/>
      <c r="OWC3216" s="132"/>
      <c r="OWD3216" s="132"/>
      <c r="OWE3216" s="132"/>
      <c r="OWF3216" s="132"/>
      <c r="OWG3216" s="132"/>
      <c r="OWH3216" s="132"/>
      <c r="OWI3216" s="132"/>
      <c r="OWJ3216" s="132"/>
      <c r="OWK3216" s="132"/>
      <c r="OWL3216" s="132"/>
      <c r="OWM3216" s="132"/>
      <c r="OWN3216" s="132"/>
      <c r="OWO3216" s="132"/>
      <c r="OWP3216" s="132"/>
      <c r="OWQ3216" s="132"/>
      <c r="OWR3216" s="132"/>
      <c r="OWS3216" s="132"/>
      <c r="OWT3216" s="132"/>
      <c r="OWU3216" s="132"/>
      <c r="OWV3216" s="132"/>
      <c r="OWW3216" s="132"/>
      <c r="OWX3216" s="132"/>
      <c r="OWY3216" s="132"/>
      <c r="OWZ3216" s="132"/>
      <c r="OXA3216" s="132"/>
      <c r="OXB3216" s="132"/>
      <c r="OXC3216" s="132"/>
      <c r="OXD3216" s="132"/>
      <c r="OXE3216" s="132"/>
      <c r="OXF3216" s="132"/>
      <c r="OXG3216" s="132"/>
      <c r="OXH3216" s="132"/>
      <c r="OXI3216" s="132"/>
      <c r="OXJ3216" s="132"/>
      <c r="OXK3216" s="132"/>
      <c r="OXL3216" s="132"/>
      <c r="OXM3216" s="132"/>
      <c r="OXN3216" s="132"/>
      <c r="OXO3216" s="132"/>
      <c r="OXP3216" s="132"/>
      <c r="OXQ3216" s="132"/>
      <c r="OXR3216" s="132"/>
      <c r="OXS3216" s="132"/>
      <c r="OXT3216" s="132"/>
      <c r="OXU3216" s="132"/>
      <c r="OXV3216" s="132"/>
      <c r="OXW3216" s="132"/>
      <c r="OXX3216" s="132"/>
      <c r="OXY3216" s="132"/>
      <c r="OXZ3216" s="132"/>
      <c r="OYA3216" s="132"/>
      <c r="OYB3216" s="132"/>
      <c r="OYC3216" s="132"/>
      <c r="OYD3216" s="132"/>
      <c r="OYE3216" s="132"/>
      <c r="OYF3216" s="132"/>
      <c r="OYG3216" s="132"/>
      <c r="OYH3216" s="132"/>
      <c r="OYI3216" s="132"/>
      <c r="OYJ3216" s="132"/>
      <c r="OYK3216" s="132"/>
      <c r="OYL3216" s="132"/>
      <c r="OYM3216" s="132"/>
      <c r="OYN3216" s="132"/>
      <c r="OYO3216" s="132"/>
      <c r="OYP3216" s="132"/>
      <c r="OYQ3216" s="132"/>
      <c r="OYR3216" s="132"/>
      <c r="OYS3216" s="132"/>
      <c r="OYT3216" s="132"/>
      <c r="OYU3216" s="132"/>
      <c r="OYV3216" s="132"/>
      <c r="OYW3216" s="132"/>
      <c r="OYX3216" s="132"/>
      <c r="OYY3216" s="132"/>
      <c r="OYZ3216" s="132"/>
      <c r="OZA3216" s="132"/>
      <c r="OZB3216" s="132"/>
      <c r="OZC3216" s="132"/>
      <c r="OZD3216" s="132"/>
      <c r="OZE3216" s="132"/>
      <c r="OZF3216" s="132"/>
      <c r="OZG3216" s="132"/>
      <c r="OZH3216" s="132"/>
      <c r="OZI3216" s="132"/>
      <c r="OZJ3216" s="132"/>
      <c r="OZK3216" s="132"/>
      <c r="OZL3216" s="132"/>
      <c r="OZM3216" s="132"/>
      <c r="OZN3216" s="132"/>
      <c r="OZO3216" s="132"/>
      <c r="OZP3216" s="132"/>
      <c r="OZQ3216" s="132"/>
      <c r="OZR3216" s="132"/>
      <c r="OZS3216" s="132"/>
      <c r="OZT3216" s="132"/>
      <c r="OZU3216" s="132"/>
      <c r="OZV3216" s="132"/>
      <c r="OZW3216" s="132"/>
      <c r="OZX3216" s="132"/>
      <c r="OZY3216" s="132"/>
      <c r="OZZ3216" s="132"/>
      <c r="PAA3216" s="132"/>
      <c r="PAB3216" s="132"/>
      <c r="PAC3216" s="132"/>
      <c r="PAD3216" s="132"/>
      <c r="PAE3216" s="132"/>
      <c r="PAF3216" s="132"/>
      <c r="PAG3216" s="132"/>
      <c r="PAH3216" s="132"/>
      <c r="PAI3216" s="132"/>
      <c r="PAJ3216" s="132"/>
      <c r="PAK3216" s="132"/>
      <c r="PAL3216" s="132"/>
      <c r="PAM3216" s="132"/>
      <c r="PAN3216" s="132"/>
      <c r="PAO3216" s="132"/>
      <c r="PAP3216" s="132"/>
      <c r="PAQ3216" s="132"/>
      <c r="PAR3216" s="132"/>
      <c r="PAS3216" s="132"/>
      <c r="PAT3216" s="132"/>
      <c r="PAU3216" s="132"/>
      <c r="PAV3216" s="132"/>
      <c r="PAW3216" s="132"/>
      <c r="PAX3216" s="132"/>
      <c r="PAY3216" s="132"/>
      <c r="PAZ3216" s="132"/>
      <c r="PBA3216" s="132"/>
      <c r="PBB3216" s="132"/>
      <c r="PBC3216" s="132"/>
      <c r="PBD3216" s="132"/>
      <c r="PBE3216" s="132"/>
      <c r="PBF3216" s="132"/>
      <c r="PBG3216" s="132"/>
      <c r="PBH3216" s="132"/>
      <c r="PBI3216" s="132"/>
      <c r="PBJ3216" s="132"/>
      <c r="PBK3216" s="132"/>
      <c r="PBL3216" s="132"/>
      <c r="PBM3216" s="132"/>
      <c r="PBN3216" s="132"/>
      <c r="PBO3216" s="132"/>
      <c r="PBP3216" s="132"/>
      <c r="PBQ3216" s="132"/>
      <c r="PBR3216" s="132"/>
      <c r="PBS3216" s="132"/>
      <c r="PBT3216" s="132"/>
      <c r="PBU3216" s="132"/>
      <c r="PBV3216" s="132"/>
      <c r="PBW3216" s="132"/>
      <c r="PBX3216" s="132"/>
      <c r="PBY3216" s="132"/>
      <c r="PBZ3216" s="132"/>
      <c r="PCA3216" s="132"/>
      <c r="PCB3216" s="132"/>
      <c r="PCC3216" s="132"/>
      <c r="PCD3216" s="132"/>
      <c r="PCE3216" s="132"/>
      <c r="PCF3216" s="132"/>
      <c r="PCG3216" s="132"/>
      <c r="PCH3216" s="132"/>
      <c r="PCI3216" s="132"/>
      <c r="PCJ3216" s="132"/>
      <c r="PCK3216" s="132"/>
      <c r="PCL3216" s="132"/>
      <c r="PCM3216" s="132"/>
      <c r="PCN3216" s="132"/>
      <c r="PCO3216" s="132"/>
      <c r="PCP3216" s="132"/>
      <c r="PCQ3216" s="132"/>
      <c r="PCR3216" s="132"/>
      <c r="PCS3216" s="132"/>
      <c r="PCT3216" s="132"/>
      <c r="PCU3216" s="132"/>
      <c r="PCV3216" s="132"/>
      <c r="PCW3216" s="132"/>
      <c r="PCX3216" s="132"/>
      <c r="PCY3216" s="132"/>
      <c r="PCZ3216" s="132"/>
      <c r="PDA3216" s="132"/>
      <c r="PDB3216" s="132"/>
      <c r="PDC3216" s="132"/>
      <c r="PDD3216" s="132"/>
      <c r="PDE3216" s="132"/>
      <c r="PDF3216" s="132"/>
      <c r="PDG3216" s="132"/>
      <c r="PDH3216" s="132"/>
      <c r="PDI3216" s="132"/>
      <c r="PDJ3216" s="132"/>
      <c r="PDK3216" s="132"/>
      <c r="PDL3216" s="132"/>
      <c r="PDM3216" s="132"/>
      <c r="PDN3216" s="132"/>
      <c r="PDO3216" s="132"/>
      <c r="PDP3216" s="132"/>
      <c r="PDQ3216" s="132"/>
      <c r="PDR3216" s="132"/>
      <c r="PDS3216" s="132"/>
      <c r="PDT3216" s="132"/>
      <c r="PDU3216" s="132"/>
      <c r="PDV3216" s="132"/>
      <c r="PDW3216" s="132"/>
      <c r="PDX3216" s="132"/>
      <c r="PDY3216" s="132"/>
      <c r="PDZ3216" s="132"/>
      <c r="PEA3216" s="132"/>
      <c r="PEB3216" s="132"/>
      <c r="PEC3216" s="132"/>
      <c r="PED3216" s="132"/>
      <c r="PEE3216" s="132"/>
      <c r="PEF3216" s="132"/>
      <c r="PEG3216" s="132"/>
      <c r="PEH3216" s="132"/>
      <c r="PEI3216" s="132"/>
      <c r="PEJ3216" s="132"/>
      <c r="PEK3216" s="132"/>
      <c r="PEL3216" s="132"/>
      <c r="PEM3216" s="132"/>
      <c r="PEN3216" s="132"/>
      <c r="PEO3216" s="132"/>
      <c r="PEP3216" s="132"/>
      <c r="PEQ3216" s="132"/>
      <c r="PER3216" s="132"/>
      <c r="PES3216" s="132"/>
      <c r="PET3216" s="132"/>
      <c r="PEU3216" s="132"/>
      <c r="PEV3216" s="132"/>
      <c r="PEW3216" s="132"/>
      <c r="PEX3216" s="132"/>
      <c r="PEY3216" s="132"/>
      <c r="PEZ3216" s="132"/>
      <c r="PFA3216" s="132"/>
      <c r="PFB3216" s="132"/>
      <c r="PFC3216" s="132"/>
      <c r="PFD3216" s="132"/>
      <c r="PFE3216" s="132"/>
      <c r="PFF3216" s="132"/>
      <c r="PFG3216" s="132"/>
      <c r="PFH3216" s="132"/>
      <c r="PFI3216" s="132"/>
      <c r="PFJ3216" s="132"/>
      <c r="PFK3216" s="132"/>
      <c r="PFL3216" s="132"/>
      <c r="PFM3216" s="132"/>
      <c r="PFN3216" s="132"/>
      <c r="PFO3216" s="132"/>
      <c r="PFP3216" s="132"/>
      <c r="PFQ3216" s="132"/>
      <c r="PFR3216" s="132"/>
      <c r="PFS3216" s="132"/>
      <c r="PFT3216" s="132"/>
      <c r="PFU3216" s="132"/>
      <c r="PFV3216" s="132"/>
      <c r="PFW3216" s="132"/>
      <c r="PFX3216" s="132"/>
      <c r="PFY3216" s="132"/>
      <c r="PFZ3216" s="132"/>
      <c r="PGA3216" s="132"/>
      <c r="PGB3216" s="132"/>
      <c r="PGC3216" s="132"/>
      <c r="PGD3216" s="132"/>
      <c r="PGE3216" s="132"/>
      <c r="PGF3216" s="132"/>
      <c r="PGG3216" s="132"/>
      <c r="PGH3216" s="132"/>
      <c r="PGI3216" s="132"/>
      <c r="PGJ3216" s="132"/>
      <c r="PGK3216" s="132"/>
      <c r="PGL3216" s="132"/>
      <c r="PGM3216" s="132"/>
      <c r="PGN3216" s="132"/>
      <c r="PGO3216" s="132"/>
      <c r="PGP3216" s="132"/>
      <c r="PGQ3216" s="132"/>
      <c r="PGR3216" s="132"/>
      <c r="PGS3216" s="132"/>
      <c r="PGT3216" s="132"/>
      <c r="PGU3216" s="132"/>
      <c r="PGV3216" s="132"/>
      <c r="PGW3216" s="132"/>
      <c r="PGX3216" s="132"/>
      <c r="PGY3216" s="132"/>
      <c r="PGZ3216" s="132"/>
      <c r="PHA3216" s="132"/>
      <c r="PHB3216" s="132"/>
      <c r="PHC3216" s="132"/>
      <c r="PHD3216" s="132"/>
      <c r="PHE3216" s="132"/>
      <c r="PHF3216" s="132"/>
      <c r="PHG3216" s="132"/>
      <c r="PHH3216" s="132"/>
      <c r="PHI3216" s="132"/>
      <c r="PHJ3216" s="132"/>
      <c r="PHK3216" s="132"/>
      <c r="PHL3216" s="132"/>
      <c r="PHM3216" s="132"/>
      <c r="PHN3216" s="132"/>
      <c r="PHO3216" s="132"/>
      <c r="PHP3216" s="132"/>
      <c r="PHQ3216" s="132"/>
      <c r="PHR3216" s="132"/>
      <c r="PHS3216" s="132"/>
      <c r="PHT3216" s="132"/>
      <c r="PHU3216" s="132"/>
      <c r="PHV3216" s="132"/>
      <c r="PHW3216" s="132"/>
      <c r="PHX3216" s="132"/>
      <c r="PHY3216" s="132"/>
      <c r="PHZ3216" s="132"/>
      <c r="PIA3216" s="132"/>
      <c r="PIB3216" s="132"/>
      <c r="PIC3216" s="132"/>
      <c r="PID3216" s="132"/>
      <c r="PIE3216" s="132"/>
      <c r="PIF3216" s="132"/>
      <c r="PIG3216" s="132"/>
      <c r="PIH3216" s="132"/>
      <c r="PII3216" s="132"/>
      <c r="PIJ3216" s="132"/>
      <c r="PIK3216" s="132"/>
      <c r="PIL3216" s="132"/>
      <c r="PIM3216" s="132"/>
      <c r="PIN3216" s="132"/>
      <c r="PIO3216" s="132"/>
      <c r="PIP3216" s="132"/>
      <c r="PIQ3216" s="132"/>
      <c r="PIR3216" s="132"/>
      <c r="PIS3216" s="132"/>
      <c r="PIT3216" s="132"/>
      <c r="PIU3216" s="132"/>
      <c r="PIV3216" s="132"/>
      <c r="PIW3216" s="132"/>
      <c r="PIX3216" s="132"/>
      <c r="PIY3216" s="132"/>
      <c r="PIZ3216" s="132"/>
      <c r="PJA3216" s="132"/>
      <c r="PJB3216" s="132"/>
      <c r="PJC3216" s="132"/>
      <c r="PJD3216" s="132"/>
      <c r="PJE3216" s="132"/>
      <c r="PJF3216" s="132"/>
      <c r="PJG3216" s="132"/>
      <c r="PJH3216" s="132"/>
      <c r="PJI3216" s="132"/>
      <c r="PJJ3216" s="132"/>
      <c r="PJK3216" s="132"/>
      <c r="PJL3216" s="132"/>
      <c r="PJM3216" s="132"/>
      <c r="PJN3216" s="132"/>
      <c r="PJO3216" s="132"/>
      <c r="PJP3216" s="132"/>
      <c r="PJQ3216" s="132"/>
      <c r="PJR3216" s="132"/>
      <c r="PJS3216" s="132"/>
      <c r="PJT3216" s="132"/>
      <c r="PJU3216" s="132"/>
      <c r="PJV3216" s="132"/>
      <c r="PJW3216" s="132"/>
      <c r="PJX3216" s="132"/>
      <c r="PJY3216" s="132"/>
      <c r="PJZ3216" s="132"/>
      <c r="PKA3216" s="132"/>
      <c r="PKB3216" s="132"/>
      <c r="PKC3216" s="132"/>
      <c r="PKD3216" s="132"/>
      <c r="PKE3216" s="132"/>
      <c r="PKF3216" s="132"/>
      <c r="PKG3216" s="132"/>
      <c r="PKH3216" s="132"/>
      <c r="PKI3216" s="132"/>
      <c r="PKJ3216" s="132"/>
      <c r="PKK3216" s="132"/>
      <c r="PKL3216" s="132"/>
      <c r="PKM3216" s="132"/>
      <c r="PKN3216" s="132"/>
      <c r="PKO3216" s="132"/>
      <c r="PKP3216" s="132"/>
      <c r="PKQ3216" s="132"/>
      <c r="PKR3216" s="132"/>
      <c r="PKS3216" s="132"/>
      <c r="PKT3216" s="132"/>
      <c r="PKU3216" s="132"/>
      <c r="PKV3216" s="132"/>
      <c r="PKW3216" s="132"/>
      <c r="PKX3216" s="132"/>
      <c r="PKY3216" s="132"/>
      <c r="PKZ3216" s="132"/>
      <c r="PLA3216" s="132"/>
      <c r="PLB3216" s="132"/>
      <c r="PLC3216" s="132"/>
      <c r="PLD3216" s="132"/>
      <c r="PLE3216" s="132"/>
      <c r="PLF3216" s="132"/>
      <c r="PLG3216" s="132"/>
      <c r="PLH3216" s="132"/>
      <c r="PLI3216" s="132"/>
      <c r="PLJ3216" s="132"/>
      <c r="PLK3216" s="132"/>
      <c r="PLL3216" s="132"/>
      <c r="PLM3216" s="132"/>
      <c r="PLN3216" s="132"/>
      <c r="PLO3216" s="132"/>
      <c r="PLP3216" s="132"/>
      <c r="PLQ3216" s="132"/>
      <c r="PLR3216" s="132"/>
      <c r="PLS3216" s="132"/>
      <c r="PLT3216" s="132"/>
      <c r="PLU3216" s="132"/>
      <c r="PLV3216" s="132"/>
      <c r="PLW3216" s="132"/>
      <c r="PLX3216" s="132"/>
      <c r="PLY3216" s="132"/>
      <c r="PLZ3216" s="132"/>
      <c r="PMA3216" s="132"/>
      <c r="PMB3216" s="132"/>
      <c r="PMC3216" s="132"/>
      <c r="PMD3216" s="132"/>
      <c r="PME3216" s="132"/>
      <c r="PMF3216" s="132"/>
      <c r="PMG3216" s="132"/>
      <c r="PMH3216" s="132"/>
      <c r="PMI3216" s="132"/>
      <c r="PMJ3216" s="132"/>
      <c r="PMK3216" s="132"/>
      <c r="PML3216" s="132"/>
      <c r="PMM3216" s="132"/>
      <c r="PMN3216" s="132"/>
      <c r="PMO3216" s="132"/>
      <c r="PMP3216" s="132"/>
      <c r="PMQ3216" s="132"/>
      <c r="PMR3216" s="132"/>
      <c r="PMS3216" s="132"/>
      <c r="PMT3216" s="132"/>
      <c r="PMU3216" s="132"/>
      <c r="PMV3216" s="132"/>
      <c r="PMW3216" s="132"/>
      <c r="PMX3216" s="132"/>
      <c r="PMY3216" s="132"/>
      <c r="PMZ3216" s="132"/>
      <c r="PNA3216" s="132"/>
      <c r="PNB3216" s="132"/>
      <c r="PNC3216" s="132"/>
      <c r="PND3216" s="132"/>
      <c r="PNE3216" s="132"/>
      <c r="PNF3216" s="132"/>
      <c r="PNG3216" s="132"/>
      <c r="PNH3216" s="132"/>
      <c r="PNI3216" s="132"/>
      <c r="PNJ3216" s="132"/>
      <c r="PNK3216" s="132"/>
      <c r="PNL3216" s="132"/>
      <c r="PNM3216" s="132"/>
      <c r="PNN3216" s="132"/>
      <c r="PNO3216" s="132"/>
      <c r="PNP3216" s="132"/>
      <c r="PNQ3216" s="132"/>
      <c r="PNR3216" s="132"/>
      <c r="PNS3216" s="132"/>
      <c r="PNT3216" s="132"/>
      <c r="PNU3216" s="132"/>
      <c r="PNV3216" s="132"/>
      <c r="PNW3216" s="132"/>
      <c r="PNX3216" s="132"/>
      <c r="PNY3216" s="132"/>
      <c r="PNZ3216" s="132"/>
      <c r="POA3216" s="132"/>
      <c r="POB3216" s="132"/>
      <c r="POC3216" s="132"/>
      <c r="POD3216" s="132"/>
      <c r="POE3216" s="132"/>
      <c r="POF3216" s="132"/>
      <c r="POG3216" s="132"/>
      <c r="POH3216" s="132"/>
      <c r="POI3216" s="132"/>
      <c r="POJ3216" s="132"/>
      <c r="POK3216" s="132"/>
      <c r="POL3216" s="132"/>
      <c r="POM3216" s="132"/>
      <c r="PON3216" s="132"/>
      <c r="POO3216" s="132"/>
      <c r="POP3216" s="132"/>
      <c r="POQ3216" s="132"/>
      <c r="POR3216" s="132"/>
      <c r="POS3216" s="132"/>
      <c r="POT3216" s="132"/>
      <c r="POU3216" s="132"/>
      <c r="POV3216" s="132"/>
      <c r="POW3216" s="132"/>
      <c r="POX3216" s="132"/>
      <c r="POY3216" s="132"/>
      <c r="POZ3216" s="132"/>
      <c r="PPA3216" s="132"/>
      <c r="PPB3216" s="132"/>
      <c r="PPC3216" s="132"/>
      <c r="PPD3216" s="132"/>
      <c r="PPE3216" s="132"/>
      <c r="PPF3216" s="132"/>
      <c r="PPG3216" s="132"/>
      <c r="PPH3216" s="132"/>
      <c r="PPI3216" s="132"/>
      <c r="PPJ3216" s="132"/>
      <c r="PPK3216" s="132"/>
      <c r="PPL3216" s="132"/>
      <c r="PPM3216" s="132"/>
      <c r="PPN3216" s="132"/>
      <c r="PPO3216" s="132"/>
      <c r="PPP3216" s="132"/>
      <c r="PPQ3216" s="132"/>
      <c r="PPR3216" s="132"/>
      <c r="PPS3216" s="132"/>
      <c r="PPT3216" s="132"/>
      <c r="PPU3216" s="132"/>
      <c r="PPV3216" s="132"/>
      <c r="PPW3216" s="132"/>
      <c r="PPX3216" s="132"/>
      <c r="PPY3216" s="132"/>
      <c r="PPZ3216" s="132"/>
      <c r="PQA3216" s="132"/>
      <c r="PQB3216" s="132"/>
      <c r="PQC3216" s="132"/>
      <c r="PQD3216" s="132"/>
      <c r="PQE3216" s="132"/>
      <c r="PQF3216" s="132"/>
      <c r="PQG3216" s="132"/>
      <c r="PQH3216" s="132"/>
      <c r="PQI3216" s="132"/>
      <c r="PQJ3216" s="132"/>
      <c r="PQK3216" s="132"/>
      <c r="PQL3216" s="132"/>
      <c r="PQM3216" s="132"/>
      <c r="PQN3216" s="132"/>
      <c r="PQO3216" s="132"/>
      <c r="PQP3216" s="132"/>
      <c r="PQQ3216" s="132"/>
      <c r="PQR3216" s="132"/>
      <c r="PQS3216" s="132"/>
      <c r="PQT3216" s="132"/>
      <c r="PQU3216" s="132"/>
      <c r="PQV3216" s="132"/>
      <c r="PQW3216" s="132"/>
      <c r="PQX3216" s="132"/>
      <c r="PQY3216" s="132"/>
      <c r="PQZ3216" s="132"/>
      <c r="PRA3216" s="132"/>
      <c r="PRB3216" s="132"/>
      <c r="PRC3216" s="132"/>
      <c r="PRD3216" s="132"/>
      <c r="PRE3216" s="132"/>
      <c r="PRF3216" s="132"/>
      <c r="PRG3216" s="132"/>
      <c r="PRH3216" s="132"/>
      <c r="PRI3216" s="132"/>
      <c r="PRJ3216" s="132"/>
      <c r="PRK3216" s="132"/>
      <c r="PRL3216" s="132"/>
      <c r="PRM3216" s="132"/>
      <c r="PRN3216" s="132"/>
      <c r="PRO3216" s="132"/>
      <c r="PRP3216" s="132"/>
      <c r="PRQ3216" s="132"/>
      <c r="PRR3216" s="132"/>
      <c r="PRS3216" s="132"/>
      <c r="PRT3216" s="132"/>
      <c r="PRU3216" s="132"/>
      <c r="PRV3216" s="132"/>
      <c r="PRW3216" s="132"/>
      <c r="PRX3216" s="132"/>
      <c r="PRY3216" s="132"/>
      <c r="PRZ3216" s="132"/>
      <c r="PSA3216" s="132"/>
      <c r="PSB3216" s="132"/>
      <c r="PSC3216" s="132"/>
      <c r="PSD3216" s="132"/>
      <c r="PSE3216" s="132"/>
      <c r="PSF3216" s="132"/>
      <c r="PSG3216" s="132"/>
      <c r="PSH3216" s="132"/>
      <c r="PSI3216" s="132"/>
      <c r="PSJ3216" s="132"/>
      <c r="PSK3216" s="132"/>
      <c r="PSL3216" s="132"/>
      <c r="PSM3216" s="132"/>
      <c r="PSN3216" s="132"/>
      <c r="PSO3216" s="132"/>
      <c r="PSP3216" s="132"/>
      <c r="PSQ3216" s="132"/>
      <c r="PSR3216" s="132"/>
      <c r="PSS3216" s="132"/>
      <c r="PST3216" s="132"/>
      <c r="PSU3216" s="132"/>
      <c r="PSV3216" s="132"/>
      <c r="PSW3216" s="132"/>
      <c r="PSX3216" s="132"/>
      <c r="PSY3216" s="132"/>
      <c r="PSZ3216" s="132"/>
      <c r="PTA3216" s="132"/>
      <c r="PTB3216" s="132"/>
      <c r="PTC3216" s="132"/>
      <c r="PTD3216" s="132"/>
      <c r="PTE3216" s="132"/>
      <c r="PTF3216" s="132"/>
      <c r="PTG3216" s="132"/>
      <c r="PTH3216" s="132"/>
      <c r="PTI3216" s="132"/>
      <c r="PTJ3216" s="132"/>
      <c r="PTK3216" s="132"/>
      <c r="PTL3216" s="132"/>
      <c r="PTM3216" s="132"/>
      <c r="PTN3216" s="132"/>
      <c r="PTO3216" s="132"/>
      <c r="PTP3216" s="132"/>
      <c r="PTQ3216" s="132"/>
      <c r="PTR3216" s="132"/>
      <c r="PTS3216" s="132"/>
      <c r="PTT3216" s="132"/>
      <c r="PTU3216" s="132"/>
      <c r="PTV3216" s="132"/>
      <c r="PTW3216" s="132"/>
      <c r="PTX3216" s="132"/>
      <c r="PTY3216" s="132"/>
      <c r="PTZ3216" s="132"/>
      <c r="PUA3216" s="132"/>
      <c r="PUB3216" s="132"/>
      <c r="PUC3216" s="132"/>
      <c r="PUD3216" s="132"/>
      <c r="PUE3216" s="132"/>
      <c r="PUF3216" s="132"/>
      <c r="PUG3216" s="132"/>
      <c r="PUH3216" s="132"/>
      <c r="PUI3216" s="132"/>
      <c r="PUJ3216" s="132"/>
      <c r="PUK3216" s="132"/>
      <c r="PUL3216" s="132"/>
      <c r="PUM3216" s="132"/>
      <c r="PUN3216" s="132"/>
      <c r="PUO3216" s="132"/>
      <c r="PUP3216" s="132"/>
      <c r="PUQ3216" s="132"/>
      <c r="PUR3216" s="132"/>
      <c r="PUS3216" s="132"/>
      <c r="PUT3216" s="132"/>
      <c r="PUU3216" s="132"/>
      <c r="PUV3216" s="132"/>
      <c r="PUW3216" s="132"/>
      <c r="PUX3216" s="132"/>
      <c r="PUY3216" s="132"/>
      <c r="PUZ3216" s="132"/>
      <c r="PVA3216" s="132"/>
      <c r="PVB3216" s="132"/>
      <c r="PVC3216" s="132"/>
      <c r="PVD3216" s="132"/>
      <c r="PVE3216" s="132"/>
      <c r="PVF3216" s="132"/>
      <c r="PVG3216" s="132"/>
      <c r="PVH3216" s="132"/>
      <c r="PVI3216" s="132"/>
      <c r="PVJ3216" s="132"/>
      <c r="PVK3216" s="132"/>
      <c r="PVL3216" s="132"/>
      <c r="PVM3216" s="132"/>
      <c r="PVN3216" s="132"/>
      <c r="PVO3216" s="132"/>
      <c r="PVP3216" s="132"/>
      <c r="PVQ3216" s="132"/>
      <c r="PVR3216" s="132"/>
      <c r="PVS3216" s="132"/>
      <c r="PVT3216" s="132"/>
      <c r="PVU3216" s="132"/>
      <c r="PVV3216" s="132"/>
      <c r="PVW3216" s="132"/>
      <c r="PVX3216" s="132"/>
      <c r="PVY3216" s="132"/>
      <c r="PVZ3216" s="132"/>
      <c r="PWA3216" s="132"/>
      <c r="PWB3216" s="132"/>
      <c r="PWC3216" s="132"/>
      <c r="PWD3216" s="132"/>
      <c r="PWE3216" s="132"/>
      <c r="PWF3216" s="132"/>
      <c r="PWG3216" s="132"/>
      <c r="PWH3216" s="132"/>
      <c r="PWI3216" s="132"/>
      <c r="PWJ3216" s="132"/>
      <c r="PWK3216" s="132"/>
      <c r="PWL3216" s="132"/>
      <c r="PWM3216" s="132"/>
      <c r="PWN3216" s="132"/>
      <c r="PWO3216" s="132"/>
      <c r="PWP3216" s="132"/>
      <c r="PWQ3216" s="132"/>
      <c r="PWR3216" s="132"/>
      <c r="PWS3216" s="132"/>
      <c r="PWT3216" s="132"/>
      <c r="PWU3216" s="132"/>
      <c r="PWV3216" s="132"/>
      <c r="PWW3216" s="132"/>
      <c r="PWX3216" s="132"/>
      <c r="PWY3216" s="132"/>
      <c r="PWZ3216" s="132"/>
      <c r="PXA3216" s="132"/>
      <c r="PXB3216" s="132"/>
      <c r="PXC3216" s="132"/>
      <c r="PXD3216" s="132"/>
      <c r="PXE3216" s="132"/>
      <c r="PXF3216" s="132"/>
      <c r="PXG3216" s="132"/>
      <c r="PXH3216" s="132"/>
      <c r="PXI3216" s="132"/>
      <c r="PXJ3216" s="132"/>
      <c r="PXK3216" s="132"/>
      <c r="PXL3216" s="132"/>
      <c r="PXM3216" s="132"/>
      <c r="PXN3216" s="132"/>
      <c r="PXO3216" s="132"/>
      <c r="PXP3216" s="132"/>
      <c r="PXQ3216" s="132"/>
      <c r="PXR3216" s="132"/>
      <c r="PXS3216" s="132"/>
      <c r="PXT3216" s="132"/>
      <c r="PXU3216" s="132"/>
      <c r="PXV3216" s="132"/>
      <c r="PXW3216" s="132"/>
      <c r="PXX3216" s="132"/>
      <c r="PXY3216" s="132"/>
      <c r="PXZ3216" s="132"/>
      <c r="PYA3216" s="132"/>
      <c r="PYB3216" s="132"/>
      <c r="PYC3216" s="132"/>
      <c r="PYD3216" s="132"/>
      <c r="PYE3216" s="132"/>
      <c r="PYF3216" s="132"/>
      <c r="PYG3216" s="132"/>
      <c r="PYH3216" s="132"/>
      <c r="PYI3216" s="132"/>
      <c r="PYJ3216" s="132"/>
      <c r="PYK3216" s="132"/>
      <c r="PYL3216" s="132"/>
      <c r="PYM3216" s="132"/>
      <c r="PYN3216" s="132"/>
      <c r="PYO3216" s="132"/>
      <c r="PYP3216" s="132"/>
      <c r="PYQ3216" s="132"/>
      <c r="PYR3216" s="132"/>
      <c r="PYS3216" s="132"/>
      <c r="PYT3216" s="132"/>
      <c r="PYU3216" s="132"/>
      <c r="PYV3216" s="132"/>
      <c r="PYW3216" s="132"/>
      <c r="PYX3216" s="132"/>
      <c r="PYY3216" s="132"/>
      <c r="PYZ3216" s="132"/>
      <c r="PZA3216" s="132"/>
      <c r="PZB3216" s="132"/>
      <c r="PZC3216" s="132"/>
      <c r="PZD3216" s="132"/>
      <c r="PZE3216" s="132"/>
      <c r="PZF3216" s="132"/>
      <c r="PZG3216" s="132"/>
      <c r="PZH3216" s="132"/>
      <c r="PZI3216" s="132"/>
      <c r="PZJ3216" s="132"/>
      <c r="PZK3216" s="132"/>
      <c r="PZL3216" s="132"/>
      <c r="PZM3216" s="132"/>
      <c r="PZN3216" s="132"/>
      <c r="PZO3216" s="132"/>
      <c r="PZP3216" s="132"/>
      <c r="PZQ3216" s="132"/>
      <c r="PZR3216" s="132"/>
      <c r="PZS3216" s="132"/>
      <c r="PZT3216" s="132"/>
      <c r="PZU3216" s="132"/>
      <c r="PZV3216" s="132"/>
      <c r="PZW3216" s="132"/>
      <c r="PZX3216" s="132"/>
      <c r="PZY3216" s="132"/>
      <c r="PZZ3216" s="132"/>
      <c r="QAA3216" s="132"/>
      <c r="QAB3216" s="132"/>
      <c r="QAC3216" s="132"/>
      <c r="QAD3216" s="132"/>
      <c r="QAE3216" s="132"/>
      <c r="QAF3216" s="132"/>
      <c r="QAG3216" s="132"/>
      <c r="QAH3216" s="132"/>
      <c r="QAI3216" s="132"/>
      <c r="QAJ3216" s="132"/>
      <c r="QAK3216" s="132"/>
      <c r="QAL3216" s="132"/>
      <c r="QAM3216" s="132"/>
      <c r="QAN3216" s="132"/>
      <c r="QAO3216" s="132"/>
      <c r="QAP3216" s="132"/>
      <c r="QAQ3216" s="132"/>
      <c r="QAR3216" s="132"/>
      <c r="QAS3216" s="132"/>
      <c r="QAT3216" s="132"/>
      <c r="QAU3216" s="132"/>
      <c r="QAV3216" s="132"/>
      <c r="QAW3216" s="132"/>
      <c r="QAX3216" s="132"/>
      <c r="QAY3216" s="132"/>
      <c r="QAZ3216" s="132"/>
      <c r="QBA3216" s="132"/>
      <c r="QBB3216" s="132"/>
      <c r="QBC3216" s="132"/>
      <c r="QBD3216" s="132"/>
      <c r="QBE3216" s="132"/>
      <c r="QBF3216" s="132"/>
      <c r="QBG3216" s="132"/>
      <c r="QBH3216" s="132"/>
      <c r="QBI3216" s="132"/>
      <c r="QBJ3216" s="132"/>
      <c r="QBK3216" s="132"/>
      <c r="QBL3216" s="132"/>
      <c r="QBM3216" s="132"/>
      <c r="QBN3216" s="132"/>
      <c r="QBO3216" s="132"/>
      <c r="QBP3216" s="132"/>
      <c r="QBQ3216" s="132"/>
      <c r="QBR3216" s="132"/>
      <c r="QBS3216" s="132"/>
      <c r="QBT3216" s="132"/>
      <c r="QBU3216" s="132"/>
      <c r="QBV3216" s="132"/>
      <c r="QBW3216" s="132"/>
      <c r="QBX3216" s="132"/>
      <c r="QBY3216" s="132"/>
      <c r="QBZ3216" s="132"/>
      <c r="QCA3216" s="132"/>
      <c r="QCB3216" s="132"/>
      <c r="QCC3216" s="132"/>
      <c r="QCD3216" s="132"/>
      <c r="QCE3216" s="132"/>
      <c r="QCF3216" s="132"/>
      <c r="QCG3216" s="132"/>
      <c r="QCH3216" s="132"/>
      <c r="QCI3216" s="132"/>
      <c r="QCJ3216" s="132"/>
      <c r="QCK3216" s="132"/>
      <c r="QCL3216" s="132"/>
      <c r="QCM3216" s="132"/>
      <c r="QCN3216" s="132"/>
      <c r="QCO3216" s="132"/>
      <c r="QCP3216" s="132"/>
      <c r="QCQ3216" s="132"/>
      <c r="QCR3216" s="132"/>
      <c r="QCS3216" s="132"/>
      <c r="QCT3216" s="132"/>
      <c r="QCU3216" s="132"/>
      <c r="QCV3216" s="132"/>
      <c r="QCW3216" s="132"/>
      <c r="QCX3216" s="132"/>
      <c r="QCY3216" s="132"/>
      <c r="QCZ3216" s="132"/>
      <c r="QDA3216" s="132"/>
      <c r="QDB3216" s="132"/>
      <c r="QDC3216" s="132"/>
      <c r="QDD3216" s="132"/>
      <c r="QDE3216" s="132"/>
      <c r="QDF3216" s="132"/>
      <c r="QDG3216" s="132"/>
      <c r="QDH3216" s="132"/>
      <c r="QDI3216" s="132"/>
      <c r="QDJ3216" s="132"/>
      <c r="QDK3216" s="132"/>
      <c r="QDL3216" s="132"/>
      <c r="QDM3216" s="132"/>
      <c r="QDN3216" s="132"/>
      <c r="QDO3216" s="132"/>
      <c r="QDP3216" s="132"/>
      <c r="QDQ3216" s="132"/>
      <c r="QDR3216" s="132"/>
      <c r="QDS3216" s="132"/>
      <c r="QDT3216" s="132"/>
      <c r="QDU3216" s="132"/>
      <c r="QDV3216" s="132"/>
      <c r="QDW3216" s="132"/>
      <c r="QDX3216" s="132"/>
      <c r="QDY3216" s="132"/>
      <c r="QDZ3216" s="132"/>
      <c r="QEA3216" s="132"/>
      <c r="QEB3216" s="132"/>
      <c r="QEC3216" s="132"/>
      <c r="QED3216" s="132"/>
      <c r="QEE3216" s="132"/>
      <c r="QEF3216" s="132"/>
      <c r="QEG3216" s="132"/>
      <c r="QEH3216" s="132"/>
      <c r="QEI3216" s="132"/>
      <c r="QEJ3216" s="132"/>
      <c r="QEK3216" s="132"/>
      <c r="QEL3216" s="132"/>
      <c r="QEM3216" s="132"/>
      <c r="QEN3216" s="132"/>
      <c r="QEO3216" s="132"/>
      <c r="QEP3216" s="132"/>
      <c r="QEQ3216" s="132"/>
      <c r="QER3216" s="132"/>
      <c r="QES3216" s="132"/>
      <c r="QET3216" s="132"/>
      <c r="QEU3216" s="132"/>
      <c r="QEV3216" s="132"/>
      <c r="QEW3216" s="132"/>
      <c r="QEX3216" s="132"/>
      <c r="QEY3216" s="132"/>
      <c r="QEZ3216" s="132"/>
      <c r="QFA3216" s="132"/>
      <c r="QFB3216" s="132"/>
      <c r="QFC3216" s="132"/>
      <c r="QFD3216" s="132"/>
      <c r="QFE3216" s="132"/>
      <c r="QFF3216" s="132"/>
      <c r="QFG3216" s="132"/>
      <c r="QFH3216" s="132"/>
      <c r="QFI3216" s="132"/>
      <c r="QFJ3216" s="132"/>
      <c r="QFK3216" s="132"/>
      <c r="QFL3216" s="132"/>
      <c r="QFM3216" s="132"/>
      <c r="QFN3216" s="132"/>
      <c r="QFO3216" s="132"/>
      <c r="QFP3216" s="132"/>
      <c r="QFQ3216" s="132"/>
      <c r="QFR3216" s="132"/>
      <c r="QFS3216" s="132"/>
      <c r="QFT3216" s="132"/>
      <c r="QFU3216" s="132"/>
      <c r="QFV3216" s="132"/>
      <c r="QFW3216" s="132"/>
      <c r="QFX3216" s="132"/>
      <c r="QFY3216" s="132"/>
      <c r="QFZ3216" s="132"/>
      <c r="QGA3216" s="132"/>
      <c r="QGB3216" s="132"/>
      <c r="QGC3216" s="132"/>
      <c r="QGD3216" s="132"/>
      <c r="QGE3216" s="132"/>
      <c r="QGF3216" s="132"/>
      <c r="QGG3216" s="132"/>
      <c r="QGH3216" s="132"/>
      <c r="QGI3216" s="132"/>
      <c r="QGJ3216" s="132"/>
      <c r="QGK3216" s="132"/>
      <c r="QGL3216" s="132"/>
      <c r="QGM3216" s="132"/>
      <c r="QGN3216" s="132"/>
      <c r="QGO3216" s="132"/>
      <c r="QGP3216" s="132"/>
      <c r="QGQ3216" s="132"/>
      <c r="QGR3216" s="132"/>
      <c r="QGS3216" s="132"/>
      <c r="QGT3216" s="132"/>
      <c r="QGU3216" s="132"/>
      <c r="QGV3216" s="132"/>
      <c r="QGW3216" s="132"/>
      <c r="QGX3216" s="132"/>
      <c r="QGY3216" s="132"/>
      <c r="QGZ3216" s="132"/>
      <c r="QHA3216" s="132"/>
      <c r="QHB3216" s="132"/>
      <c r="QHC3216" s="132"/>
      <c r="QHD3216" s="132"/>
      <c r="QHE3216" s="132"/>
      <c r="QHF3216" s="132"/>
      <c r="QHG3216" s="132"/>
      <c r="QHH3216" s="132"/>
      <c r="QHI3216" s="132"/>
      <c r="QHJ3216" s="132"/>
      <c r="QHK3216" s="132"/>
      <c r="QHL3216" s="132"/>
      <c r="QHM3216" s="132"/>
      <c r="QHN3216" s="132"/>
      <c r="QHO3216" s="132"/>
      <c r="QHP3216" s="132"/>
      <c r="QHQ3216" s="132"/>
      <c r="QHR3216" s="132"/>
      <c r="QHS3216" s="132"/>
      <c r="QHT3216" s="132"/>
      <c r="QHU3216" s="132"/>
      <c r="QHV3216" s="132"/>
      <c r="QHW3216" s="132"/>
      <c r="QHX3216" s="132"/>
      <c r="QHY3216" s="132"/>
      <c r="QHZ3216" s="132"/>
      <c r="QIA3216" s="132"/>
      <c r="QIB3216" s="132"/>
      <c r="QIC3216" s="132"/>
      <c r="QID3216" s="132"/>
      <c r="QIE3216" s="132"/>
      <c r="QIF3216" s="132"/>
      <c r="QIG3216" s="132"/>
      <c r="QIH3216" s="132"/>
      <c r="QII3216" s="132"/>
      <c r="QIJ3216" s="132"/>
      <c r="QIK3216" s="132"/>
      <c r="QIL3216" s="132"/>
      <c r="QIM3216" s="132"/>
      <c r="QIN3216" s="132"/>
      <c r="QIO3216" s="132"/>
      <c r="QIP3216" s="132"/>
      <c r="QIQ3216" s="132"/>
      <c r="QIR3216" s="132"/>
      <c r="QIS3216" s="132"/>
      <c r="QIT3216" s="132"/>
      <c r="QIU3216" s="132"/>
      <c r="QIV3216" s="132"/>
      <c r="QIW3216" s="132"/>
      <c r="QIX3216" s="132"/>
      <c r="QIY3216" s="132"/>
      <c r="QIZ3216" s="132"/>
      <c r="QJA3216" s="132"/>
      <c r="QJB3216" s="132"/>
      <c r="QJC3216" s="132"/>
      <c r="QJD3216" s="132"/>
      <c r="QJE3216" s="132"/>
      <c r="QJF3216" s="132"/>
      <c r="QJG3216" s="132"/>
      <c r="QJH3216" s="132"/>
      <c r="QJI3216" s="132"/>
      <c r="QJJ3216" s="132"/>
      <c r="QJK3216" s="132"/>
      <c r="QJL3216" s="132"/>
      <c r="QJM3216" s="132"/>
      <c r="QJN3216" s="132"/>
      <c r="QJO3216" s="132"/>
      <c r="QJP3216" s="132"/>
      <c r="QJQ3216" s="132"/>
      <c r="QJR3216" s="132"/>
      <c r="QJS3216" s="132"/>
      <c r="QJT3216" s="132"/>
      <c r="QJU3216" s="132"/>
      <c r="QJV3216" s="132"/>
      <c r="QJW3216" s="132"/>
      <c r="QJX3216" s="132"/>
      <c r="QJY3216" s="132"/>
      <c r="QJZ3216" s="132"/>
      <c r="QKA3216" s="132"/>
      <c r="QKB3216" s="132"/>
      <c r="QKC3216" s="132"/>
      <c r="QKD3216" s="132"/>
      <c r="QKE3216" s="132"/>
      <c r="QKF3216" s="132"/>
      <c r="QKG3216" s="132"/>
      <c r="QKH3216" s="132"/>
      <c r="QKI3216" s="132"/>
      <c r="QKJ3216" s="132"/>
      <c r="QKK3216" s="132"/>
      <c r="QKL3216" s="132"/>
      <c r="QKM3216" s="132"/>
      <c r="QKN3216" s="132"/>
      <c r="QKO3216" s="132"/>
      <c r="QKP3216" s="132"/>
      <c r="QKQ3216" s="132"/>
      <c r="QKR3216" s="132"/>
      <c r="QKS3216" s="132"/>
      <c r="QKT3216" s="132"/>
      <c r="QKU3216" s="132"/>
      <c r="QKV3216" s="132"/>
      <c r="QKW3216" s="132"/>
      <c r="QKX3216" s="132"/>
      <c r="QKY3216" s="132"/>
      <c r="QKZ3216" s="132"/>
      <c r="QLA3216" s="132"/>
      <c r="QLB3216" s="132"/>
      <c r="QLC3216" s="132"/>
      <c r="QLD3216" s="132"/>
      <c r="QLE3216" s="132"/>
      <c r="QLF3216" s="132"/>
      <c r="QLG3216" s="132"/>
      <c r="QLH3216" s="132"/>
      <c r="QLI3216" s="132"/>
      <c r="QLJ3216" s="132"/>
      <c r="QLK3216" s="132"/>
      <c r="QLL3216" s="132"/>
      <c r="QLM3216" s="132"/>
      <c r="QLN3216" s="132"/>
      <c r="QLO3216" s="132"/>
      <c r="QLP3216" s="132"/>
      <c r="QLQ3216" s="132"/>
      <c r="QLR3216" s="132"/>
      <c r="QLS3216" s="132"/>
      <c r="QLT3216" s="132"/>
      <c r="QLU3216" s="132"/>
      <c r="QLV3216" s="132"/>
      <c r="QLW3216" s="132"/>
      <c r="QLX3216" s="132"/>
      <c r="QLY3216" s="132"/>
      <c r="QLZ3216" s="132"/>
      <c r="QMA3216" s="132"/>
      <c r="QMB3216" s="132"/>
      <c r="QMC3216" s="132"/>
      <c r="QMD3216" s="132"/>
      <c r="QME3216" s="132"/>
      <c r="QMF3216" s="132"/>
      <c r="QMG3216" s="132"/>
      <c r="QMH3216" s="132"/>
      <c r="QMI3216" s="132"/>
      <c r="QMJ3216" s="132"/>
      <c r="QMK3216" s="132"/>
      <c r="QML3216" s="132"/>
      <c r="QMM3216" s="132"/>
      <c r="QMN3216" s="132"/>
      <c r="QMO3216" s="132"/>
      <c r="QMP3216" s="132"/>
      <c r="QMQ3216" s="132"/>
      <c r="QMR3216" s="132"/>
      <c r="QMS3216" s="132"/>
      <c r="QMT3216" s="132"/>
      <c r="QMU3216" s="132"/>
      <c r="QMV3216" s="132"/>
      <c r="QMW3216" s="132"/>
      <c r="QMX3216" s="132"/>
      <c r="QMY3216" s="132"/>
      <c r="QMZ3216" s="132"/>
      <c r="QNA3216" s="132"/>
      <c r="QNB3216" s="132"/>
      <c r="QNC3216" s="132"/>
      <c r="QND3216" s="132"/>
      <c r="QNE3216" s="132"/>
      <c r="QNF3216" s="132"/>
      <c r="QNG3216" s="132"/>
      <c r="QNH3216" s="132"/>
      <c r="QNI3216" s="132"/>
      <c r="QNJ3216" s="132"/>
      <c r="QNK3216" s="132"/>
      <c r="QNL3216" s="132"/>
      <c r="QNM3216" s="132"/>
      <c r="QNN3216" s="132"/>
      <c r="QNO3216" s="132"/>
      <c r="QNP3216" s="132"/>
      <c r="QNQ3216" s="132"/>
      <c r="QNR3216" s="132"/>
      <c r="QNS3216" s="132"/>
      <c r="QNT3216" s="132"/>
      <c r="QNU3216" s="132"/>
      <c r="QNV3216" s="132"/>
      <c r="QNW3216" s="132"/>
      <c r="QNX3216" s="132"/>
      <c r="QNY3216" s="132"/>
      <c r="QNZ3216" s="132"/>
      <c r="QOA3216" s="132"/>
      <c r="QOB3216" s="132"/>
      <c r="QOC3216" s="132"/>
      <c r="QOD3216" s="132"/>
      <c r="QOE3216" s="132"/>
      <c r="QOF3216" s="132"/>
      <c r="QOG3216" s="132"/>
      <c r="QOH3216" s="132"/>
      <c r="QOI3216" s="132"/>
      <c r="QOJ3216" s="132"/>
      <c r="QOK3216" s="132"/>
      <c r="QOL3216" s="132"/>
      <c r="QOM3216" s="132"/>
      <c r="QON3216" s="132"/>
      <c r="QOO3216" s="132"/>
      <c r="QOP3216" s="132"/>
      <c r="QOQ3216" s="132"/>
      <c r="QOR3216" s="132"/>
      <c r="QOS3216" s="132"/>
      <c r="QOT3216" s="132"/>
      <c r="QOU3216" s="132"/>
      <c r="QOV3216" s="132"/>
      <c r="QOW3216" s="132"/>
      <c r="QOX3216" s="132"/>
      <c r="QOY3216" s="132"/>
      <c r="QOZ3216" s="132"/>
      <c r="QPA3216" s="132"/>
      <c r="QPB3216" s="132"/>
      <c r="QPC3216" s="132"/>
      <c r="QPD3216" s="132"/>
      <c r="QPE3216" s="132"/>
      <c r="QPF3216" s="132"/>
      <c r="QPG3216" s="132"/>
      <c r="QPH3216" s="132"/>
      <c r="QPI3216" s="132"/>
      <c r="QPJ3216" s="132"/>
      <c r="QPK3216" s="132"/>
      <c r="QPL3216" s="132"/>
      <c r="QPM3216" s="132"/>
      <c r="QPN3216" s="132"/>
      <c r="QPO3216" s="132"/>
      <c r="QPP3216" s="132"/>
      <c r="QPQ3216" s="132"/>
      <c r="QPR3216" s="132"/>
      <c r="QPS3216" s="132"/>
      <c r="QPT3216" s="132"/>
      <c r="QPU3216" s="132"/>
      <c r="QPV3216" s="132"/>
      <c r="QPW3216" s="132"/>
      <c r="QPX3216" s="132"/>
      <c r="QPY3216" s="132"/>
      <c r="QPZ3216" s="132"/>
      <c r="QQA3216" s="132"/>
      <c r="QQB3216" s="132"/>
      <c r="QQC3216" s="132"/>
      <c r="QQD3216" s="132"/>
      <c r="QQE3216" s="132"/>
      <c r="QQF3216" s="132"/>
      <c r="QQG3216" s="132"/>
      <c r="QQH3216" s="132"/>
      <c r="QQI3216" s="132"/>
      <c r="QQJ3216" s="132"/>
      <c r="QQK3216" s="132"/>
      <c r="QQL3216" s="132"/>
      <c r="QQM3216" s="132"/>
      <c r="QQN3216" s="132"/>
      <c r="QQO3216" s="132"/>
      <c r="QQP3216" s="132"/>
      <c r="QQQ3216" s="132"/>
      <c r="QQR3216" s="132"/>
      <c r="QQS3216" s="132"/>
      <c r="QQT3216" s="132"/>
      <c r="QQU3216" s="132"/>
      <c r="QQV3216" s="132"/>
      <c r="QQW3216" s="132"/>
      <c r="QQX3216" s="132"/>
      <c r="QQY3216" s="132"/>
      <c r="QQZ3216" s="132"/>
      <c r="QRA3216" s="132"/>
      <c r="QRB3216" s="132"/>
      <c r="QRC3216" s="132"/>
      <c r="QRD3216" s="132"/>
      <c r="QRE3216" s="132"/>
      <c r="QRF3216" s="132"/>
      <c r="QRG3216" s="132"/>
      <c r="QRH3216" s="132"/>
      <c r="QRI3216" s="132"/>
      <c r="QRJ3216" s="132"/>
      <c r="QRK3216" s="132"/>
      <c r="QRL3216" s="132"/>
      <c r="QRM3216" s="132"/>
      <c r="QRN3216" s="132"/>
      <c r="QRO3216" s="132"/>
      <c r="QRP3216" s="132"/>
      <c r="QRQ3216" s="132"/>
      <c r="QRR3216" s="132"/>
      <c r="QRS3216" s="132"/>
      <c r="QRT3216" s="132"/>
      <c r="QRU3216" s="132"/>
      <c r="QRV3216" s="132"/>
      <c r="QRW3216" s="132"/>
      <c r="QRX3216" s="132"/>
      <c r="QRY3216" s="132"/>
      <c r="QRZ3216" s="132"/>
      <c r="QSA3216" s="132"/>
      <c r="QSB3216" s="132"/>
      <c r="QSC3216" s="132"/>
      <c r="QSD3216" s="132"/>
      <c r="QSE3216" s="132"/>
      <c r="QSF3216" s="132"/>
      <c r="QSG3216" s="132"/>
      <c r="QSH3216" s="132"/>
      <c r="QSI3216" s="132"/>
      <c r="QSJ3216" s="132"/>
      <c r="QSK3216" s="132"/>
      <c r="QSL3216" s="132"/>
      <c r="QSM3216" s="132"/>
      <c r="QSN3216" s="132"/>
      <c r="QSO3216" s="132"/>
      <c r="QSP3216" s="132"/>
      <c r="QSQ3216" s="132"/>
      <c r="QSR3216" s="132"/>
      <c r="QSS3216" s="132"/>
      <c r="QST3216" s="132"/>
      <c r="QSU3216" s="132"/>
      <c r="QSV3216" s="132"/>
      <c r="QSW3216" s="132"/>
      <c r="QSX3216" s="132"/>
      <c r="QSY3216" s="132"/>
      <c r="QSZ3216" s="132"/>
      <c r="QTA3216" s="132"/>
      <c r="QTB3216" s="132"/>
      <c r="QTC3216" s="132"/>
      <c r="QTD3216" s="132"/>
      <c r="QTE3216" s="132"/>
      <c r="QTF3216" s="132"/>
      <c r="QTG3216" s="132"/>
      <c r="QTH3216" s="132"/>
      <c r="QTI3216" s="132"/>
      <c r="QTJ3216" s="132"/>
      <c r="QTK3216" s="132"/>
      <c r="QTL3216" s="132"/>
      <c r="QTM3216" s="132"/>
      <c r="QTN3216" s="132"/>
      <c r="QTO3216" s="132"/>
      <c r="QTP3216" s="132"/>
      <c r="QTQ3216" s="132"/>
      <c r="QTR3216" s="132"/>
      <c r="QTS3216" s="132"/>
      <c r="QTT3216" s="132"/>
      <c r="QTU3216" s="132"/>
      <c r="QTV3216" s="132"/>
      <c r="QTW3216" s="132"/>
      <c r="QTX3216" s="132"/>
      <c r="QTY3216" s="132"/>
      <c r="QTZ3216" s="132"/>
      <c r="QUA3216" s="132"/>
      <c r="QUB3216" s="132"/>
      <c r="QUC3216" s="132"/>
      <c r="QUD3216" s="132"/>
      <c r="QUE3216" s="132"/>
      <c r="QUF3216" s="132"/>
      <c r="QUG3216" s="132"/>
      <c r="QUH3216" s="132"/>
      <c r="QUI3216" s="132"/>
      <c r="QUJ3216" s="132"/>
      <c r="QUK3216" s="132"/>
      <c r="QUL3216" s="132"/>
      <c r="QUM3216" s="132"/>
      <c r="QUN3216" s="132"/>
      <c r="QUO3216" s="132"/>
      <c r="QUP3216" s="132"/>
      <c r="QUQ3216" s="132"/>
      <c r="QUR3216" s="132"/>
      <c r="QUS3216" s="132"/>
      <c r="QUT3216" s="132"/>
      <c r="QUU3216" s="132"/>
      <c r="QUV3216" s="132"/>
      <c r="QUW3216" s="132"/>
      <c r="QUX3216" s="132"/>
      <c r="QUY3216" s="132"/>
      <c r="QUZ3216" s="132"/>
      <c r="QVA3216" s="132"/>
      <c r="QVB3216" s="132"/>
      <c r="QVC3216" s="132"/>
      <c r="QVD3216" s="132"/>
      <c r="QVE3216" s="132"/>
      <c r="QVF3216" s="132"/>
      <c r="QVG3216" s="132"/>
      <c r="QVH3216" s="132"/>
      <c r="QVI3216" s="132"/>
      <c r="QVJ3216" s="132"/>
      <c r="QVK3216" s="132"/>
      <c r="QVL3216" s="132"/>
      <c r="QVM3216" s="132"/>
      <c r="QVN3216" s="132"/>
      <c r="QVO3216" s="132"/>
      <c r="QVP3216" s="132"/>
      <c r="QVQ3216" s="132"/>
      <c r="QVR3216" s="132"/>
      <c r="QVS3216" s="132"/>
      <c r="QVT3216" s="132"/>
      <c r="QVU3216" s="132"/>
      <c r="QVV3216" s="132"/>
      <c r="QVW3216" s="132"/>
      <c r="QVX3216" s="132"/>
      <c r="QVY3216" s="132"/>
      <c r="QVZ3216" s="132"/>
      <c r="QWA3216" s="132"/>
      <c r="QWB3216" s="132"/>
      <c r="QWC3216" s="132"/>
      <c r="QWD3216" s="132"/>
      <c r="QWE3216" s="132"/>
      <c r="QWF3216" s="132"/>
      <c r="QWG3216" s="132"/>
      <c r="QWH3216" s="132"/>
      <c r="QWI3216" s="132"/>
      <c r="QWJ3216" s="132"/>
      <c r="QWK3216" s="132"/>
      <c r="QWL3216" s="132"/>
      <c r="QWM3216" s="132"/>
      <c r="QWN3216" s="132"/>
      <c r="QWO3216" s="132"/>
      <c r="QWP3216" s="132"/>
      <c r="QWQ3216" s="132"/>
      <c r="QWR3216" s="132"/>
      <c r="QWS3216" s="132"/>
      <c r="QWT3216" s="132"/>
      <c r="QWU3216" s="132"/>
      <c r="QWV3216" s="132"/>
      <c r="QWW3216" s="132"/>
      <c r="QWX3216" s="132"/>
      <c r="QWY3216" s="132"/>
      <c r="QWZ3216" s="132"/>
      <c r="QXA3216" s="132"/>
      <c r="QXB3216" s="132"/>
      <c r="QXC3216" s="132"/>
      <c r="QXD3216" s="132"/>
      <c r="QXE3216" s="132"/>
      <c r="QXF3216" s="132"/>
      <c r="QXG3216" s="132"/>
      <c r="QXH3216" s="132"/>
      <c r="QXI3216" s="132"/>
      <c r="QXJ3216" s="132"/>
      <c r="QXK3216" s="132"/>
      <c r="QXL3216" s="132"/>
      <c r="QXM3216" s="132"/>
      <c r="QXN3216" s="132"/>
      <c r="QXO3216" s="132"/>
      <c r="QXP3216" s="132"/>
      <c r="QXQ3216" s="132"/>
      <c r="QXR3216" s="132"/>
      <c r="QXS3216" s="132"/>
      <c r="QXT3216" s="132"/>
      <c r="QXU3216" s="132"/>
      <c r="QXV3216" s="132"/>
      <c r="QXW3216" s="132"/>
      <c r="QXX3216" s="132"/>
      <c r="QXY3216" s="132"/>
      <c r="QXZ3216" s="132"/>
      <c r="QYA3216" s="132"/>
      <c r="QYB3216" s="132"/>
      <c r="QYC3216" s="132"/>
      <c r="QYD3216" s="132"/>
      <c r="QYE3216" s="132"/>
      <c r="QYF3216" s="132"/>
      <c r="QYG3216" s="132"/>
      <c r="QYH3216" s="132"/>
      <c r="QYI3216" s="132"/>
      <c r="QYJ3216" s="132"/>
      <c r="QYK3216" s="132"/>
      <c r="QYL3216" s="132"/>
      <c r="QYM3216" s="132"/>
      <c r="QYN3216" s="132"/>
      <c r="QYO3216" s="132"/>
      <c r="QYP3216" s="132"/>
      <c r="QYQ3216" s="132"/>
      <c r="QYR3216" s="132"/>
      <c r="QYS3216" s="132"/>
      <c r="QYT3216" s="132"/>
      <c r="QYU3216" s="132"/>
      <c r="QYV3216" s="132"/>
      <c r="QYW3216" s="132"/>
      <c r="QYX3216" s="132"/>
      <c r="QYY3216" s="132"/>
      <c r="QYZ3216" s="132"/>
      <c r="QZA3216" s="132"/>
      <c r="QZB3216" s="132"/>
      <c r="QZC3216" s="132"/>
      <c r="QZD3216" s="132"/>
      <c r="QZE3216" s="132"/>
      <c r="QZF3216" s="132"/>
      <c r="QZG3216" s="132"/>
      <c r="QZH3216" s="132"/>
      <c r="QZI3216" s="132"/>
      <c r="QZJ3216" s="132"/>
      <c r="QZK3216" s="132"/>
      <c r="QZL3216" s="132"/>
      <c r="QZM3216" s="132"/>
      <c r="QZN3216" s="132"/>
      <c r="QZO3216" s="132"/>
      <c r="QZP3216" s="132"/>
      <c r="QZQ3216" s="132"/>
      <c r="QZR3216" s="132"/>
      <c r="QZS3216" s="132"/>
      <c r="QZT3216" s="132"/>
      <c r="QZU3216" s="132"/>
      <c r="QZV3216" s="132"/>
      <c r="QZW3216" s="132"/>
      <c r="QZX3216" s="132"/>
      <c r="QZY3216" s="132"/>
      <c r="QZZ3216" s="132"/>
      <c r="RAA3216" s="132"/>
      <c r="RAB3216" s="132"/>
      <c r="RAC3216" s="132"/>
      <c r="RAD3216" s="132"/>
      <c r="RAE3216" s="132"/>
      <c r="RAF3216" s="132"/>
      <c r="RAG3216" s="132"/>
      <c r="RAH3216" s="132"/>
      <c r="RAI3216" s="132"/>
      <c r="RAJ3216" s="132"/>
      <c r="RAK3216" s="132"/>
      <c r="RAL3216" s="132"/>
      <c r="RAM3216" s="132"/>
      <c r="RAN3216" s="132"/>
      <c r="RAO3216" s="132"/>
      <c r="RAP3216" s="132"/>
      <c r="RAQ3216" s="132"/>
      <c r="RAR3216" s="132"/>
      <c r="RAS3216" s="132"/>
      <c r="RAT3216" s="132"/>
      <c r="RAU3216" s="132"/>
      <c r="RAV3216" s="132"/>
      <c r="RAW3216" s="132"/>
      <c r="RAX3216" s="132"/>
      <c r="RAY3216" s="132"/>
      <c r="RAZ3216" s="132"/>
      <c r="RBA3216" s="132"/>
      <c r="RBB3216" s="132"/>
      <c r="RBC3216" s="132"/>
      <c r="RBD3216" s="132"/>
      <c r="RBE3216" s="132"/>
      <c r="RBF3216" s="132"/>
      <c r="RBG3216" s="132"/>
      <c r="RBH3216" s="132"/>
      <c r="RBI3216" s="132"/>
      <c r="RBJ3216" s="132"/>
      <c r="RBK3216" s="132"/>
      <c r="RBL3216" s="132"/>
      <c r="RBM3216" s="132"/>
      <c r="RBN3216" s="132"/>
      <c r="RBO3216" s="132"/>
      <c r="RBP3216" s="132"/>
      <c r="RBQ3216" s="132"/>
      <c r="RBR3216" s="132"/>
      <c r="RBS3216" s="132"/>
      <c r="RBT3216" s="132"/>
      <c r="RBU3216" s="132"/>
      <c r="RBV3216" s="132"/>
      <c r="RBW3216" s="132"/>
      <c r="RBX3216" s="132"/>
      <c r="RBY3216" s="132"/>
      <c r="RBZ3216" s="132"/>
      <c r="RCA3216" s="132"/>
      <c r="RCB3216" s="132"/>
      <c r="RCC3216" s="132"/>
      <c r="RCD3216" s="132"/>
      <c r="RCE3216" s="132"/>
      <c r="RCF3216" s="132"/>
      <c r="RCG3216" s="132"/>
      <c r="RCH3216" s="132"/>
      <c r="RCI3216" s="132"/>
      <c r="RCJ3216" s="132"/>
      <c r="RCK3216" s="132"/>
      <c r="RCL3216" s="132"/>
      <c r="RCM3216" s="132"/>
      <c r="RCN3216" s="132"/>
      <c r="RCO3216" s="132"/>
      <c r="RCP3216" s="132"/>
      <c r="RCQ3216" s="132"/>
      <c r="RCR3216" s="132"/>
      <c r="RCS3216" s="132"/>
      <c r="RCT3216" s="132"/>
      <c r="RCU3216" s="132"/>
      <c r="RCV3216" s="132"/>
      <c r="RCW3216" s="132"/>
      <c r="RCX3216" s="132"/>
      <c r="RCY3216" s="132"/>
      <c r="RCZ3216" s="132"/>
      <c r="RDA3216" s="132"/>
      <c r="RDB3216" s="132"/>
      <c r="RDC3216" s="132"/>
      <c r="RDD3216" s="132"/>
      <c r="RDE3216" s="132"/>
      <c r="RDF3216" s="132"/>
      <c r="RDG3216" s="132"/>
      <c r="RDH3216" s="132"/>
      <c r="RDI3216" s="132"/>
      <c r="RDJ3216" s="132"/>
      <c r="RDK3216" s="132"/>
      <c r="RDL3216" s="132"/>
      <c r="RDM3216" s="132"/>
      <c r="RDN3216" s="132"/>
      <c r="RDO3216" s="132"/>
      <c r="RDP3216" s="132"/>
      <c r="RDQ3216" s="132"/>
      <c r="RDR3216" s="132"/>
      <c r="RDS3216" s="132"/>
      <c r="RDT3216" s="132"/>
      <c r="RDU3216" s="132"/>
      <c r="RDV3216" s="132"/>
      <c r="RDW3216" s="132"/>
      <c r="RDX3216" s="132"/>
      <c r="RDY3216" s="132"/>
      <c r="RDZ3216" s="132"/>
      <c r="REA3216" s="132"/>
      <c r="REB3216" s="132"/>
      <c r="REC3216" s="132"/>
      <c r="RED3216" s="132"/>
      <c r="REE3216" s="132"/>
      <c r="REF3216" s="132"/>
      <c r="REG3216" s="132"/>
      <c r="REH3216" s="132"/>
      <c r="REI3216" s="132"/>
      <c r="REJ3216" s="132"/>
      <c r="REK3216" s="132"/>
      <c r="REL3216" s="132"/>
      <c r="REM3216" s="132"/>
      <c r="REN3216" s="132"/>
      <c r="REO3216" s="132"/>
      <c r="REP3216" s="132"/>
      <c r="REQ3216" s="132"/>
      <c r="RER3216" s="132"/>
      <c r="RES3216" s="132"/>
      <c r="RET3216" s="132"/>
      <c r="REU3216" s="132"/>
      <c r="REV3216" s="132"/>
      <c r="REW3216" s="132"/>
      <c r="REX3216" s="132"/>
      <c r="REY3216" s="132"/>
      <c r="REZ3216" s="132"/>
      <c r="RFA3216" s="132"/>
      <c r="RFB3216" s="132"/>
      <c r="RFC3216" s="132"/>
      <c r="RFD3216" s="132"/>
      <c r="RFE3216" s="132"/>
      <c r="RFF3216" s="132"/>
      <c r="RFG3216" s="132"/>
      <c r="RFH3216" s="132"/>
      <c r="RFI3216" s="132"/>
      <c r="RFJ3216" s="132"/>
      <c r="RFK3216" s="132"/>
      <c r="RFL3216" s="132"/>
      <c r="RFM3216" s="132"/>
      <c r="RFN3216" s="132"/>
      <c r="RFO3216" s="132"/>
      <c r="RFP3216" s="132"/>
      <c r="RFQ3216" s="132"/>
      <c r="RFR3216" s="132"/>
      <c r="RFS3216" s="132"/>
      <c r="RFT3216" s="132"/>
      <c r="RFU3216" s="132"/>
      <c r="RFV3216" s="132"/>
      <c r="RFW3216" s="132"/>
      <c r="RFX3216" s="132"/>
      <c r="RFY3216" s="132"/>
      <c r="RFZ3216" s="132"/>
      <c r="RGA3216" s="132"/>
      <c r="RGB3216" s="132"/>
      <c r="RGC3216" s="132"/>
      <c r="RGD3216" s="132"/>
      <c r="RGE3216" s="132"/>
      <c r="RGF3216" s="132"/>
      <c r="RGG3216" s="132"/>
      <c r="RGH3216" s="132"/>
      <c r="RGI3216" s="132"/>
      <c r="RGJ3216" s="132"/>
      <c r="RGK3216" s="132"/>
      <c r="RGL3216" s="132"/>
      <c r="RGM3216" s="132"/>
      <c r="RGN3216" s="132"/>
      <c r="RGO3216" s="132"/>
      <c r="RGP3216" s="132"/>
      <c r="RGQ3216" s="132"/>
      <c r="RGR3216" s="132"/>
      <c r="RGS3216" s="132"/>
      <c r="RGT3216" s="132"/>
      <c r="RGU3216" s="132"/>
      <c r="RGV3216" s="132"/>
      <c r="RGW3216" s="132"/>
      <c r="RGX3216" s="132"/>
      <c r="RGY3216" s="132"/>
      <c r="RGZ3216" s="132"/>
      <c r="RHA3216" s="132"/>
      <c r="RHB3216" s="132"/>
      <c r="RHC3216" s="132"/>
      <c r="RHD3216" s="132"/>
      <c r="RHE3216" s="132"/>
      <c r="RHF3216" s="132"/>
      <c r="RHG3216" s="132"/>
      <c r="RHH3216" s="132"/>
      <c r="RHI3216" s="132"/>
      <c r="RHJ3216" s="132"/>
      <c r="RHK3216" s="132"/>
      <c r="RHL3216" s="132"/>
      <c r="RHM3216" s="132"/>
      <c r="RHN3216" s="132"/>
      <c r="RHO3216" s="132"/>
      <c r="RHP3216" s="132"/>
      <c r="RHQ3216" s="132"/>
      <c r="RHR3216" s="132"/>
      <c r="RHS3216" s="132"/>
      <c r="RHT3216" s="132"/>
      <c r="RHU3216" s="132"/>
      <c r="RHV3216" s="132"/>
      <c r="RHW3216" s="132"/>
      <c r="RHX3216" s="132"/>
      <c r="RHY3216" s="132"/>
      <c r="RHZ3216" s="132"/>
      <c r="RIA3216" s="132"/>
      <c r="RIB3216" s="132"/>
      <c r="RIC3216" s="132"/>
      <c r="RID3216" s="132"/>
      <c r="RIE3216" s="132"/>
      <c r="RIF3216" s="132"/>
      <c r="RIG3216" s="132"/>
      <c r="RIH3216" s="132"/>
      <c r="RII3216" s="132"/>
      <c r="RIJ3216" s="132"/>
      <c r="RIK3216" s="132"/>
      <c r="RIL3216" s="132"/>
      <c r="RIM3216" s="132"/>
      <c r="RIN3216" s="132"/>
      <c r="RIO3216" s="132"/>
      <c r="RIP3216" s="132"/>
      <c r="RIQ3216" s="132"/>
      <c r="RIR3216" s="132"/>
      <c r="RIS3216" s="132"/>
      <c r="RIT3216" s="132"/>
      <c r="RIU3216" s="132"/>
      <c r="RIV3216" s="132"/>
      <c r="RIW3216" s="132"/>
      <c r="RIX3216" s="132"/>
      <c r="RIY3216" s="132"/>
      <c r="RIZ3216" s="132"/>
      <c r="RJA3216" s="132"/>
      <c r="RJB3216" s="132"/>
      <c r="RJC3216" s="132"/>
      <c r="RJD3216" s="132"/>
      <c r="RJE3216" s="132"/>
      <c r="RJF3216" s="132"/>
      <c r="RJG3216" s="132"/>
      <c r="RJH3216" s="132"/>
      <c r="RJI3216" s="132"/>
      <c r="RJJ3216" s="132"/>
      <c r="RJK3216" s="132"/>
      <c r="RJL3216" s="132"/>
      <c r="RJM3216" s="132"/>
      <c r="RJN3216" s="132"/>
      <c r="RJO3216" s="132"/>
      <c r="RJP3216" s="132"/>
      <c r="RJQ3216" s="132"/>
      <c r="RJR3216" s="132"/>
      <c r="RJS3216" s="132"/>
      <c r="RJT3216" s="132"/>
      <c r="RJU3216" s="132"/>
      <c r="RJV3216" s="132"/>
      <c r="RJW3216" s="132"/>
      <c r="RJX3216" s="132"/>
      <c r="RJY3216" s="132"/>
      <c r="RJZ3216" s="132"/>
      <c r="RKA3216" s="132"/>
      <c r="RKB3216" s="132"/>
      <c r="RKC3216" s="132"/>
      <c r="RKD3216" s="132"/>
      <c r="RKE3216" s="132"/>
      <c r="RKF3216" s="132"/>
      <c r="RKG3216" s="132"/>
      <c r="RKH3216" s="132"/>
      <c r="RKI3216" s="132"/>
      <c r="RKJ3216" s="132"/>
      <c r="RKK3216" s="132"/>
      <c r="RKL3216" s="132"/>
      <c r="RKM3216" s="132"/>
      <c r="RKN3216" s="132"/>
      <c r="RKO3216" s="132"/>
      <c r="RKP3216" s="132"/>
      <c r="RKQ3216" s="132"/>
      <c r="RKR3216" s="132"/>
      <c r="RKS3216" s="132"/>
      <c r="RKT3216" s="132"/>
      <c r="RKU3216" s="132"/>
      <c r="RKV3216" s="132"/>
      <c r="RKW3216" s="132"/>
      <c r="RKX3216" s="132"/>
      <c r="RKY3216" s="132"/>
      <c r="RKZ3216" s="132"/>
      <c r="RLA3216" s="132"/>
      <c r="RLB3216" s="132"/>
      <c r="RLC3216" s="132"/>
      <c r="RLD3216" s="132"/>
      <c r="RLE3216" s="132"/>
      <c r="RLF3216" s="132"/>
      <c r="RLG3216" s="132"/>
      <c r="RLH3216" s="132"/>
      <c r="RLI3216" s="132"/>
      <c r="RLJ3216" s="132"/>
      <c r="RLK3216" s="132"/>
      <c r="RLL3216" s="132"/>
      <c r="RLM3216" s="132"/>
      <c r="RLN3216" s="132"/>
      <c r="RLO3216" s="132"/>
      <c r="RLP3216" s="132"/>
      <c r="RLQ3216" s="132"/>
      <c r="RLR3216" s="132"/>
      <c r="RLS3216" s="132"/>
      <c r="RLT3216" s="132"/>
      <c r="RLU3216" s="132"/>
      <c r="RLV3216" s="132"/>
      <c r="RLW3216" s="132"/>
      <c r="RLX3216" s="132"/>
      <c r="RLY3216" s="132"/>
      <c r="RLZ3216" s="132"/>
      <c r="RMA3216" s="132"/>
      <c r="RMB3216" s="132"/>
      <c r="RMC3216" s="132"/>
      <c r="RMD3216" s="132"/>
      <c r="RME3216" s="132"/>
      <c r="RMF3216" s="132"/>
      <c r="RMG3216" s="132"/>
      <c r="RMH3216" s="132"/>
      <c r="RMI3216" s="132"/>
      <c r="RMJ3216" s="132"/>
      <c r="RMK3216" s="132"/>
      <c r="RML3216" s="132"/>
      <c r="RMM3216" s="132"/>
      <c r="RMN3216" s="132"/>
      <c r="RMO3216" s="132"/>
      <c r="RMP3216" s="132"/>
      <c r="RMQ3216" s="132"/>
      <c r="RMR3216" s="132"/>
      <c r="RMS3216" s="132"/>
      <c r="RMT3216" s="132"/>
      <c r="RMU3216" s="132"/>
      <c r="RMV3216" s="132"/>
      <c r="RMW3216" s="132"/>
      <c r="RMX3216" s="132"/>
      <c r="RMY3216" s="132"/>
      <c r="RMZ3216" s="132"/>
      <c r="RNA3216" s="132"/>
      <c r="RNB3216" s="132"/>
      <c r="RNC3216" s="132"/>
      <c r="RND3216" s="132"/>
      <c r="RNE3216" s="132"/>
      <c r="RNF3216" s="132"/>
      <c r="RNG3216" s="132"/>
      <c r="RNH3216" s="132"/>
      <c r="RNI3216" s="132"/>
      <c r="RNJ3216" s="132"/>
      <c r="RNK3216" s="132"/>
      <c r="RNL3216" s="132"/>
      <c r="RNM3216" s="132"/>
      <c r="RNN3216" s="132"/>
      <c r="RNO3216" s="132"/>
      <c r="RNP3216" s="132"/>
      <c r="RNQ3216" s="132"/>
      <c r="RNR3216" s="132"/>
      <c r="RNS3216" s="132"/>
      <c r="RNT3216" s="132"/>
      <c r="RNU3216" s="132"/>
      <c r="RNV3216" s="132"/>
      <c r="RNW3216" s="132"/>
      <c r="RNX3216" s="132"/>
      <c r="RNY3216" s="132"/>
      <c r="RNZ3216" s="132"/>
      <c r="ROA3216" s="132"/>
      <c r="ROB3216" s="132"/>
      <c r="ROC3216" s="132"/>
      <c r="ROD3216" s="132"/>
      <c r="ROE3216" s="132"/>
      <c r="ROF3216" s="132"/>
      <c r="ROG3216" s="132"/>
      <c r="ROH3216" s="132"/>
      <c r="ROI3216" s="132"/>
      <c r="ROJ3216" s="132"/>
      <c r="ROK3216" s="132"/>
      <c r="ROL3216" s="132"/>
      <c r="ROM3216" s="132"/>
      <c r="RON3216" s="132"/>
      <c r="ROO3216" s="132"/>
      <c r="ROP3216" s="132"/>
      <c r="ROQ3216" s="132"/>
      <c r="ROR3216" s="132"/>
      <c r="ROS3216" s="132"/>
      <c r="ROT3216" s="132"/>
      <c r="ROU3216" s="132"/>
      <c r="ROV3216" s="132"/>
      <c r="ROW3216" s="132"/>
      <c r="ROX3216" s="132"/>
      <c r="ROY3216" s="132"/>
      <c r="ROZ3216" s="132"/>
      <c r="RPA3216" s="132"/>
      <c r="RPB3216" s="132"/>
      <c r="RPC3216" s="132"/>
      <c r="RPD3216" s="132"/>
      <c r="RPE3216" s="132"/>
      <c r="RPF3216" s="132"/>
      <c r="RPG3216" s="132"/>
      <c r="RPH3216" s="132"/>
      <c r="RPI3216" s="132"/>
      <c r="RPJ3216" s="132"/>
      <c r="RPK3216" s="132"/>
      <c r="RPL3216" s="132"/>
      <c r="RPM3216" s="132"/>
      <c r="RPN3216" s="132"/>
      <c r="RPO3216" s="132"/>
      <c r="RPP3216" s="132"/>
      <c r="RPQ3216" s="132"/>
      <c r="RPR3216" s="132"/>
      <c r="RPS3216" s="132"/>
      <c r="RPT3216" s="132"/>
      <c r="RPU3216" s="132"/>
      <c r="RPV3216" s="132"/>
      <c r="RPW3216" s="132"/>
      <c r="RPX3216" s="132"/>
      <c r="RPY3216" s="132"/>
      <c r="RPZ3216" s="132"/>
      <c r="RQA3216" s="132"/>
      <c r="RQB3216" s="132"/>
      <c r="RQC3216" s="132"/>
      <c r="RQD3216" s="132"/>
      <c r="RQE3216" s="132"/>
      <c r="RQF3216" s="132"/>
      <c r="RQG3216" s="132"/>
      <c r="RQH3216" s="132"/>
      <c r="RQI3216" s="132"/>
      <c r="RQJ3216" s="132"/>
      <c r="RQK3216" s="132"/>
      <c r="RQL3216" s="132"/>
      <c r="RQM3216" s="132"/>
      <c r="RQN3216" s="132"/>
      <c r="RQO3216" s="132"/>
      <c r="RQP3216" s="132"/>
      <c r="RQQ3216" s="132"/>
      <c r="RQR3216" s="132"/>
      <c r="RQS3216" s="132"/>
      <c r="RQT3216" s="132"/>
      <c r="RQU3216" s="132"/>
      <c r="RQV3216" s="132"/>
      <c r="RQW3216" s="132"/>
      <c r="RQX3216" s="132"/>
      <c r="RQY3216" s="132"/>
      <c r="RQZ3216" s="132"/>
      <c r="RRA3216" s="132"/>
      <c r="RRB3216" s="132"/>
      <c r="RRC3216" s="132"/>
      <c r="RRD3216" s="132"/>
      <c r="RRE3216" s="132"/>
      <c r="RRF3216" s="132"/>
      <c r="RRG3216" s="132"/>
      <c r="RRH3216" s="132"/>
      <c r="RRI3216" s="132"/>
      <c r="RRJ3216" s="132"/>
      <c r="RRK3216" s="132"/>
      <c r="RRL3216" s="132"/>
      <c r="RRM3216" s="132"/>
      <c r="RRN3216" s="132"/>
      <c r="RRO3216" s="132"/>
      <c r="RRP3216" s="132"/>
      <c r="RRQ3216" s="132"/>
      <c r="RRR3216" s="132"/>
      <c r="RRS3216" s="132"/>
      <c r="RRT3216" s="132"/>
      <c r="RRU3216" s="132"/>
      <c r="RRV3216" s="132"/>
      <c r="RRW3216" s="132"/>
      <c r="RRX3216" s="132"/>
      <c r="RRY3216" s="132"/>
      <c r="RRZ3216" s="132"/>
      <c r="RSA3216" s="132"/>
      <c r="RSB3216" s="132"/>
      <c r="RSC3216" s="132"/>
      <c r="RSD3216" s="132"/>
      <c r="RSE3216" s="132"/>
      <c r="RSF3216" s="132"/>
      <c r="RSG3216" s="132"/>
      <c r="RSH3216" s="132"/>
      <c r="RSI3216" s="132"/>
      <c r="RSJ3216" s="132"/>
      <c r="RSK3216" s="132"/>
      <c r="RSL3216" s="132"/>
      <c r="RSM3216" s="132"/>
      <c r="RSN3216" s="132"/>
      <c r="RSO3216" s="132"/>
      <c r="RSP3216" s="132"/>
      <c r="RSQ3216" s="132"/>
      <c r="RSR3216" s="132"/>
      <c r="RSS3216" s="132"/>
      <c r="RST3216" s="132"/>
      <c r="RSU3216" s="132"/>
      <c r="RSV3216" s="132"/>
      <c r="RSW3216" s="132"/>
      <c r="RSX3216" s="132"/>
      <c r="RSY3216" s="132"/>
      <c r="RSZ3216" s="132"/>
      <c r="RTA3216" s="132"/>
      <c r="RTB3216" s="132"/>
      <c r="RTC3216" s="132"/>
      <c r="RTD3216" s="132"/>
      <c r="RTE3216" s="132"/>
      <c r="RTF3216" s="132"/>
      <c r="RTG3216" s="132"/>
      <c r="RTH3216" s="132"/>
      <c r="RTI3216" s="132"/>
      <c r="RTJ3216" s="132"/>
      <c r="RTK3216" s="132"/>
      <c r="RTL3216" s="132"/>
      <c r="RTM3216" s="132"/>
      <c r="RTN3216" s="132"/>
      <c r="RTO3216" s="132"/>
      <c r="RTP3216" s="132"/>
      <c r="RTQ3216" s="132"/>
      <c r="RTR3216" s="132"/>
      <c r="RTS3216" s="132"/>
      <c r="RTT3216" s="132"/>
      <c r="RTU3216" s="132"/>
      <c r="RTV3216" s="132"/>
      <c r="RTW3216" s="132"/>
      <c r="RTX3216" s="132"/>
      <c r="RTY3216" s="132"/>
      <c r="RTZ3216" s="132"/>
      <c r="RUA3216" s="132"/>
      <c r="RUB3216" s="132"/>
      <c r="RUC3216" s="132"/>
      <c r="RUD3216" s="132"/>
      <c r="RUE3216" s="132"/>
      <c r="RUF3216" s="132"/>
      <c r="RUG3216" s="132"/>
      <c r="RUH3216" s="132"/>
      <c r="RUI3216" s="132"/>
      <c r="RUJ3216" s="132"/>
      <c r="RUK3216" s="132"/>
      <c r="RUL3216" s="132"/>
      <c r="RUM3216" s="132"/>
      <c r="RUN3216" s="132"/>
      <c r="RUO3216" s="132"/>
      <c r="RUP3216" s="132"/>
      <c r="RUQ3216" s="132"/>
      <c r="RUR3216" s="132"/>
      <c r="RUS3216" s="132"/>
      <c r="RUT3216" s="132"/>
      <c r="RUU3216" s="132"/>
      <c r="RUV3216" s="132"/>
      <c r="RUW3216" s="132"/>
      <c r="RUX3216" s="132"/>
      <c r="RUY3216" s="132"/>
      <c r="RUZ3216" s="132"/>
      <c r="RVA3216" s="132"/>
      <c r="RVB3216" s="132"/>
      <c r="RVC3216" s="132"/>
      <c r="RVD3216" s="132"/>
      <c r="RVE3216" s="132"/>
      <c r="RVF3216" s="132"/>
      <c r="RVG3216" s="132"/>
      <c r="RVH3216" s="132"/>
      <c r="RVI3216" s="132"/>
      <c r="RVJ3216" s="132"/>
      <c r="RVK3216" s="132"/>
      <c r="RVL3216" s="132"/>
      <c r="RVM3216" s="132"/>
      <c r="RVN3216" s="132"/>
      <c r="RVO3216" s="132"/>
      <c r="RVP3216" s="132"/>
      <c r="RVQ3216" s="132"/>
      <c r="RVR3216" s="132"/>
      <c r="RVS3216" s="132"/>
      <c r="RVT3216" s="132"/>
      <c r="RVU3216" s="132"/>
      <c r="RVV3216" s="132"/>
      <c r="RVW3216" s="132"/>
      <c r="RVX3216" s="132"/>
      <c r="RVY3216" s="132"/>
      <c r="RVZ3216" s="132"/>
      <c r="RWA3216" s="132"/>
      <c r="RWB3216" s="132"/>
      <c r="RWC3216" s="132"/>
      <c r="RWD3216" s="132"/>
      <c r="RWE3216" s="132"/>
      <c r="RWF3216" s="132"/>
      <c r="RWG3216" s="132"/>
      <c r="RWH3216" s="132"/>
      <c r="RWI3216" s="132"/>
      <c r="RWJ3216" s="132"/>
      <c r="RWK3216" s="132"/>
      <c r="RWL3216" s="132"/>
      <c r="RWM3216" s="132"/>
      <c r="RWN3216" s="132"/>
      <c r="RWO3216" s="132"/>
      <c r="RWP3216" s="132"/>
      <c r="RWQ3216" s="132"/>
      <c r="RWR3216" s="132"/>
      <c r="RWS3216" s="132"/>
      <c r="RWT3216" s="132"/>
      <c r="RWU3216" s="132"/>
      <c r="RWV3216" s="132"/>
      <c r="RWW3216" s="132"/>
      <c r="RWX3216" s="132"/>
      <c r="RWY3216" s="132"/>
      <c r="RWZ3216" s="132"/>
      <c r="RXA3216" s="132"/>
      <c r="RXB3216" s="132"/>
      <c r="RXC3216" s="132"/>
      <c r="RXD3216" s="132"/>
      <c r="RXE3216" s="132"/>
      <c r="RXF3216" s="132"/>
      <c r="RXG3216" s="132"/>
      <c r="RXH3216" s="132"/>
      <c r="RXI3216" s="132"/>
      <c r="RXJ3216" s="132"/>
      <c r="RXK3216" s="132"/>
      <c r="RXL3216" s="132"/>
      <c r="RXM3216" s="132"/>
      <c r="RXN3216" s="132"/>
      <c r="RXO3216" s="132"/>
      <c r="RXP3216" s="132"/>
      <c r="RXQ3216" s="132"/>
      <c r="RXR3216" s="132"/>
      <c r="RXS3216" s="132"/>
      <c r="RXT3216" s="132"/>
      <c r="RXU3216" s="132"/>
      <c r="RXV3216" s="132"/>
      <c r="RXW3216" s="132"/>
      <c r="RXX3216" s="132"/>
      <c r="RXY3216" s="132"/>
      <c r="RXZ3216" s="132"/>
      <c r="RYA3216" s="132"/>
      <c r="RYB3216" s="132"/>
      <c r="RYC3216" s="132"/>
      <c r="RYD3216" s="132"/>
      <c r="RYE3216" s="132"/>
      <c r="RYF3216" s="132"/>
      <c r="RYG3216" s="132"/>
      <c r="RYH3216" s="132"/>
      <c r="RYI3216" s="132"/>
      <c r="RYJ3216" s="132"/>
      <c r="RYK3216" s="132"/>
      <c r="RYL3216" s="132"/>
      <c r="RYM3216" s="132"/>
      <c r="RYN3216" s="132"/>
      <c r="RYO3216" s="132"/>
      <c r="RYP3216" s="132"/>
      <c r="RYQ3216" s="132"/>
      <c r="RYR3216" s="132"/>
      <c r="RYS3216" s="132"/>
      <c r="RYT3216" s="132"/>
      <c r="RYU3216" s="132"/>
      <c r="RYV3216" s="132"/>
      <c r="RYW3216" s="132"/>
      <c r="RYX3216" s="132"/>
      <c r="RYY3216" s="132"/>
      <c r="RYZ3216" s="132"/>
      <c r="RZA3216" s="132"/>
      <c r="RZB3216" s="132"/>
      <c r="RZC3216" s="132"/>
      <c r="RZD3216" s="132"/>
      <c r="RZE3216" s="132"/>
      <c r="RZF3216" s="132"/>
      <c r="RZG3216" s="132"/>
      <c r="RZH3216" s="132"/>
      <c r="RZI3216" s="132"/>
      <c r="RZJ3216" s="132"/>
      <c r="RZK3216" s="132"/>
      <c r="RZL3216" s="132"/>
      <c r="RZM3216" s="132"/>
      <c r="RZN3216" s="132"/>
      <c r="RZO3216" s="132"/>
      <c r="RZP3216" s="132"/>
      <c r="RZQ3216" s="132"/>
      <c r="RZR3216" s="132"/>
      <c r="RZS3216" s="132"/>
      <c r="RZT3216" s="132"/>
      <c r="RZU3216" s="132"/>
      <c r="RZV3216" s="132"/>
      <c r="RZW3216" s="132"/>
      <c r="RZX3216" s="132"/>
      <c r="RZY3216" s="132"/>
      <c r="RZZ3216" s="132"/>
      <c r="SAA3216" s="132"/>
      <c r="SAB3216" s="132"/>
      <c r="SAC3216" s="132"/>
      <c r="SAD3216" s="132"/>
      <c r="SAE3216" s="132"/>
      <c r="SAF3216" s="132"/>
      <c r="SAG3216" s="132"/>
      <c r="SAH3216" s="132"/>
      <c r="SAI3216" s="132"/>
      <c r="SAJ3216" s="132"/>
      <c r="SAK3216" s="132"/>
      <c r="SAL3216" s="132"/>
      <c r="SAM3216" s="132"/>
      <c r="SAN3216" s="132"/>
      <c r="SAO3216" s="132"/>
      <c r="SAP3216" s="132"/>
      <c r="SAQ3216" s="132"/>
      <c r="SAR3216" s="132"/>
      <c r="SAS3216" s="132"/>
      <c r="SAT3216" s="132"/>
      <c r="SAU3216" s="132"/>
      <c r="SAV3216" s="132"/>
      <c r="SAW3216" s="132"/>
      <c r="SAX3216" s="132"/>
      <c r="SAY3216" s="132"/>
      <c r="SAZ3216" s="132"/>
      <c r="SBA3216" s="132"/>
      <c r="SBB3216" s="132"/>
      <c r="SBC3216" s="132"/>
      <c r="SBD3216" s="132"/>
      <c r="SBE3216" s="132"/>
      <c r="SBF3216" s="132"/>
      <c r="SBG3216" s="132"/>
      <c r="SBH3216" s="132"/>
      <c r="SBI3216" s="132"/>
      <c r="SBJ3216" s="132"/>
      <c r="SBK3216" s="132"/>
      <c r="SBL3216" s="132"/>
      <c r="SBM3216" s="132"/>
      <c r="SBN3216" s="132"/>
      <c r="SBO3216" s="132"/>
      <c r="SBP3216" s="132"/>
      <c r="SBQ3216" s="132"/>
      <c r="SBR3216" s="132"/>
      <c r="SBS3216" s="132"/>
      <c r="SBT3216" s="132"/>
      <c r="SBU3216" s="132"/>
      <c r="SBV3216" s="132"/>
      <c r="SBW3216" s="132"/>
      <c r="SBX3216" s="132"/>
      <c r="SBY3216" s="132"/>
      <c r="SBZ3216" s="132"/>
      <c r="SCA3216" s="132"/>
      <c r="SCB3216" s="132"/>
      <c r="SCC3216" s="132"/>
      <c r="SCD3216" s="132"/>
      <c r="SCE3216" s="132"/>
      <c r="SCF3216" s="132"/>
      <c r="SCG3216" s="132"/>
      <c r="SCH3216" s="132"/>
      <c r="SCI3216" s="132"/>
      <c r="SCJ3216" s="132"/>
      <c r="SCK3216" s="132"/>
      <c r="SCL3216" s="132"/>
      <c r="SCM3216" s="132"/>
      <c r="SCN3216" s="132"/>
      <c r="SCO3216" s="132"/>
      <c r="SCP3216" s="132"/>
      <c r="SCQ3216" s="132"/>
      <c r="SCR3216" s="132"/>
      <c r="SCS3216" s="132"/>
      <c r="SCT3216" s="132"/>
      <c r="SCU3216" s="132"/>
      <c r="SCV3216" s="132"/>
      <c r="SCW3216" s="132"/>
      <c r="SCX3216" s="132"/>
      <c r="SCY3216" s="132"/>
      <c r="SCZ3216" s="132"/>
      <c r="SDA3216" s="132"/>
      <c r="SDB3216" s="132"/>
      <c r="SDC3216" s="132"/>
      <c r="SDD3216" s="132"/>
      <c r="SDE3216" s="132"/>
      <c r="SDF3216" s="132"/>
      <c r="SDG3216" s="132"/>
      <c r="SDH3216" s="132"/>
      <c r="SDI3216" s="132"/>
      <c r="SDJ3216" s="132"/>
      <c r="SDK3216" s="132"/>
      <c r="SDL3216" s="132"/>
      <c r="SDM3216" s="132"/>
      <c r="SDN3216" s="132"/>
      <c r="SDO3216" s="132"/>
      <c r="SDP3216" s="132"/>
      <c r="SDQ3216" s="132"/>
      <c r="SDR3216" s="132"/>
      <c r="SDS3216" s="132"/>
      <c r="SDT3216" s="132"/>
      <c r="SDU3216" s="132"/>
      <c r="SDV3216" s="132"/>
      <c r="SDW3216" s="132"/>
      <c r="SDX3216" s="132"/>
      <c r="SDY3216" s="132"/>
      <c r="SDZ3216" s="132"/>
      <c r="SEA3216" s="132"/>
      <c r="SEB3216" s="132"/>
      <c r="SEC3216" s="132"/>
      <c r="SED3216" s="132"/>
      <c r="SEE3216" s="132"/>
      <c r="SEF3216" s="132"/>
      <c r="SEG3216" s="132"/>
      <c r="SEH3216" s="132"/>
      <c r="SEI3216" s="132"/>
      <c r="SEJ3216" s="132"/>
      <c r="SEK3216" s="132"/>
      <c r="SEL3216" s="132"/>
      <c r="SEM3216" s="132"/>
      <c r="SEN3216" s="132"/>
      <c r="SEO3216" s="132"/>
      <c r="SEP3216" s="132"/>
      <c r="SEQ3216" s="132"/>
      <c r="SER3216" s="132"/>
      <c r="SES3216" s="132"/>
      <c r="SET3216" s="132"/>
      <c r="SEU3216" s="132"/>
      <c r="SEV3216" s="132"/>
      <c r="SEW3216" s="132"/>
      <c r="SEX3216" s="132"/>
      <c r="SEY3216" s="132"/>
      <c r="SEZ3216" s="132"/>
      <c r="SFA3216" s="132"/>
      <c r="SFB3216" s="132"/>
      <c r="SFC3216" s="132"/>
      <c r="SFD3216" s="132"/>
      <c r="SFE3216" s="132"/>
      <c r="SFF3216" s="132"/>
      <c r="SFG3216" s="132"/>
      <c r="SFH3216" s="132"/>
      <c r="SFI3216" s="132"/>
      <c r="SFJ3216" s="132"/>
      <c r="SFK3216" s="132"/>
      <c r="SFL3216" s="132"/>
      <c r="SFM3216" s="132"/>
      <c r="SFN3216" s="132"/>
      <c r="SFO3216" s="132"/>
      <c r="SFP3216" s="132"/>
      <c r="SFQ3216" s="132"/>
      <c r="SFR3216" s="132"/>
      <c r="SFS3216" s="132"/>
      <c r="SFT3216" s="132"/>
      <c r="SFU3216" s="132"/>
      <c r="SFV3216" s="132"/>
      <c r="SFW3216" s="132"/>
      <c r="SFX3216" s="132"/>
      <c r="SFY3216" s="132"/>
      <c r="SFZ3216" s="132"/>
      <c r="SGA3216" s="132"/>
      <c r="SGB3216" s="132"/>
      <c r="SGC3216" s="132"/>
      <c r="SGD3216" s="132"/>
      <c r="SGE3216" s="132"/>
      <c r="SGF3216" s="132"/>
      <c r="SGG3216" s="132"/>
      <c r="SGH3216" s="132"/>
      <c r="SGI3216" s="132"/>
      <c r="SGJ3216" s="132"/>
      <c r="SGK3216" s="132"/>
      <c r="SGL3216" s="132"/>
      <c r="SGM3216" s="132"/>
      <c r="SGN3216" s="132"/>
      <c r="SGO3216" s="132"/>
      <c r="SGP3216" s="132"/>
      <c r="SGQ3216" s="132"/>
      <c r="SGR3216" s="132"/>
      <c r="SGS3216" s="132"/>
      <c r="SGT3216" s="132"/>
      <c r="SGU3216" s="132"/>
      <c r="SGV3216" s="132"/>
      <c r="SGW3216" s="132"/>
      <c r="SGX3216" s="132"/>
      <c r="SGY3216" s="132"/>
      <c r="SGZ3216" s="132"/>
      <c r="SHA3216" s="132"/>
      <c r="SHB3216" s="132"/>
      <c r="SHC3216" s="132"/>
      <c r="SHD3216" s="132"/>
      <c r="SHE3216" s="132"/>
      <c r="SHF3216" s="132"/>
      <c r="SHG3216" s="132"/>
      <c r="SHH3216" s="132"/>
      <c r="SHI3216" s="132"/>
      <c r="SHJ3216" s="132"/>
      <c r="SHK3216" s="132"/>
      <c r="SHL3216" s="132"/>
      <c r="SHM3216" s="132"/>
      <c r="SHN3216" s="132"/>
      <c r="SHO3216" s="132"/>
      <c r="SHP3216" s="132"/>
      <c r="SHQ3216" s="132"/>
      <c r="SHR3216" s="132"/>
      <c r="SHS3216" s="132"/>
      <c r="SHT3216" s="132"/>
      <c r="SHU3216" s="132"/>
      <c r="SHV3216" s="132"/>
      <c r="SHW3216" s="132"/>
      <c r="SHX3216" s="132"/>
      <c r="SHY3216" s="132"/>
      <c r="SHZ3216" s="132"/>
      <c r="SIA3216" s="132"/>
      <c r="SIB3216" s="132"/>
      <c r="SIC3216" s="132"/>
      <c r="SID3216" s="132"/>
      <c r="SIE3216" s="132"/>
      <c r="SIF3216" s="132"/>
      <c r="SIG3216" s="132"/>
      <c r="SIH3216" s="132"/>
      <c r="SII3216" s="132"/>
      <c r="SIJ3216" s="132"/>
      <c r="SIK3216" s="132"/>
      <c r="SIL3216" s="132"/>
      <c r="SIM3216" s="132"/>
      <c r="SIN3216" s="132"/>
      <c r="SIO3216" s="132"/>
      <c r="SIP3216" s="132"/>
      <c r="SIQ3216" s="132"/>
      <c r="SIR3216" s="132"/>
      <c r="SIS3216" s="132"/>
      <c r="SIT3216" s="132"/>
      <c r="SIU3216" s="132"/>
      <c r="SIV3216" s="132"/>
      <c r="SIW3216" s="132"/>
      <c r="SIX3216" s="132"/>
      <c r="SIY3216" s="132"/>
      <c r="SIZ3216" s="132"/>
      <c r="SJA3216" s="132"/>
      <c r="SJB3216" s="132"/>
      <c r="SJC3216" s="132"/>
      <c r="SJD3216" s="132"/>
      <c r="SJE3216" s="132"/>
      <c r="SJF3216" s="132"/>
      <c r="SJG3216" s="132"/>
      <c r="SJH3216" s="132"/>
      <c r="SJI3216" s="132"/>
      <c r="SJJ3216" s="132"/>
      <c r="SJK3216" s="132"/>
      <c r="SJL3216" s="132"/>
      <c r="SJM3216" s="132"/>
      <c r="SJN3216" s="132"/>
      <c r="SJO3216" s="132"/>
      <c r="SJP3216" s="132"/>
      <c r="SJQ3216" s="132"/>
      <c r="SJR3216" s="132"/>
      <c r="SJS3216" s="132"/>
      <c r="SJT3216" s="132"/>
      <c r="SJU3216" s="132"/>
      <c r="SJV3216" s="132"/>
      <c r="SJW3216" s="132"/>
      <c r="SJX3216" s="132"/>
      <c r="SJY3216" s="132"/>
      <c r="SJZ3216" s="132"/>
      <c r="SKA3216" s="132"/>
      <c r="SKB3216" s="132"/>
      <c r="SKC3216" s="132"/>
      <c r="SKD3216" s="132"/>
      <c r="SKE3216" s="132"/>
      <c r="SKF3216" s="132"/>
      <c r="SKG3216" s="132"/>
      <c r="SKH3216" s="132"/>
      <c r="SKI3216" s="132"/>
      <c r="SKJ3216" s="132"/>
      <c r="SKK3216" s="132"/>
      <c r="SKL3216" s="132"/>
      <c r="SKM3216" s="132"/>
      <c r="SKN3216" s="132"/>
      <c r="SKO3216" s="132"/>
      <c r="SKP3216" s="132"/>
      <c r="SKQ3216" s="132"/>
      <c r="SKR3216" s="132"/>
      <c r="SKS3216" s="132"/>
      <c r="SKT3216" s="132"/>
      <c r="SKU3216" s="132"/>
      <c r="SKV3216" s="132"/>
      <c r="SKW3216" s="132"/>
      <c r="SKX3216" s="132"/>
      <c r="SKY3216" s="132"/>
      <c r="SKZ3216" s="132"/>
      <c r="SLA3216" s="132"/>
      <c r="SLB3216" s="132"/>
      <c r="SLC3216" s="132"/>
      <c r="SLD3216" s="132"/>
      <c r="SLE3216" s="132"/>
      <c r="SLF3216" s="132"/>
      <c r="SLG3216" s="132"/>
      <c r="SLH3216" s="132"/>
      <c r="SLI3216" s="132"/>
      <c r="SLJ3216" s="132"/>
      <c r="SLK3216" s="132"/>
      <c r="SLL3216" s="132"/>
      <c r="SLM3216" s="132"/>
      <c r="SLN3216" s="132"/>
      <c r="SLO3216" s="132"/>
      <c r="SLP3216" s="132"/>
      <c r="SLQ3216" s="132"/>
      <c r="SLR3216" s="132"/>
      <c r="SLS3216" s="132"/>
      <c r="SLT3216" s="132"/>
      <c r="SLU3216" s="132"/>
      <c r="SLV3216" s="132"/>
      <c r="SLW3216" s="132"/>
      <c r="SLX3216" s="132"/>
      <c r="SLY3216" s="132"/>
      <c r="SLZ3216" s="132"/>
      <c r="SMA3216" s="132"/>
      <c r="SMB3216" s="132"/>
      <c r="SMC3216" s="132"/>
      <c r="SMD3216" s="132"/>
      <c r="SME3216" s="132"/>
      <c r="SMF3216" s="132"/>
      <c r="SMG3216" s="132"/>
      <c r="SMH3216" s="132"/>
      <c r="SMI3216" s="132"/>
      <c r="SMJ3216" s="132"/>
      <c r="SMK3216" s="132"/>
      <c r="SML3216" s="132"/>
      <c r="SMM3216" s="132"/>
      <c r="SMN3216" s="132"/>
      <c r="SMO3216" s="132"/>
      <c r="SMP3216" s="132"/>
      <c r="SMQ3216" s="132"/>
      <c r="SMR3216" s="132"/>
      <c r="SMS3216" s="132"/>
      <c r="SMT3216" s="132"/>
      <c r="SMU3216" s="132"/>
      <c r="SMV3216" s="132"/>
      <c r="SMW3216" s="132"/>
      <c r="SMX3216" s="132"/>
      <c r="SMY3216" s="132"/>
      <c r="SMZ3216" s="132"/>
      <c r="SNA3216" s="132"/>
      <c r="SNB3216" s="132"/>
      <c r="SNC3216" s="132"/>
      <c r="SND3216" s="132"/>
      <c r="SNE3216" s="132"/>
      <c r="SNF3216" s="132"/>
      <c r="SNG3216" s="132"/>
      <c r="SNH3216" s="132"/>
      <c r="SNI3216" s="132"/>
      <c r="SNJ3216" s="132"/>
      <c r="SNK3216" s="132"/>
      <c r="SNL3216" s="132"/>
      <c r="SNM3216" s="132"/>
      <c r="SNN3216" s="132"/>
      <c r="SNO3216" s="132"/>
      <c r="SNP3216" s="132"/>
      <c r="SNQ3216" s="132"/>
      <c r="SNR3216" s="132"/>
      <c r="SNS3216" s="132"/>
      <c r="SNT3216" s="132"/>
      <c r="SNU3216" s="132"/>
      <c r="SNV3216" s="132"/>
      <c r="SNW3216" s="132"/>
      <c r="SNX3216" s="132"/>
      <c r="SNY3216" s="132"/>
      <c r="SNZ3216" s="132"/>
      <c r="SOA3216" s="132"/>
      <c r="SOB3216" s="132"/>
      <c r="SOC3216" s="132"/>
      <c r="SOD3216" s="132"/>
      <c r="SOE3216" s="132"/>
      <c r="SOF3216" s="132"/>
      <c r="SOG3216" s="132"/>
      <c r="SOH3216" s="132"/>
      <c r="SOI3216" s="132"/>
      <c r="SOJ3216" s="132"/>
      <c r="SOK3216" s="132"/>
      <c r="SOL3216" s="132"/>
      <c r="SOM3216" s="132"/>
      <c r="SON3216" s="132"/>
      <c r="SOO3216" s="132"/>
      <c r="SOP3216" s="132"/>
      <c r="SOQ3216" s="132"/>
      <c r="SOR3216" s="132"/>
      <c r="SOS3216" s="132"/>
      <c r="SOT3216" s="132"/>
      <c r="SOU3216" s="132"/>
      <c r="SOV3216" s="132"/>
      <c r="SOW3216" s="132"/>
      <c r="SOX3216" s="132"/>
      <c r="SOY3216" s="132"/>
      <c r="SOZ3216" s="132"/>
      <c r="SPA3216" s="132"/>
      <c r="SPB3216" s="132"/>
      <c r="SPC3216" s="132"/>
      <c r="SPD3216" s="132"/>
      <c r="SPE3216" s="132"/>
      <c r="SPF3216" s="132"/>
      <c r="SPG3216" s="132"/>
      <c r="SPH3216" s="132"/>
      <c r="SPI3216" s="132"/>
      <c r="SPJ3216" s="132"/>
      <c r="SPK3216" s="132"/>
      <c r="SPL3216" s="132"/>
      <c r="SPM3216" s="132"/>
      <c r="SPN3216" s="132"/>
      <c r="SPO3216" s="132"/>
      <c r="SPP3216" s="132"/>
      <c r="SPQ3216" s="132"/>
      <c r="SPR3216" s="132"/>
      <c r="SPS3216" s="132"/>
      <c r="SPT3216" s="132"/>
      <c r="SPU3216" s="132"/>
      <c r="SPV3216" s="132"/>
      <c r="SPW3216" s="132"/>
      <c r="SPX3216" s="132"/>
      <c r="SPY3216" s="132"/>
      <c r="SPZ3216" s="132"/>
      <c r="SQA3216" s="132"/>
      <c r="SQB3216" s="132"/>
      <c r="SQC3216" s="132"/>
      <c r="SQD3216" s="132"/>
      <c r="SQE3216" s="132"/>
      <c r="SQF3216" s="132"/>
      <c r="SQG3216" s="132"/>
      <c r="SQH3216" s="132"/>
      <c r="SQI3216" s="132"/>
      <c r="SQJ3216" s="132"/>
      <c r="SQK3216" s="132"/>
      <c r="SQL3216" s="132"/>
      <c r="SQM3216" s="132"/>
      <c r="SQN3216" s="132"/>
      <c r="SQO3216" s="132"/>
      <c r="SQP3216" s="132"/>
      <c r="SQQ3216" s="132"/>
      <c r="SQR3216" s="132"/>
      <c r="SQS3216" s="132"/>
      <c r="SQT3216" s="132"/>
      <c r="SQU3216" s="132"/>
      <c r="SQV3216" s="132"/>
      <c r="SQW3216" s="132"/>
      <c r="SQX3216" s="132"/>
      <c r="SQY3216" s="132"/>
      <c r="SQZ3216" s="132"/>
      <c r="SRA3216" s="132"/>
      <c r="SRB3216" s="132"/>
      <c r="SRC3216" s="132"/>
      <c r="SRD3216" s="132"/>
      <c r="SRE3216" s="132"/>
      <c r="SRF3216" s="132"/>
      <c r="SRG3216" s="132"/>
      <c r="SRH3216" s="132"/>
      <c r="SRI3216" s="132"/>
      <c r="SRJ3216" s="132"/>
      <c r="SRK3216" s="132"/>
      <c r="SRL3216" s="132"/>
      <c r="SRM3216" s="132"/>
      <c r="SRN3216" s="132"/>
      <c r="SRO3216" s="132"/>
      <c r="SRP3216" s="132"/>
      <c r="SRQ3216" s="132"/>
      <c r="SRR3216" s="132"/>
      <c r="SRS3216" s="132"/>
      <c r="SRT3216" s="132"/>
      <c r="SRU3216" s="132"/>
      <c r="SRV3216" s="132"/>
      <c r="SRW3216" s="132"/>
      <c r="SRX3216" s="132"/>
      <c r="SRY3216" s="132"/>
      <c r="SRZ3216" s="132"/>
      <c r="SSA3216" s="132"/>
      <c r="SSB3216" s="132"/>
      <c r="SSC3216" s="132"/>
      <c r="SSD3216" s="132"/>
      <c r="SSE3216" s="132"/>
      <c r="SSF3216" s="132"/>
      <c r="SSG3216" s="132"/>
      <c r="SSH3216" s="132"/>
      <c r="SSI3216" s="132"/>
      <c r="SSJ3216" s="132"/>
      <c r="SSK3216" s="132"/>
      <c r="SSL3216" s="132"/>
      <c r="SSM3216" s="132"/>
      <c r="SSN3216" s="132"/>
      <c r="SSO3216" s="132"/>
      <c r="SSP3216" s="132"/>
      <c r="SSQ3216" s="132"/>
      <c r="SSR3216" s="132"/>
      <c r="SSS3216" s="132"/>
      <c r="SST3216" s="132"/>
      <c r="SSU3216" s="132"/>
      <c r="SSV3216" s="132"/>
      <c r="SSW3216" s="132"/>
      <c r="SSX3216" s="132"/>
      <c r="SSY3216" s="132"/>
      <c r="SSZ3216" s="132"/>
      <c r="STA3216" s="132"/>
      <c r="STB3216" s="132"/>
      <c r="STC3216" s="132"/>
      <c r="STD3216" s="132"/>
      <c r="STE3216" s="132"/>
      <c r="STF3216" s="132"/>
      <c r="STG3216" s="132"/>
      <c r="STH3216" s="132"/>
      <c r="STI3216" s="132"/>
      <c r="STJ3216" s="132"/>
      <c r="STK3216" s="132"/>
      <c r="STL3216" s="132"/>
      <c r="STM3216" s="132"/>
      <c r="STN3216" s="132"/>
      <c r="STO3216" s="132"/>
      <c r="STP3216" s="132"/>
      <c r="STQ3216" s="132"/>
      <c r="STR3216" s="132"/>
      <c r="STS3216" s="132"/>
      <c r="STT3216" s="132"/>
      <c r="STU3216" s="132"/>
      <c r="STV3216" s="132"/>
      <c r="STW3216" s="132"/>
      <c r="STX3216" s="132"/>
      <c r="STY3216" s="132"/>
      <c r="STZ3216" s="132"/>
      <c r="SUA3216" s="132"/>
      <c r="SUB3216" s="132"/>
      <c r="SUC3216" s="132"/>
      <c r="SUD3216" s="132"/>
      <c r="SUE3216" s="132"/>
      <c r="SUF3216" s="132"/>
      <c r="SUG3216" s="132"/>
      <c r="SUH3216" s="132"/>
      <c r="SUI3216" s="132"/>
      <c r="SUJ3216" s="132"/>
      <c r="SUK3216" s="132"/>
      <c r="SUL3216" s="132"/>
      <c r="SUM3216" s="132"/>
      <c r="SUN3216" s="132"/>
      <c r="SUO3216" s="132"/>
      <c r="SUP3216" s="132"/>
      <c r="SUQ3216" s="132"/>
      <c r="SUR3216" s="132"/>
      <c r="SUS3216" s="132"/>
      <c r="SUT3216" s="132"/>
      <c r="SUU3216" s="132"/>
      <c r="SUV3216" s="132"/>
      <c r="SUW3216" s="132"/>
      <c r="SUX3216" s="132"/>
      <c r="SUY3216" s="132"/>
      <c r="SUZ3216" s="132"/>
      <c r="SVA3216" s="132"/>
      <c r="SVB3216" s="132"/>
      <c r="SVC3216" s="132"/>
      <c r="SVD3216" s="132"/>
      <c r="SVE3216" s="132"/>
      <c r="SVF3216" s="132"/>
      <c r="SVG3216" s="132"/>
      <c r="SVH3216" s="132"/>
      <c r="SVI3216" s="132"/>
      <c r="SVJ3216" s="132"/>
      <c r="SVK3216" s="132"/>
      <c r="SVL3216" s="132"/>
      <c r="SVM3216" s="132"/>
      <c r="SVN3216" s="132"/>
      <c r="SVO3216" s="132"/>
      <c r="SVP3216" s="132"/>
      <c r="SVQ3216" s="132"/>
      <c r="SVR3216" s="132"/>
      <c r="SVS3216" s="132"/>
      <c r="SVT3216" s="132"/>
      <c r="SVU3216" s="132"/>
      <c r="SVV3216" s="132"/>
      <c r="SVW3216" s="132"/>
      <c r="SVX3216" s="132"/>
      <c r="SVY3216" s="132"/>
      <c r="SVZ3216" s="132"/>
      <c r="SWA3216" s="132"/>
      <c r="SWB3216" s="132"/>
      <c r="SWC3216" s="132"/>
      <c r="SWD3216" s="132"/>
      <c r="SWE3216" s="132"/>
      <c r="SWF3216" s="132"/>
      <c r="SWG3216" s="132"/>
      <c r="SWH3216" s="132"/>
      <c r="SWI3216" s="132"/>
      <c r="SWJ3216" s="132"/>
      <c r="SWK3216" s="132"/>
      <c r="SWL3216" s="132"/>
      <c r="SWM3216" s="132"/>
      <c r="SWN3216" s="132"/>
      <c r="SWO3216" s="132"/>
      <c r="SWP3216" s="132"/>
      <c r="SWQ3216" s="132"/>
      <c r="SWR3216" s="132"/>
      <c r="SWS3216" s="132"/>
      <c r="SWT3216" s="132"/>
      <c r="SWU3216" s="132"/>
      <c r="SWV3216" s="132"/>
      <c r="SWW3216" s="132"/>
      <c r="SWX3216" s="132"/>
      <c r="SWY3216" s="132"/>
      <c r="SWZ3216" s="132"/>
      <c r="SXA3216" s="132"/>
      <c r="SXB3216" s="132"/>
      <c r="SXC3216" s="132"/>
      <c r="SXD3216" s="132"/>
      <c r="SXE3216" s="132"/>
      <c r="SXF3216" s="132"/>
      <c r="SXG3216" s="132"/>
      <c r="SXH3216" s="132"/>
      <c r="SXI3216" s="132"/>
      <c r="SXJ3216" s="132"/>
      <c r="SXK3216" s="132"/>
      <c r="SXL3216" s="132"/>
      <c r="SXM3216" s="132"/>
      <c r="SXN3216" s="132"/>
      <c r="SXO3216" s="132"/>
      <c r="SXP3216" s="132"/>
      <c r="SXQ3216" s="132"/>
      <c r="SXR3216" s="132"/>
      <c r="SXS3216" s="132"/>
      <c r="SXT3216" s="132"/>
      <c r="SXU3216" s="132"/>
      <c r="SXV3216" s="132"/>
      <c r="SXW3216" s="132"/>
      <c r="SXX3216" s="132"/>
      <c r="SXY3216" s="132"/>
      <c r="SXZ3216" s="132"/>
      <c r="SYA3216" s="132"/>
      <c r="SYB3216" s="132"/>
      <c r="SYC3216" s="132"/>
      <c r="SYD3216" s="132"/>
      <c r="SYE3216" s="132"/>
      <c r="SYF3216" s="132"/>
      <c r="SYG3216" s="132"/>
      <c r="SYH3216" s="132"/>
      <c r="SYI3216" s="132"/>
      <c r="SYJ3216" s="132"/>
      <c r="SYK3216" s="132"/>
      <c r="SYL3216" s="132"/>
      <c r="SYM3216" s="132"/>
      <c r="SYN3216" s="132"/>
      <c r="SYO3216" s="132"/>
      <c r="SYP3216" s="132"/>
      <c r="SYQ3216" s="132"/>
      <c r="SYR3216" s="132"/>
      <c r="SYS3216" s="132"/>
      <c r="SYT3216" s="132"/>
      <c r="SYU3216" s="132"/>
      <c r="SYV3216" s="132"/>
      <c r="SYW3216" s="132"/>
      <c r="SYX3216" s="132"/>
      <c r="SYY3216" s="132"/>
      <c r="SYZ3216" s="132"/>
      <c r="SZA3216" s="132"/>
      <c r="SZB3216" s="132"/>
      <c r="SZC3216" s="132"/>
      <c r="SZD3216" s="132"/>
      <c r="SZE3216" s="132"/>
      <c r="SZF3216" s="132"/>
      <c r="SZG3216" s="132"/>
      <c r="SZH3216" s="132"/>
      <c r="SZI3216" s="132"/>
      <c r="SZJ3216" s="132"/>
      <c r="SZK3216" s="132"/>
      <c r="SZL3216" s="132"/>
      <c r="SZM3216" s="132"/>
      <c r="SZN3216" s="132"/>
      <c r="SZO3216" s="132"/>
      <c r="SZP3216" s="132"/>
      <c r="SZQ3216" s="132"/>
      <c r="SZR3216" s="132"/>
      <c r="SZS3216" s="132"/>
      <c r="SZT3216" s="132"/>
      <c r="SZU3216" s="132"/>
      <c r="SZV3216" s="132"/>
      <c r="SZW3216" s="132"/>
      <c r="SZX3216" s="132"/>
      <c r="SZY3216" s="132"/>
      <c r="SZZ3216" s="132"/>
      <c r="TAA3216" s="132"/>
      <c r="TAB3216" s="132"/>
      <c r="TAC3216" s="132"/>
      <c r="TAD3216" s="132"/>
      <c r="TAE3216" s="132"/>
      <c r="TAF3216" s="132"/>
      <c r="TAG3216" s="132"/>
      <c r="TAH3216" s="132"/>
      <c r="TAI3216" s="132"/>
      <c r="TAJ3216" s="132"/>
      <c r="TAK3216" s="132"/>
      <c r="TAL3216" s="132"/>
      <c r="TAM3216" s="132"/>
      <c r="TAN3216" s="132"/>
      <c r="TAO3216" s="132"/>
      <c r="TAP3216" s="132"/>
      <c r="TAQ3216" s="132"/>
      <c r="TAR3216" s="132"/>
      <c r="TAS3216" s="132"/>
      <c r="TAT3216" s="132"/>
      <c r="TAU3216" s="132"/>
      <c r="TAV3216" s="132"/>
      <c r="TAW3216" s="132"/>
      <c r="TAX3216" s="132"/>
      <c r="TAY3216" s="132"/>
      <c r="TAZ3216" s="132"/>
      <c r="TBA3216" s="132"/>
      <c r="TBB3216" s="132"/>
      <c r="TBC3216" s="132"/>
      <c r="TBD3216" s="132"/>
      <c r="TBE3216" s="132"/>
      <c r="TBF3216" s="132"/>
      <c r="TBG3216" s="132"/>
      <c r="TBH3216" s="132"/>
      <c r="TBI3216" s="132"/>
      <c r="TBJ3216" s="132"/>
      <c r="TBK3216" s="132"/>
      <c r="TBL3216" s="132"/>
      <c r="TBM3216" s="132"/>
      <c r="TBN3216" s="132"/>
      <c r="TBO3216" s="132"/>
      <c r="TBP3216" s="132"/>
      <c r="TBQ3216" s="132"/>
      <c r="TBR3216" s="132"/>
      <c r="TBS3216" s="132"/>
      <c r="TBT3216" s="132"/>
      <c r="TBU3216" s="132"/>
      <c r="TBV3216" s="132"/>
      <c r="TBW3216" s="132"/>
      <c r="TBX3216" s="132"/>
      <c r="TBY3216" s="132"/>
      <c r="TBZ3216" s="132"/>
      <c r="TCA3216" s="132"/>
      <c r="TCB3216" s="132"/>
      <c r="TCC3216" s="132"/>
      <c r="TCD3216" s="132"/>
      <c r="TCE3216" s="132"/>
      <c r="TCF3216" s="132"/>
      <c r="TCG3216" s="132"/>
      <c r="TCH3216" s="132"/>
      <c r="TCI3216" s="132"/>
      <c r="TCJ3216" s="132"/>
      <c r="TCK3216" s="132"/>
      <c r="TCL3216" s="132"/>
      <c r="TCM3216" s="132"/>
      <c r="TCN3216" s="132"/>
      <c r="TCO3216" s="132"/>
      <c r="TCP3216" s="132"/>
      <c r="TCQ3216" s="132"/>
      <c r="TCR3216" s="132"/>
      <c r="TCS3216" s="132"/>
      <c r="TCT3216" s="132"/>
      <c r="TCU3216" s="132"/>
      <c r="TCV3216" s="132"/>
      <c r="TCW3216" s="132"/>
      <c r="TCX3216" s="132"/>
      <c r="TCY3216" s="132"/>
      <c r="TCZ3216" s="132"/>
      <c r="TDA3216" s="132"/>
      <c r="TDB3216" s="132"/>
      <c r="TDC3216" s="132"/>
      <c r="TDD3216" s="132"/>
      <c r="TDE3216" s="132"/>
      <c r="TDF3216" s="132"/>
      <c r="TDG3216" s="132"/>
      <c r="TDH3216" s="132"/>
      <c r="TDI3216" s="132"/>
      <c r="TDJ3216" s="132"/>
      <c r="TDK3216" s="132"/>
      <c r="TDL3216" s="132"/>
      <c r="TDM3216" s="132"/>
      <c r="TDN3216" s="132"/>
      <c r="TDO3216" s="132"/>
      <c r="TDP3216" s="132"/>
      <c r="TDQ3216" s="132"/>
      <c r="TDR3216" s="132"/>
      <c r="TDS3216" s="132"/>
      <c r="TDT3216" s="132"/>
      <c r="TDU3216" s="132"/>
      <c r="TDV3216" s="132"/>
      <c r="TDW3216" s="132"/>
      <c r="TDX3216" s="132"/>
      <c r="TDY3216" s="132"/>
      <c r="TDZ3216" s="132"/>
      <c r="TEA3216" s="132"/>
      <c r="TEB3216" s="132"/>
      <c r="TEC3216" s="132"/>
      <c r="TED3216" s="132"/>
      <c r="TEE3216" s="132"/>
      <c r="TEF3216" s="132"/>
      <c r="TEG3216" s="132"/>
      <c r="TEH3216" s="132"/>
      <c r="TEI3216" s="132"/>
      <c r="TEJ3216" s="132"/>
      <c r="TEK3216" s="132"/>
      <c r="TEL3216" s="132"/>
      <c r="TEM3216" s="132"/>
      <c r="TEN3216" s="132"/>
      <c r="TEO3216" s="132"/>
      <c r="TEP3216" s="132"/>
      <c r="TEQ3216" s="132"/>
      <c r="TER3216" s="132"/>
      <c r="TES3216" s="132"/>
      <c r="TET3216" s="132"/>
      <c r="TEU3216" s="132"/>
      <c r="TEV3216" s="132"/>
      <c r="TEW3216" s="132"/>
      <c r="TEX3216" s="132"/>
      <c r="TEY3216" s="132"/>
      <c r="TEZ3216" s="132"/>
      <c r="TFA3216" s="132"/>
      <c r="TFB3216" s="132"/>
      <c r="TFC3216" s="132"/>
      <c r="TFD3216" s="132"/>
      <c r="TFE3216" s="132"/>
      <c r="TFF3216" s="132"/>
      <c r="TFG3216" s="132"/>
      <c r="TFH3216" s="132"/>
      <c r="TFI3216" s="132"/>
      <c r="TFJ3216" s="132"/>
      <c r="TFK3216" s="132"/>
      <c r="TFL3216" s="132"/>
      <c r="TFM3216" s="132"/>
      <c r="TFN3216" s="132"/>
      <c r="TFO3216" s="132"/>
      <c r="TFP3216" s="132"/>
      <c r="TFQ3216" s="132"/>
      <c r="TFR3216" s="132"/>
      <c r="TFS3216" s="132"/>
      <c r="TFT3216" s="132"/>
      <c r="TFU3216" s="132"/>
      <c r="TFV3216" s="132"/>
      <c r="TFW3216" s="132"/>
      <c r="TFX3216" s="132"/>
      <c r="TFY3216" s="132"/>
      <c r="TFZ3216" s="132"/>
      <c r="TGA3216" s="132"/>
      <c r="TGB3216" s="132"/>
      <c r="TGC3216" s="132"/>
      <c r="TGD3216" s="132"/>
      <c r="TGE3216" s="132"/>
      <c r="TGF3216" s="132"/>
      <c r="TGG3216" s="132"/>
      <c r="TGH3216" s="132"/>
      <c r="TGI3216" s="132"/>
      <c r="TGJ3216" s="132"/>
      <c r="TGK3216" s="132"/>
      <c r="TGL3216" s="132"/>
      <c r="TGM3216" s="132"/>
      <c r="TGN3216" s="132"/>
      <c r="TGO3216" s="132"/>
      <c r="TGP3216" s="132"/>
      <c r="TGQ3216" s="132"/>
      <c r="TGR3216" s="132"/>
      <c r="TGS3216" s="132"/>
      <c r="TGT3216" s="132"/>
      <c r="TGU3216" s="132"/>
      <c r="TGV3216" s="132"/>
      <c r="TGW3216" s="132"/>
      <c r="TGX3216" s="132"/>
      <c r="TGY3216" s="132"/>
      <c r="TGZ3216" s="132"/>
      <c r="THA3216" s="132"/>
      <c r="THB3216" s="132"/>
      <c r="THC3216" s="132"/>
      <c r="THD3216" s="132"/>
      <c r="THE3216" s="132"/>
      <c r="THF3216" s="132"/>
      <c r="THG3216" s="132"/>
      <c r="THH3216" s="132"/>
      <c r="THI3216" s="132"/>
      <c r="THJ3216" s="132"/>
      <c r="THK3216" s="132"/>
      <c r="THL3216" s="132"/>
      <c r="THM3216" s="132"/>
      <c r="THN3216" s="132"/>
      <c r="THO3216" s="132"/>
      <c r="THP3216" s="132"/>
      <c r="THQ3216" s="132"/>
      <c r="THR3216" s="132"/>
      <c r="THS3216" s="132"/>
      <c r="THT3216" s="132"/>
      <c r="THU3216" s="132"/>
      <c r="THV3216" s="132"/>
      <c r="THW3216" s="132"/>
      <c r="THX3216" s="132"/>
      <c r="THY3216" s="132"/>
      <c r="THZ3216" s="132"/>
      <c r="TIA3216" s="132"/>
      <c r="TIB3216" s="132"/>
      <c r="TIC3216" s="132"/>
      <c r="TID3216" s="132"/>
      <c r="TIE3216" s="132"/>
      <c r="TIF3216" s="132"/>
      <c r="TIG3216" s="132"/>
      <c r="TIH3216" s="132"/>
      <c r="TII3216" s="132"/>
      <c r="TIJ3216" s="132"/>
      <c r="TIK3216" s="132"/>
      <c r="TIL3216" s="132"/>
      <c r="TIM3216" s="132"/>
      <c r="TIN3216" s="132"/>
      <c r="TIO3216" s="132"/>
      <c r="TIP3216" s="132"/>
      <c r="TIQ3216" s="132"/>
      <c r="TIR3216" s="132"/>
      <c r="TIS3216" s="132"/>
      <c r="TIT3216" s="132"/>
      <c r="TIU3216" s="132"/>
      <c r="TIV3216" s="132"/>
      <c r="TIW3216" s="132"/>
      <c r="TIX3216" s="132"/>
      <c r="TIY3216" s="132"/>
      <c r="TIZ3216" s="132"/>
      <c r="TJA3216" s="132"/>
      <c r="TJB3216" s="132"/>
      <c r="TJC3216" s="132"/>
      <c r="TJD3216" s="132"/>
      <c r="TJE3216" s="132"/>
      <c r="TJF3216" s="132"/>
      <c r="TJG3216" s="132"/>
      <c r="TJH3216" s="132"/>
      <c r="TJI3216" s="132"/>
      <c r="TJJ3216" s="132"/>
      <c r="TJK3216" s="132"/>
      <c r="TJL3216" s="132"/>
      <c r="TJM3216" s="132"/>
      <c r="TJN3216" s="132"/>
      <c r="TJO3216" s="132"/>
      <c r="TJP3216" s="132"/>
      <c r="TJQ3216" s="132"/>
      <c r="TJR3216" s="132"/>
      <c r="TJS3216" s="132"/>
      <c r="TJT3216" s="132"/>
      <c r="TJU3216" s="132"/>
      <c r="TJV3216" s="132"/>
      <c r="TJW3216" s="132"/>
      <c r="TJX3216" s="132"/>
      <c r="TJY3216" s="132"/>
      <c r="TJZ3216" s="132"/>
      <c r="TKA3216" s="132"/>
      <c r="TKB3216" s="132"/>
      <c r="TKC3216" s="132"/>
      <c r="TKD3216" s="132"/>
      <c r="TKE3216" s="132"/>
      <c r="TKF3216" s="132"/>
      <c r="TKG3216" s="132"/>
      <c r="TKH3216" s="132"/>
      <c r="TKI3216" s="132"/>
      <c r="TKJ3216" s="132"/>
      <c r="TKK3216" s="132"/>
      <c r="TKL3216" s="132"/>
      <c r="TKM3216" s="132"/>
      <c r="TKN3216" s="132"/>
      <c r="TKO3216" s="132"/>
      <c r="TKP3216" s="132"/>
      <c r="TKQ3216" s="132"/>
      <c r="TKR3216" s="132"/>
      <c r="TKS3216" s="132"/>
      <c r="TKT3216" s="132"/>
      <c r="TKU3216" s="132"/>
      <c r="TKV3216" s="132"/>
      <c r="TKW3216" s="132"/>
      <c r="TKX3216" s="132"/>
      <c r="TKY3216" s="132"/>
      <c r="TKZ3216" s="132"/>
      <c r="TLA3216" s="132"/>
      <c r="TLB3216" s="132"/>
      <c r="TLC3216" s="132"/>
      <c r="TLD3216" s="132"/>
      <c r="TLE3216" s="132"/>
      <c r="TLF3216" s="132"/>
      <c r="TLG3216" s="132"/>
      <c r="TLH3216" s="132"/>
      <c r="TLI3216" s="132"/>
      <c r="TLJ3216" s="132"/>
      <c r="TLK3216" s="132"/>
      <c r="TLL3216" s="132"/>
      <c r="TLM3216" s="132"/>
      <c r="TLN3216" s="132"/>
      <c r="TLO3216" s="132"/>
      <c r="TLP3216" s="132"/>
      <c r="TLQ3216" s="132"/>
      <c r="TLR3216" s="132"/>
      <c r="TLS3216" s="132"/>
      <c r="TLT3216" s="132"/>
      <c r="TLU3216" s="132"/>
      <c r="TLV3216" s="132"/>
      <c r="TLW3216" s="132"/>
      <c r="TLX3216" s="132"/>
      <c r="TLY3216" s="132"/>
      <c r="TLZ3216" s="132"/>
      <c r="TMA3216" s="132"/>
      <c r="TMB3216" s="132"/>
      <c r="TMC3216" s="132"/>
      <c r="TMD3216" s="132"/>
      <c r="TME3216" s="132"/>
      <c r="TMF3216" s="132"/>
      <c r="TMG3216" s="132"/>
      <c r="TMH3216" s="132"/>
      <c r="TMI3216" s="132"/>
      <c r="TMJ3216" s="132"/>
      <c r="TMK3216" s="132"/>
      <c r="TML3216" s="132"/>
      <c r="TMM3216" s="132"/>
      <c r="TMN3216" s="132"/>
      <c r="TMO3216" s="132"/>
      <c r="TMP3216" s="132"/>
      <c r="TMQ3216" s="132"/>
      <c r="TMR3216" s="132"/>
      <c r="TMS3216" s="132"/>
      <c r="TMT3216" s="132"/>
      <c r="TMU3216" s="132"/>
      <c r="TMV3216" s="132"/>
      <c r="TMW3216" s="132"/>
      <c r="TMX3216" s="132"/>
      <c r="TMY3216" s="132"/>
      <c r="TMZ3216" s="132"/>
      <c r="TNA3216" s="132"/>
      <c r="TNB3216" s="132"/>
      <c r="TNC3216" s="132"/>
      <c r="TND3216" s="132"/>
      <c r="TNE3216" s="132"/>
      <c r="TNF3216" s="132"/>
      <c r="TNG3216" s="132"/>
      <c r="TNH3216" s="132"/>
      <c r="TNI3216" s="132"/>
      <c r="TNJ3216" s="132"/>
      <c r="TNK3216" s="132"/>
      <c r="TNL3216" s="132"/>
      <c r="TNM3216" s="132"/>
      <c r="TNN3216" s="132"/>
      <c r="TNO3216" s="132"/>
      <c r="TNP3216" s="132"/>
      <c r="TNQ3216" s="132"/>
      <c r="TNR3216" s="132"/>
      <c r="TNS3216" s="132"/>
      <c r="TNT3216" s="132"/>
      <c r="TNU3216" s="132"/>
      <c r="TNV3216" s="132"/>
      <c r="TNW3216" s="132"/>
      <c r="TNX3216" s="132"/>
      <c r="TNY3216" s="132"/>
      <c r="TNZ3216" s="132"/>
      <c r="TOA3216" s="132"/>
      <c r="TOB3216" s="132"/>
      <c r="TOC3216" s="132"/>
      <c r="TOD3216" s="132"/>
      <c r="TOE3216" s="132"/>
      <c r="TOF3216" s="132"/>
      <c r="TOG3216" s="132"/>
      <c r="TOH3216" s="132"/>
      <c r="TOI3216" s="132"/>
      <c r="TOJ3216" s="132"/>
      <c r="TOK3216" s="132"/>
      <c r="TOL3216" s="132"/>
      <c r="TOM3216" s="132"/>
      <c r="TON3216" s="132"/>
      <c r="TOO3216" s="132"/>
      <c r="TOP3216" s="132"/>
      <c r="TOQ3216" s="132"/>
      <c r="TOR3216" s="132"/>
      <c r="TOS3216" s="132"/>
      <c r="TOT3216" s="132"/>
      <c r="TOU3216" s="132"/>
      <c r="TOV3216" s="132"/>
      <c r="TOW3216" s="132"/>
      <c r="TOX3216" s="132"/>
      <c r="TOY3216" s="132"/>
      <c r="TOZ3216" s="132"/>
      <c r="TPA3216" s="132"/>
      <c r="TPB3216" s="132"/>
      <c r="TPC3216" s="132"/>
      <c r="TPD3216" s="132"/>
      <c r="TPE3216" s="132"/>
      <c r="TPF3216" s="132"/>
      <c r="TPG3216" s="132"/>
      <c r="TPH3216" s="132"/>
      <c r="TPI3216" s="132"/>
      <c r="TPJ3216" s="132"/>
      <c r="TPK3216" s="132"/>
      <c r="TPL3216" s="132"/>
      <c r="TPM3216" s="132"/>
      <c r="TPN3216" s="132"/>
      <c r="TPO3216" s="132"/>
      <c r="TPP3216" s="132"/>
      <c r="TPQ3216" s="132"/>
      <c r="TPR3216" s="132"/>
      <c r="TPS3216" s="132"/>
      <c r="TPT3216" s="132"/>
      <c r="TPU3216" s="132"/>
      <c r="TPV3216" s="132"/>
      <c r="TPW3216" s="132"/>
      <c r="TPX3216" s="132"/>
      <c r="TPY3216" s="132"/>
      <c r="TPZ3216" s="132"/>
      <c r="TQA3216" s="132"/>
      <c r="TQB3216" s="132"/>
      <c r="TQC3216" s="132"/>
      <c r="TQD3216" s="132"/>
      <c r="TQE3216" s="132"/>
      <c r="TQF3216" s="132"/>
      <c r="TQG3216" s="132"/>
      <c r="TQH3216" s="132"/>
      <c r="TQI3216" s="132"/>
      <c r="TQJ3216" s="132"/>
      <c r="TQK3216" s="132"/>
      <c r="TQL3216" s="132"/>
      <c r="TQM3216" s="132"/>
      <c r="TQN3216" s="132"/>
      <c r="TQO3216" s="132"/>
      <c r="TQP3216" s="132"/>
      <c r="TQQ3216" s="132"/>
      <c r="TQR3216" s="132"/>
      <c r="TQS3216" s="132"/>
      <c r="TQT3216" s="132"/>
      <c r="TQU3216" s="132"/>
      <c r="TQV3216" s="132"/>
      <c r="TQW3216" s="132"/>
      <c r="TQX3216" s="132"/>
      <c r="TQY3216" s="132"/>
      <c r="TQZ3216" s="132"/>
      <c r="TRA3216" s="132"/>
      <c r="TRB3216" s="132"/>
      <c r="TRC3216" s="132"/>
      <c r="TRD3216" s="132"/>
      <c r="TRE3216" s="132"/>
      <c r="TRF3216" s="132"/>
      <c r="TRG3216" s="132"/>
      <c r="TRH3216" s="132"/>
      <c r="TRI3216" s="132"/>
      <c r="TRJ3216" s="132"/>
      <c r="TRK3216" s="132"/>
      <c r="TRL3216" s="132"/>
      <c r="TRM3216" s="132"/>
      <c r="TRN3216" s="132"/>
      <c r="TRO3216" s="132"/>
      <c r="TRP3216" s="132"/>
      <c r="TRQ3216" s="132"/>
      <c r="TRR3216" s="132"/>
      <c r="TRS3216" s="132"/>
      <c r="TRT3216" s="132"/>
      <c r="TRU3216" s="132"/>
      <c r="TRV3216" s="132"/>
      <c r="TRW3216" s="132"/>
      <c r="TRX3216" s="132"/>
      <c r="TRY3216" s="132"/>
      <c r="TRZ3216" s="132"/>
      <c r="TSA3216" s="132"/>
      <c r="TSB3216" s="132"/>
      <c r="TSC3216" s="132"/>
      <c r="TSD3216" s="132"/>
      <c r="TSE3216" s="132"/>
      <c r="TSF3216" s="132"/>
      <c r="TSG3216" s="132"/>
      <c r="TSH3216" s="132"/>
      <c r="TSI3216" s="132"/>
      <c r="TSJ3216" s="132"/>
      <c r="TSK3216" s="132"/>
      <c r="TSL3216" s="132"/>
      <c r="TSM3216" s="132"/>
      <c r="TSN3216" s="132"/>
      <c r="TSO3216" s="132"/>
      <c r="TSP3216" s="132"/>
      <c r="TSQ3216" s="132"/>
      <c r="TSR3216" s="132"/>
      <c r="TSS3216" s="132"/>
      <c r="TST3216" s="132"/>
      <c r="TSU3216" s="132"/>
      <c r="TSV3216" s="132"/>
      <c r="TSW3216" s="132"/>
      <c r="TSX3216" s="132"/>
      <c r="TSY3216" s="132"/>
      <c r="TSZ3216" s="132"/>
      <c r="TTA3216" s="132"/>
      <c r="TTB3216" s="132"/>
      <c r="TTC3216" s="132"/>
      <c r="TTD3216" s="132"/>
      <c r="TTE3216" s="132"/>
      <c r="TTF3216" s="132"/>
      <c r="TTG3216" s="132"/>
      <c r="TTH3216" s="132"/>
      <c r="TTI3216" s="132"/>
      <c r="TTJ3216" s="132"/>
      <c r="TTK3216" s="132"/>
      <c r="TTL3216" s="132"/>
      <c r="TTM3216" s="132"/>
      <c r="TTN3216" s="132"/>
      <c r="TTO3216" s="132"/>
      <c r="TTP3216" s="132"/>
      <c r="TTQ3216" s="132"/>
      <c r="TTR3216" s="132"/>
      <c r="TTS3216" s="132"/>
      <c r="TTT3216" s="132"/>
      <c r="TTU3216" s="132"/>
      <c r="TTV3216" s="132"/>
      <c r="TTW3216" s="132"/>
      <c r="TTX3216" s="132"/>
      <c r="TTY3216" s="132"/>
      <c r="TTZ3216" s="132"/>
      <c r="TUA3216" s="132"/>
      <c r="TUB3216" s="132"/>
      <c r="TUC3216" s="132"/>
      <c r="TUD3216" s="132"/>
      <c r="TUE3216" s="132"/>
      <c r="TUF3216" s="132"/>
      <c r="TUG3216" s="132"/>
      <c r="TUH3216" s="132"/>
      <c r="TUI3216" s="132"/>
      <c r="TUJ3216" s="132"/>
      <c r="TUK3216" s="132"/>
      <c r="TUL3216" s="132"/>
      <c r="TUM3216" s="132"/>
      <c r="TUN3216" s="132"/>
      <c r="TUO3216" s="132"/>
      <c r="TUP3216" s="132"/>
      <c r="TUQ3216" s="132"/>
      <c r="TUR3216" s="132"/>
      <c r="TUS3216" s="132"/>
      <c r="TUT3216" s="132"/>
      <c r="TUU3216" s="132"/>
      <c r="TUV3216" s="132"/>
      <c r="TUW3216" s="132"/>
      <c r="TUX3216" s="132"/>
      <c r="TUY3216" s="132"/>
      <c r="TUZ3216" s="132"/>
      <c r="TVA3216" s="132"/>
      <c r="TVB3216" s="132"/>
      <c r="TVC3216" s="132"/>
      <c r="TVD3216" s="132"/>
      <c r="TVE3216" s="132"/>
      <c r="TVF3216" s="132"/>
      <c r="TVG3216" s="132"/>
      <c r="TVH3216" s="132"/>
      <c r="TVI3216" s="132"/>
      <c r="TVJ3216" s="132"/>
      <c r="TVK3216" s="132"/>
      <c r="TVL3216" s="132"/>
      <c r="TVM3216" s="132"/>
      <c r="TVN3216" s="132"/>
      <c r="TVO3216" s="132"/>
      <c r="TVP3216" s="132"/>
      <c r="TVQ3216" s="132"/>
      <c r="TVR3216" s="132"/>
      <c r="TVS3216" s="132"/>
      <c r="TVT3216" s="132"/>
      <c r="TVU3216" s="132"/>
      <c r="TVV3216" s="132"/>
      <c r="TVW3216" s="132"/>
      <c r="TVX3216" s="132"/>
      <c r="TVY3216" s="132"/>
      <c r="TVZ3216" s="132"/>
      <c r="TWA3216" s="132"/>
      <c r="TWB3216" s="132"/>
      <c r="TWC3216" s="132"/>
      <c r="TWD3216" s="132"/>
      <c r="TWE3216" s="132"/>
      <c r="TWF3216" s="132"/>
      <c r="TWG3216" s="132"/>
      <c r="TWH3216" s="132"/>
      <c r="TWI3216" s="132"/>
      <c r="TWJ3216" s="132"/>
      <c r="TWK3216" s="132"/>
      <c r="TWL3216" s="132"/>
      <c r="TWM3216" s="132"/>
      <c r="TWN3216" s="132"/>
      <c r="TWO3216" s="132"/>
      <c r="TWP3216" s="132"/>
      <c r="TWQ3216" s="132"/>
      <c r="TWR3216" s="132"/>
      <c r="TWS3216" s="132"/>
      <c r="TWT3216" s="132"/>
      <c r="TWU3216" s="132"/>
      <c r="TWV3216" s="132"/>
      <c r="TWW3216" s="132"/>
      <c r="TWX3216" s="132"/>
      <c r="TWY3216" s="132"/>
      <c r="TWZ3216" s="132"/>
      <c r="TXA3216" s="132"/>
      <c r="TXB3216" s="132"/>
      <c r="TXC3216" s="132"/>
      <c r="TXD3216" s="132"/>
      <c r="TXE3216" s="132"/>
      <c r="TXF3216" s="132"/>
      <c r="TXG3216" s="132"/>
      <c r="TXH3216" s="132"/>
      <c r="TXI3216" s="132"/>
      <c r="TXJ3216" s="132"/>
      <c r="TXK3216" s="132"/>
      <c r="TXL3216" s="132"/>
      <c r="TXM3216" s="132"/>
      <c r="TXN3216" s="132"/>
      <c r="TXO3216" s="132"/>
      <c r="TXP3216" s="132"/>
      <c r="TXQ3216" s="132"/>
      <c r="TXR3216" s="132"/>
      <c r="TXS3216" s="132"/>
      <c r="TXT3216" s="132"/>
      <c r="TXU3216" s="132"/>
      <c r="TXV3216" s="132"/>
      <c r="TXW3216" s="132"/>
      <c r="TXX3216" s="132"/>
      <c r="TXY3216" s="132"/>
      <c r="TXZ3216" s="132"/>
      <c r="TYA3216" s="132"/>
      <c r="TYB3216" s="132"/>
      <c r="TYC3216" s="132"/>
      <c r="TYD3216" s="132"/>
      <c r="TYE3216" s="132"/>
      <c r="TYF3216" s="132"/>
      <c r="TYG3216" s="132"/>
      <c r="TYH3216" s="132"/>
      <c r="TYI3216" s="132"/>
      <c r="TYJ3216" s="132"/>
      <c r="TYK3216" s="132"/>
      <c r="TYL3216" s="132"/>
      <c r="TYM3216" s="132"/>
      <c r="TYN3216" s="132"/>
      <c r="TYO3216" s="132"/>
      <c r="TYP3216" s="132"/>
      <c r="TYQ3216" s="132"/>
      <c r="TYR3216" s="132"/>
      <c r="TYS3216" s="132"/>
      <c r="TYT3216" s="132"/>
      <c r="TYU3216" s="132"/>
      <c r="TYV3216" s="132"/>
      <c r="TYW3216" s="132"/>
      <c r="TYX3216" s="132"/>
      <c r="TYY3216" s="132"/>
      <c r="TYZ3216" s="132"/>
      <c r="TZA3216" s="132"/>
      <c r="TZB3216" s="132"/>
      <c r="TZC3216" s="132"/>
      <c r="TZD3216" s="132"/>
      <c r="TZE3216" s="132"/>
      <c r="TZF3216" s="132"/>
      <c r="TZG3216" s="132"/>
      <c r="TZH3216" s="132"/>
      <c r="TZI3216" s="132"/>
      <c r="TZJ3216" s="132"/>
      <c r="TZK3216" s="132"/>
      <c r="TZL3216" s="132"/>
      <c r="TZM3216" s="132"/>
      <c r="TZN3216" s="132"/>
      <c r="TZO3216" s="132"/>
      <c r="TZP3216" s="132"/>
      <c r="TZQ3216" s="132"/>
      <c r="TZR3216" s="132"/>
      <c r="TZS3216" s="132"/>
      <c r="TZT3216" s="132"/>
      <c r="TZU3216" s="132"/>
      <c r="TZV3216" s="132"/>
      <c r="TZW3216" s="132"/>
      <c r="TZX3216" s="132"/>
      <c r="TZY3216" s="132"/>
      <c r="TZZ3216" s="132"/>
      <c r="UAA3216" s="132"/>
      <c r="UAB3216" s="132"/>
      <c r="UAC3216" s="132"/>
      <c r="UAD3216" s="132"/>
      <c r="UAE3216" s="132"/>
      <c r="UAF3216" s="132"/>
      <c r="UAG3216" s="132"/>
      <c r="UAH3216" s="132"/>
      <c r="UAI3216" s="132"/>
      <c r="UAJ3216" s="132"/>
      <c r="UAK3216" s="132"/>
      <c r="UAL3216" s="132"/>
      <c r="UAM3216" s="132"/>
      <c r="UAN3216" s="132"/>
      <c r="UAO3216" s="132"/>
      <c r="UAP3216" s="132"/>
      <c r="UAQ3216" s="132"/>
      <c r="UAR3216" s="132"/>
      <c r="UAS3216" s="132"/>
      <c r="UAT3216" s="132"/>
      <c r="UAU3216" s="132"/>
      <c r="UAV3216" s="132"/>
      <c r="UAW3216" s="132"/>
      <c r="UAX3216" s="132"/>
      <c r="UAY3216" s="132"/>
      <c r="UAZ3216" s="132"/>
      <c r="UBA3216" s="132"/>
      <c r="UBB3216" s="132"/>
      <c r="UBC3216" s="132"/>
      <c r="UBD3216" s="132"/>
      <c r="UBE3216" s="132"/>
      <c r="UBF3216" s="132"/>
      <c r="UBG3216" s="132"/>
      <c r="UBH3216" s="132"/>
      <c r="UBI3216" s="132"/>
      <c r="UBJ3216" s="132"/>
      <c r="UBK3216" s="132"/>
      <c r="UBL3216" s="132"/>
      <c r="UBM3216" s="132"/>
      <c r="UBN3216" s="132"/>
      <c r="UBO3216" s="132"/>
      <c r="UBP3216" s="132"/>
      <c r="UBQ3216" s="132"/>
      <c r="UBR3216" s="132"/>
      <c r="UBS3216" s="132"/>
      <c r="UBT3216" s="132"/>
      <c r="UBU3216" s="132"/>
      <c r="UBV3216" s="132"/>
      <c r="UBW3216" s="132"/>
      <c r="UBX3216" s="132"/>
      <c r="UBY3216" s="132"/>
      <c r="UBZ3216" s="132"/>
      <c r="UCA3216" s="132"/>
      <c r="UCB3216" s="132"/>
      <c r="UCC3216" s="132"/>
      <c r="UCD3216" s="132"/>
      <c r="UCE3216" s="132"/>
      <c r="UCF3216" s="132"/>
      <c r="UCG3216" s="132"/>
      <c r="UCH3216" s="132"/>
      <c r="UCI3216" s="132"/>
      <c r="UCJ3216" s="132"/>
      <c r="UCK3216" s="132"/>
      <c r="UCL3216" s="132"/>
      <c r="UCM3216" s="132"/>
      <c r="UCN3216" s="132"/>
      <c r="UCO3216" s="132"/>
      <c r="UCP3216" s="132"/>
      <c r="UCQ3216" s="132"/>
      <c r="UCR3216" s="132"/>
      <c r="UCS3216" s="132"/>
      <c r="UCT3216" s="132"/>
      <c r="UCU3216" s="132"/>
      <c r="UCV3216" s="132"/>
      <c r="UCW3216" s="132"/>
      <c r="UCX3216" s="132"/>
      <c r="UCY3216" s="132"/>
      <c r="UCZ3216" s="132"/>
      <c r="UDA3216" s="132"/>
      <c r="UDB3216" s="132"/>
      <c r="UDC3216" s="132"/>
      <c r="UDD3216" s="132"/>
      <c r="UDE3216" s="132"/>
      <c r="UDF3216" s="132"/>
      <c r="UDG3216" s="132"/>
      <c r="UDH3216" s="132"/>
      <c r="UDI3216" s="132"/>
      <c r="UDJ3216" s="132"/>
      <c r="UDK3216" s="132"/>
      <c r="UDL3216" s="132"/>
      <c r="UDM3216" s="132"/>
      <c r="UDN3216" s="132"/>
      <c r="UDO3216" s="132"/>
      <c r="UDP3216" s="132"/>
      <c r="UDQ3216" s="132"/>
      <c r="UDR3216" s="132"/>
      <c r="UDS3216" s="132"/>
      <c r="UDT3216" s="132"/>
      <c r="UDU3216" s="132"/>
      <c r="UDV3216" s="132"/>
      <c r="UDW3216" s="132"/>
      <c r="UDX3216" s="132"/>
      <c r="UDY3216" s="132"/>
      <c r="UDZ3216" s="132"/>
      <c r="UEA3216" s="132"/>
      <c r="UEB3216" s="132"/>
      <c r="UEC3216" s="132"/>
      <c r="UED3216" s="132"/>
      <c r="UEE3216" s="132"/>
      <c r="UEF3216" s="132"/>
      <c r="UEG3216" s="132"/>
      <c r="UEH3216" s="132"/>
      <c r="UEI3216" s="132"/>
      <c r="UEJ3216" s="132"/>
      <c r="UEK3216" s="132"/>
      <c r="UEL3216" s="132"/>
      <c r="UEM3216" s="132"/>
      <c r="UEN3216" s="132"/>
      <c r="UEO3216" s="132"/>
      <c r="UEP3216" s="132"/>
      <c r="UEQ3216" s="132"/>
      <c r="UER3216" s="132"/>
      <c r="UES3216" s="132"/>
      <c r="UET3216" s="132"/>
      <c r="UEU3216" s="132"/>
      <c r="UEV3216" s="132"/>
      <c r="UEW3216" s="132"/>
      <c r="UEX3216" s="132"/>
      <c r="UEY3216" s="132"/>
      <c r="UEZ3216" s="132"/>
      <c r="UFA3216" s="132"/>
      <c r="UFB3216" s="132"/>
      <c r="UFC3216" s="132"/>
      <c r="UFD3216" s="132"/>
      <c r="UFE3216" s="132"/>
      <c r="UFF3216" s="132"/>
      <c r="UFG3216" s="132"/>
      <c r="UFH3216" s="132"/>
      <c r="UFI3216" s="132"/>
      <c r="UFJ3216" s="132"/>
      <c r="UFK3216" s="132"/>
      <c r="UFL3216" s="132"/>
      <c r="UFM3216" s="132"/>
      <c r="UFN3216" s="132"/>
      <c r="UFO3216" s="132"/>
      <c r="UFP3216" s="132"/>
      <c r="UFQ3216" s="132"/>
      <c r="UFR3216" s="132"/>
      <c r="UFS3216" s="132"/>
      <c r="UFT3216" s="132"/>
      <c r="UFU3216" s="132"/>
      <c r="UFV3216" s="132"/>
      <c r="UFW3216" s="132"/>
      <c r="UFX3216" s="132"/>
      <c r="UFY3216" s="132"/>
      <c r="UFZ3216" s="132"/>
      <c r="UGA3216" s="132"/>
      <c r="UGB3216" s="132"/>
      <c r="UGC3216" s="132"/>
      <c r="UGD3216" s="132"/>
      <c r="UGE3216" s="132"/>
      <c r="UGF3216" s="132"/>
      <c r="UGG3216" s="132"/>
      <c r="UGH3216" s="132"/>
      <c r="UGI3216" s="132"/>
      <c r="UGJ3216" s="132"/>
      <c r="UGK3216" s="132"/>
      <c r="UGL3216" s="132"/>
      <c r="UGM3216" s="132"/>
      <c r="UGN3216" s="132"/>
      <c r="UGO3216" s="132"/>
      <c r="UGP3216" s="132"/>
      <c r="UGQ3216" s="132"/>
      <c r="UGR3216" s="132"/>
      <c r="UGS3216" s="132"/>
      <c r="UGT3216" s="132"/>
      <c r="UGU3216" s="132"/>
      <c r="UGV3216" s="132"/>
      <c r="UGW3216" s="132"/>
      <c r="UGX3216" s="132"/>
      <c r="UGY3216" s="132"/>
      <c r="UGZ3216" s="132"/>
      <c r="UHA3216" s="132"/>
      <c r="UHB3216" s="132"/>
      <c r="UHC3216" s="132"/>
      <c r="UHD3216" s="132"/>
      <c r="UHE3216" s="132"/>
      <c r="UHF3216" s="132"/>
      <c r="UHG3216" s="132"/>
      <c r="UHH3216" s="132"/>
      <c r="UHI3216" s="132"/>
      <c r="UHJ3216" s="132"/>
      <c r="UHK3216" s="132"/>
      <c r="UHL3216" s="132"/>
      <c r="UHM3216" s="132"/>
      <c r="UHN3216" s="132"/>
      <c r="UHO3216" s="132"/>
      <c r="UHP3216" s="132"/>
      <c r="UHQ3216" s="132"/>
      <c r="UHR3216" s="132"/>
      <c r="UHS3216" s="132"/>
      <c r="UHT3216" s="132"/>
      <c r="UHU3216" s="132"/>
      <c r="UHV3216" s="132"/>
      <c r="UHW3216" s="132"/>
      <c r="UHX3216" s="132"/>
      <c r="UHY3216" s="132"/>
      <c r="UHZ3216" s="132"/>
      <c r="UIA3216" s="132"/>
      <c r="UIB3216" s="132"/>
      <c r="UIC3216" s="132"/>
      <c r="UID3216" s="132"/>
      <c r="UIE3216" s="132"/>
      <c r="UIF3216" s="132"/>
      <c r="UIG3216" s="132"/>
      <c r="UIH3216" s="132"/>
      <c r="UII3216" s="132"/>
      <c r="UIJ3216" s="132"/>
      <c r="UIK3216" s="132"/>
      <c r="UIL3216" s="132"/>
      <c r="UIM3216" s="132"/>
      <c r="UIN3216" s="132"/>
      <c r="UIO3216" s="132"/>
      <c r="UIP3216" s="132"/>
      <c r="UIQ3216" s="132"/>
      <c r="UIR3216" s="132"/>
      <c r="UIS3216" s="132"/>
      <c r="UIT3216" s="132"/>
      <c r="UIU3216" s="132"/>
      <c r="UIV3216" s="132"/>
      <c r="UIW3216" s="132"/>
      <c r="UIX3216" s="132"/>
      <c r="UIY3216" s="132"/>
      <c r="UIZ3216" s="132"/>
      <c r="UJA3216" s="132"/>
      <c r="UJB3216" s="132"/>
      <c r="UJC3216" s="132"/>
      <c r="UJD3216" s="132"/>
      <c r="UJE3216" s="132"/>
      <c r="UJF3216" s="132"/>
      <c r="UJG3216" s="132"/>
      <c r="UJH3216" s="132"/>
      <c r="UJI3216" s="132"/>
      <c r="UJJ3216" s="132"/>
      <c r="UJK3216" s="132"/>
      <c r="UJL3216" s="132"/>
      <c r="UJM3216" s="132"/>
      <c r="UJN3216" s="132"/>
      <c r="UJO3216" s="132"/>
      <c r="UJP3216" s="132"/>
      <c r="UJQ3216" s="132"/>
      <c r="UJR3216" s="132"/>
      <c r="UJS3216" s="132"/>
      <c r="UJT3216" s="132"/>
      <c r="UJU3216" s="132"/>
      <c r="UJV3216" s="132"/>
      <c r="UJW3216" s="132"/>
      <c r="UJX3216" s="132"/>
      <c r="UJY3216" s="132"/>
      <c r="UJZ3216" s="132"/>
      <c r="UKA3216" s="132"/>
      <c r="UKB3216" s="132"/>
      <c r="UKC3216" s="132"/>
      <c r="UKD3216" s="132"/>
      <c r="UKE3216" s="132"/>
      <c r="UKF3216" s="132"/>
      <c r="UKG3216" s="132"/>
      <c r="UKH3216" s="132"/>
      <c r="UKI3216" s="132"/>
      <c r="UKJ3216" s="132"/>
      <c r="UKK3216" s="132"/>
      <c r="UKL3216" s="132"/>
      <c r="UKM3216" s="132"/>
      <c r="UKN3216" s="132"/>
      <c r="UKO3216" s="132"/>
      <c r="UKP3216" s="132"/>
      <c r="UKQ3216" s="132"/>
      <c r="UKR3216" s="132"/>
      <c r="UKS3216" s="132"/>
      <c r="UKT3216" s="132"/>
      <c r="UKU3216" s="132"/>
      <c r="UKV3216" s="132"/>
      <c r="UKW3216" s="132"/>
      <c r="UKX3216" s="132"/>
      <c r="UKY3216" s="132"/>
      <c r="UKZ3216" s="132"/>
      <c r="ULA3216" s="132"/>
      <c r="ULB3216" s="132"/>
      <c r="ULC3216" s="132"/>
      <c r="ULD3216" s="132"/>
      <c r="ULE3216" s="132"/>
      <c r="ULF3216" s="132"/>
      <c r="ULG3216" s="132"/>
      <c r="ULH3216" s="132"/>
      <c r="ULI3216" s="132"/>
      <c r="ULJ3216" s="132"/>
      <c r="ULK3216" s="132"/>
      <c r="ULL3216" s="132"/>
      <c r="ULM3216" s="132"/>
      <c r="ULN3216" s="132"/>
      <c r="ULO3216" s="132"/>
      <c r="ULP3216" s="132"/>
      <c r="ULQ3216" s="132"/>
      <c r="ULR3216" s="132"/>
      <c r="ULS3216" s="132"/>
      <c r="ULT3216" s="132"/>
      <c r="ULU3216" s="132"/>
      <c r="ULV3216" s="132"/>
      <c r="ULW3216" s="132"/>
      <c r="ULX3216" s="132"/>
      <c r="ULY3216" s="132"/>
      <c r="ULZ3216" s="132"/>
      <c r="UMA3216" s="132"/>
      <c r="UMB3216" s="132"/>
      <c r="UMC3216" s="132"/>
      <c r="UMD3216" s="132"/>
      <c r="UME3216" s="132"/>
      <c r="UMF3216" s="132"/>
      <c r="UMG3216" s="132"/>
      <c r="UMH3216" s="132"/>
      <c r="UMI3216" s="132"/>
      <c r="UMJ3216" s="132"/>
      <c r="UMK3216" s="132"/>
      <c r="UML3216" s="132"/>
      <c r="UMM3216" s="132"/>
      <c r="UMN3216" s="132"/>
      <c r="UMO3216" s="132"/>
      <c r="UMP3216" s="132"/>
      <c r="UMQ3216" s="132"/>
      <c r="UMR3216" s="132"/>
      <c r="UMS3216" s="132"/>
      <c r="UMT3216" s="132"/>
      <c r="UMU3216" s="132"/>
      <c r="UMV3216" s="132"/>
      <c r="UMW3216" s="132"/>
      <c r="UMX3216" s="132"/>
      <c r="UMY3216" s="132"/>
      <c r="UMZ3216" s="132"/>
      <c r="UNA3216" s="132"/>
      <c r="UNB3216" s="132"/>
      <c r="UNC3216" s="132"/>
      <c r="UND3216" s="132"/>
      <c r="UNE3216" s="132"/>
      <c r="UNF3216" s="132"/>
      <c r="UNG3216" s="132"/>
      <c r="UNH3216" s="132"/>
      <c r="UNI3216" s="132"/>
      <c r="UNJ3216" s="132"/>
      <c r="UNK3216" s="132"/>
      <c r="UNL3216" s="132"/>
      <c r="UNM3216" s="132"/>
      <c r="UNN3216" s="132"/>
      <c r="UNO3216" s="132"/>
      <c r="UNP3216" s="132"/>
      <c r="UNQ3216" s="132"/>
      <c r="UNR3216" s="132"/>
      <c r="UNS3216" s="132"/>
      <c r="UNT3216" s="132"/>
      <c r="UNU3216" s="132"/>
      <c r="UNV3216" s="132"/>
      <c r="UNW3216" s="132"/>
      <c r="UNX3216" s="132"/>
      <c r="UNY3216" s="132"/>
      <c r="UNZ3216" s="132"/>
      <c r="UOA3216" s="132"/>
      <c r="UOB3216" s="132"/>
      <c r="UOC3216" s="132"/>
      <c r="UOD3216" s="132"/>
      <c r="UOE3216" s="132"/>
      <c r="UOF3216" s="132"/>
      <c r="UOG3216" s="132"/>
      <c r="UOH3216" s="132"/>
      <c r="UOI3216" s="132"/>
      <c r="UOJ3216" s="132"/>
      <c r="UOK3216" s="132"/>
      <c r="UOL3216" s="132"/>
      <c r="UOM3216" s="132"/>
      <c r="UON3216" s="132"/>
      <c r="UOO3216" s="132"/>
      <c r="UOP3216" s="132"/>
      <c r="UOQ3216" s="132"/>
      <c r="UOR3216" s="132"/>
      <c r="UOS3216" s="132"/>
      <c r="UOT3216" s="132"/>
      <c r="UOU3216" s="132"/>
      <c r="UOV3216" s="132"/>
      <c r="UOW3216" s="132"/>
      <c r="UOX3216" s="132"/>
      <c r="UOY3216" s="132"/>
      <c r="UOZ3216" s="132"/>
      <c r="UPA3216" s="132"/>
      <c r="UPB3216" s="132"/>
      <c r="UPC3216" s="132"/>
      <c r="UPD3216" s="132"/>
      <c r="UPE3216" s="132"/>
      <c r="UPF3216" s="132"/>
      <c r="UPG3216" s="132"/>
      <c r="UPH3216" s="132"/>
      <c r="UPI3216" s="132"/>
      <c r="UPJ3216" s="132"/>
      <c r="UPK3216" s="132"/>
      <c r="UPL3216" s="132"/>
      <c r="UPM3216" s="132"/>
      <c r="UPN3216" s="132"/>
      <c r="UPO3216" s="132"/>
      <c r="UPP3216" s="132"/>
      <c r="UPQ3216" s="132"/>
      <c r="UPR3216" s="132"/>
      <c r="UPS3216" s="132"/>
      <c r="UPT3216" s="132"/>
      <c r="UPU3216" s="132"/>
      <c r="UPV3216" s="132"/>
      <c r="UPW3216" s="132"/>
      <c r="UPX3216" s="132"/>
      <c r="UPY3216" s="132"/>
      <c r="UPZ3216" s="132"/>
      <c r="UQA3216" s="132"/>
      <c r="UQB3216" s="132"/>
      <c r="UQC3216" s="132"/>
      <c r="UQD3216" s="132"/>
      <c r="UQE3216" s="132"/>
      <c r="UQF3216" s="132"/>
      <c r="UQG3216" s="132"/>
      <c r="UQH3216" s="132"/>
      <c r="UQI3216" s="132"/>
      <c r="UQJ3216" s="132"/>
      <c r="UQK3216" s="132"/>
      <c r="UQL3216" s="132"/>
      <c r="UQM3216" s="132"/>
      <c r="UQN3216" s="132"/>
      <c r="UQO3216" s="132"/>
      <c r="UQP3216" s="132"/>
      <c r="UQQ3216" s="132"/>
      <c r="UQR3216" s="132"/>
      <c r="UQS3216" s="132"/>
      <c r="UQT3216" s="132"/>
      <c r="UQU3216" s="132"/>
      <c r="UQV3216" s="132"/>
      <c r="UQW3216" s="132"/>
      <c r="UQX3216" s="132"/>
      <c r="UQY3216" s="132"/>
      <c r="UQZ3216" s="132"/>
      <c r="URA3216" s="132"/>
      <c r="URB3216" s="132"/>
      <c r="URC3216" s="132"/>
      <c r="URD3216" s="132"/>
      <c r="URE3216" s="132"/>
      <c r="URF3216" s="132"/>
      <c r="URG3216" s="132"/>
      <c r="URH3216" s="132"/>
      <c r="URI3216" s="132"/>
      <c r="URJ3216" s="132"/>
      <c r="URK3216" s="132"/>
      <c r="URL3216" s="132"/>
      <c r="URM3216" s="132"/>
      <c r="URN3216" s="132"/>
      <c r="URO3216" s="132"/>
      <c r="URP3216" s="132"/>
      <c r="URQ3216" s="132"/>
      <c r="URR3216" s="132"/>
      <c r="URS3216" s="132"/>
      <c r="URT3216" s="132"/>
      <c r="URU3216" s="132"/>
      <c r="URV3216" s="132"/>
      <c r="URW3216" s="132"/>
      <c r="URX3216" s="132"/>
      <c r="URY3216" s="132"/>
      <c r="URZ3216" s="132"/>
      <c r="USA3216" s="132"/>
      <c r="USB3216" s="132"/>
      <c r="USC3216" s="132"/>
      <c r="USD3216" s="132"/>
      <c r="USE3216" s="132"/>
      <c r="USF3216" s="132"/>
      <c r="USG3216" s="132"/>
      <c r="USH3216" s="132"/>
      <c r="USI3216" s="132"/>
      <c r="USJ3216" s="132"/>
      <c r="USK3216" s="132"/>
      <c r="USL3216" s="132"/>
      <c r="USM3216" s="132"/>
      <c r="USN3216" s="132"/>
      <c r="USO3216" s="132"/>
      <c r="USP3216" s="132"/>
      <c r="USQ3216" s="132"/>
      <c r="USR3216" s="132"/>
      <c r="USS3216" s="132"/>
      <c r="UST3216" s="132"/>
      <c r="USU3216" s="132"/>
      <c r="USV3216" s="132"/>
      <c r="USW3216" s="132"/>
      <c r="USX3216" s="132"/>
      <c r="USY3216" s="132"/>
      <c r="USZ3216" s="132"/>
      <c r="UTA3216" s="132"/>
      <c r="UTB3216" s="132"/>
      <c r="UTC3216" s="132"/>
      <c r="UTD3216" s="132"/>
      <c r="UTE3216" s="132"/>
      <c r="UTF3216" s="132"/>
      <c r="UTG3216" s="132"/>
      <c r="UTH3216" s="132"/>
      <c r="UTI3216" s="132"/>
      <c r="UTJ3216" s="132"/>
      <c r="UTK3216" s="132"/>
      <c r="UTL3216" s="132"/>
      <c r="UTM3216" s="132"/>
      <c r="UTN3216" s="132"/>
      <c r="UTO3216" s="132"/>
      <c r="UTP3216" s="132"/>
      <c r="UTQ3216" s="132"/>
      <c r="UTR3216" s="132"/>
      <c r="UTS3216" s="132"/>
      <c r="UTT3216" s="132"/>
      <c r="UTU3216" s="132"/>
      <c r="UTV3216" s="132"/>
      <c r="UTW3216" s="132"/>
      <c r="UTX3216" s="132"/>
      <c r="UTY3216" s="132"/>
      <c r="UTZ3216" s="132"/>
      <c r="UUA3216" s="132"/>
      <c r="UUB3216" s="132"/>
      <c r="UUC3216" s="132"/>
      <c r="UUD3216" s="132"/>
      <c r="UUE3216" s="132"/>
      <c r="UUF3216" s="132"/>
      <c r="UUG3216" s="132"/>
      <c r="UUH3216" s="132"/>
      <c r="UUI3216" s="132"/>
      <c r="UUJ3216" s="132"/>
      <c r="UUK3216" s="132"/>
      <c r="UUL3216" s="132"/>
      <c r="UUM3216" s="132"/>
      <c r="UUN3216" s="132"/>
      <c r="UUO3216" s="132"/>
      <c r="UUP3216" s="132"/>
      <c r="UUQ3216" s="132"/>
      <c r="UUR3216" s="132"/>
      <c r="UUS3216" s="132"/>
      <c r="UUT3216" s="132"/>
      <c r="UUU3216" s="132"/>
      <c r="UUV3216" s="132"/>
      <c r="UUW3216" s="132"/>
      <c r="UUX3216" s="132"/>
      <c r="UUY3216" s="132"/>
      <c r="UUZ3216" s="132"/>
      <c r="UVA3216" s="132"/>
      <c r="UVB3216" s="132"/>
      <c r="UVC3216" s="132"/>
      <c r="UVD3216" s="132"/>
      <c r="UVE3216" s="132"/>
      <c r="UVF3216" s="132"/>
      <c r="UVG3216" s="132"/>
      <c r="UVH3216" s="132"/>
      <c r="UVI3216" s="132"/>
      <c r="UVJ3216" s="132"/>
      <c r="UVK3216" s="132"/>
      <c r="UVL3216" s="132"/>
      <c r="UVM3216" s="132"/>
      <c r="UVN3216" s="132"/>
      <c r="UVO3216" s="132"/>
      <c r="UVP3216" s="132"/>
      <c r="UVQ3216" s="132"/>
      <c r="UVR3216" s="132"/>
      <c r="UVS3216" s="132"/>
      <c r="UVT3216" s="132"/>
      <c r="UVU3216" s="132"/>
      <c r="UVV3216" s="132"/>
      <c r="UVW3216" s="132"/>
      <c r="UVX3216" s="132"/>
      <c r="UVY3216" s="132"/>
      <c r="UVZ3216" s="132"/>
      <c r="UWA3216" s="132"/>
      <c r="UWB3216" s="132"/>
      <c r="UWC3216" s="132"/>
      <c r="UWD3216" s="132"/>
      <c r="UWE3216" s="132"/>
      <c r="UWF3216" s="132"/>
      <c r="UWG3216" s="132"/>
      <c r="UWH3216" s="132"/>
      <c r="UWI3216" s="132"/>
      <c r="UWJ3216" s="132"/>
      <c r="UWK3216" s="132"/>
      <c r="UWL3216" s="132"/>
      <c r="UWM3216" s="132"/>
      <c r="UWN3216" s="132"/>
      <c r="UWO3216" s="132"/>
      <c r="UWP3216" s="132"/>
      <c r="UWQ3216" s="132"/>
      <c r="UWR3216" s="132"/>
      <c r="UWS3216" s="132"/>
      <c r="UWT3216" s="132"/>
      <c r="UWU3216" s="132"/>
      <c r="UWV3216" s="132"/>
      <c r="UWW3216" s="132"/>
      <c r="UWX3216" s="132"/>
      <c r="UWY3216" s="132"/>
      <c r="UWZ3216" s="132"/>
      <c r="UXA3216" s="132"/>
      <c r="UXB3216" s="132"/>
      <c r="UXC3216" s="132"/>
      <c r="UXD3216" s="132"/>
      <c r="UXE3216" s="132"/>
      <c r="UXF3216" s="132"/>
      <c r="UXG3216" s="132"/>
      <c r="UXH3216" s="132"/>
      <c r="UXI3216" s="132"/>
      <c r="UXJ3216" s="132"/>
      <c r="UXK3216" s="132"/>
      <c r="UXL3216" s="132"/>
      <c r="UXM3216" s="132"/>
      <c r="UXN3216" s="132"/>
      <c r="UXO3216" s="132"/>
      <c r="UXP3216" s="132"/>
      <c r="UXQ3216" s="132"/>
      <c r="UXR3216" s="132"/>
      <c r="UXS3216" s="132"/>
      <c r="UXT3216" s="132"/>
      <c r="UXU3216" s="132"/>
      <c r="UXV3216" s="132"/>
      <c r="UXW3216" s="132"/>
      <c r="UXX3216" s="132"/>
      <c r="UXY3216" s="132"/>
      <c r="UXZ3216" s="132"/>
      <c r="UYA3216" s="132"/>
      <c r="UYB3216" s="132"/>
      <c r="UYC3216" s="132"/>
      <c r="UYD3216" s="132"/>
      <c r="UYE3216" s="132"/>
      <c r="UYF3216" s="132"/>
      <c r="UYG3216" s="132"/>
      <c r="UYH3216" s="132"/>
      <c r="UYI3216" s="132"/>
      <c r="UYJ3216" s="132"/>
      <c r="UYK3216" s="132"/>
      <c r="UYL3216" s="132"/>
      <c r="UYM3216" s="132"/>
      <c r="UYN3216" s="132"/>
      <c r="UYO3216" s="132"/>
      <c r="UYP3216" s="132"/>
      <c r="UYQ3216" s="132"/>
      <c r="UYR3216" s="132"/>
      <c r="UYS3216" s="132"/>
      <c r="UYT3216" s="132"/>
      <c r="UYU3216" s="132"/>
      <c r="UYV3216" s="132"/>
      <c r="UYW3216" s="132"/>
      <c r="UYX3216" s="132"/>
      <c r="UYY3216" s="132"/>
      <c r="UYZ3216" s="132"/>
      <c r="UZA3216" s="132"/>
      <c r="UZB3216" s="132"/>
      <c r="UZC3216" s="132"/>
      <c r="UZD3216" s="132"/>
      <c r="UZE3216" s="132"/>
      <c r="UZF3216" s="132"/>
      <c r="UZG3216" s="132"/>
      <c r="UZH3216" s="132"/>
      <c r="UZI3216" s="132"/>
      <c r="UZJ3216" s="132"/>
      <c r="UZK3216" s="132"/>
      <c r="UZL3216" s="132"/>
      <c r="UZM3216" s="132"/>
      <c r="UZN3216" s="132"/>
      <c r="UZO3216" s="132"/>
      <c r="UZP3216" s="132"/>
      <c r="UZQ3216" s="132"/>
      <c r="UZR3216" s="132"/>
      <c r="UZS3216" s="132"/>
      <c r="UZT3216" s="132"/>
      <c r="UZU3216" s="132"/>
      <c r="UZV3216" s="132"/>
      <c r="UZW3216" s="132"/>
      <c r="UZX3216" s="132"/>
      <c r="UZY3216" s="132"/>
      <c r="UZZ3216" s="132"/>
      <c r="VAA3216" s="132"/>
      <c r="VAB3216" s="132"/>
      <c r="VAC3216" s="132"/>
      <c r="VAD3216" s="132"/>
      <c r="VAE3216" s="132"/>
      <c r="VAF3216" s="132"/>
      <c r="VAG3216" s="132"/>
      <c r="VAH3216" s="132"/>
      <c r="VAI3216" s="132"/>
      <c r="VAJ3216" s="132"/>
      <c r="VAK3216" s="132"/>
      <c r="VAL3216" s="132"/>
      <c r="VAM3216" s="132"/>
      <c r="VAN3216" s="132"/>
      <c r="VAO3216" s="132"/>
      <c r="VAP3216" s="132"/>
      <c r="VAQ3216" s="132"/>
      <c r="VAR3216" s="132"/>
      <c r="VAS3216" s="132"/>
      <c r="VAT3216" s="132"/>
      <c r="VAU3216" s="132"/>
      <c r="VAV3216" s="132"/>
      <c r="VAW3216" s="132"/>
      <c r="VAX3216" s="132"/>
      <c r="VAY3216" s="132"/>
      <c r="VAZ3216" s="132"/>
      <c r="VBA3216" s="132"/>
      <c r="VBB3216" s="132"/>
      <c r="VBC3216" s="132"/>
      <c r="VBD3216" s="132"/>
      <c r="VBE3216" s="132"/>
      <c r="VBF3216" s="132"/>
      <c r="VBG3216" s="132"/>
      <c r="VBH3216" s="132"/>
      <c r="VBI3216" s="132"/>
      <c r="VBJ3216" s="132"/>
      <c r="VBK3216" s="132"/>
      <c r="VBL3216" s="132"/>
      <c r="VBM3216" s="132"/>
      <c r="VBN3216" s="132"/>
      <c r="VBO3216" s="132"/>
      <c r="VBP3216" s="132"/>
      <c r="VBQ3216" s="132"/>
      <c r="VBR3216" s="132"/>
      <c r="VBS3216" s="132"/>
      <c r="VBT3216" s="132"/>
      <c r="VBU3216" s="132"/>
      <c r="VBV3216" s="132"/>
      <c r="VBW3216" s="132"/>
      <c r="VBX3216" s="132"/>
      <c r="VBY3216" s="132"/>
      <c r="VBZ3216" s="132"/>
      <c r="VCA3216" s="132"/>
      <c r="VCB3216" s="132"/>
      <c r="VCC3216" s="132"/>
      <c r="VCD3216" s="132"/>
      <c r="VCE3216" s="132"/>
      <c r="VCF3216" s="132"/>
      <c r="VCG3216" s="132"/>
      <c r="VCH3216" s="132"/>
      <c r="VCI3216" s="132"/>
      <c r="VCJ3216" s="132"/>
      <c r="VCK3216" s="132"/>
      <c r="VCL3216" s="132"/>
      <c r="VCM3216" s="132"/>
      <c r="VCN3216" s="132"/>
      <c r="VCO3216" s="132"/>
      <c r="VCP3216" s="132"/>
      <c r="VCQ3216" s="132"/>
      <c r="VCR3216" s="132"/>
      <c r="VCS3216" s="132"/>
      <c r="VCT3216" s="132"/>
      <c r="VCU3216" s="132"/>
      <c r="VCV3216" s="132"/>
      <c r="VCW3216" s="132"/>
      <c r="VCX3216" s="132"/>
      <c r="VCY3216" s="132"/>
      <c r="VCZ3216" s="132"/>
      <c r="VDA3216" s="132"/>
      <c r="VDB3216" s="132"/>
      <c r="VDC3216" s="132"/>
      <c r="VDD3216" s="132"/>
      <c r="VDE3216" s="132"/>
      <c r="VDF3216" s="132"/>
      <c r="VDG3216" s="132"/>
      <c r="VDH3216" s="132"/>
      <c r="VDI3216" s="132"/>
      <c r="VDJ3216" s="132"/>
      <c r="VDK3216" s="132"/>
      <c r="VDL3216" s="132"/>
      <c r="VDM3216" s="132"/>
      <c r="VDN3216" s="132"/>
      <c r="VDO3216" s="132"/>
      <c r="VDP3216" s="132"/>
      <c r="VDQ3216" s="132"/>
      <c r="VDR3216" s="132"/>
      <c r="VDS3216" s="132"/>
      <c r="VDT3216" s="132"/>
      <c r="VDU3216" s="132"/>
      <c r="VDV3216" s="132"/>
      <c r="VDW3216" s="132"/>
      <c r="VDX3216" s="132"/>
      <c r="VDY3216" s="132"/>
      <c r="VDZ3216" s="132"/>
      <c r="VEA3216" s="132"/>
      <c r="VEB3216" s="132"/>
      <c r="VEC3216" s="132"/>
      <c r="VED3216" s="132"/>
      <c r="VEE3216" s="132"/>
      <c r="VEF3216" s="132"/>
      <c r="VEG3216" s="132"/>
      <c r="VEH3216" s="132"/>
      <c r="VEI3216" s="132"/>
      <c r="VEJ3216" s="132"/>
      <c r="VEK3216" s="132"/>
      <c r="VEL3216" s="132"/>
      <c r="VEM3216" s="132"/>
      <c r="VEN3216" s="132"/>
      <c r="VEO3216" s="132"/>
      <c r="VEP3216" s="132"/>
      <c r="VEQ3216" s="132"/>
      <c r="VER3216" s="132"/>
      <c r="VES3216" s="132"/>
      <c r="VET3216" s="132"/>
      <c r="VEU3216" s="132"/>
      <c r="VEV3216" s="132"/>
      <c r="VEW3216" s="132"/>
      <c r="VEX3216" s="132"/>
      <c r="VEY3216" s="132"/>
      <c r="VEZ3216" s="132"/>
      <c r="VFA3216" s="132"/>
      <c r="VFB3216" s="132"/>
      <c r="VFC3216" s="132"/>
      <c r="VFD3216" s="132"/>
      <c r="VFE3216" s="132"/>
      <c r="VFF3216" s="132"/>
      <c r="VFG3216" s="132"/>
      <c r="VFH3216" s="132"/>
      <c r="VFI3216" s="132"/>
      <c r="VFJ3216" s="132"/>
      <c r="VFK3216" s="132"/>
      <c r="VFL3216" s="132"/>
      <c r="VFM3216" s="132"/>
      <c r="VFN3216" s="132"/>
      <c r="VFO3216" s="132"/>
      <c r="VFP3216" s="132"/>
      <c r="VFQ3216" s="132"/>
      <c r="VFR3216" s="132"/>
      <c r="VFS3216" s="132"/>
      <c r="VFT3216" s="132"/>
      <c r="VFU3216" s="132"/>
      <c r="VFV3216" s="132"/>
      <c r="VFW3216" s="132"/>
      <c r="VFX3216" s="132"/>
      <c r="VFY3216" s="132"/>
      <c r="VFZ3216" s="132"/>
      <c r="VGA3216" s="132"/>
      <c r="VGB3216" s="132"/>
      <c r="VGC3216" s="132"/>
      <c r="VGD3216" s="132"/>
      <c r="VGE3216" s="132"/>
      <c r="VGF3216" s="132"/>
      <c r="VGG3216" s="132"/>
      <c r="VGH3216" s="132"/>
      <c r="VGI3216" s="132"/>
      <c r="VGJ3216" s="132"/>
      <c r="VGK3216" s="132"/>
      <c r="VGL3216" s="132"/>
      <c r="VGM3216" s="132"/>
      <c r="VGN3216" s="132"/>
      <c r="VGO3216" s="132"/>
      <c r="VGP3216" s="132"/>
      <c r="VGQ3216" s="132"/>
      <c r="VGR3216" s="132"/>
      <c r="VGS3216" s="132"/>
      <c r="VGT3216" s="132"/>
      <c r="VGU3216" s="132"/>
      <c r="VGV3216" s="132"/>
      <c r="VGW3216" s="132"/>
      <c r="VGX3216" s="132"/>
      <c r="VGY3216" s="132"/>
      <c r="VGZ3216" s="132"/>
      <c r="VHA3216" s="132"/>
      <c r="VHB3216" s="132"/>
      <c r="VHC3216" s="132"/>
      <c r="VHD3216" s="132"/>
      <c r="VHE3216" s="132"/>
      <c r="VHF3216" s="132"/>
      <c r="VHG3216" s="132"/>
      <c r="VHH3216" s="132"/>
      <c r="VHI3216" s="132"/>
      <c r="VHJ3216" s="132"/>
      <c r="VHK3216" s="132"/>
      <c r="VHL3216" s="132"/>
      <c r="VHM3216" s="132"/>
      <c r="VHN3216" s="132"/>
      <c r="VHO3216" s="132"/>
      <c r="VHP3216" s="132"/>
      <c r="VHQ3216" s="132"/>
      <c r="VHR3216" s="132"/>
      <c r="VHS3216" s="132"/>
      <c r="VHT3216" s="132"/>
      <c r="VHU3216" s="132"/>
      <c r="VHV3216" s="132"/>
      <c r="VHW3216" s="132"/>
      <c r="VHX3216" s="132"/>
      <c r="VHY3216" s="132"/>
      <c r="VHZ3216" s="132"/>
      <c r="VIA3216" s="132"/>
      <c r="VIB3216" s="132"/>
      <c r="VIC3216" s="132"/>
      <c r="VID3216" s="132"/>
      <c r="VIE3216" s="132"/>
      <c r="VIF3216" s="132"/>
      <c r="VIG3216" s="132"/>
      <c r="VIH3216" s="132"/>
      <c r="VII3216" s="132"/>
      <c r="VIJ3216" s="132"/>
      <c r="VIK3216" s="132"/>
      <c r="VIL3216" s="132"/>
      <c r="VIM3216" s="132"/>
      <c r="VIN3216" s="132"/>
      <c r="VIO3216" s="132"/>
      <c r="VIP3216" s="132"/>
      <c r="VIQ3216" s="132"/>
      <c r="VIR3216" s="132"/>
      <c r="VIS3216" s="132"/>
      <c r="VIT3216" s="132"/>
      <c r="VIU3216" s="132"/>
      <c r="VIV3216" s="132"/>
      <c r="VIW3216" s="132"/>
      <c r="VIX3216" s="132"/>
      <c r="VIY3216" s="132"/>
      <c r="VIZ3216" s="132"/>
      <c r="VJA3216" s="132"/>
      <c r="VJB3216" s="132"/>
      <c r="VJC3216" s="132"/>
      <c r="VJD3216" s="132"/>
      <c r="VJE3216" s="132"/>
      <c r="VJF3216" s="132"/>
      <c r="VJG3216" s="132"/>
      <c r="VJH3216" s="132"/>
      <c r="VJI3216" s="132"/>
      <c r="VJJ3216" s="132"/>
      <c r="VJK3216" s="132"/>
      <c r="VJL3216" s="132"/>
      <c r="VJM3216" s="132"/>
      <c r="VJN3216" s="132"/>
      <c r="VJO3216" s="132"/>
      <c r="VJP3216" s="132"/>
      <c r="VJQ3216" s="132"/>
      <c r="VJR3216" s="132"/>
      <c r="VJS3216" s="132"/>
      <c r="VJT3216" s="132"/>
      <c r="VJU3216" s="132"/>
      <c r="VJV3216" s="132"/>
      <c r="VJW3216" s="132"/>
      <c r="VJX3216" s="132"/>
      <c r="VJY3216" s="132"/>
      <c r="VJZ3216" s="132"/>
      <c r="VKA3216" s="132"/>
      <c r="VKB3216" s="132"/>
      <c r="VKC3216" s="132"/>
      <c r="VKD3216" s="132"/>
      <c r="VKE3216" s="132"/>
      <c r="VKF3216" s="132"/>
      <c r="VKG3216" s="132"/>
      <c r="VKH3216" s="132"/>
      <c r="VKI3216" s="132"/>
      <c r="VKJ3216" s="132"/>
      <c r="VKK3216" s="132"/>
      <c r="VKL3216" s="132"/>
      <c r="VKM3216" s="132"/>
      <c r="VKN3216" s="132"/>
      <c r="VKO3216" s="132"/>
      <c r="VKP3216" s="132"/>
      <c r="VKQ3216" s="132"/>
      <c r="VKR3216" s="132"/>
      <c r="VKS3216" s="132"/>
      <c r="VKT3216" s="132"/>
      <c r="VKU3216" s="132"/>
      <c r="VKV3216" s="132"/>
      <c r="VKW3216" s="132"/>
      <c r="VKX3216" s="132"/>
      <c r="VKY3216" s="132"/>
      <c r="VKZ3216" s="132"/>
      <c r="VLA3216" s="132"/>
      <c r="VLB3216" s="132"/>
      <c r="VLC3216" s="132"/>
      <c r="VLD3216" s="132"/>
      <c r="VLE3216" s="132"/>
      <c r="VLF3216" s="132"/>
      <c r="VLG3216" s="132"/>
      <c r="VLH3216" s="132"/>
      <c r="VLI3216" s="132"/>
      <c r="VLJ3216" s="132"/>
      <c r="VLK3216" s="132"/>
      <c r="VLL3216" s="132"/>
      <c r="VLM3216" s="132"/>
      <c r="VLN3216" s="132"/>
      <c r="VLO3216" s="132"/>
      <c r="VLP3216" s="132"/>
      <c r="VLQ3216" s="132"/>
      <c r="VLR3216" s="132"/>
      <c r="VLS3216" s="132"/>
      <c r="VLT3216" s="132"/>
      <c r="VLU3216" s="132"/>
      <c r="VLV3216" s="132"/>
      <c r="VLW3216" s="132"/>
      <c r="VLX3216" s="132"/>
      <c r="VLY3216" s="132"/>
      <c r="VLZ3216" s="132"/>
      <c r="VMA3216" s="132"/>
      <c r="VMB3216" s="132"/>
      <c r="VMC3216" s="132"/>
      <c r="VMD3216" s="132"/>
      <c r="VME3216" s="132"/>
      <c r="VMF3216" s="132"/>
      <c r="VMG3216" s="132"/>
      <c r="VMH3216" s="132"/>
      <c r="VMI3216" s="132"/>
      <c r="VMJ3216" s="132"/>
      <c r="VMK3216" s="132"/>
      <c r="VML3216" s="132"/>
      <c r="VMM3216" s="132"/>
      <c r="VMN3216" s="132"/>
      <c r="VMO3216" s="132"/>
      <c r="VMP3216" s="132"/>
      <c r="VMQ3216" s="132"/>
      <c r="VMR3216" s="132"/>
      <c r="VMS3216" s="132"/>
      <c r="VMT3216" s="132"/>
      <c r="VMU3216" s="132"/>
      <c r="VMV3216" s="132"/>
      <c r="VMW3216" s="132"/>
      <c r="VMX3216" s="132"/>
      <c r="VMY3216" s="132"/>
      <c r="VMZ3216" s="132"/>
      <c r="VNA3216" s="132"/>
      <c r="VNB3216" s="132"/>
      <c r="VNC3216" s="132"/>
      <c r="VND3216" s="132"/>
      <c r="VNE3216" s="132"/>
      <c r="VNF3216" s="132"/>
      <c r="VNG3216" s="132"/>
      <c r="VNH3216" s="132"/>
      <c r="VNI3216" s="132"/>
      <c r="VNJ3216" s="132"/>
      <c r="VNK3216" s="132"/>
      <c r="VNL3216" s="132"/>
      <c r="VNM3216" s="132"/>
      <c r="VNN3216" s="132"/>
      <c r="VNO3216" s="132"/>
      <c r="VNP3216" s="132"/>
      <c r="VNQ3216" s="132"/>
      <c r="VNR3216" s="132"/>
      <c r="VNS3216" s="132"/>
      <c r="VNT3216" s="132"/>
      <c r="VNU3216" s="132"/>
      <c r="VNV3216" s="132"/>
      <c r="VNW3216" s="132"/>
      <c r="VNX3216" s="132"/>
      <c r="VNY3216" s="132"/>
      <c r="VNZ3216" s="132"/>
      <c r="VOA3216" s="132"/>
      <c r="VOB3216" s="132"/>
      <c r="VOC3216" s="132"/>
      <c r="VOD3216" s="132"/>
      <c r="VOE3216" s="132"/>
      <c r="VOF3216" s="132"/>
      <c r="VOG3216" s="132"/>
      <c r="VOH3216" s="132"/>
      <c r="VOI3216" s="132"/>
      <c r="VOJ3216" s="132"/>
      <c r="VOK3216" s="132"/>
      <c r="VOL3216" s="132"/>
      <c r="VOM3216" s="132"/>
      <c r="VON3216" s="132"/>
      <c r="VOO3216" s="132"/>
      <c r="VOP3216" s="132"/>
      <c r="VOQ3216" s="132"/>
      <c r="VOR3216" s="132"/>
      <c r="VOS3216" s="132"/>
      <c r="VOT3216" s="132"/>
      <c r="VOU3216" s="132"/>
      <c r="VOV3216" s="132"/>
      <c r="VOW3216" s="132"/>
      <c r="VOX3216" s="132"/>
      <c r="VOY3216" s="132"/>
      <c r="VOZ3216" s="132"/>
      <c r="VPA3216" s="132"/>
      <c r="VPB3216" s="132"/>
      <c r="VPC3216" s="132"/>
      <c r="VPD3216" s="132"/>
      <c r="VPE3216" s="132"/>
      <c r="VPF3216" s="132"/>
      <c r="VPG3216" s="132"/>
      <c r="VPH3216" s="132"/>
      <c r="VPI3216" s="132"/>
      <c r="VPJ3216" s="132"/>
      <c r="VPK3216" s="132"/>
      <c r="VPL3216" s="132"/>
      <c r="VPM3216" s="132"/>
      <c r="VPN3216" s="132"/>
      <c r="VPO3216" s="132"/>
      <c r="VPP3216" s="132"/>
      <c r="VPQ3216" s="132"/>
      <c r="VPR3216" s="132"/>
      <c r="VPS3216" s="132"/>
      <c r="VPT3216" s="132"/>
      <c r="VPU3216" s="132"/>
      <c r="VPV3216" s="132"/>
      <c r="VPW3216" s="132"/>
      <c r="VPX3216" s="132"/>
      <c r="VPY3216" s="132"/>
      <c r="VPZ3216" s="132"/>
      <c r="VQA3216" s="132"/>
      <c r="VQB3216" s="132"/>
      <c r="VQC3216" s="132"/>
      <c r="VQD3216" s="132"/>
      <c r="VQE3216" s="132"/>
      <c r="VQF3216" s="132"/>
      <c r="VQG3216" s="132"/>
      <c r="VQH3216" s="132"/>
      <c r="VQI3216" s="132"/>
      <c r="VQJ3216" s="132"/>
      <c r="VQK3216" s="132"/>
      <c r="VQL3216" s="132"/>
      <c r="VQM3216" s="132"/>
      <c r="VQN3216" s="132"/>
      <c r="VQO3216" s="132"/>
      <c r="VQP3216" s="132"/>
      <c r="VQQ3216" s="132"/>
      <c r="VQR3216" s="132"/>
      <c r="VQS3216" s="132"/>
      <c r="VQT3216" s="132"/>
      <c r="VQU3216" s="132"/>
      <c r="VQV3216" s="132"/>
      <c r="VQW3216" s="132"/>
      <c r="VQX3216" s="132"/>
      <c r="VQY3216" s="132"/>
      <c r="VQZ3216" s="132"/>
      <c r="VRA3216" s="132"/>
      <c r="VRB3216" s="132"/>
      <c r="VRC3216" s="132"/>
      <c r="VRD3216" s="132"/>
      <c r="VRE3216" s="132"/>
      <c r="VRF3216" s="132"/>
      <c r="VRG3216" s="132"/>
      <c r="VRH3216" s="132"/>
      <c r="VRI3216" s="132"/>
      <c r="VRJ3216" s="132"/>
      <c r="VRK3216" s="132"/>
      <c r="VRL3216" s="132"/>
      <c r="VRM3216" s="132"/>
      <c r="VRN3216" s="132"/>
      <c r="VRO3216" s="132"/>
      <c r="VRP3216" s="132"/>
      <c r="VRQ3216" s="132"/>
      <c r="VRR3216" s="132"/>
      <c r="VRS3216" s="132"/>
      <c r="VRT3216" s="132"/>
      <c r="VRU3216" s="132"/>
      <c r="VRV3216" s="132"/>
      <c r="VRW3216" s="132"/>
      <c r="VRX3216" s="132"/>
      <c r="VRY3216" s="132"/>
      <c r="VRZ3216" s="132"/>
      <c r="VSA3216" s="132"/>
      <c r="VSB3216" s="132"/>
      <c r="VSC3216" s="132"/>
      <c r="VSD3216" s="132"/>
      <c r="VSE3216" s="132"/>
      <c r="VSF3216" s="132"/>
      <c r="VSG3216" s="132"/>
      <c r="VSH3216" s="132"/>
      <c r="VSI3216" s="132"/>
      <c r="VSJ3216" s="132"/>
      <c r="VSK3216" s="132"/>
      <c r="VSL3216" s="132"/>
      <c r="VSM3216" s="132"/>
      <c r="VSN3216" s="132"/>
      <c r="VSO3216" s="132"/>
      <c r="VSP3216" s="132"/>
      <c r="VSQ3216" s="132"/>
      <c r="VSR3216" s="132"/>
      <c r="VSS3216" s="132"/>
      <c r="VST3216" s="132"/>
      <c r="VSU3216" s="132"/>
      <c r="VSV3216" s="132"/>
      <c r="VSW3216" s="132"/>
      <c r="VSX3216" s="132"/>
      <c r="VSY3216" s="132"/>
      <c r="VSZ3216" s="132"/>
      <c r="VTA3216" s="132"/>
      <c r="VTB3216" s="132"/>
      <c r="VTC3216" s="132"/>
      <c r="VTD3216" s="132"/>
      <c r="VTE3216" s="132"/>
      <c r="VTF3216" s="132"/>
      <c r="VTG3216" s="132"/>
      <c r="VTH3216" s="132"/>
      <c r="VTI3216" s="132"/>
      <c r="VTJ3216" s="132"/>
      <c r="VTK3216" s="132"/>
      <c r="VTL3216" s="132"/>
      <c r="VTM3216" s="132"/>
      <c r="VTN3216" s="132"/>
      <c r="VTO3216" s="132"/>
      <c r="VTP3216" s="132"/>
      <c r="VTQ3216" s="132"/>
      <c r="VTR3216" s="132"/>
      <c r="VTS3216" s="132"/>
      <c r="VTT3216" s="132"/>
      <c r="VTU3216" s="132"/>
      <c r="VTV3216" s="132"/>
      <c r="VTW3216" s="132"/>
      <c r="VTX3216" s="132"/>
      <c r="VTY3216" s="132"/>
      <c r="VTZ3216" s="132"/>
      <c r="VUA3216" s="132"/>
      <c r="VUB3216" s="132"/>
      <c r="VUC3216" s="132"/>
      <c r="VUD3216" s="132"/>
      <c r="VUE3216" s="132"/>
      <c r="VUF3216" s="132"/>
      <c r="VUG3216" s="132"/>
      <c r="VUH3216" s="132"/>
      <c r="VUI3216" s="132"/>
      <c r="VUJ3216" s="132"/>
      <c r="VUK3216" s="132"/>
      <c r="VUL3216" s="132"/>
      <c r="VUM3216" s="132"/>
      <c r="VUN3216" s="132"/>
      <c r="VUO3216" s="132"/>
      <c r="VUP3216" s="132"/>
      <c r="VUQ3216" s="132"/>
      <c r="VUR3216" s="132"/>
      <c r="VUS3216" s="132"/>
      <c r="VUT3216" s="132"/>
      <c r="VUU3216" s="132"/>
      <c r="VUV3216" s="132"/>
      <c r="VUW3216" s="132"/>
      <c r="VUX3216" s="132"/>
      <c r="VUY3216" s="132"/>
      <c r="VUZ3216" s="132"/>
      <c r="VVA3216" s="132"/>
      <c r="VVB3216" s="132"/>
      <c r="VVC3216" s="132"/>
      <c r="VVD3216" s="132"/>
      <c r="VVE3216" s="132"/>
      <c r="VVF3216" s="132"/>
      <c r="VVG3216" s="132"/>
      <c r="VVH3216" s="132"/>
      <c r="VVI3216" s="132"/>
      <c r="VVJ3216" s="132"/>
      <c r="VVK3216" s="132"/>
      <c r="VVL3216" s="132"/>
      <c r="VVM3216" s="132"/>
      <c r="VVN3216" s="132"/>
      <c r="VVO3216" s="132"/>
      <c r="VVP3216" s="132"/>
      <c r="VVQ3216" s="132"/>
      <c r="VVR3216" s="132"/>
      <c r="VVS3216" s="132"/>
      <c r="VVT3216" s="132"/>
      <c r="VVU3216" s="132"/>
      <c r="VVV3216" s="132"/>
      <c r="VVW3216" s="132"/>
      <c r="VVX3216" s="132"/>
      <c r="VVY3216" s="132"/>
      <c r="VVZ3216" s="132"/>
      <c r="VWA3216" s="132"/>
      <c r="VWB3216" s="132"/>
      <c r="VWC3216" s="132"/>
      <c r="VWD3216" s="132"/>
      <c r="VWE3216" s="132"/>
      <c r="VWF3216" s="132"/>
      <c r="VWG3216" s="132"/>
      <c r="VWH3216" s="132"/>
      <c r="VWI3216" s="132"/>
      <c r="VWJ3216" s="132"/>
      <c r="VWK3216" s="132"/>
      <c r="VWL3216" s="132"/>
      <c r="VWM3216" s="132"/>
      <c r="VWN3216" s="132"/>
      <c r="VWO3216" s="132"/>
      <c r="VWP3216" s="132"/>
      <c r="VWQ3216" s="132"/>
      <c r="VWR3216" s="132"/>
      <c r="VWS3216" s="132"/>
      <c r="VWT3216" s="132"/>
      <c r="VWU3216" s="132"/>
      <c r="VWV3216" s="132"/>
      <c r="VWW3216" s="132"/>
      <c r="VWX3216" s="132"/>
      <c r="VWY3216" s="132"/>
      <c r="VWZ3216" s="132"/>
      <c r="VXA3216" s="132"/>
      <c r="VXB3216" s="132"/>
      <c r="VXC3216" s="132"/>
      <c r="VXD3216" s="132"/>
      <c r="VXE3216" s="132"/>
      <c r="VXF3216" s="132"/>
      <c r="VXG3216" s="132"/>
      <c r="VXH3216" s="132"/>
      <c r="VXI3216" s="132"/>
      <c r="VXJ3216" s="132"/>
      <c r="VXK3216" s="132"/>
      <c r="VXL3216" s="132"/>
      <c r="VXM3216" s="132"/>
      <c r="VXN3216" s="132"/>
      <c r="VXO3216" s="132"/>
      <c r="VXP3216" s="132"/>
      <c r="VXQ3216" s="132"/>
      <c r="VXR3216" s="132"/>
      <c r="VXS3216" s="132"/>
      <c r="VXT3216" s="132"/>
      <c r="VXU3216" s="132"/>
      <c r="VXV3216" s="132"/>
      <c r="VXW3216" s="132"/>
      <c r="VXX3216" s="132"/>
      <c r="VXY3216" s="132"/>
      <c r="VXZ3216" s="132"/>
      <c r="VYA3216" s="132"/>
      <c r="VYB3216" s="132"/>
      <c r="VYC3216" s="132"/>
      <c r="VYD3216" s="132"/>
      <c r="VYE3216" s="132"/>
      <c r="VYF3216" s="132"/>
      <c r="VYG3216" s="132"/>
      <c r="VYH3216" s="132"/>
      <c r="VYI3216" s="132"/>
      <c r="VYJ3216" s="132"/>
      <c r="VYK3216" s="132"/>
      <c r="VYL3216" s="132"/>
      <c r="VYM3216" s="132"/>
      <c r="VYN3216" s="132"/>
      <c r="VYO3216" s="132"/>
      <c r="VYP3216" s="132"/>
      <c r="VYQ3216" s="132"/>
      <c r="VYR3216" s="132"/>
      <c r="VYS3216" s="132"/>
      <c r="VYT3216" s="132"/>
      <c r="VYU3216" s="132"/>
      <c r="VYV3216" s="132"/>
      <c r="VYW3216" s="132"/>
      <c r="VYX3216" s="132"/>
      <c r="VYY3216" s="132"/>
      <c r="VYZ3216" s="132"/>
      <c r="VZA3216" s="132"/>
      <c r="VZB3216" s="132"/>
      <c r="VZC3216" s="132"/>
      <c r="VZD3216" s="132"/>
      <c r="VZE3216" s="132"/>
      <c r="VZF3216" s="132"/>
      <c r="VZG3216" s="132"/>
      <c r="VZH3216" s="132"/>
      <c r="VZI3216" s="132"/>
      <c r="VZJ3216" s="132"/>
      <c r="VZK3216" s="132"/>
      <c r="VZL3216" s="132"/>
      <c r="VZM3216" s="132"/>
      <c r="VZN3216" s="132"/>
      <c r="VZO3216" s="132"/>
      <c r="VZP3216" s="132"/>
      <c r="VZQ3216" s="132"/>
      <c r="VZR3216" s="132"/>
      <c r="VZS3216" s="132"/>
      <c r="VZT3216" s="132"/>
      <c r="VZU3216" s="132"/>
      <c r="VZV3216" s="132"/>
      <c r="VZW3216" s="132"/>
      <c r="VZX3216" s="132"/>
      <c r="VZY3216" s="132"/>
      <c r="VZZ3216" s="132"/>
      <c r="WAA3216" s="132"/>
      <c r="WAB3216" s="132"/>
      <c r="WAC3216" s="132"/>
      <c r="WAD3216" s="132"/>
      <c r="WAE3216" s="132"/>
      <c r="WAF3216" s="132"/>
      <c r="WAG3216" s="132"/>
      <c r="WAH3216" s="132"/>
      <c r="WAI3216" s="132"/>
      <c r="WAJ3216" s="132"/>
      <c r="WAK3216" s="132"/>
      <c r="WAL3216" s="132"/>
      <c r="WAM3216" s="132"/>
      <c r="WAN3216" s="132"/>
      <c r="WAO3216" s="132"/>
      <c r="WAP3216" s="132"/>
      <c r="WAQ3216" s="132"/>
      <c r="WAR3216" s="132"/>
      <c r="WAS3216" s="132"/>
      <c r="WAT3216" s="132"/>
      <c r="WAU3216" s="132"/>
      <c r="WAV3216" s="132"/>
      <c r="WAW3216" s="132"/>
      <c r="WAX3216" s="132"/>
      <c r="WAY3216" s="132"/>
      <c r="WAZ3216" s="132"/>
      <c r="WBA3216" s="132"/>
      <c r="WBB3216" s="132"/>
      <c r="WBC3216" s="132"/>
      <c r="WBD3216" s="132"/>
      <c r="WBE3216" s="132"/>
      <c r="WBF3216" s="132"/>
      <c r="WBG3216" s="132"/>
      <c r="WBH3216" s="132"/>
      <c r="WBI3216" s="132"/>
      <c r="WBJ3216" s="132"/>
      <c r="WBK3216" s="132"/>
      <c r="WBL3216" s="132"/>
      <c r="WBM3216" s="132"/>
      <c r="WBN3216" s="132"/>
      <c r="WBO3216" s="132"/>
      <c r="WBP3216" s="132"/>
      <c r="WBQ3216" s="132"/>
      <c r="WBR3216" s="132"/>
      <c r="WBS3216" s="132"/>
      <c r="WBT3216" s="132"/>
      <c r="WBU3216" s="132"/>
      <c r="WBV3216" s="132"/>
      <c r="WBW3216" s="132"/>
      <c r="WBX3216" s="132"/>
      <c r="WBY3216" s="132"/>
      <c r="WBZ3216" s="132"/>
      <c r="WCA3216" s="132"/>
      <c r="WCB3216" s="132"/>
      <c r="WCC3216" s="132"/>
      <c r="WCD3216" s="132"/>
      <c r="WCE3216" s="132"/>
      <c r="WCF3216" s="132"/>
      <c r="WCG3216" s="132"/>
      <c r="WCH3216" s="132"/>
      <c r="WCI3216" s="132"/>
      <c r="WCJ3216" s="132"/>
      <c r="WCK3216" s="132"/>
      <c r="WCL3216" s="132"/>
      <c r="WCM3216" s="132"/>
      <c r="WCN3216" s="132"/>
      <c r="WCO3216" s="132"/>
      <c r="WCP3216" s="132"/>
      <c r="WCQ3216" s="132"/>
      <c r="WCR3216" s="132"/>
      <c r="WCS3216" s="132"/>
      <c r="WCT3216" s="132"/>
      <c r="WCU3216" s="132"/>
      <c r="WCV3216" s="132"/>
      <c r="WCW3216" s="132"/>
      <c r="WCX3216" s="132"/>
      <c r="WCY3216" s="132"/>
      <c r="WCZ3216" s="132"/>
      <c r="WDA3216" s="132"/>
      <c r="WDB3216" s="132"/>
      <c r="WDC3216" s="132"/>
      <c r="WDD3216" s="132"/>
      <c r="WDE3216" s="132"/>
      <c r="WDF3216" s="132"/>
      <c r="WDG3216" s="132"/>
      <c r="WDH3216" s="132"/>
      <c r="WDI3216" s="132"/>
      <c r="WDJ3216" s="132"/>
      <c r="WDK3216" s="132"/>
      <c r="WDL3216" s="132"/>
      <c r="WDM3216" s="132"/>
      <c r="WDN3216" s="132"/>
      <c r="WDO3216" s="132"/>
      <c r="WDP3216" s="132"/>
      <c r="WDQ3216" s="132"/>
      <c r="WDR3216" s="132"/>
      <c r="WDS3216" s="132"/>
      <c r="WDT3216" s="132"/>
      <c r="WDU3216" s="132"/>
      <c r="WDV3216" s="132"/>
      <c r="WDW3216" s="132"/>
      <c r="WDX3216" s="132"/>
      <c r="WDY3216" s="132"/>
      <c r="WDZ3216" s="132"/>
      <c r="WEA3216" s="132"/>
      <c r="WEB3216" s="132"/>
      <c r="WEC3216" s="132"/>
      <c r="WED3216" s="132"/>
      <c r="WEE3216" s="132"/>
      <c r="WEF3216" s="132"/>
      <c r="WEG3216" s="132"/>
      <c r="WEH3216" s="132"/>
      <c r="WEI3216" s="132"/>
      <c r="WEJ3216" s="132"/>
      <c r="WEK3216" s="132"/>
      <c r="WEL3216" s="132"/>
      <c r="WEM3216" s="132"/>
      <c r="WEN3216" s="132"/>
      <c r="WEO3216" s="132"/>
      <c r="WEP3216" s="132"/>
      <c r="WEQ3216" s="132"/>
      <c r="WER3216" s="132"/>
      <c r="WES3216" s="132"/>
      <c r="WET3216" s="132"/>
      <c r="WEU3216" s="132"/>
      <c r="WEV3216" s="132"/>
      <c r="WEW3216" s="132"/>
      <c r="WEX3216" s="132"/>
      <c r="WEY3216" s="132"/>
      <c r="WEZ3216" s="132"/>
      <c r="WFA3216" s="132"/>
      <c r="WFB3216" s="132"/>
      <c r="WFC3216" s="132"/>
      <c r="WFD3216" s="132"/>
      <c r="WFE3216" s="132"/>
      <c r="WFF3216" s="132"/>
      <c r="WFG3216" s="132"/>
      <c r="WFH3216" s="132"/>
      <c r="WFI3216" s="132"/>
      <c r="WFJ3216" s="132"/>
      <c r="WFK3216" s="132"/>
      <c r="WFL3216" s="132"/>
      <c r="WFM3216" s="132"/>
      <c r="WFN3216" s="132"/>
      <c r="WFO3216" s="132"/>
      <c r="WFP3216" s="132"/>
      <c r="WFQ3216" s="132"/>
      <c r="WFR3216" s="132"/>
      <c r="WFS3216" s="132"/>
      <c r="WFT3216" s="132"/>
      <c r="WFU3216" s="132"/>
      <c r="WFV3216" s="132"/>
      <c r="WFW3216" s="132"/>
      <c r="WFX3216" s="132"/>
      <c r="WFY3216" s="132"/>
      <c r="WFZ3216" s="132"/>
      <c r="WGA3216" s="132"/>
      <c r="WGB3216" s="132"/>
      <c r="WGC3216" s="132"/>
      <c r="WGD3216" s="132"/>
      <c r="WGE3216" s="132"/>
      <c r="WGF3216" s="132"/>
      <c r="WGG3216" s="132"/>
      <c r="WGH3216" s="132"/>
      <c r="WGI3216" s="132"/>
      <c r="WGJ3216" s="132"/>
      <c r="WGK3216" s="132"/>
      <c r="WGL3216" s="132"/>
      <c r="WGM3216" s="132"/>
      <c r="WGN3216" s="132"/>
      <c r="WGO3216" s="132"/>
      <c r="WGP3216" s="132"/>
      <c r="WGQ3216" s="132"/>
      <c r="WGR3216" s="132"/>
      <c r="WGS3216" s="132"/>
      <c r="WGT3216" s="132"/>
      <c r="WGU3216" s="132"/>
      <c r="WGV3216" s="132"/>
      <c r="WGW3216" s="132"/>
      <c r="WGX3216" s="132"/>
      <c r="WGY3216" s="132"/>
      <c r="WGZ3216" s="132"/>
      <c r="WHA3216" s="132"/>
      <c r="WHB3216" s="132"/>
      <c r="WHC3216" s="132"/>
      <c r="WHD3216" s="132"/>
      <c r="WHE3216" s="132"/>
      <c r="WHF3216" s="132"/>
      <c r="WHG3216" s="132"/>
      <c r="WHH3216" s="132"/>
      <c r="WHI3216" s="132"/>
      <c r="WHJ3216" s="132"/>
      <c r="WHK3216" s="132"/>
      <c r="WHL3216" s="132"/>
      <c r="WHM3216" s="132"/>
      <c r="WHN3216" s="132"/>
      <c r="WHO3216" s="132"/>
      <c r="WHP3216" s="132"/>
      <c r="WHQ3216" s="132"/>
      <c r="WHR3216" s="132"/>
      <c r="WHS3216" s="132"/>
      <c r="WHT3216" s="132"/>
      <c r="WHU3216" s="132"/>
      <c r="WHV3216" s="132"/>
      <c r="WHW3216" s="132"/>
      <c r="WHX3216" s="132"/>
      <c r="WHY3216" s="132"/>
      <c r="WHZ3216" s="132"/>
      <c r="WIA3216" s="132"/>
      <c r="WIB3216" s="132"/>
      <c r="WIC3216" s="132"/>
      <c r="WID3216" s="132"/>
      <c r="WIE3216" s="132"/>
      <c r="WIF3216" s="132"/>
      <c r="WIG3216" s="132"/>
      <c r="WIH3216" s="132"/>
      <c r="WII3216" s="132"/>
      <c r="WIJ3216" s="132"/>
      <c r="WIK3216" s="132"/>
      <c r="WIL3216" s="132"/>
      <c r="WIM3216" s="132"/>
      <c r="WIN3216" s="132"/>
      <c r="WIO3216" s="132"/>
      <c r="WIP3216" s="132"/>
      <c r="WIQ3216" s="132"/>
      <c r="WIR3216" s="132"/>
      <c r="WIS3216" s="132"/>
      <c r="WIT3216" s="132"/>
      <c r="WIU3216" s="132"/>
      <c r="WIV3216" s="132"/>
      <c r="WIW3216" s="132"/>
      <c r="WIX3216" s="132"/>
      <c r="WIY3216" s="132"/>
      <c r="WIZ3216" s="132"/>
      <c r="WJA3216" s="132"/>
      <c r="WJB3216" s="132"/>
      <c r="WJC3216" s="132"/>
      <c r="WJD3216" s="132"/>
      <c r="WJE3216" s="132"/>
      <c r="WJF3216" s="132"/>
      <c r="WJG3216" s="132"/>
      <c r="WJH3216" s="132"/>
      <c r="WJI3216" s="132"/>
      <c r="WJJ3216" s="132"/>
      <c r="WJK3216" s="132"/>
      <c r="WJL3216" s="132"/>
      <c r="WJM3216" s="132"/>
      <c r="WJN3216" s="132"/>
      <c r="WJO3216" s="132"/>
      <c r="WJP3216" s="132"/>
      <c r="WJQ3216" s="132"/>
      <c r="WJR3216" s="132"/>
      <c r="WJS3216" s="132"/>
      <c r="WJT3216" s="132"/>
      <c r="WJU3216" s="132"/>
      <c r="WJV3216" s="132"/>
      <c r="WJW3216" s="132"/>
      <c r="WJX3216" s="132"/>
      <c r="WJY3216" s="132"/>
      <c r="WJZ3216" s="132"/>
      <c r="WKA3216" s="132"/>
      <c r="WKB3216" s="132"/>
      <c r="WKC3216" s="132"/>
      <c r="WKD3216" s="132"/>
      <c r="WKE3216" s="132"/>
      <c r="WKF3216" s="132"/>
      <c r="WKG3216" s="132"/>
      <c r="WKH3216" s="132"/>
      <c r="WKI3216" s="132"/>
      <c r="WKJ3216" s="132"/>
      <c r="WKK3216" s="132"/>
      <c r="WKL3216" s="132"/>
      <c r="WKM3216" s="132"/>
      <c r="WKN3216" s="132"/>
      <c r="WKO3216" s="132"/>
      <c r="WKP3216" s="132"/>
      <c r="WKQ3216" s="132"/>
      <c r="WKR3216" s="132"/>
      <c r="WKS3216" s="132"/>
      <c r="WKT3216" s="132"/>
      <c r="WKU3216" s="132"/>
      <c r="WKV3216" s="132"/>
      <c r="WKW3216" s="132"/>
      <c r="WKX3216" s="132"/>
      <c r="WKY3216" s="132"/>
      <c r="WKZ3216" s="132"/>
      <c r="WLA3216" s="132"/>
      <c r="WLB3216" s="132"/>
      <c r="WLC3216" s="132"/>
      <c r="WLD3216" s="132"/>
      <c r="WLE3216" s="132"/>
      <c r="WLF3216" s="132"/>
      <c r="WLG3216" s="132"/>
      <c r="WLH3216" s="132"/>
      <c r="WLI3216" s="132"/>
      <c r="WLJ3216" s="132"/>
      <c r="WLK3216" s="132"/>
      <c r="WLL3216" s="132"/>
      <c r="WLM3216" s="132"/>
      <c r="WLN3216" s="132"/>
      <c r="WLO3216" s="132"/>
      <c r="WLP3216" s="132"/>
      <c r="WLQ3216" s="132"/>
      <c r="WLR3216" s="132"/>
      <c r="WLS3216" s="132"/>
      <c r="WLT3216" s="132"/>
      <c r="WLU3216" s="132"/>
      <c r="WLV3216" s="132"/>
      <c r="WLW3216" s="132"/>
      <c r="WLX3216" s="132"/>
      <c r="WLY3216" s="132"/>
      <c r="WLZ3216" s="132"/>
      <c r="WMA3216" s="132"/>
      <c r="WMB3216" s="132"/>
      <c r="WMC3216" s="132"/>
      <c r="WMD3216" s="132"/>
      <c r="WME3216" s="132"/>
      <c r="WMF3216" s="132"/>
      <c r="WMG3216" s="132"/>
      <c r="WMH3216" s="132"/>
      <c r="WMI3216" s="132"/>
      <c r="WMJ3216" s="132"/>
      <c r="WMK3216" s="132"/>
      <c r="WML3216" s="132"/>
      <c r="WMM3216" s="132"/>
      <c r="WMN3216" s="132"/>
      <c r="WMO3216" s="132"/>
      <c r="WMP3216" s="132"/>
      <c r="WMQ3216" s="132"/>
      <c r="WMR3216" s="132"/>
      <c r="WMS3216" s="132"/>
      <c r="WMT3216" s="132"/>
      <c r="WMU3216" s="132"/>
      <c r="WMV3216" s="132"/>
      <c r="WMW3216" s="132"/>
      <c r="WMX3216" s="132"/>
      <c r="WMY3216" s="132"/>
      <c r="WMZ3216" s="132"/>
      <c r="WNA3216" s="132"/>
      <c r="WNB3216" s="132"/>
      <c r="WNC3216" s="132"/>
      <c r="WND3216" s="132"/>
      <c r="WNE3216" s="132"/>
      <c r="WNF3216" s="132"/>
      <c r="WNG3216" s="132"/>
      <c r="WNH3216" s="132"/>
      <c r="WNI3216" s="132"/>
      <c r="WNJ3216" s="132"/>
      <c r="WNK3216" s="132"/>
      <c r="WNL3216" s="132"/>
      <c r="WNM3216" s="132"/>
      <c r="WNN3216" s="132"/>
      <c r="WNO3216" s="132"/>
      <c r="WNP3216" s="132"/>
      <c r="WNQ3216" s="132"/>
      <c r="WNR3216" s="132"/>
      <c r="WNS3216" s="132"/>
      <c r="WNT3216" s="132"/>
      <c r="WNU3216" s="132"/>
      <c r="WNV3216" s="132"/>
      <c r="WNW3216" s="132"/>
      <c r="WNX3216" s="132"/>
      <c r="WNY3216" s="132"/>
      <c r="WNZ3216" s="132"/>
      <c r="WOA3216" s="132"/>
      <c r="WOB3216" s="132"/>
      <c r="WOC3216" s="132"/>
      <c r="WOD3216" s="132"/>
      <c r="WOE3216" s="132"/>
      <c r="WOF3216" s="132"/>
      <c r="WOG3216" s="132"/>
      <c r="WOH3216" s="132"/>
      <c r="WOI3216" s="132"/>
      <c r="WOJ3216" s="132"/>
      <c r="WOK3216" s="132"/>
      <c r="WOL3216" s="132"/>
      <c r="WOM3216" s="132"/>
      <c r="WON3216" s="132"/>
      <c r="WOO3216" s="132"/>
      <c r="WOP3216" s="132"/>
      <c r="WOQ3216" s="132"/>
      <c r="WOR3216" s="132"/>
      <c r="WOS3216" s="132"/>
      <c r="WOT3216" s="132"/>
      <c r="WOU3216" s="132"/>
      <c r="WOV3216" s="132"/>
      <c r="WOW3216" s="132"/>
      <c r="WOX3216" s="132"/>
      <c r="WOY3216" s="132"/>
      <c r="WOZ3216" s="132"/>
      <c r="WPA3216" s="132"/>
      <c r="WPB3216" s="132"/>
      <c r="WPC3216" s="132"/>
      <c r="WPD3216" s="132"/>
      <c r="WPE3216" s="132"/>
      <c r="WPF3216" s="132"/>
      <c r="WPG3216" s="132"/>
      <c r="WPH3216" s="132"/>
      <c r="WPI3216" s="132"/>
      <c r="WPJ3216" s="132"/>
      <c r="WPK3216" s="132"/>
      <c r="WPL3216" s="132"/>
      <c r="WPM3216" s="132"/>
      <c r="WPN3216" s="132"/>
      <c r="WPO3216" s="132"/>
      <c r="WPP3216" s="132"/>
      <c r="WPQ3216" s="132"/>
      <c r="WPR3216" s="132"/>
      <c r="WPS3216" s="132"/>
      <c r="WPT3216" s="132"/>
      <c r="WPU3216" s="132"/>
      <c r="WPV3216" s="132"/>
      <c r="WPW3216" s="132"/>
      <c r="WPX3216" s="132"/>
      <c r="WPY3216" s="132"/>
      <c r="WPZ3216" s="132"/>
      <c r="WQA3216" s="132"/>
      <c r="WQB3216" s="132"/>
      <c r="WQC3216" s="132"/>
      <c r="WQD3216" s="132"/>
      <c r="WQE3216" s="132"/>
      <c r="WQF3216" s="132"/>
      <c r="WQG3216" s="132"/>
      <c r="WQH3216" s="132"/>
      <c r="WQI3216" s="132"/>
      <c r="WQJ3216" s="132"/>
      <c r="WQK3216" s="132"/>
      <c r="WQL3216" s="132"/>
      <c r="WQM3216" s="132"/>
      <c r="WQN3216" s="132"/>
      <c r="WQO3216" s="132"/>
      <c r="WQP3216" s="132"/>
      <c r="WQQ3216" s="132"/>
      <c r="WQR3216" s="132"/>
      <c r="WQS3216" s="132"/>
      <c r="WQT3216" s="132"/>
      <c r="WQU3216" s="132"/>
      <c r="WQV3216" s="132"/>
      <c r="WQW3216" s="132"/>
      <c r="WQX3216" s="132"/>
      <c r="WQY3216" s="132"/>
      <c r="WQZ3216" s="132"/>
      <c r="WRA3216" s="132"/>
      <c r="WRB3216" s="132"/>
      <c r="WRC3216" s="132"/>
      <c r="WRD3216" s="132"/>
      <c r="WRE3216" s="132"/>
      <c r="WRF3216" s="132"/>
      <c r="WRG3216" s="132"/>
      <c r="WRH3216" s="132"/>
      <c r="WRI3216" s="132"/>
      <c r="WRJ3216" s="132"/>
      <c r="WRK3216" s="132"/>
      <c r="WRL3216" s="132"/>
      <c r="WRM3216" s="132"/>
      <c r="WRN3216" s="132"/>
      <c r="WRO3216" s="132"/>
      <c r="WRP3216" s="132"/>
      <c r="WRQ3216" s="132"/>
      <c r="WRR3216" s="132"/>
      <c r="WRS3216" s="132"/>
      <c r="WRT3216" s="132"/>
      <c r="WRU3216" s="132"/>
      <c r="WRV3216" s="132"/>
      <c r="WRW3216" s="132"/>
      <c r="WRX3216" s="132"/>
      <c r="WRY3216" s="132"/>
      <c r="WRZ3216" s="132"/>
      <c r="WSA3216" s="132"/>
      <c r="WSB3216" s="132"/>
      <c r="WSC3216" s="132"/>
      <c r="WSD3216" s="132"/>
      <c r="WSE3216" s="132"/>
      <c r="WSF3216" s="132"/>
      <c r="WSG3216" s="132"/>
      <c r="WSH3216" s="132"/>
      <c r="WSI3216" s="132"/>
      <c r="WSJ3216" s="132"/>
      <c r="WSK3216" s="132"/>
      <c r="WSL3216" s="132"/>
      <c r="WSM3216" s="132"/>
      <c r="WSN3216" s="132"/>
      <c r="WSO3216" s="132"/>
      <c r="WSP3216" s="132"/>
      <c r="WSQ3216" s="132"/>
      <c r="WSR3216" s="132"/>
      <c r="WSS3216" s="132"/>
      <c r="WST3216" s="132"/>
      <c r="WSU3216" s="132"/>
      <c r="WSV3216" s="132"/>
      <c r="WSW3216" s="132"/>
      <c r="WSX3216" s="132"/>
      <c r="WSY3216" s="132"/>
      <c r="WSZ3216" s="132"/>
      <c r="WTA3216" s="132"/>
      <c r="WTB3216" s="132"/>
      <c r="WTC3216" s="132"/>
      <c r="WTD3216" s="132"/>
      <c r="WTE3216" s="132"/>
      <c r="WTF3216" s="132"/>
      <c r="WTG3216" s="132"/>
      <c r="WTH3216" s="132"/>
      <c r="WTI3216" s="132"/>
      <c r="WTJ3216" s="132"/>
      <c r="WTK3216" s="132"/>
      <c r="WTL3216" s="132"/>
      <c r="WTM3216" s="132"/>
      <c r="WTN3216" s="132"/>
      <c r="WTO3216" s="132"/>
      <c r="WTP3216" s="132"/>
      <c r="WTQ3216" s="132"/>
      <c r="WTR3216" s="132"/>
      <c r="WTS3216" s="132"/>
      <c r="WTT3216" s="132"/>
      <c r="WTU3216" s="132"/>
      <c r="WTV3216" s="132"/>
      <c r="WTW3216" s="132"/>
      <c r="WTX3216" s="132"/>
      <c r="WTY3216" s="132"/>
      <c r="WTZ3216" s="132"/>
      <c r="WUA3216" s="132"/>
      <c r="WUB3216" s="132"/>
      <c r="WUC3216" s="132"/>
      <c r="WUD3216" s="132"/>
      <c r="WUE3216" s="132"/>
      <c r="WUF3216" s="132"/>
      <c r="WUG3216" s="132"/>
      <c r="WUH3216" s="132"/>
      <c r="WUI3216" s="132"/>
      <c r="WUJ3216" s="132"/>
      <c r="WUK3216" s="132"/>
      <c r="WUL3216" s="132"/>
      <c r="WUM3216" s="132"/>
      <c r="WUN3216" s="132"/>
      <c r="WUO3216" s="132"/>
      <c r="WUP3216" s="132"/>
      <c r="WUQ3216" s="132"/>
      <c r="WUR3216" s="132"/>
      <c r="WUS3216" s="132"/>
      <c r="WUT3216" s="132"/>
      <c r="WUU3216" s="132"/>
      <c r="WUV3216" s="132"/>
      <c r="WUW3216" s="132"/>
      <c r="WUX3216" s="132"/>
      <c r="WUY3216" s="132"/>
      <c r="WUZ3216" s="132"/>
      <c r="WVA3216" s="132"/>
      <c r="WVB3216" s="132"/>
      <c r="WVC3216" s="132"/>
      <c r="WVD3216" s="132"/>
      <c r="WVE3216" s="132"/>
      <c r="WVF3216" s="132"/>
      <c r="WVG3216" s="132"/>
      <c r="WVH3216" s="132"/>
      <c r="WVI3216" s="132"/>
      <c r="WVJ3216" s="132"/>
      <c r="WVK3216" s="132"/>
      <c r="WVL3216" s="132"/>
      <c r="WVM3216" s="132"/>
      <c r="WVN3216" s="132"/>
      <c r="WVO3216" s="132"/>
      <c r="WVP3216" s="132"/>
      <c r="WVQ3216" s="132"/>
      <c r="WVR3216" s="132"/>
      <c r="WVS3216" s="132"/>
      <c r="WVT3216" s="132"/>
      <c r="WVU3216" s="132"/>
      <c r="WVV3216" s="132"/>
      <c r="WVW3216" s="132"/>
      <c r="WVX3216" s="132"/>
      <c r="WVY3216" s="132"/>
      <c r="WVZ3216" s="132"/>
      <c r="WWA3216" s="132"/>
      <c r="WWB3216" s="132"/>
      <c r="WWC3216" s="132"/>
      <c r="WWD3216" s="132"/>
      <c r="WWE3216" s="132"/>
      <c r="WWF3216" s="132"/>
      <c r="WWG3216" s="132"/>
      <c r="WWH3216" s="132"/>
      <c r="WWI3216" s="132"/>
      <c r="WWJ3216" s="132"/>
      <c r="WWK3216" s="132"/>
      <c r="WWL3216" s="132"/>
      <c r="WWM3216" s="132"/>
      <c r="WWN3216" s="132"/>
      <c r="WWO3216" s="132"/>
      <c r="WWP3216" s="132"/>
      <c r="WWQ3216" s="132"/>
      <c r="WWR3216" s="132"/>
      <c r="WWS3216" s="132"/>
      <c r="WWT3216" s="132"/>
      <c r="WWU3216" s="132"/>
      <c r="WWV3216" s="132"/>
      <c r="WWW3216" s="132"/>
      <c r="WWX3216" s="132"/>
      <c r="WWY3216" s="132"/>
      <c r="WWZ3216" s="132"/>
      <c r="WXA3216" s="132"/>
      <c r="WXB3216" s="132"/>
      <c r="WXC3216" s="132"/>
      <c r="WXD3216" s="132"/>
      <c r="WXE3216" s="132"/>
      <c r="WXF3216" s="132"/>
      <c r="WXG3216" s="132"/>
      <c r="WXH3216" s="132"/>
      <c r="WXI3216" s="132"/>
      <c r="WXJ3216" s="132"/>
      <c r="WXK3216" s="132"/>
      <c r="WXL3216" s="132"/>
      <c r="WXM3216" s="132"/>
      <c r="WXN3216" s="132"/>
      <c r="WXO3216" s="132"/>
      <c r="WXP3216" s="132"/>
      <c r="WXQ3216" s="132"/>
      <c r="WXR3216" s="132"/>
      <c r="WXS3216" s="132"/>
      <c r="WXT3216" s="132"/>
      <c r="WXU3216" s="132"/>
      <c r="WXV3216" s="132"/>
      <c r="WXW3216" s="132"/>
      <c r="WXX3216" s="132"/>
      <c r="WXY3216" s="132"/>
      <c r="WXZ3216" s="132"/>
      <c r="WYA3216" s="132"/>
      <c r="WYB3216" s="132"/>
      <c r="WYC3216" s="132"/>
      <c r="WYD3216" s="132"/>
      <c r="WYE3216" s="132"/>
      <c r="WYF3216" s="132"/>
      <c r="WYG3216" s="132"/>
      <c r="WYH3216" s="132"/>
      <c r="WYI3216" s="132"/>
      <c r="WYJ3216" s="132"/>
      <c r="WYK3216" s="132"/>
      <c r="WYL3216" s="132"/>
      <c r="WYM3216" s="132"/>
      <c r="WYN3216" s="132"/>
      <c r="WYO3216" s="132"/>
      <c r="WYP3216" s="132"/>
      <c r="WYQ3216" s="132"/>
      <c r="WYR3216" s="132"/>
      <c r="WYS3216" s="132"/>
      <c r="WYT3216" s="132"/>
      <c r="WYU3216" s="132"/>
      <c r="WYV3216" s="132"/>
      <c r="WYW3216" s="132"/>
      <c r="WYX3216" s="132"/>
      <c r="WYY3216" s="132"/>
      <c r="WYZ3216" s="132"/>
      <c r="WZA3216" s="132"/>
      <c r="WZB3216" s="132"/>
      <c r="WZC3216" s="132"/>
      <c r="WZD3216" s="132"/>
      <c r="WZE3216" s="132"/>
      <c r="WZF3216" s="132"/>
      <c r="WZG3216" s="132"/>
      <c r="WZH3216" s="132"/>
      <c r="WZI3216" s="132"/>
      <c r="WZJ3216" s="132"/>
      <c r="WZK3216" s="132"/>
      <c r="WZL3216" s="132"/>
      <c r="WZM3216" s="132"/>
      <c r="WZN3216" s="132"/>
      <c r="WZO3216" s="132"/>
      <c r="WZP3216" s="132"/>
      <c r="WZQ3216" s="132"/>
      <c r="WZR3216" s="132"/>
      <c r="WZS3216" s="132"/>
      <c r="WZT3216" s="132"/>
      <c r="WZU3216" s="132"/>
      <c r="WZV3216" s="132"/>
      <c r="WZW3216" s="132"/>
      <c r="WZX3216" s="132"/>
      <c r="WZY3216" s="132"/>
      <c r="WZZ3216" s="132"/>
      <c r="XAA3216" s="132"/>
      <c r="XAB3216" s="132"/>
      <c r="XAC3216" s="132"/>
      <c r="XAD3216" s="132"/>
      <c r="XAE3216" s="132"/>
      <c r="XAF3216" s="132"/>
      <c r="XAG3216" s="132"/>
      <c r="XAH3216" s="132"/>
      <c r="XAI3216" s="132"/>
      <c r="XAJ3216" s="132"/>
      <c r="XAK3216" s="132"/>
      <c r="XAL3216" s="132"/>
      <c r="XAM3216" s="132"/>
      <c r="XAN3216" s="132"/>
      <c r="XAO3216" s="132"/>
      <c r="XAP3216" s="132"/>
      <c r="XAQ3216" s="132"/>
      <c r="XAR3216" s="132"/>
      <c r="XAS3216" s="132"/>
      <c r="XAT3216" s="132"/>
      <c r="XAU3216" s="132"/>
      <c r="XAV3216" s="132"/>
      <c r="XAW3216" s="132"/>
      <c r="XAX3216" s="132"/>
      <c r="XAY3216" s="132"/>
      <c r="XAZ3216" s="132"/>
      <c r="XBA3216" s="132"/>
      <c r="XBB3216" s="132"/>
      <c r="XBC3216" s="132"/>
      <c r="XBD3216" s="132"/>
      <c r="XBE3216" s="132"/>
      <c r="XBF3216" s="132"/>
      <c r="XBG3216" s="132"/>
      <c r="XBH3216" s="132"/>
      <c r="XBI3216" s="132"/>
      <c r="XBJ3216" s="132"/>
      <c r="XBK3216" s="132"/>
      <c r="XBL3216" s="132"/>
      <c r="XBM3216" s="132"/>
      <c r="XBN3216" s="132"/>
      <c r="XBO3216" s="132"/>
      <c r="XBP3216" s="132"/>
      <c r="XBQ3216" s="132"/>
      <c r="XBR3216" s="132"/>
      <c r="XBS3216" s="132"/>
      <c r="XBT3216" s="132"/>
      <c r="XBU3216" s="132"/>
      <c r="XBV3216" s="132"/>
      <c r="XBW3216" s="132"/>
      <c r="XBX3216" s="132"/>
      <c r="XBY3216" s="132"/>
      <c r="XBZ3216" s="132"/>
      <c r="XCA3216" s="132"/>
      <c r="XCB3216" s="132"/>
      <c r="XCC3216" s="132"/>
      <c r="XCD3216" s="132"/>
      <c r="XCE3216" s="132"/>
      <c r="XCF3216" s="132"/>
      <c r="XCG3216" s="132"/>
      <c r="XCH3216" s="132"/>
      <c r="XCI3216" s="132"/>
      <c r="XCJ3216" s="132"/>
      <c r="XCK3216" s="132"/>
      <c r="XCL3216" s="132"/>
      <c r="XCM3216" s="132"/>
      <c r="XCN3216" s="132"/>
      <c r="XCO3216" s="132"/>
      <c r="XCP3216" s="132"/>
      <c r="XCQ3216" s="132"/>
      <c r="XCR3216" s="132"/>
      <c r="XCS3216" s="132"/>
      <c r="XCT3216" s="132"/>
      <c r="XCU3216" s="132"/>
      <c r="XCV3216" s="132"/>
      <c r="XCW3216" s="132"/>
      <c r="XCX3216" s="132"/>
      <c r="XCY3216" s="132"/>
      <c r="XCZ3216" s="132"/>
      <c r="XDA3216" s="132"/>
      <c r="XDB3216" s="132"/>
      <c r="XDC3216" s="132"/>
      <c r="XDD3216" s="132"/>
      <c r="XDE3216" s="132"/>
      <c r="XDF3216" s="132"/>
      <c r="XDG3216" s="132"/>
      <c r="XDH3216" s="132"/>
      <c r="XDI3216" s="132"/>
      <c r="XDJ3216" s="132"/>
      <c r="XDK3216" s="132"/>
      <c r="XDL3216" s="132"/>
      <c r="XDM3216" s="132"/>
      <c r="XDN3216" s="132"/>
      <c r="XDO3216" s="132"/>
      <c r="XDP3216" s="132"/>
      <c r="XDQ3216" s="132"/>
      <c r="XDR3216" s="132"/>
      <c r="XDS3216" s="132"/>
      <c r="XDT3216" s="132"/>
      <c r="XDU3216" s="132"/>
      <c r="XDV3216" s="132"/>
      <c r="XDW3216" s="132"/>
      <c r="XDX3216" s="132"/>
      <c r="XDY3216" s="132"/>
      <c r="XDZ3216" s="132"/>
      <c r="XEA3216" s="132"/>
      <c r="XEB3216" s="132"/>
      <c r="XEC3216" s="132"/>
      <c r="XED3216" s="132"/>
      <c r="XEE3216" s="132"/>
      <c r="XEF3216" s="132"/>
      <c r="XEG3216" s="132"/>
      <c r="XEH3216" s="132"/>
      <c r="XEI3216" s="132"/>
      <c r="XEJ3216" s="132"/>
      <c r="XEK3216" s="132"/>
      <c r="XEL3216" s="132"/>
      <c r="XEM3216" s="132"/>
      <c r="XEN3216" s="132"/>
      <c r="XEO3216" s="132"/>
      <c r="XEP3216" s="132"/>
      <c r="XEQ3216" s="132"/>
      <c r="XER3216" s="132"/>
      <c r="XES3216" s="132"/>
      <c r="XET3216" s="132"/>
      <c r="XEU3216" s="132"/>
      <c r="XEV3216" s="132"/>
      <c r="XEW3216" s="132"/>
      <c r="XEX3216" s="132"/>
      <c r="XEY3216" s="132"/>
      <c r="XEZ3216" s="132"/>
      <c r="XFA3216" s="132"/>
      <c r="XFB3216" s="132"/>
      <c r="XFC3216" s="132"/>
      <c r="XFD3216" s="132"/>
    </row>
    <row r="3217" s="14" customFormat="1" ht="54" spans="1:16384">
      <c r="A3217" s="132">
        <v>3214</v>
      </c>
      <c r="B3217" s="132" t="s">
        <v>4883</v>
      </c>
      <c r="C3217" s="132" t="s">
        <v>56</v>
      </c>
      <c r="D3217" s="132" t="s">
        <v>81</v>
      </c>
      <c r="E3217" s="132" t="s">
        <v>4881</v>
      </c>
      <c r="F3217" s="132">
        <v>0.29</v>
      </c>
      <c r="G3217" s="132"/>
      <c r="H3217" s="132">
        <v>0.29</v>
      </c>
      <c r="I3217" s="132"/>
      <c r="J3217" s="132"/>
      <c r="K3217" s="132">
        <v>0.1916</v>
      </c>
      <c r="L3217" s="132"/>
      <c r="M3217" s="132"/>
      <c r="N3217" s="132"/>
      <c r="O3217" s="132"/>
      <c r="P3217" s="132"/>
      <c r="Q3217" s="132"/>
      <c r="R3217" s="132"/>
      <c r="S3217" s="132"/>
      <c r="T3217" s="132"/>
      <c r="U3217" s="132"/>
      <c r="V3217" s="132"/>
      <c r="W3217" s="132"/>
      <c r="X3217" s="132">
        <v>0.148</v>
      </c>
      <c r="Y3217" s="132">
        <v>0.186</v>
      </c>
      <c r="Z3217" s="132"/>
      <c r="AA3217" s="132"/>
      <c r="AB3217" s="132"/>
      <c r="AC3217" s="132"/>
      <c r="AD3217" s="132"/>
      <c r="AE3217" s="132"/>
      <c r="AF3217" s="132"/>
      <c r="AG3217" s="132"/>
      <c r="AH3217" s="132"/>
      <c r="AI3217" s="132"/>
      <c r="AJ3217" s="132">
        <v>0.3038</v>
      </c>
      <c r="AK3217" s="132">
        <v>0.2239</v>
      </c>
      <c r="AL3217" s="132"/>
      <c r="AM3217" s="132"/>
      <c r="AN3217" s="132"/>
      <c r="AO3217" s="132"/>
      <c r="AP3217" s="132"/>
      <c r="AQ3217" s="132"/>
      <c r="AR3217" s="132"/>
      <c r="AS3217" s="132"/>
      <c r="AT3217" s="132"/>
      <c r="AU3217" s="132"/>
      <c r="AV3217" s="132"/>
      <c r="AW3217" s="132"/>
      <c r="AX3217" s="132"/>
      <c r="AY3217" s="132"/>
      <c r="AZ3217" s="132"/>
      <c r="BA3217" s="132"/>
      <c r="BB3217" s="132"/>
      <c r="BC3217" s="132"/>
      <c r="BD3217" s="132"/>
      <c r="BE3217" s="132"/>
      <c r="BF3217" s="132"/>
      <c r="BG3217" s="132"/>
      <c r="BH3217" s="132"/>
      <c r="BI3217" s="132"/>
      <c r="BJ3217" s="132"/>
      <c r="BK3217" s="132"/>
      <c r="BL3217" s="132"/>
      <c r="BM3217" s="132"/>
      <c r="BN3217" s="132"/>
      <c r="BO3217" s="132"/>
      <c r="BP3217" s="132"/>
      <c r="BQ3217" s="132"/>
      <c r="BR3217" s="132"/>
      <c r="BS3217" s="132"/>
      <c r="BT3217" s="132"/>
      <c r="BU3217" s="132"/>
      <c r="BV3217" s="132"/>
      <c r="BW3217" s="132"/>
      <c r="BX3217" s="132"/>
      <c r="BY3217" s="132"/>
      <c r="BZ3217" s="132"/>
      <c r="CA3217" s="132"/>
      <c r="CB3217" s="132"/>
      <c r="CC3217" s="132"/>
      <c r="CD3217" s="132"/>
      <c r="CE3217" s="132"/>
      <c r="CF3217" s="132"/>
      <c r="CG3217" s="132"/>
      <c r="CH3217" s="132"/>
      <c r="CI3217" s="132"/>
      <c r="CJ3217" s="132"/>
      <c r="CK3217" s="132"/>
      <c r="CL3217" s="132"/>
      <c r="CM3217" s="132"/>
      <c r="CN3217" s="132"/>
      <c r="CO3217" s="132"/>
      <c r="CP3217" s="132"/>
      <c r="CQ3217" s="132"/>
      <c r="CR3217" s="132"/>
      <c r="CS3217" s="132"/>
      <c r="CT3217" s="132"/>
      <c r="CU3217" s="132"/>
      <c r="CV3217" s="132"/>
      <c r="CW3217" s="132"/>
      <c r="CX3217" s="132"/>
      <c r="CY3217" s="132"/>
      <c r="CZ3217" s="132"/>
      <c r="DA3217" s="132"/>
      <c r="DB3217" s="132"/>
      <c r="DC3217" s="132"/>
      <c r="DD3217" s="132"/>
      <c r="DE3217" s="132"/>
      <c r="DF3217" s="132"/>
      <c r="DG3217" s="132"/>
      <c r="DH3217" s="132"/>
      <c r="DI3217" s="132"/>
      <c r="DJ3217" s="132"/>
      <c r="DK3217" s="132"/>
      <c r="DL3217" s="132"/>
      <c r="DM3217" s="132"/>
      <c r="DN3217" s="132"/>
      <c r="DO3217" s="132"/>
      <c r="DP3217" s="132"/>
      <c r="DQ3217" s="132"/>
      <c r="DR3217" s="132"/>
      <c r="DS3217" s="132"/>
      <c r="DT3217" s="132"/>
      <c r="DU3217" s="132"/>
      <c r="DV3217" s="132"/>
      <c r="DW3217" s="132"/>
      <c r="DX3217" s="132"/>
      <c r="DY3217" s="132"/>
      <c r="DZ3217" s="132"/>
      <c r="EA3217" s="132"/>
      <c r="EB3217" s="132"/>
      <c r="EC3217" s="132"/>
      <c r="ED3217" s="132"/>
      <c r="EE3217" s="132"/>
      <c r="EF3217" s="132"/>
      <c r="EG3217" s="132"/>
      <c r="EH3217" s="132"/>
      <c r="EI3217" s="132"/>
      <c r="EJ3217" s="132"/>
      <c r="EK3217" s="132"/>
      <c r="EL3217" s="132"/>
      <c r="EM3217" s="132"/>
      <c r="EN3217" s="132"/>
      <c r="EO3217" s="132"/>
      <c r="EP3217" s="132"/>
      <c r="EQ3217" s="132"/>
      <c r="ER3217" s="132"/>
      <c r="ES3217" s="132"/>
      <c r="ET3217" s="132"/>
      <c r="EU3217" s="132"/>
      <c r="EV3217" s="132"/>
      <c r="EW3217" s="132"/>
      <c r="EX3217" s="132"/>
      <c r="EY3217" s="132"/>
      <c r="EZ3217" s="132"/>
      <c r="FA3217" s="132"/>
      <c r="FB3217" s="132"/>
      <c r="FC3217" s="132"/>
      <c r="FD3217" s="132"/>
      <c r="FE3217" s="132"/>
      <c r="FF3217" s="132"/>
      <c r="FG3217" s="132"/>
      <c r="FH3217" s="132"/>
      <c r="FI3217" s="132"/>
      <c r="FJ3217" s="132"/>
      <c r="FK3217" s="132"/>
      <c r="FL3217" s="132"/>
      <c r="FM3217" s="132"/>
      <c r="FN3217" s="132"/>
      <c r="FO3217" s="132"/>
      <c r="FP3217" s="132"/>
      <c r="FQ3217" s="132"/>
      <c r="FR3217" s="132"/>
      <c r="FS3217" s="132"/>
      <c r="FT3217" s="132"/>
      <c r="FU3217" s="132"/>
      <c r="FV3217" s="132"/>
      <c r="FW3217" s="132"/>
      <c r="FX3217" s="132"/>
      <c r="FY3217" s="132"/>
      <c r="FZ3217" s="132"/>
      <c r="GA3217" s="132"/>
      <c r="GB3217" s="132"/>
      <c r="GC3217" s="132"/>
      <c r="GD3217" s="132"/>
      <c r="GE3217" s="132"/>
      <c r="GF3217" s="132"/>
      <c r="GG3217" s="132"/>
      <c r="GH3217" s="132"/>
      <c r="GI3217" s="132"/>
      <c r="GJ3217" s="132"/>
      <c r="GK3217" s="132"/>
      <c r="GL3217" s="132"/>
      <c r="GM3217" s="132"/>
      <c r="GN3217" s="132"/>
      <c r="GO3217" s="132"/>
      <c r="GP3217" s="132"/>
      <c r="GQ3217" s="132"/>
      <c r="GR3217" s="132"/>
      <c r="GS3217" s="132"/>
      <c r="GT3217" s="132"/>
      <c r="GU3217" s="132"/>
      <c r="GV3217" s="132"/>
      <c r="GW3217" s="132"/>
      <c r="GX3217" s="132"/>
      <c r="GY3217" s="132"/>
      <c r="GZ3217" s="132"/>
      <c r="HA3217" s="132"/>
      <c r="HB3217" s="132"/>
      <c r="HC3217" s="132"/>
      <c r="HD3217" s="132"/>
      <c r="HE3217" s="132"/>
      <c r="HF3217" s="132"/>
      <c r="HG3217" s="132"/>
      <c r="HH3217" s="132"/>
      <c r="HI3217" s="132"/>
      <c r="HJ3217" s="132"/>
      <c r="HK3217" s="132"/>
      <c r="HL3217" s="132"/>
      <c r="HM3217" s="132"/>
      <c r="HN3217" s="132"/>
      <c r="HO3217" s="132"/>
      <c r="HP3217" s="132"/>
      <c r="HQ3217" s="132"/>
      <c r="HR3217" s="132"/>
      <c r="HS3217" s="132"/>
      <c r="HT3217" s="132"/>
      <c r="HU3217" s="132"/>
      <c r="HV3217" s="132"/>
      <c r="HW3217" s="132"/>
      <c r="HX3217" s="132"/>
      <c r="HY3217" s="132"/>
      <c r="HZ3217" s="132"/>
      <c r="IA3217" s="132"/>
      <c r="IB3217" s="132"/>
      <c r="IC3217" s="132"/>
      <c r="ID3217" s="132"/>
      <c r="IE3217" s="132"/>
      <c r="IF3217" s="132"/>
      <c r="IG3217" s="132"/>
      <c r="IH3217" s="132"/>
      <c r="II3217" s="132"/>
      <c r="IJ3217" s="132"/>
      <c r="IK3217" s="132"/>
      <c r="IL3217" s="132"/>
      <c r="IM3217" s="132"/>
      <c r="IN3217" s="132"/>
      <c r="IO3217" s="132"/>
      <c r="IP3217" s="132"/>
      <c r="IQ3217" s="132"/>
      <c r="IR3217" s="132"/>
      <c r="IS3217" s="132"/>
      <c r="IT3217" s="132"/>
      <c r="IU3217" s="132"/>
      <c r="IV3217" s="132"/>
      <c r="IW3217" s="132"/>
      <c r="IX3217" s="132"/>
      <c r="IY3217" s="132"/>
      <c r="IZ3217" s="132"/>
      <c r="JA3217" s="132"/>
      <c r="JB3217" s="132"/>
      <c r="JC3217" s="132"/>
      <c r="JD3217" s="132"/>
      <c r="JE3217" s="132"/>
      <c r="JF3217" s="132"/>
      <c r="JG3217" s="132"/>
      <c r="JH3217" s="132"/>
      <c r="JI3217" s="132"/>
      <c r="JJ3217" s="132"/>
      <c r="JK3217" s="132"/>
      <c r="JL3217" s="132"/>
      <c r="JM3217" s="132"/>
      <c r="JN3217" s="132"/>
      <c r="JO3217" s="132"/>
      <c r="JP3217" s="132"/>
      <c r="JQ3217" s="132"/>
      <c r="JR3217" s="132"/>
      <c r="JS3217" s="132"/>
      <c r="JT3217" s="132"/>
      <c r="JU3217" s="132"/>
      <c r="JV3217" s="132"/>
      <c r="JW3217" s="132"/>
      <c r="JX3217" s="132"/>
      <c r="JY3217" s="132"/>
      <c r="JZ3217" s="132"/>
      <c r="KA3217" s="132"/>
      <c r="KB3217" s="132"/>
      <c r="KC3217" s="132"/>
      <c r="KD3217" s="132"/>
      <c r="KE3217" s="132"/>
      <c r="KF3217" s="132"/>
      <c r="KG3217" s="132"/>
      <c r="KH3217" s="132"/>
      <c r="KI3217" s="132"/>
      <c r="KJ3217" s="132"/>
      <c r="KK3217" s="132"/>
      <c r="KL3217" s="132"/>
      <c r="KM3217" s="132"/>
      <c r="KN3217" s="132"/>
      <c r="KO3217" s="132"/>
      <c r="KP3217" s="132"/>
      <c r="KQ3217" s="132"/>
      <c r="KR3217" s="132"/>
      <c r="KS3217" s="132"/>
      <c r="KT3217" s="132"/>
      <c r="KU3217" s="132"/>
      <c r="KV3217" s="132"/>
      <c r="KW3217" s="132"/>
      <c r="KX3217" s="132"/>
      <c r="KY3217" s="132"/>
      <c r="KZ3217" s="132"/>
      <c r="LA3217" s="132"/>
      <c r="LB3217" s="132"/>
      <c r="LC3217" s="132"/>
      <c r="LD3217" s="132"/>
      <c r="LE3217" s="132"/>
      <c r="LF3217" s="132"/>
      <c r="LG3217" s="132"/>
      <c r="LH3217" s="132"/>
      <c r="LI3217" s="132"/>
      <c r="LJ3217" s="132"/>
      <c r="LK3217" s="132"/>
      <c r="LL3217" s="132"/>
      <c r="LM3217" s="132"/>
      <c r="LN3217" s="132"/>
      <c r="LO3217" s="132"/>
      <c r="LP3217" s="132"/>
      <c r="LQ3217" s="132"/>
      <c r="LR3217" s="132"/>
      <c r="LS3217" s="132"/>
      <c r="LT3217" s="132"/>
      <c r="LU3217" s="132"/>
      <c r="LV3217" s="132"/>
      <c r="LW3217" s="132"/>
      <c r="LX3217" s="132"/>
      <c r="LY3217" s="132"/>
      <c r="LZ3217" s="132"/>
      <c r="MA3217" s="132"/>
      <c r="MB3217" s="132"/>
      <c r="MC3217" s="132"/>
      <c r="MD3217" s="132"/>
      <c r="ME3217" s="132"/>
      <c r="MF3217" s="132"/>
      <c r="MG3217" s="132"/>
      <c r="MH3217" s="132"/>
      <c r="MI3217" s="132"/>
      <c r="MJ3217" s="132"/>
      <c r="MK3217" s="132"/>
      <c r="ML3217" s="132"/>
      <c r="MM3217" s="132"/>
      <c r="MN3217" s="132"/>
      <c r="MO3217" s="132"/>
      <c r="MP3217" s="132"/>
      <c r="MQ3217" s="132"/>
      <c r="MR3217" s="132"/>
      <c r="MS3217" s="132"/>
      <c r="MT3217" s="132"/>
      <c r="MU3217" s="132"/>
      <c r="MV3217" s="132"/>
      <c r="MW3217" s="132"/>
      <c r="MX3217" s="132"/>
      <c r="MY3217" s="132"/>
      <c r="MZ3217" s="132"/>
      <c r="NA3217" s="132"/>
      <c r="NB3217" s="132"/>
      <c r="NC3217" s="132"/>
      <c r="ND3217" s="132"/>
      <c r="NE3217" s="132"/>
      <c r="NF3217" s="132"/>
      <c r="NG3217" s="132"/>
      <c r="NH3217" s="132"/>
      <c r="NI3217" s="132"/>
      <c r="NJ3217" s="132"/>
      <c r="NK3217" s="132"/>
      <c r="NL3217" s="132"/>
      <c r="NM3217" s="132"/>
      <c r="NN3217" s="132"/>
      <c r="NO3217" s="132"/>
      <c r="NP3217" s="132"/>
      <c r="NQ3217" s="132"/>
      <c r="NR3217" s="132"/>
      <c r="NS3217" s="132"/>
      <c r="NT3217" s="132"/>
      <c r="NU3217" s="132"/>
      <c r="NV3217" s="132"/>
      <c r="NW3217" s="132"/>
      <c r="NX3217" s="132"/>
      <c r="NY3217" s="132"/>
      <c r="NZ3217" s="132"/>
      <c r="OA3217" s="132"/>
      <c r="OB3217" s="132"/>
      <c r="OC3217" s="132"/>
      <c r="OD3217" s="132"/>
      <c r="OE3217" s="132"/>
      <c r="OF3217" s="132"/>
      <c r="OG3217" s="132"/>
      <c r="OH3217" s="132"/>
      <c r="OI3217" s="132"/>
      <c r="OJ3217" s="132"/>
      <c r="OK3217" s="132"/>
      <c r="OL3217" s="132"/>
      <c r="OM3217" s="132"/>
      <c r="ON3217" s="132"/>
      <c r="OO3217" s="132"/>
      <c r="OP3217" s="132"/>
      <c r="OQ3217" s="132"/>
      <c r="OR3217" s="132"/>
      <c r="OS3217" s="132"/>
      <c r="OT3217" s="132"/>
      <c r="OU3217" s="132"/>
      <c r="OV3217" s="132"/>
      <c r="OW3217" s="132"/>
      <c r="OX3217" s="132"/>
      <c r="OY3217" s="132"/>
      <c r="OZ3217" s="132"/>
      <c r="PA3217" s="132"/>
      <c r="PB3217" s="132"/>
      <c r="PC3217" s="132"/>
      <c r="PD3217" s="132"/>
      <c r="PE3217" s="132"/>
      <c r="PF3217" s="132"/>
      <c r="PG3217" s="132"/>
      <c r="PH3217" s="132"/>
      <c r="PI3217" s="132"/>
      <c r="PJ3217" s="132"/>
      <c r="PK3217" s="132"/>
      <c r="PL3217" s="132"/>
      <c r="PM3217" s="132"/>
      <c r="PN3217" s="132"/>
      <c r="PO3217" s="132"/>
      <c r="PP3217" s="132"/>
      <c r="PQ3217" s="132"/>
      <c r="PR3217" s="132"/>
      <c r="PS3217" s="132"/>
      <c r="PT3217" s="132"/>
      <c r="PU3217" s="132"/>
      <c r="PV3217" s="132"/>
      <c r="PW3217" s="132"/>
      <c r="PX3217" s="132"/>
      <c r="PY3217" s="132"/>
      <c r="PZ3217" s="132"/>
      <c r="QA3217" s="132"/>
      <c r="QB3217" s="132"/>
      <c r="QC3217" s="132"/>
      <c r="QD3217" s="132"/>
      <c r="QE3217" s="132"/>
      <c r="QF3217" s="132"/>
      <c r="QG3217" s="132"/>
      <c r="QH3217" s="132"/>
      <c r="QI3217" s="132"/>
      <c r="QJ3217" s="132"/>
      <c r="QK3217" s="132"/>
      <c r="QL3217" s="132"/>
      <c r="QM3217" s="132"/>
      <c r="QN3217" s="132"/>
      <c r="QO3217" s="132"/>
      <c r="QP3217" s="132"/>
      <c r="QQ3217" s="132"/>
      <c r="QR3217" s="132"/>
      <c r="QS3217" s="132"/>
      <c r="QT3217" s="132"/>
      <c r="QU3217" s="132"/>
      <c r="QV3217" s="132"/>
      <c r="QW3217" s="132"/>
      <c r="QX3217" s="132"/>
      <c r="QY3217" s="132"/>
      <c r="QZ3217" s="132"/>
      <c r="RA3217" s="132"/>
      <c r="RB3217" s="132"/>
      <c r="RC3217" s="132"/>
      <c r="RD3217" s="132"/>
      <c r="RE3217" s="132"/>
      <c r="RF3217" s="132"/>
      <c r="RG3217" s="132"/>
      <c r="RH3217" s="132"/>
      <c r="RI3217" s="132"/>
      <c r="RJ3217" s="132"/>
      <c r="RK3217" s="132"/>
      <c r="RL3217" s="132"/>
      <c r="RM3217" s="132"/>
      <c r="RN3217" s="132"/>
      <c r="RO3217" s="132"/>
      <c r="RP3217" s="132"/>
      <c r="RQ3217" s="132"/>
      <c r="RR3217" s="132"/>
      <c r="RS3217" s="132"/>
      <c r="RT3217" s="132"/>
      <c r="RU3217" s="132"/>
      <c r="RV3217" s="132"/>
      <c r="RW3217" s="132"/>
      <c r="RX3217" s="132"/>
      <c r="RY3217" s="132"/>
      <c r="RZ3217" s="132"/>
      <c r="SA3217" s="132"/>
      <c r="SB3217" s="132"/>
      <c r="SC3217" s="132"/>
      <c r="SD3217" s="132"/>
      <c r="SE3217" s="132"/>
      <c r="SF3217" s="132"/>
      <c r="SG3217" s="132"/>
      <c r="SH3217" s="132"/>
      <c r="SI3217" s="132"/>
      <c r="SJ3217" s="132"/>
      <c r="SK3217" s="132"/>
      <c r="SL3217" s="132"/>
      <c r="SM3217" s="132"/>
      <c r="SN3217" s="132"/>
      <c r="SO3217" s="132"/>
      <c r="SP3217" s="132"/>
      <c r="SQ3217" s="132"/>
      <c r="SR3217" s="132"/>
      <c r="SS3217" s="132"/>
      <c r="ST3217" s="132"/>
      <c r="SU3217" s="132"/>
      <c r="SV3217" s="132"/>
      <c r="SW3217" s="132"/>
      <c r="SX3217" s="132"/>
      <c r="SY3217" s="132"/>
      <c r="SZ3217" s="132"/>
      <c r="TA3217" s="132"/>
      <c r="TB3217" s="132"/>
      <c r="TC3217" s="132"/>
      <c r="TD3217" s="132"/>
      <c r="TE3217" s="132"/>
      <c r="TF3217" s="132"/>
      <c r="TG3217" s="132"/>
      <c r="TH3217" s="132"/>
      <c r="TI3217" s="132"/>
      <c r="TJ3217" s="132"/>
      <c r="TK3217" s="132"/>
      <c r="TL3217" s="132"/>
      <c r="TM3217" s="132"/>
      <c r="TN3217" s="132"/>
      <c r="TO3217" s="132"/>
      <c r="TP3217" s="132"/>
      <c r="TQ3217" s="132"/>
      <c r="TR3217" s="132"/>
      <c r="TS3217" s="132"/>
      <c r="TT3217" s="132"/>
      <c r="TU3217" s="132"/>
      <c r="TV3217" s="132"/>
      <c r="TW3217" s="132"/>
      <c r="TX3217" s="132"/>
      <c r="TY3217" s="132"/>
      <c r="TZ3217" s="132"/>
      <c r="UA3217" s="132"/>
      <c r="UB3217" s="132"/>
      <c r="UC3217" s="132"/>
      <c r="UD3217" s="132"/>
      <c r="UE3217" s="132"/>
      <c r="UF3217" s="132"/>
      <c r="UG3217" s="132"/>
      <c r="UH3217" s="132"/>
      <c r="UI3217" s="132"/>
      <c r="UJ3217" s="132"/>
      <c r="UK3217" s="132"/>
      <c r="UL3217" s="132"/>
      <c r="UM3217" s="132"/>
      <c r="UN3217" s="132"/>
      <c r="UO3217" s="132"/>
      <c r="UP3217" s="132"/>
      <c r="UQ3217" s="132"/>
      <c r="UR3217" s="132"/>
      <c r="US3217" s="132"/>
      <c r="UT3217" s="132"/>
      <c r="UU3217" s="132"/>
      <c r="UV3217" s="132"/>
      <c r="UW3217" s="132"/>
      <c r="UX3217" s="132"/>
      <c r="UY3217" s="132"/>
      <c r="UZ3217" s="132"/>
      <c r="VA3217" s="132"/>
      <c r="VB3217" s="132"/>
      <c r="VC3217" s="132"/>
      <c r="VD3217" s="132"/>
      <c r="VE3217" s="132"/>
      <c r="VF3217" s="132"/>
      <c r="VG3217" s="132"/>
      <c r="VH3217" s="132"/>
      <c r="VI3217" s="132"/>
      <c r="VJ3217" s="132"/>
      <c r="VK3217" s="132"/>
      <c r="VL3217" s="132"/>
      <c r="VM3217" s="132"/>
      <c r="VN3217" s="132"/>
      <c r="VO3217" s="132"/>
      <c r="VP3217" s="132"/>
      <c r="VQ3217" s="132"/>
      <c r="VR3217" s="132"/>
      <c r="VS3217" s="132"/>
      <c r="VT3217" s="132"/>
      <c r="VU3217" s="132"/>
      <c r="VV3217" s="132"/>
      <c r="VW3217" s="132"/>
      <c r="VX3217" s="132"/>
      <c r="VY3217" s="132"/>
      <c r="VZ3217" s="132"/>
      <c r="WA3217" s="132"/>
      <c r="WB3217" s="132"/>
      <c r="WC3217" s="132"/>
      <c r="WD3217" s="132"/>
      <c r="WE3217" s="132"/>
      <c r="WF3217" s="132"/>
      <c r="WG3217" s="132"/>
      <c r="WH3217" s="132"/>
      <c r="WI3217" s="132"/>
      <c r="WJ3217" s="132"/>
      <c r="WK3217" s="132"/>
      <c r="WL3217" s="132"/>
      <c r="WM3217" s="132"/>
      <c r="WN3217" s="132"/>
      <c r="WO3217" s="132"/>
      <c r="WP3217" s="132"/>
      <c r="WQ3217" s="132"/>
      <c r="WR3217" s="132"/>
      <c r="WS3217" s="132"/>
      <c r="WT3217" s="132"/>
      <c r="WU3217" s="132"/>
      <c r="WV3217" s="132"/>
      <c r="WW3217" s="132"/>
      <c r="WX3217" s="132"/>
      <c r="WY3217" s="132"/>
      <c r="WZ3217" s="132"/>
      <c r="XA3217" s="132"/>
      <c r="XB3217" s="132"/>
      <c r="XC3217" s="132"/>
      <c r="XD3217" s="132"/>
      <c r="XE3217" s="132"/>
      <c r="XF3217" s="132"/>
      <c r="XG3217" s="132"/>
      <c r="XH3217" s="132"/>
      <c r="XI3217" s="132"/>
      <c r="XJ3217" s="132"/>
      <c r="XK3217" s="132"/>
      <c r="XL3217" s="132"/>
      <c r="XM3217" s="132"/>
      <c r="XN3217" s="132"/>
      <c r="XO3217" s="132"/>
      <c r="XP3217" s="132"/>
      <c r="XQ3217" s="132"/>
      <c r="XR3217" s="132"/>
      <c r="XS3217" s="132"/>
      <c r="XT3217" s="132"/>
      <c r="XU3217" s="132"/>
      <c r="XV3217" s="132"/>
      <c r="XW3217" s="132"/>
      <c r="XX3217" s="132"/>
      <c r="XY3217" s="132"/>
      <c r="XZ3217" s="132"/>
      <c r="YA3217" s="132"/>
      <c r="YB3217" s="132"/>
      <c r="YC3217" s="132"/>
      <c r="YD3217" s="132"/>
      <c r="YE3217" s="132"/>
      <c r="YF3217" s="132"/>
      <c r="YG3217" s="132"/>
      <c r="YH3217" s="132"/>
      <c r="YI3217" s="132"/>
      <c r="YJ3217" s="132"/>
      <c r="YK3217" s="132"/>
      <c r="YL3217" s="132"/>
      <c r="YM3217" s="132"/>
      <c r="YN3217" s="132"/>
      <c r="YO3217" s="132"/>
      <c r="YP3217" s="132"/>
      <c r="YQ3217" s="132"/>
      <c r="YR3217" s="132"/>
      <c r="YS3217" s="132"/>
      <c r="YT3217" s="132"/>
      <c r="YU3217" s="132"/>
      <c r="YV3217" s="132"/>
      <c r="YW3217" s="132"/>
      <c r="YX3217" s="132"/>
      <c r="YY3217" s="132"/>
      <c r="YZ3217" s="132"/>
      <c r="ZA3217" s="132"/>
      <c r="ZB3217" s="132"/>
      <c r="ZC3217" s="132"/>
      <c r="ZD3217" s="132"/>
      <c r="ZE3217" s="132"/>
      <c r="ZF3217" s="132"/>
      <c r="ZG3217" s="132"/>
      <c r="ZH3217" s="132"/>
      <c r="ZI3217" s="132"/>
      <c r="ZJ3217" s="132"/>
      <c r="ZK3217" s="132"/>
      <c r="ZL3217" s="132"/>
      <c r="ZM3217" s="132"/>
      <c r="ZN3217" s="132"/>
      <c r="ZO3217" s="132"/>
      <c r="ZP3217" s="132"/>
      <c r="ZQ3217" s="132"/>
      <c r="ZR3217" s="132"/>
      <c r="ZS3217" s="132"/>
      <c r="ZT3217" s="132"/>
      <c r="ZU3217" s="132"/>
      <c r="ZV3217" s="132"/>
      <c r="ZW3217" s="132"/>
      <c r="ZX3217" s="132"/>
      <c r="ZY3217" s="132"/>
      <c r="ZZ3217" s="132"/>
      <c r="AAA3217" s="132"/>
      <c r="AAB3217" s="132"/>
      <c r="AAC3217" s="132"/>
      <c r="AAD3217" s="132"/>
      <c r="AAE3217" s="132"/>
      <c r="AAF3217" s="132"/>
      <c r="AAG3217" s="132"/>
      <c r="AAH3217" s="132"/>
      <c r="AAI3217" s="132"/>
      <c r="AAJ3217" s="132"/>
      <c r="AAK3217" s="132"/>
      <c r="AAL3217" s="132"/>
      <c r="AAM3217" s="132"/>
      <c r="AAN3217" s="132"/>
      <c r="AAO3217" s="132"/>
      <c r="AAP3217" s="132"/>
      <c r="AAQ3217" s="132"/>
      <c r="AAR3217" s="132"/>
      <c r="AAS3217" s="132"/>
      <c r="AAT3217" s="132"/>
      <c r="AAU3217" s="132"/>
      <c r="AAV3217" s="132"/>
      <c r="AAW3217" s="132"/>
      <c r="AAX3217" s="132"/>
      <c r="AAY3217" s="132"/>
      <c r="AAZ3217" s="132"/>
      <c r="ABA3217" s="132"/>
      <c r="ABB3217" s="132"/>
      <c r="ABC3217" s="132"/>
      <c r="ABD3217" s="132"/>
      <c r="ABE3217" s="132"/>
      <c r="ABF3217" s="132"/>
      <c r="ABG3217" s="132"/>
      <c r="ABH3217" s="132"/>
      <c r="ABI3217" s="132"/>
      <c r="ABJ3217" s="132"/>
      <c r="ABK3217" s="132"/>
      <c r="ABL3217" s="132"/>
      <c r="ABM3217" s="132"/>
      <c r="ABN3217" s="132"/>
      <c r="ABO3217" s="132"/>
      <c r="ABP3217" s="132"/>
      <c r="ABQ3217" s="132"/>
      <c r="ABR3217" s="132"/>
      <c r="ABS3217" s="132"/>
      <c r="ABT3217" s="132"/>
      <c r="ABU3217" s="132"/>
      <c r="ABV3217" s="132"/>
      <c r="ABW3217" s="132"/>
      <c r="ABX3217" s="132"/>
      <c r="ABY3217" s="132"/>
      <c r="ABZ3217" s="132"/>
      <c r="ACA3217" s="132"/>
      <c r="ACB3217" s="132"/>
      <c r="ACC3217" s="132"/>
      <c r="ACD3217" s="132"/>
      <c r="ACE3217" s="132"/>
      <c r="ACF3217" s="132"/>
      <c r="ACG3217" s="132"/>
      <c r="ACH3217" s="132"/>
      <c r="ACI3217" s="132"/>
      <c r="ACJ3217" s="132"/>
      <c r="ACK3217" s="132"/>
      <c r="ACL3217" s="132"/>
      <c r="ACM3217" s="132"/>
      <c r="ACN3217" s="132"/>
      <c r="ACO3217" s="132"/>
      <c r="ACP3217" s="132"/>
      <c r="ACQ3217" s="132"/>
      <c r="ACR3217" s="132"/>
      <c r="ACS3217" s="132"/>
      <c r="ACT3217" s="132"/>
      <c r="ACU3217" s="132"/>
      <c r="ACV3217" s="132"/>
      <c r="ACW3217" s="132"/>
      <c r="ACX3217" s="132"/>
      <c r="ACY3217" s="132"/>
      <c r="ACZ3217" s="132"/>
      <c r="ADA3217" s="132"/>
      <c r="ADB3217" s="132"/>
      <c r="ADC3217" s="132"/>
      <c r="ADD3217" s="132"/>
      <c r="ADE3217" s="132"/>
      <c r="ADF3217" s="132"/>
      <c r="ADG3217" s="132"/>
      <c r="ADH3217" s="132"/>
      <c r="ADI3217" s="132"/>
      <c r="ADJ3217" s="132"/>
      <c r="ADK3217" s="132"/>
      <c r="ADL3217" s="132"/>
      <c r="ADM3217" s="132"/>
      <c r="ADN3217" s="132"/>
      <c r="ADO3217" s="132"/>
      <c r="ADP3217" s="132"/>
      <c r="ADQ3217" s="132"/>
      <c r="ADR3217" s="132"/>
      <c r="ADS3217" s="132"/>
      <c r="ADT3217" s="132"/>
      <c r="ADU3217" s="132"/>
      <c r="ADV3217" s="132"/>
      <c r="ADW3217" s="132"/>
      <c r="ADX3217" s="132"/>
      <c r="ADY3217" s="132"/>
      <c r="ADZ3217" s="132"/>
      <c r="AEA3217" s="132"/>
      <c r="AEB3217" s="132"/>
      <c r="AEC3217" s="132"/>
      <c r="AED3217" s="132"/>
      <c r="AEE3217" s="132"/>
      <c r="AEF3217" s="132"/>
      <c r="AEG3217" s="132"/>
      <c r="AEH3217" s="132"/>
      <c r="AEI3217" s="132"/>
      <c r="AEJ3217" s="132"/>
      <c r="AEK3217" s="132"/>
      <c r="AEL3217" s="132"/>
      <c r="AEM3217" s="132"/>
      <c r="AEN3217" s="132"/>
      <c r="AEO3217" s="132"/>
      <c r="AEP3217" s="132"/>
      <c r="AEQ3217" s="132"/>
      <c r="AER3217" s="132"/>
      <c r="AES3217" s="132"/>
      <c r="AET3217" s="132"/>
      <c r="AEU3217" s="132"/>
      <c r="AEV3217" s="132"/>
      <c r="AEW3217" s="132"/>
      <c r="AEX3217" s="132"/>
      <c r="AEY3217" s="132"/>
      <c r="AEZ3217" s="132"/>
      <c r="AFA3217" s="132"/>
      <c r="AFB3217" s="132"/>
      <c r="AFC3217" s="132"/>
      <c r="AFD3217" s="132"/>
      <c r="AFE3217" s="132"/>
      <c r="AFF3217" s="132"/>
      <c r="AFG3217" s="132"/>
      <c r="AFH3217" s="132"/>
      <c r="AFI3217" s="132"/>
      <c r="AFJ3217" s="132"/>
      <c r="AFK3217" s="132"/>
      <c r="AFL3217" s="132"/>
      <c r="AFM3217" s="132"/>
      <c r="AFN3217" s="132"/>
      <c r="AFO3217" s="132"/>
      <c r="AFP3217" s="132"/>
      <c r="AFQ3217" s="132"/>
      <c r="AFR3217" s="132"/>
      <c r="AFS3217" s="132"/>
      <c r="AFT3217" s="132"/>
      <c r="AFU3217" s="132"/>
      <c r="AFV3217" s="132"/>
      <c r="AFW3217" s="132"/>
      <c r="AFX3217" s="132"/>
      <c r="AFY3217" s="132"/>
      <c r="AFZ3217" s="132"/>
      <c r="AGA3217" s="132"/>
      <c r="AGB3217" s="132"/>
      <c r="AGC3217" s="132"/>
      <c r="AGD3217" s="132"/>
      <c r="AGE3217" s="132"/>
      <c r="AGF3217" s="132"/>
      <c r="AGG3217" s="132"/>
      <c r="AGH3217" s="132"/>
      <c r="AGI3217" s="132"/>
      <c r="AGJ3217" s="132"/>
      <c r="AGK3217" s="132"/>
      <c r="AGL3217" s="132"/>
      <c r="AGM3217" s="132"/>
      <c r="AGN3217" s="132"/>
      <c r="AGO3217" s="132"/>
      <c r="AGP3217" s="132"/>
      <c r="AGQ3217" s="132"/>
      <c r="AGR3217" s="132"/>
      <c r="AGS3217" s="132"/>
      <c r="AGT3217" s="132"/>
      <c r="AGU3217" s="132"/>
      <c r="AGV3217" s="132"/>
      <c r="AGW3217" s="132"/>
      <c r="AGX3217" s="132"/>
      <c r="AGY3217" s="132"/>
      <c r="AGZ3217" s="132"/>
      <c r="AHA3217" s="132"/>
      <c r="AHB3217" s="132"/>
      <c r="AHC3217" s="132"/>
      <c r="AHD3217" s="132"/>
      <c r="AHE3217" s="132"/>
      <c r="AHF3217" s="132"/>
      <c r="AHG3217" s="132"/>
      <c r="AHH3217" s="132"/>
      <c r="AHI3217" s="132"/>
      <c r="AHJ3217" s="132"/>
      <c r="AHK3217" s="132"/>
      <c r="AHL3217" s="132"/>
      <c r="AHM3217" s="132"/>
      <c r="AHN3217" s="132"/>
      <c r="AHO3217" s="132"/>
      <c r="AHP3217" s="132"/>
      <c r="AHQ3217" s="132"/>
      <c r="AHR3217" s="132"/>
      <c r="AHS3217" s="132"/>
      <c r="AHT3217" s="132"/>
      <c r="AHU3217" s="132"/>
      <c r="AHV3217" s="132"/>
      <c r="AHW3217" s="132"/>
      <c r="AHX3217" s="132"/>
      <c r="AHY3217" s="132"/>
      <c r="AHZ3217" s="132"/>
      <c r="AIA3217" s="132"/>
      <c r="AIB3217" s="132"/>
      <c r="AIC3217" s="132"/>
      <c r="AID3217" s="132"/>
      <c r="AIE3217" s="132"/>
      <c r="AIF3217" s="132"/>
      <c r="AIG3217" s="132"/>
      <c r="AIH3217" s="132"/>
      <c r="AII3217" s="132"/>
      <c r="AIJ3217" s="132"/>
      <c r="AIK3217" s="132"/>
      <c r="AIL3217" s="132"/>
      <c r="AIM3217" s="132"/>
      <c r="AIN3217" s="132"/>
      <c r="AIO3217" s="132"/>
      <c r="AIP3217" s="132"/>
      <c r="AIQ3217" s="132"/>
      <c r="AIR3217" s="132"/>
      <c r="AIS3217" s="132"/>
      <c r="AIT3217" s="132"/>
      <c r="AIU3217" s="132"/>
      <c r="AIV3217" s="132"/>
      <c r="AIW3217" s="132"/>
      <c r="AIX3217" s="132"/>
      <c r="AIY3217" s="132"/>
      <c r="AIZ3217" s="132"/>
      <c r="AJA3217" s="132"/>
      <c r="AJB3217" s="132"/>
      <c r="AJC3217" s="132"/>
      <c r="AJD3217" s="132"/>
      <c r="AJE3217" s="132"/>
      <c r="AJF3217" s="132"/>
      <c r="AJG3217" s="132"/>
      <c r="AJH3217" s="132"/>
      <c r="AJI3217" s="132"/>
      <c r="AJJ3217" s="132"/>
      <c r="AJK3217" s="132"/>
      <c r="AJL3217" s="132"/>
      <c r="AJM3217" s="132"/>
      <c r="AJN3217" s="132"/>
      <c r="AJO3217" s="132"/>
      <c r="AJP3217" s="132"/>
      <c r="AJQ3217" s="132"/>
      <c r="AJR3217" s="132"/>
      <c r="AJS3217" s="132"/>
      <c r="AJT3217" s="132"/>
      <c r="AJU3217" s="132"/>
      <c r="AJV3217" s="132"/>
      <c r="AJW3217" s="132"/>
      <c r="AJX3217" s="132"/>
      <c r="AJY3217" s="132"/>
      <c r="AJZ3217" s="132"/>
      <c r="AKA3217" s="132"/>
      <c r="AKB3217" s="132"/>
      <c r="AKC3217" s="132"/>
      <c r="AKD3217" s="132"/>
      <c r="AKE3217" s="132"/>
      <c r="AKF3217" s="132"/>
      <c r="AKG3217" s="132"/>
      <c r="AKH3217" s="132"/>
      <c r="AKI3217" s="132"/>
      <c r="AKJ3217" s="132"/>
      <c r="AKK3217" s="132"/>
      <c r="AKL3217" s="132"/>
      <c r="AKM3217" s="132"/>
      <c r="AKN3217" s="132"/>
      <c r="AKO3217" s="132"/>
      <c r="AKP3217" s="132"/>
      <c r="AKQ3217" s="132"/>
      <c r="AKR3217" s="132"/>
      <c r="AKS3217" s="132"/>
      <c r="AKT3217" s="132"/>
      <c r="AKU3217" s="132"/>
      <c r="AKV3217" s="132"/>
      <c r="AKW3217" s="132"/>
      <c r="AKX3217" s="132"/>
      <c r="AKY3217" s="132"/>
      <c r="AKZ3217" s="132"/>
      <c r="ALA3217" s="132"/>
      <c r="ALB3217" s="132"/>
      <c r="ALC3217" s="132"/>
      <c r="ALD3217" s="132"/>
      <c r="ALE3217" s="132"/>
      <c r="ALF3217" s="132"/>
      <c r="ALG3217" s="132"/>
      <c r="ALH3217" s="132"/>
      <c r="ALI3217" s="132"/>
      <c r="ALJ3217" s="132"/>
      <c r="ALK3217" s="132"/>
      <c r="ALL3217" s="132"/>
      <c r="ALM3217" s="132"/>
      <c r="ALN3217" s="132"/>
      <c r="ALO3217" s="132"/>
      <c r="ALP3217" s="132"/>
      <c r="ALQ3217" s="132"/>
      <c r="ALR3217" s="132"/>
      <c r="ALS3217" s="132"/>
      <c r="ALT3217" s="132"/>
      <c r="ALU3217" s="132"/>
      <c r="ALV3217" s="132"/>
      <c r="ALW3217" s="132"/>
      <c r="ALX3217" s="132"/>
      <c r="ALY3217" s="132"/>
      <c r="ALZ3217" s="132"/>
      <c r="AMA3217" s="132"/>
      <c r="AMB3217" s="132"/>
      <c r="AMC3217" s="132"/>
      <c r="AMD3217" s="132"/>
      <c r="AME3217" s="132"/>
      <c r="AMF3217" s="132"/>
      <c r="AMG3217" s="132"/>
      <c r="AMH3217" s="132"/>
      <c r="AMI3217" s="132"/>
      <c r="AMJ3217" s="132"/>
      <c r="AMK3217" s="132"/>
      <c r="AML3217" s="132"/>
      <c r="AMM3217" s="132"/>
      <c r="AMN3217" s="132"/>
      <c r="AMO3217" s="132"/>
      <c r="AMP3217" s="132"/>
      <c r="AMQ3217" s="132"/>
      <c r="AMR3217" s="132"/>
      <c r="AMS3217" s="132"/>
      <c r="AMT3217" s="132"/>
      <c r="AMU3217" s="132"/>
      <c r="AMV3217" s="132"/>
      <c r="AMW3217" s="132"/>
      <c r="AMX3217" s="132"/>
      <c r="AMY3217" s="132"/>
      <c r="AMZ3217" s="132"/>
      <c r="ANA3217" s="132"/>
      <c r="ANB3217" s="132"/>
      <c r="ANC3217" s="132"/>
      <c r="AND3217" s="132"/>
      <c r="ANE3217" s="132"/>
      <c r="ANF3217" s="132"/>
      <c r="ANG3217" s="132"/>
      <c r="ANH3217" s="132"/>
      <c r="ANI3217" s="132"/>
      <c r="ANJ3217" s="132"/>
      <c r="ANK3217" s="132"/>
      <c r="ANL3217" s="132"/>
      <c r="ANM3217" s="132"/>
      <c r="ANN3217" s="132"/>
      <c r="ANO3217" s="132"/>
      <c r="ANP3217" s="132"/>
      <c r="ANQ3217" s="132"/>
      <c r="ANR3217" s="132"/>
      <c r="ANS3217" s="132"/>
      <c r="ANT3217" s="132"/>
      <c r="ANU3217" s="132"/>
      <c r="ANV3217" s="132"/>
      <c r="ANW3217" s="132"/>
      <c r="ANX3217" s="132"/>
      <c r="ANY3217" s="132"/>
      <c r="ANZ3217" s="132"/>
      <c r="AOA3217" s="132"/>
      <c r="AOB3217" s="132"/>
      <c r="AOC3217" s="132"/>
      <c r="AOD3217" s="132"/>
      <c r="AOE3217" s="132"/>
      <c r="AOF3217" s="132"/>
      <c r="AOG3217" s="132"/>
      <c r="AOH3217" s="132"/>
      <c r="AOI3217" s="132"/>
      <c r="AOJ3217" s="132"/>
      <c r="AOK3217" s="132"/>
      <c r="AOL3217" s="132"/>
      <c r="AOM3217" s="132"/>
      <c r="AON3217" s="132"/>
      <c r="AOO3217" s="132"/>
      <c r="AOP3217" s="132"/>
      <c r="AOQ3217" s="132"/>
      <c r="AOR3217" s="132"/>
      <c r="AOS3217" s="132"/>
      <c r="AOT3217" s="132"/>
      <c r="AOU3217" s="132"/>
      <c r="AOV3217" s="132"/>
      <c r="AOW3217" s="132"/>
      <c r="AOX3217" s="132"/>
      <c r="AOY3217" s="132"/>
      <c r="AOZ3217" s="132"/>
      <c r="APA3217" s="132"/>
      <c r="APB3217" s="132"/>
      <c r="APC3217" s="132"/>
      <c r="APD3217" s="132"/>
      <c r="APE3217" s="132"/>
      <c r="APF3217" s="132"/>
      <c r="APG3217" s="132"/>
      <c r="APH3217" s="132"/>
      <c r="API3217" s="132"/>
      <c r="APJ3217" s="132"/>
      <c r="APK3217" s="132"/>
      <c r="APL3217" s="132"/>
      <c r="APM3217" s="132"/>
      <c r="APN3217" s="132"/>
      <c r="APO3217" s="132"/>
      <c r="APP3217" s="132"/>
      <c r="APQ3217" s="132"/>
      <c r="APR3217" s="132"/>
      <c r="APS3217" s="132"/>
      <c r="APT3217" s="132"/>
      <c r="APU3217" s="132"/>
      <c r="APV3217" s="132"/>
      <c r="APW3217" s="132"/>
      <c r="APX3217" s="132"/>
      <c r="APY3217" s="132"/>
      <c r="APZ3217" s="132"/>
      <c r="AQA3217" s="132"/>
      <c r="AQB3217" s="132"/>
      <c r="AQC3217" s="132"/>
      <c r="AQD3217" s="132"/>
      <c r="AQE3217" s="132"/>
      <c r="AQF3217" s="132"/>
      <c r="AQG3217" s="132"/>
      <c r="AQH3217" s="132"/>
      <c r="AQI3217" s="132"/>
      <c r="AQJ3217" s="132"/>
      <c r="AQK3217" s="132"/>
      <c r="AQL3217" s="132"/>
      <c r="AQM3217" s="132"/>
      <c r="AQN3217" s="132"/>
      <c r="AQO3217" s="132"/>
      <c r="AQP3217" s="132"/>
      <c r="AQQ3217" s="132"/>
      <c r="AQR3217" s="132"/>
      <c r="AQS3217" s="132"/>
      <c r="AQT3217" s="132"/>
      <c r="AQU3217" s="132"/>
      <c r="AQV3217" s="132"/>
      <c r="AQW3217" s="132"/>
      <c r="AQX3217" s="132"/>
      <c r="AQY3217" s="132"/>
      <c r="AQZ3217" s="132"/>
      <c r="ARA3217" s="132"/>
      <c r="ARB3217" s="132"/>
      <c r="ARC3217" s="132"/>
      <c r="ARD3217" s="132"/>
      <c r="ARE3217" s="132"/>
      <c r="ARF3217" s="132"/>
      <c r="ARG3217" s="132"/>
      <c r="ARH3217" s="132"/>
      <c r="ARI3217" s="132"/>
      <c r="ARJ3217" s="132"/>
      <c r="ARK3217" s="132"/>
      <c r="ARL3217" s="132"/>
      <c r="ARM3217" s="132"/>
      <c r="ARN3217" s="132"/>
      <c r="ARO3217" s="132"/>
      <c r="ARP3217" s="132"/>
      <c r="ARQ3217" s="132"/>
      <c r="ARR3217" s="132"/>
      <c r="ARS3217" s="132"/>
      <c r="ART3217" s="132"/>
      <c r="ARU3217" s="132"/>
      <c r="ARV3217" s="132"/>
      <c r="ARW3217" s="132"/>
      <c r="ARX3217" s="132"/>
      <c r="ARY3217" s="132"/>
      <c r="ARZ3217" s="132"/>
      <c r="ASA3217" s="132"/>
      <c r="ASB3217" s="132"/>
      <c r="ASC3217" s="132"/>
      <c r="ASD3217" s="132"/>
      <c r="ASE3217" s="132"/>
      <c r="ASF3217" s="132"/>
      <c r="ASG3217" s="132"/>
      <c r="ASH3217" s="132"/>
      <c r="ASI3217" s="132"/>
      <c r="ASJ3217" s="132"/>
      <c r="ASK3217" s="132"/>
      <c r="ASL3217" s="132"/>
      <c r="ASM3217" s="132"/>
      <c r="ASN3217" s="132"/>
      <c r="ASO3217" s="132"/>
      <c r="ASP3217" s="132"/>
      <c r="ASQ3217" s="132"/>
      <c r="ASR3217" s="132"/>
      <c r="ASS3217" s="132"/>
      <c r="AST3217" s="132"/>
      <c r="ASU3217" s="132"/>
      <c r="ASV3217" s="132"/>
      <c r="ASW3217" s="132"/>
      <c r="ASX3217" s="132"/>
      <c r="ASY3217" s="132"/>
      <c r="ASZ3217" s="132"/>
      <c r="ATA3217" s="132"/>
      <c r="ATB3217" s="132"/>
      <c r="ATC3217" s="132"/>
      <c r="ATD3217" s="132"/>
      <c r="ATE3217" s="132"/>
      <c r="ATF3217" s="132"/>
      <c r="ATG3217" s="132"/>
      <c r="ATH3217" s="132"/>
      <c r="ATI3217" s="132"/>
      <c r="ATJ3217" s="132"/>
      <c r="ATK3217" s="132"/>
      <c r="ATL3217" s="132"/>
      <c r="ATM3217" s="132"/>
      <c r="ATN3217" s="132"/>
      <c r="ATO3217" s="132"/>
      <c r="ATP3217" s="132"/>
      <c r="ATQ3217" s="132"/>
      <c r="ATR3217" s="132"/>
      <c r="ATS3217" s="132"/>
      <c r="ATT3217" s="132"/>
      <c r="ATU3217" s="132"/>
      <c r="ATV3217" s="132"/>
      <c r="ATW3217" s="132"/>
      <c r="ATX3217" s="132"/>
      <c r="ATY3217" s="132"/>
      <c r="ATZ3217" s="132"/>
      <c r="AUA3217" s="132"/>
      <c r="AUB3217" s="132"/>
      <c r="AUC3217" s="132"/>
      <c r="AUD3217" s="132"/>
      <c r="AUE3217" s="132"/>
      <c r="AUF3217" s="132"/>
      <c r="AUG3217" s="132"/>
      <c r="AUH3217" s="132"/>
      <c r="AUI3217" s="132"/>
      <c r="AUJ3217" s="132"/>
      <c r="AUK3217" s="132"/>
      <c r="AUL3217" s="132"/>
      <c r="AUM3217" s="132"/>
      <c r="AUN3217" s="132"/>
      <c r="AUO3217" s="132"/>
      <c r="AUP3217" s="132"/>
      <c r="AUQ3217" s="132"/>
      <c r="AUR3217" s="132"/>
      <c r="AUS3217" s="132"/>
      <c r="AUT3217" s="132"/>
      <c r="AUU3217" s="132"/>
      <c r="AUV3217" s="132"/>
      <c r="AUW3217" s="132"/>
      <c r="AUX3217" s="132"/>
      <c r="AUY3217" s="132"/>
      <c r="AUZ3217" s="132"/>
      <c r="AVA3217" s="132"/>
      <c r="AVB3217" s="132"/>
      <c r="AVC3217" s="132"/>
      <c r="AVD3217" s="132"/>
      <c r="AVE3217" s="132"/>
      <c r="AVF3217" s="132"/>
      <c r="AVG3217" s="132"/>
      <c r="AVH3217" s="132"/>
      <c r="AVI3217" s="132"/>
      <c r="AVJ3217" s="132"/>
      <c r="AVK3217" s="132"/>
      <c r="AVL3217" s="132"/>
      <c r="AVM3217" s="132"/>
      <c r="AVN3217" s="132"/>
      <c r="AVO3217" s="132"/>
      <c r="AVP3217" s="132"/>
      <c r="AVQ3217" s="132"/>
      <c r="AVR3217" s="132"/>
      <c r="AVS3217" s="132"/>
      <c r="AVT3217" s="132"/>
      <c r="AVU3217" s="132"/>
      <c r="AVV3217" s="132"/>
      <c r="AVW3217" s="132"/>
      <c r="AVX3217" s="132"/>
      <c r="AVY3217" s="132"/>
      <c r="AVZ3217" s="132"/>
      <c r="AWA3217" s="132"/>
      <c r="AWB3217" s="132"/>
      <c r="AWC3217" s="132"/>
      <c r="AWD3217" s="132"/>
      <c r="AWE3217" s="132"/>
      <c r="AWF3217" s="132"/>
      <c r="AWG3217" s="132"/>
      <c r="AWH3217" s="132"/>
      <c r="AWI3217" s="132"/>
      <c r="AWJ3217" s="132"/>
      <c r="AWK3217" s="132"/>
      <c r="AWL3217" s="132"/>
      <c r="AWM3217" s="132"/>
      <c r="AWN3217" s="132"/>
      <c r="AWO3217" s="132"/>
      <c r="AWP3217" s="132"/>
      <c r="AWQ3217" s="132"/>
      <c r="AWR3217" s="132"/>
      <c r="AWS3217" s="132"/>
      <c r="AWT3217" s="132"/>
      <c r="AWU3217" s="132"/>
      <c r="AWV3217" s="132"/>
      <c r="AWW3217" s="132"/>
      <c r="AWX3217" s="132"/>
      <c r="AWY3217" s="132"/>
      <c r="AWZ3217" s="132"/>
      <c r="AXA3217" s="132"/>
      <c r="AXB3217" s="132"/>
      <c r="AXC3217" s="132"/>
      <c r="AXD3217" s="132"/>
      <c r="AXE3217" s="132"/>
      <c r="AXF3217" s="132"/>
      <c r="AXG3217" s="132"/>
      <c r="AXH3217" s="132"/>
      <c r="AXI3217" s="132"/>
      <c r="AXJ3217" s="132"/>
      <c r="AXK3217" s="132"/>
      <c r="AXL3217" s="132"/>
      <c r="AXM3217" s="132"/>
      <c r="AXN3217" s="132"/>
      <c r="AXO3217" s="132"/>
      <c r="AXP3217" s="132"/>
      <c r="AXQ3217" s="132"/>
      <c r="AXR3217" s="132"/>
      <c r="AXS3217" s="132"/>
      <c r="AXT3217" s="132"/>
      <c r="AXU3217" s="132"/>
      <c r="AXV3217" s="132"/>
      <c r="AXW3217" s="132"/>
      <c r="AXX3217" s="132"/>
      <c r="AXY3217" s="132"/>
      <c r="AXZ3217" s="132"/>
      <c r="AYA3217" s="132"/>
      <c r="AYB3217" s="132"/>
      <c r="AYC3217" s="132"/>
      <c r="AYD3217" s="132"/>
      <c r="AYE3217" s="132"/>
      <c r="AYF3217" s="132"/>
      <c r="AYG3217" s="132"/>
      <c r="AYH3217" s="132"/>
      <c r="AYI3217" s="132"/>
      <c r="AYJ3217" s="132"/>
      <c r="AYK3217" s="132"/>
      <c r="AYL3217" s="132"/>
      <c r="AYM3217" s="132"/>
      <c r="AYN3217" s="132"/>
      <c r="AYO3217" s="132"/>
      <c r="AYP3217" s="132"/>
      <c r="AYQ3217" s="132"/>
      <c r="AYR3217" s="132"/>
      <c r="AYS3217" s="132"/>
      <c r="AYT3217" s="132"/>
      <c r="AYU3217" s="132"/>
      <c r="AYV3217" s="132"/>
      <c r="AYW3217" s="132"/>
      <c r="AYX3217" s="132"/>
      <c r="AYY3217" s="132"/>
      <c r="AYZ3217" s="132"/>
      <c r="AZA3217" s="132"/>
      <c r="AZB3217" s="132"/>
      <c r="AZC3217" s="132"/>
      <c r="AZD3217" s="132"/>
      <c r="AZE3217" s="132"/>
      <c r="AZF3217" s="132"/>
      <c r="AZG3217" s="132"/>
      <c r="AZH3217" s="132"/>
      <c r="AZI3217" s="132"/>
      <c r="AZJ3217" s="132"/>
      <c r="AZK3217" s="132"/>
      <c r="AZL3217" s="132"/>
      <c r="AZM3217" s="132"/>
      <c r="AZN3217" s="132"/>
      <c r="AZO3217" s="132"/>
      <c r="AZP3217" s="132"/>
      <c r="AZQ3217" s="132"/>
      <c r="AZR3217" s="132"/>
      <c r="AZS3217" s="132"/>
      <c r="AZT3217" s="132"/>
      <c r="AZU3217" s="132"/>
      <c r="AZV3217" s="132"/>
      <c r="AZW3217" s="132"/>
      <c r="AZX3217" s="132"/>
      <c r="AZY3217" s="132"/>
      <c r="AZZ3217" s="132"/>
      <c r="BAA3217" s="132"/>
      <c r="BAB3217" s="132"/>
      <c r="BAC3217" s="132"/>
      <c r="BAD3217" s="132"/>
      <c r="BAE3217" s="132"/>
      <c r="BAF3217" s="132"/>
      <c r="BAG3217" s="132"/>
      <c r="BAH3217" s="132"/>
      <c r="BAI3217" s="132"/>
      <c r="BAJ3217" s="132"/>
      <c r="BAK3217" s="132"/>
      <c r="BAL3217" s="132"/>
      <c r="BAM3217" s="132"/>
      <c r="BAN3217" s="132"/>
      <c r="BAO3217" s="132"/>
      <c r="BAP3217" s="132"/>
      <c r="BAQ3217" s="132"/>
      <c r="BAR3217" s="132"/>
      <c r="BAS3217" s="132"/>
      <c r="BAT3217" s="132"/>
      <c r="BAU3217" s="132"/>
      <c r="BAV3217" s="132"/>
      <c r="BAW3217" s="132"/>
      <c r="BAX3217" s="132"/>
      <c r="BAY3217" s="132"/>
      <c r="BAZ3217" s="132"/>
      <c r="BBA3217" s="132"/>
      <c r="BBB3217" s="132"/>
      <c r="BBC3217" s="132"/>
      <c r="BBD3217" s="132"/>
      <c r="BBE3217" s="132"/>
      <c r="BBF3217" s="132"/>
      <c r="BBG3217" s="132"/>
      <c r="BBH3217" s="132"/>
      <c r="BBI3217" s="132"/>
      <c r="BBJ3217" s="132"/>
      <c r="BBK3217" s="132"/>
      <c r="BBL3217" s="132"/>
      <c r="BBM3217" s="132"/>
      <c r="BBN3217" s="132"/>
      <c r="BBO3217" s="132"/>
      <c r="BBP3217" s="132"/>
      <c r="BBQ3217" s="132"/>
      <c r="BBR3217" s="132"/>
      <c r="BBS3217" s="132"/>
      <c r="BBT3217" s="132"/>
      <c r="BBU3217" s="132"/>
      <c r="BBV3217" s="132"/>
      <c r="BBW3217" s="132"/>
      <c r="BBX3217" s="132"/>
      <c r="BBY3217" s="132"/>
      <c r="BBZ3217" s="132"/>
      <c r="BCA3217" s="132"/>
      <c r="BCB3217" s="132"/>
      <c r="BCC3217" s="132"/>
      <c r="BCD3217" s="132"/>
      <c r="BCE3217" s="132"/>
      <c r="BCF3217" s="132"/>
      <c r="BCG3217" s="132"/>
      <c r="BCH3217" s="132"/>
      <c r="BCI3217" s="132"/>
      <c r="BCJ3217" s="132"/>
      <c r="BCK3217" s="132"/>
      <c r="BCL3217" s="132"/>
      <c r="BCM3217" s="132"/>
      <c r="BCN3217" s="132"/>
      <c r="BCO3217" s="132"/>
      <c r="BCP3217" s="132"/>
      <c r="BCQ3217" s="132"/>
      <c r="BCR3217" s="132"/>
      <c r="BCS3217" s="132"/>
      <c r="BCT3217" s="132"/>
      <c r="BCU3217" s="132"/>
      <c r="BCV3217" s="132"/>
      <c r="BCW3217" s="132"/>
      <c r="BCX3217" s="132"/>
      <c r="BCY3217" s="132"/>
      <c r="BCZ3217" s="132"/>
      <c r="BDA3217" s="132"/>
      <c r="BDB3217" s="132"/>
      <c r="BDC3217" s="132"/>
      <c r="BDD3217" s="132"/>
      <c r="BDE3217" s="132"/>
      <c r="BDF3217" s="132"/>
      <c r="BDG3217" s="132"/>
      <c r="BDH3217" s="132"/>
      <c r="BDI3217" s="132"/>
      <c r="BDJ3217" s="132"/>
      <c r="BDK3217" s="132"/>
      <c r="BDL3217" s="132"/>
      <c r="BDM3217" s="132"/>
      <c r="BDN3217" s="132"/>
      <c r="BDO3217" s="132"/>
      <c r="BDP3217" s="132"/>
      <c r="BDQ3217" s="132"/>
      <c r="BDR3217" s="132"/>
      <c r="BDS3217" s="132"/>
      <c r="BDT3217" s="132"/>
      <c r="BDU3217" s="132"/>
      <c r="BDV3217" s="132"/>
      <c r="BDW3217" s="132"/>
      <c r="BDX3217" s="132"/>
      <c r="BDY3217" s="132"/>
      <c r="BDZ3217" s="132"/>
      <c r="BEA3217" s="132"/>
      <c r="BEB3217" s="132"/>
      <c r="BEC3217" s="132"/>
      <c r="BED3217" s="132"/>
      <c r="BEE3217" s="132"/>
      <c r="BEF3217" s="132"/>
      <c r="BEG3217" s="132"/>
      <c r="BEH3217" s="132"/>
      <c r="BEI3217" s="132"/>
      <c r="BEJ3217" s="132"/>
      <c r="BEK3217" s="132"/>
      <c r="BEL3217" s="132"/>
      <c r="BEM3217" s="132"/>
      <c r="BEN3217" s="132"/>
      <c r="BEO3217" s="132"/>
      <c r="BEP3217" s="132"/>
      <c r="BEQ3217" s="132"/>
      <c r="BER3217" s="132"/>
      <c r="BES3217" s="132"/>
      <c r="BET3217" s="132"/>
      <c r="BEU3217" s="132"/>
      <c r="BEV3217" s="132"/>
      <c r="BEW3217" s="132"/>
      <c r="BEX3217" s="132"/>
      <c r="BEY3217" s="132"/>
      <c r="BEZ3217" s="132"/>
      <c r="BFA3217" s="132"/>
      <c r="BFB3217" s="132"/>
      <c r="BFC3217" s="132"/>
      <c r="BFD3217" s="132"/>
      <c r="BFE3217" s="132"/>
      <c r="BFF3217" s="132"/>
      <c r="BFG3217" s="132"/>
      <c r="BFH3217" s="132"/>
      <c r="BFI3217" s="132"/>
      <c r="BFJ3217" s="132"/>
      <c r="BFK3217" s="132"/>
      <c r="BFL3217" s="132"/>
      <c r="BFM3217" s="132"/>
      <c r="BFN3217" s="132"/>
      <c r="BFO3217" s="132"/>
      <c r="BFP3217" s="132"/>
      <c r="BFQ3217" s="132"/>
      <c r="BFR3217" s="132"/>
      <c r="BFS3217" s="132"/>
      <c r="BFT3217" s="132"/>
      <c r="BFU3217" s="132"/>
      <c r="BFV3217" s="132"/>
      <c r="BFW3217" s="132"/>
      <c r="BFX3217" s="132"/>
      <c r="BFY3217" s="132"/>
      <c r="BFZ3217" s="132"/>
      <c r="BGA3217" s="132"/>
      <c r="BGB3217" s="132"/>
      <c r="BGC3217" s="132"/>
      <c r="BGD3217" s="132"/>
      <c r="BGE3217" s="132"/>
      <c r="BGF3217" s="132"/>
      <c r="BGG3217" s="132"/>
      <c r="BGH3217" s="132"/>
      <c r="BGI3217" s="132"/>
      <c r="BGJ3217" s="132"/>
      <c r="BGK3217" s="132"/>
      <c r="BGL3217" s="132"/>
      <c r="BGM3217" s="132"/>
      <c r="BGN3217" s="132"/>
      <c r="BGO3217" s="132"/>
      <c r="BGP3217" s="132"/>
      <c r="BGQ3217" s="132"/>
      <c r="BGR3217" s="132"/>
      <c r="BGS3217" s="132"/>
      <c r="BGT3217" s="132"/>
      <c r="BGU3217" s="132"/>
      <c r="BGV3217" s="132"/>
      <c r="BGW3217" s="132"/>
      <c r="BGX3217" s="132"/>
      <c r="BGY3217" s="132"/>
      <c r="BGZ3217" s="132"/>
      <c r="BHA3217" s="132"/>
      <c r="BHB3217" s="132"/>
      <c r="BHC3217" s="132"/>
      <c r="BHD3217" s="132"/>
      <c r="BHE3217" s="132"/>
      <c r="BHF3217" s="132"/>
      <c r="BHG3217" s="132"/>
      <c r="BHH3217" s="132"/>
      <c r="BHI3217" s="132"/>
      <c r="BHJ3217" s="132"/>
      <c r="BHK3217" s="132"/>
      <c r="BHL3217" s="132"/>
      <c r="BHM3217" s="132"/>
      <c r="BHN3217" s="132"/>
      <c r="BHO3217" s="132"/>
      <c r="BHP3217" s="132"/>
      <c r="BHQ3217" s="132"/>
      <c r="BHR3217" s="132"/>
      <c r="BHS3217" s="132"/>
      <c r="BHT3217" s="132"/>
      <c r="BHU3217" s="132"/>
      <c r="BHV3217" s="132"/>
      <c r="BHW3217" s="132"/>
      <c r="BHX3217" s="132"/>
      <c r="BHY3217" s="132"/>
      <c r="BHZ3217" s="132"/>
      <c r="BIA3217" s="132"/>
      <c r="BIB3217" s="132"/>
      <c r="BIC3217" s="132"/>
      <c r="BID3217" s="132"/>
      <c r="BIE3217" s="132"/>
      <c r="BIF3217" s="132"/>
      <c r="BIG3217" s="132"/>
      <c r="BIH3217" s="132"/>
      <c r="BII3217" s="132"/>
      <c r="BIJ3217" s="132"/>
      <c r="BIK3217" s="132"/>
      <c r="BIL3217" s="132"/>
      <c r="BIM3217" s="132"/>
      <c r="BIN3217" s="132"/>
      <c r="BIO3217" s="132"/>
      <c r="BIP3217" s="132"/>
      <c r="BIQ3217" s="132"/>
      <c r="BIR3217" s="132"/>
      <c r="BIS3217" s="132"/>
      <c r="BIT3217" s="132"/>
      <c r="BIU3217" s="132"/>
      <c r="BIV3217" s="132"/>
      <c r="BIW3217" s="132"/>
      <c r="BIX3217" s="132"/>
      <c r="BIY3217" s="132"/>
      <c r="BIZ3217" s="132"/>
      <c r="BJA3217" s="132"/>
      <c r="BJB3217" s="132"/>
      <c r="BJC3217" s="132"/>
      <c r="BJD3217" s="132"/>
      <c r="BJE3217" s="132"/>
      <c r="BJF3217" s="132"/>
      <c r="BJG3217" s="132"/>
      <c r="BJH3217" s="132"/>
      <c r="BJI3217" s="132"/>
      <c r="BJJ3217" s="132"/>
      <c r="BJK3217" s="132"/>
      <c r="BJL3217" s="132"/>
      <c r="BJM3217" s="132"/>
      <c r="BJN3217" s="132"/>
      <c r="BJO3217" s="132"/>
      <c r="BJP3217" s="132"/>
      <c r="BJQ3217" s="132"/>
      <c r="BJR3217" s="132"/>
      <c r="BJS3217" s="132"/>
      <c r="BJT3217" s="132"/>
      <c r="BJU3217" s="132"/>
      <c r="BJV3217" s="132"/>
      <c r="BJW3217" s="132"/>
      <c r="BJX3217" s="132"/>
      <c r="BJY3217" s="132"/>
      <c r="BJZ3217" s="132"/>
      <c r="BKA3217" s="132"/>
      <c r="BKB3217" s="132"/>
      <c r="BKC3217" s="132"/>
      <c r="BKD3217" s="132"/>
      <c r="BKE3217" s="132"/>
      <c r="BKF3217" s="132"/>
      <c r="BKG3217" s="132"/>
      <c r="BKH3217" s="132"/>
      <c r="BKI3217" s="132"/>
      <c r="BKJ3217" s="132"/>
      <c r="BKK3217" s="132"/>
      <c r="BKL3217" s="132"/>
      <c r="BKM3217" s="132"/>
      <c r="BKN3217" s="132"/>
      <c r="BKO3217" s="132"/>
      <c r="BKP3217" s="132"/>
      <c r="BKQ3217" s="132"/>
      <c r="BKR3217" s="132"/>
      <c r="BKS3217" s="132"/>
      <c r="BKT3217" s="132"/>
      <c r="BKU3217" s="132"/>
      <c r="BKV3217" s="132"/>
      <c r="BKW3217" s="132"/>
      <c r="BKX3217" s="132"/>
      <c r="BKY3217" s="132"/>
      <c r="BKZ3217" s="132"/>
      <c r="BLA3217" s="132"/>
      <c r="BLB3217" s="132"/>
      <c r="BLC3217" s="132"/>
      <c r="BLD3217" s="132"/>
      <c r="BLE3217" s="132"/>
      <c r="BLF3217" s="132"/>
      <c r="BLG3217" s="132"/>
      <c r="BLH3217" s="132"/>
      <c r="BLI3217" s="132"/>
      <c r="BLJ3217" s="132"/>
      <c r="BLK3217" s="132"/>
      <c r="BLL3217" s="132"/>
      <c r="BLM3217" s="132"/>
      <c r="BLN3217" s="132"/>
      <c r="BLO3217" s="132"/>
      <c r="BLP3217" s="132"/>
      <c r="BLQ3217" s="132"/>
      <c r="BLR3217" s="132"/>
      <c r="BLS3217" s="132"/>
      <c r="BLT3217" s="132"/>
      <c r="BLU3217" s="132"/>
      <c r="BLV3217" s="132"/>
      <c r="BLW3217" s="132"/>
      <c r="BLX3217" s="132"/>
      <c r="BLY3217" s="132"/>
      <c r="BLZ3217" s="132"/>
      <c r="BMA3217" s="132"/>
      <c r="BMB3217" s="132"/>
      <c r="BMC3217" s="132"/>
      <c r="BMD3217" s="132"/>
      <c r="BME3217" s="132"/>
      <c r="BMF3217" s="132"/>
      <c r="BMG3217" s="132"/>
      <c r="BMH3217" s="132"/>
      <c r="BMI3217" s="132"/>
      <c r="BMJ3217" s="132"/>
      <c r="BMK3217" s="132"/>
      <c r="BML3217" s="132"/>
      <c r="BMM3217" s="132"/>
      <c r="BMN3217" s="132"/>
      <c r="BMO3217" s="132"/>
      <c r="BMP3217" s="132"/>
      <c r="BMQ3217" s="132"/>
      <c r="BMR3217" s="132"/>
      <c r="BMS3217" s="132"/>
      <c r="BMT3217" s="132"/>
      <c r="BMU3217" s="132"/>
      <c r="BMV3217" s="132"/>
      <c r="BMW3217" s="132"/>
      <c r="BMX3217" s="132"/>
      <c r="BMY3217" s="132"/>
      <c r="BMZ3217" s="132"/>
      <c r="BNA3217" s="132"/>
      <c r="BNB3217" s="132"/>
      <c r="BNC3217" s="132"/>
      <c r="BND3217" s="132"/>
      <c r="BNE3217" s="132"/>
      <c r="BNF3217" s="132"/>
      <c r="BNG3217" s="132"/>
      <c r="BNH3217" s="132"/>
      <c r="BNI3217" s="132"/>
      <c r="BNJ3217" s="132"/>
      <c r="BNK3217" s="132"/>
      <c r="BNL3217" s="132"/>
      <c r="BNM3217" s="132"/>
      <c r="BNN3217" s="132"/>
      <c r="BNO3217" s="132"/>
      <c r="BNP3217" s="132"/>
      <c r="BNQ3217" s="132"/>
      <c r="BNR3217" s="132"/>
      <c r="BNS3217" s="132"/>
      <c r="BNT3217" s="132"/>
      <c r="BNU3217" s="132"/>
      <c r="BNV3217" s="132"/>
      <c r="BNW3217" s="132"/>
      <c r="BNX3217" s="132"/>
      <c r="BNY3217" s="132"/>
      <c r="BNZ3217" s="132"/>
      <c r="BOA3217" s="132"/>
      <c r="BOB3217" s="132"/>
      <c r="BOC3217" s="132"/>
      <c r="BOD3217" s="132"/>
      <c r="BOE3217" s="132"/>
      <c r="BOF3217" s="132"/>
      <c r="BOG3217" s="132"/>
      <c r="BOH3217" s="132"/>
      <c r="BOI3217" s="132"/>
      <c r="BOJ3217" s="132"/>
      <c r="BOK3217" s="132"/>
      <c r="BOL3217" s="132"/>
      <c r="BOM3217" s="132"/>
      <c r="BON3217" s="132"/>
      <c r="BOO3217" s="132"/>
      <c r="BOP3217" s="132"/>
      <c r="BOQ3217" s="132"/>
      <c r="BOR3217" s="132"/>
      <c r="BOS3217" s="132"/>
      <c r="BOT3217" s="132"/>
      <c r="BOU3217" s="132"/>
      <c r="BOV3217" s="132"/>
      <c r="BOW3217" s="132"/>
      <c r="BOX3217" s="132"/>
      <c r="BOY3217" s="132"/>
      <c r="BOZ3217" s="132"/>
      <c r="BPA3217" s="132"/>
      <c r="BPB3217" s="132"/>
      <c r="BPC3217" s="132"/>
      <c r="BPD3217" s="132"/>
      <c r="BPE3217" s="132"/>
      <c r="BPF3217" s="132"/>
      <c r="BPG3217" s="132"/>
      <c r="BPH3217" s="132"/>
      <c r="BPI3217" s="132"/>
      <c r="BPJ3217" s="132"/>
      <c r="BPK3217" s="132"/>
      <c r="BPL3217" s="132"/>
      <c r="BPM3217" s="132"/>
      <c r="BPN3217" s="132"/>
      <c r="BPO3217" s="132"/>
      <c r="BPP3217" s="132"/>
      <c r="BPQ3217" s="132"/>
      <c r="BPR3217" s="132"/>
      <c r="BPS3217" s="132"/>
      <c r="BPT3217" s="132"/>
      <c r="BPU3217" s="132"/>
      <c r="BPV3217" s="132"/>
      <c r="BPW3217" s="132"/>
      <c r="BPX3217" s="132"/>
      <c r="BPY3217" s="132"/>
      <c r="BPZ3217" s="132"/>
      <c r="BQA3217" s="132"/>
      <c r="BQB3217" s="132"/>
      <c r="BQC3217" s="132"/>
      <c r="BQD3217" s="132"/>
      <c r="BQE3217" s="132"/>
      <c r="BQF3217" s="132"/>
      <c r="BQG3217" s="132"/>
      <c r="BQH3217" s="132"/>
      <c r="BQI3217" s="132"/>
      <c r="BQJ3217" s="132"/>
      <c r="BQK3217" s="132"/>
      <c r="BQL3217" s="132"/>
      <c r="BQM3217" s="132"/>
      <c r="BQN3217" s="132"/>
      <c r="BQO3217" s="132"/>
      <c r="BQP3217" s="132"/>
      <c r="BQQ3217" s="132"/>
      <c r="BQR3217" s="132"/>
      <c r="BQS3217" s="132"/>
      <c r="BQT3217" s="132"/>
      <c r="BQU3217" s="132"/>
      <c r="BQV3217" s="132"/>
      <c r="BQW3217" s="132"/>
      <c r="BQX3217" s="132"/>
      <c r="BQY3217" s="132"/>
      <c r="BQZ3217" s="132"/>
      <c r="BRA3217" s="132"/>
      <c r="BRB3217" s="132"/>
      <c r="BRC3217" s="132"/>
      <c r="BRD3217" s="132"/>
      <c r="BRE3217" s="132"/>
      <c r="BRF3217" s="132"/>
      <c r="BRG3217" s="132"/>
      <c r="BRH3217" s="132"/>
      <c r="BRI3217" s="132"/>
      <c r="BRJ3217" s="132"/>
      <c r="BRK3217" s="132"/>
      <c r="BRL3217" s="132"/>
      <c r="BRM3217" s="132"/>
      <c r="BRN3217" s="132"/>
      <c r="BRO3217" s="132"/>
      <c r="BRP3217" s="132"/>
      <c r="BRQ3217" s="132"/>
      <c r="BRR3217" s="132"/>
      <c r="BRS3217" s="132"/>
      <c r="BRT3217" s="132"/>
      <c r="BRU3217" s="132"/>
      <c r="BRV3217" s="132"/>
      <c r="BRW3217" s="132"/>
      <c r="BRX3217" s="132"/>
      <c r="BRY3217" s="132"/>
      <c r="BRZ3217" s="132"/>
      <c r="BSA3217" s="132"/>
      <c r="BSB3217" s="132"/>
      <c r="BSC3217" s="132"/>
      <c r="BSD3217" s="132"/>
      <c r="BSE3217" s="132"/>
      <c r="BSF3217" s="132"/>
      <c r="BSG3217" s="132"/>
      <c r="BSH3217" s="132"/>
      <c r="BSI3217" s="132"/>
      <c r="BSJ3217" s="132"/>
      <c r="BSK3217" s="132"/>
      <c r="BSL3217" s="132"/>
      <c r="BSM3217" s="132"/>
      <c r="BSN3217" s="132"/>
      <c r="BSO3217" s="132"/>
      <c r="BSP3217" s="132"/>
      <c r="BSQ3217" s="132"/>
      <c r="BSR3217" s="132"/>
      <c r="BSS3217" s="132"/>
      <c r="BST3217" s="132"/>
      <c r="BSU3217" s="132"/>
      <c r="BSV3217" s="132"/>
      <c r="BSW3217" s="132"/>
      <c r="BSX3217" s="132"/>
      <c r="BSY3217" s="132"/>
      <c r="BSZ3217" s="132"/>
      <c r="BTA3217" s="132"/>
      <c r="BTB3217" s="132"/>
      <c r="BTC3217" s="132"/>
      <c r="BTD3217" s="132"/>
      <c r="BTE3217" s="132"/>
      <c r="BTF3217" s="132"/>
      <c r="BTG3217" s="132"/>
      <c r="BTH3217" s="132"/>
      <c r="BTI3217" s="132"/>
      <c r="BTJ3217" s="132"/>
      <c r="BTK3217" s="132"/>
      <c r="BTL3217" s="132"/>
      <c r="BTM3217" s="132"/>
      <c r="BTN3217" s="132"/>
      <c r="BTO3217" s="132"/>
      <c r="BTP3217" s="132"/>
      <c r="BTQ3217" s="132"/>
      <c r="BTR3217" s="132"/>
      <c r="BTS3217" s="132"/>
      <c r="BTT3217" s="132"/>
      <c r="BTU3217" s="132"/>
      <c r="BTV3217" s="132"/>
      <c r="BTW3217" s="132"/>
      <c r="BTX3217" s="132"/>
      <c r="BTY3217" s="132"/>
      <c r="BTZ3217" s="132"/>
      <c r="BUA3217" s="132"/>
      <c r="BUB3217" s="132"/>
      <c r="BUC3217" s="132"/>
      <c r="BUD3217" s="132"/>
      <c r="BUE3217" s="132"/>
      <c r="BUF3217" s="132"/>
      <c r="BUG3217" s="132"/>
      <c r="BUH3217" s="132"/>
      <c r="BUI3217" s="132"/>
      <c r="BUJ3217" s="132"/>
      <c r="BUK3217" s="132"/>
      <c r="BUL3217" s="132"/>
      <c r="BUM3217" s="132"/>
      <c r="BUN3217" s="132"/>
      <c r="BUO3217" s="132"/>
      <c r="BUP3217" s="132"/>
      <c r="BUQ3217" s="132"/>
      <c r="BUR3217" s="132"/>
      <c r="BUS3217" s="132"/>
      <c r="BUT3217" s="132"/>
      <c r="BUU3217" s="132"/>
      <c r="BUV3217" s="132"/>
      <c r="BUW3217" s="132"/>
      <c r="BUX3217" s="132"/>
      <c r="BUY3217" s="132"/>
      <c r="BUZ3217" s="132"/>
      <c r="BVA3217" s="132"/>
      <c r="BVB3217" s="132"/>
      <c r="BVC3217" s="132"/>
      <c r="BVD3217" s="132"/>
      <c r="BVE3217" s="132"/>
      <c r="BVF3217" s="132"/>
      <c r="BVG3217" s="132"/>
      <c r="BVH3217" s="132"/>
      <c r="BVI3217" s="132"/>
      <c r="BVJ3217" s="132"/>
      <c r="BVK3217" s="132"/>
      <c r="BVL3217" s="132"/>
      <c r="BVM3217" s="132"/>
      <c r="BVN3217" s="132"/>
      <c r="BVO3217" s="132"/>
      <c r="BVP3217" s="132"/>
      <c r="BVQ3217" s="132"/>
      <c r="BVR3217" s="132"/>
      <c r="BVS3217" s="132"/>
      <c r="BVT3217" s="132"/>
      <c r="BVU3217" s="132"/>
      <c r="BVV3217" s="132"/>
      <c r="BVW3217" s="132"/>
      <c r="BVX3217" s="132"/>
      <c r="BVY3217" s="132"/>
      <c r="BVZ3217" s="132"/>
      <c r="BWA3217" s="132"/>
      <c r="BWB3217" s="132"/>
      <c r="BWC3217" s="132"/>
      <c r="BWD3217" s="132"/>
      <c r="BWE3217" s="132"/>
      <c r="BWF3217" s="132"/>
      <c r="BWG3217" s="132"/>
      <c r="BWH3217" s="132"/>
      <c r="BWI3217" s="132"/>
      <c r="BWJ3217" s="132"/>
      <c r="BWK3217" s="132"/>
      <c r="BWL3217" s="132"/>
      <c r="BWM3217" s="132"/>
      <c r="BWN3217" s="132"/>
      <c r="BWO3217" s="132"/>
      <c r="BWP3217" s="132"/>
      <c r="BWQ3217" s="132"/>
      <c r="BWR3217" s="132"/>
      <c r="BWS3217" s="132"/>
      <c r="BWT3217" s="132"/>
      <c r="BWU3217" s="132"/>
      <c r="BWV3217" s="132"/>
      <c r="BWW3217" s="132"/>
      <c r="BWX3217" s="132"/>
      <c r="BWY3217" s="132"/>
      <c r="BWZ3217" s="132"/>
      <c r="BXA3217" s="132"/>
      <c r="BXB3217" s="132"/>
      <c r="BXC3217" s="132"/>
      <c r="BXD3217" s="132"/>
      <c r="BXE3217" s="132"/>
      <c r="BXF3217" s="132"/>
      <c r="BXG3217" s="132"/>
      <c r="BXH3217" s="132"/>
      <c r="BXI3217" s="132"/>
      <c r="BXJ3217" s="132"/>
      <c r="BXK3217" s="132"/>
      <c r="BXL3217" s="132"/>
      <c r="BXM3217" s="132"/>
      <c r="BXN3217" s="132"/>
      <c r="BXO3217" s="132"/>
      <c r="BXP3217" s="132"/>
      <c r="BXQ3217" s="132"/>
      <c r="BXR3217" s="132"/>
      <c r="BXS3217" s="132"/>
      <c r="BXT3217" s="132"/>
      <c r="BXU3217" s="132"/>
      <c r="BXV3217" s="132"/>
      <c r="BXW3217" s="132"/>
      <c r="BXX3217" s="132"/>
      <c r="BXY3217" s="132"/>
      <c r="BXZ3217" s="132"/>
      <c r="BYA3217" s="132"/>
      <c r="BYB3217" s="132"/>
      <c r="BYC3217" s="132"/>
      <c r="BYD3217" s="132"/>
      <c r="BYE3217" s="132"/>
      <c r="BYF3217" s="132"/>
      <c r="BYG3217" s="132"/>
      <c r="BYH3217" s="132"/>
      <c r="BYI3217" s="132"/>
      <c r="BYJ3217" s="132"/>
      <c r="BYK3217" s="132"/>
      <c r="BYL3217" s="132"/>
      <c r="BYM3217" s="132"/>
      <c r="BYN3217" s="132"/>
      <c r="BYO3217" s="132"/>
      <c r="BYP3217" s="132"/>
      <c r="BYQ3217" s="132"/>
      <c r="BYR3217" s="132"/>
      <c r="BYS3217" s="132"/>
      <c r="BYT3217" s="132"/>
      <c r="BYU3217" s="132"/>
      <c r="BYV3217" s="132"/>
      <c r="BYW3217" s="132"/>
      <c r="BYX3217" s="132"/>
      <c r="BYY3217" s="132"/>
      <c r="BYZ3217" s="132"/>
      <c r="BZA3217" s="132"/>
      <c r="BZB3217" s="132"/>
      <c r="BZC3217" s="132"/>
      <c r="BZD3217" s="132"/>
      <c r="BZE3217" s="132"/>
      <c r="BZF3217" s="132"/>
      <c r="BZG3217" s="132"/>
      <c r="BZH3217" s="132"/>
      <c r="BZI3217" s="132"/>
      <c r="BZJ3217" s="132"/>
      <c r="BZK3217" s="132"/>
      <c r="BZL3217" s="132"/>
      <c r="BZM3217" s="132"/>
      <c r="BZN3217" s="132"/>
      <c r="BZO3217" s="132"/>
      <c r="BZP3217" s="132"/>
      <c r="BZQ3217" s="132"/>
      <c r="BZR3217" s="132"/>
      <c r="BZS3217" s="132"/>
      <c r="BZT3217" s="132"/>
      <c r="BZU3217" s="132"/>
      <c r="BZV3217" s="132"/>
      <c r="BZW3217" s="132"/>
      <c r="BZX3217" s="132"/>
      <c r="BZY3217" s="132"/>
      <c r="BZZ3217" s="132"/>
      <c r="CAA3217" s="132"/>
      <c r="CAB3217" s="132"/>
      <c r="CAC3217" s="132"/>
      <c r="CAD3217" s="132"/>
      <c r="CAE3217" s="132"/>
      <c r="CAF3217" s="132"/>
      <c r="CAG3217" s="132"/>
      <c r="CAH3217" s="132"/>
      <c r="CAI3217" s="132"/>
      <c r="CAJ3217" s="132"/>
      <c r="CAK3217" s="132"/>
      <c r="CAL3217" s="132"/>
      <c r="CAM3217" s="132"/>
      <c r="CAN3217" s="132"/>
      <c r="CAO3217" s="132"/>
      <c r="CAP3217" s="132"/>
      <c r="CAQ3217" s="132"/>
      <c r="CAR3217" s="132"/>
      <c r="CAS3217" s="132"/>
      <c r="CAT3217" s="132"/>
      <c r="CAU3217" s="132"/>
      <c r="CAV3217" s="132"/>
      <c r="CAW3217" s="132"/>
      <c r="CAX3217" s="132"/>
      <c r="CAY3217" s="132"/>
      <c r="CAZ3217" s="132"/>
      <c r="CBA3217" s="132"/>
      <c r="CBB3217" s="132"/>
      <c r="CBC3217" s="132"/>
      <c r="CBD3217" s="132"/>
      <c r="CBE3217" s="132"/>
      <c r="CBF3217" s="132"/>
      <c r="CBG3217" s="132"/>
      <c r="CBH3217" s="132"/>
      <c r="CBI3217" s="132"/>
      <c r="CBJ3217" s="132"/>
      <c r="CBK3217" s="132"/>
      <c r="CBL3217" s="132"/>
      <c r="CBM3217" s="132"/>
      <c r="CBN3217" s="132"/>
      <c r="CBO3217" s="132"/>
      <c r="CBP3217" s="132"/>
      <c r="CBQ3217" s="132"/>
      <c r="CBR3217" s="132"/>
      <c r="CBS3217" s="132"/>
      <c r="CBT3217" s="132"/>
      <c r="CBU3217" s="132"/>
      <c r="CBV3217" s="132"/>
      <c r="CBW3217" s="132"/>
      <c r="CBX3217" s="132"/>
      <c r="CBY3217" s="132"/>
      <c r="CBZ3217" s="132"/>
      <c r="CCA3217" s="132"/>
      <c r="CCB3217" s="132"/>
      <c r="CCC3217" s="132"/>
      <c r="CCD3217" s="132"/>
      <c r="CCE3217" s="132"/>
      <c r="CCF3217" s="132"/>
      <c r="CCG3217" s="132"/>
      <c r="CCH3217" s="132"/>
      <c r="CCI3217" s="132"/>
      <c r="CCJ3217" s="132"/>
      <c r="CCK3217" s="132"/>
      <c r="CCL3217" s="132"/>
      <c r="CCM3217" s="132"/>
      <c r="CCN3217" s="132"/>
      <c r="CCO3217" s="132"/>
      <c r="CCP3217" s="132"/>
      <c r="CCQ3217" s="132"/>
      <c r="CCR3217" s="132"/>
      <c r="CCS3217" s="132"/>
      <c r="CCT3217" s="132"/>
      <c r="CCU3217" s="132"/>
      <c r="CCV3217" s="132"/>
      <c r="CCW3217" s="132"/>
      <c r="CCX3217" s="132"/>
      <c r="CCY3217" s="132"/>
      <c r="CCZ3217" s="132"/>
      <c r="CDA3217" s="132"/>
      <c r="CDB3217" s="132"/>
      <c r="CDC3217" s="132"/>
      <c r="CDD3217" s="132"/>
      <c r="CDE3217" s="132"/>
      <c r="CDF3217" s="132"/>
      <c r="CDG3217" s="132"/>
      <c r="CDH3217" s="132"/>
      <c r="CDI3217" s="132"/>
      <c r="CDJ3217" s="132"/>
      <c r="CDK3217" s="132"/>
      <c r="CDL3217" s="132"/>
      <c r="CDM3217" s="132"/>
      <c r="CDN3217" s="132"/>
      <c r="CDO3217" s="132"/>
      <c r="CDP3217" s="132"/>
      <c r="CDQ3217" s="132"/>
      <c r="CDR3217" s="132"/>
      <c r="CDS3217" s="132"/>
      <c r="CDT3217" s="132"/>
      <c r="CDU3217" s="132"/>
      <c r="CDV3217" s="132"/>
      <c r="CDW3217" s="132"/>
      <c r="CDX3217" s="132"/>
      <c r="CDY3217" s="132"/>
      <c r="CDZ3217" s="132"/>
      <c r="CEA3217" s="132"/>
      <c r="CEB3217" s="132"/>
      <c r="CEC3217" s="132"/>
      <c r="CED3217" s="132"/>
      <c r="CEE3217" s="132"/>
      <c r="CEF3217" s="132"/>
      <c r="CEG3217" s="132"/>
      <c r="CEH3217" s="132"/>
      <c r="CEI3217" s="132"/>
      <c r="CEJ3217" s="132"/>
      <c r="CEK3217" s="132"/>
      <c r="CEL3217" s="132"/>
      <c r="CEM3217" s="132"/>
      <c r="CEN3217" s="132"/>
      <c r="CEO3217" s="132"/>
      <c r="CEP3217" s="132"/>
      <c r="CEQ3217" s="132"/>
      <c r="CER3217" s="132"/>
      <c r="CES3217" s="132"/>
      <c r="CET3217" s="132"/>
      <c r="CEU3217" s="132"/>
      <c r="CEV3217" s="132"/>
      <c r="CEW3217" s="132"/>
      <c r="CEX3217" s="132"/>
      <c r="CEY3217" s="132"/>
      <c r="CEZ3217" s="132"/>
      <c r="CFA3217" s="132"/>
      <c r="CFB3217" s="132"/>
      <c r="CFC3217" s="132"/>
      <c r="CFD3217" s="132"/>
      <c r="CFE3217" s="132"/>
      <c r="CFF3217" s="132"/>
      <c r="CFG3217" s="132"/>
      <c r="CFH3217" s="132"/>
      <c r="CFI3217" s="132"/>
      <c r="CFJ3217" s="132"/>
      <c r="CFK3217" s="132"/>
      <c r="CFL3217" s="132"/>
      <c r="CFM3217" s="132"/>
      <c r="CFN3217" s="132"/>
      <c r="CFO3217" s="132"/>
      <c r="CFP3217" s="132"/>
      <c r="CFQ3217" s="132"/>
      <c r="CFR3217" s="132"/>
      <c r="CFS3217" s="132"/>
      <c r="CFT3217" s="132"/>
      <c r="CFU3217" s="132"/>
      <c r="CFV3217" s="132"/>
      <c r="CFW3217" s="132"/>
      <c r="CFX3217" s="132"/>
      <c r="CFY3217" s="132"/>
      <c r="CFZ3217" s="132"/>
      <c r="CGA3217" s="132"/>
      <c r="CGB3217" s="132"/>
      <c r="CGC3217" s="132"/>
      <c r="CGD3217" s="132"/>
      <c r="CGE3217" s="132"/>
      <c r="CGF3217" s="132"/>
      <c r="CGG3217" s="132"/>
      <c r="CGH3217" s="132"/>
      <c r="CGI3217" s="132"/>
      <c r="CGJ3217" s="132"/>
      <c r="CGK3217" s="132"/>
      <c r="CGL3217" s="132"/>
      <c r="CGM3217" s="132"/>
      <c r="CGN3217" s="132"/>
      <c r="CGO3217" s="132"/>
      <c r="CGP3217" s="132"/>
      <c r="CGQ3217" s="132"/>
      <c r="CGR3217" s="132"/>
      <c r="CGS3217" s="132"/>
      <c r="CGT3217" s="132"/>
      <c r="CGU3217" s="132"/>
      <c r="CGV3217" s="132"/>
      <c r="CGW3217" s="132"/>
      <c r="CGX3217" s="132"/>
      <c r="CGY3217" s="132"/>
      <c r="CGZ3217" s="132"/>
      <c r="CHA3217" s="132"/>
      <c r="CHB3217" s="132"/>
      <c r="CHC3217" s="132"/>
      <c r="CHD3217" s="132"/>
      <c r="CHE3217" s="132"/>
      <c r="CHF3217" s="132"/>
      <c r="CHG3217" s="132"/>
      <c r="CHH3217" s="132"/>
      <c r="CHI3217" s="132"/>
      <c r="CHJ3217" s="132"/>
      <c r="CHK3217" s="132"/>
      <c r="CHL3217" s="132"/>
      <c r="CHM3217" s="132"/>
      <c r="CHN3217" s="132"/>
      <c r="CHO3217" s="132"/>
      <c r="CHP3217" s="132"/>
      <c r="CHQ3217" s="132"/>
      <c r="CHR3217" s="132"/>
      <c r="CHS3217" s="132"/>
      <c r="CHT3217" s="132"/>
      <c r="CHU3217" s="132"/>
      <c r="CHV3217" s="132"/>
      <c r="CHW3217" s="132"/>
      <c r="CHX3217" s="132"/>
      <c r="CHY3217" s="132"/>
      <c r="CHZ3217" s="132"/>
      <c r="CIA3217" s="132"/>
      <c r="CIB3217" s="132"/>
      <c r="CIC3217" s="132"/>
      <c r="CID3217" s="132"/>
      <c r="CIE3217" s="132"/>
      <c r="CIF3217" s="132"/>
      <c r="CIG3217" s="132"/>
      <c r="CIH3217" s="132"/>
      <c r="CII3217" s="132"/>
      <c r="CIJ3217" s="132"/>
      <c r="CIK3217" s="132"/>
      <c r="CIL3217" s="132"/>
      <c r="CIM3217" s="132"/>
      <c r="CIN3217" s="132"/>
      <c r="CIO3217" s="132"/>
      <c r="CIP3217" s="132"/>
      <c r="CIQ3217" s="132"/>
      <c r="CIR3217" s="132"/>
      <c r="CIS3217" s="132"/>
      <c r="CIT3217" s="132"/>
      <c r="CIU3217" s="132"/>
      <c r="CIV3217" s="132"/>
      <c r="CIW3217" s="132"/>
      <c r="CIX3217" s="132"/>
      <c r="CIY3217" s="132"/>
      <c r="CIZ3217" s="132"/>
      <c r="CJA3217" s="132"/>
      <c r="CJB3217" s="132"/>
      <c r="CJC3217" s="132"/>
      <c r="CJD3217" s="132"/>
      <c r="CJE3217" s="132"/>
      <c r="CJF3217" s="132"/>
      <c r="CJG3217" s="132"/>
      <c r="CJH3217" s="132"/>
      <c r="CJI3217" s="132"/>
      <c r="CJJ3217" s="132"/>
      <c r="CJK3217" s="132"/>
      <c r="CJL3217" s="132"/>
      <c r="CJM3217" s="132"/>
      <c r="CJN3217" s="132"/>
      <c r="CJO3217" s="132"/>
      <c r="CJP3217" s="132"/>
      <c r="CJQ3217" s="132"/>
      <c r="CJR3217" s="132"/>
      <c r="CJS3217" s="132"/>
      <c r="CJT3217" s="132"/>
      <c r="CJU3217" s="132"/>
      <c r="CJV3217" s="132"/>
      <c r="CJW3217" s="132"/>
      <c r="CJX3217" s="132"/>
      <c r="CJY3217" s="132"/>
      <c r="CJZ3217" s="132"/>
      <c r="CKA3217" s="132"/>
      <c r="CKB3217" s="132"/>
      <c r="CKC3217" s="132"/>
      <c r="CKD3217" s="132"/>
      <c r="CKE3217" s="132"/>
      <c r="CKF3217" s="132"/>
      <c r="CKG3217" s="132"/>
      <c r="CKH3217" s="132"/>
      <c r="CKI3217" s="132"/>
      <c r="CKJ3217" s="132"/>
      <c r="CKK3217" s="132"/>
      <c r="CKL3217" s="132"/>
      <c r="CKM3217" s="132"/>
      <c r="CKN3217" s="132"/>
      <c r="CKO3217" s="132"/>
      <c r="CKP3217" s="132"/>
      <c r="CKQ3217" s="132"/>
      <c r="CKR3217" s="132"/>
      <c r="CKS3217" s="132"/>
      <c r="CKT3217" s="132"/>
      <c r="CKU3217" s="132"/>
      <c r="CKV3217" s="132"/>
      <c r="CKW3217" s="132"/>
      <c r="CKX3217" s="132"/>
      <c r="CKY3217" s="132"/>
      <c r="CKZ3217" s="132"/>
      <c r="CLA3217" s="132"/>
      <c r="CLB3217" s="132"/>
      <c r="CLC3217" s="132"/>
      <c r="CLD3217" s="132"/>
      <c r="CLE3217" s="132"/>
      <c r="CLF3217" s="132"/>
      <c r="CLG3217" s="132"/>
      <c r="CLH3217" s="132"/>
      <c r="CLI3217" s="132"/>
      <c r="CLJ3217" s="132"/>
      <c r="CLK3217" s="132"/>
      <c r="CLL3217" s="132"/>
      <c r="CLM3217" s="132"/>
      <c r="CLN3217" s="132"/>
      <c r="CLO3217" s="132"/>
      <c r="CLP3217" s="132"/>
      <c r="CLQ3217" s="132"/>
      <c r="CLR3217" s="132"/>
      <c r="CLS3217" s="132"/>
      <c r="CLT3217" s="132"/>
      <c r="CLU3217" s="132"/>
      <c r="CLV3217" s="132"/>
      <c r="CLW3217" s="132"/>
      <c r="CLX3217" s="132"/>
      <c r="CLY3217" s="132"/>
      <c r="CLZ3217" s="132"/>
      <c r="CMA3217" s="132"/>
      <c r="CMB3217" s="132"/>
      <c r="CMC3217" s="132"/>
      <c r="CMD3217" s="132"/>
      <c r="CME3217" s="132"/>
      <c r="CMF3217" s="132"/>
      <c r="CMG3217" s="132"/>
      <c r="CMH3217" s="132"/>
      <c r="CMI3217" s="132"/>
      <c r="CMJ3217" s="132"/>
      <c r="CMK3217" s="132"/>
      <c r="CML3217" s="132"/>
      <c r="CMM3217" s="132"/>
      <c r="CMN3217" s="132"/>
      <c r="CMO3217" s="132"/>
      <c r="CMP3217" s="132"/>
      <c r="CMQ3217" s="132"/>
      <c r="CMR3217" s="132"/>
      <c r="CMS3217" s="132"/>
      <c r="CMT3217" s="132"/>
      <c r="CMU3217" s="132"/>
      <c r="CMV3217" s="132"/>
      <c r="CMW3217" s="132"/>
      <c r="CMX3217" s="132"/>
      <c r="CMY3217" s="132"/>
      <c r="CMZ3217" s="132"/>
      <c r="CNA3217" s="132"/>
      <c r="CNB3217" s="132"/>
      <c r="CNC3217" s="132"/>
      <c r="CND3217" s="132"/>
      <c r="CNE3217" s="132"/>
      <c r="CNF3217" s="132"/>
      <c r="CNG3217" s="132"/>
      <c r="CNH3217" s="132"/>
      <c r="CNI3217" s="132"/>
      <c r="CNJ3217" s="132"/>
      <c r="CNK3217" s="132"/>
      <c r="CNL3217" s="132"/>
      <c r="CNM3217" s="132"/>
      <c r="CNN3217" s="132"/>
      <c r="CNO3217" s="132"/>
      <c r="CNP3217" s="132"/>
      <c r="CNQ3217" s="132"/>
      <c r="CNR3217" s="132"/>
      <c r="CNS3217" s="132"/>
      <c r="CNT3217" s="132"/>
      <c r="CNU3217" s="132"/>
      <c r="CNV3217" s="132"/>
      <c r="CNW3217" s="132"/>
      <c r="CNX3217" s="132"/>
      <c r="CNY3217" s="132"/>
      <c r="CNZ3217" s="132"/>
      <c r="COA3217" s="132"/>
      <c r="COB3217" s="132"/>
      <c r="COC3217" s="132"/>
      <c r="COD3217" s="132"/>
      <c r="COE3217" s="132"/>
      <c r="COF3217" s="132"/>
      <c r="COG3217" s="132"/>
      <c r="COH3217" s="132"/>
      <c r="COI3217" s="132"/>
      <c r="COJ3217" s="132"/>
      <c r="COK3217" s="132"/>
      <c r="COL3217" s="132"/>
      <c r="COM3217" s="132"/>
      <c r="CON3217" s="132"/>
      <c r="COO3217" s="132"/>
      <c r="COP3217" s="132"/>
      <c r="COQ3217" s="132"/>
      <c r="COR3217" s="132"/>
      <c r="COS3217" s="132"/>
      <c r="COT3217" s="132"/>
      <c r="COU3217" s="132"/>
      <c r="COV3217" s="132"/>
      <c r="COW3217" s="132"/>
      <c r="COX3217" s="132"/>
      <c r="COY3217" s="132"/>
      <c r="COZ3217" s="132"/>
      <c r="CPA3217" s="132"/>
      <c r="CPB3217" s="132"/>
      <c r="CPC3217" s="132"/>
      <c r="CPD3217" s="132"/>
      <c r="CPE3217" s="132"/>
      <c r="CPF3217" s="132"/>
      <c r="CPG3217" s="132"/>
      <c r="CPH3217" s="132"/>
      <c r="CPI3217" s="132"/>
      <c r="CPJ3217" s="132"/>
      <c r="CPK3217" s="132"/>
      <c r="CPL3217" s="132"/>
      <c r="CPM3217" s="132"/>
      <c r="CPN3217" s="132"/>
      <c r="CPO3217" s="132"/>
      <c r="CPP3217" s="132"/>
      <c r="CPQ3217" s="132"/>
      <c r="CPR3217" s="132"/>
      <c r="CPS3217" s="132"/>
      <c r="CPT3217" s="132"/>
      <c r="CPU3217" s="132"/>
      <c r="CPV3217" s="132"/>
      <c r="CPW3217" s="132"/>
      <c r="CPX3217" s="132"/>
      <c r="CPY3217" s="132"/>
      <c r="CPZ3217" s="132"/>
      <c r="CQA3217" s="132"/>
      <c r="CQB3217" s="132"/>
      <c r="CQC3217" s="132"/>
      <c r="CQD3217" s="132"/>
      <c r="CQE3217" s="132"/>
      <c r="CQF3217" s="132"/>
      <c r="CQG3217" s="132"/>
      <c r="CQH3217" s="132"/>
      <c r="CQI3217" s="132"/>
      <c r="CQJ3217" s="132"/>
      <c r="CQK3217" s="132"/>
      <c r="CQL3217" s="132"/>
      <c r="CQM3217" s="132"/>
      <c r="CQN3217" s="132"/>
      <c r="CQO3217" s="132"/>
      <c r="CQP3217" s="132"/>
      <c r="CQQ3217" s="132"/>
      <c r="CQR3217" s="132"/>
      <c r="CQS3217" s="132"/>
      <c r="CQT3217" s="132"/>
      <c r="CQU3217" s="132"/>
      <c r="CQV3217" s="132"/>
      <c r="CQW3217" s="132"/>
      <c r="CQX3217" s="132"/>
      <c r="CQY3217" s="132"/>
      <c r="CQZ3217" s="132"/>
      <c r="CRA3217" s="132"/>
      <c r="CRB3217" s="132"/>
      <c r="CRC3217" s="132"/>
      <c r="CRD3217" s="132"/>
      <c r="CRE3217" s="132"/>
      <c r="CRF3217" s="132"/>
      <c r="CRG3217" s="132"/>
      <c r="CRH3217" s="132"/>
      <c r="CRI3217" s="132"/>
      <c r="CRJ3217" s="132"/>
      <c r="CRK3217" s="132"/>
      <c r="CRL3217" s="132"/>
      <c r="CRM3217" s="132"/>
      <c r="CRN3217" s="132"/>
      <c r="CRO3217" s="132"/>
      <c r="CRP3217" s="132"/>
      <c r="CRQ3217" s="132"/>
      <c r="CRR3217" s="132"/>
      <c r="CRS3217" s="132"/>
      <c r="CRT3217" s="132"/>
      <c r="CRU3217" s="132"/>
      <c r="CRV3217" s="132"/>
      <c r="CRW3217" s="132"/>
      <c r="CRX3217" s="132"/>
      <c r="CRY3217" s="132"/>
      <c r="CRZ3217" s="132"/>
      <c r="CSA3217" s="132"/>
      <c r="CSB3217" s="132"/>
      <c r="CSC3217" s="132"/>
      <c r="CSD3217" s="132"/>
      <c r="CSE3217" s="132"/>
      <c r="CSF3217" s="132"/>
      <c r="CSG3217" s="132"/>
      <c r="CSH3217" s="132"/>
      <c r="CSI3217" s="132"/>
      <c r="CSJ3217" s="132"/>
      <c r="CSK3217" s="132"/>
      <c r="CSL3217" s="132"/>
      <c r="CSM3217" s="132"/>
      <c r="CSN3217" s="132"/>
      <c r="CSO3217" s="132"/>
      <c r="CSP3217" s="132"/>
      <c r="CSQ3217" s="132"/>
      <c r="CSR3217" s="132"/>
      <c r="CSS3217" s="132"/>
      <c r="CST3217" s="132"/>
      <c r="CSU3217" s="132"/>
      <c r="CSV3217" s="132"/>
      <c r="CSW3217" s="132"/>
      <c r="CSX3217" s="132"/>
      <c r="CSY3217" s="132"/>
      <c r="CSZ3217" s="132"/>
      <c r="CTA3217" s="132"/>
      <c r="CTB3217" s="132"/>
      <c r="CTC3217" s="132"/>
      <c r="CTD3217" s="132"/>
      <c r="CTE3217" s="132"/>
      <c r="CTF3217" s="132"/>
      <c r="CTG3217" s="132"/>
      <c r="CTH3217" s="132"/>
      <c r="CTI3217" s="132"/>
      <c r="CTJ3217" s="132"/>
      <c r="CTK3217" s="132"/>
      <c r="CTL3217" s="132"/>
      <c r="CTM3217" s="132"/>
      <c r="CTN3217" s="132"/>
      <c r="CTO3217" s="132"/>
      <c r="CTP3217" s="132"/>
      <c r="CTQ3217" s="132"/>
      <c r="CTR3217" s="132"/>
      <c r="CTS3217" s="132"/>
      <c r="CTT3217" s="132"/>
      <c r="CTU3217" s="132"/>
      <c r="CTV3217" s="132"/>
      <c r="CTW3217" s="132"/>
      <c r="CTX3217" s="132"/>
      <c r="CTY3217" s="132"/>
      <c r="CTZ3217" s="132"/>
      <c r="CUA3217" s="132"/>
      <c r="CUB3217" s="132"/>
      <c r="CUC3217" s="132"/>
      <c r="CUD3217" s="132"/>
      <c r="CUE3217" s="132"/>
      <c r="CUF3217" s="132"/>
      <c r="CUG3217" s="132"/>
      <c r="CUH3217" s="132"/>
      <c r="CUI3217" s="132"/>
      <c r="CUJ3217" s="132"/>
      <c r="CUK3217" s="132"/>
      <c r="CUL3217" s="132"/>
      <c r="CUM3217" s="132"/>
      <c r="CUN3217" s="132"/>
      <c r="CUO3217" s="132"/>
      <c r="CUP3217" s="132"/>
      <c r="CUQ3217" s="132"/>
      <c r="CUR3217" s="132"/>
      <c r="CUS3217" s="132"/>
      <c r="CUT3217" s="132"/>
      <c r="CUU3217" s="132"/>
      <c r="CUV3217" s="132"/>
      <c r="CUW3217" s="132"/>
      <c r="CUX3217" s="132"/>
      <c r="CUY3217" s="132"/>
      <c r="CUZ3217" s="132"/>
      <c r="CVA3217" s="132"/>
      <c r="CVB3217" s="132"/>
      <c r="CVC3217" s="132"/>
      <c r="CVD3217" s="132"/>
      <c r="CVE3217" s="132"/>
      <c r="CVF3217" s="132"/>
      <c r="CVG3217" s="132"/>
      <c r="CVH3217" s="132"/>
      <c r="CVI3217" s="132"/>
      <c r="CVJ3217" s="132"/>
      <c r="CVK3217" s="132"/>
      <c r="CVL3217" s="132"/>
      <c r="CVM3217" s="132"/>
      <c r="CVN3217" s="132"/>
      <c r="CVO3217" s="132"/>
      <c r="CVP3217" s="132"/>
      <c r="CVQ3217" s="132"/>
      <c r="CVR3217" s="132"/>
      <c r="CVS3217" s="132"/>
      <c r="CVT3217" s="132"/>
      <c r="CVU3217" s="132"/>
      <c r="CVV3217" s="132"/>
      <c r="CVW3217" s="132"/>
      <c r="CVX3217" s="132"/>
      <c r="CVY3217" s="132"/>
      <c r="CVZ3217" s="132"/>
      <c r="CWA3217" s="132"/>
      <c r="CWB3217" s="132"/>
      <c r="CWC3217" s="132"/>
      <c r="CWD3217" s="132"/>
      <c r="CWE3217" s="132"/>
      <c r="CWF3217" s="132"/>
      <c r="CWG3217" s="132"/>
      <c r="CWH3217" s="132"/>
      <c r="CWI3217" s="132"/>
      <c r="CWJ3217" s="132"/>
      <c r="CWK3217" s="132"/>
      <c r="CWL3217" s="132"/>
      <c r="CWM3217" s="132"/>
      <c r="CWN3217" s="132"/>
      <c r="CWO3217" s="132"/>
      <c r="CWP3217" s="132"/>
      <c r="CWQ3217" s="132"/>
      <c r="CWR3217" s="132"/>
      <c r="CWS3217" s="132"/>
      <c r="CWT3217" s="132"/>
      <c r="CWU3217" s="132"/>
      <c r="CWV3217" s="132"/>
      <c r="CWW3217" s="132"/>
      <c r="CWX3217" s="132"/>
      <c r="CWY3217" s="132"/>
      <c r="CWZ3217" s="132"/>
      <c r="CXA3217" s="132"/>
      <c r="CXB3217" s="132"/>
      <c r="CXC3217" s="132"/>
      <c r="CXD3217" s="132"/>
      <c r="CXE3217" s="132"/>
      <c r="CXF3217" s="132"/>
      <c r="CXG3217" s="132"/>
      <c r="CXH3217" s="132"/>
      <c r="CXI3217" s="132"/>
      <c r="CXJ3217" s="132"/>
      <c r="CXK3217" s="132"/>
      <c r="CXL3217" s="132"/>
      <c r="CXM3217" s="132"/>
      <c r="CXN3217" s="132"/>
      <c r="CXO3217" s="132"/>
      <c r="CXP3217" s="132"/>
      <c r="CXQ3217" s="132"/>
      <c r="CXR3217" s="132"/>
      <c r="CXS3217" s="132"/>
      <c r="CXT3217" s="132"/>
      <c r="CXU3217" s="132"/>
      <c r="CXV3217" s="132"/>
      <c r="CXW3217" s="132"/>
      <c r="CXX3217" s="132"/>
      <c r="CXY3217" s="132"/>
      <c r="CXZ3217" s="132"/>
      <c r="CYA3217" s="132"/>
      <c r="CYB3217" s="132"/>
      <c r="CYC3217" s="132"/>
      <c r="CYD3217" s="132"/>
      <c r="CYE3217" s="132"/>
      <c r="CYF3217" s="132"/>
      <c r="CYG3217" s="132"/>
      <c r="CYH3217" s="132"/>
      <c r="CYI3217" s="132"/>
      <c r="CYJ3217" s="132"/>
      <c r="CYK3217" s="132"/>
      <c r="CYL3217" s="132"/>
      <c r="CYM3217" s="132"/>
      <c r="CYN3217" s="132"/>
      <c r="CYO3217" s="132"/>
      <c r="CYP3217" s="132"/>
      <c r="CYQ3217" s="132"/>
      <c r="CYR3217" s="132"/>
      <c r="CYS3217" s="132"/>
      <c r="CYT3217" s="132"/>
      <c r="CYU3217" s="132"/>
      <c r="CYV3217" s="132"/>
      <c r="CYW3217" s="132"/>
      <c r="CYX3217" s="132"/>
      <c r="CYY3217" s="132"/>
      <c r="CYZ3217" s="132"/>
      <c r="CZA3217" s="132"/>
      <c r="CZB3217" s="132"/>
      <c r="CZC3217" s="132"/>
      <c r="CZD3217" s="132"/>
      <c r="CZE3217" s="132"/>
      <c r="CZF3217" s="132"/>
      <c r="CZG3217" s="132"/>
      <c r="CZH3217" s="132"/>
      <c r="CZI3217" s="132"/>
      <c r="CZJ3217" s="132"/>
      <c r="CZK3217" s="132"/>
      <c r="CZL3217" s="132"/>
      <c r="CZM3217" s="132"/>
      <c r="CZN3217" s="132"/>
      <c r="CZO3217" s="132"/>
      <c r="CZP3217" s="132"/>
      <c r="CZQ3217" s="132"/>
      <c r="CZR3217" s="132"/>
      <c r="CZS3217" s="132"/>
      <c r="CZT3217" s="132"/>
      <c r="CZU3217" s="132"/>
      <c r="CZV3217" s="132"/>
      <c r="CZW3217" s="132"/>
      <c r="CZX3217" s="132"/>
      <c r="CZY3217" s="132"/>
      <c r="CZZ3217" s="132"/>
      <c r="DAA3217" s="132"/>
      <c r="DAB3217" s="132"/>
      <c r="DAC3217" s="132"/>
      <c r="DAD3217" s="132"/>
      <c r="DAE3217" s="132"/>
      <c r="DAF3217" s="132"/>
      <c r="DAG3217" s="132"/>
      <c r="DAH3217" s="132"/>
      <c r="DAI3217" s="132"/>
      <c r="DAJ3217" s="132"/>
      <c r="DAK3217" s="132"/>
      <c r="DAL3217" s="132"/>
      <c r="DAM3217" s="132"/>
      <c r="DAN3217" s="132"/>
      <c r="DAO3217" s="132"/>
      <c r="DAP3217" s="132"/>
      <c r="DAQ3217" s="132"/>
      <c r="DAR3217" s="132"/>
      <c r="DAS3217" s="132"/>
      <c r="DAT3217" s="132"/>
      <c r="DAU3217" s="132"/>
      <c r="DAV3217" s="132"/>
      <c r="DAW3217" s="132"/>
      <c r="DAX3217" s="132"/>
      <c r="DAY3217" s="132"/>
      <c r="DAZ3217" s="132"/>
      <c r="DBA3217" s="132"/>
      <c r="DBB3217" s="132"/>
      <c r="DBC3217" s="132"/>
      <c r="DBD3217" s="132"/>
      <c r="DBE3217" s="132"/>
      <c r="DBF3217" s="132"/>
      <c r="DBG3217" s="132"/>
      <c r="DBH3217" s="132"/>
      <c r="DBI3217" s="132"/>
      <c r="DBJ3217" s="132"/>
      <c r="DBK3217" s="132"/>
      <c r="DBL3217" s="132"/>
      <c r="DBM3217" s="132"/>
      <c r="DBN3217" s="132"/>
      <c r="DBO3217" s="132"/>
      <c r="DBP3217" s="132"/>
      <c r="DBQ3217" s="132"/>
      <c r="DBR3217" s="132"/>
      <c r="DBS3217" s="132"/>
      <c r="DBT3217" s="132"/>
      <c r="DBU3217" s="132"/>
      <c r="DBV3217" s="132"/>
      <c r="DBW3217" s="132"/>
      <c r="DBX3217" s="132"/>
      <c r="DBY3217" s="132"/>
      <c r="DBZ3217" s="132"/>
      <c r="DCA3217" s="132"/>
      <c r="DCB3217" s="132"/>
      <c r="DCC3217" s="132"/>
      <c r="DCD3217" s="132"/>
      <c r="DCE3217" s="132"/>
      <c r="DCF3217" s="132"/>
      <c r="DCG3217" s="132"/>
      <c r="DCH3217" s="132"/>
      <c r="DCI3217" s="132"/>
      <c r="DCJ3217" s="132"/>
      <c r="DCK3217" s="132"/>
      <c r="DCL3217" s="132"/>
      <c r="DCM3217" s="132"/>
      <c r="DCN3217" s="132"/>
      <c r="DCO3217" s="132"/>
      <c r="DCP3217" s="132"/>
      <c r="DCQ3217" s="132"/>
      <c r="DCR3217" s="132"/>
      <c r="DCS3217" s="132"/>
      <c r="DCT3217" s="132"/>
      <c r="DCU3217" s="132"/>
      <c r="DCV3217" s="132"/>
      <c r="DCW3217" s="132"/>
      <c r="DCX3217" s="132"/>
      <c r="DCY3217" s="132"/>
      <c r="DCZ3217" s="132"/>
      <c r="DDA3217" s="132"/>
      <c r="DDB3217" s="132"/>
      <c r="DDC3217" s="132"/>
      <c r="DDD3217" s="132"/>
      <c r="DDE3217" s="132"/>
      <c r="DDF3217" s="132"/>
      <c r="DDG3217" s="132"/>
      <c r="DDH3217" s="132"/>
      <c r="DDI3217" s="132"/>
      <c r="DDJ3217" s="132"/>
      <c r="DDK3217" s="132"/>
      <c r="DDL3217" s="132"/>
      <c r="DDM3217" s="132"/>
      <c r="DDN3217" s="132"/>
      <c r="DDO3217" s="132"/>
      <c r="DDP3217" s="132"/>
      <c r="DDQ3217" s="132"/>
      <c r="DDR3217" s="132"/>
      <c r="DDS3217" s="132"/>
      <c r="DDT3217" s="132"/>
      <c r="DDU3217" s="132"/>
      <c r="DDV3217" s="132"/>
      <c r="DDW3217" s="132"/>
      <c r="DDX3217" s="132"/>
      <c r="DDY3217" s="132"/>
      <c r="DDZ3217" s="132"/>
      <c r="DEA3217" s="132"/>
      <c r="DEB3217" s="132"/>
      <c r="DEC3217" s="132"/>
      <c r="DED3217" s="132"/>
      <c r="DEE3217" s="132"/>
      <c r="DEF3217" s="132"/>
      <c r="DEG3217" s="132"/>
      <c r="DEH3217" s="132"/>
      <c r="DEI3217" s="132"/>
      <c r="DEJ3217" s="132"/>
      <c r="DEK3217" s="132"/>
      <c r="DEL3217" s="132"/>
      <c r="DEM3217" s="132"/>
      <c r="DEN3217" s="132"/>
      <c r="DEO3217" s="132"/>
      <c r="DEP3217" s="132"/>
      <c r="DEQ3217" s="132"/>
      <c r="DER3217" s="132"/>
      <c r="DES3217" s="132"/>
      <c r="DET3217" s="132"/>
      <c r="DEU3217" s="132"/>
      <c r="DEV3217" s="132"/>
      <c r="DEW3217" s="132"/>
      <c r="DEX3217" s="132"/>
      <c r="DEY3217" s="132"/>
      <c r="DEZ3217" s="132"/>
      <c r="DFA3217" s="132"/>
      <c r="DFB3217" s="132"/>
      <c r="DFC3217" s="132"/>
      <c r="DFD3217" s="132"/>
      <c r="DFE3217" s="132"/>
      <c r="DFF3217" s="132"/>
      <c r="DFG3217" s="132"/>
      <c r="DFH3217" s="132"/>
      <c r="DFI3217" s="132"/>
      <c r="DFJ3217" s="132"/>
      <c r="DFK3217" s="132"/>
      <c r="DFL3217" s="132"/>
      <c r="DFM3217" s="132"/>
      <c r="DFN3217" s="132"/>
      <c r="DFO3217" s="132"/>
      <c r="DFP3217" s="132"/>
      <c r="DFQ3217" s="132"/>
      <c r="DFR3217" s="132"/>
      <c r="DFS3217" s="132"/>
      <c r="DFT3217" s="132"/>
      <c r="DFU3217" s="132"/>
      <c r="DFV3217" s="132"/>
      <c r="DFW3217" s="132"/>
      <c r="DFX3217" s="132"/>
      <c r="DFY3217" s="132"/>
      <c r="DFZ3217" s="132"/>
      <c r="DGA3217" s="132"/>
      <c r="DGB3217" s="132"/>
      <c r="DGC3217" s="132"/>
      <c r="DGD3217" s="132"/>
      <c r="DGE3217" s="132"/>
      <c r="DGF3217" s="132"/>
      <c r="DGG3217" s="132"/>
      <c r="DGH3217" s="132"/>
      <c r="DGI3217" s="132"/>
      <c r="DGJ3217" s="132"/>
      <c r="DGK3217" s="132"/>
      <c r="DGL3217" s="132"/>
      <c r="DGM3217" s="132"/>
      <c r="DGN3217" s="132"/>
      <c r="DGO3217" s="132"/>
      <c r="DGP3217" s="132"/>
      <c r="DGQ3217" s="132"/>
      <c r="DGR3217" s="132"/>
      <c r="DGS3217" s="132"/>
      <c r="DGT3217" s="132"/>
      <c r="DGU3217" s="132"/>
      <c r="DGV3217" s="132"/>
      <c r="DGW3217" s="132"/>
      <c r="DGX3217" s="132"/>
      <c r="DGY3217" s="132"/>
      <c r="DGZ3217" s="132"/>
      <c r="DHA3217" s="132"/>
      <c r="DHB3217" s="132"/>
      <c r="DHC3217" s="132"/>
      <c r="DHD3217" s="132"/>
      <c r="DHE3217" s="132"/>
      <c r="DHF3217" s="132"/>
      <c r="DHG3217" s="132"/>
      <c r="DHH3217" s="132"/>
      <c r="DHI3217" s="132"/>
      <c r="DHJ3217" s="132"/>
      <c r="DHK3217" s="132"/>
      <c r="DHL3217" s="132"/>
      <c r="DHM3217" s="132"/>
      <c r="DHN3217" s="132"/>
      <c r="DHO3217" s="132"/>
      <c r="DHP3217" s="132"/>
      <c r="DHQ3217" s="132"/>
      <c r="DHR3217" s="132"/>
      <c r="DHS3217" s="132"/>
      <c r="DHT3217" s="132"/>
      <c r="DHU3217" s="132"/>
      <c r="DHV3217" s="132"/>
      <c r="DHW3217" s="132"/>
      <c r="DHX3217" s="132"/>
      <c r="DHY3217" s="132"/>
      <c r="DHZ3217" s="132"/>
      <c r="DIA3217" s="132"/>
      <c r="DIB3217" s="132"/>
      <c r="DIC3217" s="132"/>
      <c r="DID3217" s="132"/>
      <c r="DIE3217" s="132"/>
      <c r="DIF3217" s="132"/>
      <c r="DIG3217" s="132"/>
      <c r="DIH3217" s="132"/>
      <c r="DII3217" s="132"/>
      <c r="DIJ3217" s="132"/>
      <c r="DIK3217" s="132"/>
      <c r="DIL3217" s="132"/>
      <c r="DIM3217" s="132"/>
      <c r="DIN3217" s="132"/>
      <c r="DIO3217" s="132"/>
      <c r="DIP3217" s="132"/>
      <c r="DIQ3217" s="132"/>
      <c r="DIR3217" s="132"/>
      <c r="DIS3217" s="132"/>
      <c r="DIT3217" s="132"/>
      <c r="DIU3217" s="132"/>
      <c r="DIV3217" s="132"/>
      <c r="DIW3217" s="132"/>
      <c r="DIX3217" s="132"/>
      <c r="DIY3217" s="132"/>
      <c r="DIZ3217" s="132"/>
      <c r="DJA3217" s="132"/>
      <c r="DJB3217" s="132"/>
      <c r="DJC3217" s="132"/>
      <c r="DJD3217" s="132"/>
      <c r="DJE3217" s="132"/>
      <c r="DJF3217" s="132"/>
      <c r="DJG3217" s="132"/>
      <c r="DJH3217" s="132"/>
      <c r="DJI3217" s="132"/>
      <c r="DJJ3217" s="132"/>
      <c r="DJK3217" s="132"/>
      <c r="DJL3217" s="132"/>
      <c r="DJM3217" s="132"/>
      <c r="DJN3217" s="132"/>
      <c r="DJO3217" s="132"/>
      <c r="DJP3217" s="132"/>
      <c r="DJQ3217" s="132"/>
      <c r="DJR3217" s="132"/>
      <c r="DJS3217" s="132"/>
      <c r="DJT3217" s="132"/>
      <c r="DJU3217" s="132"/>
      <c r="DJV3217" s="132"/>
      <c r="DJW3217" s="132"/>
      <c r="DJX3217" s="132"/>
      <c r="DJY3217" s="132"/>
      <c r="DJZ3217" s="132"/>
      <c r="DKA3217" s="132"/>
      <c r="DKB3217" s="132"/>
      <c r="DKC3217" s="132"/>
      <c r="DKD3217" s="132"/>
      <c r="DKE3217" s="132"/>
      <c r="DKF3217" s="132"/>
      <c r="DKG3217" s="132"/>
      <c r="DKH3217" s="132"/>
      <c r="DKI3217" s="132"/>
      <c r="DKJ3217" s="132"/>
      <c r="DKK3217" s="132"/>
      <c r="DKL3217" s="132"/>
      <c r="DKM3217" s="132"/>
      <c r="DKN3217" s="132"/>
      <c r="DKO3217" s="132"/>
      <c r="DKP3217" s="132"/>
      <c r="DKQ3217" s="132"/>
      <c r="DKR3217" s="132"/>
      <c r="DKS3217" s="132"/>
      <c r="DKT3217" s="132"/>
      <c r="DKU3217" s="132"/>
      <c r="DKV3217" s="132"/>
      <c r="DKW3217" s="132"/>
      <c r="DKX3217" s="132"/>
      <c r="DKY3217" s="132"/>
      <c r="DKZ3217" s="132"/>
      <c r="DLA3217" s="132"/>
      <c r="DLB3217" s="132"/>
      <c r="DLC3217" s="132"/>
      <c r="DLD3217" s="132"/>
      <c r="DLE3217" s="132"/>
      <c r="DLF3217" s="132"/>
      <c r="DLG3217" s="132"/>
      <c r="DLH3217" s="132"/>
      <c r="DLI3217" s="132"/>
      <c r="DLJ3217" s="132"/>
      <c r="DLK3217" s="132"/>
      <c r="DLL3217" s="132"/>
      <c r="DLM3217" s="132"/>
      <c r="DLN3217" s="132"/>
      <c r="DLO3217" s="132"/>
      <c r="DLP3217" s="132"/>
      <c r="DLQ3217" s="132"/>
      <c r="DLR3217" s="132"/>
      <c r="DLS3217" s="132"/>
      <c r="DLT3217" s="132"/>
      <c r="DLU3217" s="132"/>
      <c r="DLV3217" s="132"/>
      <c r="DLW3217" s="132"/>
      <c r="DLX3217" s="132"/>
      <c r="DLY3217" s="132"/>
      <c r="DLZ3217" s="132"/>
      <c r="DMA3217" s="132"/>
      <c r="DMB3217" s="132"/>
      <c r="DMC3217" s="132"/>
      <c r="DMD3217" s="132"/>
      <c r="DME3217" s="132"/>
      <c r="DMF3217" s="132"/>
      <c r="DMG3217" s="132"/>
      <c r="DMH3217" s="132"/>
      <c r="DMI3217" s="132"/>
      <c r="DMJ3217" s="132"/>
      <c r="DMK3217" s="132"/>
      <c r="DML3217" s="132"/>
      <c r="DMM3217" s="132"/>
      <c r="DMN3217" s="132"/>
      <c r="DMO3217" s="132"/>
      <c r="DMP3217" s="132"/>
      <c r="DMQ3217" s="132"/>
      <c r="DMR3217" s="132"/>
      <c r="DMS3217" s="132"/>
      <c r="DMT3217" s="132"/>
      <c r="DMU3217" s="132"/>
      <c r="DMV3217" s="132"/>
      <c r="DMW3217" s="132"/>
      <c r="DMX3217" s="132"/>
      <c r="DMY3217" s="132"/>
      <c r="DMZ3217" s="132"/>
      <c r="DNA3217" s="132"/>
      <c r="DNB3217" s="132"/>
      <c r="DNC3217" s="132"/>
      <c r="DND3217" s="132"/>
      <c r="DNE3217" s="132"/>
      <c r="DNF3217" s="132"/>
      <c r="DNG3217" s="132"/>
      <c r="DNH3217" s="132"/>
      <c r="DNI3217" s="132"/>
      <c r="DNJ3217" s="132"/>
      <c r="DNK3217" s="132"/>
      <c r="DNL3217" s="132"/>
      <c r="DNM3217" s="132"/>
      <c r="DNN3217" s="132"/>
      <c r="DNO3217" s="132"/>
      <c r="DNP3217" s="132"/>
      <c r="DNQ3217" s="132"/>
      <c r="DNR3217" s="132"/>
      <c r="DNS3217" s="132"/>
      <c r="DNT3217" s="132"/>
      <c r="DNU3217" s="132"/>
      <c r="DNV3217" s="132"/>
      <c r="DNW3217" s="132"/>
      <c r="DNX3217" s="132"/>
      <c r="DNY3217" s="132"/>
      <c r="DNZ3217" s="132"/>
      <c r="DOA3217" s="132"/>
      <c r="DOB3217" s="132"/>
      <c r="DOC3217" s="132"/>
      <c r="DOD3217" s="132"/>
      <c r="DOE3217" s="132"/>
      <c r="DOF3217" s="132"/>
      <c r="DOG3217" s="132"/>
      <c r="DOH3217" s="132"/>
      <c r="DOI3217" s="132"/>
      <c r="DOJ3217" s="132"/>
      <c r="DOK3217" s="132"/>
      <c r="DOL3217" s="132"/>
      <c r="DOM3217" s="132"/>
      <c r="DON3217" s="132"/>
      <c r="DOO3217" s="132"/>
      <c r="DOP3217" s="132"/>
      <c r="DOQ3217" s="132"/>
      <c r="DOR3217" s="132"/>
      <c r="DOS3217" s="132"/>
      <c r="DOT3217" s="132"/>
      <c r="DOU3217" s="132"/>
      <c r="DOV3217" s="132"/>
      <c r="DOW3217" s="132"/>
      <c r="DOX3217" s="132"/>
      <c r="DOY3217" s="132"/>
      <c r="DOZ3217" s="132"/>
      <c r="DPA3217" s="132"/>
      <c r="DPB3217" s="132"/>
      <c r="DPC3217" s="132"/>
      <c r="DPD3217" s="132"/>
      <c r="DPE3217" s="132"/>
      <c r="DPF3217" s="132"/>
      <c r="DPG3217" s="132"/>
      <c r="DPH3217" s="132"/>
      <c r="DPI3217" s="132"/>
      <c r="DPJ3217" s="132"/>
      <c r="DPK3217" s="132"/>
      <c r="DPL3217" s="132"/>
      <c r="DPM3217" s="132"/>
      <c r="DPN3217" s="132"/>
      <c r="DPO3217" s="132"/>
      <c r="DPP3217" s="132"/>
      <c r="DPQ3217" s="132"/>
      <c r="DPR3217" s="132"/>
      <c r="DPS3217" s="132"/>
      <c r="DPT3217" s="132"/>
      <c r="DPU3217" s="132"/>
      <c r="DPV3217" s="132"/>
      <c r="DPW3217" s="132"/>
      <c r="DPX3217" s="132"/>
      <c r="DPY3217" s="132"/>
      <c r="DPZ3217" s="132"/>
      <c r="DQA3217" s="132"/>
      <c r="DQB3217" s="132"/>
      <c r="DQC3217" s="132"/>
      <c r="DQD3217" s="132"/>
      <c r="DQE3217" s="132"/>
      <c r="DQF3217" s="132"/>
      <c r="DQG3217" s="132"/>
      <c r="DQH3217" s="132"/>
      <c r="DQI3217" s="132"/>
      <c r="DQJ3217" s="132"/>
      <c r="DQK3217" s="132"/>
      <c r="DQL3217" s="132"/>
      <c r="DQM3217" s="132"/>
      <c r="DQN3217" s="132"/>
      <c r="DQO3217" s="132"/>
      <c r="DQP3217" s="132"/>
      <c r="DQQ3217" s="132"/>
      <c r="DQR3217" s="132"/>
      <c r="DQS3217" s="132"/>
      <c r="DQT3217" s="132"/>
      <c r="DQU3217" s="132"/>
      <c r="DQV3217" s="132"/>
      <c r="DQW3217" s="132"/>
      <c r="DQX3217" s="132"/>
      <c r="DQY3217" s="132"/>
      <c r="DQZ3217" s="132"/>
      <c r="DRA3217" s="132"/>
      <c r="DRB3217" s="132"/>
      <c r="DRC3217" s="132"/>
      <c r="DRD3217" s="132"/>
      <c r="DRE3217" s="132"/>
      <c r="DRF3217" s="132"/>
      <c r="DRG3217" s="132"/>
      <c r="DRH3217" s="132"/>
      <c r="DRI3217" s="132"/>
      <c r="DRJ3217" s="132"/>
      <c r="DRK3217" s="132"/>
      <c r="DRL3217" s="132"/>
      <c r="DRM3217" s="132"/>
      <c r="DRN3217" s="132"/>
      <c r="DRO3217" s="132"/>
      <c r="DRP3217" s="132"/>
      <c r="DRQ3217" s="132"/>
      <c r="DRR3217" s="132"/>
      <c r="DRS3217" s="132"/>
      <c r="DRT3217" s="132"/>
      <c r="DRU3217" s="132"/>
      <c r="DRV3217" s="132"/>
      <c r="DRW3217" s="132"/>
      <c r="DRX3217" s="132"/>
      <c r="DRY3217" s="132"/>
      <c r="DRZ3217" s="132"/>
      <c r="DSA3217" s="132"/>
      <c r="DSB3217" s="132"/>
      <c r="DSC3217" s="132"/>
      <c r="DSD3217" s="132"/>
      <c r="DSE3217" s="132"/>
      <c r="DSF3217" s="132"/>
      <c r="DSG3217" s="132"/>
      <c r="DSH3217" s="132"/>
      <c r="DSI3217" s="132"/>
      <c r="DSJ3217" s="132"/>
      <c r="DSK3217" s="132"/>
      <c r="DSL3217" s="132"/>
      <c r="DSM3217" s="132"/>
      <c r="DSN3217" s="132"/>
      <c r="DSO3217" s="132"/>
      <c r="DSP3217" s="132"/>
      <c r="DSQ3217" s="132"/>
      <c r="DSR3217" s="132"/>
      <c r="DSS3217" s="132"/>
      <c r="DST3217" s="132"/>
      <c r="DSU3217" s="132"/>
      <c r="DSV3217" s="132"/>
      <c r="DSW3217" s="132"/>
      <c r="DSX3217" s="132"/>
      <c r="DSY3217" s="132"/>
      <c r="DSZ3217" s="132"/>
      <c r="DTA3217" s="132"/>
      <c r="DTB3217" s="132"/>
      <c r="DTC3217" s="132"/>
      <c r="DTD3217" s="132"/>
      <c r="DTE3217" s="132"/>
      <c r="DTF3217" s="132"/>
      <c r="DTG3217" s="132"/>
      <c r="DTH3217" s="132"/>
      <c r="DTI3217" s="132"/>
      <c r="DTJ3217" s="132"/>
      <c r="DTK3217" s="132"/>
      <c r="DTL3217" s="132"/>
      <c r="DTM3217" s="132"/>
      <c r="DTN3217" s="132"/>
      <c r="DTO3217" s="132"/>
      <c r="DTP3217" s="132"/>
      <c r="DTQ3217" s="132"/>
      <c r="DTR3217" s="132"/>
      <c r="DTS3217" s="132"/>
      <c r="DTT3217" s="132"/>
      <c r="DTU3217" s="132"/>
      <c r="DTV3217" s="132"/>
      <c r="DTW3217" s="132"/>
      <c r="DTX3217" s="132"/>
      <c r="DTY3217" s="132"/>
      <c r="DTZ3217" s="132"/>
      <c r="DUA3217" s="132"/>
      <c r="DUB3217" s="132"/>
      <c r="DUC3217" s="132"/>
      <c r="DUD3217" s="132"/>
      <c r="DUE3217" s="132"/>
      <c r="DUF3217" s="132"/>
      <c r="DUG3217" s="132"/>
      <c r="DUH3217" s="132"/>
      <c r="DUI3217" s="132"/>
      <c r="DUJ3217" s="132"/>
      <c r="DUK3217" s="132"/>
      <c r="DUL3217" s="132"/>
      <c r="DUM3217" s="132"/>
      <c r="DUN3217" s="132"/>
      <c r="DUO3217" s="132"/>
      <c r="DUP3217" s="132"/>
      <c r="DUQ3217" s="132"/>
      <c r="DUR3217" s="132"/>
      <c r="DUS3217" s="132"/>
      <c r="DUT3217" s="132"/>
      <c r="DUU3217" s="132"/>
      <c r="DUV3217" s="132"/>
      <c r="DUW3217" s="132"/>
      <c r="DUX3217" s="132"/>
      <c r="DUY3217" s="132"/>
      <c r="DUZ3217" s="132"/>
      <c r="DVA3217" s="132"/>
      <c r="DVB3217" s="132"/>
      <c r="DVC3217" s="132"/>
      <c r="DVD3217" s="132"/>
      <c r="DVE3217" s="132"/>
      <c r="DVF3217" s="132"/>
      <c r="DVG3217" s="132"/>
      <c r="DVH3217" s="132"/>
      <c r="DVI3217" s="132"/>
      <c r="DVJ3217" s="132"/>
      <c r="DVK3217" s="132"/>
      <c r="DVL3217" s="132"/>
      <c r="DVM3217" s="132"/>
      <c r="DVN3217" s="132"/>
      <c r="DVO3217" s="132"/>
      <c r="DVP3217" s="132"/>
      <c r="DVQ3217" s="132"/>
      <c r="DVR3217" s="132"/>
      <c r="DVS3217" s="132"/>
      <c r="DVT3217" s="132"/>
      <c r="DVU3217" s="132"/>
      <c r="DVV3217" s="132"/>
      <c r="DVW3217" s="132"/>
      <c r="DVX3217" s="132"/>
      <c r="DVY3217" s="132"/>
      <c r="DVZ3217" s="132"/>
      <c r="DWA3217" s="132"/>
      <c r="DWB3217" s="132"/>
      <c r="DWC3217" s="132"/>
      <c r="DWD3217" s="132"/>
      <c r="DWE3217" s="132"/>
      <c r="DWF3217" s="132"/>
      <c r="DWG3217" s="132"/>
      <c r="DWH3217" s="132"/>
      <c r="DWI3217" s="132"/>
      <c r="DWJ3217" s="132"/>
      <c r="DWK3217" s="132"/>
      <c r="DWL3217" s="132"/>
      <c r="DWM3217" s="132"/>
      <c r="DWN3217" s="132"/>
      <c r="DWO3217" s="132"/>
      <c r="DWP3217" s="132"/>
      <c r="DWQ3217" s="132"/>
      <c r="DWR3217" s="132"/>
      <c r="DWS3217" s="132"/>
      <c r="DWT3217" s="132"/>
      <c r="DWU3217" s="132"/>
      <c r="DWV3217" s="132"/>
      <c r="DWW3217" s="132"/>
      <c r="DWX3217" s="132"/>
      <c r="DWY3217" s="132"/>
      <c r="DWZ3217" s="132"/>
      <c r="DXA3217" s="132"/>
      <c r="DXB3217" s="132"/>
      <c r="DXC3217" s="132"/>
      <c r="DXD3217" s="132"/>
      <c r="DXE3217" s="132"/>
      <c r="DXF3217" s="132"/>
      <c r="DXG3217" s="132"/>
      <c r="DXH3217" s="132"/>
      <c r="DXI3217" s="132"/>
      <c r="DXJ3217" s="132"/>
      <c r="DXK3217" s="132"/>
      <c r="DXL3217" s="132"/>
      <c r="DXM3217" s="132"/>
      <c r="DXN3217" s="132"/>
      <c r="DXO3217" s="132"/>
      <c r="DXP3217" s="132"/>
      <c r="DXQ3217" s="132"/>
      <c r="DXR3217" s="132"/>
      <c r="DXS3217" s="132"/>
      <c r="DXT3217" s="132"/>
      <c r="DXU3217" s="132"/>
      <c r="DXV3217" s="132"/>
      <c r="DXW3217" s="132"/>
      <c r="DXX3217" s="132"/>
      <c r="DXY3217" s="132"/>
      <c r="DXZ3217" s="132"/>
      <c r="DYA3217" s="132"/>
      <c r="DYB3217" s="132"/>
      <c r="DYC3217" s="132"/>
      <c r="DYD3217" s="132"/>
      <c r="DYE3217" s="132"/>
      <c r="DYF3217" s="132"/>
      <c r="DYG3217" s="132"/>
      <c r="DYH3217" s="132"/>
      <c r="DYI3217" s="132"/>
      <c r="DYJ3217" s="132"/>
      <c r="DYK3217" s="132"/>
      <c r="DYL3217" s="132"/>
      <c r="DYM3217" s="132"/>
      <c r="DYN3217" s="132"/>
      <c r="DYO3217" s="132"/>
      <c r="DYP3217" s="132"/>
      <c r="DYQ3217" s="132"/>
      <c r="DYR3217" s="132"/>
      <c r="DYS3217" s="132"/>
      <c r="DYT3217" s="132"/>
      <c r="DYU3217" s="132"/>
      <c r="DYV3217" s="132"/>
      <c r="DYW3217" s="132"/>
      <c r="DYX3217" s="132"/>
      <c r="DYY3217" s="132"/>
      <c r="DYZ3217" s="132"/>
      <c r="DZA3217" s="132"/>
      <c r="DZB3217" s="132"/>
      <c r="DZC3217" s="132"/>
      <c r="DZD3217" s="132"/>
      <c r="DZE3217" s="132"/>
      <c r="DZF3217" s="132"/>
      <c r="DZG3217" s="132"/>
      <c r="DZH3217" s="132"/>
      <c r="DZI3217" s="132"/>
      <c r="DZJ3217" s="132"/>
      <c r="DZK3217" s="132"/>
      <c r="DZL3217" s="132"/>
      <c r="DZM3217" s="132"/>
      <c r="DZN3217" s="132"/>
      <c r="DZO3217" s="132"/>
      <c r="DZP3217" s="132"/>
      <c r="DZQ3217" s="132"/>
      <c r="DZR3217" s="132"/>
      <c r="DZS3217" s="132"/>
      <c r="DZT3217" s="132"/>
      <c r="DZU3217" s="132"/>
      <c r="DZV3217" s="132"/>
      <c r="DZW3217" s="132"/>
      <c r="DZX3217" s="132"/>
      <c r="DZY3217" s="132"/>
      <c r="DZZ3217" s="132"/>
      <c r="EAA3217" s="132"/>
      <c r="EAB3217" s="132"/>
      <c r="EAC3217" s="132"/>
      <c r="EAD3217" s="132"/>
      <c r="EAE3217" s="132"/>
      <c r="EAF3217" s="132"/>
      <c r="EAG3217" s="132"/>
      <c r="EAH3217" s="132"/>
      <c r="EAI3217" s="132"/>
      <c r="EAJ3217" s="132"/>
      <c r="EAK3217" s="132"/>
      <c r="EAL3217" s="132"/>
      <c r="EAM3217" s="132"/>
      <c r="EAN3217" s="132"/>
      <c r="EAO3217" s="132"/>
      <c r="EAP3217" s="132"/>
      <c r="EAQ3217" s="132"/>
      <c r="EAR3217" s="132"/>
      <c r="EAS3217" s="132"/>
      <c r="EAT3217" s="132"/>
      <c r="EAU3217" s="132"/>
      <c r="EAV3217" s="132"/>
      <c r="EAW3217" s="132"/>
      <c r="EAX3217" s="132"/>
      <c r="EAY3217" s="132"/>
      <c r="EAZ3217" s="132"/>
      <c r="EBA3217" s="132"/>
      <c r="EBB3217" s="132"/>
      <c r="EBC3217" s="132"/>
      <c r="EBD3217" s="132"/>
      <c r="EBE3217" s="132"/>
      <c r="EBF3217" s="132"/>
      <c r="EBG3217" s="132"/>
      <c r="EBH3217" s="132"/>
      <c r="EBI3217" s="132"/>
      <c r="EBJ3217" s="132"/>
      <c r="EBK3217" s="132"/>
      <c r="EBL3217" s="132"/>
      <c r="EBM3217" s="132"/>
      <c r="EBN3217" s="132"/>
      <c r="EBO3217" s="132"/>
      <c r="EBP3217" s="132"/>
      <c r="EBQ3217" s="132"/>
      <c r="EBR3217" s="132"/>
      <c r="EBS3217" s="132"/>
      <c r="EBT3217" s="132"/>
      <c r="EBU3217" s="132"/>
      <c r="EBV3217" s="132"/>
      <c r="EBW3217" s="132"/>
      <c r="EBX3217" s="132"/>
      <c r="EBY3217" s="132"/>
      <c r="EBZ3217" s="132"/>
      <c r="ECA3217" s="132"/>
      <c r="ECB3217" s="132"/>
      <c r="ECC3217" s="132"/>
      <c r="ECD3217" s="132"/>
      <c r="ECE3217" s="132"/>
      <c r="ECF3217" s="132"/>
      <c r="ECG3217" s="132"/>
      <c r="ECH3217" s="132"/>
      <c r="ECI3217" s="132"/>
      <c r="ECJ3217" s="132"/>
      <c r="ECK3217" s="132"/>
      <c r="ECL3217" s="132"/>
      <c r="ECM3217" s="132"/>
      <c r="ECN3217" s="132"/>
      <c r="ECO3217" s="132"/>
      <c r="ECP3217" s="132"/>
      <c r="ECQ3217" s="132"/>
      <c r="ECR3217" s="132"/>
      <c r="ECS3217" s="132"/>
      <c r="ECT3217" s="132"/>
      <c r="ECU3217" s="132"/>
      <c r="ECV3217" s="132"/>
      <c r="ECW3217" s="132"/>
      <c r="ECX3217" s="132"/>
      <c r="ECY3217" s="132"/>
      <c r="ECZ3217" s="132"/>
      <c r="EDA3217" s="132"/>
      <c r="EDB3217" s="132"/>
      <c r="EDC3217" s="132"/>
      <c r="EDD3217" s="132"/>
      <c r="EDE3217" s="132"/>
      <c r="EDF3217" s="132"/>
      <c r="EDG3217" s="132"/>
      <c r="EDH3217" s="132"/>
      <c r="EDI3217" s="132"/>
      <c r="EDJ3217" s="132"/>
      <c r="EDK3217" s="132"/>
      <c r="EDL3217" s="132"/>
      <c r="EDM3217" s="132"/>
      <c r="EDN3217" s="132"/>
      <c r="EDO3217" s="132"/>
      <c r="EDP3217" s="132"/>
      <c r="EDQ3217" s="132"/>
      <c r="EDR3217" s="132"/>
      <c r="EDS3217" s="132"/>
      <c r="EDT3217" s="132"/>
      <c r="EDU3217" s="132"/>
      <c r="EDV3217" s="132"/>
      <c r="EDW3217" s="132"/>
      <c r="EDX3217" s="132"/>
      <c r="EDY3217" s="132"/>
      <c r="EDZ3217" s="132"/>
      <c r="EEA3217" s="132"/>
      <c r="EEB3217" s="132"/>
      <c r="EEC3217" s="132"/>
      <c r="EED3217" s="132"/>
      <c r="EEE3217" s="132"/>
      <c r="EEF3217" s="132"/>
      <c r="EEG3217" s="132"/>
      <c r="EEH3217" s="132"/>
      <c r="EEI3217" s="132"/>
      <c r="EEJ3217" s="132"/>
      <c r="EEK3217" s="132"/>
      <c r="EEL3217" s="132"/>
      <c r="EEM3217" s="132"/>
      <c r="EEN3217" s="132"/>
      <c r="EEO3217" s="132"/>
      <c r="EEP3217" s="132"/>
      <c r="EEQ3217" s="132"/>
      <c r="EER3217" s="132"/>
      <c r="EES3217" s="132"/>
      <c r="EET3217" s="132"/>
      <c r="EEU3217" s="132"/>
      <c r="EEV3217" s="132"/>
      <c r="EEW3217" s="132"/>
      <c r="EEX3217" s="132"/>
      <c r="EEY3217" s="132"/>
      <c r="EEZ3217" s="132"/>
      <c r="EFA3217" s="132"/>
      <c r="EFB3217" s="132"/>
      <c r="EFC3217" s="132"/>
      <c r="EFD3217" s="132"/>
      <c r="EFE3217" s="132"/>
      <c r="EFF3217" s="132"/>
      <c r="EFG3217" s="132"/>
      <c r="EFH3217" s="132"/>
      <c r="EFI3217" s="132"/>
      <c r="EFJ3217" s="132"/>
      <c r="EFK3217" s="132"/>
      <c r="EFL3217" s="132"/>
      <c r="EFM3217" s="132"/>
      <c r="EFN3217" s="132"/>
      <c r="EFO3217" s="132"/>
      <c r="EFP3217" s="132"/>
      <c r="EFQ3217" s="132"/>
      <c r="EFR3217" s="132"/>
      <c r="EFS3217" s="132"/>
      <c r="EFT3217" s="132"/>
      <c r="EFU3217" s="132"/>
      <c r="EFV3217" s="132"/>
      <c r="EFW3217" s="132"/>
      <c r="EFX3217" s="132"/>
      <c r="EFY3217" s="132"/>
      <c r="EFZ3217" s="132"/>
      <c r="EGA3217" s="132"/>
      <c r="EGB3217" s="132"/>
      <c r="EGC3217" s="132"/>
      <c r="EGD3217" s="132"/>
      <c r="EGE3217" s="132"/>
      <c r="EGF3217" s="132"/>
      <c r="EGG3217" s="132"/>
      <c r="EGH3217" s="132"/>
      <c r="EGI3217" s="132"/>
      <c r="EGJ3217" s="132"/>
      <c r="EGK3217" s="132"/>
      <c r="EGL3217" s="132"/>
      <c r="EGM3217" s="132"/>
      <c r="EGN3217" s="132"/>
      <c r="EGO3217" s="132"/>
      <c r="EGP3217" s="132"/>
      <c r="EGQ3217" s="132"/>
      <c r="EGR3217" s="132"/>
      <c r="EGS3217" s="132"/>
      <c r="EGT3217" s="132"/>
      <c r="EGU3217" s="132"/>
      <c r="EGV3217" s="132"/>
      <c r="EGW3217" s="132"/>
      <c r="EGX3217" s="132"/>
      <c r="EGY3217" s="132"/>
      <c r="EGZ3217" s="132"/>
      <c r="EHA3217" s="132"/>
      <c r="EHB3217" s="132"/>
      <c r="EHC3217" s="132"/>
      <c r="EHD3217" s="132"/>
      <c r="EHE3217" s="132"/>
      <c r="EHF3217" s="132"/>
      <c r="EHG3217" s="132"/>
      <c r="EHH3217" s="132"/>
      <c r="EHI3217" s="132"/>
      <c r="EHJ3217" s="132"/>
      <c r="EHK3217" s="132"/>
      <c r="EHL3217" s="132"/>
      <c r="EHM3217" s="132"/>
      <c r="EHN3217" s="132"/>
      <c r="EHO3217" s="132"/>
      <c r="EHP3217" s="132"/>
      <c r="EHQ3217" s="132"/>
      <c r="EHR3217" s="132"/>
      <c r="EHS3217" s="132"/>
      <c r="EHT3217" s="132"/>
      <c r="EHU3217" s="132"/>
      <c r="EHV3217" s="132"/>
      <c r="EHW3217" s="132"/>
      <c r="EHX3217" s="132"/>
      <c r="EHY3217" s="132"/>
      <c r="EHZ3217" s="132"/>
      <c r="EIA3217" s="132"/>
      <c r="EIB3217" s="132"/>
      <c r="EIC3217" s="132"/>
      <c r="EID3217" s="132"/>
      <c r="EIE3217" s="132"/>
      <c r="EIF3217" s="132"/>
      <c r="EIG3217" s="132"/>
      <c r="EIH3217" s="132"/>
      <c r="EII3217" s="132"/>
      <c r="EIJ3217" s="132"/>
      <c r="EIK3217" s="132"/>
      <c r="EIL3217" s="132"/>
      <c r="EIM3217" s="132"/>
      <c r="EIN3217" s="132"/>
      <c r="EIO3217" s="132"/>
      <c r="EIP3217" s="132"/>
      <c r="EIQ3217" s="132"/>
      <c r="EIR3217" s="132"/>
      <c r="EIS3217" s="132"/>
      <c r="EIT3217" s="132"/>
      <c r="EIU3217" s="132"/>
      <c r="EIV3217" s="132"/>
      <c r="EIW3217" s="132"/>
      <c r="EIX3217" s="132"/>
      <c r="EIY3217" s="132"/>
      <c r="EIZ3217" s="132"/>
      <c r="EJA3217" s="132"/>
      <c r="EJB3217" s="132"/>
      <c r="EJC3217" s="132"/>
      <c r="EJD3217" s="132"/>
      <c r="EJE3217" s="132"/>
      <c r="EJF3217" s="132"/>
      <c r="EJG3217" s="132"/>
      <c r="EJH3217" s="132"/>
      <c r="EJI3217" s="132"/>
      <c r="EJJ3217" s="132"/>
      <c r="EJK3217" s="132"/>
      <c r="EJL3217" s="132"/>
      <c r="EJM3217" s="132"/>
      <c r="EJN3217" s="132"/>
      <c r="EJO3217" s="132"/>
      <c r="EJP3217" s="132"/>
      <c r="EJQ3217" s="132"/>
      <c r="EJR3217" s="132"/>
      <c r="EJS3217" s="132"/>
      <c r="EJT3217" s="132"/>
      <c r="EJU3217" s="132"/>
      <c r="EJV3217" s="132"/>
      <c r="EJW3217" s="132"/>
      <c r="EJX3217" s="132"/>
      <c r="EJY3217" s="132"/>
      <c r="EJZ3217" s="132"/>
      <c r="EKA3217" s="132"/>
      <c r="EKB3217" s="132"/>
      <c r="EKC3217" s="132"/>
      <c r="EKD3217" s="132"/>
      <c r="EKE3217" s="132"/>
      <c r="EKF3217" s="132"/>
      <c r="EKG3217" s="132"/>
      <c r="EKH3217" s="132"/>
      <c r="EKI3217" s="132"/>
      <c r="EKJ3217" s="132"/>
      <c r="EKK3217" s="132"/>
      <c r="EKL3217" s="132"/>
      <c r="EKM3217" s="132"/>
      <c r="EKN3217" s="132"/>
      <c r="EKO3217" s="132"/>
      <c r="EKP3217" s="132"/>
      <c r="EKQ3217" s="132"/>
      <c r="EKR3217" s="132"/>
      <c r="EKS3217" s="132"/>
      <c r="EKT3217" s="132"/>
      <c r="EKU3217" s="132"/>
      <c r="EKV3217" s="132"/>
      <c r="EKW3217" s="132"/>
      <c r="EKX3217" s="132"/>
      <c r="EKY3217" s="132"/>
      <c r="EKZ3217" s="132"/>
      <c r="ELA3217" s="132"/>
      <c r="ELB3217" s="132"/>
      <c r="ELC3217" s="132"/>
      <c r="ELD3217" s="132"/>
      <c r="ELE3217" s="132"/>
      <c r="ELF3217" s="132"/>
      <c r="ELG3217" s="132"/>
      <c r="ELH3217" s="132"/>
      <c r="ELI3217" s="132"/>
      <c r="ELJ3217" s="132"/>
      <c r="ELK3217" s="132"/>
      <c r="ELL3217" s="132"/>
      <c r="ELM3217" s="132"/>
      <c r="ELN3217" s="132"/>
      <c r="ELO3217" s="132"/>
      <c r="ELP3217" s="132"/>
      <c r="ELQ3217" s="132"/>
      <c r="ELR3217" s="132"/>
      <c r="ELS3217" s="132"/>
      <c r="ELT3217" s="132"/>
      <c r="ELU3217" s="132"/>
      <c r="ELV3217" s="132"/>
      <c r="ELW3217" s="132"/>
      <c r="ELX3217" s="132"/>
      <c r="ELY3217" s="132"/>
      <c r="ELZ3217" s="132"/>
      <c r="EMA3217" s="132"/>
      <c r="EMB3217" s="132"/>
      <c r="EMC3217" s="132"/>
      <c r="EMD3217" s="132"/>
      <c r="EME3217" s="132"/>
      <c r="EMF3217" s="132"/>
      <c r="EMG3217" s="132"/>
      <c r="EMH3217" s="132"/>
      <c r="EMI3217" s="132"/>
      <c r="EMJ3217" s="132"/>
      <c r="EMK3217" s="132"/>
      <c r="EML3217" s="132"/>
      <c r="EMM3217" s="132"/>
      <c r="EMN3217" s="132"/>
      <c r="EMO3217" s="132"/>
      <c r="EMP3217" s="132"/>
      <c r="EMQ3217" s="132"/>
      <c r="EMR3217" s="132"/>
      <c r="EMS3217" s="132"/>
      <c r="EMT3217" s="132"/>
      <c r="EMU3217" s="132"/>
      <c r="EMV3217" s="132"/>
      <c r="EMW3217" s="132"/>
      <c r="EMX3217" s="132"/>
      <c r="EMY3217" s="132"/>
      <c r="EMZ3217" s="132"/>
      <c r="ENA3217" s="132"/>
      <c r="ENB3217" s="132"/>
      <c r="ENC3217" s="132"/>
      <c r="END3217" s="132"/>
      <c r="ENE3217" s="132"/>
      <c r="ENF3217" s="132"/>
      <c r="ENG3217" s="132"/>
      <c r="ENH3217" s="132"/>
      <c r="ENI3217" s="132"/>
      <c r="ENJ3217" s="132"/>
      <c r="ENK3217" s="132"/>
      <c r="ENL3217" s="132"/>
      <c r="ENM3217" s="132"/>
      <c r="ENN3217" s="132"/>
      <c r="ENO3217" s="132"/>
      <c r="ENP3217" s="132"/>
      <c r="ENQ3217" s="132"/>
      <c r="ENR3217" s="132"/>
      <c r="ENS3217" s="132"/>
      <c r="ENT3217" s="132"/>
      <c r="ENU3217" s="132"/>
      <c r="ENV3217" s="132"/>
      <c r="ENW3217" s="132"/>
      <c r="ENX3217" s="132"/>
      <c r="ENY3217" s="132"/>
      <c r="ENZ3217" s="132"/>
      <c r="EOA3217" s="132"/>
      <c r="EOB3217" s="132"/>
      <c r="EOC3217" s="132"/>
      <c r="EOD3217" s="132"/>
      <c r="EOE3217" s="132"/>
      <c r="EOF3217" s="132"/>
      <c r="EOG3217" s="132"/>
      <c r="EOH3217" s="132"/>
      <c r="EOI3217" s="132"/>
      <c r="EOJ3217" s="132"/>
      <c r="EOK3217" s="132"/>
      <c r="EOL3217" s="132"/>
      <c r="EOM3217" s="132"/>
      <c r="EON3217" s="132"/>
      <c r="EOO3217" s="132"/>
      <c r="EOP3217" s="132"/>
      <c r="EOQ3217" s="132"/>
      <c r="EOR3217" s="132"/>
      <c r="EOS3217" s="132"/>
      <c r="EOT3217" s="132"/>
      <c r="EOU3217" s="132"/>
      <c r="EOV3217" s="132"/>
      <c r="EOW3217" s="132"/>
      <c r="EOX3217" s="132"/>
      <c r="EOY3217" s="132"/>
      <c r="EOZ3217" s="132"/>
      <c r="EPA3217" s="132"/>
      <c r="EPB3217" s="132"/>
      <c r="EPC3217" s="132"/>
      <c r="EPD3217" s="132"/>
      <c r="EPE3217" s="132"/>
      <c r="EPF3217" s="132"/>
      <c r="EPG3217" s="132"/>
      <c r="EPH3217" s="132"/>
      <c r="EPI3217" s="132"/>
      <c r="EPJ3217" s="132"/>
      <c r="EPK3217" s="132"/>
      <c r="EPL3217" s="132"/>
      <c r="EPM3217" s="132"/>
      <c r="EPN3217" s="132"/>
      <c r="EPO3217" s="132"/>
      <c r="EPP3217" s="132"/>
      <c r="EPQ3217" s="132"/>
      <c r="EPR3217" s="132"/>
      <c r="EPS3217" s="132"/>
      <c r="EPT3217" s="132"/>
      <c r="EPU3217" s="132"/>
      <c r="EPV3217" s="132"/>
      <c r="EPW3217" s="132"/>
      <c r="EPX3217" s="132"/>
      <c r="EPY3217" s="132"/>
      <c r="EPZ3217" s="132"/>
      <c r="EQA3217" s="132"/>
      <c r="EQB3217" s="132"/>
      <c r="EQC3217" s="132"/>
      <c r="EQD3217" s="132"/>
      <c r="EQE3217" s="132"/>
      <c r="EQF3217" s="132"/>
      <c r="EQG3217" s="132"/>
      <c r="EQH3217" s="132"/>
      <c r="EQI3217" s="132"/>
      <c r="EQJ3217" s="132"/>
      <c r="EQK3217" s="132"/>
      <c r="EQL3217" s="132"/>
      <c r="EQM3217" s="132"/>
      <c r="EQN3217" s="132"/>
      <c r="EQO3217" s="132"/>
      <c r="EQP3217" s="132"/>
      <c r="EQQ3217" s="132"/>
      <c r="EQR3217" s="132"/>
      <c r="EQS3217" s="132"/>
      <c r="EQT3217" s="132"/>
      <c r="EQU3217" s="132"/>
      <c r="EQV3217" s="132"/>
      <c r="EQW3217" s="132"/>
      <c r="EQX3217" s="132"/>
      <c r="EQY3217" s="132"/>
      <c r="EQZ3217" s="132"/>
      <c r="ERA3217" s="132"/>
      <c r="ERB3217" s="132"/>
      <c r="ERC3217" s="132"/>
      <c r="ERD3217" s="132"/>
      <c r="ERE3217" s="132"/>
      <c r="ERF3217" s="132"/>
      <c r="ERG3217" s="132"/>
      <c r="ERH3217" s="132"/>
      <c r="ERI3217" s="132"/>
      <c r="ERJ3217" s="132"/>
      <c r="ERK3217" s="132"/>
      <c r="ERL3217" s="132"/>
      <c r="ERM3217" s="132"/>
      <c r="ERN3217" s="132"/>
      <c r="ERO3217" s="132"/>
      <c r="ERP3217" s="132"/>
      <c r="ERQ3217" s="132"/>
      <c r="ERR3217" s="132"/>
      <c r="ERS3217" s="132"/>
      <c r="ERT3217" s="132"/>
      <c r="ERU3217" s="132"/>
      <c r="ERV3217" s="132"/>
      <c r="ERW3217" s="132"/>
      <c r="ERX3217" s="132"/>
      <c r="ERY3217" s="132"/>
      <c r="ERZ3217" s="132"/>
      <c r="ESA3217" s="132"/>
      <c r="ESB3217" s="132"/>
      <c r="ESC3217" s="132"/>
      <c r="ESD3217" s="132"/>
      <c r="ESE3217" s="132"/>
      <c r="ESF3217" s="132"/>
      <c r="ESG3217" s="132"/>
      <c r="ESH3217" s="132"/>
      <c r="ESI3217" s="132"/>
      <c r="ESJ3217" s="132"/>
      <c r="ESK3217" s="132"/>
      <c r="ESL3217" s="132"/>
      <c r="ESM3217" s="132"/>
      <c r="ESN3217" s="132"/>
      <c r="ESO3217" s="132"/>
      <c r="ESP3217" s="132"/>
      <c r="ESQ3217" s="132"/>
      <c r="ESR3217" s="132"/>
      <c r="ESS3217" s="132"/>
      <c r="EST3217" s="132"/>
      <c r="ESU3217" s="132"/>
      <c r="ESV3217" s="132"/>
      <c r="ESW3217" s="132"/>
      <c r="ESX3217" s="132"/>
      <c r="ESY3217" s="132"/>
      <c r="ESZ3217" s="132"/>
      <c r="ETA3217" s="132"/>
      <c r="ETB3217" s="132"/>
      <c r="ETC3217" s="132"/>
      <c r="ETD3217" s="132"/>
      <c r="ETE3217" s="132"/>
      <c r="ETF3217" s="132"/>
      <c r="ETG3217" s="132"/>
      <c r="ETH3217" s="132"/>
      <c r="ETI3217" s="132"/>
      <c r="ETJ3217" s="132"/>
      <c r="ETK3217" s="132"/>
      <c r="ETL3217" s="132"/>
      <c r="ETM3217" s="132"/>
      <c r="ETN3217" s="132"/>
      <c r="ETO3217" s="132"/>
      <c r="ETP3217" s="132"/>
      <c r="ETQ3217" s="132"/>
      <c r="ETR3217" s="132"/>
      <c r="ETS3217" s="132"/>
      <c r="ETT3217" s="132"/>
      <c r="ETU3217" s="132"/>
      <c r="ETV3217" s="132"/>
      <c r="ETW3217" s="132"/>
      <c r="ETX3217" s="132"/>
      <c r="ETY3217" s="132"/>
      <c r="ETZ3217" s="132"/>
      <c r="EUA3217" s="132"/>
      <c r="EUB3217" s="132"/>
      <c r="EUC3217" s="132"/>
      <c r="EUD3217" s="132"/>
      <c r="EUE3217" s="132"/>
      <c r="EUF3217" s="132"/>
      <c r="EUG3217" s="132"/>
      <c r="EUH3217" s="132"/>
      <c r="EUI3217" s="132"/>
      <c r="EUJ3217" s="132"/>
      <c r="EUK3217" s="132"/>
      <c r="EUL3217" s="132"/>
      <c r="EUM3217" s="132"/>
      <c r="EUN3217" s="132"/>
      <c r="EUO3217" s="132"/>
      <c r="EUP3217" s="132"/>
      <c r="EUQ3217" s="132"/>
      <c r="EUR3217" s="132"/>
      <c r="EUS3217" s="132"/>
      <c r="EUT3217" s="132"/>
      <c r="EUU3217" s="132"/>
      <c r="EUV3217" s="132"/>
      <c r="EUW3217" s="132"/>
      <c r="EUX3217" s="132"/>
      <c r="EUY3217" s="132"/>
      <c r="EUZ3217" s="132"/>
      <c r="EVA3217" s="132"/>
      <c r="EVB3217" s="132"/>
      <c r="EVC3217" s="132"/>
      <c r="EVD3217" s="132"/>
      <c r="EVE3217" s="132"/>
      <c r="EVF3217" s="132"/>
      <c r="EVG3217" s="132"/>
      <c r="EVH3217" s="132"/>
      <c r="EVI3217" s="132"/>
      <c r="EVJ3217" s="132"/>
      <c r="EVK3217" s="132"/>
      <c r="EVL3217" s="132"/>
      <c r="EVM3217" s="132"/>
      <c r="EVN3217" s="132"/>
      <c r="EVO3217" s="132"/>
      <c r="EVP3217" s="132"/>
      <c r="EVQ3217" s="132"/>
      <c r="EVR3217" s="132"/>
      <c r="EVS3217" s="132"/>
      <c r="EVT3217" s="132"/>
      <c r="EVU3217" s="132"/>
      <c r="EVV3217" s="132"/>
      <c r="EVW3217" s="132"/>
      <c r="EVX3217" s="132"/>
      <c r="EVY3217" s="132"/>
      <c r="EVZ3217" s="132"/>
      <c r="EWA3217" s="132"/>
      <c r="EWB3217" s="132"/>
      <c r="EWC3217" s="132"/>
      <c r="EWD3217" s="132"/>
      <c r="EWE3217" s="132"/>
      <c r="EWF3217" s="132"/>
      <c r="EWG3217" s="132"/>
      <c r="EWH3217" s="132"/>
      <c r="EWI3217" s="132"/>
      <c r="EWJ3217" s="132"/>
      <c r="EWK3217" s="132"/>
      <c r="EWL3217" s="132"/>
      <c r="EWM3217" s="132"/>
      <c r="EWN3217" s="132"/>
      <c r="EWO3217" s="132"/>
      <c r="EWP3217" s="132"/>
      <c r="EWQ3217" s="132"/>
      <c r="EWR3217" s="132"/>
      <c r="EWS3217" s="132"/>
      <c r="EWT3217" s="132"/>
      <c r="EWU3217" s="132"/>
      <c r="EWV3217" s="132"/>
      <c r="EWW3217" s="132"/>
      <c r="EWX3217" s="132"/>
      <c r="EWY3217" s="132"/>
      <c r="EWZ3217" s="132"/>
      <c r="EXA3217" s="132"/>
      <c r="EXB3217" s="132"/>
      <c r="EXC3217" s="132"/>
      <c r="EXD3217" s="132"/>
      <c r="EXE3217" s="132"/>
      <c r="EXF3217" s="132"/>
      <c r="EXG3217" s="132"/>
      <c r="EXH3217" s="132"/>
      <c r="EXI3217" s="132"/>
      <c r="EXJ3217" s="132"/>
      <c r="EXK3217" s="132"/>
      <c r="EXL3217" s="132"/>
      <c r="EXM3217" s="132"/>
      <c r="EXN3217" s="132"/>
      <c r="EXO3217" s="132"/>
      <c r="EXP3217" s="132"/>
      <c r="EXQ3217" s="132"/>
      <c r="EXR3217" s="132"/>
      <c r="EXS3217" s="132"/>
      <c r="EXT3217" s="132"/>
      <c r="EXU3217" s="132"/>
      <c r="EXV3217" s="132"/>
      <c r="EXW3217" s="132"/>
      <c r="EXX3217" s="132"/>
      <c r="EXY3217" s="132"/>
      <c r="EXZ3217" s="132"/>
      <c r="EYA3217" s="132"/>
      <c r="EYB3217" s="132"/>
      <c r="EYC3217" s="132"/>
      <c r="EYD3217" s="132"/>
      <c r="EYE3217" s="132"/>
      <c r="EYF3217" s="132"/>
      <c r="EYG3217" s="132"/>
      <c r="EYH3217" s="132"/>
      <c r="EYI3217" s="132"/>
      <c r="EYJ3217" s="132"/>
      <c r="EYK3217" s="132"/>
      <c r="EYL3217" s="132"/>
      <c r="EYM3217" s="132"/>
      <c r="EYN3217" s="132"/>
      <c r="EYO3217" s="132"/>
      <c r="EYP3217" s="132"/>
      <c r="EYQ3217" s="132"/>
      <c r="EYR3217" s="132"/>
      <c r="EYS3217" s="132"/>
      <c r="EYT3217" s="132"/>
      <c r="EYU3217" s="132"/>
      <c r="EYV3217" s="132"/>
      <c r="EYW3217" s="132"/>
      <c r="EYX3217" s="132"/>
      <c r="EYY3217" s="132"/>
      <c r="EYZ3217" s="132"/>
      <c r="EZA3217" s="132"/>
      <c r="EZB3217" s="132"/>
      <c r="EZC3217" s="132"/>
      <c r="EZD3217" s="132"/>
      <c r="EZE3217" s="132"/>
      <c r="EZF3217" s="132"/>
      <c r="EZG3217" s="132"/>
      <c r="EZH3217" s="132"/>
      <c r="EZI3217" s="132"/>
      <c r="EZJ3217" s="132"/>
      <c r="EZK3217" s="132"/>
      <c r="EZL3217" s="132"/>
      <c r="EZM3217" s="132"/>
      <c r="EZN3217" s="132"/>
      <c r="EZO3217" s="132"/>
      <c r="EZP3217" s="132"/>
      <c r="EZQ3217" s="132"/>
      <c r="EZR3217" s="132"/>
      <c r="EZS3217" s="132"/>
      <c r="EZT3217" s="132"/>
      <c r="EZU3217" s="132"/>
      <c r="EZV3217" s="132"/>
      <c r="EZW3217" s="132"/>
      <c r="EZX3217" s="132"/>
      <c r="EZY3217" s="132"/>
      <c r="EZZ3217" s="132"/>
      <c r="FAA3217" s="132"/>
      <c r="FAB3217" s="132"/>
      <c r="FAC3217" s="132"/>
      <c r="FAD3217" s="132"/>
      <c r="FAE3217" s="132"/>
      <c r="FAF3217" s="132"/>
      <c r="FAG3217" s="132"/>
      <c r="FAH3217" s="132"/>
      <c r="FAI3217" s="132"/>
      <c r="FAJ3217" s="132"/>
      <c r="FAK3217" s="132"/>
      <c r="FAL3217" s="132"/>
      <c r="FAM3217" s="132"/>
      <c r="FAN3217" s="132"/>
      <c r="FAO3217" s="132"/>
      <c r="FAP3217" s="132"/>
      <c r="FAQ3217" s="132"/>
      <c r="FAR3217" s="132"/>
      <c r="FAS3217" s="132"/>
      <c r="FAT3217" s="132"/>
      <c r="FAU3217" s="132"/>
      <c r="FAV3217" s="132"/>
      <c r="FAW3217" s="132"/>
      <c r="FAX3217" s="132"/>
      <c r="FAY3217" s="132"/>
      <c r="FAZ3217" s="132"/>
      <c r="FBA3217" s="132"/>
      <c r="FBB3217" s="132"/>
      <c r="FBC3217" s="132"/>
      <c r="FBD3217" s="132"/>
      <c r="FBE3217" s="132"/>
      <c r="FBF3217" s="132"/>
      <c r="FBG3217" s="132"/>
      <c r="FBH3217" s="132"/>
      <c r="FBI3217" s="132"/>
      <c r="FBJ3217" s="132"/>
      <c r="FBK3217" s="132"/>
      <c r="FBL3217" s="132"/>
      <c r="FBM3217" s="132"/>
      <c r="FBN3217" s="132"/>
      <c r="FBO3217" s="132"/>
      <c r="FBP3217" s="132"/>
      <c r="FBQ3217" s="132"/>
      <c r="FBR3217" s="132"/>
      <c r="FBS3217" s="132"/>
      <c r="FBT3217" s="132"/>
      <c r="FBU3217" s="132"/>
      <c r="FBV3217" s="132"/>
      <c r="FBW3217" s="132"/>
      <c r="FBX3217" s="132"/>
      <c r="FBY3217" s="132"/>
      <c r="FBZ3217" s="132"/>
      <c r="FCA3217" s="132"/>
      <c r="FCB3217" s="132"/>
      <c r="FCC3217" s="132"/>
      <c r="FCD3217" s="132"/>
      <c r="FCE3217" s="132"/>
      <c r="FCF3217" s="132"/>
      <c r="FCG3217" s="132"/>
      <c r="FCH3217" s="132"/>
      <c r="FCI3217" s="132"/>
      <c r="FCJ3217" s="132"/>
      <c r="FCK3217" s="132"/>
      <c r="FCL3217" s="132"/>
      <c r="FCM3217" s="132"/>
      <c r="FCN3217" s="132"/>
      <c r="FCO3217" s="132"/>
      <c r="FCP3217" s="132"/>
      <c r="FCQ3217" s="132"/>
      <c r="FCR3217" s="132"/>
      <c r="FCS3217" s="132"/>
      <c r="FCT3217" s="132"/>
      <c r="FCU3217" s="132"/>
      <c r="FCV3217" s="132"/>
      <c r="FCW3217" s="132"/>
      <c r="FCX3217" s="132"/>
      <c r="FCY3217" s="132"/>
      <c r="FCZ3217" s="132"/>
      <c r="FDA3217" s="132"/>
      <c r="FDB3217" s="132"/>
      <c r="FDC3217" s="132"/>
      <c r="FDD3217" s="132"/>
      <c r="FDE3217" s="132"/>
      <c r="FDF3217" s="132"/>
      <c r="FDG3217" s="132"/>
      <c r="FDH3217" s="132"/>
      <c r="FDI3217" s="132"/>
      <c r="FDJ3217" s="132"/>
      <c r="FDK3217" s="132"/>
      <c r="FDL3217" s="132"/>
      <c r="FDM3217" s="132"/>
      <c r="FDN3217" s="132"/>
      <c r="FDO3217" s="132"/>
      <c r="FDP3217" s="132"/>
      <c r="FDQ3217" s="132"/>
      <c r="FDR3217" s="132"/>
      <c r="FDS3217" s="132"/>
      <c r="FDT3217" s="132"/>
      <c r="FDU3217" s="132"/>
      <c r="FDV3217" s="132"/>
      <c r="FDW3217" s="132"/>
      <c r="FDX3217" s="132"/>
      <c r="FDY3217" s="132"/>
      <c r="FDZ3217" s="132"/>
      <c r="FEA3217" s="132"/>
      <c r="FEB3217" s="132"/>
      <c r="FEC3217" s="132"/>
      <c r="FED3217" s="132"/>
      <c r="FEE3217" s="132"/>
      <c r="FEF3217" s="132"/>
      <c r="FEG3217" s="132"/>
      <c r="FEH3217" s="132"/>
      <c r="FEI3217" s="132"/>
      <c r="FEJ3217" s="132"/>
      <c r="FEK3217" s="132"/>
      <c r="FEL3217" s="132"/>
      <c r="FEM3217" s="132"/>
      <c r="FEN3217" s="132"/>
      <c r="FEO3217" s="132"/>
      <c r="FEP3217" s="132"/>
      <c r="FEQ3217" s="132"/>
      <c r="FER3217" s="132"/>
      <c r="FES3217" s="132"/>
      <c r="FET3217" s="132"/>
      <c r="FEU3217" s="132"/>
      <c r="FEV3217" s="132"/>
      <c r="FEW3217" s="132"/>
      <c r="FEX3217" s="132"/>
      <c r="FEY3217" s="132"/>
      <c r="FEZ3217" s="132"/>
      <c r="FFA3217" s="132"/>
      <c r="FFB3217" s="132"/>
      <c r="FFC3217" s="132"/>
      <c r="FFD3217" s="132"/>
      <c r="FFE3217" s="132"/>
      <c r="FFF3217" s="132"/>
      <c r="FFG3217" s="132"/>
      <c r="FFH3217" s="132"/>
      <c r="FFI3217" s="132"/>
      <c r="FFJ3217" s="132"/>
      <c r="FFK3217" s="132"/>
      <c r="FFL3217" s="132"/>
      <c r="FFM3217" s="132"/>
      <c r="FFN3217" s="132"/>
      <c r="FFO3217" s="132"/>
      <c r="FFP3217" s="132"/>
      <c r="FFQ3217" s="132"/>
      <c r="FFR3217" s="132"/>
      <c r="FFS3217" s="132"/>
      <c r="FFT3217" s="132"/>
      <c r="FFU3217" s="132"/>
      <c r="FFV3217" s="132"/>
      <c r="FFW3217" s="132"/>
      <c r="FFX3217" s="132"/>
      <c r="FFY3217" s="132"/>
      <c r="FFZ3217" s="132"/>
      <c r="FGA3217" s="132"/>
      <c r="FGB3217" s="132"/>
      <c r="FGC3217" s="132"/>
      <c r="FGD3217" s="132"/>
      <c r="FGE3217" s="132"/>
      <c r="FGF3217" s="132"/>
      <c r="FGG3217" s="132"/>
      <c r="FGH3217" s="132"/>
      <c r="FGI3217" s="132"/>
      <c r="FGJ3217" s="132"/>
      <c r="FGK3217" s="132"/>
      <c r="FGL3217" s="132"/>
      <c r="FGM3217" s="132"/>
      <c r="FGN3217" s="132"/>
      <c r="FGO3217" s="132"/>
      <c r="FGP3217" s="132"/>
      <c r="FGQ3217" s="132"/>
      <c r="FGR3217" s="132"/>
      <c r="FGS3217" s="132"/>
      <c r="FGT3217" s="132"/>
      <c r="FGU3217" s="132"/>
      <c r="FGV3217" s="132"/>
      <c r="FGW3217" s="132"/>
      <c r="FGX3217" s="132"/>
      <c r="FGY3217" s="132"/>
      <c r="FGZ3217" s="132"/>
      <c r="FHA3217" s="132"/>
      <c r="FHB3217" s="132"/>
      <c r="FHC3217" s="132"/>
      <c r="FHD3217" s="132"/>
      <c r="FHE3217" s="132"/>
      <c r="FHF3217" s="132"/>
      <c r="FHG3217" s="132"/>
      <c r="FHH3217" s="132"/>
      <c r="FHI3217" s="132"/>
      <c r="FHJ3217" s="132"/>
      <c r="FHK3217" s="132"/>
      <c r="FHL3217" s="132"/>
      <c r="FHM3217" s="132"/>
      <c r="FHN3217" s="132"/>
      <c r="FHO3217" s="132"/>
      <c r="FHP3217" s="132"/>
      <c r="FHQ3217" s="132"/>
      <c r="FHR3217" s="132"/>
      <c r="FHS3217" s="132"/>
      <c r="FHT3217" s="132"/>
      <c r="FHU3217" s="132"/>
      <c r="FHV3217" s="132"/>
      <c r="FHW3217" s="132"/>
      <c r="FHX3217" s="132"/>
      <c r="FHY3217" s="132"/>
      <c r="FHZ3217" s="132"/>
      <c r="FIA3217" s="132"/>
      <c r="FIB3217" s="132"/>
      <c r="FIC3217" s="132"/>
      <c r="FID3217" s="132"/>
      <c r="FIE3217" s="132"/>
      <c r="FIF3217" s="132"/>
      <c r="FIG3217" s="132"/>
      <c r="FIH3217" s="132"/>
      <c r="FII3217" s="132"/>
      <c r="FIJ3217" s="132"/>
      <c r="FIK3217" s="132"/>
      <c r="FIL3217" s="132"/>
      <c r="FIM3217" s="132"/>
      <c r="FIN3217" s="132"/>
      <c r="FIO3217" s="132"/>
      <c r="FIP3217" s="132"/>
      <c r="FIQ3217" s="132"/>
      <c r="FIR3217" s="132"/>
      <c r="FIS3217" s="132"/>
      <c r="FIT3217" s="132"/>
      <c r="FIU3217" s="132"/>
      <c r="FIV3217" s="132"/>
      <c r="FIW3217" s="132"/>
      <c r="FIX3217" s="132"/>
      <c r="FIY3217" s="132"/>
      <c r="FIZ3217" s="132"/>
      <c r="FJA3217" s="132"/>
      <c r="FJB3217" s="132"/>
      <c r="FJC3217" s="132"/>
      <c r="FJD3217" s="132"/>
      <c r="FJE3217" s="132"/>
      <c r="FJF3217" s="132"/>
      <c r="FJG3217" s="132"/>
      <c r="FJH3217" s="132"/>
      <c r="FJI3217" s="132"/>
      <c r="FJJ3217" s="132"/>
      <c r="FJK3217" s="132"/>
      <c r="FJL3217" s="132"/>
      <c r="FJM3217" s="132"/>
      <c r="FJN3217" s="132"/>
      <c r="FJO3217" s="132"/>
      <c r="FJP3217" s="132"/>
      <c r="FJQ3217" s="132"/>
      <c r="FJR3217" s="132"/>
      <c r="FJS3217" s="132"/>
      <c r="FJT3217" s="132"/>
      <c r="FJU3217" s="132"/>
      <c r="FJV3217" s="132"/>
      <c r="FJW3217" s="132"/>
      <c r="FJX3217" s="132"/>
      <c r="FJY3217" s="132"/>
      <c r="FJZ3217" s="132"/>
      <c r="FKA3217" s="132"/>
      <c r="FKB3217" s="132"/>
      <c r="FKC3217" s="132"/>
      <c r="FKD3217" s="132"/>
      <c r="FKE3217" s="132"/>
      <c r="FKF3217" s="132"/>
      <c r="FKG3217" s="132"/>
      <c r="FKH3217" s="132"/>
      <c r="FKI3217" s="132"/>
      <c r="FKJ3217" s="132"/>
      <c r="FKK3217" s="132"/>
      <c r="FKL3217" s="132"/>
      <c r="FKM3217" s="132"/>
      <c r="FKN3217" s="132"/>
      <c r="FKO3217" s="132"/>
      <c r="FKP3217" s="132"/>
      <c r="FKQ3217" s="132"/>
      <c r="FKR3217" s="132"/>
      <c r="FKS3217" s="132"/>
      <c r="FKT3217" s="132"/>
      <c r="FKU3217" s="132"/>
      <c r="FKV3217" s="132"/>
      <c r="FKW3217" s="132"/>
      <c r="FKX3217" s="132"/>
      <c r="FKY3217" s="132"/>
      <c r="FKZ3217" s="132"/>
      <c r="FLA3217" s="132"/>
      <c r="FLB3217" s="132"/>
      <c r="FLC3217" s="132"/>
      <c r="FLD3217" s="132"/>
      <c r="FLE3217" s="132"/>
      <c r="FLF3217" s="132"/>
      <c r="FLG3217" s="132"/>
      <c r="FLH3217" s="132"/>
      <c r="FLI3217" s="132"/>
      <c r="FLJ3217" s="132"/>
      <c r="FLK3217" s="132"/>
      <c r="FLL3217" s="132"/>
      <c r="FLM3217" s="132"/>
      <c r="FLN3217" s="132"/>
      <c r="FLO3217" s="132"/>
      <c r="FLP3217" s="132"/>
      <c r="FLQ3217" s="132"/>
      <c r="FLR3217" s="132"/>
      <c r="FLS3217" s="132"/>
      <c r="FLT3217" s="132"/>
      <c r="FLU3217" s="132"/>
      <c r="FLV3217" s="132"/>
      <c r="FLW3217" s="132"/>
      <c r="FLX3217" s="132"/>
      <c r="FLY3217" s="132"/>
      <c r="FLZ3217" s="132"/>
      <c r="FMA3217" s="132"/>
      <c r="FMB3217" s="132"/>
      <c r="FMC3217" s="132"/>
      <c r="FMD3217" s="132"/>
      <c r="FME3217" s="132"/>
      <c r="FMF3217" s="132"/>
      <c r="FMG3217" s="132"/>
      <c r="FMH3217" s="132"/>
      <c r="FMI3217" s="132"/>
      <c r="FMJ3217" s="132"/>
      <c r="FMK3217" s="132"/>
      <c r="FML3217" s="132"/>
      <c r="FMM3217" s="132"/>
      <c r="FMN3217" s="132"/>
      <c r="FMO3217" s="132"/>
      <c r="FMP3217" s="132"/>
      <c r="FMQ3217" s="132"/>
      <c r="FMR3217" s="132"/>
      <c r="FMS3217" s="132"/>
      <c r="FMT3217" s="132"/>
      <c r="FMU3217" s="132"/>
      <c r="FMV3217" s="132"/>
      <c r="FMW3217" s="132"/>
      <c r="FMX3217" s="132"/>
      <c r="FMY3217" s="132"/>
      <c r="FMZ3217" s="132"/>
      <c r="FNA3217" s="132"/>
      <c r="FNB3217" s="132"/>
      <c r="FNC3217" s="132"/>
      <c r="FND3217" s="132"/>
      <c r="FNE3217" s="132"/>
      <c r="FNF3217" s="132"/>
      <c r="FNG3217" s="132"/>
      <c r="FNH3217" s="132"/>
      <c r="FNI3217" s="132"/>
      <c r="FNJ3217" s="132"/>
      <c r="FNK3217" s="132"/>
      <c r="FNL3217" s="132"/>
      <c r="FNM3217" s="132"/>
      <c r="FNN3217" s="132"/>
      <c r="FNO3217" s="132"/>
      <c r="FNP3217" s="132"/>
      <c r="FNQ3217" s="132"/>
      <c r="FNR3217" s="132"/>
      <c r="FNS3217" s="132"/>
      <c r="FNT3217" s="132"/>
      <c r="FNU3217" s="132"/>
      <c r="FNV3217" s="132"/>
      <c r="FNW3217" s="132"/>
      <c r="FNX3217" s="132"/>
      <c r="FNY3217" s="132"/>
      <c r="FNZ3217" s="132"/>
      <c r="FOA3217" s="132"/>
      <c r="FOB3217" s="132"/>
      <c r="FOC3217" s="132"/>
      <c r="FOD3217" s="132"/>
      <c r="FOE3217" s="132"/>
      <c r="FOF3217" s="132"/>
      <c r="FOG3217" s="132"/>
      <c r="FOH3217" s="132"/>
      <c r="FOI3217" s="132"/>
      <c r="FOJ3217" s="132"/>
      <c r="FOK3217" s="132"/>
      <c r="FOL3217" s="132"/>
      <c r="FOM3217" s="132"/>
      <c r="FON3217" s="132"/>
      <c r="FOO3217" s="132"/>
      <c r="FOP3217" s="132"/>
      <c r="FOQ3217" s="132"/>
      <c r="FOR3217" s="132"/>
      <c r="FOS3217" s="132"/>
      <c r="FOT3217" s="132"/>
      <c r="FOU3217" s="132"/>
      <c r="FOV3217" s="132"/>
      <c r="FOW3217" s="132"/>
      <c r="FOX3217" s="132"/>
      <c r="FOY3217" s="132"/>
      <c r="FOZ3217" s="132"/>
      <c r="FPA3217" s="132"/>
      <c r="FPB3217" s="132"/>
      <c r="FPC3217" s="132"/>
      <c r="FPD3217" s="132"/>
      <c r="FPE3217" s="132"/>
      <c r="FPF3217" s="132"/>
      <c r="FPG3217" s="132"/>
      <c r="FPH3217" s="132"/>
      <c r="FPI3217" s="132"/>
      <c r="FPJ3217" s="132"/>
      <c r="FPK3217" s="132"/>
      <c r="FPL3217" s="132"/>
      <c r="FPM3217" s="132"/>
      <c r="FPN3217" s="132"/>
      <c r="FPO3217" s="132"/>
      <c r="FPP3217" s="132"/>
      <c r="FPQ3217" s="132"/>
      <c r="FPR3217" s="132"/>
      <c r="FPS3217" s="132"/>
      <c r="FPT3217" s="132"/>
      <c r="FPU3217" s="132"/>
      <c r="FPV3217" s="132"/>
      <c r="FPW3217" s="132"/>
      <c r="FPX3217" s="132"/>
      <c r="FPY3217" s="132"/>
      <c r="FPZ3217" s="132"/>
      <c r="FQA3217" s="132"/>
      <c r="FQB3217" s="132"/>
      <c r="FQC3217" s="132"/>
      <c r="FQD3217" s="132"/>
      <c r="FQE3217" s="132"/>
      <c r="FQF3217" s="132"/>
      <c r="FQG3217" s="132"/>
      <c r="FQH3217" s="132"/>
      <c r="FQI3217" s="132"/>
      <c r="FQJ3217" s="132"/>
      <c r="FQK3217" s="132"/>
      <c r="FQL3217" s="132"/>
      <c r="FQM3217" s="132"/>
      <c r="FQN3217" s="132"/>
      <c r="FQO3217" s="132"/>
      <c r="FQP3217" s="132"/>
      <c r="FQQ3217" s="132"/>
      <c r="FQR3217" s="132"/>
      <c r="FQS3217" s="132"/>
      <c r="FQT3217" s="132"/>
      <c r="FQU3217" s="132"/>
      <c r="FQV3217" s="132"/>
      <c r="FQW3217" s="132"/>
      <c r="FQX3217" s="132"/>
      <c r="FQY3217" s="132"/>
      <c r="FQZ3217" s="132"/>
      <c r="FRA3217" s="132"/>
      <c r="FRB3217" s="132"/>
      <c r="FRC3217" s="132"/>
      <c r="FRD3217" s="132"/>
      <c r="FRE3217" s="132"/>
      <c r="FRF3217" s="132"/>
      <c r="FRG3217" s="132"/>
      <c r="FRH3217" s="132"/>
      <c r="FRI3217" s="132"/>
      <c r="FRJ3217" s="132"/>
      <c r="FRK3217" s="132"/>
      <c r="FRL3217" s="132"/>
      <c r="FRM3217" s="132"/>
      <c r="FRN3217" s="132"/>
      <c r="FRO3217" s="132"/>
      <c r="FRP3217" s="132"/>
      <c r="FRQ3217" s="132"/>
      <c r="FRR3217" s="132"/>
      <c r="FRS3217" s="132"/>
      <c r="FRT3217" s="132"/>
      <c r="FRU3217" s="132"/>
      <c r="FRV3217" s="132"/>
      <c r="FRW3217" s="132"/>
      <c r="FRX3217" s="132"/>
      <c r="FRY3217" s="132"/>
      <c r="FRZ3217" s="132"/>
      <c r="FSA3217" s="132"/>
      <c r="FSB3217" s="132"/>
      <c r="FSC3217" s="132"/>
      <c r="FSD3217" s="132"/>
      <c r="FSE3217" s="132"/>
      <c r="FSF3217" s="132"/>
      <c r="FSG3217" s="132"/>
      <c r="FSH3217" s="132"/>
      <c r="FSI3217" s="132"/>
      <c r="FSJ3217" s="132"/>
      <c r="FSK3217" s="132"/>
      <c r="FSL3217" s="132"/>
      <c r="FSM3217" s="132"/>
      <c r="FSN3217" s="132"/>
      <c r="FSO3217" s="132"/>
      <c r="FSP3217" s="132"/>
      <c r="FSQ3217" s="132"/>
      <c r="FSR3217" s="132"/>
      <c r="FSS3217" s="132"/>
      <c r="FST3217" s="132"/>
      <c r="FSU3217" s="132"/>
      <c r="FSV3217" s="132"/>
      <c r="FSW3217" s="132"/>
      <c r="FSX3217" s="132"/>
      <c r="FSY3217" s="132"/>
      <c r="FSZ3217" s="132"/>
      <c r="FTA3217" s="132"/>
      <c r="FTB3217" s="132"/>
      <c r="FTC3217" s="132"/>
      <c r="FTD3217" s="132"/>
      <c r="FTE3217" s="132"/>
      <c r="FTF3217" s="132"/>
      <c r="FTG3217" s="132"/>
      <c r="FTH3217" s="132"/>
      <c r="FTI3217" s="132"/>
      <c r="FTJ3217" s="132"/>
      <c r="FTK3217" s="132"/>
      <c r="FTL3217" s="132"/>
      <c r="FTM3217" s="132"/>
      <c r="FTN3217" s="132"/>
      <c r="FTO3217" s="132"/>
      <c r="FTP3217" s="132"/>
      <c r="FTQ3217" s="132"/>
      <c r="FTR3217" s="132"/>
      <c r="FTS3217" s="132"/>
      <c r="FTT3217" s="132"/>
      <c r="FTU3217" s="132"/>
      <c r="FTV3217" s="132"/>
      <c r="FTW3217" s="132"/>
      <c r="FTX3217" s="132"/>
      <c r="FTY3217" s="132"/>
      <c r="FTZ3217" s="132"/>
      <c r="FUA3217" s="132"/>
      <c r="FUB3217" s="132"/>
      <c r="FUC3217" s="132"/>
      <c r="FUD3217" s="132"/>
      <c r="FUE3217" s="132"/>
      <c r="FUF3217" s="132"/>
      <c r="FUG3217" s="132"/>
      <c r="FUH3217" s="132"/>
      <c r="FUI3217" s="132"/>
      <c r="FUJ3217" s="132"/>
      <c r="FUK3217" s="132"/>
      <c r="FUL3217" s="132"/>
      <c r="FUM3217" s="132"/>
      <c r="FUN3217" s="132"/>
      <c r="FUO3217" s="132"/>
      <c r="FUP3217" s="132"/>
      <c r="FUQ3217" s="132"/>
      <c r="FUR3217" s="132"/>
      <c r="FUS3217" s="132"/>
      <c r="FUT3217" s="132"/>
      <c r="FUU3217" s="132"/>
      <c r="FUV3217" s="132"/>
      <c r="FUW3217" s="132"/>
      <c r="FUX3217" s="132"/>
      <c r="FUY3217" s="132"/>
      <c r="FUZ3217" s="132"/>
      <c r="FVA3217" s="132"/>
      <c r="FVB3217" s="132"/>
      <c r="FVC3217" s="132"/>
      <c r="FVD3217" s="132"/>
      <c r="FVE3217" s="132"/>
      <c r="FVF3217" s="132"/>
      <c r="FVG3217" s="132"/>
      <c r="FVH3217" s="132"/>
      <c r="FVI3217" s="132"/>
      <c r="FVJ3217" s="132"/>
      <c r="FVK3217" s="132"/>
      <c r="FVL3217" s="132"/>
      <c r="FVM3217" s="132"/>
      <c r="FVN3217" s="132"/>
      <c r="FVO3217" s="132"/>
      <c r="FVP3217" s="132"/>
      <c r="FVQ3217" s="132"/>
      <c r="FVR3217" s="132"/>
      <c r="FVS3217" s="132"/>
      <c r="FVT3217" s="132"/>
      <c r="FVU3217" s="132"/>
      <c r="FVV3217" s="132"/>
      <c r="FVW3217" s="132"/>
      <c r="FVX3217" s="132"/>
      <c r="FVY3217" s="132"/>
      <c r="FVZ3217" s="132"/>
      <c r="FWA3217" s="132"/>
      <c r="FWB3217" s="132"/>
      <c r="FWC3217" s="132"/>
      <c r="FWD3217" s="132"/>
      <c r="FWE3217" s="132"/>
      <c r="FWF3217" s="132"/>
      <c r="FWG3217" s="132"/>
      <c r="FWH3217" s="132"/>
      <c r="FWI3217" s="132"/>
      <c r="FWJ3217" s="132"/>
      <c r="FWK3217" s="132"/>
      <c r="FWL3217" s="132"/>
      <c r="FWM3217" s="132"/>
      <c r="FWN3217" s="132"/>
      <c r="FWO3217" s="132"/>
      <c r="FWP3217" s="132"/>
      <c r="FWQ3217" s="132"/>
      <c r="FWR3217" s="132"/>
      <c r="FWS3217" s="132"/>
      <c r="FWT3217" s="132"/>
      <c r="FWU3217" s="132"/>
      <c r="FWV3217" s="132"/>
      <c r="FWW3217" s="132"/>
      <c r="FWX3217" s="132"/>
      <c r="FWY3217" s="132"/>
      <c r="FWZ3217" s="132"/>
      <c r="FXA3217" s="132"/>
      <c r="FXB3217" s="132"/>
      <c r="FXC3217" s="132"/>
      <c r="FXD3217" s="132"/>
      <c r="FXE3217" s="132"/>
      <c r="FXF3217" s="132"/>
      <c r="FXG3217" s="132"/>
      <c r="FXH3217" s="132"/>
      <c r="FXI3217" s="132"/>
      <c r="FXJ3217" s="132"/>
      <c r="FXK3217" s="132"/>
      <c r="FXL3217" s="132"/>
      <c r="FXM3217" s="132"/>
      <c r="FXN3217" s="132"/>
      <c r="FXO3217" s="132"/>
      <c r="FXP3217" s="132"/>
      <c r="FXQ3217" s="132"/>
      <c r="FXR3217" s="132"/>
      <c r="FXS3217" s="132"/>
      <c r="FXT3217" s="132"/>
      <c r="FXU3217" s="132"/>
      <c r="FXV3217" s="132"/>
      <c r="FXW3217" s="132"/>
      <c r="FXX3217" s="132"/>
      <c r="FXY3217" s="132"/>
      <c r="FXZ3217" s="132"/>
      <c r="FYA3217" s="132"/>
      <c r="FYB3217" s="132"/>
      <c r="FYC3217" s="132"/>
      <c r="FYD3217" s="132"/>
      <c r="FYE3217" s="132"/>
      <c r="FYF3217" s="132"/>
      <c r="FYG3217" s="132"/>
      <c r="FYH3217" s="132"/>
      <c r="FYI3217" s="132"/>
      <c r="FYJ3217" s="132"/>
      <c r="FYK3217" s="132"/>
      <c r="FYL3217" s="132"/>
      <c r="FYM3217" s="132"/>
      <c r="FYN3217" s="132"/>
      <c r="FYO3217" s="132"/>
      <c r="FYP3217" s="132"/>
      <c r="FYQ3217" s="132"/>
      <c r="FYR3217" s="132"/>
      <c r="FYS3217" s="132"/>
      <c r="FYT3217" s="132"/>
      <c r="FYU3217" s="132"/>
      <c r="FYV3217" s="132"/>
      <c r="FYW3217" s="132"/>
      <c r="FYX3217" s="132"/>
      <c r="FYY3217" s="132"/>
      <c r="FYZ3217" s="132"/>
      <c r="FZA3217" s="132"/>
      <c r="FZB3217" s="132"/>
      <c r="FZC3217" s="132"/>
      <c r="FZD3217" s="132"/>
      <c r="FZE3217" s="132"/>
      <c r="FZF3217" s="132"/>
      <c r="FZG3217" s="132"/>
      <c r="FZH3217" s="132"/>
      <c r="FZI3217" s="132"/>
      <c r="FZJ3217" s="132"/>
      <c r="FZK3217" s="132"/>
      <c r="FZL3217" s="132"/>
      <c r="FZM3217" s="132"/>
      <c r="FZN3217" s="132"/>
      <c r="FZO3217" s="132"/>
      <c r="FZP3217" s="132"/>
      <c r="FZQ3217" s="132"/>
      <c r="FZR3217" s="132"/>
      <c r="FZS3217" s="132"/>
      <c r="FZT3217" s="132"/>
      <c r="FZU3217" s="132"/>
      <c r="FZV3217" s="132"/>
      <c r="FZW3217" s="132"/>
      <c r="FZX3217" s="132"/>
      <c r="FZY3217" s="132"/>
      <c r="FZZ3217" s="132"/>
      <c r="GAA3217" s="132"/>
      <c r="GAB3217" s="132"/>
      <c r="GAC3217" s="132"/>
      <c r="GAD3217" s="132"/>
      <c r="GAE3217" s="132"/>
      <c r="GAF3217" s="132"/>
      <c r="GAG3217" s="132"/>
      <c r="GAH3217" s="132"/>
      <c r="GAI3217" s="132"/>
      <c r="GAJ3217" s="132"/>
      <c r="GAK3217" s="132"/>
      <c r="GAL3217" s="132"/>
      <c r="GAM3217" s="132"/>
      <c r="GAN3217" s="132"/>
      <c r="GAO3217" s="132"/>
      <c r="GAP3217" s="132"/>
      <c r="GAQ3217" s="132"/>
      <c r="GAR3217" s="132"/>
      <c r="GAS3217" s="132"/>
      <c r="GAT3217" s="132"/>
      <c r="GAU3217" s="132"/>
      <c r="GAV3217" s="132"/>
      <c r="GAW3217" s="132"/>
      <c r="GAX3217" s="132"/>
      <c r="GAY3217" s="132"/>
      <c r="GAZ3217" s="132"/>
      <c r="GBA3217" s="132"/>
      <c r="GBB3217" s="132"/>
      <c r="GBC3217" s="132"/>
      <c r="GBD3217" s="132"/>
      <c r="GBE3217" s="132"/>
      <c r="GBF3217" s="132"/>
      <c r="GBG3217" s="132"/>
      <c r="GBH3217" s="132"/>
      <c r="GBI3217" s="132"/>
      <c r="GBJ3217" s="132"/>
      <c r="GBK3217" s="132"/>
      <c r="GBL3217" s="132"/>
      <c r="GBM3217" s="132"/>
      <c r="GBN3217" s="132"/>
      <c r="GBO3217" s="132"/>
      <c r="GBP3217" s="132"/>
      <c r="GBQ3217" s="132"/>
      <c r="GBR3217" s="132"/>
      <c r="GBS3217" s="132"/>
      <c r="GBT3217" s="132"/>
      <c r="GBU3217" s="132"/>
      <c r="GBV3217" s="132"/>
      <c r="GBW3217" s="132"/>
      <c r="GBX3217" s="132"/>
      <c r="GBY3217" s="132"/>
      <c r="GBZ3217" s="132"/>
      <c r="GCA3217" s="132"/>
      <c r="GCB3217" s="132"/>
      <c r="GCC3217" s="132"/>
      <c r="GCD3217" s="132"/>
      <c r="GCE3217" s="132"/>
      <c r="GCF3217" s="132"/>
      <c r="GCG3217" s="132"/>
      <c r="GCH3217" s="132"/>
      <c r="GCI3217" s="132"/>
      <c r="GCJ3217" s="132"/>
      <c r="GCK3217" s="132"/>
      <c r="GCL3217" s="132"/>
      <c r="GCM3217" s="132"/>
      <c r="GCN3217" s="132"/>
      <c r="GCO3217" s="132"/>
      <c r="GCP3217" s="132"/>
      <c r="GCQ3217" s="132"/>
      <c r="GCR3217" s="132"/>
      <c r="GCS3217" s="132"/>
      <c r="GCT3217" s="132"/>
      <c r="GCU3217" s="132"/>
      <c r="GCV3217" s="132"/>
      <c r="GCW3217" s="132"/>
      <c r="GCX3217" s="132"/>
      <c r="GCY3217" s="132"/>
      <c r="GCZ3217" s="132"/>
      <c r="GDA3217" s="132"/>
      <c r="GDB3217" s="132"/>
      <c r="GDC3217" s="132"/>
      <c r="GDD3217" s="132"/>
      <c r="GDE3217" s="132"/>
      <c r="GDF3217" s="132"/>
      <c r="GDG3217" s="132"/>
      <c r="GDH3217" s="132"/>
      <c r="GDI3217" s="132"/>
      <c r="GDJ3217" s="132"/>
      <c r="GDK3217" s="132"/>
      <c r="GDL3217" s="132"/>
      <c r="GDM3217" s="132"/>
      <c r="GDN3217" s="132"/>
      <c r="GDO3217" s="132"/>
      <c r="GDP3217" s="132"/>
      <c r="GDQ3217" s="132"/>
      <c r="GDR3217" s="132"/>
      <c r="GDS3217" s="132"/>
      <c r="GDT3217" s="132"/>
      <c r="GDU3217" s="132"/>
      <c r="GDV3217" s="132"/>
      <c r="GDW3217" s="132"/>
      <c r="GDX3217" s="132"/>
      <c r="GDY3217" s="132"/>
      <c r="GDZ3217" s="132"/>
      <c r="GEA3217" s="132"/>
      <c r="GEB3217" s="132"/>
      <c r="GEC3217" s="132"/>
      <c r="GED3217" s="132"/>
      <c r="GEE3217" s="132"/>
      <c r="GEF3217" s="132"/>
      <c r="GEG3217" s="132"/>
      <c r="GEH3217" s="132"/>
      <c r="GEI3217" s="132"/>
      <c r="GEJ3217" s="132"/>
      <c r="GEK3217" s="132"/>
      <c r="GEL3217" s="132"/>
      <c r="GEM3217" s="132"/>
      <c r="GEN3217" s="132"/>
      <c r="GEO3217" s="132"/>
      <c r="GEP3217" s="132"/>
      <c r="GEQ3217" s="132"/>
      <c r="GER3217" s="132"/>
      <c r="GES3217" s="132"/>
      <c r="GET3217" s="132"/>
      <c r="GEU3217" s="132"/>
      <c r="GEV3217" s="132"/>
      <c r="GEW3217" s="132"/>
      <c r="GEX3217" s="132"/>
      <c r="GEY3217" s="132"/>
      <c r="GEZ3217" s="132"/>
      <c r="GFA3217" s="132"/>
      <c r="GFB3217" s="132"/>
      <c r="GFC3217" s="132"/>
      <c r="GFD3217" s="132"/>
      <c r="GFE3217" s="132"/>
      <c r="GFF3217" s="132"/>
      <c r="GFG3217" s="132"/>
      <c r="GFH3217" s="132"/>
      <c r="GFI3217" s="132"/>
      <c r="GFJ3217" s="132"/>
      <c r="GFK3217" s="132"/>
      <c r="GFL3217" s="132"/>
      <c r="GFM3217" s="132"/>
      <c r="GFN3217" s="132"/>
      <c r="GFO3217" s="132"/>
      <c r="GFP3217" s="132"/>
      <c r="GFQ3217" s="132"/>
      <c r="GFR3217" s="132"/>
      <c r="GFS3217" s="132"/>
      <c r="GFT3217" s="132"/>
      <c r="GFU3217" s="132"/>
      <c r="GFV3217" s="132"/>
      <c r="GFW3217" s="132"/>
      <c r="GFX3217" s="132"/>
      <c r="GFY3217" s="132"/>
      <c r="GFZ3217" s="132"/>
      <c r="GGA3217" s="132"/>
      <c r="GGB3217" s="132"/>
      <c r="GGC3217" s="132"/>
      <c r="GGD3217" s="132"/>
      <c r="GGE3217" s="132"/>
      <c r="GGF3217" s="132"/>
      <c r="GGG3217" s="132"/>
      <c r="GGH3217" s="132"/>
      <c r="GGI3217" s="132"/>
      <c r="GGJ3217" s="132"/>
      <c r="GGK3217" s="132"/>
      <c r="GGL3217" s="132"/>
      <c r="GGM3217" s="132"/>
      <c r="GGN3217" s="132"/>
      <c r="GGO3217" s="132"/>
      <c r="GGP3217" s="132"/>
      <c r="GGQ3217" s="132"/>
      <c r="GGR3217" s="132"/>
      <c r="GGS3217" s="132"/>
      <c r="GGT3217" s="132"/>
      <c r="GGU3217" s="132"/>
      <c r="GGV3217" s="132"/>
      <c r="GGW3217" s="132"/>
      <c r="GGX3217" s="132"/>
      <c r="GGY3217" s="132"/>
      <c r="GGZ3217" s="132"/>
      <c r="GHA3217" s="132"/>
      <c r="GHB3217" s="132"/>
      <c r="GHC3217" s="132"/>
      <c r="GHD3217" s="132"/>
      <c r="GHE3217" s="132"/>
      <c r="GHF3217" s="132"/>
      <c r="GHG3217" s="132"/>
      <c r="GHH3217" s="132"/>
      <c r="GHI3217" s="132"/>
      <c r="GHJ3217" s="132"/>
      <c r="GHK3217" s="132"/>
      <c r="GHL3217" s="132"/>
      <c r="GHM3217" s="132"/>
      <c r="GHN3217" s="132"/>
      <c r="GHO3217" s="132"/>
      <c r="GHP3217" s="132"/>
      <c r="GHQ3217" s="132"/>
      <c r="GHR3217" s="132"/>
      <c r="GHS3217" s="132"/>
      <c r="GHT3217" s="132"/>
      <c r="GHU3217" s="132"/>
      <c r="GHV3217" s="132"/>
      <c r="GHW3217" s="132"/>
      <c r="GHX3217" s="132"/>
      <c r="GHY3217" s="132"/>
      <c r="GHZ3217" s="132"/>
      <c r="GIA3217" s="132"/>
      <c r="GIB3217" s="132"/>
      <c r="GIC3217" s="132"/>
      <c r="GID3217" s="132"/>
      <c r="GIE3217" s="132"/>
      <c r="GIF3217" s="132"/>
      <c r="GIG3217" s="132"/>
      <c r="GIH3217" s="132"/>
      <c r="GII3217" s="132"/>
      <c r="GIJ3217" s="132"/>
      <c r="GIK3217" s="132"/>
      <c r="GIL3217" s="132"/>
      <c r="GIM3217" s="132"/>
      <c r="GIN3217" s="132"/>
      <c r="GIO3217" s="132"/>
      <c r="GIP3217" s="132"/>
      <c r="GIQ3217" s="132"/>
      <c r="GIR3217" s="132"/>
      <c r="GIS3217" s="132"/>
      <c r="GIT3217" s="132"/>
      <c r="GIU3217" s="132"/>
      <c r="GIV3217" s="132"/>
      <c r="GIW3217" s="132"/>
      <c r="GIX3217" s="132"/>
      <c r="GIY3217" s="132"/>
      <c r="GIZ3217" s="132"/>
      <c r="GJA3217" s="132"/>
      <c r="GJB3217" s="132"/>
      <c r="GJC3217" s="132"/>
      <c r="GJD3217" s="132"/>
      <c r="GJE3217" s="132"/>
      <c r="GJF3217" s="132"/>
      <c r="GJG3217" s="132"/>
      <c r="GJH3217" s="132"/>
      <c r="GJI3217" s="132"/>
      <c r="GJJ3217" s="132"/>
      <c r="GJK3217" s="132"/>
      <c r="GJL3217" s="132"/>
      <c r="GJM3217" s="132"/>
      <c r="GJN3217" s="132"/>
      <c r="GJO3217" s="132"/>
      <c r="GJP3217" s="132"/>
      <c r="GJQ3217" s="132"/>
      <c r="GJR3217" s="132"/>
      <c r="GJS3217" s="132"/>
      <c r="GJT3217" s="132"/>
      <c r="GJU3217" s="132"/>
      <c r="GJV3217" s="132"/>
      <c r="GJW3217" s="132"/>
      <c r="GJX3217" s="132"/>
      <c r="GJY3217" s="132"/>
      <c r="GJZ3217" s="132"/>
      <c r="GKA3217" s="132"/>
      <c r="GKB3217" s="132"/>
      <c r="GKC3217" s="132"/>
      <c r="GKD3217" s="132"/>
      <c r="GKE3217" s="132"/>
      <c r="GKF3217" s="132"/>
      <c r="GKG3217" s="132"/>
      <c r="GKH3217" s="132"/>
      <c r="GKI3217" s="132"/>
      <c r="GKJ3217" s="132"/>
      <c r="GKK3217" s="132"/>
      <c r="GKL3217" s="132"/>
      <c r="GKM3217" s="132"/>
      <c r="GKN3217" s="132"/>
      <c r="GKO3217" s="132"/>
      <c r="GKP3217" s="132"/>
      <c r="GKQ3217" s="132"/>
      <c r="GKR3217" s="132"/>
      <c r="GKS3217" s="132"/>
      <c r="GKT3217" s="132"/>
      <c r="GKU3217" s="132"/>
      <c r="GKV3217" s="132"/>
      <c r="GKW3217" s="132"/>
      <c r="GKX3217" s="132"/>
      <c r="GKY3217" s="132"/>
      <c r="GKZ3217" s="132"/>
      <c r="GLA3217" s="132"/>
      <c r="GLB3217" s="132"/>
      <c r="GLC3217" s="132"/>
      <c r="GLD3217" s="132"/>
      <c r="GLE3217" s="132"/>
      <c r="GLF3217" s="132"/>
      <c r="GLG3217" s="132"/>
      <c r="GLH3217" s="132"/>
      <c r="GLI3217" s="132"/>
      <c r="GLJ3217" s="132"/>
      <c r="GLK3217" s="132"/>
      <c r="GLL3217" s="132"/>
      <c r="GLM3217" s="132"/>
      <c r="GLN3217" s="132"/>
      <c r="GLO3217" s="132"/>
      <c r="GLP3217" s="132"/>
      <c r="GLQ3217" s="132"/>
      <c r="GLR3217" s="132"/>
      <c r="GLS3217" s="132"/>
      <c r="GLT3217" s="132"/>
      <c r="GLU3217" s="132"/>
      <c r="GLV3217" s="132"/>
      <c r="GLW3217" s="132"/>
      <c r="GLX3217" s="132"/>
      <c r="GLY3217" s="132"/>
      <c r="GLZ3217" s="132"/>
      <c r="GMA3217" s="132"/>
      <c r="GMB3217" s="132"/>
      <c r="GMC3217" s="132"/>
      <c r="GMD3217" s="132"/>
      <c r="GME3217" s="132"/>
      <c r="GMF3217" s="132"/>
      <c r="GMG3217" s="132"/>
      <c r="GMH3217" s="132"/>
      <c r="GMI3217" s="132"/>
      <c r="GMJ3217" s="132"/>
      <c r="GMK3217" s="132"/>
      <c r="GML3217" s="132"/>
      <c r="GMM3217" s="132"/>
      <c r="GMN3217" s="132"/>
      <c r="GMO3217" s="132"/>
      <c r="GMP3217" s="132"/>
      <c r="GMQ3217" s="132"/>
      <c r="GMR3217" s="132"/>
      <c r="GMS3217" s="132"/>
      <c r="GMT3217" s="132"/>
      <c r="GMU3217" s="132"/>
      <c r="GMV3217" s="132"/>
      <c r="GMW3217" s="132"/>
      <c r="GMX3217" s="132"/>
      <c r="GMY3217" s="132"/>
      <c r="GMZ3217" s="132"/>
      <c r="GNA3217" s="132"/>
      <c r="GNB3217" s="132"/>
      <c r="GNC3217" s="132"/>
      <c r="GND3217" s="132"/>
      <c r="GNE3217" s="132"/>
      <c r="GNF3217" s="132"/>
      <c r="GNG3217" s="132"/>
      <c r="GNH3217" s="132"/>
      <c r="GNI3217" s="132"/>
      <c r="GNJ3217" s="132"/>
      <c r="GNK3217" s="132"/>
      <c r="GNL3217" s="132"/>
      <c r="GNM3217" s="132"/>
      <c r="GNN3217" s="132"/>
      <c r="GNO3217" s="132"/>
      <c r="GNP3217" s="132"/>
      <c r="GNQ3217" s="132"/>
      <c r="GNR3217" s="132"/>
      <c r="GNS3217" s="132"/>
      <c r="GNT3217" s="132"/>
      <c r="GNU3217" s="132"/>
      <c r="GNV3217" s="132"/>
      <c r="GNW3217" s="132"/>
      <c r="GNX3217" s="132"/>
      <c r="GNY3217" s="132"/>
      <c r="GNZ3217" s="132"/>
      <c r="GOA3217" s="132"/>
      <c r="GOB3217" s="132"/>
      <c r="GOC3217" s="132"/>
      <c r="GOD3217" s="132"/>
      <c r="GOE3217" s="132"/>
      <c r="GOF3217" s="132"/>
      <c r="GOG3217" s="132"/>
      <c r="GOH3217" s="132"/>
      <c r="GOI3217" s="132"/>
      <c r="GOJ3217" s="132"/>
      <c r="GOK3217" s="132"/>
      <c r="GOL3217" s="132"/>
      <c r="GOM3217" s="132"/>
      <c r="GON3217" s="132"/>
      <c r="GOO3217" s="132"/>
      <c r="GOP3217" s="132"/>
      <c r="GOQ3217" s="132"/>
      <c r="GOR3217" s="132"/>
      <c r="GOS3217" s="132"/>
      <c r="GOT3217" s="132"/>
      <c r="GOU3217" s="132"/>
      <c r="GOV3217" s="132"/>
      <c r="GOW3217" s="132"/>
      <c r="GOX3217" s="132"/>
      <c r="GOY3217" s="132"/>
      <c r="GOZ3217" s="132"/>
      <c r="GPA3217" s="132"/>
      <c r="GPB3217" s="132"/>
      <c r="GPC3217" s="132"/>
      <c r="GPD3217" s="132"/>
      <c r="GPE3217" s="132"/>
      <c r="GPF3217" s="132"/>
      <c r="GPG3217" s="132"/>
      <c r="GPH3217" s="132"/>
      <c r="GPI3217" s="132"/>
      <c r="GPJ3217" s="132"/>
      <c r="GPK3217" s="132"/>
      <c r="GPL3217" s="132"/>
      <c r="GPM3217" s="132"/>
      <c r="GPN3217" s="132"/>
      <c r="GPO3217" s="132"/>
      <c r="GPP3217" s="132"/>
      <c r="GPQ3217" s="132"/>
      <c r="GPR3217" s="132"/>
      <c r="GPS3217" s="132"/>
      <c r="GPT3217" s="132"/>
      <c r="GPU3217" s="132"/>
      <c r="GPV3217" s="132"/>
      <c r="GPW3217" s="132"/>
      <c r="GPX3217" s="132"/>
      <c r="GPY3217" s="132"/>
      <c r="GPZ3217" s="132"/>
      <c r="GQA3217" s="132"/>
      <c r="GQB3217" s="132"/>
      <c r="GQC3217" s="132"/>
      <c r="GQD3217" s="132"/>
      <c r="GQE3217" s="132"/>
      <c r="GQF3217" s="132"/>
      <c r="GQG3217" s="132"/>
      <c r="GQH3217" s="132"/>
      <c r="GQI3217" s="132"/>
      <c r="GQJ3217" s="132"/>
      <c r="GQK3217" s="132"/>
      <c r="GQL3217" s="132"/>
      <c r="GQM3217" s="132"/>
      <c r="GQN3217" s="132"/>
      <c r="GQO3217" s="132"/>
      <c r="GQP3217" s="132"/>
      <c r="GQQ3217" s="132"/>
      <c r="GQR3217" s="132"/>
      <c r="GQS3217" s="132"/>
      <c r="GQT3217" s="132"/>
      <c r="GQU3217" s="132"/>
      <c r="GQV3217" s="132"/>
      <c r="GQW3217" s="132"/>
      <c r="GQX3217" s="132"/>
      <c r="GQY3217" s="132"/>
      <c r="GQZ3217" s="132"/>
      <c r="GRA3217" s="132"/>
      <c r="GRB3217" s="132"/>
      <c r="GRC3217" s="132"/>
      <c r="GRD3217" s="132"/>
      <c r="GRE3217" s="132"/>
      <c r="GRF3217" s="132"/>
      <c r="GRG3217" s="132"/>
      <c r="GRH3217" s="132"/>
      <c r="GRI3217" s="132"/>
      <c r="GRJ3217" s="132"/>
      <c r="GRK3217" s="132"/>
      <c r="GRL3217" s="132"/>
      <c r="GRM3217" s="132"/>
      <c r="GRN3217" s="132"/>
      <c r="GRO3217" s="132"/>
      <c r="GRP3217" s="132"/>
      <c r="GRQ3217" s="132"/>
      <c r="GRR3217" s="132"/>
      <c r="GRS3217" s="132"/>
      <c r="GRT3217" s="132"/>
      <c r="GRU3217" s="132"/>
      <c r="GRV3217" s="132"/>
      <c r="GRW3217" s="132"/>
      <c r="GRX3217" s="132"/>
      <c r="GRY3217" s="132"/>
      <c r="GRZ3217" s="132"/>
      <c r="GSA3217" s="132"/>
      <c r="GSB3217" s="132"/>
      <c r="GSC3217" s="132"/>
      <c r="GSD3217" s="132"/>
      <c r="GSE3217" s="132"/>
      <c r="GSF3217" s="132"/>
      <c r="GSG3217" s="132"/>
      <c r="GSH3217" s="132"/>
      <c r="GSI3217" s="132"/>
      <c r="GSJ3217" s="132"/>
      <c r="GSK3217" s="132"/>
      <c r="GSL3217" s="132"/>
      <c r="GSM3217" s="132"/>
      <c r="GSN3217" s="132"/>
      <c r="GSO3217" s="132"/>
      <c r="GSP3217" s="132"/>
      <c r="GSQ3217" s="132"/>
      <c r="GSR3217" s="132"/>
      <c r="GSS3217" s="132"/>
      <c r="GST3217" s="132"/>
      <c r="GSU3217" s="132"/>
      <c r="GSV3217" s="132"/>
      <c r="GSW3217" s="132"/>
      <c r="GSX3217" s="132"/>
      <c r="GSY3217" s="132"/>
      <c r="GSZ3217" s="132"/>
      <c r="GTA3217" s="132"/>
      <c r="GTB3217" s="132"/>
      <c r="GTC3217" s="132"/>
      <c r="GTD3217" s="132"/>
      <c r="GTE3217" s="132"/>
      <c r="GTF3217" s="132"/>
      <c r="GTG3217" s="132"/>
      <c r="GTH3217" s="132"/>
      <c r="GTI3217" s="132"/>
      <c r="GTJ3217" s="132"/>
      <c r="GTK3217" s="132"/>
      <c r="GTL3217" s="132"/>
      <c r="GTM3217" s="132"/>
      <c r="GTN3217" s="132"/>
      <c r="GTO3217" s="132"/>
      <c r="GTP3217" s="132"/>
      <c r="GTQ3217" s="132"/>
      <c r="GTR3217" s="132"/>
      <c r="GTS3217" s="132"/>
      <c r="GTT3217" s="132"/>
      <c r="GTU3217" s="132"/>
      <c r="GTV3217" s="132"/>
      <c r="GTW3217" s="132"/>
      <c r="GTX3217" s="132"/>
      <c r="GTY3217" s="132"/>
      <c r="GTZ3217" s="132"/>
      <c r="GUA3217" s="132"/>
      <c r="GUB3217" s="132"/>
      <c r="GUC3217" s="132"/>
      <c r="GUD3217" s="132"/>
      <c r="GUE3217" s="132"/>
      <c r="GUF3217" s="132"/>
      <c r="GUG3217" s="132"/>
      <c r="GUH3217" s="132"/>
      <c r="GUI3217" s="132"/>
      <c r="GUJ3217" s="132"/>
      <c r="GUK3217" s="132"/>
      <c r="GUL3217" s="132"/>
      <c r="GUM3217" s="132"/>
      <c r="GUN3217" s="132"/>
      <c r="GUO3217" s="132"/>
      <c r="GUP3217" s="132"/>
      <c r="GUQ3217" s="132"/>
      <c r="GUR3217" s="132"/>
      <c r="GUS3217" s="132"/>
      <c r="GUT3217" s="132"/>
      <c r="GUU3217" s="132"/>
      <c r="GUV3217" s="132"/>
      <c r="GUW3217" s="132"/>
      <c r="GUX3217" s="132"/>
      <c r="GUY3217" s="132"/>
      <c r="GUZ3217" s="132"/>
      <c r="GVA3217" s="132"/>
      <c r="GVB3217" s="132"/>
      <c r="GVC3217" s="132"/>
      <c r="GVD3217" s="132"/>
      <c r="GVE3217" s="132"/>
      <c r="GVF3217" s="132"/>
      <c r="GVG3217" s="132"/>
      <c r="GVH3217" s="132"/>
      <c r="GVI3217" s="132"/>
      <c r="GVJ3217" s="132"/>
      <c r="GVK3217" s="132"/>
      <c r="GVL3217" s="132"/>
      <c r="GVM3217" s="132"/>
      <c r="GVN3217" s="132"/>
      <c r="GVO3217" s="132"/>
      <c r="GVP3217" s="132"/>
      <c r="GVQ3217" s="132"/>
      <c r="GVR3217" s="132"/>
      <c r="GVS3217" s="132"/>
      <c r="GVT3217" s="132"/>
      <c r="GVU3217" s="132"/>
      <c r="GVV3217" s="132"/>
      <c r="GVW3217" s="132"/>
      <c r="GVX3217" s="132"/>
      <c r="GVY3217" s="132"/>
      <c r="GVZ3217" s="132"/>
      <c r="GWA3217" s="132"/>
      <c r="GWB3217" s="132"/>
      <c r="GWC3217" s="132"/>
      <c r="GWD3217" s="132"/>
      <c r="GWE3217" s="132"/>
      <c r="GWF3217" s="132"/>
      <c r="GWG3217" s="132"/>
      <c r="GWH3217" s="132"/>
      <c r="GWI3217" s="132"/>
      <c r="GWJ3217" s="132"/>
      <c r="GWK3217" s="132"/>
      <c r="GWL3217" s="132"/>
      <c r="GWM3217" s="132"/>
      <c r="GWN3217" s="132"/>
      <c r="GWO3217" s="132"/>
      <c r="GWP3217" s="132"/>
      <c r="GWQ3217" s="132"/>
      <c r="GWR3217" s="132"/>
      <c r="GWS3217" s="132"/>
      <c r="GWT3217" s="132"/>
      <c r="GWU3217" s="132"/>
      <c r="GWV3217" s="132"/>
      <c r="GWW3217" s="132"/>
      <c r="GWX3217" s="132"/>
      <c r="GWY3217" s="132"/>
      <c r="GWZ3217" s="132"/>
      <c r="GXA3217" s="132"/>
      <c r="GXB3217" s="132"/>
      <c r="GXC3217" s="132"/>
      <c r="GXD3217" s="132"/>
      <c r="GXE3217" s="132"/>
      <c r="GXF3217" s="132"/>
      <c r="GXG3217" s="132"/>
      <c r="GXH3217" s="132"/>
      <c r="GXI3217" s="132"/>
      <c r="GXJ3217" s="132"/>
      <c r="GXK3217" s="132"/>
      <c r="GXL3217" s="132"/>
      <c r="GXM3217" s="132"/>
      <c r="GXN3217" s="132"/>
      <c r="GXO3217" s="132"/>
      <c r="GXP3217" s="132"/>
      <c r="GXQ3217" s="132"/>
      <c r="GXR3217" s="132"/>
      <c r="GXS3217" s="132"/>
      <c r="GXT3217" s="132"/>
      <c r="GXU3217" s="132"/>
      <c r="GXV3217" s="132"/>
      <c r="GXW3217" s="132"/>
      <c r="GXX3217" s="132"/>
      <c r="GXY3217" s="132"/>
      <c r="GXZ3217" s="132"/>
      <c r="GYA3217" s="132"/>
      <c r="GYB3217" s="132"/>
      <c r="GYC3217" s="132"/>
      <c r="GYD3217" s="132"/>
      <c r="GYE3217" s="132"/>
      <c r="GYF3217" s="132"/>
      <c r="GYG3217" s="132"/>
      <c r="GYH3217" s="132"/>
      <c r="GYI3217" s="132"/>
      <c r="GYJ3217" s="132"/>
      <c r="GYK3217" s="132"/>
      <c r="GYL3217" s="132"/>
      <c r="GYM3217" s="132"/>
      <c r="GYN3217" s="132"/>
      <c r="GYO3217" s="132"/>
      <c r="GYP3217" s="132"/>
      <c r="GYQ3217" s="132"/>
      <c r="GYR3217" s="132"/>
      <c r="GYS3217" s="132"/>
      <c r="GYT3217" s="132"/>
      <c r="GYU3217" s="132"/>
      <c r="GYV3217" s="132"/>
      <c r="GYW3217" s="132"/>
      <c r="GYX3217" s="132"/>
      <c r="GYY3217" s="132"/>
      <c r="GYZ3217" s="132"/>
      <c r="GZA3217" s="132"/>
      <c r="GZB3217" s="132"/>
      <c r="GZC3217" s="132"/>
      <c r="GZD3217" s="132"/>
      <c r="GZE3217" s="132"/>
      <c r="GZF3217" s="132"/>
      <c r="GZG3217" s="132"/>
      <c r="GZH3217" s="132"/>
      <c r="GZI3217" s="132"/>
      <c r="GZJ3217" s="132"/>
      <c r="GZK3217" s="132"/>
      <c r="GZL3217" s="132"/>
      <c r="GZM3217" s="132"/>
      <c r="GZN3217" s="132"/>
      <c r="GZO3217" s="132"/>
      <c r="GZP3217" s="132"/>
      <c r="GZQ3217" s="132"/>
      <c r="GZR3217" s="132"/>
      <c r="GZS3217" s="132"/>
      <c r="GZT3217" s="132"/>
      <c r="GZU3217" s="132"/>
      <c r="GZV3217" s="132"/>
      <c r="GZW3217" s="132"/>
      <c r="GZX3217" s="132"/>
      <c r="GZY3217" s="132"/>
      <c r="GZZ3217" s="132"/>
      <c r="HAA3217" s="132"/>
      <c r="HAB3217" s="132"/>
      <c r="HAC3217" s="132"/>
      <c r="HAD3217" s="132"/>
      <c r="HAE3217" s="132"/>
      <c r="HAF3217" s="132"/>
      <c r="HAG3217" s="132"/>
      <c r="HAH3217" s="132"/>
      <c r="HAI3217" s="132"/>
      <c r="HAJ3217" s="132"/>
      <c r="HAK3217" s="132"/>
      <c r="HAL3217" s="132"/>
      <c r="HAM3217" s="132"/>
      <c r="HAN3217" s="132"/>
      <c r="HAO3217" s="132"/>
      <c r="HAP3217" s="132"/>
      <c r="HAQ3217" s="132"/>
      <c r="HAR3217" s="132"/>
      <c r="HAS3217" s="132"/>
      <c r="HAT3217" s="132"/>
      <c r="HAU3217" s="132"/>
      <c r="HAV3217" s="132"/>
      <c r="HAW3217" s="132"/>
      <c r="HAX3217" s="132"/>
      <c r="HAY3217" s="132"/>
      <c r="HAZ3217" s="132"/>
      <c r="HBA3217" s="132"/>
      <c r="HBB3217" s="132"/>
      <c r="HBC3217" s="132"/>
      <c r="HBD3217" s="132"/>
      <c r="HBE3217" s="132"/>
      <c r="HBF3217" s="132"/>
      <c r="HBG3217" s="132"/>
      <c r="HBH3217" s="132"/>
      <c r="HBI3217" s="132"/>
      <c r="HBJ3217" s="132"/>
      <c r="HBK3217" s="132"/>
      <c r="HBL3217" s="132"/>
      <c r="HBM3217" s="132"/>
      <c r="HBN3217" s="132"/>
      <c r="HBO3217" s="132"/>
      <c r="HBP3217" s="132"/>
      <c r="HBQ3217" s="132"/>
      <c r="HBR3217" s="132"/>
      <c r="HBS3217" s="132"/>
      <c r="HBT3217" s="132"/>
      <c r="HBU3217" s="132"/>
      <c r="HBV3217" s="132"/>
      <c r="HBW3217" s="132"/>
      <c r="HBX3217" s="132"/>
      <c r="HBY3217" s="132"/>
      <c r="HBZ3217" s="132"/>
      <c r="HCA3217" s="132"/>
      <c r="HCB3217" s="132"/>
      <c r="HCC3217" s="132"/>
      <c r="HCD3217" s="132"/>
      <c r="HCE3217" s="132"/>
      <c r="HCF3217" s="132"/>
      <c r="HCG3217" s="132"/>
      <c r="HCH3217" s="132"/>
      <c r="HCI3217" s="132"/>
      <c r="HCJ3217" s="132"/>
      <c r="HCK3217" s="132"/>
      <c r="HCL3217" s="132"/>
      <c r="HCM3217" s="132"/>
      <c r="HCN3217" s="132"/>
      <c r="HCO3217" s="132"/>
      <c r="HCP3217" s="132"/>
      <c r="HCQ3217" s="132"/>
      <c r="HCR3217" s="132"/>
      <c r="HCS3217" s="132"/>
      <c r="HCT3217" s="132"/>
      <c r="HCU3217" s="132"/>
      <c r="HCV3217" s="132"/>
      <c r="HCW3217" s="132"/>
      <c r="HCX3217" s="132"/>
      <c r="HCY3217" s="132"/>
      <c r="HCZ3217" s="132"/>
      <c r="HDA3217" s="132"/>
      <c r="HDB3217" s="132"/>
      <c r="HDC3217" s="132"/>
      <c r="HDD3217" s="132"/>
      <c r="HDE3217" s="132"/>
      <c r="HDF3217" s="132"/>
      <c r="HDG3217" s="132"/>
      <c r="HDH3217" s="132"/>
      <c r="HDI3217" s="132"/>
      <c r="HDJ3217" s="132"/>
      <c r="HDK3217" s="132"/>
      <c r="HDL3217" s="132"/>
      <c r="HDM3217" s="132"/>
      <c r="HDN3217" s="132"/>
      <c r="HDO3217" s="132"/>
      <c r="HDP3217" s="132"/>
      <c r="HDQ3217" s="132"/>
      <c r="HDR3217" s="132"/>
      <c r="HDS3217" s="132"/>
      <c r="HDT3217" s="132"/>
      <c r="HDU3217" s="132"/>
      <c r="HDV3217" s="132"/>
      <c r="HDW3217" s="132"/>
      <c r="HDX3217" s="132"/>
      <c r="HDY3217" s="132"/>
      <c r="HDZ3217" s="132"/>
      <c r="HEA3217" s="132"/>
      <c r="HEB3217" s="132"/>
      <c r="HEC3217" s="132"/>
      <c r="HED3217" s="132"/>
      <c r="HEE3217" s="132"/>
      <c r="HEF3217" s="132"/>
      <c r="HEG3217" s="132"/>
      <c r="HEH3217" s="132"/>
      <c r="HEI3217" s="132"/>
      <c r="HEJ3217" s="132"/>
      <c r="HEK3217" s="132"/>
      <c r="HEL3217" s="132"/>
      <c r="HEM3217" s="132"/>
      <c r="HEN3217" s="132"/>
      <c r="HEO3217" s="132"/>
      <c r="HEP3217" s="132"/>
      <c r="HEQ3217" s="132"/>
      <c r="HER3217" s="132"/>
      <c r="HES3217" s="132"/>
      <c r="HET3217" s="132"/>
      <c r="HEU3217" s="132"/>
      <c r="HEV3217" s="132"/>
      <c r="HEW3217" s="132"/>
      <c r="HEX3217" s="132"/>
      <c r="HEY3217" s="132"/>
      <c r="HEZ3217" s="132"/>
      <c r="HFA3217" s="132"/>
      <c r="HFB3217" s="132"/>
      <c r="HFC3217" s="132"/>
      <c r="HFD3217" s="132"/>
      <c r="HFE3217" s="132"/>
      <c r="HFF3217" s="132"/>
      <c r="HFG3217" s="132"/>
      <c r="HFH3217" s="132"/>
      <c r="HFI3217" s="132"/>
      <c r="HFJ3217" s="132"/>
      <c r="HFK3217" s="132"/>
      <c r="HFL3217" s="132"/>
      <c r="HFM3217" s="132"/>
      <c r="HFN3217" s="132"/>
      <c r="HFO3217" s="132"/>
      <c r="HFP3217" s="132"/>
      <c r="HFQ3217" s="132"/>
      <c r="HFR3217" s="132"/>
      <c r="HFS3217" s="132"/>
      <c r="HFT3217" s="132"/>
      <c r="HFU3217" s="132"/>
      <c r="HFV3217" s="132"/>
      <c r="HFW3217" s="132"/>
      <c r="HFX3217" s="132"/>
      <c r="HFY3217" s="132"/>
      <c r="HFZ3217" s="132"/>
      <c r="HGA3217" s="132"/>
      <c r="HGB3217" s="132"/>
      <c r="HGC3217" s="132"/>
      <c r="HGD3217" s="132"/>
      <c r="HGE3217" s="132"/>
      <c r="HGF3217" s="132"/>
      <c r="HGG3217" s="132"/>
      <c r="HGH3217" s="132"/>
      <c r="HGI3217" s="132"/>
      <c r="HGJ3217" s="132"/>
      <c r="HGK3217" s="132"/>
      <c r="HGL3217" s="132"/>
      <c r="HGM3217" s="132"/>
      <c r="HGN3217" s="132"/>
      <c r="HGO3217" s="132"/>
      <c r="HGP3217" s="132"/>
      <c r="HGQ3217" s="132"/>
      <c r="HGR3217" s="132"/>
      <c r="HGS3217" s="132"/>
      <c r="HGT3217" s="132"/>
      <c r="HGU3217" s="132"/>
      <c r="HGV3217" s="132"/>
      <c r="HGW3217" s="132"/>
      <c r="HGX3217" s="132"/>
      <c r="HGY3217" s="132"/>
      <c r="HGZ3217" s="132"/>
      <c r="HHA3217" s="132"/>
      <c r="HHB3217" s="132"/>
      <c r="HHC3217" s="132"/>
      <c r="HHD3217" s="132"/>
      <c r="HHE3217" s="132"/>
      <c r="HHF3217" s="132"/>
      <c r="HHG3217" s="132"/>
      <c r="HHH3217" s="132"/>
      <c r="HHI3217" s="132"/>
      <c r="HHJ3217" s="132"/>
      <c r="HHK3217" s="132"/>
      <c r="HHL3217" s="132"/>
      <c r="HHM3217" s="132"/>
      <c r="HHN3217" s="132"/>
      <c r="HHO3217" s="132"/>
      <c r="HHP3217" s="132"/>
      <c r="HHQ3217" s="132"/>
      <c r="HHR3217" s="132"/>
      <c r="HHS3217" s="132"/>
      <c r="HHT3217" s="132"/>
      <c r="HHU3217" s="132"/>
      <c r="HHV3217" s="132"/>
      <c r="HHW3217" s="132"/>
      <c r="HHX3217" s="132"/>
      <c r="HHY3217" s="132"/>
      <c r="HHZ3217" s="132"/>
      <c r="HIA3217" s="132"/>
      <c r="HIB3217" s="132"/>
      <c r="HIC3217" s="132"/>
      <c r="HID3217" s="132"/>
      <c r="HIE3217" s="132"/>
      <c r="HIF3217" s="132"/>
      <c r="HIG3217" s="132"/>
      <c r="HIH3217" s="132"/>
      <c r="HII3217" s="132"/>
      <c r="HIJ3217" s="132"/>
      <c r="HIK3217" s="132"/>
      <c r="HIL3217" s="132"/>
      <c r="HIM3217" s="132"/>
      <c r="HIN3217" s="132"/>
      <c r="HIO3217" s="132"/>
      <c r="HIP3217" s="132"/>
      <c r="HIQ3217" s="132"/>
      <c r="HIR3217" s="132"/>
      <c r="HIS3217" s="132"/>
      <c r="HIT3217" s="132"/>
      <c r="HIU3217" s="132"/>
      <c r="HIV3217" s="132"/>
      <c r="HIW3217" s="132"/>
      <c r="HIX3217" s="132"/>
      <c r="HIY3217" s="132"/>
      <c r="HIZ3217" s="132"/>
      <c r="HJA3217" s="132"/>
      <c r="HJB3217" s="132"/>
      <c r="HJC3217" s="132"/>
      <c r="HJD3217" s="132"/>
      <c r="HJE3217" s="132"/>
      <c r="HJF3217" s="132"/>
      <c r="HJG3217" s="132"/>
      <c r="HJH3217" s="132"/>
      <c r="HJI3217" s="132"/>
      <c r="HJJ3217" s="132"/>
      <c r="HJK3217" s="132"/>
      <c r="HJL3217" s="132"/>
      <c r="HJM3217" s="132"/>
      <c r="HJN3217" s="132"/>
      <c r="HJO3217" s="132"/>
      <c r="HJP3217" s="132"/>
      <c r="HJQ3217" s="132"/>
      <c r="HJR3217" s="132"/>
      <c r="HJS3217" s="132"/>
      <c r="HJT3217" s="132"/>
      <c r="HJU3217" s="132"/>
      <c r="HJV3217" s="132"/>
      <c r="HJW3217" s="132"/>
      <c r="HJX3217" s="132"/>
      <c r="HJY3217" s="132"/>
      <c r="HJZ3217" s="132"/>
      <c r="HKA3217" s="132"/>
      <c r="HKB3217" s="132"/>
      <c r="HKC3217" s="132"/>
      <c r="HKD3217" s="132"/>
      <c r="HKE3217" s="132"/>
      <c r="HKF3217" s="132"/>
      <c r="HKG3217" s="132"/>
      <c r="HKH3217" s="132"/>
      <c r="HKI3217" s="132"/>
      <c r="HKJ3217" s="132"/>
      <c r="HKK3217" s="132"/>
      <c r="HKL3217" s="132"/>
      <c r="HKM3217" s="132"/>
      <c r="HKN3217" s="132"/>
      <c r="HKO3217" s="132"/>
      <c r="HKP3217" s="132"/>
      <c r="HKQ3217" s="132"/>
      <c r="HKR3217" s="132"/>
      <c r="HKS3217" s="132"/>
      <c r="HKT3217" s="132"/>
      <c r="HKU3217" s="132"/>
      <c r="HKV3217" s="132"/>
      <c r="HKW3217" s="132"/>
      <c r="HKX3217" s="132"/>
      <c r="HKY3217" s="132"/>
      <c r="HKZ3217" s="132"/>
      <c r="HLA3217" s="132"/>
      <c r="HLB3217" s="132"/>
      <c r="HLC3217" s="132"/>
      <c r="HLD3217" s="132"/>
      <c r="HLE3217" s="132"/>
      <c r="HLF3217" s="132"/>
      <c r="HLG3217" s="132"/>
      <c r="HLH3217" s="132"/>
      <c r="HLI3217" s="132"/>
      <c r="HLJ3217" s="132"/>
      <c r="HLK3217" s="132"/>
      <c r="HLL3217" s="132"/>
      <c r="HLM3217" s="132"/>
      <c r="HLN3217" s="132"/>
      <c r="HLO3217" s="132"/>
      <c r="HLP3217" s="132"/>
      <c r="HLQ3217" s="132"/>
      <c r="HLR3217" s="132"/>
      <c r="HLS3217" s="132"/>
      <c r="HLT3217" s="132"/>
      <c r="HLU3217" s="132"/>
      <c r="HLV3217" s="132"/>
      <c r="HLW3217" s="132"/>
      <c r="HLX3217" s="132"/>
      <c r="HLY3217" s="132"/>
      <c r="HLZ3217" s="132"/>
      <c r="HMA3217" s="132"/>
      <c r="HMB3217" s="132"/>
      <c r="HMC3217" s="132"/>
      <c r="HMD3217" s="132"/>
      <c r="HME3217" s="132"/>
      <c r="HMF3217" s="132"/>
      <c r="HMG3217" s="132"/>
      <c r="HMH3217" s="132"/>
      <c r="HMI3217" s="132"/>
      <c r="HMJ3217" s="132"/>
      <c r="HMK3217" s="132"/>
      <c r="HML3217" s="132"/>
      <c r="HMM3217" s="132"/>
      <c r="HMN3217" s="132"/>
      <c r="HMO3217" s="132"/>
      <c r="HMP3217" s="132"/>
      <c r="HMQ3217" s="132"/>
      <c r="HMR3217" s="132"/>
      <c r="HMS3217" s="132"/>
      <c r="HMT3217" s="132"/>
      <c r="HMU3217" s="132"/>
      <c r="HMV3217" s="132"/>
      <c r="HMW3217" s="132"/>
      <c r="HMX3217" s="132"/>
      <c r="HMY3217" s="132"/>
      <c r="HMZ3217" s="132"/>
      <c r="HNA3217" s="132"/>
      <c r="HNB3217" s="132"/>
      <c r="HNC3217" s="132"/>
      <c r="HND3217" s="132"/>
      <c r="HNE3217" s="132"/>
      <c r="HNF3217" s="132"/>
      <c r="HNG3217" s="132"/>
      <c r="HNH3217" s="132"/>
      <c r="HNI3217" s="132"/>
      <c r="HNJ3217" s="132"/>
      <c r="HNK3217" s="132"/>
      <c r="HNL3217" s="132"/>
      <c r="HNM3217" s="132"/>
      <c r="HNN3217" s="132"/>
      <c r="HNO3217" s="132"/>
      <c r="HNP3217" s="132"/>
      <c r="HNQ3217" s="132"/>
      <c r="HNR3217" s="132"/>
      <c r="HNS3217" s="132"/>
      <c r="HNT3217" s="132"/>
      <c r="HNU3217" s="132"/>
      <c r="HNV3217" s="132"/>
      <c r="HNW3217" s="132"/>
      <c r="HNX3217" s="132"/>
      <c r="HNY3217" s="132"/>
      <c r="HNZ3217" s="132"/>
      <c r="HOA3217" s="132"/>
      <c r="HOB3217" s="132"/>
      <c r="HOC3217" s="132"/>
      <c r="HOD3217" s="132"/>
      <c r="HOE3217" s="132"/>
      <c r="HOF3217" s="132"/>
      <c r="HOG3217" s="132"/>
      <c r="HOH3217" s="132"/>
      <c r="HOI3217" s="132"/>
      <c r="HOJ3217" s="132"/>
      <c r="HOK3217" s="132"/>
      <c r="HOL3217" s="132"/>
      <c r="HOM3217" s="132"/>
      <c r="HON3217" s="132"/>
      <c r="HOO3217" s="132"/>
      <c r="HOP3217" s="132"/>
      <c r="HOQ3217" s="132"/>
      <c r="HOR3217" s="132"/>
      <c r="HOS3217" s="132"/>
      <c r="HOT3217" s="132"/>
      <c r="HOU3217" s="132"/>
      <c r="HOV3217" s="132"/>
      <c r="HOW3217" s="132"/>
      <c r="HOX3217" s="132"/>
      <c r="HOY3217" s="132"/>
      <c r="HOZ3217" s="132"/>
      <c r="HPA3217" s="132"/>
      <c r="HPB3217" s="132"/>
      <c r="HPC3217" s="132"/>
      <c r="HPD3217" s="132"/>
      <c r="HPE3217" s="132"/>
      <c r="HPF3217" s="132"/>
      <c r="HPG3217" s="132"/>
      <c r="HPH3217" s="132"/>
      <c r="HPI3217" s="132"/>
      <c r="HPJ3217" s="132"/>
      <c r="HPK3217" s="132"/>
      <c r="HPL3217" s="132"/>
      <c r="HPM3217" s="132"/>
      <c r="HPN3217" s="132"/>
      <c r="HPO3217" s="132"/>
      <c r="HPP3217" s="132"/>
      <c r="HPQ3217" s="132"/>
      <c r="HPR3217" s="132"/>
      <c r="HPS3217" s="132"/>
      <c r="HPT3217" s="132"/>
      <c r="HPU3217" s="132"/>
      <c r="HPV3217" s="132"/>
      <c r="HPW3217" s="132"/>
      <c r="HPX3217" s="132"/>
      <c r="HPY3217" s="132"/>
      <c r="HPZ3217" s="132"/>
      <c r="HQA3217" s="132"/>
      <c r="HQB3217" s="132"/>
      <c r="HQC3217" s="132"/>
      <c r="HQD3217" s="132"/>
      <c r="HQE3217" s="132"/>
      <c r="HQF3217" s="132"/>
      <c r="HQG3217" s="132"/>
      <c r="HQH3217" s="132"/>
      <c r="HQI3217" s="132"/>
      <c r="HQJ3217" s="132"/>
      <c r="HQK3217" s="132"/>
      <c r="HQL3217" s="132"/>
      <c r="HQM3217" s="132"/>
      <c r="HQN3217" s="132"/>
      <c r="HQO3217" s="132"/>
      <c r="HQP3217" s="132"/>
      <c r="HQQ3217" s="132"/>
      <c r="HQR3217" s="132"/>
      <c r="HQS3217" s="132"/>
      <c r="HQT3217" s="132"/>
      <c r="HQU3217" s="132"/>
      <c r="HQV3217" s="132"/>
      <c r="HQW3217" s="132"/>
      <c r="HQX3217" s="132"/>
      <c r="HQY3217" s="132"/>
      <c r="HQZ3217" s="132"/>
      <c r="HRA3217" s="132"/>
      <c r="HRB3217" s="132"/>
      <c r="HRC3217" s="132"/>
      <c r="HRD3217" s="132"/>
      <c r="HRE3217" s="132"/>
      <c r="HRF3217" s="132"/>
      <c r="HRG3217" s="132"/>
      <c r="HRH3217" s="132"/>
      <c r="HRI3217" s="132"/>
      <c r="HRJ3217" s="132"/>
      <c r="HRK3217" s="132"/>
      <c r="HRL3217" s="132"/>
      <c r="HRM3217" s="132"/>
      <c r="HRN3217" s="132"/>
      <c r="HRO3217" s="132"/>
      <c r="HRP3217" s="132"/>
      <c r="HRQ3217" s="132"/>
      <c r="HRR3217" s="132"/>
      <c r="HRS3217" s="132"/>
      <c r="HRT3217" s="132"/>
      <c r="HRU3217" s="132"/>
      <c r="HRV3217" s="132"/>
      <c r="HRW3217" s="132"/>
      <c r="HRX3217" s="132"/>
      <c r="HRY3217" s="132"/>
      <c r="HRZ3217" s="132"/>
      <c r="HSA3217" s="132"/>
      <c r="HSB3217" s="132"/>
      <c r="HSC3217" s="132"/>
      <c r="HSD3217" s="132"/>
      <c r="HSE3217" s="132"/>
      <c r="HSF3217" s="132"/>
      <c r="HSG3217" s="132"/>
      <c r="HSH3217" s="132"/>
      <c r="HSI3217" s="132"/>
      <c r="HSJ3217" s="132"/>
      <c r="HSK3217" s="132"/>
      <c r="HSL3217" s="132"/>
      <c r="HSM3217" s="132"/>
      <c r="HSN3217" s="132"/>
      <c r="HSO3217" s="132"/>
      <c r="HSP3217" s="132"/>
      <c r="HSQ3217" s="132"/>
      <c r="HSR3217" s="132"/>
      <c r="HSS3217" s="132"/>
      <c r="HST3217" s="132"/>
      <c r="HSU3217" s="132"/>
      <c r="HSV3217" s="132"/>
      <c r="HSW3217" s="132"/>
      <c r="HSX3217" s="132"/>
      <c r="HSY3217" s="132"/>
      <c r="HSZ3217" s="132"/>
      <c r="HTA3217" s="132"/>
      <c r="HTB3217" s="132"/>
      <c r="HTC3217" s="132"/>
      <c r="HTD3217" s="132"/>
      <c r="HTE3217" s="132"/>
      <c r="HTF3217" s="132"/>
      <c r="HTG3217" s="132"/>
      <c r="HTH3217" s="132"/>
      <c r="HTI3217" s="132"/>
      <c r="HTJ3217" s="132"/>
      <c r="HTK3217" s="132"/>
      <c r="HTL3217" s="132"/>
      <c r="HTM3217" s="132"/>
      <c r="HTN3217" s="132"/>
      <c r="HTO3217" s="132"/>
      <c r="HTP3217" s="132"/>
      <c r="HTQ3217" s="132"/>
      <c r="HTR3217" s="132"/>
      <c r="HTS3217" s="132"/>
      <c r="HTT3217" s="132"/>
      <c r="HTU3217" s="132"/>
      <c r="HTV3217" s="132"/>
      <c r="HTW3217" s="132"/>
      <c r="HTX3217" s="132"/>
      <c r="HTY3217" s="132"/>
      <c r="HTZ3217" s="132"/>
      <c r="HUA3217" s="132"/>
      <c r="HUB3217" s="132"/>
      <c r="HUC3217" s="132"/>
      <c r="HUD3217" s="132"/>
      <c r="HUE3217" s="132"/>
      <c r="HUF3217" s="132"/>
      <c r="HUG3217" s="132"/>
      <c r="HUH3217" s="132"/>
      <c r="HUI3217" s="132"/>
      <c r="HUJ3217" s="132"/>
      <c r="HUK3217" s="132"/>
      <c r="HUL3217" s="132"/>
      <c r="HUM3217" s="132"/>
      <c r="HUN3217" s="132"/>
      <c r="HUO3217" s="132"/>
      <c r="HUP3217" s="132"/>
      <c r="HUQ3217" s="132"/>
      <c r="HUR3217" s="132"/>
      <c r="HUS3217" s="132"/>
      <c r="HUT3217" s="132"/>
      <c r="HUU3217" s="132"/>
      <c r="HUV3217" s="132"/>
      <c r="HUW3217" s="132"/>
      <c r="HUX3217" s="132"/>
      <c r="HUY3217" s="132"/>
      <c r="HUZ3217" s="132"/>
      <c r="HVA3217" s="132"/>
      <c r="HVB3217" s="132"/>
      <c r="HVC3217" s="132"/>
      <c r="HVD3217" s="132"/>
      <c r="HVE3217" s="132"/>
      <c r="HVF3217" s="132"/>
      <c r="HVG3217" s="132"/>
      <c r="HVH3217" s="132"/>
      <c r="HVI3217" s="132"/>
      <c r="HVJ3217" s="132"/>
      <c r="HVK3217" s="132"/>
      <c r="HVL3217" s="132"/>
      <c r="HVM3217" s="132"/>
      <c r="HVN3217" s="132"/>
      <c r="HVO3217" s="132"/>
      <c r="HVP3217" s="132"/>
      <c r="HVQ3217" s="132"/>
      <c r="HVR3217" s="132"/>
      <c r="HVS3217" s="132"/>
      <c r="HVT3217" s="132"/>
      <c r="HVU3217" s="132"/>
      <c r="HVV3217" s="132"/>
      <c r="HVW3217" s="132"/>
      <c r="HVX3217" s="132"/>
      <c r="HVY3217" s="132"/>
      <c r="HVZ3217" s="132"/>
      <c r="HWA3217" s="132"/>
      <c r="HWB3217" s="132"/>
      <c r="HWC3217" s="132"/>
      <c r="HWD3217" s="132"/>
      <c r="HWE3217" s="132"/>
      <c r="HWF3217" s="132"/>
      <c r="HWG3217" s="132"/>
      <c r="HWH3217" s="132"/>
      <c r="HWI3217" s="132"/>
      <c r="HWJ3217" s="132"/>
      <c r="HWK3217" s="132"/>
      <c r="HWL3217" s="132"/>
      <c r="HWM3217" s="132"/>
      <c r="HWN3217" s="132"/>
      <c r="HWO3217" s="132"/>
      <c r="HWP3217" s="132"/>
      <c r="HWQ3217" s="132"/>
      <c r="HWR3217" s="132"/>
      <c r="HWS3217" s="132"/>
      <c r="HWT3217" s="132"/>
      <c r="HWU3217" s="132"/>
      <c r="HWV3217" s="132"/>
      <c r="HWW3217" s="132"/>
      <c r="HWX3217" s="132"/>
      <c r="HWY3217" s="132"/>
      <c r="HWZ3217" s="132"/>
      <c r="HXA3217" s="132"/>
      <c r="HXB3217" s="132"/>
      <c r="HXC3217" s="132"/>
      <c r="HXD3217" s="132"/>
      <c r="HXE3217" s="132"/>
      <c r="HXF3217" s="132"/>
      <c r="HXG3217" s="132"/>
      <c r="HXH3217" s="132"/>
      <c r="HXI3217" s="132"/>
      <c r="HXJ3217" s="132"/>
      <c r="HXK3217" s="132"/>
      <c r="HXL3217" s="132"/>
      <c r="HXM3217" s="132"/>
      <c r="HXN3217" s="132"/>
      <c r="HXO3217" s="132"/>
      <c r="HXP3217" s="132"/>
      <c r="HXQ3217" s="132"/>
      <c r="HXR3217" s="132"/>
      <c r="HXS3217" s="132"/>
      <c r="HXT3217" s="132"/>
      <c r="HXU3217" s="132"/>
      <c r="HXV3217" s="132"/>
      <c r="HXW3217" s="132"/>
      <c r="HXX3217" s="132"/>
      <c r="HXY3217" s="132"/>
      <c r="HXZ3217" s="132"/>
      <c r="HYA3217" s="132"/>
      <c r="HYB3217" s="132"/>
      <c r="HYC3217" s="132"/>
      <c r="HYD3217" s="132"/>
      <c r="HYE3217" s="132"/>
      <c r="HYF3217" s="132"/>
      <c r="HYG3217" s="132"/>
      <c r="HYH3217" s="132"/>
      <c r="HYI3217" s="132"/>
      <c r="HYJ3217" s="132"/>
      <c r="HYK3217" s="132"/>
      <c r="HYL3217" s="132"/>
      <c r="HYM3217" s="132"/>
      <c r="HYN3217" s="132"/>
      <c r="HYO3217" s="132"/>
      <c r="HYP3217" s="132"/>
      <c r="HYQ3217" s="132"/>
      <c r="HYR3217" s="132"/>
      <c r="HYS3217" s="132"/>
      <c r="HYT3217" s="132"/>
      <c r="HYU3217" s="132"/>
      <c r="HYV3217" s="132"/>
      <c r="HYW3217" s="132"/>
      <c r="HYX3217" s="132"/>
      <c r="HYY3217" s="132"/>
      <c r="HYZ3217" s="132"/>
      <c r="HZA3217" s="132"/>
      <c r="HZB3217" s="132"/>
      <c r="HZC3217" s="132"/>
      <c r="HZD3217" s="132"/>
      <c r="HZE3217" s="132"/>
      <c r="HZF3217" s="132"/>
      <c r="HZG3217" s="132"/>
      <c r="HZH3217" s="132"/>
      <c r="HZI3217" s="132"/>
      <c r="HZJ3217" s="132"/>
      <c r="HZK3217" s="132"/>
      <c r="HZL3217" s="132"/>
      <c r="HZM3217" s="132"/>
      <c r="HZN3217" s="132"/>
      <c r="HZO3217" s="132"/>
      <c r="HZP3217" s="132"/>
      <c r="HZQ3217" s="132"/>
      <c r="HZR3217" s="132"/>
      <c r="HZS3217" s="132"/>
      <c r="HZT3217" s="132"/>
      <c r="HZU3217" s="132"/>
      <c r="HZV3217" s="132"/>
      <c r="HZW3217" s="132"/>
      <c r="HZX3217" s="132"/>
      <c r="HZY3217" s="132"/>
      <c r="HZZ3217" s="132"/>
      <c r="IAA3217" s="132"/>
      <c r="IAB3217" s="132"/>
      <c r="IAC3217" s="132"/>
      <c r="IAD3217" s="132"/>
      <c r="IAE3217" s="132"/>
      <c r="IAF3217" s="132"/>
      <c r="IAG3217" s="132"/>
      <c r="IAH3217" s="132"/>
      <c r="IAI3217" s="132"/>
      <c r="IAJ3217" s="132"/>
      <c r="IAK3217" s="132"/>
      <c r="IAL3217" s="132"/>
      <c r="IAM3217" s="132"/>
      <c r="IAN3217" s="132"/>
      <c r="IAO3217" s="132"/>
      <c r="IAP3217" s="132"/>
      <c r="IAQ3217" s="132"/>
      <c r="IAR3217" s="132"/>
      <c r="IAS3217" s="132"/>
      <c r="IAT3217" s="132"/>
      <c r="IAU3217" s="132"/>
      <c r="IAV3217" s="132"/>
      <c r="IAW3217" s="132"/>
      <c r="IAX3217" s="132"/>
      <c r="IAY3217" s="132"/>
      <c r="IAZ3217" s="132"/>
      <c r="IBA3217" s="132"/>
      <c r="IBB3217" s="132"/>
      <c r="IBC3217" s="132"/>
      <c r="IBD3217" s="132"/>
      <c r="IBE3217" s="132"/>
      <c r="IBF3217" s="132"/>
      <c r="IBG3217" s="132"/>
      <c r="IBH3217" s="132"/>
      <c r="IBI3217" s="132"/>
      <c r="IBJ3217" s="132"/>
      <c r="IBK3217" s="132"/>
      <c r="IBL3217" s="132"/>
      <c r="IBM3217" s="132"/>
      <c r="IBN3217" s="132"/>
      <c r="IBO3217" s="132"/>
      <c r="IBP3217" s="132"/>
      <c r="IBQ3217" s="132"/>
      <c r="IBR3217" s="132"/>
      <c r="IBS3217" s="132"/>
      <c r="IBT3217" s="132"/>
      <c r="IBU3217" s="132"/>
      <c r="IBV3217" s="132"/>
      <c r="IBW3217" s="132"/>
      <c r="IBX3217" s="132"/>
      <c r="IBY3217" s="132"/>
      <c r="IBZ3217" s="132"/>
      <c r="ICA3217" s="132"/>
      <c r="ICB3217" s="132"/>
      <c r="ICC3217" s="132"/>
      <c r="ICD3217" s="132"/>
      <c r="ICE3217" s="132"/>
      <c r="ICF3217" s="132"/>
      <c r="ICG3217" s="132"/>
      <c r="ICH3217" s="132"/>
      <c r="ICI3217" s="132"/>
      <c r="ICJ3217" s="132"/>
      <c r="ICK3217" s="132"/>
      <c r="ICL3217" s="132"/>
      <c r="ICM3217" s="132"/>
      <c r="ICN3217" s="132"/>
      <c r="ICO3217" s="132"/>
      <c r="ICP3217" s="132"/>
      <c r="ICQ3217" s="132"/>
      <c r="ICR3217" s="132"/>
      <c r="ICS3217" s="132"/>
      <c r="ICT3217" s="132"/>
      <c r="ICU3217" s="132"/>
      <c r="ICV3217" s="132"/>
      <c r="ICW3217" s="132"/>
      <c r="ICX3217" s="132"/>
      <c r="ICY3217" s="132"/>
      <c r="ICZ3217" s="132"/>
      <c r="IDA3217" s="132"/>
      <c r="IDB3217" s="132"/>
      <c r="IDC3217" s="132"/>
      <c r="IDD3217" s="132"/>
      <c r="IDE3217" s="132"/>
      <c r="IDF3217" s="132"/>
      <c r="IDG3217" s="132"/>
      <c r="IDH3217" s="132"/>
      <c r="IDI3217" s="132"/>
      <c r="IDJ3217" s="132"/>
      <c r="IDK3217" s="132"/>
      <c r="IDL3217" s="132"/>
      <c r="IDM3217" s="132"/>
      <c r="IDN3217" s="132"/>
      <c r="IDO3217" s="132"/>
      <c r="IDP3217" s="132"/>
      <c r="IDQ3217" s="132"/>
      <c r="IDR3217" s="132"/>
      <c r="IDS3217" s="132"/>
      <c r="IDT3217" s="132"/>
      <c r="IDU3217" s="132"/>
      <c r="IDV3217" s="132"/>
      <c r="IDW3217" s="132"/>
      <c r="IDX3217" s="132"/>
      <c r="IDY3217" s="132"/>
      <c r="IDZ3217" s="132"/>
      <c r="IEA3217" s="132"/>
      <c r="IEB3217" s="132"/>
      <c r="IEC3217" s="132"/>
      <c r="IED3217" s="132"/>
      <c r="IEE3217" s="132"/>
      <c r="IEF3217" s="132"/>
      <c r="IEG3217" s="132"/>
      <c r="IEH3217" s="132"/>
      <c r="IEI3217" s="132"/>
      <c r="IEJ3217" s="132"/>
      <c r="IEK3217" s="132"/>
      <c r="IEL3217" s="132"/>
      <c r="IEM3217" s="132"/>
      <c r="IEN3217" s="132"/>
      <c r="IEO3217" s="132"/>
      <c r="IEP3217" s="132"/>
      <c r="IEQ3217" s="132"/>
      <c r="IER3217" s="132"/>
      <c r="IES3217" s="132"/>
      <c r="IET3217" s="132"/>
      <c r="IEU3217" s="132"/>
      <c r="IEV3217" s="132"/>
      <c r="IEW3217" s="132"/>
      <c r="IEX3217" s="132"/>
      <c r="IEY3217" s="132"/>
      <c r="IEZ3217" s="132"/>
      <c r="IFA3217" s="132"/>
      <c r="IFB3217" s="132"/>
      <c r="IFC3217" s="132"/>
      <c r="IFD3217" s="132"/>
      <c r="IFE3217" s="132"/>
      <c r="IFF3217" s="132"/>
      <c r="IFG3217" s="132"/>
      <c r="IFH3217" s="132"/>
      <c r="IFI3217" s="132"/>
      <c r="IFJ3217" s="132"/>
      <c r="IFK3217" s="132"/>
      <c r="IFL3217" s="132"/>
      <c r="IFM3217" s="132"/>
      <c r="IFN3217" s="132"/>
      <c r="IFO3217" s="132"/>
      <c r="IFP3217" s="132"/>
      <c r="IFQ3217" s="132"/>
      <c r="IFR3217" s="132"/>
      <c r="IFS3217" s="132"/>
      <c r="IFT3217" s="132"/>
      <c r="IFU3217" s="132"/>
      <c r="IFV3217" s="132"/>
      <c r="IFW3217" s="132"/>
      <c r="IFX3217" s="132"/>
      <c r="IFY3217" s="132"/>
      <c r="IFZ3217" s="132"/>
      <c r="IGA3217" s="132"/>
      <c r="IGB3217" s="132"/>
      <c r="IGC3217" s="132"/>
      <c r="IGD3217" s="132"/>
      <c r="IGE3217" s="132"/>
      <c r="IGF3217" s="132"/>
      <c r="IGG3217" s="132"/>
      <c r="IGH3217" s="132"/>
      <c r="IGI3217" s="132"/>
      <c r="IGJ3217" s="132"/>
      <c r="IGK3217" s="132"/>
      <c r="IGL3217" s="132"/>
      <c r="IGM3217" s="132"/>
      <c r="IGN3217" s="132"/>
      <c r="IGO3217" s="132"/>
      <c r="IGP3217" s="132"/>
      <c r="IGQ3217" s="132"/>
      <c r="IGR3217" s="132"/>
      <c r="IGS3217" s="132"/>
      <c r="IGT3217" s="132"/>
      <c r="IGU3217" s="132"/>
      <c r="IGV3217" s="132"/>
      <c r="IGW3217" s="132"/>
      <c r="IGX3217" s="132"/>
      <c r="IGY3217" s="132"/>
      <c r="IGZ3217" s="132"/>
      <c r="IHA3217" s="132"/>
      <c r="IHB3217" s="132"/>
      <c r="IHC3217" s="132"/>
      <c r="IHD3217" s="132"/>
      <c r="IHE3217" s="132"/>
      <c r="IHF3217" s="132"/>
      <c r="IHG3217" s="132"/>
      <c r="IHH3217" s="132"/>
      <c r="IHI3217" s="132"/>
      <c r="IHJ3217" s="132"/>
      <c r="IHK3217" s="132"/>
      <c r="IHL3217" s="132"/>
      <c r="IHM3217" s="132"/>
      <c r="IHN3217" s="132"/>
      <c r="IHO3217" s="132"/>
      <c r="IHP3217" s="132"/>
      <c r="IHQ3217" s="132"/>
      <c r="IHR3217" s="132"/>
      <c r="IHS3217" s="132"/>
      <c r="IHT3217" s="132"/>
      <c r="IHU3217" s="132"/>
      <c r="IHV3217" s="132"/>
      <c r="IHW3217" s="132"/>
      <c r="IHX3217" s="132"/>
      <c r="IHY3217" s="132"/>
      <c r="IHZ3217" s="132"/>
      <c r="IIA3217" s="132"/>
      <c r="IIB3217" s="132"/>
      <c r="IIC3217" s="132"/>
      <c r="IID3217" s="132"/>
      <c r="IIE3217" s="132"/>
      <c r="IIF3217" s="132"/>
      <c r="IIG3217" s="132"/>
      <c r="IIH3217" s="132"/>
      <c r="III3217" s="132"/>
      <c r="IIJ3217" s="132"/>
      <c r="IIK3217" s="132"/>
      <c r="IIL3217" s="132"/>
      <c r="IIM3217" s="132"/>
      <c r="IIN3217" s="132"/>
      <c r="IIO3217" s="132"/>
      <c r="IIP3217" s="132"/>
      <c r="IIQ3217" s="132"/>
      <c r="IIR3217" s="132"/>
      <c r="IIS3217" s="132"/>
      <c r="IIT3217" s="132"/>
      <c r="IIU3217" s="132"/>
      <c r="IIV3217" s="132"/>
      <c r="IIW3217" s="132"/>
      <c r="IIX3217" s="132"/>
      <c r="IIY3217" s="132"/>
      <c r="IIZ3217" s="132"/>
      <c r="IJA3217" s="132"/>
      <c r="IJB3217" s="132"/>
      <c r="IJC3217" s="132"/>
      <c r="IJD3217" s="132"/>
      <c r="IJE3217" s="132"/>
      <c r="IJF3217" s="132"/>
      <c r="IJG3217" s="132"/>
      <c r="IJH3217" s="132"/>
      <c r="IJI3217" s="132"/>
      <c r="IJJ3217" s="132"/>
      <c r="IJK3217" s="132"/>
      <c r="IJL3217" s="132"/>
      <c r="IJM3217" s="132"/>
      <c r="IJN3217" s="132"/>
      <c r="IJO3217" s="132"/>
      <c r="IJP3217" s="132"/>
      <c r="IJQ3217" s="132"/>
      <c r="IJR3217" s="132"/>
      <c r="IJS3217" s="132"/>
      <c r="IJT3217" s="132"/>
      <c r="IJU3217" s="132"/>
      <c r="IJV3217" s="132"/>
      <c r="IJW3217" s="132"/>
      <c r="IJX3217" s="132"/>
      <c r="IJY3217" s="132"/>
      <c r="IJZ3217" s="132"/>
      <c r="IKA3217" s="132"/>
      <c r="IKB3217" s="132"/>
      <c r="IKC3217" s="132"/>
      <c r="IKD3217" s="132"/>
      <c r="IKE3217" s="132"/>
      <c r="IKF3217" s="132"/>
      <c r="IKG3217" s="132"/>
      <c r="IKH3217" s="132"/>
      <c r="IKI3217" s="132"/>
      <c r="IKJ3217" s="132"/>
      <c r="IKK3217" s="132"/>
      <c r="IKL3217" s="132"/>
      <c r="IKM3217" s="132"/>
      <c r="IKN3217" s="132"/>
      <c r="IKO3217" s="132"/>
      <c r="IKP3217" s="132"/>
      <c r="IKQ3217" s="132"/>
      <c r="IKR3217" s="132"/>
      <c r="IKS3217" s="132"/>
      <c r="IKT3217" s="132"/>
      <c r="IKU3217" s="132"/>
      <c r="IKV3217" s="132"/>
      <c r="IKW3217" s="132"/>
      <c r="IKX3217" s="132"/>
      <c r="IKY3217" s="132"/>
      <c r="IKZ3217" s="132"/>
      <c r="ILA3217" s="132"/>
      <c r="ILB3217" s="132"/>
      <c r="ILC3217" s="132"/>
      <c r="ILD3217" s="132"/>
      <c r="ILE3217" s="132"/>
      <c r="ILF3217" s="132"/>
      <c r="ILG3217" s="132"/>
      <c r="ILH3217" s="132"/>
      <c r="ILI3217" s="132"/>
      <c r="ILJ3217" s="132"/>
      <c r="ILK3217" s="132"/>
      <c r="ILL3217" s="132"/>
      <c r="ILM3217" s="132"/>
      <c r="ILN3217" s="132"/>
      <c r="ILO3217" s="132"/>
      <c r="ILP3217" s="132"/>
      <c r="ILQ3217" s="132"/>
      <c r="ILR3217" s="132"/>
      <c r="ILS3217" s="132"/>
      <c r="ILT3217" s="132"/>
      <c r="ILU3217" s="132"/>
      <c r="ILV3217" s="132"/>
      <c r="ILW3217" s="132"/>
      <c r="ILX3217" s="132"/>
      <c r="ILY3217" s="132"/>
      <c r="ILZ3217" s="132"/>
      <c r="IMA3217" s="132"/>
      <c r="IMB3217" s="132"/>
      <c r="IMC3217" s="132"/>
      <c r="IMD3217" s="132"/>
      <c r="IME3217" s="132"/>
      <c r="IMF3217" s="132"/>
      <c r="IMG3217" s="132"/>
      <c r="IMH3217" s="132"/>
      <c r="IMI3217" s="132"/>
      <c r="IMJ3217" s="132"/>
      <c r="IMK3217" s="132"/>
      <c r="IML3217" s="132"/>
      <c r="IMM3217" s="132"/>
      <c r="IMN3217" s="132"/>
      <c r="IMO3217" s="132"/>
      <c r="IMP3217" s="132"/>
      <c r="IMQ3217" s="132"/>
      <c r="IMR3217" s="132"/>
      <c r="IMS3217" s="132"/>
      <c r="IMT3217" s="132"/>
      <c r="IMU3217" s="132"/>
      <c r="IMV3217" s="132"/>
      <c r="IMW3217" s="132"/>
      <c r="IMX3217" s="132"/>
      <c r="IMY3217" s="132"/>
      <c r="IMZ3217" s="132"/>
      <c r="INA3217" s="132"/>
      <c r="INB3217" s="132"/>
      <c r="INC3217" s="132"/>
      <c r="IND3217" s="132"/>
      <c r="INE3217" s="132"/>
      <c r="INF3217" s="132"/>
      <c r="ING3217" s="132"/>
      <c r="INH3217" s="132"/>
      <c r="INI3217" s="132"/>
      <c r="INJ3217" s="132"/>
      <c r="INK3217" s="132"/>
      <c r="INL3217" s="132"/>
      <c r="INM3217" s="132"/>
      <c r="INN3217" s="132"/>
      <c r="INO3217" s="132"/>
      <c r="INP3217" s="132"/>
      <c r="INQ3217" s="132"/>
      <c r="INR3217" s="132"/>
      <c r="INS3217" s="132"/>
      <c r="INT3217" s="132"/>
      <c r="INU3217" s="132"/>
      <c r="INV3217" s="132"/>
      <c r="INW3217" s="132"/>
      <c r="INX3217" s="132"/>
      <c r="INY3217" s="132"/>
      <c r="INZ3217" s="132"/>
      <c r="IOA3217" s="132"/>
      <c r="IOB3217" s="132"/>
      <c r="IOC3217" s="132"/>
      <c r="IOD3217" s="132"/>
      <c r="IOE3217" s="132"/>
      <c r="IOF3217" s="132"/>
      <c r="IOG3217" s="132"/>
      <c r="IOH3217" s="132"/>
      <c r="IOI3217" s="132"/>
      <c r="IOJ3217" s="132"/>
      <c r="IOK3217" s="132"/>
      <c r="IOL3217" s="132"/>
      <c r="IOM3217" s="132"/>
      <c r="ION3217" s="132"/>
      <c r="IOO3217" s="132"/>
      <c r="IOP3217" s="132"/>
      <c r="IOQ3217" s="132"/>
      <c r="IOR3217" s="132"/>
      <c r="IOS3217" s="132"/>
      <c r="IOT3217" s="132"/>
      <c r="IOU3217" s="132"/>
      <c r="IOV3217" s="132"/>
      <c r="IOW3217" s="132"/>
      <c r="IOX3217" s="132"/>
      <c r="IOY3217" s="132"/>
      <c r="IOZ3217" s="132"/>
      <c r="IPA3217" s="132"/>
      <c r="IPB3217" s="132"/>
      <c r="IPC3217" s="132"/>
      <c r="IPD3217" s="132"/>
      <c r="IPE3217" s="132"/>
      <c r="IPF3217" s="132"/>
      <c r="IPG3217" s="132"/>
      <c r="IPH3217" s="132"/>
      <c r="IPI3217" s="132"/>
      <c r="IPJ3217" s="132"/>
      <c r="IPK3217" s="132"/>
      <c r="IPL3217" s="132"/>
      <c r="IPM3217" s="132"/>
      <c r="IPN3217" s="132"/>
      <c r="IPO3217" s="132"/>
      <c r="IPP3217" s="132"/>
      <c r="IPQ3217" s="132"/>
      <c r="IPR3217" s="132"/>
      <c r="IPS3217" s="132"/>
      <c r="IPT3217" s="132"/>
      <c r="IPU3217" s="132"/>
      <c r="IPV3217" s="132"/>
      <c r="IPW3217" s="132"/>
      <c r="IPX3217" s="132"/>
      <c r="IPY3217" s="132"/>
      <c r="IPZ3217" s="132"/>
      <c r="IQA3217" s="132"/>
      <c r="IQB3217" s="132"/>
      <c r="IQC3217" s="132"/>
      <c r="IQD3217" s="132"/>
      <c r="IQE3217" s="132"/>
      <c r="IQF3217" s="132"/>
      <c r="IQG3217" s="132"/>
      <c r="IQH3217" s="132"/>
      <c r="IQI3217" s="132"/>
      <c r="IQJ3217" s="132"/>
      <c r="IQK3217" s="132"/>
      <c r="IQL3217" s="132"/>
      <c r="IQM3217" s="132"/>
      <c r="IQN3217" s="132"/>
      <c r="IQO3217" s="132"/>
      <c r="IQP3217" s="132"/>
      <c r="IQQ3217" s="132"/>
      <c r="IQR3217" s="132"/>
      <c r="IQS3217" s="132"/>
      <c r="IQT3217" s="132"/>
      <c r="IQU3217" s="132"/>
      <c r="IQV3217" s="132"/>
      <c r="IQW3217" s="132"/>
      <c r="IQX3217" s="132"/>
      <c r="IQY3217" s="132"/>
      <c r="IQZ3217" s="132"/>
      <c r="IRA3217" s="132"/>
      <c r="IRB3217" s="132"/>
      <c r="IRC3217" s="132"/>
      <c r="IRD3217" s="132"/>
      <c r="IRE3217" s="132"/>
      <c r="IRF3217" s="132"/>
      <c r="IRG3217" s="132"/>
      <c r="IRH3217" s="132"/>
      <c r="IRI3217" s="132"/>
      <c r="IRJ3217" s="132"/>
      <c r="IRK3217" s="132"/>
      <c r="IRL3217" s="132"/>
      <c r="IRM3217" s="132"/>
      <c r="IRN3217" s="132"/>
      <c r="IRO3217" s="132"/>
      <c r="IRP3217" s="132"/>
      <c r="IRQ3217" s="132"/>
      <c r="IRR3217" s="132"/>
      <c r="IRS3217" s="132"/>
      <c r="IRT3217" s="132"/>
      <c r="IRU3217" s="132"/>
      <c r="IRV3217" s="132"/>
      <c r="IRW3217" s="132"/>
      <c r="IRX3217" s="132"/>
      <c r="IRY3217" s="132"/>
      <c r="IRZ3217" s="132"/>
      <c r="ISA3217" s="132"/>
      <c r="ISB3217" s="132"/>
      <c r="ISC3217" s="132"/>
      <c r="ISD3217" s="132"/>
      <c r="ISE3217" s="132"/>
      <c r="ISF3217" s="132"/>
      <c r="ISG3217" s="132"/>
      <c r="ISH3217" s="132"/>
      <c r="ISI3217" s="132"/>
      <c r="ISJ3217" s="132"/>
      <c r="ISK3217" s="132"/>
      <c r="ISL3217" s="132"/>
      <c r="ISM3217" s="132"/>
      <c r="ISN3217" s="132"/>
      <c r="ISO3217" s="132"/>
      <c r="ISP3217" s="132"/>
      <c r="ISQ3217" s="132"/>
      <c r="ISR3217" s="132"/>
      <c r="ISS3217" s="132"/>
      <c r="IST3217" s="132"/>
      <c r="ISU3217" s="132"/>
      <c r="ISV3217" s="132"/>
      <c r="ISW3217" s="132"/>
      <c r="ISX3217" s="132"/>
      <c r="ISY3217" s="132"/>
      <c r="ISZ3217" s="132"/>
      <c r="ITA3217" s="132"/>
      <c r="ITB3217" s="132"/>
      <c r="ITC3217" s="132"/>
      <c r="ITD3217" s="132"/>
      <c r="ITE3217" s="132"/>
      <c r="ITF3217" s="132"/>
      <c r="ITG3217" s="132"/>
      <c r="ITH3217" s="132"/>
      <c r="ITI3217" s="132"/>
      <c r="ITJ3217" s="132"/>
      <c r="ITK3217" s="132"/>
      <c r="ITL3217" s="132"/>
      <c r="ITM3217" s="132"/>
      <c r="ITN3217" s="132"/>
      <c r="ITO3217" s="132"/>
      <c r="ITP3217" s="132"/>
      <c r="ITQ3217" s="132"/>
      <c r="ITR3217" s="132"/>
      <c r="ITS3217" s="132"/>
      <c r="ITT3217" s="132"/>
      <c r="ITU3217" s="132"/>
      <c r="ITV3217" s="132"/>
      <c r="ITW3217" s="132"/>
      <c r="ITX3217" s="132"/>
      <c r="ITY3217" s="132"/>
      <c r="ITZ3217" s="132"/>
      <c r="IUA3217" s="132"/>
      <c r="IUB3217" s="132"/>
      <c r="IUC3217" s="132"/>
      <c r="IUD3217" s="132"/>
      <c r="IUE3217" s="132"/>
      <c r="IUF3217" s="132"/>
      <c r="IUG3217" s="132"/>
      <c r="IUH3217" s="132"/>
      <c r="IUI3217" s="132"/>
      <c r="IUJ3217" s="132"/>
      <c r="IUK3217" s="132"/>
      <c r="IUL3217" s="132"/>
      <c r="IUM3217" s="132"/>
      <c r="IUN3217" s="132"/>
      <c r="IUO3217" s="132"/>
      <c r="IUP3217" s="132"/>
      <c r="IUQ3217" s="132"/>
      <c r="IUR3217" s="132"/>
      <c r="IUS3217" s="132"/>
      <c r="IUT3217" s="132"/>
      <c r="IUU3217" s="132"/>
      <c r="IUV3217" s="132"/>
      <c r="IUW3217" s="132"/>
      <c r="IUX3217" s="132"/>
      <c r="IUY3217" s="132"/>
      <c r="IUZ3217" s="132"/>
      <c r="IVA3217" s="132"/>
      <c r="IVB3217" s="132"/>
      <c r="IVC3217" s="132"/>
      <c r="IVD3217" s="132"/>
      <c r="IVE3217" s="132"/>
      <c r="IVF3217" s="132"/>
      <c r="IVG3217" s="132"/>
      <c r="IVH3217" s="132"/>
      <c r="IVI3217" s="132"/>
      <c r="IVJ3217" s="132"/>
      <c r="IVK3217" s="132"/>
      <c r="IVL3217" s="132"/>
      <c r="IVM3217" s="132"/>
      <c r="IVN3217" s="132"/>
      <c r="IVO3217" s="132"/>
      <c r="IVP3217" s="132"/>
      <c r="IVQ3217" s="132"/>
      <c r="IVR3217" s="132"/>
      <c r="IVS3217" s="132"/>
      <c r="IVT3217" s="132"/>
      <c r="IVU3217" s="132"/>
      <c r="IVV3217" s="132"/>
      <c r="IVW3217" s="132"/>
      <c r="IVX3217" s="132"/>
      <c r="IVY3217" s="132"/>
      <c r="IVZ3217" s="132"/>
      <c r="IWA3217" s="132"/>
      <c r="IWB3217" s="132"/>
      <c r="IWC3217" s="132"/>
      <c r="IWD3217" s="132"/>
      <c r="IWE3217" s="132"/>
      <c r="IWF3217" s="132"/>
      <c r="IWG3217" s="132"/>
      <c r="IWH3217" s="132"/>
      <c r="IWI3217" s="132"/>
      <c r="IWJ3217" s="132"/>
      <c r="IWK3217" s="132"/>
      <c r="IWL3217" s="132"/>
      <c r="IWM3217" s="132"/>
      <c r="IWN3217" s="132"/>
      <c r="IWO3217" s="132"/>
      <c r="IWP3217" s="132"/>
      <c r="IWQ3217" s="132"/>
      <c r="IWR3217" s="132"/>
      <c r="IWS3217" s="132"/>
      <c r="IWT3217" s="132"/>
      <c r="IWU3217" s="132"/>
      <c r="IWV3217" s="132"/>
      <c r="IWW3217" s="132"/>
      <c r="IWX3217" s="132"/>
      <c r="IWY3217" s="132"/>
      <c r="IWZ3217" s="132"/>
      <c r="IXA3217" s="132"/>
      <c r="IXB3217" s="132"/>
      <c r="IXC3217" s="132"/>
      <c r="IXD3217" s="132"/>
      <c r="IXE3217" s="132"/>
      <c r="IXF3217" s="132"/>
      <c r="IXG3217" s="132"/>
      <c r="IXH3217" s="132"/>
      <c r="IXI3217" s="132"/>
      <c r="IXJ3217" s="132"/>
      <c r="IXK3217" s="132"/>
      <c r="IXL3217" s="132"/>
      <c r="IXM3217" s="132"/>
      <c r="IXN3217" s="132"/>
      <c r="IXO3217" s="132"/>
      <c r="IXP3217" s="132"/>
      <c r="IXQ3217" s="132"/>
      <c r="IXR3217" s="132"/>
      <c r="IXS3217" s="132"/>
      <c r="IXT3217" s="132"/>
      <c r="IXU3217" s="132"/>
      <c r="IXV3217" s="132"/>
      <c r="IXW3217" s="132"/>
      <c r="IXX3217" s="132"/>
      <c r="IXY3217" s="132"/>
      <c r="IXZ3217" s="132"/>
      <c r="IYA3217" s="132"/>
      <c r="IYB3217" s="132"/>
      <c r="IYC3217" s="132"/>
      <c r="IYD3217" s="132"/>
      <c r="IYE3217" s="132"/>
      <c r="IYF3217" s="132"/>
      <c r="IYG3217" s="132"/>
      <c r="IYH3217" s="132"/>
      <c r="IYI3217" s="132"/>
      <c r="IYJ3217" s="132"/>
      <c r="IYK3217" s="132"/>
      <c r="IYL3217" s="132"/>
      <c r="IYM3217" s="132"/>
      <c r="IYN3217" s="132"/>
      <c r="IYO3217" s="132"/>
      <c r="IYP3217" s="132"/>
      <c r="IYQ3217" s="132"/>
      <c r="IYR3217" s="132"/>
      <c r="IYS3217" s="132"/>
      <c r="IYT3217" s="132"/>
      <c r="IYU3217" s="132"/>
      <c r="IYV3217" s="132"/>
      <c r="IYW3217" s="132"/>
      <c r="IYX3217" s="132"/>
      <c r="IYY3217" s="132"/>
      <c r="IYZ3217" s="132"/>
      <c r="IZA3217" s="132"/>
      <c r="IZB3217" s="132"/>
      <c r="IZC3217" s="132"/>
      <c r="IZD3217" s="132"/>
      <c r="IZE3217" s="132"/>
      <c r="IZF3217" s="132"/>
      <c r="IZG3217" s="132"/>
      <c r="IZH3217" s="132"/>
      <c r="IZI3217" s="132"/>
      <c r="IZJ3217" s="132"/>
      <c r="IZK3217" s="132"/>
      <c r="IZL3217" s="132"/>
      <c r="IZM3217" s="132"/>
      <c r="IZN3217" s="132"/>
      <c r="IZO3217" s="132"/>
      <c r="IZP3217" s="132"/>
      <c r="IZQ3217" s="132"/>
      <c r="IZR3217" s="132"/>
      <c r="IZS3217" s="132"/>
      <c r="IZT3217" s="132"/>
      <c r="IZU3217" s="132"/>
      <c r="IZV3217" s="132"/>
      <c r="IZW3217" s="132"/>
      <c r="IZX3217" s="132"/>
      <c r="IZY3217" s="132"/>
      <c r="IZZ3217" s="132"/>
      <c r="JAA3217" s="132"/>
      <c r="JAB3217" s="132"/>
      <c r="JAC3217" s="132"/>
      <c r="JAD3217" s="132"/>
      <c r="JAE3217" s="132"/>
      <c r="JAF3217" s="132"/>
      <c r="JAG3217" s="132"/>
      <c r="JAH3217" s="132"/>
      <c r="JAI3217" s="132"/>
      <c r="JAJ3217" s="132"/>
      <c r="JAK3217" s="132"/>
      <c r="JAL3217" s="132"/>
      <c r="JAM3217" s="132"/>
      <c r="JAN3217" s="132"/>
      <c r="JAO3217" s="132"/>
      <c r="JAP3217" s="132"/>
      <c r="JAQ3217" s="132"/>
      <c r="JAR3217" s="132"/>
      <c r="JAS3217" s="132"/>
      <c r="JAT3217" s="132"/>
      <c r="JAU3217" s="132"/>
      <c r="JAV3217" s="132"/>
      <c r="JAW3217" s="132"/>
      <c r="JAX3217" s="132"/>
      <c r="JAY3217" s="132"/>
      <c r="JAZ3217" s="132"/>
      <c r="JBA3217" s="132"/>
      <c r="JBB3217" s="132"/>
      <c r="JBC3217" s="132"/>
      <c r="JBD3217" s="132"/>
      <c r="JBE3217" s="132"/>
      <c r="JBF3217" s="132"/>
      <c r="JBG3217" s="132"/>
      <c r="JBH3217" s="132"/>
      <c r="JBI3217" s="132"/>
      <c r="JBJ3217" s="132"/>
      <c r="JBK3217" s="132"/>
      <c r="JBL3217" s="132"/>
      <c r="JBM3217" s="132"/>
      <c r="JBN3217" s="132"/>
      <c r="JBO3217" s="132"/>
      <c r="JBP3217" s="132"/>
      <c r="JBQ3217" s="132"/>
      <c r="JBR3217" s="132"/>
      <c r="JBS3217" s="132"/>
      <c r="JBT3217" s="132"/>
      <c r="JBU3217" s="132"/>
      <c r="JBV3217" s="132"/>
      <c r="JBW3217" s="132"/>
      <c r="JBX3217" s="132"/>
      <c r="JBY3217" s="132"/>
      <c r="JBZ3217" s="132"/>
      <c r="JCA3217" s="132"/>
      <c r="JCB3217" s="132"/>
      <c r="JCC3217" s="132"/>
      <c r="JCD3217" s="132"/>
      <c r="JCE3217" s="132"/>
      <c r="JCF3217" s="132"/>
      <c r="JCG3217" s="132"/>
      <c r="JCH3217" s="132"/>
      <c r="JCI3217" s="132"/>
      <c r="JCJ3217" s="132"/>
      <c r="JCK3217" s="132"/>
      <c r="JCL3217" s="132"/>
      <c r="JCM3217" s="132"/>
      <c r="JCN3217" s="132"/>
      <c r="JCO3217" s="132"/>
      <c r="JCP3217" s="132"/>
      <c r="JCQ3217" s="132"/>
      <c r="JCR3217" s="132"/>
      <c r="JCS3217" s="132"/>
      <c r="JCT3217" s="132"/>
      <c r="JCU3217" s="132"/>
      <c r="JCV3217" s="132"/>
      <c r="JCW3217" s="132"/>
      <c r="JCX3217" s="132"/>
      <c r="JCY3217" s="132"/>
      <c r="JCZ3217" s="132"/>
      <c r="JDA3217" s="132"/>
      <c r="JDB3217" s="132"/>
      <c r="JDC3217" s="132"/>
      <c r="JDD3217" s="132"/>
      <c r="JDE3217" s="132"/>
      <c r="JDF3217" s="132"/>
      <c r="JDG3217" s="132"/>
      <c r="JDH3217" s="132"/>
      <c r="JDI3217" s="132"/>
      <c r="JDJ3217" s="132"/>
      <c r="JDK3217" s="132"/>
      <c r="JDL3217" s="132"/>
      <c r="JDM3217" s="132"/>
      <c r="JDN3217" s="132"/>
      <c r="JDO3217" s="132"/>
      <c r="JDP3217" s="132"/>
      <c r="JDQ3217" s="132"/>
      <c r="JDR3217" s="132"/>
      <c r="JDS3217" s="132"/>
      <c r="JDT3217" s="132"/>
      <c r="JDU3217" s="132"/>
      <c r="JDV3217" s="132"/>
      <c r="JDW3217" s="132"/>
      <c r="JDX3217" s="132"/>
      <c r="JDY3217" s="132"/>
      <c r="JDZ3217" s="132"/>
      <c r="JEA3217" s="132"/>
      <c r="JEB3217" s="132"/>
      <c r="JEC3217" s="132"/>
      <c r="JED3217" s="132"/>
      <c r="JEE3217" s="132"/>
      <c r="JEF3217" s="132"/>
      <c r="JEG3217" s="132"/>
      <c r="JEH3217" s="132"/>
      <c r="JEI3217" s="132"/>
      <c r="JEJ3217" s="132"/>
      <c r="JEK3217" s="132"/>
      <c r="JEL3217" s="132"/>
      <c r="JEM3217" s="132"/>
      <c r="JEN3217" s="132"/>
      <c r="JEO3217" s="132"/>
      <c r="JEP3217" s="132"/>
      <c r="JEQ3217" s="132"/>
      <c r="JER3217" s="132"/>
      <c r="JES3217" s="132"/>
      <c r="JET3217" s="132"/>
      <c r="JEU3217" s="132"/>
      <c r="JEV3217" s="132"/>
      <c r="JEW3217" s="132"/>
      <c r="JEX3217" s="132"/>
      <c r="JEY3217" s="132"/>
      <c r="JEZ3217" s="132"/>
      <c r="JFA3217" s="132"/>
      <c r="JFB3217" s="132"/>
      <c r="JFC3217" s="132"/>
      <c r="JFD3217" s="132"/>
      <c r="JFE3217" s="132"/>
      <c r="JFF3217" s="132"/>
      <c r="JFG3217" s="132"/>
      <c r="JFH3217" s="132"/>
      <c r="JFI3217" s="132"/>
      <c r="JFJ3217" s="132"/>
      <c r="JFK3217" s="132"/>
      <c r="JFL3217" s="132"/>
      <c r="JFM3217" s="132"/>
      <c r="JFN3217" s="132"/>
      <c r="JFO3217" s="132"/>
      <c r="JFP3217" s="132"/>
      <c r="JFQ3217" s="132"/>
      <c r="JFR3217" s="132"/>
      <c r="JFS3217" s="132"/>
      <c r="JFT3217" s="132"/>
      <c r="JFU3217" s="132"/>
      <c r="JFV3217" s="132"/>
      <c r="JFW3217" s="132"/>
      <c r="JFX3217" s="132"/>
      <c r="JFY3217" s="132"/>
      <c r="JFZ3217" s="132"/>
      <c r="JGA3217" s="132"/>
      <c r="JGB3217" s="132"/>
      <c r="JGC3217" s="132"/>
      <c r="JGD3217" s="132"/>
      <c r="JGE3217" s="132"/>
      <c r="JGF3217" s="132"/>
      <c r="JGG3217" s="132"/>
      <c r="JGH3217" s="132"/>
      <c r="JGI3217" s="132"/>
      <c r="JGJ3217" s="132"/>
      <c r="JGK3217" s="132"/>
      <c r="JGL3217" s="132"/>
      <c r="JGM3217" s="132"/>
      <c r="JGN3217" s="132"/>
      <c r="JGO3217" s="132"/>
      <c r="JGP3217" s="132"/>
      <c r="JGQ3217" s="132"/>
      <c r="JGR3217" s="132"/>
      <c r="JGS3217" s="132"/>
      <c r="JGT3217" s="132"/>
      <c r="JGU3217" s="132"/>
      <c r="JGV3217" s="132"/>
      <c r="JGW3217" s="132"/>
      <c r="JGX3217" s="132"/>
      <c r="JGY3217" s="132"/>
      <c r="JGZ3217" s="132"/>
      <c r="JHA3217" s="132"/>
      <c r="JHB3217" s="132"/>
      <c r="JHC3217" s="132"/>
      <c r="JHD3217" s="132"/>
      <c r="JHE3217" s="132"/>
      <c r="JHF3217" s="132"/>
      <c r="JHG3217" s="132"/>
      <c r="JHH3217" s="132"/>
      <c r="JHI3217" s="132"/>
      <c r="JHJ3217" s="132"/>
      <c r="JHK3217" s="132"/>
      <c r="JHL3217" s="132"/>
      <c r="JHM3217" s="132"/>
      <c r="JHN3217" s="132"/>
      <c r="JHO3217" s="132"/>
      <c r="JHP3217" s="132"/>
      <c r="JHQ3217" s="132"/>
      <c r="JHR3217" s="132"/>
      <c r="JHS3217" s="132"/>
      <c r="JHT3217" s="132"/>
      <c r="JHU3217" s="132"/>
      <c r="JHV3217" s="132"/>
      <c r="JHW3217" s="132"/>
      <c r="JHX3217" s="132"/>
      <c r="JHY3217" s="132"/>
      <c r="JHZ3217" s="132"/>
      <c r="JIA3217" s="132"/>
      <c r="JIB3217" s="132"/>
      <c r="JIC3217" s="132"/>
      <c r="JID3217" s="132"/>
      <c r="JIE3217" s="132"/>
      <c r="JIF3217" s="132"/>
      <c r="JIG3217" s="132"/>
      <c r="JIH3217" s="132"/>
      <c r="JII3217" s="132"/>
      <c r="JIJ3217" s="132"/>
      <c r="JIK3217" s="132"/>
      <c r="JIL3217" s="132"/>
      <c r="JIM3217" s="132"/>
      <c r="JIN3217" s="132"/>
      <c r="JIO3217" s="132"/>
      <c r="JIP3217" s="132"/>
      <c r="JIQ3217" s="132"/>
      <c r="JIR3217" s="132"/>
      <c r="JIS3217" s="132"/>
      <c r="JIT3217" s="132"/>
      <c r="JIU3217" s="132"/>
      <c r="JIV3217" s="132"/>
      <c r="JIW3217" s="132"/>
      <c r="JIX3217" s="132"/>
      <c r="JIY3217" s="132"/>
      <c r="JIZ3217" s="132"/>
      <c r="JJA3217" s="132"/>
      <c r="JJB3217" s="132"/>
      <c r="JJC3217" s="132"/>
      <c r="JJD3217" s="132"/>
      <c r="JJE3217" s="132"/>
      <c r="JJF3217" s="132"/>
      <c r="JJG3217" s="132"/>
      <c r="JJH3217" s="132"/>
      <c r="JJI3217" s="132"/>
      <c r="JJJ3217" s="132"/>
      <c r="JJK3217" s="132"/>
      <c r="JJL3217" s="132"/>
      <c r="JJM3217" s="132"/>
      <c r="JJN3217" s="132"/>
      <c r="JJO3217" s="132"/>
      <c r="JJP3217" s="132"/>
      <c r="JJQ3217" s="132"/>
      <c r="JJR3217" s="132"/>
      <c r="JJS3217" s="132"/>
      <c r="JJT3217" s="132"/>
      <c r="JJU3217" s="132"/>
      <c r="JJV3217" s="132"/>
      <c r="JJW3217" s="132"/>
      <c r="JJX3217" s="132"/>
      <c r="JJY3217" s="132"/>
      <c r="JJZ3217" s="132"/>
      <c r="JKA3217" s="132"/>
      <c r="JKB3217" s="132"/>
      <c r="JKC3217" s="132"/>
      <c r="JKD3217" s="132"/>
      <c r="JKE3217" s="132"/>
      <c r="JKF3217" s="132"/>
      <c r="JKG3217" s="132"/>
      <c r="JKH3217" s="132"/>
      <c r="JKI3217" s="132"/>
      <c r="JKJ3217" s="132"/>
      <c r="JKK3217" s="132"/>
      <c r="JKL3217" s="132"/>
      <c r="JKM3217" s="132"/>
      <c r="JKN3217" s="132"/>
      <c r="JKO3217" s="132"/>
      <c r="JKP3217" s="132"/>
      <c r="JKQ3217" s="132"/>
      <c r="JKR3217" s="132"/>
      <c r="JKS3217" s="132"/>
      <c r="JKT3217" s="132"/>
      <c r="JKU3217" s="132"/>
      <c r="JKV3217" s="132"/>
      <c r="JKW3217" s="132"/>
      <c r="JKX3217" s="132"/>
      <c r="JKY3217" s="132"/>
      <c r="JKZ3217" s="132"/>
      <c r="JLA3217" s="132"/>
      <c r="JLB3217" s="132"/>
      <c r="JLC3217" s="132"/>
      <c r="JLD3217" s="132"/>
      <c r="JLE3217" s="132"/>
      <c r="JLF3217" s="132"/>
      <c r="JLG3217" s="132"/>
      <c r="JLH3217" s="132"/>
      <c r="JLI3217" s="132"/>
      <c r="JLJ3217" s="132"/>
      <c r="JLK3217" s="132"/>
      <c r="JLL3217" s="132"/>
      <c r="JLM3217" s="132"/>
      <c r="JLN3217" s="132"/>
      <c r="JLO3217" s="132"/>
      <c r="JLP3217" s="132"/>
      <c r="JLQ3217" s="132"/>
      <c r="JLR3217" s="132"/>
      <c r="JLS3217" s="132"/>
      <c r="JLT3217" s="132"/>
      <c r="JLU3217" s="132"/>
      <c r="JLV3217" s="132"/>
      <c r="JLW3217" s="132"/>
      <c r="JLX3217" s="132"/>
      <c r="JLY3217" s="132"/>
      <c r="JLZ3217" s="132"/>
      <c r="JMA3217" s="132"/>
      <c r="JMB3217" s="132"/>
      <c r="JMC3217" s="132"/>
      <c r="JMD3217" s="132"/>
      <c r="JME3217" s="132"/>
      <c r="JMF3217" s="132"/>
      <c r="JMG3217" s="132"/>
      <c r="JMH3217" s="132"/>
      <c r="JMI3217" s="132"/>
      <c r="JMJ3217" s="132"/>
      <c r="JMK3217" s="132"/>
      <c r="JML3217" s="132"/>
      <c r="JMM3217" s="132"/>
      <c r="JMN3217" s="132"/>
      <c r="JMO3217" s="132"/>
      <c r="JMP3217" s="132"/>
      <c r="JMQ3217" s="132"/>
      <c r="JMR3217" s="132"/>
      <c r="JMS3217" s="132"/>
      <c r="JMT3217" s="132"/>
      <c r="JMU3217" s="132"/>
      <c r="JMV3217" s="132"/>
      <c r="JMW3217" s="132"/>
      <c r="JMX3217" s="132"/>
      <c r="JMY3217" s="132"/>
      <c r="JMZ3217" s="132"/>
      <c r="JNA3217" s="132"/>
      <c r="JNB3217" s="132"/>
      <c r="JNC3217" s="132"/>
      <c r="JND3217" s="132"/>
      <c r="JNE3217" s="132"/>
      <c r="JNF3217" s="132"/>
      <c r="JNG3217" s="132"/>
      <c r="JNH3217" s="132"/>
      <c r="JNI3217" s="132"/>
      <c r="JNJ3217" s="132"/>
      <c r="JNK3217" s="132"/>
      <c r="JNL3217" s="132"/>
      <c r="JNM3217" s="132"/>
      <c r="JNN3217" s="132"/>
      <c r="JNO3217" s="132"/>
      <c r="JNP3217" s="132"/>
      <c r="JNQ3217" s="132"/>
      <c r="JNR3217" s="132"/>
      <c r="JNS3217" s="132"/>
      <c r="JNT3217" s="132"/>
      <c r="JNU3217" s="132"/>
      <c r="JNV3217" s="132"/>
      <c r="JNW3217" s="132"/>
      <c r="JNX3217" s="132"/>
      <c r="JNY3217" s="132"/>
      <c r="JNZ3217" s="132"/>
      <c r="JOA3217" s="132"/>
      <c r="JOB3217" s="132"/>
      <c r="JOC3217" s="132"/>
      <c r="JOD3217" s="132"/>
      <c r="JOE3217" s="132"/>
      <c r="JOF3217" s="132"/>
      <c r="JOG3217" s="132"/>
      <c r="JOH3217" s="132"/>
      <c r="JOI3217" s="132"/>
      <c r="JOJ3217" s="132"/>
      <c r="JOK3217" s="132"/>
      <c r="JOL3217" s="132"/>
      <c r="JOM3217" s="132"/>
      <c r="JON3217" s="132"/>
      <c r="JOO3217" s="132"/>
      <c r="JOP3217" s="132"/>
      <c r="JOQ3217" s="132"/>
      <c r="JOR3217" s="132"/>
      <c r="JOS3217" s="132"/>
      <c r="JOT3217" s="132"/>
      <c r="JOU3217" s="132"/>
      <c r="JOV3217" s="132"/>
      <c r="JOW3217" s="132"/>
      <c r="JOX3217" s="132"/>
      <c r="JOY3217" s="132"/>
      <c r="JOZ3217" s="132"/>
      <c r="JPA3217" s="132"/>
      <c r="JPB3217" s="132"/>
      <c r="JPC3217" s="132"/>
      <c r="JPD3217" s="132"/>
      <c r="JPE3217" s="132"/>
      <c r="JPF3217" s="132"/>
      <c r="JPG3217" s="132"/>
      <c r="JPH3217" s="132"/>
      <c r="JPI3217" s="132"/>
      <c r="JPJ3217" s="132"/>
      <c r="JPK3217" s="132"/>
      <c r="JPL3217" s="132"/>
      <c r="JPM3217" s="132"/>
      <c r="JPN3217" s="132"/>
      <c r="JPO3217" s="132"/>
      <c r="JPP3217" s="132"/>
      <c r="JPQ3217" s="132"/>
      <c r="JPR3217" s="132"/>
      <c r="JPS3217" s="132"/>
      <c r="JPT3217" s="132"/>
      <c r="JPU3217" s="132"/>
      <c r="JPV3217" s="132"/>
      <c r="JPW3217" s="132"/>
      <c r="JPX3217" s="132"/>
      <c r="JPY3217" s="132"/>
      <c r="JPZ3217" s="132"/>
      <c r="JQA3217" s="132"/>
      <c r="JQB3217" s="132"/>
      <c r="JQC3217" s="132"/>
      <c r="JQD3217" s="132"/>
      <c r="JQE3217" s="132"/>
      <c r="JQF3217" s="132"/>
      <c r="JQG3217" s="132"/>
      <c r="JQH3217" s="132"/>
      <c r="JQI3217" s="132"/>
      <c r="JQJ3217" s="132"/>
      <c r="JQK3217" s="132"/>
      <c r="JQL3217" s="132"/>
      <c r="JQM3217" s="132"/>
      <c r="JQN3217" s="132"/>
      <c r="JQO3217" s="132"/>
      <c r="JQP3217" s="132"/>
      <c r="JQQ3217" s="132"/>
      <c r="JQR3217" s="132"/>
      <c r="JQS3217" s="132"/>
      <c r="JQT3217" s="132"/>
      <c r="JQU3217" s="132"/>
      <c r="JQV3217" s="132"/>
      <c r="JQW3217" s="132"/>
      <c r="JQX3217" s="132"/>
      <c r="JQY3217" s="132"/>
      <c r="JQZ3217" s="132"/>
      <c r="JRA3217" s="132"/>
      <c r="JRB3217" s="132"/>
      <c r="JRC3217" s="132"/>
      <c r="JRD3217" s="132"/>
      <c r="JRE3217" s="132"/>
      <c r="JRF3217" s="132"/>
      <c r="JRG3217" s="132"/>
      <c r="JRH3217" s="132"/>
      <c r="JRI3217" s="132"/>
      <c r="JRJ3217" s="132"/>
      <c r="JRK3217" s="132"/>
      <c r="JRL3217" s="132"/>
      <c r="JRM3217" s="132"/>
      <c r="JRN3217" s="132"/>
      <c r="JRO3217" s="132"/>
      <c r="JRP3217" s="132"/>
      <c r="JRQ3217" s="132"/>
      <c r="JRR3217" s="132"/>
      <c r="JRS3217" s="132"/>
      <c r="JRT3217" s="132"/>
      <c r="JRU3217" s="132"/>
      <c r="JRV3217" s="132"/>
      <c r="JRW3217" s="132"/>
      <c r="JRX3217" s="132"/>
      <c r="JRY3217" s="132"/>
      <c r="JRZ3217" s="132"/>
      <c r="JSA3217" s="132"/>
      <c r="JSB3217" s="132"/>
      <c r="JSC3217" s="132"/>
      <c r="JSD3217" s="132"/>
      <c r="JSE3217" s="132"/>
      <c r="JSF3217" s="132"/>
      <c r="JSG3217" s="132"/>
      <c r="JSH3217" s="132"/>
      <c r="JSI3217" s="132"/>
      <c r="JSJ3217" s="132"/>
      <c r="JSK3217" s="132"/>
      <c r="JSL3217" s="132"/>
      <c r="JSM3217" s="132"/>
      <c r="JSN3217" s="132"/>
      <c r="JSO3217" s="132"/>
      <c r="JSP3217" s="132"/>
      <c r="JSQ3217" s="132"/>
      <c r="JSR3217" s="132"/>
      <c r="JSS3217" s="132"/>
      <c r="JST3217" s="132"/>
      <c r="JSU3217" s="132"/>
      <c r="JSV3217" s="132"/>
      <c r="JSW3217" s="132"/>
      <c r="JSX3217" s="132"/>
      <c r="JSY3217" s="132"/>
      <c r="JSZ3217" s="132"/>
      <c r="JTA3217" s="132"/>
      <c r="JTB3217" s="132"/>
      <c r="JTC3217" s="132"/>
      <c r="JTD3217" s="132"/>
      <c r="JTE3217" s="132"/>
      <c r="JTF3217" s="132"/>
      <c r="JTG3217" s="132"/>
      <c r="JTH3217" s="132"/>
      <c r="JTI3217" s="132"/>
      <c r="JTJ3217" s="132"/>
      <c r="JTK3217" s="132"/>
      <c r="JTL3217" s="132"/>
      <c r="JTM3217" s="132"/>
      <c r="JTN3217" s="132"/>
      <c r="JTO3217" s="132"/>
      <c r="JTP3217" s="132"/>
      <c r="JTQ3217" s="132"/>
      <c r="JTR3217" s="132"/>
      <c r="JTS3217" s="132"/>
      <c r="JTT3217" s="132"/>
      <c r="JTU3217" s="132"/>
      <c r="JTV3217" s="132"/>
      <c r="JTW3217" s="132"/>
      <c r="JTX3217" s="132"/>
      <c r="JTY3217" s="132"/>
      <c r="JTZ3217" s="132"/>
      <c r="JUA3217" s="132"/>
      <c r="JUB3217" s="132"/>
      <c r="JUC3217" s="132"/>
      <c r="JUD3217" s="132"/>
      <c r="JUE3217" s="132"/>
      <c r="JUF3217" s="132"/>
      <c r="JUG3217" s="132"/>
      <c r="JUH3217" s="132"/>
      <c r="JUI3217" s="132"/>
      <c r="JUJ3217" s="132"/>
      <c r="JUK3217" s="132"/>
      <c r="JUL3217" s="132"/>
      <c r="JUM3217" s="132"/>
      <c r="JUN3217" s="132"/>
      <c r="JUO3217" s="132"/>
      <c r="JUP3217" s="132"/>
      <c r="JUQ3217" s="132"/>
      <c r="JUR3217" s="132"/>
      <c r="JUS3217" s="132"/>
      <c r="JUT3217" s="132"/>
      <c r="JUU3217" s="132"/>
      <c r="JUV3217" s="132"/>
      <c r="JUW3217" s="132"/>
      <c r="JUX3217" s="132"/>
      <c r="JUY3217" s="132"/>
      <c r="JUZ3217" s="132"/>
      <c r="JVA3217" s="132"/>
      <c r="JVB3217" s="132"/>
      <c r="JVC3217" s="132"/>
      <c r="JVD3217" s="132"/>
      <c r="JVE3217" s="132"/>
      <c r="JVF3217" s="132"/>
      <c r="JVG3217" s="132"/>
      <c r="JVH3217" s="132"/>
      <c r="JVI3217" s="132"/>
      <c r="JVJ3217" s="132"/>
      <c r="JVK3217" s="132"/>
      <c r="JVL3217" s="132"/>
      <c r="JVM3217" s="132"/>
      <c r="JVN3217" s="132"/>
      <c r="JVO3217" s="132"/>
      <c r="JVP3217" s="132"/>
      <c r="JVQ3217" s="132"/>
      <c r="JVR3217" s="132"/>
      <c r="JVS3217" s="132"/>
      <c r="JVT3217" s="132"/>
      <c r="JVU3217" s="132"/>
      <c r="JVV3217" s="132"/>
      <c r="JVW3217" s="132"/>
      <c r="JVX3217" s="132"/>
      <c r="JVY3217" s="132"/>
      <c r="JVZ3217" s="132"/>
      <c r="JWA3217" s="132"/>
      <c r="JWB3217" s="132"/>
      <c r="JWC3217" s="132"/>
      <c r="JWD3217" s="132"/>
      <c r="JWE3217" s="132"/>
      <c r="JWF3217" s="132"/>
      <c r="JWG3217" s="132"/>
      <c r="JWH3217" s="132"/>
      <c r="JWI3217" s="132"/>
      <c r="JWJ3217" s="132"/>
      <c r="JWK3217" s="132"/>
      <c r="JWL3217" s="132"/>
      <c r="JWM3217" s="132"/>
      <c r="JWN3217" s="132"/>
      <c r="JWO3217" s="132"/>
      <c r="JWP3217" s="132"/>
      <c r="JWQ3217" s="132"/>
      <c r="JWR3217" s="132"/>
      <c r="JWS3217" s="132"/>
      <c r="JWT3217" s="132"/>
      <c r="JWU3217" s="132"/>
      <c r="JWV3217" s="132"/>
      <c r="JWW3217" s="132"/>
      <c r="JWX3217" s="132"/>
      <c r="JWY3217" s="132"/>
      <c r="JWZ3217" s="132"/>
      <c r="JXA3217" s="132"/>
      <c r="JXB3217" s="132"/>
      <c r="JXC3217" s="132"/>
      <c r="JXD3217" s="132"/>
      <c r="JXE3217" s="132"/>
      <c r="JXF3217" s="132"/>
      <c r="JXG3217" s="132"/>
      <c r="JXH3217" s="132"/>
      <c r="JXI3217" s="132"/>
      <c r="JXJ3217" s="132"/>
      <c r="JXK3217" s="132"/>
      <c r="JXL3217" s="132"/>
      <c r="JXM3217" s="132"/>
      <c r="JXN3217" s="132"/>
      <c r="JXO3217" s="132"/>
      <c r="JXP3217" s="132"/>
      <c r="JXQ3217" s="132"/>
      <c r="JXR3217" s="132"/>
      <c r="JXS3217" s="132"/>
      <c r="JXT3217" s="132"/>
      <c r="JXU3217" s="132"/>
      <c r="JXV3217" s="132"/>
      <c r="JXW3217" s="132"/>
      <c r="JXX3217" s="132"/>
      <c r="JXY3217" s="132"/>
      <c r="JXZ3217" s="132"/>
      <c r="JYA3217" s="132"/>
      <c r="JYB3217" s="132"/>
      <c r="JYC3217" s="132"/>
      <c r="JYD3217" s="132"/>
      <c r="JYE3217" s="132"/>
      <c r="JYF3217" s="132"/>
      <c r="JYG3217" s="132"/>
      <c r="JYH3217" s="132"/>
      <c r="JYI3217" s="132"/>
      <c r="JYJ3217" s="132"/>
      <c r="JYK3217" s="132"/>
      <c r="JYL3217" s="132"/>
      <c r="JYM3217" s="132"/>
      <c r="JYN3217" s="132"/>
      <c r="JYO3217" s="132"/>
      <c r="JYP3217" s="132"/>
      <c r="JYQ3217" s="132"/>
      <c r="JYR3217" s="132"/>
      <c r="JYS3217" s="132"/>
      <c r="JYT3217" s="132"/>
      <c r="JYU3217" s="132"/>
      <c r="JYV3217" s="132"/>
      <c r="JYW3217" s="132"/>
      <c r="JYX3217" s="132"/>
      <c r="JYY3217" s="132"/>
      <c r="JYZ3217" s="132"/>
      <c r="JZA3217" s="132"/>
      <c r="JZB3217" s="132"/>
      <c r="JZC3217" s="132"/>
      <c r="JZD3217" s="132"/>
      <c r="JZE3217" s="132"/>
      <c r="JZF3217" s="132"/>
      <c r="JZG3217" s="132"/>
      <c r="JZH3217" s="132"/>
      <c r="JZI3217" s="132"/>
      <c r="JZJ3217" s="132"/>
      <c r="JZK3217" s="132"/>
      <c r="JZL3217" s="132"/>
      <c r="JZM3217" s="132"/>
      <c r="JZN3217" s="132"/>
      <c r="JZO3217" s="132"/>
      <c r="JZP3217" s="132"/>
      <c r="JZQ3217" s="132"/>
      <c r="JZR3217" s="132"/>
      <c r="JZS3217" s="132"/>
      <c r="JZT3217" s="132"/>
      <c r="JZU3217" s="132"/>
      <c r="JZV3217" s="132"/>
      <c r="JZW3217" s="132"/>
      <c r="JZX3217" s="132"/>
      <c r="JZY3217" s="132"/>
      <c r="JZZ3217" s="132"/>
      <c r="KAA3217" s="132"/>
      <c r="KAB3217" s="132"/>
      <c r="KAC3217" s="132"/>
      <c r="KAD3217" s="132"/>
      <c r="KAE3217" s="132"/>
      <c r="KAF3217" s="132"/>
      <c r="KAG3217" s="132"/>
      <c r="KAH3217" s="132"/>
      <c r="KAI3217" s="132"/>
      <c r="KAJ3217" s="132"/>
      <c r="KAK3217" s="132"/>
      <c r="KAL3217" s="132"/>
      <c r="KAM3217" s="132"/>
      <c r="KAN3217" s="132"/>
      <c r="KAO3217" s="132"/>
      <c r="KAP3217" s="132"/>
      <c r="KAQ3217" s="132"/>
      <c r="KAR3217" s="132"/>
      <c r="KAS3217" s="132"/>
      <c r="KAT3217" s="132"/>
      <c r="KAU3217" s="132"/>
      <c r="KAV3217" s="132"/>
      <c r="KAW3217" s="132"/>
      <c r="KAX3217" s="132"/>
      <c r="KAY3217" s="132"/>
      <c r="KAZ3217" s="132"/>
      <c r="KBA3217" s="132"/>
      <c r="KBB3217" s="132"/>
      <c r="KBC3217" s="132"/>
      <c r="KBD3217" s="132"/>
      <c r="KBE3217" s="132"/>
      <c r="KBF3217" s="132"/>
      <c r="KBG3217" s="132"/>
      <c r="KBH3217" s="132"/>
      <c r="KBI3217" s="132"/>
      <c r="KBJ3217" s="132"/>
      <c r="KBK3217" s="132"/>
      <c r="KBL3217" s="132"/>
      <c r="KBM3217" s="132"/>
      <c r="KBN3217" s="132"/>
      <c r="KBO3217" s="132"/>
      <c r="KBP3217" s="132"/>
      <c r="KBQ3217" s="132"/>
      <c r="KBR3217" s="132"/>
      <c r="KBS3217" s="132"/>
      <c r="KBT3217" s="132"/>
      <c r="KBU3217" s="132"/>
      <c r="KBV3217" s="132"/>
      <c r="KBW3217" s="132"/>
      <c r="KBX3217" s="132"/>
      <c r="KBY3217" s="132"/>
      <c r="KBZ3217" s="132"/>
      <c r="KCA3217" s="132"/>
      <c r="KCB3217" s="132"/>
      <c r="KCC3217" s="132"/>
      <c r="KCD3217" s="132"/>
      <c r="KCE3217" s="132"/>
      <c r="KCF3217" s="132"/>
      <c r="KCG3217" s="132"/>
      <c r="KCH3217" s="132"/>
      <c r="KCI3217" s="132"/>
      <c r="KCJ3217" s="132"/>
      <c r="KCK3217" s="132"/>
      <c r="KCL3217" s="132"/>
      <c r="KCM3217" s="132"/>
      <c r="KCN3217" s="132"/>
      <c r="KCO3217" s="132"/>
      <c r="KCP3217" s="132"/>
      <c r="KCQ3217" s="132"/>
      <c r="KCR3217" s="132"/>
      <c r="KCS3217" s="132"/>
      <c r="KCT3217" s="132"/>
      <c r="KCU3217" s="132"/>
      <c r="KCV3217" s="132"/>
      <c r="KCW3217" s="132"/>
      <c r="KCX3217" s="132"/>
      <c r="KCY3217" s="132"/>
      <c r="KCZ3217" s="132"/>
      <c r="KDA3217" s="132"/>
      <c r="KDB3217" s="132"/>
      <c r="KDC3217" s="132"/>
      <c r="KDD3217" s="132"/>
      <c r="KDE3217" s="132"/>
      <c r="KDF3217" s="132"/>
      <c r="KDG3217" s="132"/>
      <c r="KDH3217" s="132"/>
      <c r="KDI3217" s="132"/>
      <c r="KDJ3217" s="132"/>
      <c r="KDK3217" s="132"/>
      <c r="KDL3217" s="132"/>
      <c r="KDM3217" s="132"/>
      <c r="KDN3217" s="132"/>
      <c r="KDO3217" s="132"/>
      <c r="KDP3217" s="132"/>
      <c r="KDQ3217" s="132"/>
      <c r="KDR3217" s="132"/>
      <c r="KDS3217" s="132"/>
      <c r="KDT3217" s="132"/>
      <c r="KDU3217" s="132"/>
      <c r="KDV3217" s="132"/>
      <c r="KDW3217" s="132"/>
      <c r="KDX3217" s="132"/>
      <c r="KDY3217" s="132"/>
      <c r="KDZ3217" s="132"/>
      <c r="KEA3217" s="132"/>
      <c r="KEB3217" s="132"/>
      <c r="KEC3217" s="132"/>
      <c r="KED3217" s="132"/>
      <c r="KEE3217" s="132"/>
      <c r="KEF3217" s="132"/>
      <c r="KEG3217" s="132"/>
      <c r="KEH3217" s="132"/>
      <c r="KEI3217" s="132"/>
      <c r="KEJ3217" s="132"/>
      <c r="KEK3217" s="132"/>
      <c r="KEL3217" s="132"/>
      <c r="KEM3217" s="132"/>
      <c r="KEN3217" s="132"/>
      <c r="KEO3217" s="132"/>
      <c r="KEP3217" s="132"/>
      <c r="KEQ3217" s="132"/>
      <c r="KER3217" s="132"/>
      <c r="KES3217" s="132"/>
      <c r="KET3217" s="132"/>
      <c r="KEU3217" s="132"/>
      <c r="KEV3217" s="132"/>
      <c r="KEW3217" s="132"/>
      <c r="KEX3217" s="132"/>
      <c r="KEY3217" s="132"/>
      <c r="KEZ3217" s="132"/>
      <c r="KFA3217" s="132"/>
      <c r="KFB3217" s="132"/>
      <c r="KFC3217" s="132"/>
      <c r="KFD3217" s="132"/>
      <c r="KFE3217" s="132"/>
      <c r="KFF3217" s="132"/>
      <c r="KFG3217" s="132"/>
      <c r="KFH3217" s="132"/>
      <c r="KFI3217" s="132"/>
      <c r="KFJ3217" s="132"/>
      <c r="KFK3217" s="132"/>
      <c r="KFL3217" s="132"/>
      <c r="KFM3217" s="132"/>
      <c r="KFN3217" s="132"/>
      <c r="KFO3217" s="132"/>
      <c r="KFP3217" s="132"/>
      <c r="KFQ3217" s="132"/>
      <c r="KFR3217" s="132"/>
      <c r="KFS3217" s="132"/>
      <c r="KFT3217" s="132"/>
      <c r="KFU3217" s="132"/>
      <c r="KFV3217" s="132"/>
      <c r="KFW3217" s="132"/>
      <c r="KFX3217" s="132"/>
      <c r="KFY3217" s="132"/>
      <c r="KFZ3217" s="132"/>
      <c r="KGA3217" s="132"/>
      <c r="KGB3217" s="132"/>
      <c r="KGC3217" s="132"/>
      <c r="KGD3217" s="132"/>
      <c r="KGE3217" s="132"/>
      <c r="KGF3217" s="132"/>
      <c r="KGG3217" s="132"/>
      <c r="KGH3217" s="132"/>
      <c r="KGI3217" s="132"/>
      <c r="KGJ3217" s="132"/>
      <c r="KGK3217" s="132"/>
      <c r="KGL3217" s="132"/>
      <c r="KGM3217" s="132"/>
      <c r="KGN3217" s="132"/>
      <c r="KGO3217" s="132"/>
      <c r="KGP3217" s="132"/>
      <c r="KGQ3217" s="132"/>
      <c r="KGR3217" s="132"/>
      <c r="KGS3217" s="132"/>
      <c r="KGT3217" s="132"/>
      <c r="KGU3217" s="132"/>
      <c r="KGV3217" s="132"/>
      <c r="KGW3217" s="132"/>
      <c r="KGX3217" s="132"/>
      <c r="KGY3217" s="132"/>
      <c r="KGZ3217" s="132"/>
      <c r="KHA3217" s="132"/>
      <c r="KHB3217" s="132"/>
      <c r="KHC3217" s="132"/>
      <c r="KHD3217" s="132"/>
      <c r="KHE3217" s="132"/>
      <c r="KHF3217" s="132"/>
      <c r="KHG3217" s="132"/>
      <c r="KHH3217" s="132"/>
      <c r="KHI3217" s="132"/>
      <c r="KHJ3217" s="132"/>
      <c r="KHK3217" s="132"/>
      <c r="KHL3217" s="132"/>
      <c r="KHM3217" s="132"/>
      <c r="KHN3217" s="132"/>
      <c r="KHO3217" s="132"/>
      <c r="KHP3217" s="132"/>
      <c r="KHQ3217" s="132"/>
      <c r="KHR3217" s="132"/>
      <c r="KHS3217" s="132"/>
      <c r="KHT3217" s="132"/>
      <c r="KHU3217" s="132"/>
      <c r="KHV3217" s="132"/>
      <c r="KHW3217" s="132"/>
      <c r="KHX3217" s="132"/>
      <c r="KHY3217" s="132"/>
      <c r="KHZ3217" s="132"/>
      <c r="KIA3217" s="132"/>
      <c r="KIB3217" s="132"/>
      <c r="KIC3217" s="132"/>
      <c r="KID3217" s="132"/>
      <c r="KIE3217" s="132"/>
      <c r="KIF3217" s="132"/>
      <c r="KIG3217" s="132"/>
      <c r="KIH3217" s="132"/>
      <c r="KII3217" s="132"/>
      <c r="KIJ3217" s="132"/>
      <c r="KIK3217" s="132"/>
      <c r="KIL3217" s="132"/>
      <c r="KIM3217" s="132"/>
      <c r="KIN3217" s="132"/>
      <c r="KIO3217" s="132"/>
      <c r="KIP3217" s="132"/>
      <c r="KIQ3217" s="132"/>
      <c r="KIR3217" s="132"/>
      <c r="KIS3217" s="132"/>
      <c r="KIT3217" s="132"/>
      <c r="KIU3217" s="132"/>
      <c r="KIV3217" s="132"/>
      <c r="KIW3217" s="132"/>
      <c r="KIX3217" s="132"/>
      <c r="KIY3217" s="132"/>
      <c r="KIZ3217" s="132"/>
      <c r="KJA3217" s="132"/>
      <c r="KJB3217" s="132"/>
      <c r="KJC3217" s="132"/>
      <c r="KJD3217" s="132"/>
      <c r="KJE3217" s="132"/>
      <c r="KJF3217" s="132"/>
      <c r="KJG3217" s="132"/>
      <c r="KJH3217" s="132"/>
      <c r="KJI3217" s="132"/>
      <c r="KJJ3217" s="132"/>
      <c r="KJK3217" s="132"/>
      <c r="KJL3217" s="132"/>
      <c r="KJM3217" s="132"/>
      <c r="KJN3217" s="132"/>
      <c r="KJO3217" s="132"/>
      <c r="KJP3217" s="132"/>
      <c r="KJQ3217" s="132"/>
      <c r="KJR3217" s="132"/>
      <c r="KJS3217" s="132"/>
      <c r="KJT3217" s="132"/>
      <c r="KJU3217" s="132"/>
      <c r="KJV3217" s="132"/>
      <c r="KJW3217" s="132"/>
      <c r="KJX3217" s="132"/>
      <c r="KJY3217" s="132"/>
      <c r="KJZ3217" s="132"/>
      <c r="KKA3217" s="132"/>
      <c r="KKB3217" s="132"/>
      <c r="KKC3217" s="132"/>
      <c r="KKD3217" s="132"/>
      <c r="KKE3217" s="132"/>
      <c r="KKF3217" s="132"/>
      <c r="KKG3217" s="132"/>
      <c r="KKH3217" s="132"/>
      <c r="KKI3217" s="132"/>
      <c r="KKJ3217" s="132"/>
      <c r="KKK3217" s="132"/>
      <c r="KKL3217" s="132"/>
      <c r="KKM3217" s="132"/>
      <c r="KKN3217" s="132"/>
      <c r="KKO3217" s="132"/>
      <c r="KKP3217" s="132"/>
      <c r="KKQ3217" s="132"/>
      <c r="KKR3217" s="132"/>
      <c r="KKS3217" s="132"/>
      <c r="KKT3217" s="132"/>
      <c r="KKU3217" s="132"/>
      <c r="KKV3217" s="132"/>
      <c r="KKW3217" s="132"/>
      <c r="KKX3217" s="132"/>
      <c r="KKY3217" s="132"/>
      <c r="KKZ3217" s="132"/>
      <c r="KLA3217" s="132"/>
      <c r="KLB3217" s="132"/>
      <c r="KLC3217" s="132"/>
      <c r="KLD3217" s="132"/>
      <c r="KLE3217" s="132"/>
      <c r="KLF3217" s="132"/>
      <c r="KLG3217" s="132"/>
      <c r="KLH3217" s="132"/>
      <c r="KLI3217" s="132"/>
      <c r="KLJ3217" s="132"/>
      <c r="KLK3217" s="132"/>
      <c r="KLL3217" s="132"/>
      <c r="KLM3217" s="132"/>
      <c r="KLN3217" s="132"/>
      <c r="KLO3217" s="132"/>
      <c r="KLP3217" s="132"/>
      <c r="KLQ3217" s="132"/>
      <c r="KLR3217" s="132"/>
      <c r="KLS3217" s="132"/>
      <c r="KLT3217" s="132"/>
      <c r="KLU3217" s="132"/>
      <c r="KLV3217" s="132"/>
      <c r="KLW3217" s="132"/>
      <c r="KLX3217" s="132"/>
      <c r="KLY3217" s="132"/>
      <c r="KLZ3217" s="132"/>
      <c r="KMA3217" s="132"/>
      <c r="KMB3217" s="132"/>
      <c r="KMC3217" s="132"/>
      <c r="KMD3217" s="132"/>
      <c r="KME3217" s="132"/>
      <c r="KMF3217" s="132"/>
      <c r="KMG3217" s="132"/>
      <c r="KMH3217" s="132"/>
      <c r="KMI3217" s="132"/>
      <c r="KMJ3217" s="132"/>
      <c r="KMK3217" s="132"/>
      <c r="KML3217" s="132"/>
      <c r="KMM3217" s="132"/>
      <c r="KMN3217" s="132"/>
      <c r="KMO3217" s="132"/>
      <c r="KMP3217" s="132"/>
      <c r="KMQ3217" s="132"/>
      <c r="KMR3217" s="132"/>
      <c r="KMS3217" s="132"/>
      <c r="KMT3217" s="132"/>
      <c r="KMU3217" s="132"/>
      <c r="KMV3217" s="132"/>
      <c r="KMW3217" s="132"/>
      <c r="KMX3217" s="132"/>
      <c r="KMY3217" s="132"/>
      <c r="KMZ3217" s="132"/>
      <c r="KNA3217" s="132"/>
      <c r="KNB3217" s="132"/>
      <c r="KNC3217" s="132"/>
      <c r="KND3217" s="132"/>
      <c r="KNE3217" s="132"/>
      <c r="KNF3217" s="132"/>
      <c r="KNG3217" s="132"/>
      <c r="KNH3217" s="132"/>
      <c r="KNI3217" s="132"/>
      <c r="KNJ3217" s="132"/>
      <c r="KNK3217" s="132"/>
      <c r="KNL3217" s="132"/>
      <c r="KNM3217" s="132"/>
      <c r="KNN3217" s="132"/>
      <c r="KNO3217" s="132"/>
      <c r="KNP3217" s="132"/>
      <c r="KNQ3217" s="132"/>
      <c r="KNR3217" s="132"/>
      <c r="KNS3217" s="132"/>
      <c r="KNT3217" s="132"/>
      <c r="KNU3217" s="132"/>
      <c r="KNV3217" s="132"/>
      <c r="KNW3217" s="132"/>
      <c r="KNX3217" s="132"/>
      <c r="KNY3217" s="132"/>
      <c r="KNZ3217" s="132"/>
      <c r="KOA3217" s="132"/>
      <c r="KOB3217" s="132"/>
      <c r="KOC3217" s="132"/>
      <c r="KOD3217" s="132"/>
      <c r="KOE3217" s="132"/>
      <c r="KOF3217" s="132"/>
      <c r="KOG3217" s="132"/>
      <c r="KOH3217" s="132"/>
      <c r="KOI3217" s="132"/>
      <c r="KOJ3217" s="132"/>
      <c r="KOK3217" s="132"/>
      <c r="KOL3217" s="132"/>
      <c r="KOM3217" s="132"/>
      <c r="KON3217" s="132"/>
      <c r="KOO3217" s="132"/>
      <c r="KOP3217" s="132"/>
      <c r="KOQ3217" s="132"/>
      <c r="KOR3217" s="132"/>
      <c r="KOS3217" s="132"/>
      <c r="KOT3217" s="132"/>
      <c r="KOU3217" s="132"/>
      <c r="KOV3217" s="132"/>
      <c r="KOW3217" s="132"/>
      <c r="KOX3217" s="132"/>
      <c r="KOY3217" s="132"/>
      <c r="KOZ3217" s="132"/>
      <c r="KPA3217" s="132"/>
      <c r="KPB3217" s="132"/>
      <c r="KPC3217" s="132"/>
      <c r="KPD3217" s="132"/>
      <c r="KPE3217" s="132"/>
      <c r="KPF3217" s="132"/>
      <c r="KPG3217" s="132"/>
      <c r="KPH3217" s="132"/>
      <c r="KPI3217" s="132"/>
      <c r="KPJ3217" s="132"/>
      <c r="KPK3217" s="132"/>
      <c r="KPL3217" s="132"/>
      <c r="KPM3217" s="132"/>
      <c r="KPN3217" s="132"/>
      <c r="KPO3217" s="132"/>
      <c r="KPP3217" s="132"/>
      <c r="KPQ3217" s="132"/>
      <c r="KPR3217" s="132"/>
      <c r="KPS3217" s="132"/>
      <c r="KPT3217" s="132"/>
      <c r="KPU3217" s="132"/>
      <c r="KPV3217" s="132"/>
      <c r="KPW3217" s="132"/>
      <c r="KPX3217" s="132"/>
      <c r="KPY3217" s="132"/>
      <c r="KPZ3217" s="132"/>
      <c r="KQA3217" s="132"/>
      <c r="KQB3217" s="132"/>
      <c r="KQC3217" s="132"/>
      <c r="KQD3217" s="132"/>
      <c r="KQE3217" s="132"/>
      <c r="KQF3217" s="132"/>
      <c r="KQG3217" s="132"/>
      <c r="KQH3217" s="132"/>
      <c r="KQI3217" s="132"/>
      <c r="KQJ3217" s="132"/>
      <c r="KQK3217" s="132"/>
      <c r="KQL3217" s="132"/>
      <c r="KQM3217" s="132"/>
      <c r="KQN3217" s="132"/>
      <c r="KQO3217" s="132"/>
      <c r="KQP3217" s="132"/>
      <c r="KQQ3217" s="132"/>
      <c r="KQR3217" s="132"/>
      <c r="KQS3217" s="132"/>
      <c r="KQT3217" s="132"/>
      <c r="KQU3217" s="132"/>
      <c r="KQV3217" s="132"/>
      <c r="KQW3217" s="132"/>
      <c r="KQX3217" s="132"/>
      <c r="KQY3217" s="132"/>
      <c r="KQZ3217" s="132"/>
      <c r="KRA3217" s="132"/>
      <c r="KRB3217" s="132"/>
      <c r="KRC3217" s="132"/>
      <c r="KRD3217" s="132"/>
      <c r="KRE3217" s="132"/>
      <c r="KRF3217" s="132"/>
      <c r="KRG3217" s="132"/>
      <c r="KRH3217" s="132"/>
      <c r="KRI3217" s="132"/>
      <c r="KRJ3217" s="132"/>
      <c r="KRK3217" s="132"/>
      <c r="KRL3217" s="132"/>
      <c r="KRM3217" s="132"/>
      <c r="KRN3217" s="132"/>
      <c r="KRO3217" s="132"/>
      <c r="KRP3217" s="132"/>
      <c r="KRQ3217" s="132"/>
      <c r="KRR3217" s="132"/>
      <c r="KRS3217" s="132"/>
      <c r="KRT3217" s="132"/>
      <c r="KRU3217" s="132"/>
      <c r="KRV3217" s="132"/>
      <c r="KRW3217" s="132"/>
      <c r="KRX3217" s="132"/>
      <c r="KRY3217" s="132"/>
      <c r="KRZ3217" s="132"/>
      <c r="KSA3217" s="132"/>
      <c r="KSB3217" s="132"/>
      <c r="KSC3217" s="132"/>
      <c r="KSD3217" s="132"/>
      <c r="KSE3217" s="132"/>
      <c r="KSF3217" s="132"/>
      <c r="KSG3217" s="132"/>
      <c r="KSH3217" s="132"/>
      <c r="KSI3217" s="132"/>
      <c r="KSJ3217" s="132"/>
      <c r="KSK3217" s="132"/>
      <c r="KSL3217" s="132"/>
      <c r="KSM3217" s="132"/>
      <c r="KSN3217" s="132"/>
      <c r="KSO3217" s="132"/>
      <c r="KSP3217" s="132"/>
      <c r="KSQ3217" s="132"/>
      <c r="KSR3217" s="132"/>
      <c r="KSS3217" s="132"/>
      <c r="KST3217" s="132"/>
      <c r="KSU3217" s="132"/>
      <c r="KSV3217" s="132"/>
      <c r="KSW3217" s="132"/>
      <c r="KSX3217" s="132"/>
      <c r="KSY3217" s="132"/>
      <c r="KSZ3217" s="132"/>
      <c r="KTA3217" s="132"/>
      <c r="KTB3217" s="132"/>
      <c r="KTC3217" s="132"/>
      <c r="KTD3217" s="132"/>
      <c r="KTE3217" s="132"/>
      <c r="KTF3217" s="132"/>
      <c r="KTG3217" s="132"/>
      <c r="KTH3217" s="132"/>
      <c r="KTI3217" s="132"/>
      <c r="KTJ3217" s="132"/>
      <c r="KTK3217" s="132"/>
      <c r="KTL3217" s="132"/>
      <c r="KTM3217" s="132"/>
      <c r="KTN3217" s="132"/>
      <c r="KTO3217" s="132"/>
      <c r="KTP3217" s="132"/>
      <c r="KTQ3217" s="132"/>
      <c r="KTR3217" s="132"/>
      <c r="KTS3217" s="132"/>
      <c r="KTT3217" s="132"/>
      <c r="KTU3217" s="132"/>
      <c r="KTV3217" s="132"/>
      <c r="KTW3217" s="132"/>
      <c r="KTX3217" s="132"/>
      <c r="KTY3217" s="132"/>
      <c r="KTZ3217" s="132"/>
      <c r="KUA3217" s="132"/>
      <c r="KUB3217" s="132"/>
      <c r="KUC3217" s="132"/>
      <c r="KUD3217" s="132"/>
      <c r="KUE3217" s="132"/>
      <c r="KUF3217" s="132"/>
      <c r="KUG3217" s="132"/>
      <c r="KUH3217" s="132"/>
      <c r="KUI3217" s="132"/>
      <c r="KUJ3217" s="132"/>
      <c r="KUK3217" s="132"/>
      <c r="KUL3217" s="132"/>
      <c r="KUM3217" s="132"/>
      <c r="KUN3217" s="132"/>
      <c r="KUO3217" s="132"/>
      <c r="KUP3217" s="132"/>
      <c r="KUQ3217" s="132"/>
      <c r="KUR3217" s="132"/>
      <c r="KUS3217" s="132"/>
      <c r="KUT3217" s="132"/>
      <c r="KUU3217" s="132"/>
      <c r="KUV3217" s="132"/>
      <c r="KUW3217" s="132"/>
      <c r="KUX3217" s="132"/>
      <c r="KUY3217" s="132"/>
      <c r="KUZ3217" s="132"/>
      <c r="KVA3217" s="132"/>
      <c r="KVB3217" s="132"/>
      <c r="KVC3217" s="132"/>
      <c r="KVD3217" s="132"/>
      <c r="KVE3217" s="132"/>
      <c r="KVF3217" s="132"/>
      <c r="KVG3217" s="132"/>
      <c r="KVH3217" s="132"/>
      <c r="KVI3217" s="132"/>
      <c r="KVJ3217" s="132"/>
      <c r="KVK3217" s="132"/>
      <c r="KVL3217" s="132"/>
      <c r="KVM3217" s="132"/>
      <c r="KVN3217" s="132"/>
      <c r="KVO3217" s="132"/>
      <c r="KVP3217" s="132"/>
      <c r="KVQ3217" s="132"/>
      <c r="KVR3217" s="132"/>
      <c r="KVS3217" s="132"/>
      <c r="KVT3217" s="132"/>
      <c r="KVU3217" s="132"/>
      <c r="KVV3217" s="132"/>
      <c r="KVW3217" s="132"/>
      <c r="KVX3217" s="132"/>
      <c r="KVY3217" s="132"/>
      <c r="KVZ3217" s="132"/>
      <c r="KWA3217" s="132"/>
      <c r="KWB3217" s="132"/>
      <c r="KWC3217" s="132"/>
      <c r="KWD3217" s="132"/>
      <c r="KWE3217" s="132"/>
      <c r="KWF3217" s="132"/>
      <c r="KWG3217" s="132"/>
      <c r="KWH3217" s="132"/>
      <c r="KWI3217" s="132"/>
      <c r="KWJ3217" s="132"/>
      <c r="KWK3217" s="132"/>
      <c r="KWL3217" s="132"/>
      <c r="KWM3217" s="132"/>
      <c r="KWN3217" s="132"/>
      <c r="KWO3217" s="132"/>
      <c r="KWP3217" s="132"/>
      <c r="KWQ3217" s="132"/>
      <c r="KWR3217" s="132"/>
      <c r="KWS3217" s="132"/>
      <c r="KWT3217" s="132"/>
      <c r="KWU3217" s="132"/>
      <c r="KWV3217" s="132"/>
      <c r="KWW3217" s="132"/>
      <c r="KWX3217" s="132"/>
      <c r="KWY3217" s="132"/>
      <c r="KWZ3217" s="132"/>
      <c r="KXA3217" s="132"/>
      <c r="KXB3217" s="132"/>
      <c r="KXC3217" s="132"/>
      <c r="KXD3217" s="132"/>
      <c r="KXE3217" s="132"/>
      <c r="KXF3217" s="132"/>
      <c r="KXG3217" s="132"/>
      <c r="KXH3217" s="132"/>
      <c r="KXI3217" s="132"/>
      <c r="KXJ3217" s="132"/>
      <c r="KXK3217" s="132"/>
      <c r="KXL3217" s="132"/>
      <c r="KXM3217" s="132"/>
      <c r="KXN3217" s="132"/>
      <c r="KXO3217" s="132"/>
      <c r="KXP3217" s="132"/>
      <c r="KXQ3217" s="132"/>
      <c r="KXR3217" s="132"/>
      <c r="KXS3217" s="132"/>
      <c r="KXT3217" s="132"/>
      <c r="KXU3217" s="132"/>
      <c r="KXV3217" s="132"/>
      <c r="KXW3217" s="132"/>
      <c r="KXX3217" s="132"/>
      <c r="KXY3217" s="132"/>
      <c r="KXZ3217" s="132"/>
      <c r="KYA3217" s="132"/>
      <c r="KYB3217" s="132"/>
      <c r="KYC3217" s="132"/>
      <c r="KYD3217" s="132"/>
      <c r="KYE3217" s="132"/>
      <c r="KYF3217" s="132"/>
      <c r="KYG3217" s="132"/>
      <c r="KYH3217" s="132"/>
      <c r="KYI3217" s="132"/>
      <c r="KYJ3217" s="132"/>
      <c r="KYK3217" s="132"/>
      <c r="KYL3217" s="132"/>
      <c r="KYM3217" s="132"/>
      <c r="KYN3217" s="132"/>
      <c r="KYO3217" s="132"/>
      <c r="KYP3217" s="132"/>
      <c r="KYQ3217" s="132"/>
      <c r="KYR3217" s="132"/>
      <c r="KYS3217" s="132"/>
      <c r="KYT3217" s="132"/>
      <c r="KYU3217" s="132"/>
      <c r="KYV3217" s="132"/>
      <c r="KYW3217" s="132"/>
      <c r="KYX3217" s="132"/>
      <c r="KYY3217" s="132"/>
      <c r="KYZ3217" s="132"/>
      <c r="KZA3217" s="132"/>
      <c r="KZB3217" s="132"/>
      <c r="KZC3217" s="132"/>
      <c r="KZD3217" s="132"/>
      <c r="KZE3217" s="132"/>
      <c r="KZF3217" s="132"/>
      <c r="KZG3217" s="132"/>
      <c r="KZH3217" s="132"/>
      <c r="KZI3217" s="132"/>
      <c r="KZJ3217" s="132"/>
      <c r="KZK3217" s="132"/>
      <c r="KZL3217" s="132"/>
      <c r="KZM3217" s="132"/>
      <c r="KZN3217" s="132"/>
      <c r="KZO3217" s="132"/>
      <c r="KZP3217" s="132"/>
      <c r="KZQ3217" s="132"/>
      <c r="KZR3217" s="132"/>
      <c r="KZS3217" s="132"/>
      <c r="KZT3217" s="132"/>
      <c r="KZU3217" s="132"/>
      <c r="KZV3217" s="132"/>
      <c r="KZW3217" s="132"/>
      <c r="KZX3217" s="132"/>
      <c r="KZY3217" s="132"/>
      <c r="KZZ3217" s="132"/>
      <c r="LAA3217" s="132"/>
      <c r="LAB3217" s="132"/>
      <c r="LAC3217" s="132"/>
      <c r="LAD3217" s="132"/>
      <c r="LAE3217" s="132"/>
      <c r="LAF3217" s="132"/>
      <c r="LAG3217" s="132"/>
      <c r="LAH3217" s="132"/>
      <c r="LAI3217" s="132"/>
      <c r="LAJ3217" s="132"/>
      <c r="LAK3217" s="132"/>
      <c r="LAL3217" s="132"/>
      <c r="LAM3217" s="132"/>
      <c r="LAN3217" s="132"/>
      <c r="LAO3217" s="132"/>
      <c r="LAP3217" s="132"/>
      <c r="LAQ3217" s="132"/>
      <c r="LAR3217" s="132"/>
      <c r="LAS3217" s="132"/>
      <c r="LAT3217" s="132"/>
      <c r="LAU3217" s="132"/>
      <c r="LAV3217" s="132"/>
      <c r="LAW3217" s="132"/>
      <c r="LAX3217" s="132"/>
      <c r="LAY3217" s="132"/>
      <c r="LAZ3217" s="132"/>
      <c r="LBA3217" s="132"/>
      <c r="LBB3217" s="132"/>
      <c r="LBC3217" s="132"/>
      <c r="LBD3217" s="132"/>
      <c r="LBE3217" s="132"/>
      <c r="LBF3217" s="132"/>
      <c r="LBG3217" s="132"/>
      <c r="LBH3217" s="132"/>
      <c r="LBI3217" s="132"/>
      <c r="LBJ3217" s="132"/>
      <c r="LBK3217" s="132"/>
      <c r="LBL3217" s="132"/>
      <c r="LBM3217" s="132"/>
      <c r="LBN3217" s="132"/>
      <c r="LBO3217" s="132"/>
      <c r="LBP3217" s="132"/>
      <c r="LBQ3217" s="132"/>
      <c r="LBR3217" s="132"/>
      <c r="LBS3217" s="132"/>
      <c r="LBT3217" s="132"/>
      <c r="LBU3217" s="132"/>
      <c r="LBV3217" s="132"/>
      <c r="LBW3217" s="132"/>
      <c r="LBX3217" s="132"/>
      <c r="LBY3217" s="132"/>
      <c r="LBZ3217" s="132"/>
      <c r="LCA3217" s="132"/>
      <c r="LCB3217" s="132"/>
      <c r="LCC3217" s="132"/>
      <c r="LCD3217" s="132"/>
      <c r="LCE3217" s="132"/>
      <c r="LCF3217" s="132"/>
      <c r="LCG3217" s="132"/>
      <c r="LCH3217" s="132"/>
      <c r="LCI3217" s="132"/>
      <c r="LCJ3217" s="132"/>
      <c r="LCK3217" s="132"/>
      <c r="LCL3217" s="132"/>
      <c r="LCM3217" s="132"/>
      <c r="LCN3217" s="132"/>
      <c r="LCO3217" s="132"/>
      <c r="LCP3217" s="132"/>
      <c r="LCQ3217" s="132"/>
      <c r="LCR3217" s="132"/>
      <c r="LCS3217" s="132"/>
      <c r="LCT3217" s="132"/>
      <c r="LCU3217" s="132"/>
      <c r="LCV3217" s="132"/>
      <c r="LCW3217" s="132"/>
      <c r="LCX3217" s="132"/>
      <c r="LCY3217" s="132"/>
      <c r="LCZ3217" s="132"/>
      <c r="LDA3217" s="132"/>
      <c r="LDB3217" s="132"/>
      <c r="LDC3217" s="132"/>
      <c r="LDD3217" s="132"/>
      <c r="LDE3217" s="132"/>
      <c r="LDF3217" s="132"/>
      <c r="LDG3217" s="132"/>
      <c r="LDH3217" s="132"/>
      <c r="LDI3217" s="132"/>
      <c r="LDJ3217" s="132"/>
      <c r="LDK3217" s="132"/>
      <c r="LDL3217" s="132"/>
      <c r="LDM3217" s="132"/>
      <c r="LDN3217" s="132"/>
      <c r="LDO3217" s="132"/>
      <c r="LDP3217" s="132"/>
      <c r="LDQ3217" s="132"/>
      <c r="LDR3217" s="132"/>
      <c r="LDS3217" s="132"/>
      <c r="LDT3217" s="132"/>
      <c r="LDU3217" s="132"/>
      <c r="LDV3217" s="132"/>
      <c r="LDW3217" s="132"/>
      <c r="LDX3217" s="132"/>
      <c r="LDY3217" s="132"/>
      <c r="LDZ3217" s="132"/>
      <c r="LEA3217" s="132"/>
      <c r="LEB3217" s="132"/>
      <c r="LEC3217" s="132"/>
      <c r="LED3217" s="132"/>
      <c r="LEE3217" s="132"/>
      <c r="LEF3217" s="132"/>
      <c r="LEG3217" s="132"/>
      <c r="LEH3217" s="132"/>
      <c r="LEI3217" s="132"/>
      <c r="LEJ3217" s="132"/>
      <c r="LEK3217" s="132"/>
      <c r="LEL3217" s="132"/>
      <c r="LEM3217" s="132"/>
      <c r="LEN3217" s="132"/>
      <c r="LEO3217" s="132"/>
      <c r="LEP3217" s="132"/>
      <c r="LEQ3217" s="132"/>
      <c r="LER3217" s="132"/>
      <c r="LES3217" s="132"/>
      <c r="LET3217" s="132"/>
      <c r="LEU3217" s="132"/>
      <c r="LEV3217" s="132"/>
      <c r="LEW3217" s="132"/>
      <c r="LEX3217" s="132"/>
      <c r="LEY3217" s="132"/>
      <c r="LEZ3217" s="132"/>
      <c r="LFA3217" s="132"/>
      <c r="LFB3217" s="132"/>
      <c r="LFC3217" s="132"/>
      <c r="LFD3217" s="132"/>
      <c r="LFE3217" s="132"/>
      <c r="LFF3217" s="132"/>
      <c r="LFG3217" s="132"/>
      <c r="LFH3217" s="132"/>
      <c r="LFI3217" s="132"/>
      <c r="LFJ3217" s="132"/>
      <c r="LFK3217" s="132"/>
      <c r="LFL3217" s="132"/>
      <c r="LFM3217" s="132"/>
      <c r="LFN3217" s="132"/>
      <c r="LFO3217" s="132"/>
      <c r="LFP3217" s="132"/>
      <c r="LFQ3217" s="132"/>
      <c r="LFR3217" s="132"/>
      <c r="LFS3217" s="132"/>
      <c r="LFT3217" s="132"/>
      <c r="LFU3217" s="132"/>
      <c r="LFV3217" s="132"/>
      <c r="LFW3217" s="132"/>
      <c r="LFX3217" s="132"/>
      <c r="LFY3217" s="132"/>
      <c r="LFZ3217" s="132"/>
      <c r="LGA3217" s="132"/>
      <c r="LGB3217" s="132"/>
      <c r="LGC3217" s="132"/>
      <c r="LGD3217" s="132"/>
      <c r="LGE3217" s="132"/>
      <c r="LGF3217" s="132"/>
      <c r="LGG3217" s="132"/>
      <c r="LGH3217" s="132"/>
      <c r="LGI3217" s="132"/>
      <c r="LGJ3217" s="132"/>
      <c r="LGK3217" s="132"/>
      <c r="LGL3217" s="132"/>
      <c r="LGM3217" s="132"/>
      <c r="LGN3217" s="132"/>
      <c r="LGO3217" s="132"/>
      <c r="LGP3217" s="132"/>
      <c r="LGQ3217" s="132"/>
      <c r="LGR3217" s="132"/>
      <c r="LGS3217" s="132"/>
      <c r="LGT3217" s="132"/>
      <c r="LGU3217" s="132"/>
      <c r="LGV3217" s="132"/>
      <c r="LGW3217" s="132"/>
      <c r="LGX3217" s="132"/>
      <c r="LGY3217" s="132"/>
      <c r="LGZ3217" s="132"/>
      <c r="LHA3217" s="132"/>
      <c r="LHB3217" s="132"/>
      <c r="LHC3217" s="132"/>
      <c r="LHD3217" s="132"/>
      <c r="LHE3217" s="132"/>
      <c r="LHF3217" s="132"/>
      <c r="LHG3217" s="132"/>
      <c r="LHH3217" s="132"/>
      <c r="LHI3217" s="132"/>
      <c r="LHJ3217" s="132"/>
      <c r="LHK3217" s="132"/>
      <c r="LHL3217" s="132"/>
      <c r="LHM3217" s="132"/>
      <c r="LHN3217" s="132"/>
      <c r="LHO3217" s="132"/>
      <c r="LHP3217" s="132"/>
      <c r="LHQ3217" s="132"/>
      <c r="LHR3217" s="132"/>
      <c r="LHS3217" s="132"/>
      <c r="LHT3217" s="132"/>
      <c r="LHU3217" s="132"/>
      <c r="LHV3217" s="132"/>
      <c r="LHW3217" s="132"/>
      <c r="LHX3217" s="132"/>
      <c r="LHY3217" s="132"/>
      <c r="LHZ3217" s="132"/>
      <c r="LIA3217" s="132"/>
      <c r="LIB3217" s="132"/>
      <c r="LIC3217" s="132"/>
      <c r="LID3217" s="132"/>
      <c r="LIE3217" s="132"/>
      <c r="LIF3217" s="132"/>
      <c r="LIG3217" s="132"/>
      <c r="LIH3217" s="132"/>
      <c r="LII3217" s="132"/>
      <c r="LIJ3217" s="132"/>
      <c r="LIK3217" s="132"/>
      <c r="LIL3217" s="132"/>
      <c r="LIM3217" s="132"/>
      <c r="LIN3217" s="132"/>
      <c r="LIO3217" s="132"/>
      <c r="LIP3217" s="132"/>
      <c r="LIQ3217" s="132"/>
      <c r="LIR3217" s="132"/>
      <c r="LIS3217" s="132"/>
      <c r="LIT3217" s="132"/>
      <c r="LIU3217" s="132"/>
      <c r="LIV3217" s="132"/>
      <c r="LIW3217" s="132"/>
      <c r="LIX3217" s="132"/>
      <c r="LIY3217" s="132"/>
      <c r="LIZ3217" s="132"/>
      <c r="LJA3217" s="132"/>
      <c r="LJB3217" s="132"/>
      <c r="LJC3217" s="132"/>
      <c r="LJD3217" s="132"/>
      <c r="LJE3217" s="132"/>
      <c r="LJF3217" s="132"/>
      <c r="LJG3217" s="132"/>
      <c r="LJH3217" s="132"/>
      <c r="LJI3217" s="132"/>
      <c r="LJJ3217" s="132"/>
      <c r="LJK3217" s="132"/>
      <c r="LJL3217" s="132"/>
      <c r="LJM3217" s="132"/>
      <c r="LJN3217" s="132"/>
      <c r="LJO3217" s="132"/>
      <c r="LJP3217" s="132"/>
      <c r="LJQ3217" s="132"/>
      <c r="LJR3217" s="132"/>
      <c r="LJS3217" s="132"/>
      <c r="LJT3217" s="132"/>
      <c r="LJU3217" s="132"/>
      <c r="LJV3217" s="132"/>
      <c r="LJW3217" s="132"/>
      <c r="LJX3217" s="132"/>
      <c r="LJY3217" s="132"/>
      <c r="LJZ3217" s="132"/>
      <c r="LKA3217" s="132"/>
      <c r="LKB3217" s="132"/>
      <c r="LKC3217" s="132"/>
      <c r="LKD3217" s="132"/>
      <c r="LKE3217" s="132"/>
      <c r="LKF3217" s="132"/>
      <c r="LKG3217" s="132"/>
      <c r="LKH3217" s="132"/>
      <c r="LKI3217" s="132"/>
      <c r="LKJ3217" s="132"/>
      <c r="LKK3217" s="132"/>
      <c r="LKL3217" s="132"/>
      <c r="LKM3217" s="132"/>
      <c r="LKN3217" s="132"/>
      <c r="LKO3217" s="132"/>
      <c r="LKP3217" s="132"/>
      <c r="LKQ3217" s="132"/>
      <c r="LKR3217" s="132"/>
      <c r="LKS3217" s="132"/>
      <c r="LKT3217" s="132"/>
      <c r="LKU3217" s="132"/>
      <c r="LKV3217" s="132"/>
      <c r="LKW3217" s="132"/>
      <c r="LKX3217" s="132"/>
      <c r="LKY3217" s="132"/>
      <c r="LKZ3217" s="132"/>
      <c r="LLA3217" s="132"/>
      <c r="LLB3217" s="132"/>
      <c r="LLC3217" s="132"/>
      <c r="LLD3217" s="132"/>
      <c r="LLE3217" s="132"/>
      <c r="LLF3217" s="132"/>
      <c r="LLG3217" s="132"/>
      <c r="LLH3217" s="132"/>
      <c r="LLI3217" s="132"/>
      <c r="LLJ3217" s="132"/>
      <c r="LLK3217" s="132"/>
      <c r="LLL3217" s="132"/>
      <c r="LLM3217" s="132"/>
      <c r="LLN3217" s="132"/>
      <c r="LLO3217" s="132"/>
      <c r="LLP3217" s="132"/>
      <c r="LLQ3217" s="132"/>
      <c r="LLR3217" s="132"/>
      <c r="LLS3217" s="132"/>
      <c r="LLT3217" s="132"/>
      <c r="LLU3217" s="132"/>
      <c r="LLV3217" s="132"/>
      <c r="LLW3217" s="132"/>
      <c r="LLX3217" s="132"/>
      <c r="LLY3217" s="132"/>
      <c r="LLZ3217" s="132"/>
      <c r="LMA3217" s="132"/>
      <c r="LMB3217" s="132"/>
      <c r="LMC3217" s="132"/>
      <c r="LMD3217" s="132"/>
      <c r="LME3217" s="132"/>
      <c r="LMF3217" s="132"/>
      <c r="LMG3217" s="132"/>
      <c r="LMH3217" s="132"/>
      <c r="LMI3217" s="132"/>
      <c r="LMJ3217" s="132"/>
      <c r="LMK3217" s="132"/>
      <c r="LML3217" s="132"/>
      <c r="LMM3217" s="132"/>
      <c r="LMN3217" s="132"/>
      <c r="LMO3217" s="132"/>
      <c r="LMP3217" s="132"/>
      <c r="LMQ3217" s="132"/>
      <c r="LMR3217" s="132"/>
      <c r="LMS3217" s="132"/>
      <c r="LMT3217" s="132"/>
      <c r="LMU3217" s="132"/>
      <c r="LMV3217" s="132"/>
      <c r="LMW3217" s="132"/>
      <c r="LMX3217" s="132"/>
      <c r="LMY3217" s="132"/>
      <c r="LMZ3217" s="132"/>
      <c r="LNA3217" s="132"/>
      <c r="LNB3217" s="132"/>
      <c r="LNC3217" s="132"/>
      <c r="LND3217" s="132"/>
      <c r="LNE3217" s="132"/>
      <c r="LNF3217" s="132"/>
      <c r="LNG3217" s="132"/>
      <c r="LNH3217" s="132"/>
      <c r="LNI3217" s="132"/>
      <c r="LNJ3217" s="132"/>
      <c r="LNK3217" s="132"/>
      <c r="LNL3217" s="132"/>
      <c r="LNM3217" s="132"/>
      <c r="LNN3217" s="132"/>
      <c r="LNO3217" s="132"/>
      <c r="LNP3217" s="132"/>
      <c r="LNQ3217" s="132"/>
      <c r="LNR3217" s="132"/>
      <c r="LNS3217" s="132"/>
      <c r="LNT3217" s="132"/>
      <c r="LNU3217" s="132"/>
      <c r="LNV3217" s="132"/>
      <c r="LNW3217" s="132"/>
      <c r="LNX3217" s="132"/>
      <c r="LNY3217" s="132"/>
      <c r="LNZ3217" s="132"/>
      <c r="LOA3217" s="132"/>
      <c r="LOB3217" s="132"/>
      <c r="LOC3217" s="132"/>
      <c r="LOD3217" s="132"/>
      <c r="LOE3217" s="132"/>
      <c r="LOF3217" s="132"/>
      <c r="LOG3217" s="132"/>
      <c r="LOH3217" s="132"/>
      <c r="LOI3217" s="132"/>
      <c r="LOJ3217" s="132"/>
      <c r="LOK3217" s="132"/>
      <c r="LOL3217" s="132"/>
      <c r="LOM3217" s="132"/>
      <c r="LON3217" s="132"/>
      <c r="LOO3217" s="132"/>
      <c r="LOP3217" s="132"/>
      <c r="LOQ3217" s="132"/>
      <c r="LOR3217" s="132"/>
      <c r="LOS3217" s="132"/>
      <c r="LOT3217" s="132"/>
      <c r="LOU3217" s="132"/>
      <c r="LOV3217" s="132"/>
      <c r="LOW3217" s="132"/>
      <c r="LOX3217" s="132"/>
      <c r="LOY3217" s="132"/>
      <c r="LOZ3217" s="132"/>
      <c r="LPA3217" s="132"/>
      <c r="LPB3217" s="132"/>
      <c r="LPC3217" s="132"/>
      <c r="LPD3217" s="132"/>
      <c r="LPE3217" s="132"/>
      <c r="LPF3217" s="132"/>
      <c r="LPG3217" s="132"/>
      <c r="LPH3217" s="132"/>
      <c r="LPI3217" s="132"/>
      <c r="LPJ3217" s="132"/>
      <c r="LPK3217" s="132"/>
      <c r="LPL3217" s="132"/>
      <c r="LPM3217" s="132"/>
      <c r="LPN3217" s="132"/>
      <c r="LPO3217" s="132"/>
      <c r="LPP3217" s="132"/>
      <c r="LPQ3217" s="132"/>
      <c r="LPR3217" s="132"/>
      <c r="LPS3217" s="132"/>
      <c r="LPT3217" s="132"/>
      <c r="LPU3217" s="132"/>
      <c r="LPV3217" s="132"/>
      <c r="LPW3217" s="132"/>
      <c r="LPX3217" s="132"/>
      <c r="LPY3217" s="132"/>
      <c r="LPZ3217" s="132"/>
      <c r="LQA3217" s="132"/>
      <c r="LQB3217" s="132"/>
      <c r="LQC3217" s="132"/>
      <c r="LQD3217" s="132"/>
      <c r="LQE3217" s="132"/>
      <c r="LQF3217" s="132"/>
      <c r="LQG3217" s="132"/>
      <c r="LQH3217" s="132"/>
      <c r="LQI3217" s="132"/>
      <c r="LQJ3217" s="132"/>
      <c r="LQK3217" s="132"/>
      <c r="LQL3217" s="132"/>
      <c r="LQM3217" s="132"/>
      <c r="LQN3217" s="132"/>
      <c r="LQO3217" s="132"/>
      <c r="LQP3217" s="132"/>
      <c r="LQQ3217" s="132"/>
      <c r="LQR3217" s="132"/>
      <c r="LQS3217" s="132"/>
      <c r="LQT3217" s="132"/>
      <c r="LQU3217" s="132"/>
      <c r="LQV3217" s="132"/>
      <c r="LQW3217" s="132"/>
      <c r="LQX3217" s="132"/>
      <c r="LQY3217" s="132"/>
      <c r="LQZ3217" s="132"/>
      <c r="LRA3217" s="132"/>
      <c r="LRB3217" s="132"/>
      <c r="LRC3217" s="132"/>
      <c r="LRD3217" s="132"/>
      <c r="LRE3217" s="132"/>
      <c r="LRF3217" s="132"/>
      <c r="LRG3217" s="132"/>
      <c r="LRH3217" s="132"/>
      <c r="LRI3217" s="132"/>
      <c r="LRJ3217" s="132"/>
      <c r="LRK3217" s="132"/>
      <c r="LRL3217" s="132"/>
      <c r="LRM3217" s="132"/>
      <c r="LRN3217" s="132"/>
      <c r="LRO3217" s="132"/>
      <c r="LRP3217" s="132"/>
      <c r="LRQ3217" s="132"/>
      <c r="LRR3217" s="132"/>
      <c r="LRS3217" s="132"/>
      <c r="LRT3217" s="132"/>
      <c r="LRU3217" s="132"/>
      <c r="LRV3217" s="132"/>
      <c r="LRW3217" s="132"/>
      <c r="LRX3217" s="132"/>
      <c r="LRY3217" s="132"/>
      <c r="LRZ3217" s="132"/>
      <c r="LSA3217" s="132"/>
      <c r="LSB3217" s="132"/>
      <c r="LSC3217" s="132"/>
      <c r="LSD3217" s="132"/>
      <c r="LSE3217" s="132"/>
      <c r="LSF3217" s="132"/>
      <c r="LSG3217" s="132"/>
      <c r="LSH3217" s="132"/>
      <c r="LSI3217" s="132"/>
      <c r="LSJ3217" s="132"/>
      <c r="LSK3217" s="132"/>
      <c r="LSL3217" s="132"/>
      <c r="LSM3217" s="132"/>
      <c r="LSN3217" s="132"/>
      <c r="LSO3217" s="132"/>
      <c r="LSP3217" s="132"/>
      <c r="LSQ3217" s="132"/>
      <c r="LSR3217" s="132"/>
      <c r="LSS3217" s="132"/>
      <c r="LST3217" s="132"/>
      <c r="LSU3217" s="132"/>
      <c r="LSV3217" s="132"/>
      <c r="LSW3217" s="132"/>
      <c r="LSX3217" s="132"/>
      <c r="LSY3217" s="132"/>
      <c r="LSZ3217" s="132"/>
      <c r="LTA3217" s="132"/>
      <c r="LTB3217" s="132"/>
      <c r="LTC3217" s="132"/>
      <c r="LTD3217" s="132"/>
      <c r="LTE3217" s="132"/>
      <c r="LTF3217" s="132"/>
      <c r="LTG3217" s="132"/>
      <c r="LTH3217" s="132"/>
      <c r="LTI3217" s="132"/>
      <c r="LTJ3217" s="132"/>
      <c r="LTK3217" s="132"/>
      <c r="LTL3217" s="132"/>
      <c r="LTM3217" s="132"/>
      <c r="LTN3217" s="132"/>
      <c r="LTO3217" s="132"/>
      <c r="LTP3217" s="132"/>
      <c r="LTQ3217" s="132"/>
      <c r="LTR3217" s="132"/>
      <c r="LTS3217" s="132"/>
      <c r="LTT3217" s="132"/>
      <c r="LTU3217" s="132"/>
      <c r="LTV3217" s="132"/>
      <c r="LTW3217" s="132"/>
      <c r="LTX3217" s="132"/>
      <c r="LTY3217" s="132"/>
      <c r="LTZ3217" s="132"/>
      <c r="LUA3217" s="132"/>
      <c r="LUB3217" s="132"/>
      <c r="LUC3217" s="132"/>
      <c r="LUD3217" s="132"/>
      <c r="LUE3217" s="132"/>
      <c r="LUF3217" s="132"/>
      <c r="LUG3217" s="132"/>
      <c r="LUH3217" s="132"/>
      <c r="LUI3217" s="132"/>
      <c r="LUJ3217" s="132"/>
      <c r="LUK3217" s="132"/>
      <c r="LUL3217" s="132"/>
      <c r="LUM3217" s="132"/>
      <c r="LUN3217" s="132"/>
      <c r="LUO3217" s="132"/>
      <c r="LUP3217" s="132"/>
      <c r="LUQ3217" s="132"/>
      <c r="LUR3217" s="132"/>
      <c r="LUS3217" s="132"/>
      <c r="LUT3217" s="132"/>
      <c r="LUU3217" s="132"/>
      <c r="LUV3217" s="132"/>
      <c r="LUW3217" s="132"/>
      <c r="LUX3217" s="132"/>
      <c r="LUY3217" s="132"/>
      <c r="LUZ3217" s="132"/>
      <c r="LVA3217" s="132"/>
      <c r="LVB3217" s="132"/>
      <c r="LVC3217" s="132"/>
      <c r="LVD3217" s="132"/>
      <c r="LVE3217" s="132"/>
      <c r="LVF3217" s="132"/>
      <c r="LVG3217" s="132"/>
      <c r="LVH3217" s="132"/>
      <c r="LVI3217" s="132"/>
      <c r="LVJ3217" s="132"/>
      <c r="LVK3217" s="132"/>
      <c r="LVL3217" s="132"/>
      <c r="LVM3217" s="132"/>
      <c r="LVN3217" s="132"/>
      <c r="LVO3217" s="132"/>
      <c r="LVP3217" s="132"/>
      <c r="LVQ3217" s="132"/>
      <c r="LVR3217" s="132"/>
      <c r="LVS3217" s="132"/>
      <c r="LVT3217" s="132"/>
      <c r="LVU3217" s="132"/>
      <c r="LVV3217" s="132"/>
      <c r="LVW3217" s="132"/>
      <c r="LVX3217" s="132"/>
      <c r="LVY3217" s="132"/>
      <c r="LVZ3217" s="132"/>
      <c r="LWA3217" s="132"/>
      <c r="LWB3217" s="132"/>
      <c r="LWC3217" s="132"/>
      <c r="LWD3217" s="132"/>
      <c r="LWE3217" s="132"/>
      <c r="LWF3217" s="132"/>
      <c r="LWG3217" s="132"/>
      <c r="LWH3217" s="132"/>
      <c r="LWI3217" s="132"/>
      <c r="LWJ3217" s="132"/>
      <c r="LWK3217" s="132"/>
      <c r="LWL3217" s="132"/>
      <c r="LWM3217" s="132"/>
      <c r="LWN3217" s="132"/>
      <c r="LWO3217" s="132"/>
      <c r="LWP3217" s="132"/>
      <c r="LWQ3217" s="132"/>
      <c r="LWR3217" s="132"/>
      <c r="LWS3217" s="132"/>
      <c r="LWT3217" s="132"/>
      <c r="LWU3217" s="132"/>
      <c r="LWV3217" s="132"/>
      <c r="LWW3217" s="132"/>
      <c r="LWX3217" s="132"/>
      <c r="LWY3217" s="132"/>
      <c r="LWZ3217" s="132"/>
      <c r="LXA3217" s="132"/>
      <c r="LXB3217" s="132"/>
      <c r="LXC3217" s="132"/>
      <c r="LXD3217" s="132"/>
      <c r="LXE3217" s="132"/>
      <c r="LXF3217" s="132"/>
      <c r="LXG3217" s="132"/>
      <c r="LXH3217" s="132"/>
      <c r="LXI3217" s="132"/>
      <c r="LXJ3217" s="132"/>
      <c r="LXK3217" s="132"/>
      <c r="LXL3217" s="132"/>
      <c r="LXM3217" s="132"/>
      <c r="LXN3217" s="132"/>
      <c r="LXO3217" s="132"/>
      <c r="LXP3217" s="132"/>
      <c r="LXQ3217" s="132"/>
      <c r="LXR3217" s="132"/>
      <c r="LXS3217" s="132"/>
      <c r="LXT3217" s="132"/>
      <c r="LXU3217" s="132"/>
      <c r="LXV3217" s="132"/>
      <c r="LXW3217" s="132"/>
      <c r="LXX3217" s="132"/>
      <c r="LXY3217" s="132"/>
      <c r="LXZ3217" s="132"/>
      <c r="LYA3217" s="132"/>
      <c r="LYB3217" s="132"/>
      <c r="LYC3217" s="132"/>
      <c r="LYD3217" s="132"/>
      <c r="LYE3217" s="132"/>
      <c r="LYF3217" s="132"/>
      <c r="LYG3217" s="132"/>
      <c r="LYH3217" s="132"/>
      <c r="LYI3217" s="132"/>
      <c r="LYJ3217" s="132"/>
      <c r="LYK3217" s="132"/>
      <c r="LYL3217" s="132"/>
      <c r="LYM3217" s="132"/>
      <c r="LYN3217" s="132"/>
      <c r="LYO3217" s="132"/>
      <c r="LYP3217" s="132"/>
      <c r="LYQ3217" s="132"/>
      <c r="LYR3217" s="132"/>
      <c r="LYS3217" s="132"/>
      <c r="LYT3217" s="132"/>
      <c r="LYU3217" s="132"/>
      <c r="LYV3217" s="132"/>
      <c r="LYW3217" s="132"/>
      <c r="LYX3217" s="132"/>
      <c r="LYY3217" s="132"/>
      <c r="LYZ3217" s="132"/>
      <c r="LZA3217" s="132"/>
      <c r="LZB3217" s="132"/>
      <c r="LZC3217" s="132"/>
      <c r="LZD3217" s="132"/>
      <c r="LZE3217" s="132"/>
      <c r="LZF3217" s="132"/>
      <c r="LZG3217" s="132"/>
      <c r="LZH3217" s="132"/>
      <c r="LZI3217" s="132"/>
      <c r="LZJ3217" s="132"/>
      <c r="LZK3217" s="132"/>
      <c r="LZL3217" s="132"/>
      <c r="LZM3217" s="132"/>
      <c r="LZN3217" s="132"/>
      <c r="LZO3217" s="132"/>
      <c r="LZP3217" s="132"/>
      <c r="LZQ3217" s="132"/>
      <c r="LZR3217" s="132"/>
      <c r="LZS3217" s="132"/>
      <c r="LZT3217" s="132"/>
      <c r="LZU3217" s="132"/>
      <c r="LZV3217" s="132"/>
      <c r="LZW3217" s="132"/>
      <c r="LZX3217" s="132"/>
      <c r="LZY3217" s="132"/>
      <c r="LZZ3217" s="132"/>
      <c r="MAA3217" s="132"/>
      <c r="MAB3217" s="132"/>
      <c r="MAC3217" s="132"/>
      <c r="MAD3217" s="132"/>
      <c r="MAE3217" s="132"/>
      <c r="MAF3217" s="132"/>
      <c r="MAG3217" s="132"/>
      <c r="MAH3217" s="132"/>
      <c r="MAI3217" s="132"/>
      <c r="MAJ3217" s="132"/>
      <c r="MAK3217" s="132"/>
      <c r="MAL3217" s="132"/>
      <c r="MAM3217" s="132"/>
      <c r="MAN3217" s="132"/>
      <c r="MAO3217" s="132"/>
      <c r="MAP3217" s="132"/>
      <c r="MAQ3217" s="132"/>
      <c r="MAR3217" s="132"/>
      <c r="MAS3217" s="132"/>
      <c r="MAT3217" s="132"/>
      <c r="MAU3217" s="132"/>
      <c r="MAV3217" s="132"/>
      <c r="MAW3217" s="132"/>
      <c r="MAX3217" s="132"/>
      <c r="MAY3217" s="132"/>
      <c r="MAZ3217" s="132"/>
      <c r="MBA3217" s="132"/>
      <c r="MBB3217" s="132"/>
      <c r="MBC3217" s="132"/>
      <c r="MBD3217" s="132"/>
      <c r="MBE3217" s="132"/>
      <c r="MBF3217" s="132"/>
      <c r="MBG3217" s="132"/>
      <c r="MBH3217" s="132"/>
      <c r="MBI3217" s="132"/>
      <c r="MBJ3217" s="132"/>
      <c r="MBK3217" s="132"/>
      <c r="MBL3217" s="132"/>
      <c r="MBM3217" s="132"/>
      <c r="MBN3217" s="132"/>
      <c r="MBO3217" s="132"/>
      <c r="MBP3217" s="132"/>
      <c r="MBQ3217" s="132"/>
      <c r="MBR3217" s="132"/>
      <c r="MBS3217" s="132"/>
      <c r="MBT3217" s="132"/>
      <c r="MBU3217" s="132"/>
      <c r="MBV3217" s="132"/>
      <c r="MBW3217" s="132"/>
      <c r="MBX3217" s="132"/>
      <c r="MBY3217" s="132"/>
      <c r="MBZ3217" s="132"/>
      <c r="MCA3217" s="132"/>
      <c r="MCB3217" s="132"/>
      <c r="MCC3217" s="132"/>
      <c r="MCD3217" s="132"/>
      <c r="MCE3217" s="132"/>
      <c r="MCF3217" s="132"/>
      <c r="MCG3217" s="132"/>
      <c r="MCH3217" s="132"/>
      <c r="MCI3217" s="132"/>
      <c r="MCJ3217" s="132"/>
      <c r="MCK3217" s="132"/>
      <c r="MCL3217" s="132"/>
      <c r="MCM3217" s="132"/>
      <c r="MCN3217" s="132"/>
      <c r="MCO3217" s="132"/>
      <c r="MCP3217" s="132"/>
      <c r="MCQ3217" s="132"/>
      <c r="MCR3217" s="132"/>
      <c r="MCS3217" s="132"/>
      <c r="MCT3217" s="132"/>
      <c r="MCU3217" s="132"/>
      <c r="MCV3217" s="132"/>
      <c r="MCW3217" s="132"/>
      <c r="MCX3217" s="132"/>
      <c r="MCY3217" s="132"/>
      <c r="MCZ3217" s="132"/>
      <c r="MDA3217" s="132"/>
      <c r="MDB3217" s="132"/>
      <c r="MDC3217" s="132"/>
      <c r="MDD3217" s="132"/>
      <c r="MDE3217" s="132"/>
      <c r="MDF3217" s="132"/>
      <c r="MDG3217" s="132"/>
      <c r="MDH3217" s="132"/>
      <c r="MDI3217" s="132"/>
      <c r="MDJ3217" s="132"/>
      <c r="MDK3217" s="132"/>
      <c r="MDL3217" s="132"/>
      <c r="MDM3217" s="132"/>
      <c r="MDN3217" s="132"/>
      <c r="MDO3217" s="132"/>
      <c r="MDP3217" s="132"/>
      <c r="MDQ3217" s="132"/>
      <c r="MDR3217" s="132"/>
      <c r="MDS3217" s="132"/>
      <c r="MDT3217" s="132"/>
      <c r="MDU3217" s="132"/>
      <c r="MDV3217" s="132"/>
      <c r="MDW3217" s="132"/>
      <c r="MDX3217" s="132"/>
      <c r="MDY3217" s="132"/>
      <c r="MDZ3217" s="132"/>
      <c r="MEA3217" s="132"/>
      <c r="MEB3217" s="132"/>
      <c r="MEC3217" s="132"/>
      <c r="MED3217" s="132"/>
      <c r="MEE3217" s="132"/>
      <c r="MEF3217" s="132"/>
      <c r="MEG3217" s="132"/>
      <c r="MEH3217" s="132"/>
      <c r="MEI3217" s="132"/>
      <c r="MEJ3217" s="132"/>
      <c r="MEK3217" s="132"/>
      <c r="MEL3217" s="132"/>
      <c r="MEM3217" s="132"/>
      <c r="MEN3217" s="132"/>
      <c r="MEO3217" s="132"/>
      <c r="MEP3217" s="132"/>
      <c r="MEQ3217" s="132"/>
      <c r="MER3217" s="132"/>
      <c r="MES3217" s="132"/>
      <c r="MET3217" s="132"/>
      <c r="MEU3217" s="132"/>
      <c r="MEV3217" s="132"/>
      <c r="MEW3217" s="132"/>
      <c r="MEX3217" s="132"/>
      <c r="MEY3217" s="132"/>
      <c r="MEZ3217" s="132"/>
      <c r="MFA3217" s="132"/>
      <c r="MFB3217" s="132"/>
      <c r="MFC3217" s="132"/>
      <c r="MFD3217" s="132"/>
      <c r="MFE3217" s="132"/>
      <c r="MFF3217" s="132"/>
      <c r="MFG3217" s="132"/>
      <c r="MFH3217" s="132"/>
      <c r="MFI3217" s="132"/>
      <c r="MFJ3217" s="132"/>
      <c r="MFK3217" s="132"/>
      <c r="MFL3217" s="132"/>
      <c r="MFM3217" s="132"/>
      <c r="MFN3217" s="132"/>
      <c r="MFO3217" s="132"/>
      <c r="MFP3217" s="132"/>
      <c r="MFQ3217" s="132"/>
      <c r="MFR3217" s="132"/>
      <c r="MFS3217" s="132"/>
      <c r="MFT3217" s="132"/>
      <c r="MFU3217" s="132"/>
      <c r="MFV3217" s="132"/>
      <c r="MFW3217" s="132"/>
      <c r="MFX3217" s="132"/>
      <c r="MFY3217" s="132"/>
      <c r="MFZ3217" s="132"/>
      <c r="MGA3217" s="132"/>
      <c r="MGB3217" s="132"/>
      <c r="MGC3217" s="132"/>
      <c r="MGD3217" s="132"/>
      <c r="MGE3217" s="132"/>
      <c r="MGF3217" s="132"/>
      <c r="MGG3217" s="132"/>
      <c r="MGH3217" s="132"/>
      <c r="MGI3217" s="132"/>
      <c r="MGJ3217" s="132"/>
      <c r="MGK3217" s="132"/>
      <c r="MGL3217" s="132"/>
      <c r="MGM3217" s="132"/>
      <c r="MGN3217" s="132"/>
      <c r="MGO3217" s="132"/>
      <c r="MGP3217" s="132"/>
      <c r="MGQ3217" s="132"/>
      <c r="MGR3217" s="132"/>
      <c r="MGS3217" s="132"/>
      <c r="MGT3217" s="132"/>
      <c r="MGU3217" s="132"/>
      <c r="MGV3217" s="132"/>
      <c r="MGW3217" s="132"/>
      <c r="MGX3217" s="132"/>
      <c r="MGY3217" s="132"/>
      <c r="MGZ3217" s="132"/>
      <c r="MHA3217" s="132"/>
      <c r="MHB3217" s="132"/>
      <c r="MHC3217" s="132"/>
      <c r="MHD3217" s="132"/>
      <c r="MHE3217" s="132"/>
      <c r="MHF3217" s="132"/>
      <c r="MHG3217" s="132"/>
      <c r="MHH3217" s="132"/>
      <c r="MHI3217" s="132"/>
      <c r="MHJ3217" s="132"/>
      <c r="MHK3217" s="132"/>
      <c r="MHL3217" s="132"/>
      <c r="MHM3217" s="132"/>
      <c r="MHN3217" s="132"/>
      <c r="MHO3217" s="132"/>
      <c r="MHP3217" s="132"/>
      <c r="MHQ3217" s="132"/>
      <c r="MHR3217" s="132"/>
      <c r="MHS3217" s="132"/>
      <c r="MHT3217" s="132"/>
      <c r="MHU3217" s="132"/>
      <c r="MHV3217" s="132"/>
      <c r="MHW3217" s="132"/>
      <c r="MHX3217" s="132"/>
      <c r="MHY3217" s="132"/>
      <c r="MHZ3217" s="132"/>
      <c r="MIA3217" s="132"/>
      <c r="MIB3217" s="132"/>
      <c r="MIC3217" s="132"/>
      <c r="MID3217" s="132"/>
      <c r="MIE3217" s="132"/>
      <c r="MIF3217" s="132"/>
      <c r="MIG3217" s="132"/>
      <c r="MIH3217" s="132"/>
      <c r="MII3217" s="132"/>
      <c r="MIJ3217" s="132"/>
      <c r="MIK3217" s="132"/>
      <c r="MIL3217" s="132"/>
      <c r="MIM3217" s="132"/>
      <c r="MIN3217" s="132"/>
      <c r="MIO3217" s="132"/>
      <c r="MIP3217" s="132"/>
      <c r="MIQ3217" s="132"/>
      <c r="MIR3217" s="132"/>
      <c r="MIS3217" s="132"/>
      <c r="MIT3217" s="132"/>
      <c r="MIU3217" s="132"/>
      <c r="MIV3217" s="132"/>
      <c r="MIW3217" s="132"/>
      <c r="MIX3217" s="132"/>
      <c r="MIY3217" s="132"/>
      <c r="MIZ3217" s="132"/>
      <c r="MJA3217" s="132"/>
      <c r="MJB3217" s="132"/>
      <c r="MJC3217" s="132"/>
      <c r="MJD3217" s="132"/>
      <c r="MJE3217" s="132"/>
      <c r="MJF3217" s="132"/>
      <c r="MJG3217" s="132"/>
      <c r="MJH3217" s="132"/>
      <c r="MJI3217" s="132"/>
      <c r="MJJ3217" s="132"/>
      <c r="MJK3217" s="132"/>
      <c r="MJL3217" s="132"/>
      <c r="MJM3217" s="132"/>
      <c r="MJN3217" s="132"/>
      <c r="MJO3217" s="132"/>
      <c r="MJP3217" s="132"/>
      <c r="MJQ3217" s="132"/>
      <c r="MJR3217" s="132"/>
      <c r="MJS3217" s="132"/>
      <c r="MJT3217" s="132"/>
      <c r="MJU3217" s="132"/>
      <c r="MJV3217" s="132"/>
      <c r="MJW3217" s="132"/>
      <c r="MJX3217" s="132"/>
      <c r="MJY3217" s="132"/>
      <c r="MJZ3217" s="132"/>
      <c r="MKA3217" s="132"/>
      <c r="MKB3217" s="132"/>
      <c r="MKC3217" s="132"/>
      <c r="MKD3217" s="132"/>
      <c r="MKE3217" s="132"/>
      <c r="MKF3217" s="132"/>
      <c r="MKG3217" s="132"/>
      <c r="MKH3217" s="132"/>
      <c r="MKI3217" s="132"/>
      <c r="MKJ3217" s="132"/>
      <c r="MKK3217" s="132"/>
      <c r="MKL3217" s="132"/>
      <c r="MKM3217" s="132"/>
      <c r="MKN3217" s="132"/>
      <c r="MKO3217" s="132"/>
      <c r="MKP3217" s="132"/>
      <c r="MKQ3217" s="132"/>
      <c r="MKR3217" s="132"/>
      <c r="MKS3217" s="132"/>
      <c r="MKT3217" s="132"/>
      <c r="MKU3217" s="132"/>
      <c r="MKV3217" s="132"/>
      <c r="MKW3217" s="132"/>
      <c r="MKX3217" s="132"/>
      <c r="MKY3217" s="132"/>
      <c r="MKZ3217" s="132"/>
      <c r="MLA3217" s="132"/>
      <c r="MLB3217" s="132"/>
      <c r="MLC3217" s="132"/>
      <c r="MLD3217" s="132"/>
      <c r="MLE3217" s="132"/>
      <c r="MLF3217" s="132"/>
      <c r="MLG3217" s="132"/>
      <c r="MLH3217" s="132"/>
      <c r="MLI3217" s="132"/>
      <c r="MLJ3217" s="132"/>
      <c r="MLK3217" s="132"/>
      <c r="MLL3217" s="132"/>
      <c r="MLM3217" s="132"/>
      <c r="MLN3217" s="132"/>
      <c r="MLO3217" s="132"/>
      <c r="MLP3217" s="132"/>
      <c r="MLQ3217" s="132"/>
      <c r="MLR3217" s="132"/>
      <c r="MLS3217" s="132"/>
      <c r="MLT3217" s="132"/>
      <c r="MLU3217" s="132"/>
      <c r="MLV3217" s="132"/>
      <c r="MLW3217" s="132"/>
      <c r="MLX3217" s="132"/>
      <c r="MLY3217" s="132"/>
      <c r="MLZ3217" s="132"/>
      <c r="MMA3217" s="132"/>
      <c r="MMB3217" s="132"/>
      <c r="MMC3217" s="132"/>
      <c r="MMD3217" s="132"/>
      <c r="MME3217" s="132"/>
      <c r="MMF3217" s="132"/>
      <c r="MMG3217" s="132"/>
      <c r="MMH3217" s="132"/>
      <c r="MMI3217" s="132"/>
      <c r="MMJ3217" s="132"/>
      <c r="MMK3217" s="132"/>
      <c r="MML3217" s="132"/>
      <c r="MMM3217" s="132"/>
      <c r="MMN3217" s="132"/>
      <c r="MMO3217" s="132"/>
      <c r="MMP3217" s="132"/>
      <c r="MMQ3217" s="132"/>
      <c r="MMR3217" s="132"/>
      <c r="MMS3217" s="132"/>
      <c r="MMT3217" s="132"/>
      <c r="MMU3217" s="132"/>
      <c r="MMV3217" s="132"/>
      <c r="MMW3217" s="132"/>
      <c r="MMX3217" s="132"/>
      <c r="MMY3217" s="132"/>
      <c r="MMZ3217" s="132"/>
      <c r="MNA3217" s="132"/>
      <c r="MNB3217" s="132"/>
      <c r="MNC3217" s="132"/>
      <c r="MND3217" s="132"/>
      <c r="MNE3217" s="132"/>
      <c r="MNF3217" s="132"/>
      <c r="MNG3217" s="132"/>
      <c r="MNH3217" s="132"/>
      <c r="MNI3217" s="132"/>
      <c r="MNJ3217" s="132"/>
      <c r="MNK3217" s="132"/>
      <c r="MNL3217" s="132"/>
      <c r="MNM3217" s="132"/>
      <c r="MNN3217" s="132"/>
      <c r="MNO3217" s="132"/>
      <c r="MNP3217" s="132"/>
      <c r="MNQ3217" s="132"/>
      <c r="MNR3217" s="132"/>
      <c r="MNS3217" s="132"/>
      <c r="MNT3217" s="132"/>
      <c r="MNU3217" s="132"/>
      <c r="MNV3217" s="132"/>
      <c r="MNW3217" s="132"/>
      <c r="MNX3217" s="132"/>
      <c r="MNY3217" s="132"/>
      <c r="MNZ3217" s="132"/>
      <c r="MOA3217" s="132"/>
      <c r="MOB3217" s="132"/>
      <c r="MOC3217" s="132"/>
      <c r="MOD3217" s="132"/>
      <c r="MOE3217" s="132"/>
      <c r="MOF3217" s="132"/>
      <c r="MOG3217" s="132"/>
      <c r="MOH3217" s="132"/>
      <c r="MOI3217" s="132"/>
      <c r="MOJ3217" s="132"/>
      <c r="MOK3217" s="132"/>
      <c r="MOL3217" s="132"/>
      <c r="MOM3217" s="132"/>
      <c r="MON3217" s="132"/>
      <c r="MOO3217" s="132"/>
      <c r="MOP3217" s="132"/>
      <c r="MOQ3217" s="132"/>
      <c r="MOR3217" s="132"/>
      <c r="MOS3217" s="132"/>
      <c r="MOT3217" s="132"/>
      <c r="MOU3217" s="132"/>
      <c r="MOV3217" s="132"/>
      <c r="MOW3217" s="132"/>
      <c r="MOX3217" s="132"/>
      <c r="MOY3217" s="132"/>
      <c r="MOZ3217" s="132"/>
      <c r="MPA3217" s="132"/>
      <c r="MPB3217" s="132"/>
      <c r="MPC3217" s="132"/>
      <c r="MPD3217" s="132"/>
      <c r="MPE3217" s="132"/>
      <c r="MPF3217" s="132"/>
      <c r="MPG3217" s="132"/>
      <c r="MPH3217" s="132"/>
      <c r="MPI3217" s="132"/>
      <c r="MPJ3217" s="132"/>
      <c r="MPK3217" s="132"/>
      <c r="MPL3217" s="132"/>
      <c r="MPM3217" s="132"/>
      <c r="MPN3217" s="132"/>
      <c r="MPO3217" s="132"/>
      <c r="MPP3217" s="132"/>
      <c r="MPQ3217" s="132"/>
      <c r="MPR3217" s="132"/>
      <c r="MPS3217" s="132"/>
      <c r="MPT3217" s="132"/>
      <c r="MPU3217" s="132"/>
      <c r="MPV3217" s="132"/>
      <c r="MPW3217" s="132"/>
      <c r="MPX3217" s="132"/>
      <c r="MPY3217" s="132"/>
      <c r="MPZ3217" s="132"/>
      <c r="MQA3217" s="132"/>
      <c r="MQB3217" s="132"/>
      <c r="MQC3217" s="132"/>
      <c r="MQD3217" s="132"/>
      <c r="MQE3217" s="132"/>
      <c r="MQF3217" s="132"/>
      <c r="MQG3217" s="132"/>
      <c r="MQH3217" s="132"/>
      <c r="MQI3217" s="132"/>
      <c r="MQJ3217" s="132"/>
      <c r="MQK3217" s="132"/>
      <c r="MQL3217" s="132"/>
      <c r="MQM3217" s="132"/>
      <c r="MQN3217" s="132"/>
      <c r="MQO3217" s="132"/>
      <c r="MQP3217" s="132"/>
      <c r="MQQ3217" s="132"/>
      <c r="MQR3217" s="132"/>
      <c r="MQS3217" s="132"/>
      <c r="MQT3217" s="132"/>
      <c r="MQU3217" s="132"/>
      <c r="MQV3217" s="132"/>
      <c r="MQW3217" s="132"/>
      <c r="MQX3217" s="132"/>
      <c r="MQY3217" s="132"/>
      <c r="MQZ3217" s="132"/>
      <c r="MRA3217" s="132"/>
      <c r="MRB3217" s="132"/>
      <c r="MRC3217" s="132"/>
      <c r="MRD3217" s="132"/>
      <c r="MRE3217" s="132"/>
      <c r="MRF3217" s="132"/>
      <c r="MRG3217" s="132"/>
      <c r="MRH3217" s="132"/>
      <c r="MRI3217" s="132"/>
      <c r="MRJ3217" s="132"/>
      <c r="MRK3217" s="132"/>
      <c r="MRL3217" s="132"/>
      <c r="MRM3217" s="132"/>
      <c r="MRN3217" s="132"/>
      <c r="MRO3217" s="132"/>
      <c r="MRP3217" s="132"/>
      <c r="MRQ3217" s="132"/>
      <c r="MRR3217" s="132"/>
      <c r="MRS3217" s="132"/>
      <c r="MRT3217" s="132"/>
      <c r="MRU3217" s="132"/>
      <c r="MRV3217" s="132"/>
      <c r="MRW3217" s="132"/>
      <c r="MRX3217" s="132"/>
      <c r="MRY3217" s="132"/>
      <c r="MRZ3217" s="132"/>
      <c r="MSA3217" s="132"/>
      <c r="MSB3217" s="132"/>
      <c r="MSC3217" s="132"/>
      <c r="MSD3217" s="132"/>
      <c r="MSE3217" s="132"/>
      <c r="MSF3217" s="132"/>
      <c r="MSG3217" s="132"/>
      <c r="MSH3217" s="132"/>
      <c r="MSI3217" s="132"/>
      <c r="MSJ3217" s="132"/>
      <c r="MSK3217" s="132"/>
      <c r="MSL3217" s="132"/>
      <c r="MSM3217" s="132"/>
      <c r="MSN3217" s="132"/>
      <c r="MSO3217" s="132"/>
      <c r="MSP3217" s="132"/>
      <c r="MSQ3217" s="132"/>
      <c r="MSR3217" s="132"/>
      <c r="MSS3217" s="132"/>
      <c r="MST3217" s="132"/>
      <c r="MSU3217" s="132"/>
      <c r="MSV3217" s="132"/>
      <c r="MSW3217" s="132"/>
      <c r="MSX3217" s="132"/>
      <c r="MSY3217" s="132"/>
      <c r="MSZ3217" s="132"/>
      <c r="MTA3217" s="132"/>
      <c r="MTB3217" s="132"/>
      <c r="MTC3217" s="132"/>
      <c r="MTD3217" s="132"/>
      <c r="MTE3217" s="132"/>
      <c r="MTF3217" s="132"/>
      <c r="MTG3217" s="132"/>
      <c r="MTH3217" s="132"/>
      <c r="MTI3217" s="132"/>
      <c r="MTJ3217" s="132"/>
      <c r="MTK3217" s="132"/>
      <c r="MTL3217" s="132"/>
      <c r="MTM3217" s="132"/>
      <c r="MTN3217" s="132"/>
      <c r="MTO3217" s="132"/>
      <c r="MTP3217" s="132"/>
      <c r="MTQ3217" s="132"/>
      <c r="MTR3217" s="132"/>
      <c r="MTS3217" s="132"/>
      <c r="MTT3217" s="132"/>
      <c r="MTU3217" s="132"/>
      <c r="MTV3217" s="132"/>
      <c r="MTW3217" s="132"/>
      <c r="MTX3217" s="132"/>
      <c r="MTY3217" s="132"/>
      <c r="MTZ3217" s="132"/>
      <c r="MUA3217" s="132"/>
      <c r="MUB3217" s="132"/>
      <c r="MUC3217" s="132"/>
      <c r="MUD3217" s="132"/>
      <c r="MUE3217" s="132"/>
      <c r="MUF3217" s="132"/>
      <c r="MUG3217" s="132"/>
      <c r="MUH3217" s="132"/>
      <c r="MUI3217" s="132"/>
      <c r="MUJ3217" s="132"/>
      <c r="MUK3217" s="132"/>
      <c r="MUL3217" s="132"/>
      <c r="MUM3217" s="132"/>
      <c r="MUN3217" s="132"/>
      <c r="MUO3217" s="132"/>
      <c r="MUP3217" s="132"/>
      <c r="MUQ3217" s="132"/>
      <c r="MUR3217" s="132"/>
      <c r="MUS3217" s="132"/>
      <c r="MUT3217" s="132"/>
      <c r="MUU3217" s="132"/>
      <c r="MUV3217" s="132"/>
      <c r="MUW3217" s="132"/>
      <c r="MUX3217" s="132"/>
      <c r="MUY3217" s="132"/>
      <c r="MUZ3217" s="132"/>
      <c r="MVA3217" s="132"/>
      <c r="MVB3217" s="132"/>
      <c r="MVC3217" s="132"/>
      <c r="MVD3217" s="132"/>
      <c r="MVE3217" s="132"/>
      <c r="MVF3217" s="132"/>
      <c r="MVG3217" s="132"/>
      <c r="MVH3217" s="132"/>
      <c r="MVI3217" s="132"/>
      <c r="MVJ3217" s="132"/>
      <c r="MVK3217" s="132"/>
      <c r="MVL3217" s="132"/>
      <c r="MVM3217" s="132"/>
      <c r="MVN3217" s="132"/>
      <c r="MVO3217" s="132"/>
      <c r="MVP3217" s="132"/>
      <c r="MVQ3217" s="132"/>
      <c r="MVR3217" s="132"/>
      <c r="MVS3217" s="132"/>
      <c r="MVT3217" s="132"/>
      <c r="MVU3217" s="132"/>
      <c r="MVV3217" s="132"/>
      <c r="MVW3217" s="132"/>
      <c r="MVX3217" s="132"/>
      <c r="MVY3217" s="132"/>
      <c r="MVZ3217" s="132"/>
      <c r="MWA3217" s="132"/>
      <c r="MWB3217" s="132"/>
      <c r="MWC3217" s="132"/>
      <c r="MWD3217" s="132"/>
      <c r="MWE3217" s="132"/>
      <c r="MWF3217" s="132"/>
      <c r="MWG3217" s="132"/>
      <c r="MWH3217" s="132"/>
      <c r="MWI3217" s="132"/>
      <c r="MWJ3217" s="132"/>
      <c r="MWK3217" s="132"/>
      <c r="MWL3217" s="132"/>
      <c r="MWM3217" s="132"/>
      <c r="MWN3217" s="132"/>
      <c r="MWO3217" s="132"/>
      <c r="MWP3217" s="132"/>
      <c r="MWQ3217" s="132"/>
      <c r="MWR3217" s="132"/>
      <c r="MWS3217" s="132"/>
      <c r="MWT3217" s="132"/>
      <c r="MWU3217" s="132"/>
      <c r="MWV3217" s="132"/>
      <c r="MWW3217" s="132"/>
      <c r="MWX3217" s="132"/>
      <c r="MWY3217" s="132"/>
      <c r="MWZ3217" s="132"/>
      <c r="MXA3217" s="132"/>
      <c r="MXB3217" s="132"/>
      <c r="MXC3217" s="132"/>
      <c r="MXD3217" s="132"/>
      <c r="MXE3217" s="132"/>
      <c r="MXF3217" s="132"/>
      <c r="MXG3217" s="132"/>
      <c r="MXH3217" s="132"/>
      <c r="MXI3217" s="132"/>
      <c r="MXJ3217" s="132"/>
      <c r="MXK3217" s="132"/>
      <c r="MXL3217" s="132"/>
      <c r="MXM3217" s="132"/>
      <c r="MXN3217" s="132"/>
      <c r="MXO3217" s="132"/>
      <c r="MXP3217" s="132"/>
      <c r="MXQ3217" s="132"/>
      <c r="MXR3217" s="132"/>
      <c r="MXS3217" s="132"/>
      <c r="MXT3217" s="132"/>
      <c r="MXU3217" s="132"/>
      <c r="MXV3217" s="132"/>
      <c r="MXW3217" s="132"/>
      <c r="MXX3217" s="132"/>
      <c r="MXY3217" s="132"/>
      <c r="MXZ3217" s="132"/>
      <c r="MYA3217" s="132"/>
      <c r="MYB3217" s="132"/>
      <c r="MYC3217" s="132"/>
      <c r="MYD3217" s="132"/>
      <c r="MYE3217" s="132"/>
      <c r="MYF3217" s="132"/>
      <c r="MYG3217" s="132"/>
      <c r="MYH3217" s="132"/>
      <c r="MYI3217" s="132"/>
      <c r="MYJ3217" s="132"/>
      <c r="MYK3217" s="132"/>
      <c r="MYL3217" s="132"/>
      <c r="MYM3217" s="132"/>
      <c r="MYN3217" s="132"/>
      <c r="MYO3217" s="132"/>
      <c r="MYP3217" s="132"/>
      <c r="MYQ3217" s="132"/>
      <c r="MYR3217" s="132"/>
      <c r="MYS3217" s="132"/>
      <c r="MYT3217" s="132"/>
      <c r="MYU3217" s="132"/>
      <c r="MYV3217" s="132"/>
      <c r="MYW3217" s="132"/>
      <c r="MYX3217" s="132"/>
      <c r="MYY3217" s="132"/>
      <c r="MYZ3217" s="132"/>
      <c r="MZA3217" s="132"/>
      <c r="MZB3217" s="132"/>
      <c r="MZC3217" s="132"/>
      <c r="MZD3217" s="132"/>
      <c r="MZE3217" s="132"/>
      <c r="MZF3217" s="132"/>
      <c r="MZG3217" s="132"/>
      <c r="MZH3217" s="132"/>
      <c r="MZI3217" s="132"/>
      <c r="MZJ3217" s="132"/>
      <c r="MZK3217" s="132"/>
      <c r="MZL3217" s="132"/>
      <c r="MZM3217" s="132"/>
      <c r="MZN3217" s="132"/>
      <c r="MZO3217" s="132"/>
      <c r="MZP3217" s="132"/>
      <c r="MZQ3217" s="132"/>
      <c r="MZR3217" s="132"/>
      <c r="MZS3217" s="132"/>
      <c r="MZT3217" s="132"/>
      <c r="MZU3217" s="132"/>
      <c r="MZV3217" s="132"/>
      <c r="MZW3217" s="132"/>
      <c r="MZX3217" s="132"/>
      <c r="MZY3217" s="132"/>
      <c r="MZZ3217" s="132"/>
      <c r="NAA3217" s="132"/>
      <c r="NAB3217" s="132"/>
      <c r="NAC3217" s="132"/>
      <c r="NAD3217" s="132"/>
      <c r="NAE3217" s="132"/>
      <c r="NAF3217" s="132"/>
      <c r="NAG3217" s="132"/>
      <c r="NAH3217" s="132"/>
      <c r="NAI3217" s="132"/>
      <c r="NAJ3217" s="132"/>
      <c r="NAK3217" s="132"/>
      <c r="NAL3217" s="132"/>
      <c r="NAM3217" s="132"/>
      <c r="NAN3217" s="132"/>
      <c r="NAO3217" s="132"/>
      <c r="NAP3217" s="132"/>
      <c r="NAQ3217" s="132"/>
      <c r="NAR3217" s="132"/>
      <c r="NAS3217" s="132"/>
      <c r="NAT3217" s="132"/>
      <c r="NAU3217" s="132"/>
      <c r="NAV3217" s="132"/>
      <c r="NAW3217" s="132"/>
      <c r="NAX3217" s="132"/>
      <c r="NAY3217" s="132"/>
      <c r="NAZ3217" s="132"/>
      <c r="NBA3217" s="132"/>
      <c r="NBB3217" s="132"/>
      <c r="NBC3217" s="132"/>
      <c r="NBD3217" s="132"/>
      <c r="NBE3217" s="132"/>
      <c r="NBF3217" s="132"/>
      <c r="NBG3217" s="132"/>
      <c r="NBH3217" s="132"/>
      <c r="NBI3217" s="132"/>
      <c r="NBJ3217" s="132"/>
      <c r="NBK3217" s="132"/>
      <c r="NBL3217" s="132"/>
      <c r="NBM3217" s="132"/>
      <c r="NBN3217" s="132"/>
      <c r="NBO3217" s="132"/>
      <c r="NBP3217" s="132"/>
      <c r="NBQ3217" s="132"/>
      <c r="NBR3217" s="132"/>
      <c r="NBS3217" s="132"/>
      <c r="NBT3217" s="132"/>
      <c r="NBU3217" s="132"/>
      <c r="NBV3217" s="132"/>
      <c r="NBW3217" s="132"/>
      <c r="NBX3217" s="132"/>
      <c r="NBY3217" s="132"/>
      <c r="NBZ3217" s="132"/>
      <c r="NCA3217" s="132"/>
      <c r="NCB3217" s="132"/>
      <c r="NCC3217" s="132"/>
      <c r="NCD3217" s="132"/>
      <c r="NCE3217" s="132"/>
      <c r="NCF3217" s="132"/>
      <c r="NCG3217" s="132"/>
      <c r="NCH3217" s="132"/>
      <c r="NCI3217" s="132"/>
      <c r="NCJ3217" s="132"/>
      <c r="NCK3217" s="132"/>
      <c r="NCL3217" s="132"/>
      <c r="NCM3217" s="132"/>
      <c r="NCN3217" s="132"/>
      <c r="NCO3217" s="132"/>
      <c r="NCP3217" s="132"/>
      <c r="NCQ3217" s="132"/>
      <c r="NCR3217" s="132"/>
      <c r="NCS3217" s="132"/>
      <c r="NCT3217" s="132"/>
      <c r="NCU3217" s="132"/>
      <c r="NCV3217" s="132"/>
      <c r="NCW3217" s="132"/>
      <c r="NCX3217" s="132"/>
      <c r="NCY3217" s="132"/>
      <c r="NCZ3217" s="132"/>
      <c r="NDA3217" s="132"/>
      <c r="NDB3217" s="132"/>
      <c r="NDC3217" s="132"/>
      <c r="NDD3217" s="132"/>
      <c r="NDE3217" s="132"/>
      <c r="NDF3217" s="132"/>
      <c r="NDG3217" s="132"/>
      <c r="NDH3217" s="132"/>
      <c r="NDI3217" s="132"/>
      <c r="NDJ3217" s="132"/>
      <c r="NDK3217" s="132"/>
      <c r="NDL3217" s="132"/>
      <c r="NDM3217" s="132"/>
      <c r="NDN3217" s="132"/>
      <c r="NDO3217" s="132"/>
      <c r="NDP3217" s="132"/>
      <c r="NDQ3217" s="132"/>
      <c r="NDR3217" s="132"/>
      <c r="NDS3217" s="132"/>
      <c r="NDT3217" s="132"/>
      <c r="NDU3217" s="132"/>
      <c r="NDV3217" s="132"/>
      <c r="NDW3217" s="132"/>
      <c r="NDX3217" s="132"/>
      <c r="NDY3217" s="132"/>
      <c r="NDZ3217" s="132"/>
      <c r="NEA3217" s="132"/>
      <c r="NEB3217" s="132"/>
      <c r="NEC3217" s="132"/>
      <c r="NED3217" s="132"/>
      <c r="NEE3217" s="132"/>
      <c r="NEF3217" s="132"/>
      <c r="NEG3217" s="132"/>
      <c r="NEH3217" s="132"/>
      <c r="NEI3217" s="132"/>
      <c r="NEJ3217" s="132"/>
      <c r="NEK3217" s="132"/>
      <c r="NEL3217" s="132"/>
      <c r="NEM3217" s="132"/>
      <c r="NEN3217" s="132"/>
      <c r="NEO3217" s="132"/>
      <c r="NEP3217" s="132"/>
      <c r="NEQ3217" s="132"/>
      <c r="NER3217" s="132"/>
      <c r="NES3217" s="132"/>
      <c r="NET3217" s="132"/>
      <c r="NEU3217" s="132"/>
      <c r="NEV3217" s="132"/>
      <c r="NEW3217" s="132"/>
      <c r="NEX3217" s="132"/>
      <c r="NEY3217" s="132"/>
      <c r="NEZ3217" s="132"/>
      <c r="NFA3217" s="132"/>
      <c r="NFB3217" s="132"/>
      <c r="NFC3217" s="132"/>
      <c r="NFD3217" s="132"/>
      <c r="NFE3217" s="132"/>
      <c r="NFF3217" s="132"/>
      <c r="NFG3217" s="132"/>
      <c r="NFH3217" s="132"/>
      <c r="NFI3217" s="132"/>
      <c r="NFJ3217" s="132"/>
      <c r="NFK3217" s="132"/>
      <c r="NFL3217" s="132"/>
      <c r="NFM3217" s="132"/>
      <c r="NFN3217" s="132"/>
      <c r="NFO3217" s="132"/>
      <c r="NFP3217" s="132"/>
      <c r="NFQ3217" s="132"/>
      <c r="NFR3217" s="132"/>
      <c r="NFS3217" s="132"/>
      <c r="NFT3217" s="132"/>
      <c r="NFU3217" s="132"/>
      <c r="NFV3217" s="132"/>
      <c r="NFW3217" s="132"/>
      <c r="NFX3217" s="132"/>
      <c r="NFY3217" s="132"/>
      <c r="NFZ3217" s="132"/>
      <c r="NGA3217" s="132"/>
      <c r="NGB3217" s="132"/>
      <c r="NGC3217" s="132"/>
      <c r="NGD3217" s="132"/>
      <c r="NGE3217" s="132"/>
      <c r="NGF3217" s="132"/>
      <c r="NGG3217" s="132"/>
      <c r="NGH3217" s="132"/>
      <c r="NGI3217" s="132"/>
      <c r="NGJ3217" s="132"/>
      <c r="NGK3217" s="132"/>
      <c r="NGL3217" s="132"/>
      <c r="NGM3217" s="132"/>
      <c r="NGN3217" s="132"/>
      <c r="NGO3217" s="132"/>
      <c r="NGP3217" s="132"/>
      <c r="NGQ3217" s="132"/>
      <c r="NGR3217" s="132"/>
      <c r="NGS3217" s="132"/>
      <c r="NGT3217" s="132"/>
      <c r="NGU3217" s="132"/>
      <c r="NGV3217" s="132"/>
      <c r="NGW3217" s="132"/>
      <c r="NGX3217" s="132"/>
      <c r="NGY3217" s="132"/>
      <c r="NGZ3217" s="132"/>
      <c r="NHA3217" s="132"/>
      <c r="NHB3217" s="132"/>
      <c r="NHC3217" s="132"/>
      <c r="NHD3217" s="132"/>
      <c r="NHE3217" s="132"/>
      <c r="NHF3217" s="132"/>
      <c r="NHG3217" s="132"/>
      <c r="NHH3217" s="132"/>
      <c r="NHI3217" s="132"/>
      <c r="NHJ3217" s="132"/>
      <c r="NHK3217" s="132"/>
      <c r="NHL3217" s="132"/>
      <c r="NHM3217" s="132"/>
      <c r="NHN3217" s="132"/>
      <c r="NHO3217" s="132"/>
      <c r="NHP3217" s="132"/>
      <c r="NHQ3217" s="132"/>
      <c r="NHR3217" s="132"/>
      <c r="NHS3217" s="132"/>
      <c r="NHT3217" s="132"/>
      <c r="NHU3217" s="132"/>
      <c r="NHV3217" s="132"/>
      <c r="NHW3217" s="132"/>
      <c r="NHX3217" s="132"/>
      <c r="NHY3217" s="132"/>
      <c r="NHZ3217" s="132"/>
      <c r="NIA3217" s="132"/>
      <c r="NIB3217" s="132"/>
      <c r="NIC3217" s="132"/>
      <c r="NID3217" s="132"/>
      <c r="NIE3217" s="132"/>
      <c r="NIF3217" s="132"/>
      <c r="NIG3217" s="132"/>
      <c r="NIH3217" s="132"/>
      <c r="NII3217" s="132"/>
      <c r="NIJ3217" s="132"/>
      <c r="NIK3217" s="132"/>
      <c r="NIL3217" s="132"/>
      <c r="NIM3217" s="132"/>
      <c r="NIN3217" s="132"/>
      <c r="NIO3217" s="132"/>
      <c r="NIP3217" s="132"/>
      <c r="NIQ3217" s="132"/>
      <c r="NIR3217" s="132"/>
      <c r="NIS3217" s="132"/>
      <c r="NIT3217" s="132"/>
      <c r="NIU3217" s="132"/>
      <c r="NIV3217" s="132"/>
      <c r="NIW3217" s="132"/>
      <c r="NIX3217" s="132"/>
      <c r="NIY3217" s="132"/>
      <c r="NIZ3217" s="132"/>
      <c r="NJA3217" s="132"/>
      <c r="NJB3217" s="132"/>
      <c r="NJC3217" s="132"/>
      <c r="NJD3217" s="132"/>
      <c r="NJE3217" s="132"/>
      <c r="NJF3217" s="132"/>
      <c r="NJG3217" s="132"/>
      <c r="NJH3217" s="132"/>
      <c r="NJI3217" s="132"/>
      <c r="NJJ3217" s="132"/>
      <c r="NJK3217" s="132"/>
      <c r="NJL3217" s="132"/>
      <c r="NJM3217" s="132"/>
      <c r="NJN3217" s="132"/>
      <c r="NJO3217" s="132"/>
      <c r="NJP3217" s="132"/>
      <c r="NJQ3217" s="132"/>
      <c r="NJR3217" s="132"/>
      <c r="NJS3217" s="132"/>
      <c r="NJT3217" s="132"/>
      <c r="NJU3217" s="132"/>
      <c r="NJV3217" s="132"/>
      <c r="NJW3217" s="132"/>
      <c r="NJX3217" s="132"/>
      <c r="NJY3217" s="132"/>
      <c r="NJZ3217" s="132"/>
      <c r="NKA3217" s="132"/>
      <c r="NKB3217" s="132"/>
      <c r="NKC3217" s="132"/>
      <c r="NKD3217" s="132"/>
      <c r="NKE3217" s="132"/>
      <c r="NKF3217" s="132"/>
      <c r="NKG3217" s="132"/>
      <c r="NKH3217" s="132"/>
      <c r="NKI3217" s="132"/>
      <c r="NKJ3217" s="132"/>
      <c r="NKK3217" s="132"/>
      <c r="NKL3217" s="132"/>
      <c r="NKM3217" s="132"/>
      <c r="NKN3217" s="132"/>
      <c r="NKO3217" s="132"/>
      <c r="NKP3217" s="132"/>
      <c r="NKQ3217" s="132"/>
      <c r="NKR3217" s="132"/>
      <c r="NKS3217" s="132"/>
      <c r="NKT3217" s="132"/>
      <c r="NKU3217" s="132"/>
      <c r="NKV3217" s="132"/>
      <c r="NKW3217" s="132"/>
      <c r="NKX3217" s="132"/>
      <c r="NKY3217" s="132"/>
      <c r="NKZ3217" s="132"/>
      <c r="NLA3217" s="132"/>
      <c r="NLB3217" s="132"/>
      <c r="NLC3217" s="132"/>
      <c r="NLD3217" s="132"/>
      <c r="NLE3217" s="132"/>
      <c r="NLF3217" s="132"/>
      <c r="NLG3217" s="132"/>
      <c r="NLH3217" s="132"/>
      <c r="NLI3217" s="132"/>
      <c r="NLJ3217" s="132"/>
      <c r="NLK3217" s="132"/>
      <c r="NLL3217" s="132"/>
      <c r="NLM3217" s="132"/>
      <c r="NLN3217" s="132"/>
      <c r="NLO3217" s="132"/>
      <c r="NLP3217" s="132"/>
      <c r="NLQ3217" s="132"/>
      <c r="NLR3217" s="132"/>
      <c r="NLS3217" s="132"/>
      <c r="NLT3217" s="132"/>
      <c r="NLU3217" s="132"/>
      <c r="NLV3217" s="132"/>
      <c r="NLW3217" s="132"/>
      <c r="NLX3217" s="132"/>
      <c r="NLY3217" s="132"/>
      <c r="NLZ3217" s="132"/>
      <c r="NMA3217" s="132"/>
      <c r="NMB3217" s="132"/>
      <c r="NMC3217" s="132"/>
      <c r="NMD3217" s="132"/>
      <c r="NME3217" s="132"/>
      <c r="NMF3217" s="132"/>
      <c r="NMG3217" s="132"/>
      <c r="NMH3217" s="132"/>
      <c r="NMI3217" s="132"/>
      <c r="NMJ3217" s="132"/>
      <c r="NMK3217" s="132"/>
      <c r="NML3217" s="132"/>
      <c r="NMM3217" s="132"/>
      <c r="NMN3217" s="132"/>
      <c r="NMO3217" s="132"/>
      <c r="NMP3217" s="132"/>
      <c r="NMQ3217" s="132"/>
      <c r="NMR3217" s="132"/>
      <c r="NMS3217" s="132"/>
      <c r="NMT3217" s="132"/>
      <c r="NMU3217" s="132"/>
      <c r="NMV3217" s="132"/>
      <c r="NMW3217" s="132"/>
      <c r="NMX3217" s="132"/>
      <c r="NMY3217" s="132"/>
      <c r="NMZ3217" s="132"/>
      <c r="NNA3217" s="132"/>
      <c r="NNB3217" s="132"/>
      <c r="NNC3217" s="132"/>
      <c r="NND3217" s="132"/>
      <c r="NNE3217" s="132"/>
      <c r="NNF3217" s="132"/>
      <c r="NNG3217" s="132"/>
      <c r="NNH3217" s="132"/>
      <c r="NNI3217" s="132"/>
      <c r="NNJ3217" s="132"/>
      <c r="NNK3217" s="132"/>
      <c r="NNL3217" s="132"/>
      <c r="NNM3217" s="132"/>
      <c r="NNN3217" s="132"/>
      <c r="NNO3217" s="132"/>
      <c r="NNP3217" s="132"/>
      <c r="NNQ3217" s="132"/>
      <c r="NNR3217" s="132"/>
      <c r="NNS3217" s="132"/>
      <c r="NNT3217" s="132"/>
      <c r="NNU3217" s="132"/>
      <c r="NNV3217" s="132"/>
      <c r="NNW3217" s="132"/>
      <c r="NNX3217" s="132"/>
      <c r="NNY3217" s="132"/>
      <c r="NNZ3217" s="132"/>
      <c r="NOA3217" s="132"/>
      <c r="NOB3217" s="132"/>
      <c r="NOC3217" s="132"/>
      <c r="NOD3217" s="132"/>
      <c r="NOE3217" s="132"/>
      <c r="NOF3217" s="132"/>
      <c r="NOG3217" s="132"/>
      <c r="NOH3217" s="132"/>
      <c r="NOI3217" s="132"/>
      <c r="NOJ3217" s="132"/>
      <c r="NOK3217" s="132"/>
      <c r="NOL3217" s="132"/>
      <c r="NOM3217" s="132"/>
      <c r="NON3217" s="132"/>
      <c r="NOO3217" s="132"/>
      <c r="NOP3217" s="132"/>
      <c r="NOQ3217" s="132"/>
      <c r="NOR3217" s="132"/>
      <c r="NOS3217" s="132"/>
      <c r="NOT3217" s="132"/>
      <c r="NOU3217" s="132"/>
      <c r="NOV3217" s="132"/>
      <c r="NOW3217" s="132"/>
      <c r="NOX3217" s="132"/>
      <c r="NOY3217" s="132"/>
      <c r="NOZ3217" s="132"/>
      <c r="NPA3217" s="132"/>
      <c r="NPB3217" s="132"/>
      <c r="NPC3217" s="132"/>
      <c r="NPD3217" s="132"/>
      <c r="NPE3217" s="132"/>
      <c r="NPF3217" s="132"/>
      <c r="NPG3217" s="132"/>
      <c r="NPH3217" s="132"/>
      <c r="NPI3217" s="132"/>
      <c r="NPJ3217" s="132"/>
      <c r="NPK3217" s="132"/>
      <c r="NPL3217" s="132"/>
      <c r="NPM3217" s="132"/>
      <c r="NPN3217" s="132"/>
      <c r="NPO3217" s="132"/>
      <c r="NPP3217" s="132"/>
      <c r="NPQ3217" s="132"/>
      <c r="NPR3217" s="132"/>
      <c r="NPS3217" s="132"/>
      <c r="NPT3217" s="132"/>
      <c r="NPU3217" s="132"/>
      <c r="NPV3217" s="132"/>
      <c r="NPW3217" s="132"/>
      <c r="NPX3217" s="132"/>
      <c r="NPY3217" s="132"/>
      <c r="NPZ3217" s="132"/>
      <c r="NQA3217" s="132"/>
      <c r="NQB3217" s="132"/>
      <c r="NQC3217" s="132"/>
      <c r="NQD3217" s="132"/>
      <c r="NQE3217" s="132"/>
      <c r="NQF3217" s="132"/>
      <c r="NQG3217" s="132"/>
      <c r="NQH3217" s="132"/>
      <c r="NQI3217" s="132"/>
      <c r="NQJ3217" s="132"/>
      <c r="NQK3217" s="132"/>
      <c r="NQL3217" s="132"/>
      <c r="NQM3217" s="132"/>
      <c r="NQN3217" s="132"/>
      <c r="NQO3217" s="132"/>
      <c r="NQP3217" s="132"/>
      <c r="NQQ3217" s="132"/>
      <c r="NQR3217" s="132"/>
      <c r="NQS3217" s="132"/>
      <c r="NQT3217" s="132"/>
      <c r="NQU3217" s="132"/>
      <c r="NQV3217" s="132"/>
      <c r="NQW3217" s="132"/>
      <c r="NQX3217" s="132"/>
      <c r="NQY3217" s="132"/>
      <c r="NQZ3217" s="132"/>
      <c r="NRA3217" s="132"/>
      <c r="NRB3217" s="132"/>
      <c r="NRC3217" s="132"/>
      <c r="NRD3217" s="132"/>
      <c r="NRE3217" s="132"/>
      <c r="NRF3217" s="132"/>
      <c r="NRG3217" s="132"/>
      <c r="NRH3217" s="132"/>
      <c r="NRI3217" s="132"/>
      <c r="NRJ3217" s="132"/>
      <c r="NRK3217" s="132"/>
      <c r="NRL3217" s="132"/>
      <c r="NRM3217" s="132"/>
      <c r="NRN3217" s="132"/>
      <c r="NRO3217" s="132"/>
      <c r="NRP3217" s="132"/>
      <c r="NRQ3217" s="132"/>
      <c r="NRR3217" s="132"/>
      <c r="NRS3217" s="132"/>
      <c r="NRT3217" s="132"/>
      <c r="NRU3217" s="132"/>
      <c r="NRV3217" s="132"/>
      <c r="NRW3217" s="132"/>
      <c r="NRX3217" s="132"/>
      <c r="NRY3217" s="132"/>
      <c r="NRZ3217" s="132"/>
      <c r="NSA3217" s="132"/>
      <c r="NSB3217" s="132"/>
      <c r="NSC3217" s="132"/>
      <c r="NSD3217" s="132"/>
      <c r="NSE3217" s="132"/>
      <c r="NSF3217" s="132"/>
      <c r="NSG3217" s="132"/>
      <c r="NSH3217" s="132"/>
      <c r="NSI3217" s="132"/>
      <c r="NSJ3217" s="132"/>
      <c r="NSK3217" s="132"/>
      <c r="NSL3217" s="132"/>
      <c r="NSM3217" s="132"/>
      <c r="NSN3217" s="132"/>
      <c r="NSO3217" s="132"/>
      <c r="NSP3217" s="132"/>
      <c r="NSQ3217" s="132"/>
      <c r="NSR3217" s="132"/>
      <c r="NSS3217" s="132"/>
      <c r="NST3217" s="132"/>
      <c r="NSU3217" s="132"/>
      <c r="NSV3217" s="132"/>
      <c r="NSW3217" s="132"/>
      <c r="NSX3217" s="132"/>
      <c r="NSY3217" s="132"/>
      <c r="NSZ3217" s="132"/>
      <c r="NTA3217" s="132"/>
      <c r="NTB3217" s="132"/>
      <c r="NTC3217" s="132"/>
      <c r="NTD3217" s="132"/>
      <c r="NTE3217" s="132"/>
      <c r="NTF3217" s="132"/>
      <c r="NTG3217" s="132"/>
      <c r="NTH3217" s="132"/>
      <c r="NTI3217" s="132"/>
      <c r="NTJ3217" s="132"/>
      <c r="NTK3217" s="132"/>
      <c r="NTL3217" s="132"/>
      <c r="NTM3217" s="132"/>
      <c r="NTN3217" s="132"/>
      <c r="NTO3217" s="132"/>
      <c r="NTP3217" s="132"/>
      <c r="NTQ3217" s="132"/>
      <c r="NTR3217" s="132"/>
      <c r="NTS3217" s="132"/>
      <c r="NTT3217" s="132"/>
      <c r="NTU3217" s="132"/>
      <c r="NTV3217" s="132"/>
      <c r="NTW3217" s="132"/>
      <c r="NTX3217" s="132"/>
      <c r="NTY3217" s="132"/>
      <c r="NTZ3217" s="132"/>
      <c r="NUA3217" s="132"/>
      <c r="NUB3217" s="132"/>
      <c r="NUC3217" s="132"/>
      <c r="NUD3217" s="132"/>
      <c r="NUE3217" s="132"/>
      <c r="NUF3217" s="132"/>
      <c r="NUG3217" s="132"/>
      <c r="NUH3217" s="132"/>
      <c r="NUI3217" s="132"/>
      <c r="NUJ3217" s="132"/>
      <c r="NUK3217" s="132"/>
      <c r="NUL3217" s="132"/>
      <c r="NUM3217" s="132"/>
      <c r="NUN3217" s="132"/>
      <c r="NUO3217" s="132"/>
      <c r="NUP3217" s="132"/>
      <c r="NUQ3217" s="132"/>
      <c r="NUR3217" s="132"/>
      <c r="NUS3217" s="132"/>
      <c r="NUT3217" s="132"/>
      <c r="NUU3217" s="132"/>
      <c r="NUV3217" s="132"/>
      <c r="NUW3217" s="132"/>
      <c r="NUX3217" s="132"/>
      <c r="NUY3217" s="132"/>
      <c r="NUZ3217" s="132"/>
      <c r="NVA3217" s="132"/>
      <c r="NVB3217" s="132"/>
      <c r="NVC3217" s="132"/>
      <c r="NVD3217" s="132"/>
      <c r="NVE3217" s="132"/>
      <c r="NVF3217" s="132"/>
      <c r="NVG3217" s="132"/>
      <c r="NVH3217" s="132"/>
      <c r="NVI3217" s="132"/>
      <c r="NVJ3217" s="132"/>
      <c r="NVK3217" s="132"/>
      <c r="NVL3217" s="132"/>
      <c r="NVM3217" s="132"/>
      <c r="NVN3217" s="132"/>
      <c r="NVO3217" s="132"/>
      <c r="NVP3217" s="132"/>
      <c r="NVQ3217" s="132"/>
      <c r="NVR3217" s="132"/>
      <c r="NVS3217" s="132"/>
      <c r="NVT3217" s="132"/>
      <c r="NVU3217" s="132"/>
      <c r="NVV3217" s="132"/>
      <c r="NVW3217" s="132"/>
      <c r="NVX3217" s="132"/>
      <c r="NVY3217" s="132"/>
      <c r="NVZ3217" s="132"/>
      <c r="NWA3217" s="132"/>
      <c r="NWB3217" s="132"/>
      <c r="NWC3217" s="132"/>
      <c r="NWD3217" s="132"/>
      <c r="NWE3217" s="132"/>
      <c r="NWF3217" s="132"/>
      <c r="NWG3217" s="132"/>
      <c r="NWH3217" s="132"/>
      <c r="NWI3217" s="132"/>
      <c r="NWJ3217" s="132"/>
      <c r="NWK3217" s="132"/>
      <c r="NWL3217" s="132"/>
      <c r="NWM3217" s="132"/>
      <c r="NWN3217" s="132"/>
      <c r="NWO3217" s="132"/>
      <c r="NWP3217" s="132"/>
      <c r="NWQ3217" s="132"/>
      <c r="NWR3217" s="132"/>
      <c r="NWS3217" s="132"/>
      <c r="NWT3217" s="132"/>
      <c r="NWU3217" s="132"/>
      <c r="NWV3217" s="132"/>
      <c r="NWW3217" s="132"/>
      <c r="NWX3217" s="132"/>
      <c r="NWY3217" s="132"/>
      <c r="NWZ3217" s="132"/>
      <c r="NXA3217" s="132"/>
      <c r="NXB3217" s="132"/>
      <c r="NXC3217" s="132"/>
      <c r="NXD3217" s="132"/>
      <c r="NXE3217" s="132"/>
      <c r="NXF3217" s="132"/>
      <c r="NXG3217" s="132"/>
      <c r="NXH3217" s="132"/>
      <c r="NXI3217" s="132"/>
      <c r="NXJ3217" s="132"/>
      <c r="NXK3217" s="132"/>
      <c r="NXL3217" s="132"/>
      <c r="NXM3217" s="132"/>
      <c r="NXN3217" s="132"/>
      <c r="NXO3217" s="132"/>
      <c r="NXP3217" s="132"/>
      <c r="NXQ3217" s="132"/>
      <c r="NXR3217" s="132"/>
      <c r="NXS3217" s="132"/>
      <c r="NXT3217" s="132"/>
      <c r="NXU3217" s="132"/>
      <c r="NXV3217" s="132"/>
      <c r="NXW3217" s="132"/>
      <c r="NXX3217" s="132"/>
      <c r="NXY3217" s="132"/>
      <c r="NXZ3217" s="132"/>
      <c r="NYA3217" s="132"/>
      <c r="NYB3217" s="132"/>
      <c r="NYC3217" s="132"/>
      <c r="NYD3217" s="132"/>
      <c r="NYE3217" s="132"/>
      <c r="NYF3217" s="132"/>
      <c r="NYG3217" s="132"/>
      <c r="NYH3217" s="132"/>
      <c r="NYI3217" s="132"/>
      <c r="NYJ3217" s="132"/>
      <c r="NYK3217" s="132"/>
      <c r="NYL3217" s="132"/>
      <c r="NYM3217" s="132"/>
      <c r="NYN3217" s="132"/>
      <c r="NYO3217" s="132"/>
      <c r="NYP3217" s="132"/>
      <c r="NYQ3217" s="132"/>
      <c r="NYR3217" s="132"/>
      <c r="NYS3217" s="132"/>
      <c r="NYT3217" s="132"/>
      <c r="NYU3217" s="132"/>
      <c r="NYV3217" s="132"/>
      <c r="NYW3217" s="132"/>
      <c r="NYX3217" s="132"/>
      <c r="NYY3217" s="132"/>
      <c r="NYZ3217" s="132"/>
      <c r="NZA3217" s="132"/>
      <c r="NZB3217" s="132"/>
      <c r="NZC3217" s="132"/>
      <c r="NZD3217" s="132"/>
      <c r="NZE3217" s="132"/>
      <c r="NZF3217" s="132"/>
      <c r="NZG3217" s="132"/>
      <c r="NZH3217" s="132"/>
      <c r="NZI3217" s="132"/>
      <c r="NZJ3217" s="132"/>
      <c r="NZK3217" s="132"/>
      <c r="NZL3217" s="132"/>
      <c r="NZM3217" s="132"/>
      <c r="NZN3217" s="132"/>
      <c r="NZO3217" s="132"/>
      <c r="NZP3217" s="132"/>
      <c r="NZQ3217" s="132"/>
      <c r="NZR3217" s="132"/>
      <c r="NZS3217" s="132"/>
      <c r="NZT3217" s="132"/>
      <c r="NZU3217" s="132"/>
      <c r="NZV3217" s="132"/>
      <c r="NZW3217" s="132"/>
      <c r="NZX3217" s="132"/>
      <c r="NZY3217" s="132"/>
      <c r="NZZ3217" s="132"/>
      <c r="OAA3217" s="132"/>
      <c r="OAB3217" s="132"/>
      <c r="OAC3217" s="132"/>
      <c r="OAD3217" s="132"/>
      <c r="OAE3217" s="132"/>
      <c r="OAF3217" s="132"/>
      <c r="OAG3217" s="132"/>
      <c r="OAH3217" s="132"/>
      <c r="OAI3217" s="132"/>
      <c r="OAJ3217" s="132"/>
      <c r="OAK3217" s="132"/>
      <c r="OAL3217" s="132"/>
      <c r="OAM3217" s="132"/>
      <c r="OAN3217" s="132"/>
      <c r="OAO3217" s="132"/>
      <c r="OAP3217" s="132"/>
      <c r="OAQ3217" s="132"/>
      <c r="OAR3217" s="132"/>
      <c r="OAS3217" s="132"/>
      <c r="OAT3217" s="132"/>
      <c r="OAU3217" s="132"/>
      <c r="OAV3217" s="132"/>
      <c r="OAW3217" s="132"/>
      <c r="OAX3217" s="132"/>
      <c r="OAY3217" s="132"/>
      <c r="OAZ3217" s="132"/>
      <c r="OBA3217" s="132"/>
      <c r="OBB3217" s="132"/>
      <c r="OBC3217" s="132"/>
      <c r="OBD3217" s="132"/>
      <c r="OBE3217" s="132"/>
      <c r="OBF3217" s="132"/>
      <c r="OBG3217" s="132"/>
      <c r="OBH3217" s="132"/>
      <c r="OBI3217" s="132"/>
      <c r="OBJ3217" s="132"/>
      <c r="OBK3217" s="132"/>
      <c r="OBL3217" s="132"/>
      <c r="OBM3217" s="132"/>
      <c r="OBN3217" s="132"/>
      <c r="OBO3217" s="132"/>
      <c r="OBP3217" s="132"/>
      <c r="OBQ3217" s="132"/>
      <c r="OBR3217" s="132"/>
      <c r="OBS3217" s="132"/>
      <c r="OBT3217" s="132"/>
      <c r="OBU3217" s="132"/>
      <c r="OBV3217" s="132"/>
      <c r="OBW3217" s="132"/>
      <c r="OBX3217" s="132"/>
      <c r="OBY3217" s="132"/>
      <c r="OBZ3217" s="132"/>
      <c r="OCA3217" s="132"/>
      <c r="OCB3217" s="132"/>
      <c r="OCC3217" s="132"/>
      <c r="OCD3217" s="132"/>
      <c r="OCE3217" s="132"/>
      <c r="OCF3217" s="132"/>
      <c r="OCG3217" s="132"/>
      <c r="OCH3217" s="132"/>
      <c r="OCI3217" s="132"/>
      <c r="OCJ3217" s="132"/>
      <c r="OCK3217" s="132"/>
      <c r="OCL3217" s="132"/>
      <c r="OCM3217" s="132"/>
      <c r="OCN3217" s="132"/>
      <c r="OCO3217" s="132"/>
      <c r="OCP3217" s="132"/>
      <c r="OCQ3217" s="132"/>
      <c r="OCR3217" s="132"/>
      <c r="OCS3217" s="132"/>
      <c r="OCT3217" s="132"/>
      <c r="OCU3217" s="132"/>
      <c r="OCV3217" s="132"/>
      <c r="OCW3217" s="132"/>
      <c r="OCX3217" s="132"/>
      <c r="OCY3217" s="132"/>
      <c r="OCZ3217" s="132"/>
      <c r="ODA3217" s="132"/>
      <c r="ODB3217" s="132"/>
      <c r="ODC3217" s="132"/>
      <c r="ODD3217" s="132"/>
      <c r="ODE3217" s="132"/>
      <c r="ODF3217" s="132"/>
      <c r="ODG3217" s="132"/>
      <c r="ODH3217" s="132"/>
      <c r="ODI3217" s="132"/>
      <c r="ODJ3217" s="132"/>
      <c r="ODK3217" s="132"/>
      <c r="ODL3217" s="132"/>
      <c r="ODM3217" s="132"/>
      <c r="ODN3217" s="132"/>
      <c r="ODO3217" s="132"/>
      <c r="ODP3217" s="132"/>
      <c r="ODQ3217" s="132"/>
      <c r="ODR3217" s="132"/>
      <c r="ODS3217" s="132"/>
      <c r="ODT3217" s="132"/>
      <c r="ODU3217" s="132"/>
      <c r="ODV3217" s="132"/>
      <c r="ODW3217" s="132"/>
      <c r="ODX3217" s="132"/>
      <c r="ODY3217" s="132"/>
      <c r="ODZ3217" s="132"/>
      <c r="OEA3217" s="132"/>
      <c r="OEB3217" s="132"/>
      <c r="OEC3217" s="132"/>
      <c r="OED3217" s="132"/>
      <c r="OEE3217" s="132"/>
      <c r="OEF3217" s="132"/>
      <c r="OEG3217" s="132"/>
      <c r="OEH3217" s="132"/>
      <c r="OEI3217" s="132"/>
      <c r="OEJ3217" s="132"/>
      <c r="OEK3217" s="132"/>
      <c r="OEL3217" s="132"/>
      <c r="OEM3217" s="132"/>
      <c r="OEN3217" s="132"/>
      <c r="OEO3217" s="132"/>
      <c r="OEP3217" s="132"/>
      <c r="OEQ3217" s="132"/>
      <c r="OER3217" s="132"/>
      <c r="OES3217" s="132"/>
      <c r="OET3217" s="132"/>
      <c r="OEU3217" s="132"/>
      <c r="OEV3217" s="132"/>
      <c r="OEW3217" s="132"/>
      <c r="OEX3217" s="132"/>
      <c r="OEY3217" s="132"/>
      <c r="OEZ3217" s="132"/>
      <c r="OFA3217" s="132"/>
      <c r="OFB3217" s="132"/>
      <c r="OFC3217" s="132"/>
      <c r="OFD3217" s="132"/>
      <c r="OFE3217" s="132"/>
      <c r="OFF3217" s="132"/>
      <c r="OFG3217" s="132"/>
      <c r="OFH3217" s="132"/>
      <c r="OFI3217" s="132"/>
      <c r="OFJ3217" s="132"/>
      <c r="OFK3217" s="132"/>
      <c r="OFL3217" s="132"/>
      <c r="OFM3217" s="132"/>
      <c r="OFN3217" s="132"/>
      <c r="OFO3217" s="132"/>
      <c r="OFP3217" s="132"/>
      <c r="OFQ3217" s="132"/>
      <c r="OFR3217" s="132"/>
      <c r="OFS3217" s="132"/>
      <c r="OFT3217" s="132"/>
      <c r="OFU3217" s="132"/>
      <c r="OFV3217" s="132"/>
      <c r="OFW3217" s="132"/>
      <c r="OFX3217" s="132"/>
      <c r="OFY3217" s="132"/>
      <c r="OFZ3217" s="132"/>
      <c r="OGA3217" s="132"/>
      <c r="OGB3217" s="132"/>
      <c r="OGC3217" s="132"/>
      <c r="OGD3217" s="132"/>
      <c r="OGE3217" s="132"/>
      <c r="OGF3217" s="132"/>
      <c r="OGG3217" s="132"/>
      <c r="OGH3217" s="132"/>
      <c r="OGI3217" s="132"/>
      <c r="OGJ3217" s="132"/>
      <c r="OGK3217" s="132"/>
      <c r="OGL3217" s="132"/>
      <c r="OGM3217" s="132"/>
      <c r="OGN3217" s="132"/>
      <c r="OGO3217" s="132"/>
      <c r="OGP3217" s="132"/>
      <c r="OGQ3217" s="132"/>
      <c r="OGR3217" s="132"/>
      <c r="OGS3217" s="132"/>
      <c r="OGT3217" s="132"/>
      <c r="OGU3217" s="132"/>
      <c r="OGV3217" s="132"/>
      <c r="OGW3217" s="132"/>
      <c r="OGX3217" s="132"/>
      <c r="OGY3217" s="132"/>
      <c r="OGZ3217" s="132"/>
      <c r="OHA3217" s="132"/>
      <c r="OHB3217" s="132"/>
      <c r="OHC3217" s="132"/>
      <c r="OHD3217" s="132"/>
      <c r="OHE3217" s="132"/>
      <c r="OHF3217" s="132"/>
      <c r="OHG3217" s="132"/>
      <c r="OHH3217" s="132"/>
      <c r="OHI3217" s="132"/>
      <c r="OHJ3217" s="132"/>
      <c r="OHK3217" s="132"/>
      <c r="OHL3217" s="132"/>
      <c r="OHM3217" s="132"/>
      <c r="OHN3217" s="132"/>
      <c r="OHO3217" s="132"/>
      <c r="OHP3217" s="132"/>
      <c r="OHQ3217" s="132"/>
      <c r="OHR3217" s="132"/>
      <c r="OHS3217" s="132"/>
      <c r="OHT3217" s="132"/>
      <c r="OHU3217" s="132"/>
      <c r="OHV3217" s="132"/>
      <c r="OHW3217" s="132"/>
      <c r="OHX3217" s="132"/>
      <c r="OHY3217" s="132"/>
      <c r="OHZ3217" s="132"/>
      <c r="OIA3217" s="132"/>
      <c r="OIB3217" s="132"/>
      <c r="OIC3217" s="132"/>
      <c r="OID3217" s="132"/>
      <c r="OIE3217" s="132"/>
      <c r="OIF3217" s="132"/>
      <c r="OIG3217" s="132"/>
      <c r="OIH3217" s="132"/>
      <c r="OII3217" s="132"/>
      <c r="OIJ3217" s="132"/>
      <c r="OIK3217" s="132"/>
      <c r="OIL3217" s="132"/>
      <c r="OIM3217" s="132"/>
      <c r="OIN3217" s="132"/>
      <c r="OIO3217" s="132"/>
      <c r="OIP3217" s="132"/>
      <c r="OIQ3217" s="132"/>
      <c r="OIR3217" s="132"/>
      <c r="OIS3217" s="132"/>
      <c r="OIT3217" s="132"/>
      <c r="OIU3217" s="132"/>
      <c r="OIV3217" s="132"/>
      <c r="OIW3217" s="132"/>
      <c r="OIX3217" s="132"/>
      <c r="OIY3217" s="132"/>
      <c r="OIZ3217" s="132"/>
      <c r="OJA3217" s="132"/>
      <c r="OJB3217" s="132"/>
      <c r="OJC3217" s="132"/>
      <c r="OJD3217" s="132"/>
      <c r="OJE3217" s="132"/>
      <c r="OJF3217" s="132"/>
      <c r="OJG3217" s="132"/>
      <c r="OJH3217" s="132"/>
      <c r="OJI3217" s="132"/>
      <c r="OJJ3217" s="132"/>
      <c r="OJK3217" s="132"/>
      <c r="OJL3217" s="132"/>
      <c r="OJM3217" s="132"/>
      <c r="OJN3217" s="132"/>
      <c r="OJO3217" s="132"/>
      <c r="OJP3217" s="132"/>
      <c r="OJQ3217" s="132"/>
      <c r="OJR3217" s="132"/>
      <c r="OJS3217" s="132"/>
      <c r="OJT3217" s="132"/>
      <c r="OJU3217" s="132"/>
      <c r="OJV3217" s="132"/>
      <c r="OJW3217" s="132"/>
      <c r="OJX3217" s="132"/>
      <c r="OJY3217" s="132"/>
      <c r="OJZ3217" s="132"/>
      <c r="OKA3217" s="132"/>
      <c r="OKB3217" s="132"/>
      <c r="OKC3217" s="132"/>
      <c r="OKD3217" s="132"/>
      <c r="OKE3217" s="132"/>
      <c r="OKF3217" s="132"/>
      <c r="OKG3217" s="132"/>
      <c r="OKH3217" s="132"/>
      <c r="OKI3217" s="132"/>
      <c r="OKJ3217" s="132"/>
      <c r="OKK3217" s="132"/>
      <c r="OKL3217" s="132"/>
      <c r="OKM3217" s="132"/>
      <c r="OKN3217" s="132"/>
      <c r="OKO3217" s="132"/>
      <c r="OKP3217" s="132"/>
      <c r="OKQ3217" s="132"/>
      <c r="OKR3217" s="132"/>
      <c r="OKS3217" s="132"/>
      <c r="OKT3217" s="132"/>
      <c r="OKU3217" s="132"/>
      <c r="OKV3217" s="132"/>
      <c r="OKW3217" s="132"/>
      <c r="OKX3217" s="132"/>
      <c r="OKY3217" s="132"/>
      <c r="OKZ3217" s="132"/>
      <c r="OLA3217" s="132"/>
      <c r="OLB3217" s="132"/>
      <c r="OLC3217" s="132"/>
      <c r="OLD3217" s="132"/>
      <c r="OLE3217" s="132"/>
      <c r="OLF3217" s="132"/>
      <c r="OLG3217" s="132"/>
      <c r="OLH3217" s="132"/>
      <c r="OLI3217" s="132"/>
      <c r="OLJ3217" s="132"/>
      <c r="OLK3217" s="132"/>
      <c r="OLL3217" s="132"/>
      <c r="OLM3217" s="132"/>
      <c r="OLN3217" s="132"/>
      <c r="OLO3217" s="132"/>
      <c r="OLP3217" s="132"/>
      <c r="OLQ3217" s="132"/>
      <c r="OLR3217" s="132"/>
      <c r="OLS3217" s="132"/>
      <c r="OLT3217" s="132"/>
      <c r="OLU3217" s="132"/>
      <c r="OLV3217" s="132"/>
      <c r="OLW3217" s="132"/>
      <c r="OLX3217" s="132"/>
      <c r="OLY3217" s="132"/>
      <c r="OLZ3217" s="132"/>
      <c r="OMA3217" s="132"/>
      <c r="OMB3217" s="132"/>
      <c r="OMC3217" s="132"/>
      <c r="OMD3217" s="132"/>
      <c r="OME3217" s="132"/>
      <c r="OMF3217" s="132"/>
      <c r="OMG3217" s="132"/>
      <c r="OMH3217" s="132"/>
      <c r="OMI3217" s="132"/>
      <c r="OMJ3217" s="132"/>
      <c r="OMK3217" s="132"/>
      <c r="OML3217" s="132"/>
      <c r="OMM3217" s="132"/>
      <c r="OMN3217" s="132"/>
      <c r="OMO3217" s="132"/>
      <c r="OMP3217" s="132"/>
      <c r="OMQ3217" s="132"/>
      <c r="OMR3217" s="132"/>
      <c r="OMS3217" s="132"/>
      <c r="OMT3217" s="132"/>
      <c r="OMU3217" s="132"/>
      <c r="OMV3217" s="132"/>
      <c r="OMW3217" s="132"/>
      <c r="OMX3217" s="132"/>
      <c r="OMY3217" s="132"/>
      <c r="OMZ3217" s="132"/>
      <c r="ONA3217" s="132"/>
      <c r="ONB3217" s="132"/>
      <c r="ONC3217" s="132"/>
      <c r="OND3217" s="132"/>
      <c r="ONE3217" s="132"/>
      <c r="ONF3217" s="132"/>
      <c r="ONG3217" s="132"/>
      <c r="ONH3217" s="132"/>
      <c r="ONI3217" s="132"/>
      <c r="ONJ3217" s="132"/>
      <c r="ONK3217" s="132"/>
      <c r="ONL3217" s="132"/>
      <c r="ONM3217" s="132"/>
      <c r="ONN3217" s="132"/>
      <c r="ONO3217" s="132"/>
      <c r="ONP3217" s="132"/>
      <c r="ONQ3217" s="132"/>
      <c r="ONR3217" s="132"/>
      <c r="ONS3217" s="132"/>
      <c r="ONT3217" s="132"/>
      <c r="ONU3217" s="132"/>
      <c r="ONV3217" s="132"/>
      <c r="ONW3217" s="132"/>
      <c r="ONX3217" s="132"/>
      <c r="ONY3217" s="132"/>
      <c r="ONZ3217" s="132"/>
      <c r="OOA3217" s="132"/>
      <c r="OOB3217" s="132"/>
      <c r="OOC3217" s="132"/>
      <c r="OOD3217" s="132"/>
      <c r="OOE3217" s="132"/>
      <c r="OOF3217" s="132"/>
      <c r="OOG3217" s="132"/>
      <c r="OOH3217" s="132"/>
      <c r="OOI3217" s="132"/>
      <c r="OOJ3217" s="132"/>
      <c r="OOK3217" s="132"/>
      <c r="OOL3217" s="132"/>
      <c r="OOM3217" s="132"/>
      <c r="OON3217" s="132"/>
      <c r="OOO3217" s="132"/>
      <c r="OOP3217" s="132"/>
      <c r="OOQ3217" s="132"/>
      <c r="OOR3217" s="132"/>
      <c r="OOS3217" s="132"/>
      <c r="OOT3217" s="132"/>
      <c r="OOU3217" s="132"/>
      <c r="OOV3217" s="132"/>
      <c r="OOW3217" s="132"/>
      <c r="OOX3217" s="132"/>
      <c r="OOY3217" s="132"/>
      <c r="OOZ3217" s="132"/>
      <c r="OPA3217" s="132"/>
      <c r="OPB3217" s="132"/>
      <c r="OPC3217" s="132"/>
      <c r="OPD3217" s="132"/>
      <c r="OPE3217" s="132"/>
      <c r="OPF3217" s="132"/>
      <c r="OPG3217" s="132"/>
      <c r="OPH3217" s="132"/>
      <c r="OPI3217" s="132"/>
      <c r="OPJ3217" s="132"/>
      <c r="OPK3217" s="132"/>
      <c r="OPL3217" s="132"/>
      <c r="OPM3217" s="132"/>
      <c r="OPN3217" s="132"/>
      <c r="OPO3217" s="132"/>
      <c r="OPP3217" s="132"/>
      <c r="OPQ3217" s="132"/>
      <c r="OPR3217" s="132"/>
      <c r="OPS3217" s="132"/>
      <c r="OPT3217" s="132"/>
      <c r="OPU3217" s="132"/>
      <c r="OPV3217" s="132"/>
      <c r="OPW3217" s="132"/>
      <c r="OPX3217" s="132"/>
      <c r="OPY3217" s="132"/>
      <c r="OPZ3217" s="132"/>
      <c r="OQA3217" s="132"/>
      <c r="OQB3217" s="132"/>
      <c r="OQC3217" s="132"/>
      <c r="OQD3217" s="132"/>
      <c r="OQE3217" s="132"/>
      <c r="OQF3217" s="132"/>
      <c r="OQG3217" s="132"/>
      <c r="OQH3217" s="132"/>
      <c r="OQI3217" s="132"/>
      <c r="OQJ3217" s="132"/>
      <c r="OQK3217" s="132"/>
      <c r="OQL3217" s="132"/>
      <c r="OQM3217" s="132"/>
      <c r="OQN3217" s="132"/>
      <c r="OQO3217" s="132"/>
      <c r="OQP3217" s="132"/>
      <c r="OQQ3217" s="132"/>
      <c r="OQR3217" s="132"/>
      <c r="OQS3217" s="132"/>
      <c r="OQT3217" s="132"/>
      <c r="OQU3217" s="132"/>
      <c r="OQV3217" s="132"/>
      <c r="OQW3217" s="132"/>
      <c r="OQX3217" s="132"/>
      <c r="OQY3217" s="132"/>
      <c r="OQZ3217" s="132"/>
      <c r="ORA3217" s="132"/>
      <c r="ORB3217" s="132"/>
      <c r="ORC3217" s="132"/>
      <c r="ORD3217" s="132"/>
      <c r="ORE3217" s="132"/>
      <c r="ORF3217" s="132"/>
      <c r="ORG3217" s="132"/>
      <c r="ORH3217" s="132"/>
      <c r="ORI3217" s="132"/>
      <c r="ORJ3217" s="132"/>
      <c r="ORK3217" s="132"/>
      <c r="ORL3217" s="132"/>
      <c r="ORM3217" s="132"/>
      <c r="ORN3217" s="132"/>
      <c r="ORO3217" s="132"/>
      <c r="ORP3217" s="132"/>
      <c r="ORQ3217" s="132"/>
      <c r="ORR3217" s="132"/>
      <c r="ORS3217" s="132"/>
      <c r="ORT3217" s="132"/>
      <c r="ORU3217" s="132"/>
      <c r="ORV3217" s="132"/>
      <c r="ORW3217" s="132"/>
      <c r="ORX3217" s="132"/>
      <c r="ORY3217" s="132"/>
      <c r="ORZ3217" s="132"/>
      <c r="OSA3217" s="132"/>
      <c r="OSB3217" s="132"/>
      <c r="OSC3217" s="132"/>
      <c r="OSD3217" s="132"/>
      <c r="OSE3217" s="132"/>
      <c r="OSF3217" s="132"/>
      <c r="OSG3217" s="132"/>
      <c r="OSH3217" s="132"/>
      <c r="OSI3217" s="132"/>
      <c r="OSJ3217" s="132"/>
      <c r="OSK3217" s="132"/>
      <c r="OSL3217" s="132"/>
      <c r="OSM3217" s="132"/>
      <c r="OSN3217" s="132"/>
      <c r="OSO3217" s="132"/>
      <c r="OSP3217" s="132"/>
      <c r="OSQ3217" s="132"/>
      <c r="OSR3217" s="132"/>
      <c r="OSS3217" s="132"/>
      <c r="OST3217" s="132"/>
      <c r="OSU3217" s="132"/>
      <c r="OSV3217" s="132"/>
      <c r="OSW3217" s="132"/>
      <c r="OSX3217" s="132"/>
      <c r="OSY3217" s="132"/>
      <c r="OSZ3217" s="132"/>
      <c r="OTA3217" s="132"/>
      <c r="OTB3217" s="132"/>
      <c r="OTC3217" s="132"/>
      <c r="OTD3217" s="132"/>
      <c r="OTE3217" s="132"/>
      <c r="OTF3217" s="132"/>
      <c r="OTG3217" s="132"/>
      <c r="OTH3217" s="132"/>
      <c r="OTI3217" s="132"/>
      <c r="OTJ3217" s="132"/>
      <c r="OTK3217" s="132"/>
      <c r="OTL3217" s="132"/>
      <c r="OTM3217" s="132"/>
      <c r="OTN3217" s="132"/>
      <c r="OTO3217" s="132"/>
      <c r="OTP3217" s="132"/>
      <c r="OTQ3217" s="132"/>
      <c r="OTR3217" s="132"/>
      <c r="OTS3217" s="132"/>
      <c r="OTT3217" s="132"/>
      <c r="OTU3217" s="132"/>
      <c r="OTV3217" s="132"/>
      <c r="OTW3217" s="132"/>
      <c r="OTX3217" s="132"/>
      <c r="OTY3217" s="132"/>
      <c r="OTZ3217" s="132"/>
      <c r="OUA3217" s="132"/>
      <c r="OUB3217" s="132"/>
      <c r="OUC3217" s="132"/>
      <c r="OUD3217" s="132"/>
      <c r="OUE3217" s="132"/>
      <c r="OUF3217" s="132"/>
      <c r="OUG3217" s="132"/>
      <c r="OUH3217" s="132"/>
      <c r="OUI3217" s="132"/>
      <c r="OUJ3217" s="132"/>
      <c r="OUK3217" s="132"/>
      <c r="OUL3217" s="132"/>
      <c r="OUM3217" s="132"/>
      <c r="OUN3217" s="132"/>
      <c r="OUO3217" s="132"/>
      <c r="OUP3217" s="132"/>
      <c r="OUQ3217" s="132"/>
      <c r="OUR3217" s="132"/>
      <c r="OUS3217" s="132"/>
      <c r="OUT3217" s="132"/>
      <c r="OUU3217" s="132"/>
      <c r="OUV3217" s="132"/>
      <c r="OUW3217" s="132"/>
      <c r="OUX3217" s="132"/>
      <c r="OUY3217" s="132"/>
      <c r="OUZ3217" s="132"/>
      <c r="OVA3217" s="132"/>
      <c r="OVB3217" s="132"/>
      <c r="OVC3217" s="132"/>
      <c r="OVD3217" s="132"/>
      <c r="OVE3217" s="132"/>
      <c r="OVF3217" s="132"/>
      <c r="OVG3217" s="132"/>
      <c r="OVH3217" s="132"/>
      <c r="OVI3217" s="132"/>
      <c r="OVJ3217" s="132"/>
      <c r="OVK3217" s="132"/>
      <c r="OVL3217" s="132"/>
      <c r="OVM3217" s="132"/>
      <c r="OVN3217" s="132"/>
      <c r="OVO3217" s="132"/>
      <c r="OVP3217" s="132"/>
      <c r="OVQ3217" s="132"/>
      <c r="OVR3217" s="132"/>
      <c r="OVS3217" s="132"/>
      <c r="OVT3217" s="132"/>
      <c r="OVU3217" s="132"/>
      <c r="OVV3217" s="132"/>
      <c r="OVW3217" s="132"/>
      <c r="OVX3217" s="132"/>
      <c r="OVY3217" s="132"/>
      <c r="OVZ3217" s="132"/>
      <c r="OWA3217" s="132"/>
      <c r="OWB3217" s="132"/>
      <c r="OWC3217" s="132"/>
      <c r="OWD3217" s="132"/>
      <c r="OWE3217" s="132"/>
      <c r="OWF3217" s="132"/>
      <c r="OWG3217" s="132"/>
      <c r="OWH3217" s="132"/>
      <c r="OWI3217" s="132"/>
      <c r="OWJ3217" s="132"/>
      <c r="OWK3217" s="132"/>
      <c r="OWL3217" s="132"/>
      <c r="OWM3217" s="132"/>
      <c r="OWN3217" s="132"/>
      <c r="OWO3217" s="132"/>
      <c r="OWP3217" s="132"/>
      <c r="OWQ3217" s="132"/>
      <c r="OWR3217" s="132"/>
      <c r="OWS3217" s="132"/>
      <c r="OWT3217" s="132"/>
      <c r="OWU3217" s="132"/>
      <c r="OWV3217" s="132"/>
      <c r="OWW3217" s="132"/>
      <c r="OWX3217" s="132"/>
      <c r="OWY3217" s="132"/>
      <c r="OWZ3217" s="132"/>
      <c r="OXA3217" s="132"/>
      <c r="OXB3217" s="132"/>
      <c r="OXC3217" s="132"/>
      <c r="OXD3217" s="132"/>
      <c r="OXE3217" s="132"/>
      <c r="OXF3217" s="132"/>
      <c r="OXG3217" s="132"/>
      <c r="OXH3217" s="132"/>
      <c r="OXI3217" s="132"/>
      <c r="OXJ3217" s="132"/>
      <c r="OXK3217" s="132"/>
      <c r="OXL3217" s="132"/>
      <c r="OXM3217" s="132"/>
      <c r="OXN3217" s="132"/>
      <c r="OXO3217" s="132"/>
      <c r="OXP3217" s="132"/>
      <c r="OXQ3217" s="132"/>
      <c r="OXR3217" s="132"/>
      <c r="OXS3217" s="132"/>
      <c r="OXT3217" s="132"/>
      <c r="OXU3217" s="132"/>
      <c r="OXV3217" s="132"/>
      <c r="OXW3217" s="132"/>
      <c r="OXX3217" s="132"/>
      <c r="OXY3217" s="132"/>
      <c r="OXZ3217" s="132"/>
      <c r="OYA3217" s="132"/>
      <c r="OYB3217" s="132"/>
      <c r="OYC3217" s="132"/>
      <c r="OYD3217" s="132"/>
      <c r="OYE3217" s="132"/>
      <c r="OYF3217" s="132"/>
      <c r="OYG3217" s="132"/>
      <c r="OYH3217" s="132"/>
      <c r="OYI3217" s="132"/>
      <c r="OYJ3217" s="132"/>
      <c r="OYK3217" s="132"/>
      <c r="OYL3217" s="132"/>
      <c r="OYM3217" s="132"/>
      <c r="OYN3217" s="132"/>
      <c r="OYO3217" s="132"/>
      <c r="OYP3217" s="132"/>
      <c r="OYQ3217" s="132"/>
      <c r="OYR3217" s="132"/>
      <c r="OYS3217" s="132"/>
      <c r="OYT3217" s="132"/>
      <c r="OYU3217" s="132"/>
      <c r="OYV3217" s="132"/>
      <c r="OYW3217" s="132"/>
      <c r="OYX3217" s="132"/>
      <c r="OYY3217" s="132"/>
      <c r="OYZ3217" s="132"/>
      <c r="OZA3217" s="132"/>
      <c r="OZB3217" s="132"/>
      <c r="OZC3217" s="132"/>
      <c r="OZD3217" s="132"/>
      <c r="OZE3217" s="132"/>
      <c r="OZF3217" s="132"/>
      <c r="OZG3217" s="132"/>
      <c r="OZH3217" s="132"/>
      <c r="OZI3217" s="132"/>
      <c r="OZJ3217" s="132"/>
      <c r="OZK3217" s="132"/>
      <c r="OZL3217" s="132"/>
      <c r="OZM3217" s="132"/>
      <c r="OZN3217" s="132"/>
      <c r="OZO3217" s="132"/>
      <c r="OZP3217" s="132"/>
      <c r="OZQ3217" s="132"/>
      <c r="OZR3217" s="132"/>
      <c r="OZS3217" s="132"/>
      <c r="OZT3217" s="132"/>
      <c r="OZU3217" s="132"/>
      <c r="OZV3217" s="132"/>
      <c r="OZW3217" s="132"/>
      <c r="OZX3217" s="132"/>
      <c r="OZY3217" s="132"/>
      <c r="OZZ3217" s="132"/>
      <c r="PAA3217" s="132"/>
      <c r="PAB3217" s="132"/>
      <c r="PAC3217" s="132"/>
      <c r="PAD3217" s="132"/>
      <c r="PAE3217" s="132"/>
      <c r="PAF3217" s="132"/>
      <c r="PAG3217" s="132"/>
      <c r="PAH3217" s="132"/>
      <c r="PAI3217" s="132"/>
      <c r="PAJ3217" s="132"/>
      <c r="PAK3217" s="132"/>
      <c r="PAL3217" s="132"/>
      <c r="PAM3217" s="132"/>
      <c r="PAN3217" s="132"/>
      <c r="PAO3217" s="132"/>
      <c r="PAP3217" s="132"/>
      <c r="PAQ3217" s="132"/>
      <c r="PAR3217" s="132"/>
      <c r="PAS3217" s="132"/>
      <c r="PAT3217" s="132"/>
      <c r="PAU3217" s="132"/>
      <c r="PAV3217" s="132"/>
      <c r="PAW3217" s="132"/>
      <c r="PAX3217" s="132"/>
      <c r="PAY3217" s="132"/>
      <c r="PAZ3217" s="132"/>
      <c r="PBA3217" s="132"/>
      <c r="PBB3217" s="132"/>
      <c r="PBC3217" s="132"/>
      <c r="PBD3217" s="132"/>
      <c r="PBE3217" s="132"/>
      <c r="PBF3217" s="132"/>
      <c r="PBG3217" s="132"/>
      <c r="PBH3217" s="132"/>
      <c r="PBI3217" s="132"/>
      <c r="PBJ3217" s="132"/>
      <c r="PBK3217" s="132"/>
      <c r="PBL3217" s="132"/>
      <c r="PBM3217" s="132"/>
      <c r="PBN3217" s="132"/>
      <c r="PBO3217" s="132"/>
      <c r="PBP3217" s="132"/>
      <c r="PBQ3217" s="132"/>
      <c r="PBR3217" s="132"/>
      <c r="PBS3217" s="132"/>
      <c r="PBT3217" s="132"/>
      <c r="PBU3217" s="132"/>
      <c r="PBV3217" s="132"/>
      <c r="PBW3217" s="132"/>
      <c r="PBX3217" s="132"/>
      <c r="PBY3217" s="132"/>
      <c r="PBZ3217" s="132"/>
      <c r="PCA3217" s="132"/>
      <c r="PCB3217" s="132"/>
      <c r="PCC3217" s="132"/>
      <c r="PCD3217" s="132"/>
      <c r="PCE3217" s="132"/>
      <c r="PCF3217" s="132"/>
      <c r="PCG3217" s="132"/>
      <c r="PCH3217" s="132"/>
      <c r="PCI3217" s="132"/>
      <c r="PCJ3217" s="132"/>
      <c r="PCK3217" s="132"/>
      <c r="PCL3217" s="132"/>
      <c r="PCM3217" s="132"/>
      <c r="PCN3217" s="132"/>
      <c r="PCO3217" s="132"/>
      <c r="PCP3217" s="132"/>
      <c r="PCQ3217" s="132"/>
      <c r="PCR3217" s="132"/>
      <c r="PCS3217" s="132"/>
      <c r="PCT3217" s="132"/>
      <c r="PCU3217" s="132"/>
      <c r="PCV3217" s="132"/>
      <c r="PCW3217" s="132"/>
      <c r="PCX3217" s="132"/>
      <c r="PCY3217" s="132"/>
      <c r="PCZ3217" s="132"/>
      <c r="PDA3217" s="132"/>
      <c r="PDB3217" s="132"/>
      <c r="PDC3217" s="132"/>
      <c r="PDD3217" s="132"/>
      <c r="PDE3217" s="132"/>
      <c r="PDF3217" s="132"/>
      <c r="PDG3217" s="132"/>
      <c r="PDH3217" s="132"/>
      <c r="PDI3217" s="132"/>
      <c r="PDJ3217" s="132"/>
      <c r="PDK3217" s="132"/>
      <c r="PDL3217" s="132"/>
      <c r="PDM3217" s="132"/>
      <c r="PDN3217" s="132"/>
      <c r="PDO3217" s="132"/>
      <c r="PDP3217" s="132"/>
      <c r="PDQ3217" s="132"/>
      <c r="PDR3217" s="132"/>
      <c r="PDS3217" s="132"/>
      <c r="PDT3217" s="132"/>
      <c r="PDU3217" s="132"/>
      <c r="PDV3217" s="132"/>
      <c r="PDW3217" s="132"/>
      <c r="PDX3217" s="132"/>
      <c r="PDY3217" s="132"/>
      <c r="PDZ3217" s="132"/>
      <c r="PEA3217" s="132"/>
      <c r="PEB3217" s="132"/>
      <c r="PEC3217" s="132"/>
      <c r="PED3217" s="132"/>
      <c r="PEE3217" s="132"/>
      <c r="PEF3217" s="132"/>
      <c r="PEG3217" s="132"/>
      <c r="PEH3217" s="132"/>
      <c r="PEI3217" s="132"/>
      <c r="PEJ3217" s="132"/>
      <c r="PEK3217" s="132"/>
      <c r="PEL3217" s="132"/>
      <c r="PEM3217" s="132"/>
      <c r="PEN3217" s="132"/>
      <c r="PEO3217" s="132"/>
      <c r="PEP3217" s="132"/>
      <c r="PEQ3217" s="132"/>
      <c r="PER3217" s="132"/>
      <c r="PES3217" s="132"/>
      <c r="PET3217" s="132"/>
      <c r="PEU3217" s="132"/>
      <c r="PEV3217" s="132"/>
      <c r="PEW3217" s="132"/>
      <c r="PEX3217" s="132"/>
      <c r="PEY3217" s="132"/>
      <c r="PEZ3217" s="132"/>
      <c r="PFA3217" s="132"/>
      <c r="PFB3217" s="132"/>
      <c r="PFC3217" s="132"/>
      <c r="PFD3217" s="132"/>
      <c r="PFE3217" s="132"/>
      <c r="PFF3217" s="132"/>
      <c r="PFG3217" s="132"/>
      <c r="PFH3217" s="132"/>
      <c r="PFI3217" s="132"/>
      <c r="PFJ3217" s="132"/>
      <c r="PFK3217" s="132"/>
      <c r="PFL3217" s="132"/>
      <c r="PFM3217" s="132"/>
      <c r="PFN3217" s="132"/>
      <c r="PFO3217" s="132"/>
      <c r="PFP3217" s="132"/>
      <c r="PFQ3217" s="132"/>
      <c r="PFR3217" s="132"/>
      <c r="PFS3217" s="132"/>
      <c r="PFT3217" s="132"/>
      <c r="PFU3217" s="132"/>
      <c r="PFV3217" s="132"/>
      <c r="PFW3217" s="132"/>
      <c r="PFX3217" s="132"/>
      <c r="PFY3217" s="132"/>
      <c r="PFZ3217" s="132"/>
      <c r="PGA3217" s="132"/>
      <c r="PGB3217" s="132"/>
      <c r="PGC3217" s="132"/>
      <c r="PGD3217" s="132"/>
      <c r="PGE3217" s="132"/>
      <c r="PGF3217" s="132"/>
      <c r="PGG3217" s="132"/>
      <c r="PGH3217" s="132"/>
      <c r="PGI3217" s="132"/>
      <c r="PGJ3217" s="132"/>
      <c r="PGK3217" s="132"/>
      <c r="PGL3217" s="132"/>
      <c r="PGM3217" s="132"/>
      <c r="PGN3217" s="132"/>
      <c r="PGO3217" s="132"/>
      <c r="PGP3217" s="132"/>
      <c r="PGQ3217" s="132"/>
      <c r="PGR3217" s="132"/>
      <c r="PGS3217" s="132"/>
      <c r="PGT3217" s="132"/>
      <c r="PGU3217" s="132"/>
      <c r="PGV3217" s="132"/>
      <c r="PGW3217" s="132"/>
      <c r="PGX3217" s="132"/>
      <c r="PGY3217" s="132"/>
      <c r="PGZ3217" s="132"/>
      <c r="PHA3217" s="132"/>
      <c r="PHB3217" s="132"/>
      <c r="PHC3217" s="132"/>
      <c r="PHD3217" s="132"/>
      <c r="PHE3217" s="132"/>
      <c r="PHF3217" s="132"/>
      <c r="PHG3217" s="132"/>
      <c r="PHH3217" s="132"/>
      <c r="PHI3217" s="132"/>
      <c r="PHJ3217" s="132"/>
      <c r="PHK3217" s="132"/>
      <c r="PHL3217" s="132"/>
      <c r="PHM3217" s="132"/>
      <c r="PHN3217" s="132"/>
      <c r="PHO3217" s="132"/>
      <c r="PHP3217" s="132"/>
      <c r="PHQ3217" s="132"/>
      <c r="PHR3217" s="132"/>
      <c r="PHS3217" s="132"/>
      <c r="PHT3217" s="132"/>
      <c r="PHU3217" s="132"/>
      <c r="PHV3217" s="132"/>
      <c r="PHW3217" s="132"/>
      <c r="PHX3217" s="132"/>
      <c r="PHY3217" s="132"/>
      <c r="PHZ3217" s="132"/>
      <c r="PIA3217" s="132"/>
      <c r="PIB3217" s="132"/>
      <c r="PIC3217" s="132"/>
      <c r="PID3217" s="132"/>
      <c r="PIE3217" s="132"/>
      <c r="PIF3217" s="132"/>
      <c r="PIG3217" s="132"/>
      <c r="PIH3217" s="132"/>
      <c r="PII3217" s="132"/>
      <c r="PIJ3217" s="132"/>
      <c r="PIK3217" s="132"/>
      <c r="PIL3217" s="132"/>
      <c r="PIM3217" s="132"/>
      <c r="PIN3217" s="132"/>
      <c r="PIO3217" s="132"/>
      <c r="PIP3217" s="132"/>
      <c r="PIQ3217" s="132"/>
      <c r="PIR3217" s="132"/>
      <c r="PIS3217" s="132"/>
      <c r="PIT3217" s="132"/>
      <c r="PIU3217" s="132"/>
      <c r="PIV3217" s="132"/>
      <c r="PIW3217" s="132"/>
      <c r="PIX3217" s="132"/>
      <c r="PIY3217" s="132"/>
      <c r="PIZ3217" s="132"/>
      <c r="PJA3217" s="132"/>
      <c r="PJB3217" s="132"/>
      <c r="PJC3217" s="132"/>
      <c r="PJD3217" s="132"/>
      <c r="PJE3217" s="132"/>
      <c r="PJF3217" s="132"/>
      <c r="PJG3217" s="132"/>
      <c r="PJH3217" s="132"/>
      <c r="PJI3217" s="132"/>
      <c r="PJJ3217" s="132"/>
      <c r="PJK3217" s="132"/>
      <c r="PJL3217" s="132"/>
      <c r="PJM3217" s="132"/>
      <c r="PJN3217" s="132"/>
      <c r="PJO3217" s="132"/>
      <c r="PJP3217" s="132"/>
      <c r="PJQ3217" s="132"/>
      <c r="PJR3217" s="132"/>
      <c r="PJS3217" s="132"/>
      <c r="PJT3217" s="132"/>
      <c r="PJU3217" s="132"/>
      <c r="PJV3217" s="132"/>
      <c r="PJW3217" s="132"/>
      <c r="PJX3217" s="132"/>
      <c r="PJY3217" s="132"/>
      <c r="PJZ3217" s="132"/>
      <c r="PKA3217" s="132"/>
      <c r="PKB3217" s="132"/>
      <c r="PKC3217" s="132"/>
      <c r="PKD3217" s="132"/>
      <c r="PKE3217" s="132"/>
      <c r="PKF3217" s="132"/>
      <c r="PKG3217" s="132"/>
      <c r="PKH3217" s="132"/>
      <c r="PKI3217" s="132"/>
      <c r="PKJ3217" s="132"/>
      <c r="PKK3217" s="132"/>
      <c r="PKL3217" s="132"/>
      <c r="PKM3217" s="132"/>
      <c r="PKN3217" s="132"/>
      <c r="PKO3217" s="132"/>
      <c r="PKP3217" s="132"/>
      <c r="PKQ3217" s="132"/>
      <c r="PKR3217" s="132"/>
      <c r="PKS3217" s="132"/>
      <c r="PKT3217" s="132"/>
      <c r="PKU3217" s="132"/>
      <c r="PKV3217" s="132"/>
      <c r="PKW3217" s="132"/>
      <c r="PKX3217" s="132"/>
      <c r="PKY3217" s="132"/>
      <c r="PKZ3217" s="132"/>
      <c r="PLA3217" s="132"/>
      <c r="PLB3217" s="132"/>
      <c r="PLC3217" s="132"/>
      <c r="PLD3217" s="132"/>
      <c r="PLE3217" s="132"/>
      <c r="PLF3217" s="132"/>
      <c r="PLG3217" s="132"/>
      <c r="PLH3217" s="132"/>
      <c r="PLI3217" s="132"/>
      <c r="PLJ3217" s="132"/>
      <c r="PLK3217" s="132"/>
      <c r="PLL3217" s="132"/>
      <c r="PLM3217" s="132"/>
      <c r="PLN3217" s="132"/>
      <c r="PLO3217" s="132"/>
      <c r="PLP3217" s="132"/>
      <c r="PLQ3217" s="132"/>
      <c r="PLR3217" s="132"/>
      <c r="PLS3217" s="132"/>
      <c r="PLT3217" s="132"/>
      <c r="PLU3217" s="132"/>
      <c r="PLV3217" s="132"/>
      <c r="PLW3217" s="132"/>
      <c r="PLX3217" s="132"/>
      <c r="PLY3217" s="132"/>
      <c r="PLZ3217" s="132"/>
      <c r="PMA3217" s="132"/>
      <c r="PMB3217" s="132"/>
      <c r="PMC3217" s="132"/>
      <c r="PMD3217" s="132"/>
      <c r="PME3217" s="132"/>
      <c r="PMF3217" s="132"/>
      <c r="PMG3217" s="132"/>
      <c r="PMH3217" s="132"/>
      <c r="PMI3217" s="132"/>
      <c r="PMJ3217" s="132"/>
      <c r="PMK3217" s="132"/>
      <c r="PML3217" s="132"/>
      <c r="PMM3217" s="132"/>
      <c r="PMN3217" s="132"/>
      <c r="PMO3217" s="132"/>
      <c r="PMP3217" s="132"/>
      <c r="PMQ3217" s="132"/>
      <c r="PMR3217" s="132"/>
      <c r="PMS3217" s="132"/>
      <c r="PMT3217" s="132"/>
      <c r="PMU3217" s="132"/>
      <c r="PMV3217" s="132"/>
      <c r="PMW3217" s="132"/>
      <c r="PMX3217" s="132"/>
      <c r="PMY3217" s="132"/>
      <c r="PMZ3217" s="132"/>
      <c r="PNA3217" s="132"/>
      <c r="PNB3217" s="132"/>
      <c r="PNC3217" s="132"/>
      <c r="PND3217" s="132"/>
      <c r="PNE3217" s="132"/>
      <c r="PNF3217" s="132"/>
      <c r="PNG3217" s="132"/>
      <c r="PNH3217" s="132"/>
      <c r="PNI3217" s="132"/>
      <c r="PNJ3217" s="132"/>
      <c r="PNK3217" s="132"/>
      <c r="PNL3217" s="132"/>
      <c r="PNM3217" s="132"/>
      <c r="PNN3217" s="132"/>
      <c r="PNO3217" s="132"/>
      <c r="PNP3217" s="132"/>
      <c r="PNQ3217" s="132"/>
      <c r="PNR3217" s="132"/>
      <c r="PNS3217" s="132"/>
      <c r="PNT3217" s="132"/>
      <c r="PNU3217" s="132"/>
      <c r="PNV3217" s="132"/>
      <c r="PNW3217" s="132"/>
      <c r="PNX3217" s="132"/>
      <c r="PNY3217" s="132"/>
      <c r="PNZ3217" s="132"/>
      <c r="POA3217" s="132"/>
      <c r="POB3217" s="132"/>
      <c r="POC3217" s="132"/>
      <c r="POD3217" s="132"/>
      <c r="POE3217" s="132"/>
      <c r="POF3217" s="132"/>
      <c r="POG3217" s="132"/>
      <c r="POH3217" s="132"/>
      <c r="POI3217" s="132"/>
      <c r="POJ3217" s="132"/>
      <c r="POK3217" s="132"/>
      <c r="POL3217" s="132"/>
      <c r="POM3217" s="132"/>
      <c r="PON3217" s="132"/>
      <c r="POO3217" s="132"/>
      <c r="POP3217" s="132"/>
      <c r="POQ3217" s="132"/>
      <c r="POR3217" s="132"/>
      <c r="POS3217" s="132"/>
      <c r="POT3217" s="132"/>
      <c r="POU3217" s="132"/>
      <c r="POV3217" s="132"/>
      <c r="POW3217" s="132"/>
      <c r="POX3217" s="132"/>
      <c r="POY3217" s="132"/>
      <c r="POZ3217" s="132"/>
      <c r="PPA3217" s="132"/>
      <c r="PPB3217" s="132"/>
      <c r="PPC3217" s="132"/>
      <c r="PPD3217" s="132"/>
      <c r="PPE3217" s="132"/>
      <c r="PPF3217" s="132"/>
      <c r="PPG3217" s="132"/>
      <c r="PPH3217" s="132"/>
      <c r="PPI3217" s="132"/>
      <c r="PPJ3217" s="132"/>
      <c r="PPK3217" s="132"/>
      <c r="PPL3217" s="132"/>
      <c r="PPM3217" s="132"/>
      <c r="PPN3217" s="132"/>
      <c r="PPO3217" s="132"/>
      <c r="PPP3217" s="132"/>
      <c r="PPQ3217" s="132"/>
      <c r="PPR3217" s="132"/>
      <c r="PPS3217" s="132"/>
      <c r="PPT3217" s="132"/>
      <c r="PPU3217" s="132"/>
      <c r="PPV3217" s="132"/>
      <c r="PPW3217" s="132"/>
      <c r="PPX3217" s="132"/>
      <c r="PPY3217" s="132"/>
      <c r="PPZ3217" s="132"/>
      <c r="PQA3217" s="132"/>
      <c r="PQB3217" s="132"/>
      <c r="PQC3217" s="132"/>
      <c r="PQD3217" s="132"/>
      <c r="PQE3217" s="132"/>
      <c r="PQF3217" s="132"/>
      <c r="PQG3217" s="132"/>
      <c r="PQH3217" s="132"/>
      <c r="PQI3217" s="132"/>
      <c r="PQJ3217" s="132"/>
      <c r="PQK3217" s="132"/>
      <c r="PQL3217" s="132"/>
      <c r="PQM3217" s="132"/>
      <c r="PQN3217" s="132"/>
      <c r="PQO3217" s="132"/>
      <c r="PQP3217" s="132"/>
      <c r="PQQ3217" s="132"/>
      <c r="PQR3217" s="132"/>
      <c r="PQS3217" s="132"/>
      <c r="PQT3217" s="132"/>
      <c r="PQU3217" s="132"/>
      <c r="PQV3217" s="132"/>
      <c r="PQW3217" s="132"/>
      <c r="PQX3217" s="132"/>
      <c r="PQY3217" s="132"/>
      <c r="PQZ3217" s="132"/>
      <c r="PRA3217" s="132"/>
      <c r="PRB3217" s="132"/>
      <c r="PRC3217" s="132"/>
      <c r="PRD3217" s="132"/>
      <c r="PRE3217" s="132"/>
      <c r="PRF3217" s="132"/>
      <c r="PRG3217" s="132"/>
      <c r="PRH3217" s="132"/>
      <c r="PRI3217" s="132"/>
      <c r="PRJ3217" s="132"/>
      <c r="PRK3217" s="132"/>
      <c r="PRL3217" s="132"/>
      <c r="PRM3217" s="132"/>
      <c r="PRN3217" s="132"/>
      <c r="PRO3217" s="132"/>
      <c r="PRP3217" s="132"/>
      <c r="PRQ3217" s="132"/>
      <c r="PRR3217" s="132"/>
      <c r="PRS3217" s="132"/>
      <c r="PRT3217" s="132"/>
      <c r="PRU3217" s="132"/>
      <c r="PRV3217" s="132"/>
      <c r="PRW3217" s="132"/>
      <c r="PRX3217" s="132"/>
      <c r="PRY3217" s="132"/>
      <c r="PRZ3217" s="132"/>
      <c r="PSA3217" s="132"/>
      <c r="PSB3217" s="132"/>
      <c r="PSC3217" s="132"/>
      <c r="PSD3217" s="132"/>
      <c r="PSE3217" s="132"/>
      <c r="PSF3217" s="132"/>
      <c r="PSG3217" s="132"/>
      <c r="PSH3217" s="132"/>
      <c r="PSI3217" s="132"/>
      <c r="PSJ3217" s="132"/>
      <c r="PSK3217" s="132"/>
      <c r="PSL3217" s="132"/>
      <c r="PSM3217" s="132"/>
      <c r="PSN3217" s="132"/>
      <c r="PSO3217" s="132"/>
      <c r="PSP3217" s="132"/>
      <c r="PSQ3217" s="132"/>
      <c r="PSR3217" s="132"/>
      <c r="PSS3217" s="132"/>
      <c r="PST3217" s="132"/>
      <c r="PSU3217" s="132"/>
      <c r="PSV3217" s="132"/>
      <c r="PSW3217" s="132"/>
      <c r="PSX3217" s="132"/>
      <c r="PSY3217" s="132"/>
      <c r="PSZ3217" s="132"/>
      <c r="PTA3217" s="132"/>
      <c r="PTB3217" s="132"/>
      <c r="PTC3217" s="132"/>
      <c r="PTD3217" s="132"/>
      <c r="PTE3217" s="132"/>
      <c r="PTF3217" s="132"/>
      <c r="PTG3217" s="132"/>
      <c r="PTH3217" s="132"/>
      <c r="PTI3217" s="132"/>
      <c r="PTJ3217" s="132"/>
      <c r="PTK3217" s="132"/>
      <c r="PTL3217" s="132"/>
      <c r="PTM3217" s="132"/>
      <c r="PTN3217" s="132"/>
      <c r="PTO3217" s="132"/>
      <c r="PTP3217" s="132"/>
      <c r="PTQ3217" s="132"/>
      <c r="PTR3217" s="132"/>
      <c r="PTS3217" s="132"/>
      <c r="PTT3217" s="132"/>
      <c r="PTU3217" s="132"/>
      <c r="PTV3217" s="132"/>
      <c r="PTW3217" s="132"/>
      <c r="PTX3217" s="132"/>
      <c r="PTY3217" s="132"/>
      <c r="PTZ3217" s="132"/>
      <c r="PUA3217" s="132"/>
      <c r="PUB3217" s="132"/>
      <c r="PUC3217" s="132"/>
      <c r="PUD3217" s="132"/>
      <c r="PUE3217" s="132"/>
      <c r="PUF3217" s="132"/>
      <c r="PUG3217" s="132"/>
      <c r="PUH3217" s="132"/>
      <c r="PUI3217" s="132"/>
      <c r="PUJ3217" s="132"/>
      <c r="PUK3217" s="132"/>
      <c r="PUL3217" s="132"/>
      <c r="PUM3217" s="132"/>
      <c r="PUN3217" s="132"/>
      <c r="PUO3217" s="132"/>
      <c r="PUP3217" s="132"/>
      <c r="PUQ3217" s="132"/>
      <c r="PUR3217" s="132"/>
      <c r="PUS3217" s="132"/>
      <c r="PUT3217" s="132"/>
      <c r="PUU3217" s="132"/>
      <c r="PUV3217" s="132"/>
      <c r="PUW3217" s="132"/>
      <c r="PUX3217" s="132"/>
      <c r="PUY3217" s="132"/>
      <c r="PUZ3217" s="132"/>
      <c r="PVA3217" s="132"/>
      <c r="PVB3217" s="132"/>
      <c r="PVC3217" s="132"/>
      <c r="PVD3217" s="132"/>
      <c r="PVE3217" s="132"/>
      <c r="PVF3217" s="132"/>
      <c r="PVG3217" s="132"/>
      <c r="PVH3217" s="132"/>
      <c r="PVI3217" s="132"/>
      <c r="PVJ3217" s="132"/>
      <c r="PVK3217" s="132"/>
      <c r="PVL3217" s="132"/>
      <c r="PVM3217" s="132"/>
      <c r="PVN3217" s="132"/>
      <c r="PVO3217" s="132"/>
      <c r="PVP3217" s="132"/>
      <c r="PVQ3217" s="132"/>
      <c r="PVR3217" s="132"/>
      <c r="PVS3217" s="132"/>
      <c r="PVT3217" s="132"/>
      <c r="PVU3217" s="132"/>
      <c r="PVV3217" s="132"/>
      <c r="PVW3217" s="132"/>
      <c r="PVX3217" s="132"/>
      <c r="PVY3217" s="132"/>
      <c r="PVZ3217" s="132"/>
      <c r="PWA3217" s="132"/>
      <c r="PWB3217" s="132"/>
      <c r="PWC3217" s="132"/>
      <c r="PWD3217" s="132"/>
      <c r="PWE3217" s="132"/>
      <c r="PWF3217" s="132"/>
      <c r="PWG3217" s="132"/>
      <c r="PWH3217" s="132"/>
      <c r="PWI3217" s="132"/>
      <c r="PWJ3217" s="132"/>
      <c r="PWK3217" s="132"/>
      <c r="PWL3217" s="132"/>
      <c r="PWM3217" s="132"/>
      <c r="PWN3217" s="132"/>
      <c r="PWO3217" s="132"/>
      <c r="PWP3217" s="132"/>
      <c r="PWQ3217" s="132"/>
      <c r="PWR3217" s="132"/>
      <c r="PWS3217" s="132"/>
      <c r="PWT3217" s="132"/>
      <c r="PWU3217" s="132"/>
      <c r="PWV3217" s="132"/>
      <c r="PWW3217" s="132"/>
      <c r="PWX3217" s="132"/>
      <c r="PWY3217" s="132"/>
      <c r="PWZ3217" s="132"/>
      <c r="PXA3217" s="132"/>
      <c r="PXB3217" s="132"/>
      <c r="PXC3217" s="132"/>
      <c r="PXD3217" s="132"/>
      <c r="PXE3217" s="132"/>
      <c r="PXF3217" s="132"/>
      <c r="PXG3217" s="132"/>
      <c r="PXH3217" s="132"/>
      <c r="PXI3217" s="132"/>
      <c r="PXJ3217" s="132"/>
      <c r="PXK3217" s="132"/>
      <c r="PXL3217" s="132"/>
      <c r="PXM3217" s="132"/>
      <c r="PXN3217" s="132"/>
      <c r="PXO3217" s="132"/>
      <c r="PXP3217" s="132"/>
      <c r="PXQ3217" s="132"/>
      <c r="PXR3217" s="132"/>
      <c r="PXS3217" s="132"/>
      <c r="PXT3217" s="132"/>
      <c r="PXU3217" s="132"/>
      <c r="PXV3217" s="132"/>
      <c r="PXW3217" s="132"/>
      <c r="PXX3217" s="132"/>
      <c r="PXY3217" s="132"/>
      <c r="PXZ3217" s="132"/>
      <c r="PYA3217" s="132"/>
      <c r="PYB3217" s="132"/>
      <c r="PYC3217" s="132"/>
      <c r="PYD3217" s="132"/>
      <c r="PYE3217" s="132"/>
      <c r="PYF3217" s="132"/>
      <c r="PYG3217" s="132"/>
      <c r="PYH3217" s="132"/>
      <c r="PYI3217" s="132"/>
      <c r="PYJ3217" s="132"/>
      <c r="PYK3217" s="132"/>
      <c r="PYL3217" s="132"/>
      <c r="PYM3217" s="132"/>
      <c r="PYN3217" s="132"/>
      <c r="PYO3217" s="132"/>
      <c r="PYP3217" s="132"/>
      <c r="PYQ3217" s="132"/>
      <c r="PYR3217" s="132"/>
      <c r="PYS3217" s="132"/>
      <c r="PYT3217" s="132"/>
      <c r="PYU3217" s="132"/>
      <c r="PYV3217" s="132"/>
      <c r="PYW3217" s="132"/>
      <c r="PYX3217" s="132"/>
      <c r="PYY3217" s="132"/>
      <c r="PYZ3217" s="132"/>
      <c r="PZA3217" s="132"/>
      <c r="PZB3217" s="132"/>
      <c r="PZC3217" s="132"/>
      <c r="PZD3217" s="132"/>
      <c r="PZE3217" s="132"/>
      <c r="PZF3217" s="132"/>
      <c r="PZG3217" s="132"/>
      <c r="PZH3217" s="132"/>
      <c r="PZI3217" s="132"/>
      <c r="PZJ3217" s="132"/>
      <c r="PZK3217" s="132"/>
      <c r="PZL3217" s="132"/>
      <c r="PZM3217" s="132"/>
      <c r="PZN3217" s="132"/>
      <c r="PZO3217" s="132"/>
      <c r="PZP3217" s="132"/>
      <c r="PZQ3217" s="132"/>
      <c r="PZR3217" s="132"/>
      <c r="PZS3217" s="132"/>
      <c r="PZT3217" s="132"/>
      <c r="PZU3217" s="132"/>
      <c r="PZV3217" s="132"/>
      <c r="PZW3217" s="132"/>
      <c r="PZX3217" s="132"/>
      <c r="PZY3217" s="132"/>
      <c r="PZZ3217" s="132"/>
      <c r="QAA3217" s="132"/>
      <c r="QAB3217" s="132"/>
      <c r="QAC3217" s="132"/>
      <c r="QAD3217" s="132"/>
      <c r="QAE3217" s="132"/>
      <c r="QAF3217" s="132"/>
      <c r="QAG3217" s="132"/>
      <c r="QAH3217" s="132"/>
      <c r="QAI3217" s="132"/>
      <c r="QAJ3217" s="132"/>
      <c r="QAK3217" s="132"/>
      <c r="QAL3217" s="132"/>
      <c r="QAM3217" s="132"/>
      <c r="QAN3217" s="132"/>
      <c r="QAO3217" s="132"/>
      <c r="QAP3217" s="132"/>
      <c r="QAQ3217" s="132"/>
      <c r="QAR3217" s="132"/>
      <c r="QAS3217" s="132"/>
      <c r="QAT3217" s="132"/>
      <c r="QAU3217" s="132"/>
      <c r="QAV3217" s="132"/>
      <c r="QAW3217" s="132"/>
      <c r="QAX3217" s="132"/>
      <c r="QAY3217" s="132"/>
      <c r="QAZ3217" s="132"/>
      <c r="QBA3217" s="132"/>
      <c r="QBB3217" s="132"/>
      <c r="QBC3217" s="132"/>
      <c r="QBD3217" s="132"/>
      <c r="QBE3217" s="132"/>
      <c r="QBF3217" s="132"/>
      <c r="QBG3217" s="132"/>
      <c r="QBH3217" s="132"/>
      <c r="QBI3217" s="132"/>
      <c r="QBJ3217" s="132"/>
      <c r="QBK3217" s="132"/>
      <c r="QBL3217" s="132"/>
      <c r="QBM3217" s="132"/>
      <c r="QBN3217" s="132"/>
      <c r="QBO3217" s="132"/>
      <c r="QBP3217" s="132"/>
      <c r="QBQ3217" s="132"/>
      <c r="QBR3217" s="132"/>
      <c r="QBS3217" s="132"/>
      <c r="QBT3217" s="132"/>
      <c r="QBU3217" s="132"/>
      <c r="QBV3217" s="132"/>
      <c r="QBW3217" s="132"/>
      <c r="QBX3217" s="132"/>
      <c r="QBY3217" s="132"/>
      <c r="QBZ3217" s="132"/>
      <c r="QCA3217" s="132"/>
      <c r="QCB3217" s="132"/>
      <c r="QCC3217" s="132"/>
      <c r="QCD3217" s="132"/>
      <c r="QCE3217" s="132"/>
      <c r="QCF3217" s="132"/>
      <c r="QCG3217" s="132"/>
      <c r="QCH3217" s="132"/>
      <c r="QCI3217" s="132"/>
      <c r="QCJ3217" s="132"/>
      <c r="QCK3217" s="132"/>
      <c r="QCL3217" s="132"/>
      <c r="QCM3217" s="132"/>
      <c r="QCN3217" s="132"/>
      <c r="QCO3217" s="132"/>
      <c r="QCP3217" s="132"/>
      <c r="QCQ3217" s="132"/>
      <c r="QCR3217" s="132"/>
      <c r="QCS3217" s="132"/>
      <c r="QCT3217" s="132"/>
      <c r="QCU3217" s="132"/>
      <c r="QCV3217" s="132"/>
      <c r="QCW3217" s="132"/>
      <c r="QCX3217" s="132"/>
      <c r="QCY3217" s="132"/>
      <c r="QCZ3217" s="132"/>
      <c r="QDA3217" s="132"/>
      <c r="QDB3217" s="132"/>
      <c r="QDC3217" s="132"/>
      <c r="QDD3217" s="132"/>
      <c r="QDE3217" s="132"/>
      <c r="QDF3217" s="132"/>
      <c r="QDG3217" s="132"/>
      <c r="QDH3217" s="132"/>
      <c r="QDI3217" s="132"/>
      <c r="QDJ3217" s="132"/>
      <c r="QDK3217" s="132"/>
      <c r="QDL3217" s="132"/>
      <c r="QDM3217" s="132"/>
      <c r="QDN3217" s="132"/>
      <c r="QDO3217" s="132"/>
      <c r="QDP3217" s="132"/>
      <c r="QDQ3217" s="132"/>
      <c r="QDR3217" s="132"/>
      <c r="QDS3217" s="132"/>
      <c r="QDT3217" s="132"/>
      <c r="QDU3217" s="132"/>
      <c r="QDV3217" s="132"/>
      <c r="QDW3217" s="132"/>
      <c r="QDX3217" s="132"/>
      <c r="QDY3217" s="132"/>
      <c r="QDZ3217" s="132"/>
      <c r="QEA3217" s="132"/>
      <c r="QEB3217" s="132"/>
      <c r="QEC3217" s="132"/>
      <c r="QED3217" s="132"/>
      <c r="QEE3217" s="132"/>
      <c r="QEF3217" s="132"/>
      <c r="QEG3217" s="132"/>
      <c r="QEH3217" s="132"/>
      <c r="QEI3217" s="132"/>
      <c r="QEJ3217" s="132"/>
      <c r="QEK3217" s="132"/>
      <c r="QEL3217" s="132"/>
      <c r="QEM3217" s="132"/>
      <c r="QEN3217" s="132"/>
      <c r="QEO3217" s="132"/>
      <c r="QEP3217" s="132"/>
      <c r="QEQ3217" s="132"/>
      <c r="QER3217" s="132"/>
      <c r="QES3217" s="132"/>
      <c r="QET3217" s="132"/>
      <c r="QEU3217" s="132"/>
      <c r="QEV3217" s="132"/>
      <c r="QEW3217" s="132"/>
      <c r="QEX3217" s="132"/>
      <c r="QEY3217" s="132"/>
      <c r="QEZ3217" s="132"/>
      <c r="QFA3217" s="132"/>
      <c r="QFB3217" s="132"/>
      <c r="QFC3217" s="132"/>
      <c r="QFD3217" s="132"/>
      <c r="QFE3217" s="132"/>
      <c r="QFF3217" s="132"/>
      <c r="QFG3217" s="132"/>
      <c r="QFH3217" s="132"/>
      <c r="QFI3217" s="132"/>
      <c r="QFJ3217" s="132"/>
      <c r="QFK3217" s="132"/>
      <c r="QFL3217" s="132"/>
      <c r="QFM3217" s="132"/>
      <c r="QFN3217" s="132"/>
      <c r="QFO3217" s="132"/>
      <c r="QFP3217" s="132"/>
      <c r="QFQ3217" s="132"/>
      <c r="QFR3217" s="132"/>
      <c r="QFS3217" s="132"/>
      <c r="QFT3217" s="132"/>
      <c r="QFU3217" s="132"/>
      <c r="QFV3217" s="132"/>
      <c r="QFW3217" s="132"/>
      <c r="QFX3217" s="132"/>
      <c r="QFY3217" s="132"/>
      <c r="QFZ3217" s="132"/>
      <c r="QGA3217" s="132"/>
      <c r="QGB3217" s="132"/>
      <c r="QGC3217" s="132"/>
      <c r="QGD3217" s="132"/>
      <c r="QGE3217" s="132"/>
      <c r="QGF3217" s="132"/>
      <c r="QGG3217" s="132"/>
      <c r="QGH3217" s="132"/>
      <c r="QGI3217" s="132"/>
      <c r="QGJ3217" s="132"/>
      <c r="QGK3217" s="132"/>
      <c r="QGL3217" s="132"/>
      <c r="QGM3217" s="132"/>
      <c r="QGN3217" s="132"/>
      <c r="QGO3217" s="132"/>
      <c r="QGP3217" s="132"/>
      <c r="QGQ3217" s="132"/>
      <c r="QGR3217" s="132"/>
      <c r="QGS3217" s="132"/>
      <c r="QGT3217" s="132"/>
      <c r="QGU3217" s="132"/>
      <c r="QGV3217" s="132"/>
      <c r="QGW3217" s="132"/>
      <c r="QGX3217" s="132"/>
      <c r="QGY3217" s="132"/>
      <c r="QGZ3217" s="132"/>
      <c r="QHA3217" s="132"/>
      <c r="QHB3217" s="132"/>
      <c r="QHC3217" s="132"/>
      <c r="QHD3217" s="132"/>
      <c r="QHE3217" s="132"/>
      <c r="QHF3217" s="132"/>
      <c r="QHG3217" s="132"/>
      <c r="QHH3217" s="132"/>
      <c r="QHI3217" s="132"/>
      <c r="QHJ3217" s="132"/>
      <c r="QHK3217" s="132"/>
      <c r="QHL3217" s="132"/>
      <c r="QHM3217" s="132"/>
      <c r="QHN3217" s="132"/>
      <c r="QHO3217" s="132"/>
      <c r="QHP3217" s="132"/>
      <c r="QHQ3217" s="132"/>
      <c r="QHR3217" s="132"/>
      <c r="QHS3217" s="132"/>
      <c r="QHT3217" s="132"/>
      <c r="QHU3217" s="132"/>
      <c r="QHV3217" s="132"/>
      <c r="QHW3217" s="132"/>
      <c r="QHX3217" s="132"/>
      <c r="QHY3217" s="132"/>
      <c r="QHZ3217" s="132"/>
      <c r="QIA3217" s="132"/>
      <c r="QIB3217" s="132"/>
      <c r="QIC3217" s="132"/>
      <c r="QID3217" s="132"/>
      <c r="QIE3217" s="132"/>
      <c r="QIF3217" s="132"/>
      <c r="QIG3217" s="132"/>
      <c r="QIH3217" s="132"/>
      <c r="QII3217" s="132"/>
      <c r="QIJ3217" s="132"/>
      <c r="QIK3217" s="132"/>
      <c r="QIL3217" s="132"/>
      <c r="QIM3217" s="132"/>
      <c r="QIN3217" s="132"/>
      <c r="QIO3217" s="132"/>
      <c r="QIP3217" s="132"/>
      <c r="QIQ3217" s="132"/>
      <c r="QIR3217" s="132"/>
      <c r="QIS3217" s="132"/>
      <c r="QIT3217" s="132"/>
      <c r="QIU3217" s="132"/>
      <c r="QIV3217" s="132"/>
      <c r="QIW3217" s="132"/>
      <c r="QIX3217" s="132"/>
      <c r="QIY3217" s="132"/>
      <c r="QIZ3217" s="132"/>
      <c r="QJA3217" s="132"/>
      <c r="QJB3217" s="132"/>
      <c r="QJC3217" s="132"/>
      <c r="QJD3217" s="132"/>
      <c r="QJE3217" s="132"/>
      <c r="QJF3217" s="132"/>
      <c r="QJG3217" s="132"/>
      <c r="QJH3217" s="132"/>
      <c r="QJI3217" s="132"/>
      <c r="QJJ3217" s="132"/>
      <c r="QJK3217" s="132"/>
      <c r="QJL3217" s="132"/>
      <c r="QJM3217" s="132"/>
      <c r="QJN3217" s="132"/>
      <c r="QJO3217" s="132"/>
      <c r="QJP3217" s="132"/>
      <c r="QJQ3217" s="132"/>
      <c r="QJR3217" s="132"/>
      <c r="QJS3217" s="132"/>
      <c r="QJT3217" s="132"/>
      <c r="QJU3217" s="132"/>
      <c r="QJV3217" s="132"/>
      <c r="QJW3217" s="132"/>
      <c r="QJX3217" s="132"/>
      <c r="QJY3217" s="132"/>
      <c r="QJZ3217" s="132"/>
      <c r="QKA3217" s="132"/>
      <c r="QKB3217" s="132"/>
      <c r="QKC3217" s="132"/>
      <c r="QKD3217" s="132"/>
      <c r="QKE3217" s="132"/>
      <c r="QKF3217" s="132"/>
      <c r="QKG3217" s="132"/>
      <c r="QKH3217" s="132"/>
      <c r="QKI3217" s="132"/>
      <c r="QKJ3217" s="132"/>
      <c r="QKK3217" s="132"/>
      <c r="QKL3217" s="132"/>
      <c r="QKM3217" s="132"/>
      <c r="QKN3217" s="132"/>
      <c r="QKO3217" s="132"/>
      <c r="QKP3217" s="132"/>
      <c r="QKQ3217" s="132"/>
      <c r="QKR3217" s="132"/>
      <c r="QKS3217" s="132"/>
      <c r="QKT3217" s="132"/>
      <c r="QKU3217" s="132"/>
      <c r="QKV3217" s="132"/>
      <c r="QKW3217" s="132"/>
      <c r="QKX3217" s="132"/>
      <c r="QKY3217" s="132"/>
      <c r="QKZ3217" s="132"/>
      <c r="QLA3217" s="132"/>
      <c r="QLB3217" s="132"/>
      <c r="QLC3217" s="132"/>
      <c r="QLD3217" s="132"/>
      <c r="QLE3217" s="132"/>
      <c r="QLF3217" s="132"/>
      <c r="QLG3217" s="132"/>
      <c r="QLH3217" s="132"/>
      <c r="QLI3217" s="132"/>
      <c r="QLJ3217" s="132"/>
      <c r="QLK3217" s="132"/>
      <c r="QLL3217" s="132"/>
      <c r="QLM3217" s="132"/>
      <c r="QLN3217" s="132"/>
      <c r="QLO3217" s="132"/>
      <c r="QLP3217" s="132"/>
      <c r="QLQ3217" s="132"/>
      <c r="QLR3217" s="132"/>
      <c r="QLS3217" s="132"/>
      <c r="QLT3217" s="132"/>
      <c r="QLU3217" s="132"/>
      <c r="QLV3217" s="132"/>
      <c r="QLW3217" s="132"/>
      <c r="QLX3217" s="132"/>
      <c r="QLY3217" s="132"/>
      <c r="QLZ3217" s="132"/>
      <c r="QMA3217" s="132"/>
      <c r="QMB3217" s="132"/>
      <c r="QMC3217" s="132"/>
      <c r="QMD3217" s="132"/>
      <c r="QME3217" s="132"/>
      <c r="QMF3217" s="132"/>
      <c r="QMG3217" s="132"/>
      <c r="QMH3217" s="132"/>
      <c r="QMI3217" s="132"/>
      <c r="QMJ3217" s="132"/>
      <c r="QMK3217" s="132"/>
      <c r="QML3217" s="132"/>
      <c r="QMM3217" s="132"/>
      <c r="QMN3217" s="132"/>
      <c r="QMO3217" s="132"/>
      <c r="QMP3217" s="132"/>
      <c r="QMQ3217" s="132"/>
      <c r="QMR3217" s="132"/>
      <c r="QMS3217" s="132"/>
      <c r="QMT3217" s="132"/>
      <c r="QMU3217" s="132"/>
      <c r="QMV3217" s="132"/>
      <c r="QMW3217" s="132"/>
      <c r="QMX3217" s="132"/>
      <c r="QMY3217" s="132"/>
      <c r="QMZ3217" s="132"/>
      <c r="QNA3217" s="132"/>
      <c r="QNB3217" s="132"/>
      <c r="QNC3217" s="132"/>
      <c r="QND3217" s="132"/>
      <c r="QNE3217" s="132"/>
      <c r="QNF3217" s="132"/>
      <c r="QNG3217" s="132"/>
      <c r="QNH3217" s="132"/>
      <c r="QNI3217" s="132"/>
      <c r="QNJ3217" s="132"/>
      <c r="QNK3217" s="132"/>
      <c r="QNL3217" s="132"/>
      <c r="QNM3217" s="132"/>
      <c r="QNN3217" s="132"/>
      <c r="QNO3217" s="132"/>
      <c r="QNP3217" s="132"/>
      <c r="QNQ3217" s="132"/>
      <c r="QNR3217" s="132"/>
      <c r="QNS3217" s="132"/>
      <c r="QNT3217" s="132"/>
      <c r="QNU3217" s="132"/>
      <c r="QNV3217" s="132"/>
      <c r="QNW3217" s="132"/>
      <c r="QNX3217" s="132"/>
      <c r="QNY3217" s="132"/>
      <c r="QNZ3217" s="132"/>
      <c r="QOA3217" s="132"/>
      <c r="QOB3217" s="132"/>
      <c r="QOC3217" s="132"/>
      <c r="QOD3217" s="132"/>
      <c r="QOE3217" s="132"/>
      <c r="QOF3217" s="132"/>
      <c r="QOG3217" s="132"/>
      <c r="QOH3217" s="132"/>
      <c r="QOI3217" s="132"/>
      <c r="QOJ3217" s="132"/>
      <c r="QOK3217" s="132"/>
      <c r="QOL3217" s="132"/>
      <c r="QOM3217" s="132"/>
      <c r="QON3217" s="132"/>
      <c r="QOO3217" s="132"/>
      <c r="QOP3217" s="132"/>
      <c r="QOQ3217" s="132"/>
      <c r="QOR3217" s="132"/>
      <c r="QOS3217" s="132"/>
      <c r="QOT3217" s="132"/>
      <c r="QOU3217" s="132"/>
      <c r="QOV3217" s="132"/>
      <c r="QOW3217" s="132"/>
      <c r="QOX3217" s="132"/>
      <c r="QOY3217" s="132"/>
      <c r="QOZ3217" s="132"/>
      <c r="QPA3217" s="132"/>
      <c r="QPB3217" s="132"/>
      <c r="QPC3217" s="132"/>
      <c r="QPD3217" s="132"/>
      <c r="QPE3217" s="132"/>
      <c r="QPF3217" s="132"/>
      <c r="QPG3217" s="132"/>
      <c r="QPH3217" s="132"/>
      <c r="QPI3217" s="132"/>
      <c r="QPJ3217" s="132"/>
      <c r="QPK3217" s="132"/>
      <c r="QPL3217" s="132"/>
      <c r="QPM3217" s="132"/>
      <c r="QPN3217" s="132"/>
      <c r="QPO3217" s="132"/>
      <c r="QPP3217" s="132"/>
      <c r="QPQ3217" s="132"/>
      <c r="QPR3217" s="132"/>
      <c r="QPS3217" s="132"/>
      <c r="QPT3217" s="132"/>
      <c r="QPU3217" s="132"/>
      <c r="QPV3217" s="132"/>
      <c r="QPW3217" s="132"/>
      <c r="QPX3217" s="132"/>
      <c r="QPY3217" s="132"/>
      <c r="QPZ3217" s="132"/>
      <c r="QQA3217" s="132"/>
      <c r="QQB3217" s="132"/>
      <c r="QQC3217" s="132"/>
      <c r="QQD3217" s="132"/>
      <c r="QQE3217" s="132"/>
      <c r="QQF3217" s="132"/>
      <c r="QQG3217" s="132"/>
      <c r="QQH3217" s="132"/>
      <c r="QQI3217" s="132"/>
      <c r="QQJ3217" s="132"/>
      <c r="QQK3217" s="132"/>
      <c r="QQL3217" s="132"/>
      <c r="QQM3217" s="132"/>
      <c r="QQN3217" s="132"/>
      <c r="QQO3217" s="132"/>
      <c r="QQP3217" s="132"/>
      <c r="QQQ3217" s="132"/>
      <c r="QQR3217" s="132"/>
      <c r="QQS3217" s="132"/>
      <c r="QQT3217" s="132"/>
      <c r="QQU3217" s="132"/>
      <c r="QQV3217" s="132"/>
      <c r="QQW3217" s="132"/>
      <c r="QQX3217" s="132"/>
      <c r="QQY3217" s="132"/>
      <c r="QQZ3217" s="132"/>
      <c r="QRA3217" s="132"/>
      <c r="QRB3217" s="132"/>
      <c r="QRC3217" s="132"/>
      <c r="QRD3217" s="132"/>
      <c r="QRE3217" s="132"/>
      <c r="QRF3217" s="132"/>
      <c r="QRG3217" s="132"/>
      <c r="QRH3217" s="132"/>
      <c r="QRI3217" s="132"/>
      <c r="QRJ3217" s="132"/>
      <c r="QRK3217" s="132"/>
      <c r="QRL3217" s="132"/>
      <c r="QRM3217" s="132"/>
      <c r="QRN3217" s="132"/>
      <c r="QRO3217" s="132"/>
      <c r="QRP3217" s="132"/>
      <c r="QRQ3217" s="132"/>
      <c r="QRR3217" s="132"/>
      <c r="QRS3217" s="132"/>
      <c r="QRT3217" s="132"/>
      <c r="QRU3217" s="132"/>
      <c r="QRV3217" s="132"/>
      <c r="QRW3217" s="132"/>
      <c r="QRX3217" s="132"/>
      <c r="QRY3217" s="132"/>
      <c r="QRZ3217" s="132"/>
      <c r="QSA3217" s="132"/>
      <c r="QSB3217" s="132"/>
      <c r="QSC3217" s="132"/>
      <c r="QSD3217" s="132"/>
      <c r="QSE3217" s="132"/>
      <c r="QSF3217" s="132"/>
      <c r="QSG3217" s="132"/>
      <c r="QSH3217" s="132"/>
      <c r="QSI3217" s="132"/>
      <c r="QSJ3217" s="132"/>
      <c r="QSK3217" s="132"/>
      <c r="QSL3217" s="132"/>
      <c r="QSM3217" s="132"/>
      <c r="QSN3217" s="132"/>
      <c r="QSO3217" s="132"/>
      <c r="QSP3217" s="132"/>
      <c r="QSQ3217" s="132"/>
      <c r="QSR3217" s="132"/>
      <c r="QSS3217" s="132"/>
      <c r="QST3217" s="132"/>
      <c r="QSU3217" s="132"/>
      <c r="QSV3217" s="132"/>
      <c r="QSW3217" s="132"/>
      <c r="QSX3217" s="132"/>
      <c r="QSY3217" s="132"/>
      <c r="QSZ3217" s="132"/>
      <c r="QTA3217" s="132"/>
      <c r="QTB3217" s="132"/>
      <c r="QTC3217" s="132"/>
      <c r="QTD3217" s="132"/>
      <c r="QTE3217" s="132"/>
      <c r="QTF3217" s="132"/>
      <c r="QTG3217" s="132"/>
      <c r="QTH3217" s="132"/>
      <c r="QTI3217" s="132"/>
      <c r="QTJ3217" s="132"/>
      <c r="QTK3217" s="132"/>
      <c r="QTL3217" s="132"/>
      <c r="QTM3217" s="132"/>
      <c r="QTN3217" s="132"/>
      <c r="QTO3217" s="132"/>
      <c r="QTP3217" s="132"/>
      <c r="QTQ3217" s="132"/>
      <c r="QTR3217" s="132"/>
      <c r="QTS3217" s="132"/>
      <c r="QTT3217" s="132"/>
      <c r="QTU3217" s="132"/>
      <c r="QTV3217" s="132"/>
      <c r="QTW3217" s="132"/>
      <c r="QTX3217" s="132"/>
      <c r="QTY3217" s="132"/>
      <c r="QTZ3217" s="132"/>
      <c r="QUA3217" s="132"/>
      <c r="QUB3217" s="132"/>
      <c r="QUC3217" s="132"/>
      <c r="QUD3217" s="132"/>
      <c r="QUE3217" s="132"/>
      <c r="QUF3217" s="132"/>
      <c r="QUG3217" s="132"/>
      <c r="QUH3217" s="132"/>
      <c r="QUI3217" s="132"/>
      <c r="QUJ3217" s="132"/>
      <c r="QUK3217" s="132"/>
      <c r="QUL3217" s="132"/>
      <c r="QUM3217" s="132"/>
      <c r="QUN3217" s="132"/>
      <c r="QUO3217" s="132"/>
      <c r="QUP3217" s="132"/>
      <c r="QUQ3217" s="132"/>
      <c r="QUR3217" s="132"/>
      <c r="QUS3217" s="132"/>
      <c r="QUT3217" s="132"/>
      <c r="QUU3217" s="132"/>
      <c r="QUV3217" s="132"/>
      <c r="QUW3217" s="132"/>
      <c r="QUX3217" s="132"/>
      <c r="QUY3217" s="132"/>
      <c r="QUZ3217" s="132"/>
      <c r="QVA3217" s="132"/>
      <c r="QVB3217" s="132"/>
      <c r="QVC3217" s="132"/>
      <c r="QVD3217" s="132"/>
      <c r="QVE3217" s="132"/>
      <c r="QVF3217" s="132"/>
      <c r="QVG3217" s="132"/>
      <c r="QVH3217" s="132"/>
      <c r="QVI3217" s="132"/>
      <c r="QVJ3217" s="132"/>
      <c r="QVK3217" s="132"/>
      <c r="QVL3217" s="132"/>
      <c r="QVM3217" s="132"/>
      <c r="QVN3217" s="132"/>
      <c r="QVO3217" s="132"/>
      <c r="QVP3217" s="132"/>
      <c r="QVQ3217" s="132"/>
      <c r="QVR3217" s="132"/>
      <c r="QVS3217" s="132"/>
      <c r="QVT3217" s="132"/>
      <c r="QVU3217" s="132"/>
      <c r="QVV3217" s="132"/>
      <c r="QVW3217" s="132"/>
      <c r="QVX3217" s="132"/>
      <c r="QVY3217" s="132"/>
      <c r="QVZ3217" s="132"/>
      <c r="QWA3217" s="132"/>
      <c r="QWB3217" s="132"/>
      <c r="QWC3217" s="132"/>
      <c r="QWD3217" s="132"/>
      <c r="QWE3217" s="132"/>
      <c r="QWF3217" s="132"/>
      <c r="QWG3217" s="132"/>
      <c r="QWH3217" s="132"/>
      <c r="QWI3217" s="132"/>
      <c r="QWJ3217" s="132"/>
      <c r="QWK3217" s="132"/>
      <c r="QWL3217" s="132"/>
      <c r="QWM3217" s="132"/>
      <c r="QWN3217" s="132"/>
      <c r="QWO3217" s="132"/>
      <c r="QWP3217" s="132"/>
      <c r="QWQ3217" s="132"/>
      <c r="QWR3217" s="132"/>
      <c r="QWS3217" s="132"/>
      <c r="QWT3217" s="132"/>
      <c r="QWU3217" s="132"/>
      <c r="QWV3217" s="132"/>
      <c r="QWW3217" s="132"/>
      <c r="QWX3217" s="132"/>
      <c r="QWY3217" s="132"/>
      <c r="QWZ3217" s="132"/>
      <c r="QXA3217" s="132"/>
      <c r="QXB3217" s="132"/>
      <c r="QXC3217" s="132"/>
      <c r="QXD3217" s="132"/>
      <c r="QXE3217" s="132"/>
      <c r="QXF3217" s="132"/>
      <c r="QXG3217" s="132"/>
      <c r="QXH3217" s="132"/>
      <c r="QXI3217" s="132"/>
      <c r="QXJ3217" s="132"/>
      <c r="QXK3217" s="132"/>
      <c r="QXL3217" s="132"/>
      <c r="QXM3217" s="132"/>
      <c r="QXN3217" s="132"/>
      <c r="QXO3217" s="132"/>
      <c r="QXP3217" s="132"/>
      <c r="QXQ3217" s="132"/>
      <c r="QXR3217" s="132"/>
      <c r="QXS3217" s="132"/>
      <c r="QXT3217" s="132"/>
      <c r="QXU3217" s="132"/>
      <c r="QXV3217" s="132"/>
      <c r="QXW3217" s="132"/>
      <c r="QXX3217" s="132"/>
      <c r="QXY3217" s="132"/>
      <c r="QXZ3217" s="132"/>
      <c r="QYA3217" s="132"/>
      <c r="QYB3217" s="132"/>
      <c r="QYC3217" s="132"/>
      <c r="QYD3217" s="132"/>
      <c r="QYE3217" s="132"/>
      <c r="QYF3217" s="132"/>
      <c r="QYG3217" s="132"/>
      <c r="QYH3217" s="132"/>
      <c r="QYI3217" s="132"/>
      <c r="QYJ3217" s="132"/>
      <c r="QYK3217" s="132"/>
      <c r="QYL3217" s="132"/>
      <c r="QYM3217" s="132"/>
      <c r="QYN3217" s="132"/>
      <c r="QYO3217" s="132"/>
      <c r="QYP3217" s="132"/>
      <c r="QYQ3217" s="132"/>
      <c r="QYR3217" s="132"/>
      <c r="QYS3217" s="132"/>
      <c r="QYT3217" s="132"/>
      <c r="QYU3217" s="132"/>
      <c r="QYV3217" s="132"/>
      <c r="QYW3217" s="132"/>
      <c r="QYX3217" s="132"/>
      <c r="QYY3217" s="132"/>
      <c r="QYZ3217" s="132"/>
      <c r="QZA3217" s="132"/>
      <c r="QZB3217" s="132"/>
      <c r="QZC3217" s="132"/>
      <c r="QZD3217" s="132"/>
      <c r="QZE3217" s="132"/>
      <c r="QZF3217" s="132"/>
      <c r="QZG3217" s="132"/>
      <c r="QZH3217" s="132"/>
      <c r="QZI3217" s="132"/>
      <c r="QZJ3217" s="132"/>
      <c r="QZK3217" s="132"/>
      <c r="QZL3217" s="132"/>
      <c r="QZM3217" s="132"/>
      <c r="QZN3217" s="132"/>
      <c r="QZO3217" s="132"/>
      <c r="QZP3217" s="132"/>
      <c r="QZQ3217" s="132"/>
      <c r="QZR3217" s="132"/>
      <c r="QZS3217" s="132"/>
      <c r="QZT3217" s="132"/>
      <c r="QZU3217" s="132"/>
      <c r="QZV3217" s="132"/>
      <c r="QZW3217" s="132"/>
      <c r="QZX3217" s="132"/>
      <c r="QZY3217" s="132"/>
      <c r="QZZ3217" s="132"/>
      <c r="RAA3217" s="132"/>
      <c r="RAB3217" s="132"/>
      <c r="RAC3217" s="132"/>
      <c r="RAD3217" s="132"/>
      <c r="RAE3217" s="132"/>
      <c r="RAF3217" s="132"/>
      <c r="RAG3217" s="132"/>
      <c r="RAH3217" s="132"/>
      <c r="RAI3217" s="132"/>
      <c r="RAJ3217" s="132"/>
      <c r="RAK3217" s="132"/>
      <c r="RAL3217" s="132"/>
      <c r="RAM3217" s="132"/>
      <c r="RAN3217" s="132"/>
      <c r="RAO3217" s="132"/>
      <c r="RAP3217" s="132"/>
      <c r="RAQ3217" s="132"/>
      <c r="RAR3217" s="132"/>
      <c r="RAS3217" s="132"/>
      <c r="RAT3217" s="132"/>
      <c r="RAU3217" s="132"/>
      <c r="RAV3217" s="132"/>
      <c r="RAW3217" s="132"/>
      <c r="RAX3217" s="132"/>
      <c r="RAY3217" s="132"/>
      <c r="RAZ3217" s="132"/>
      <c r="RBA3217" s="132"/>
      <c r="RBB3217" s="132"/>
      <c r="RBC3217" s="132"/>
      <c r="RBD3217" s="132"/>
      <c r="RBE3217" s="132"/>
      <c r="RBF3217" s="132"/>
      <c r="RBG3217" s="132"/>
      <c r="RBH3217" s="132"/>
      <c r="RBI3217" s="132"/>
      <c r="RBJ3217" s="132"/>
      <c r="RBK3217" s="132"/>
      <c r="RBL3217" s="132"/>
      <c r="RBM3217" s="132"/>
      <c r="RBN3217" s="132"/>
      <c r="RBO3217" s="132"/>
      <c r="RBP3217" s="132"/>
      <c r="RBQ3217" s="132"/>
      <c r="RBR3217" s="132"/>
      <c r="RBS3217" s="132"/>
      <c r="RBT3217" s="132"/>
      <c r="RBU3217" s="132"/>
      <c r="RBV3217" s="132"/>
      <c r="RBW3217" s="132"/>
      <c r="RBX3217" s="132"/>
      <c r="RBY3217" s="132"/>
      <c r="RBZ3217" s="132"/>
      <c r="RCA3217" s="132"/>
      <c r="RCB3217" s="132"/>
      <c r="RCC3217" s="132"/>
      <c r="RCD3217" s="132"/>
      <c r="RCE3217" s="132"/>
      <c r="RCF3217" s="132"/>
      <c r="RCG3217" s="132"/>
      <c r="RCH3217" s="132"/>
      <c r="RCI3217" s="132"/>
      <c r="RCJ3217" s="132"/>
      <c r="RCK3217" s="132"/>
      <c r="RCL3217" s="132"/>
      <c r="RCM3217" s="132"/>
      <c r="RCN3217" s="132"/>
      <c r="RCO3217" s="132"/>
      <c r="RCP3217" s="132"/>
      <c r="RCQ3217" s="132"/>
      <c r="RCR3217" s="132"/>
      <c r="RCS3217" s="132"/>
      <c r="RCT3217" s="132"/>
      <c r="RCU3217" s="132"/>
      <c r="RCV3217" s="132"/>
      <c r="RCW3217" s="132"/>
      <c r="RCX3217" s="132"/>
      <c r="RCY3217" s="132"/>
      <c r="RCZ3217" s="132"/>
      <c r="RDA3217" s="132"/>
      <c r="RDB3217" s="132"/>
      <c r="RDC3217" s="132"/>
      <c r="RDD3217" s="132"/>
      <c r="RDE3217" s="132"/>
      <c r="RDF3217" s="132"/>
      <c r="RDG3217" s="132"/>
      <c r="RDH3217" s="132"/>
      <c r="RDI3217" s="132"/>
      <c r="RDJ3217" s="132"/>
      <c r="RDK3217" s="132"/>
      <c r="RDL3217" s="132"/>
      <c r="RDM3217" s="132"/>
      <c r="RDN3217" s="132"/>
      <c r="RDO3217" s="132"/>
      <c r="RDP3217" s="132"/>
      <c r="RDQ3217" s="132"/>
      <c r="RDR3217" s="132"/>
      <c r="RDS3217" s="132"/>
      <c r="RDT3217" s="132"/>
      <c r="RDU3217" s="132"/>
      <c r="RDV3217" s="132"/>
      <c r="RDW3217" s="132"/>
      <c r="RDX3217" s="132"/>
      <c r="RDY3217" s="132"/>
      <c r="RDZ3217" s="132"/>
      <c r="REA3217" s="132"/>
      <c r="REB3217" s="132"/>
      <c r="REC3217" s="132"/>
      <c r="RED3217" s="132"/>
      <c r="REE3217" s="132"/>
      <c r="REF3217" s="132"/>
      <c r="REG3217" s="132"/>
      <c r="REH3217" s="132"/>
      <c r="REI3217" s="132"/>
      <c r="REJ3217" s="132"/>
      <c r="REK3217" s="132"/>
      <c r="REL3217" s="132"/>
      <c r="REM3217" s="132"/>
      <c r="REN3217" s="132"/>
      <c r="REO3217" s="132"/>
      <c r="REP3217" s="132"/>
      <c r="REQ3217" s="132"/>
      <c r="RER3217" s="132"/>
      <c r="RES3217" s="132"/>
      <c r="RET3217" s="132"/>
      <c r="REU3217" s="132"/>
      <c r="REV3217" s="132"/>
      <c r="REW3217" s="132"/>
      <c r="REX3217" s="132"/>
      <c r="REY3217" s="132"/>
      <c r="REZ3217" s="132"/>
      <c r="RFA3217" s="132"/>
      <c r="RFB3217" s="132"/>
      <c r="RFC3217" s="132"/>
      <c r="RFD3217" s="132"/>
      <c r="RFE3217" s="132"/>
      <c r="RFF3217" s="132"/>
      <c r="RFG3217" s="132"/>
      <c r="RFH3217" s="132"/>
      <c r="RFI3217" s="132"/>
      <c r="RFJ3217" s="132"/>
      <c r="RFK3217" s="132"/>
      <c r="RFL3217" s="132"/>
      <c r="RFM3217" s="132"/>
      <c r="RFN3217" s="132"/>
      <c r="RFO3217" s="132"/>
      <c r="RFP3217" s="132"/>
      <c r="RFQ3217" s="132"/>
      <c r="RFR3217" s="132"/>
      <c r="RFS3217" s="132"/>
      <c r="RFT3217" s="132"/>
      <c r="RFU3217" s="132"/>
      <c r="RFV3217" s="132"/>
      <c r="RFW3217" s="132"/>
      <c r="RFX3217" s="132"/>
      <c r="RFY3217" s="132"/>
      <c r="RFZ3217" s="132"/>
      <c r="RGA3217" s="132"/>
      <c r="RGB3217" s="132"/>
      <c r="RGC3217" s="132"/>
      <c r="RGD3217" s="132"/>
      <c r="RGE3217" s="132"/>
      <c r="RGF3217" s="132"/>
      <c r="RGG3217" s="132"/>
      <c r="RGH3217" s="132"/>
      <c r="RGI3217" s="132"/>
      <c r="RGJ3217" s="132"/>
      <c r="RGK3217" s="132"/>
      <c r="RGL3217" s="132"/>
      <c r="RGM3217" s="132"/>
      <c r="RGN3217" s="132"/>
      <c r="RGO3217" s="132"/>
      <c r="RGP3217" s="132"/>
      <c r="RGQ3217" s="132"/>
      <c r="RGR3217" s="132"/>
      <c r="RGS3217" s="132"/>
      <c r="RGT3217" s="132"/>
      <c r="RGU3217" s="132"/>
      <c r="RGV3217" s="132"/>
      <c r="RGW3217" s="132"/>
      <c r="RGX3217" s="132"/>
      <c r="RGY3217" s="132"/>
      <c r="RGZ3217" s="132"/>
      <c r="RHA3217" s="132"/>
      <c r="RHB3217" s="132"/>
      <c r="RHC3217" s="132"/>
      <c r="RHD3217" s="132"/>
      <c r="RHE3217" s="132"/>
      <c r="RHF3217" s="132"/>
      <c r="RHG3217" s="132"/>
      <c r="RHH3217" s="132"/>
      <c r="RHI3217" s="132"/>
      <c r="RHJ3217" s="132"/>
      <c r="RHK3217" s="132"/>
      <c r="RHL3217" s="132"/>
      <c r="RHM3217" s="132"/>
      <c r="RHN3217" s="132"/>
      <c r="RHO3217" s="132"/>
      <c r="RHP3217" s="132"/>
      <c r="RHQ3217" s="132"/>
      <c r="RHR3217" s="132"/>
      <c r="RHS3217" s="132"/>
      <c r="RHT3217" s="132"/>
      <c r="RHU3217" s="132"/>
      <c r="RHV3217" s="132"/>
      <c r="RHW3217" s="132"/>
      <c r="RHX3217" s="132"/>
      <c r="RHY3217" s="132"/>
      <c r="RHZ3217" s="132"/>
      <c r="RIA3217" s="132"/>
      <c r="RIB3217" s="132"/>
      <c r="RIC3217" s="132"/>
      <c r="RID3217" s="132"/>
      <c r="RIE3217" s="132"/>
      <c r="RIF3217" s="132"/>
      <c r="RIG3217" s="132"/>
      <c r="RIH3217" s="132"/>
      <c r="RII3217" s="132"/>
      <c r="RIJ3217" s="132"/>
      <c r="RIK3217" s="132"/>
      <c r="RIL3217" s="132"/>
      <c r="RIM3217" s="132"/>
      <c r="RIN3217" s="132"/>
      <c r="RIO3217" s="132"/>
      <c r="RIP3217" s="132"/>
      <c r="RIQ3217" s="132"/>
      <c r="RIR3217" s="132"/>
      <c r="RIS3217" s="132"/>
      <c r="RIT3217" s="132"/>
      <c r="RIU3217" s="132"/>
      <c r="RIV3217" s="132"/>
      <c r="RIW3217" s="132"/>
      <c r="RIX3217" s="132"/>
      <c r="RIY3217" s="132"/>
      <c r="RIZ3217" s="132"/>
      <c r="RJA3217" s="132"/>
      <c r="RJB3217" s="132"/>
      <c r="RJC3217" s="132"/>
      <c r="RJD3217" s="132"/>
      <c r="RJE3217" s="132"/>
      <c r="RJF3217" s="132"/>
      <c r="RJG3217" s="132"/>
      <c r="RJH3217" s="132"/>
      <c r="RJI3217" s="132"/>
      <c r="RJJ3217" s="132"/>
      <c r="RJK3217" s="132"/>
      <c r="RJL3217" s="132"/>
      <c r="RJM3217" s="132"/>
      <c r="RJN3217" s="132"/>
      <c r="RJO3217" s="132"/>
      <c r="RJP3217" s="132"/>
      <c r="RJQ3217" s="132"/>
      <c r="RJR3217" s="132"/>
      <c r="RJS3217" s="132"/>
      <c r="RJT3217" s="132"/>
      <c r="RJU3217" s="132"/>
      <c r="RJV3217" s="132"/>
      <c r="RJW3217" s="132"/>
      <c r="RJX3217" s="132"/>
      <c r="RJY3217" s="132"/>
      <c r="RJZ3217" s="132"/>
      <c r="RKA3217" s="132"/>
      <c r="RKB3217" s="132"/>
      <c r="RKC3217" s="132"/>
      <c r="RKD3217" s="132"/>
      <c r="RKE3217" s="132"/>
      <c r="RKF3217" s="132"/>
      <c r="RKG3217" s="132"/>
      <c r="RKH3217" s="132"/>
      <c r="RKI3217" s="132"/>
      <c r="RKJ3217" s="132"/>
      <c r="RKK3217" s="132"/>
      <c r="RKL3217" s="132"/>
      <c r="RKM3217" s="132"/>
      <c r="RKN3217" s="132"/>
      <c r="RKO3217" s="132"/>
      <c r="RKP3217" s="132"/>
      <c r="RKQ3217" s="132"/>
      <c r="RKR3217" s="132"/>
      <c r="RKS3217" s="132"/>
      <c r="RKT3217" s="132"/>
      <c r="RKU3217" s="132"/>
      <c r="RKV3217" s="132"/>
      <c r="RKW3217" s="132"/>
      <c r="RKX3217" s="132"/>
      <c r="RKY3217" s="132"/>
      <c r="RKZ3217" s="132"/>
      <c r="RLA3217" s="132"/>
      <c r="RLB3217" s="132"/>
      <c r="RLC3217" s="132"/>
      <c r="RLD3217" s="132"/>
      <c r="RLE3217" s="132"/>
      <c r="RLF3217" s="132"/>
      <c r="RLG3217" s="132"/>
      <c r="RLH3217" s="132"/>
      <c r="RLI3217" s="132"/>
      <c r="RLJ3217" s="132"/>
      <c r="RLK3217" s="132"/>
      <c r="RLL3217" s="132"/>
      <c r="RLM3217" s="132"/>
      <c r="RLN3217" s="132"/>
      <c r="RLO3217" s="132"/>
      <c r="RLP3217" s="132"/>
      <c r="RLQ3217" s="132"/>
      <c r="RLR3217" s="132"/>
      <c r="RLS3217" s="132"/>
      <c r="RLT3217" s="132"/>
      <c r="RLU3217" s="132"/>
      <c r="RLV3217" s="132"/>
      <c r="RLW3217" s="132"/>
      <c r="RLX3217" s="132"/>
      <c r="RLY3217" s="132"/>
      <c r="RLZ3217" s="132"/>
      <c r="RMA3217" s="132"/>
      <c r="RMB3217" s="132"/>
      <c r="RMC3217" s="132"/>
      <c r="RMD3217" s="132"/>
      <c r="RME3217" s="132"/>
      <c r="RMF3217" s="132"/>
      <c r="RMG3217" s="132"/>
      <c r="RMH3217" s="132"/>
      <c r="RMI3217" s="132"/>
      <c r="RMJ3217" s="132"/>
      <c r="RMK3217" s="132"/>
      <c r="RML3217" s="132"/>
      <c r="RMM3217" s="132"/>
      <c r="RMN3217" s="132"/>
      <c r="RMO3217" s="132"/>
      <c r="RMP3217" s="132"/>
      <c r="RMQ3217" s="132"/>
      <c r="RMR3217" s="132"/>
      <c r="RMS3217" s="132"/>
      <c r="RMT3217" s="132"/>
      <c r="RMU3217" s="132"/>
      <c r="RMV3217" s="132"/>
      <c r="RMW3217" s="132"/>
      <c r="RMX3217" s="132"/>
      <c r="RMY3217" s="132"/>
      <c r="RMZ3217" s="132"/>
      <c r="RNA3217" s="132"/>
      <c r="RNB3217" s="132"/>
      <c r="RNC3217" s="132"/>
      <c r="RND3217" s="132"/>
      <c r="RNE3217" s="132"/>
      <c r="RNF3217" s="132"/>
      <c r="RNG3217" s="132"/>
      <c r="RNH3217" s="132"/>
      <c r="RNI3217" s="132"/>
      <c r="RNJ3217" s="132"/>
      <c r="RNK3217" s="132"/>
      <c r="RNL3217" s="132"/>
      <c r="RNM3217" s="132"/>
      <c r="RNN3217" s="132"/>
      <c r="RNO3217" s="132"/>
      <c r="RNP3217" s="132"/>
      <c r="RNQ3217" s="132"/>
      <c r="RNR3217" s="132"/>
      <c r="RNS3217" s="132"/>
      <c r="RNT3217" s="132"/>
      <c r="RNU3217" s="132"/>
      <c r="RNV3217" s="132"/>
      <c r="RNW3217" s="132"/>
      <c r="RNX3217" s="132"/>
      <c r="RNY3217" s="132"/>
      <c r="RNZ3217" s="132"/>
      <c r="ROA3217" s="132"/>
      <c r="ROB3217" s="132"/>
      <c r="ROC3217" s="132"/>
      <c r="ROD3217" s="132"/>
      <c r="ROE3217" s="132"/>
      <c r="ROF3217" s="132"/>
      <c r="ROG3217" s="132"/>
      <c r="ROH3217" s="132"/>
      <c r="ROI3217" s="132"/>
      <c r="ROJ3217" s="132"/>
      <c r="ROK3217" s="132"/>
      <c r="ROL3217" s="132"/>
      <c r="ROM3217" s="132"/>
      <c r="RON3217" s="132"/>
      <c r="ROO3217" s="132"/>
      <c r="ROP3217" s="132"/>
      <c r="ROQ3217" s="132"/>
      <c r="ROR3217" s="132"/>
      <c r="ROS3217" s="132"/>
      <c r="ROT3217" s="132"/>
      <c r="ROU3217" s="132"/>
      <c r="ROV3217" s="132"/>
      <c r="ROW3217" s="132"/>
      <c r="ROX3217" s="132"/>
      <c r="ROY3217" s="132"/>
      <c r="ROZ3217" s="132"/>
      <c r="RPA3217" s="132"/>
      <c r="RPB3217" s="132"/>
      <c r="RPC3217" s="132"/>
      <c r="RPD3217" s="132"/>
      <c r="RPE3217" s="132"/>
      <c r="RPF3217" s="132"/>
      <c r="RPG3217" s="132"/>
      <c r="RPH3217" s="132"/>
      <c r="RPI3217" s="132"/>
      <c r="RPJ3217" s="132"/>
      <c r="RPK3217" s="132"/>
      <c r="RPL3217" s="132"/>
      <c r="RPM3217" s="132"/>
      <c r="RPN3217" s="132"/>
      <c r="RPO3217" s="132"/>
      <c r="RPP3217" s="132"/>
      <c r="RPQ3217" s="132"/>
      <c r="RPR3217" s="132"/>
      <c r="RPS3217" s="132"/>
      <c r="RPT3217" s="132"/>
      <c r="RPU3217" s="132"/>
      <c r="RPV3217" s="132"/>
      <c r="RPW3217" s="132"/>
      <c r="RPX3217" s="132"/>
      <c r="RPY3217" s="132"/>
      <c r="RPZ3217" s="132"/>
      <c r="RQA3217" s="132"/>
      <c r="RQB3217" s="132"/>
      <c r="RQC3217" s="132"/>
      <c r="RQD3217" s="132"/>
      <c r="RQE3217" s="132"/>
      <c r="RQF3217" s="132"/>
      <c r="RQG3217" s="132"/>
      <c r="RQH3217" s="132"/>
      <c r="RQI3217" s="132"/>
      <c r="RQJ3217" s="132"/>
      <c r="RQK3217" s="132"/>
      <c r="RQL3217" s="132"/>
      <c r="RQM3217" s="132"/>
      <c r="RQN3217" s="132"/>
      <c r="RQO3217" s="132"/>
      <c r="RQP3217" s="132"/>
      <c r="RQQ3217" s="132"/>
      <c r="RQR3217" s="132"/>
      <c r="RQS3217" s="132"/>
      <c r="RQT3217" s="132"/>
      <c r="RQU3217" s="132"/>
      <c r="RQV3217" s="132"/>
      <c r="RQW3217" s="132"/>
      <c r="RQX3217" s="132"/>
      <c r="RQY3217" s="132"/>
      <c r="RQZ3217" s="132"/>
      <c r="RRA3217" s="132"/>
      <c r="RRB3217" s="132"/>
      <c r="RRC3217" s="132"/>
      <c r="RRD3217" s="132"/>
      <c r="RRE3217" s="132"/>
      <c r="RRF3217" s="132"/>
      <c r="RRG3217" s="132"/>
      <c r="RRH3217" s="132"/>
      <c r="RRI3217" s="132"/>
      <c r="RRJ3217" s="132"/>
      <c r="RRK3217" s="132"/>
      <c r="RRL3217" s="132"/>
      <c r="RRM3217" s="132"/>
      <c r="RRN3217" s="132"/>
      <c r="RRO3217" s="132"/>
      <c r="RRP3217" s="132"/>
      <c r="RRQ3217" s="132"/>
      <c r="RRR3217" s="132"/>
      <c r="RRS3217" s="132"/>
      <c r="RRT3217" s="132"/>
      <c r="RRU3217" s="132"/>
      <c r="RRV3217" s="132"/>
      <c r="RRW3217" s="132"/>
      <c r="RRX3217" s="132"/>
      <c r="RRY3217" s="132"/>
      <c r="RRZ3217" s="132"/>
      <c r="RSA3217" s="132"/>
      <c r="RSB3217" s="132"/>
      <c r="RSC3217" s="132"/>
      <c r="RSD3217" s="132"/>
      <c r="RSE3217" s="132"/>
      <c r="RSF3217" s="132"/>
      <c r="RSG3217" s="132"/>
      <c r="RSH3217" s="132"/>
      <c r="RSI3217" s="132"/>
      <c r="RSJ3217" s="132"/>
      <c r="RSK3217" s="132"/>
      <c r="RSL3217" s="132"/>
      <c r="RSM3217" s="132"/>
      <c r="RSN3217" s="132"/>
      <c r="RSO3217" s="132"/>
      <c r="RSP3217" s="132"/>
      <c r="RSQ3217" s="132"/>
      <c r="RSR3217" s="132"/>
      <c r="RSS3217" s="132"/>
      <c r="RST3217" s="132"/>
      <c r="RSU3217" s="132"/>
      <c r="RSV3217" s="132"/>
      <c r="RSW3217" s="132"/>
      <c r="RSX3217" s="132"/>
      <c r="RSY3217" s="132"/>
      <c r="RSZ3217" s="132"/>
      <c r="RTA3217" s="132"/>
      <c r="RTB3217" s="132"/>
      <c r="RTC3217" s="132"/>
      <c r="RTD3217" s="132"/>
      <c r="RTE3217" s="132"/>
      <c r="RTF3217" s="132"/>
      <c r="RTG3217" s="132"/>
      <c r="RTH3217" s="132"/>
      <c r="RTI3217" s="132"/>
      <c r="RTJ3217" s="132"/>
      <c r="RTK3217" s="132"/>
      <c r="RTL3217" s="132"/>
      <c r="RTM3217" s="132"/>
      <c r="RTN3217" s="132"/>
      <c r="RTO3217" s="132"/>
      <c r="RTP3217" s="132"/>
      <c r="RTQ3217" s="132"/>
      <c r="RTR3217" s="132"/>
      <c r="RTS3217" s="132"/>
      <c r="RTT3217" s="132"/>
      <c r="RTU3217" s="132"/>
      <c r="RTV3217" s="132"/>
      <c r="RTW3217" s="132"/>
      <c r="RTX3217" s="132"/>
      <c r="RTY3217" s="132"/>
      <c r="RTZ3217" s="132"/>
      <c r="RUA3217" s="132"/>
      <c r="RUB3217" s="132"/>
      <c r="RUC3217" s="132"/>
      <c r="RUD3217" s="132"/>
      <c r="RUE3217" s="132"/>
      <c r="RUF3217" s="132"/>
      <c r="RUG3217" s="132"/>
      <c r="RUH3217" s="132"/>
      <c r="RUI3217" s="132"/>
      <c r="RUJ3217" s="132"/>
      <c r="RUK3217" s="132"/>
      <c r="RUL3217" s="132"/>
      <c r="RUM3217" s="132"/>
      <c r="RUN3217" s="132"/>
      <c r="RUO3217" s="132"/>
      <c r="RUP3217" s="132"/>
      <c r="RUQ3217" s="132"/>
      <c r="RUR3217" s="132"/>
      <c r="RUS3217" s="132"/>
      <c r="RUT3217" s="132"/>
      <c r="RUU3217" s="132"/>
      <c r="RUV3217" s="132"/>
      <c r="RUW3217" s="132"/>
      <c r="RUX3217" s="132"/>
      <c r="RUY3217" s="132"/>
      <c r="RUZ3217" s="132"/>
      <c r="RVA3217" s="132"/>
      <c r="RVB3217" s="132"/>
      <c r="RVC3217" s="132"/>
      <c r="RVD3217" s="132"/>
      <c r="RVE3217" s="132"/>
      <c r="RVF3217" s="132"/>
      <c r="RVG3217" s="132"/>
      <c r="RVH3217" s="132"/>
      <c r="RVI3217" s="132"/>
      <c r="RVJ3217" s="132"/>
      <c r="RVK3217" s="132"/>
      <c r="RVL3217" s="132"/>
      <c r="RVM3217" s="132"/>
      <c r="RVN3217" s="132"/>
      <c r="RVO3217" s="132"/>
      <c r="RVP3217" s="132"/>
      <c r="RVQ3217" s="132"/>
      <c r="RVR3217" s="132"/>
      <c r="RVS3217" s="132"/>
      <c r="RVT3217" s="132"/>
      <c r="RVU3217" s="132"/>
      <c r="RVV3217" s="132"/>
      <c r="RVW3217" s="132"/>
      <c r="RVX3217" s="132"/>
      <c r="RVY3217" s="132"/>
      <c r="RVZ3217" s="132"/>
      <c r="RWA3217" s="132"/>
      <c r="RWB3217" s="132"/>
      <c r="RWC3217" s="132"/>
      <c r="RWD3217" s="132"/>
      <c r="RWE3217" s="132"/>
      <c r="RWF3217" s="132"/>
      <c r="RWG3217" s="132"/>
      <c r="RWH3217" s="132"/>
      <c r="RWI3217" s="132"/>
      <c r="RWJ3217" s="132"/>
      <c r="RWK3217" s="132"/>
      <c r="RWL3217" s="132"/>
      <c r="RWM3217" s="132"/>
      <c r="RWN3217" s="132"/>
      <c r="RWO3217" s="132"/>
      <c r="RWP3217" s="132"/>
      <c r="RWQ3217" s="132"/>
      <c r="RWR3217" s="132"/>
      <c r="RWS3217" s="132"/>
      <c r="RWT3217" s="132"/>
      <c r="RWU3217" s="132"/>
      <c r="RWV3217" s="132"/>
      <c r="RWW3217" s="132"/>
      <c r="RWX3217" s="132"/>
      <c r="RWY3217" s="132"/>
      <c r="RWZ3217" s="132"/>
      <c r="RXA3217" s="132"/>
      <c r="RXB3217" s="132"/>
      <c r="RXC3217" s="132"/>
      <c r="RXD3217" s="132"/>
      <c r="RXE3217" s="132"/>
      <c r="RXF3217" s="132"/>
      <c r="RXG3217" s="132"/>
      <c r="RXH3217" s="132"/>
      <c r="RXI3217" s="132"/>
      <c r="RXJ3217" s="132"/>
      <c r="RXK3217" s="132"/>
      <c r="RXL3217" s="132"/>
      <c r="RXM3217" s="132"/>
      <c r="RXN3217" s="132"/>
      <c r="RXO3217" s="132"/>
      <c r="RXP3217" s="132"/>
      <c r="RXQ3217" s="132"/>
      <c r="RXR3217" s="132"/>
      <c r="RXS3217" s="132"/>
      <c r="RXT3217" s="132"/>
      <c r="RXU3217" s="132"/>
      <c r="RXV3217" s="132"/>
      <c r="RXW3217" s="132"/>
      <c r="RXX3217" s="132"/>
      <c r="RXY3217" s="132"/>
      <c r="RXZ3217" s="132"/>
      <c r="RYA3217" s="132"/>
      <c r="RYB3217" s="132"/>
      <c r="RYC3217" s="132"/>
      <c r="RYD3217" s="132"/>
      <c r="RYE3217" s="132"/>
      <c r="RYF3217" s="132"/>
      <c r="RYG3217" s="132"/>
      <c r="RYH3217" s="132"/>
      <c r="RYI3217" s="132"/>
      <c r="RYJ3217" s="132"/>
      <c r="RYK3217" s="132"/>
      <c r="RYL3217" s="132"/>
      <c r="RYM3217" s="132"/>
      <c r="RYN3217" s="132"/>
      <c r="RYO3217" s="132"/>
      <c r="RYP3217" s="132"/>
      <c r="RYQ3217" s="132"/>
      <c r="RYR3217" s="132"/>
      <c r="RYS3217" s="132"/>
      <c r="RYT3217" s="132"/>
      <c r="RYU3217" s="132"/>
      <c r="RYV3217" s="132"/>
      <c r="RYW3217" s="132"/>
      <c r="RYX3217" s="132"/>
      <c r="RYY3217" s="132"/>
      <c r="RYZ3217" s="132"/>
      <c r="RZA3217" s="132"/>
      <c r="RZB3217" s="132"/>
      <c r="RZC3217" s="132"/>
      <c r="RZD3217" s="132"/>
      <c r="RZE3217" s="132"/>
      <c r="RZF3217" s="132"/>
      <c r="RZG3217" s="132"/>
      <c r="RZH3217" s="132"/>
      <c r="RZI3217" s="132"/>
      <c r="RZJ3217" s="132"/>
      <c r="RZK3217" s="132"/>
      <c r="RZL3217" s="132"/>
      <c r="RZM3217" s="132"/>
      <c r="RZN3217" s="132"/>
      <c r="RZO3217" s="132"/>
      <c r="RZP3217" s="132"/>
      <c r="RZQ3217" s="132"/>
      <c r="RZR3217" s="132"/>
      <c r="RZS3217" s="132"/>
      <c r="RZT3217" s="132"/>
      <c r="RZU3217" s="132"/>
      <c r="RZV3217" s="132"/>
      <c r="RZW3217" s="132"/>
      <c r="RZX3217" s="132"/>
      <c r="RZY3217" s="132"/>
      <c r="RZZ3217" s="132"/>
      <c r="SAA3217" s="132"/>
      <c r="SAB3217" s="132"/>
      <c r="SAC3217" s="132"/>
      <c r="SAD3217" s="132"/>
      <c r="SAE3217" s="132"/>
      <c r="SAF3217" s="132"/>
      <c r="SAG3217" s="132"/>
      <c r="SAH3217" s="132"/>
      <c r="SAI3217" s="132"/>
      <c r="SAJ3217" s="132"/>
      <c r="SAK3217" s="132"/>
      <c r="SAL3217" s="132"/>
      <c r="SAM3217" s="132"/>
      <c r="SAN3217" s="132"/>
      <c r="SAO3217" s="132"/>
      <c r="SAP3217" s="132"/>
      <c r="SAQ3217" s="132"/>
      <c r="SAR3217" s="132"/>
      <c r="SAS3217" s="132"/>
      <c r="SAT3217" s="132"/>
      <c r="SAU3217" s="132"/>
      <c r="SAV3217" s="132"/>
      <c r="SAW3217" s="132"/>
      <c r="SAX3217" s="132"/>
      <c r="SAY3217" s="132"/>
      <c r="SAZ3217" s="132"/>
      <c r="SBA3217" s="132"/>
      <c r="SBB3217" s="132"/>
      <c r="SBC3217" s="132"/>
      <c r="SBD3217" s="132"/>
      <c r="SBE3217" s="132"/>
      <c r="SBF3217" s="132"/>
      <c r="SBG3217" s="132"/>
      <c r="SBH3217" s="132"/>
      <c r="SBI3217" s="132"/>
      <c r="SBJ3217" s="132"/>
      <c r="SBK3217" s="132"/>
      <c r="SBL3217" s="132"/>
      <c r="SBM3217" s="132"/>
      <c r="SBN3217" s="132"/>
      <c r="SBO3217" s="132"/>
      <c r="SBP3217" s="132"/>
      <c r="SBQ3217" s="132"/>
      <c r="SBR3217" s="132"/>
      <c r="SBS3217" s="132"/>
      <c r="SBT3217" s="132"/>
      <c r="SBU3217" s="132"/>
      <c r="SBV3217" s="132"/>
      <c r="SBW3217" s="132"/>
      <c r="SBX3217" s="132"/>
      <c r="SBY3217" s="132"/>
      <c r="SBZ3217" s="132"/>
      <c r="SCA3217" s="132"/>
      <c r="SCB3217" s="132"/>
      <c r="SCC3217" s="132"/>
      <c r="SCD3217" s="132"/>
      <c r="SCE3217" s="132"/>
      <c r="SCF3217" s="132"/>
      <c r="SCG3217" s="132"/>
      <c r="SCH3217" s="132"/>
      <c r="SCI3217" s="132"/>
      <c r="SCJ3217" s="132"/>
      <c r="SCK3217" s="132"/>
      <c r="SCL3217" s="132"/>
      <c r="SCM3217" s="132"/>
      <c r="SCN3217" s="132"/>
      <c r="SCO3217" s="132"/>
      <c r="SCP3217" s="132"/>
      <c r="SCQ3217" s="132"/>
      <c r="SCR3217" s="132"/>
      <c r="SCS3217" s="132"/>
      <c r="SCT3217" s="132"/>
      <c r="SCU3217" s="132"/>
      <c r="SCV3217" s="132"/>
      <c r="SCW3217" s="132"/>
      <c r="SCX3217" s="132"/>
      <c r="SCY3217" s="132"/>
      <c r="SCZ3217" s="132"/>
      <c r="SDA3217" s="132"/>
      <c r="SDB3217" s="132"/>
      <c r="SDC3217" s="132"/>
      <c r="SDD3217" s="132"/>
      <c r="SDE3217" s="132"/>
      <c r="SDF3217" s="132"/>
      <c r="SDG3217" s="132"/>
      <c r="SDH3217" s="132"/>
      <c r="SDI3217" s="132"/>
      <c r="SDJ3217" s="132"/>
      <c r="SDK3217" s="132"/>
      <c r="SDL3217" s="132"/>
      <c r="SDM3217" s="132"/>
      <c r="SDN3217" s="132"/>
      <c r="SDO3217" s="132"/>
      <c r="SDP3217" s="132"/>
      <c r="SDQ3217" s="132"/>
      <c r="SDR3217" s="132"/>
      <c r="SDS3217" s="132"/>
      <c r="SDT3217" s="132"/>
      <c r="SDU3217" s="132"/>
      <c r="SDV3217" s="132"/>
      <c r="SDW3217" s="132"/>
      <c r="SDX3217" s="132"/>
      <c r="SDY3217" s="132"/>
      <c r="SDZ3217" s="132"/>
      <c r="SEA3217" s="132"/>
      <c r="SEB3217" s="132"/>
      <c r="SEC3217" s="132"/>
      <c r="SED3217" s="132"/>
      <c r="SEE3217" s="132"/>
      <c r="SEF3217" s="132"/>
      <c r="SEG3217" s="132"/>
      <c r="SEH3217" s="132"/>
      <c r="SEI3217" s="132"/>
      <c r="SEJ3217" s="132"/>
      <c r="SEK3217" s="132"/>
      <c r="SEL3217" s="132"/>
      <c r="SEM3217" s="132"/>
      <c r="SEN3217" s="132"/>
      <c r="SEO3217" s="132"/>
      <c r="SEP3217" s="132"/>
      <c r="SEQ3217" s="132"/>
      <c r="SER3217" s="132"/>
      <c r="SES3217" s="132"/>
      <c r="SET3217" s="132"/>
      <c r="SEU3217" s="132"/>
      <c r="SEV3217" s="132"/>
      <c r="SEW3217" s="132"/>
      <c r="SEX3217" s="132"/>
      <c r="SEY3217" s="132"/>
      <c r="SEZ3217" s="132"/>
      <c r="SFA3217" s="132"/>
      <c r="SFB3217" s="132"/>
      <c r="SFC3217" s="132"/>
      <c r="SFD3217" s="132"/>
      <c r="SFE3217" s="132"/>
      <c r="SFF3217" s="132"/>
      <c r="SFG3217" s="132"/>
      <c r="SFH3217" s="132"/>
      <c r="SFI3217" s="132"/>
      <c r="SFJ3217" s="132"/>
      <c r="SFK3217" s="132"/>
      <c r="SFL3217" s="132"/>
      <c r="SFM3217" s="132"/>
      <c r="SFN3217" s="132"/>
      <c r="SFO3217" s="132"/>
      <c r="SFP3217" s="132"/>
      <c r="SFQ3217" s="132"/>
      <c r="SFR3217" s="132"/>
      <c r="SFS3217" s="132"/>
      <c r="SFT3217" s="132"/>
      <c r="SFU3217" s="132"/>
      <c r="SFV3217" s="132"/>
      <c r="SFW3217" s="132"/>
      <c r="SFX3217" s="132"/>
      <c r="SFY3217" s="132"/>
      <c r="SFZ3217" s="132"/>
      <c r="SGA3217" s="132"/>
      <c r="SGB3217" s="132"/>
      <c r="SGC3217" s="132"/>
      <c r="SGD3217" s="132"/>
      <c r="SGE3217" s="132"/>
      <c r="SGF3217" s="132"/>
      <c r="SGG3217" s="132"/>
      <c r="SGH3217" s="132"/>
      <c r="SGI3217" s="132"/>
      <c r="SGJ3217" s="132"/>
      <c r="SGK3217" s="132"/>
      <c r="SGL3217" s="132"/>
      <c r="SGM3217" s="132"/>
      <c r="SGN3217" s="132"/>
      <c r="SGO3217" s="132"/>
      <c r="SGP3217" s="132"/>
      <c r="SGQ3217" s="132"/>
      <c r="SGR3217" s="132"/>
      <c r="SGS3217" s="132"/>
      <c r="SGT3217" s="132"/>
      <c r="SGU3217" s="132"/>
      <c r="SGV3217" s="132"/>
      <c r="SGW3217" s="132"/>
      <c r="SGX3217" s="132"/>
      <c r="SGY3217" s="132"/>
      <c r="SGZ3217" s="132"/>
      <c r="SHA3217" s="132"/>
      <c r="SHB3217" s="132"/>
      <c r="SHC3217" s="132"/>
      <c r="SHD3217" s="132"/>
      <c r="SHE3217" s="132"/>
      <c r="SHF3217" s="132"/>
      <c r="SHG3217" s="132"/>
      <c r="SHH3217" s="132"/>
      <c r="SHI3217" s="132"/>
      <c r="SHJ3217" s="132"/>
      <c r="SHK3217" s="132"/>
      <c r="SHL3217" s="132"/>
      <c r="SHM3217" s="132"/>
      <c r="SHN3217" s="132"/>
      <c r="SHO3217" s="132"/>
      <c r="SHP3217" s="132"/>
      <c r="SHQ3217" s="132"/>
      <c r="SHR3217" s="132"/>
      <c r="SHS3217" s="132"/>
      <c r="SHT3217" s="132"/>
      <c r="SHU3217" s="132"/>
      <c r="SHV3217" s="132"/>
      <c r="SHW3217" s="132"/>
      <c r="SHX3217" s="132"/>
      <c r="SHY3217" s="132"/>
      <c r="SHZ3217" s="132"/>
      <c r="SIA3217" s="132"/>
      <c r="SIB3217" s="132"/>
      <c r="SIC3217" s="132"/>
      <c r="SID3217" s="132"/>
      <c r="SIE3217" s="132"/>
      <c r="SIF3217" s="132"/>
      <c r="SIG3217" s="132"/>
      <c r="SIH3217" s="132"/>
      <c r="SII3217" s="132"/>
      <c r="SIJ3217" s="132"/>
      <c r="SIK3217" s="132"/>
      <c r="SIL3217" s="132"/>
      <c r="SIM3217" s="132"/>
      <c r="SIN3217" s="132"/>
      <c r="SIO3217" s="132"/>
      <c r="SIP3217" s="132"/>
      <c r="SIQ3217" s="132"/>
      <c r="SIR3217" s="132"/>
      <c r="SIS3217" s="132"/>
      <c r="SIT3217" s="132"/>
      <c r="SIU3217" s="132"/>
      <c r="SIV3217" s="132"/>
      <c r="SIW3217" s="132"/>
      <c r="SIX3217" s="132"/>
      <c r="SIY3217" s="132"/>
      <c r="SIZ3217" s="132"/>
      <c r="SJA3217" s="132"/>
      <c r="SJB3217" s="132"/>
      <c r="SJC3217" s="132"/>
      <c r="SJD3217" s="132"/>
      <c r="SJE3217" s="132"/>
      <c r="SJF3217" s="132"/>
      <c r="SJG3217" s="132"/>
      <c r="SJH3217" s="132"/>
      <c r="SJI3217" s="132"/>
      <c r="SJJ3217" s="132"/>
      <c r="SJK3217" s="132"/>
      <c r="SJL3217" s="132"/>
      <c r="SJM3217" s="132"/>
      <c r="SJN3217" s="132"/>
      <c r="SJO3217" s="132"/>
      <c r="SJP3217" s="132"/>
      <c r="SJQ3217" s="132"/>
      <c r="SJR3217" s="132"/>
      <c r="SJS3217" s="132"/>
      <c r="SJT3217" s="132"/>
      <c r="SJU3217" s="132"/>
      <c r="SJV3217" s="132"/>
      <c r="SJW3217" s="132"/>
      <c r="SJX3217" s="132"/>
      <c r="SJY3217" s="132"/>
      <c r="SJZ3217" s="132"/>
      <c r="SKA3217" s="132"/>
      <c r="SKB3217" s="132"/>
      <c r="SKC3217" s="132"/>
      <c r="SKD3217" s="132"/>
      <c r="SKE3217" s="132"/>
      <c r="SKF3217" s="132"/>
      <c r="SKG3217" s="132"/>
      <c r="SKH3217" s="132"/>
      <c r="SKI3217" s="132"/>
      <c r="SKJ3217" s="132"/>
      <c r="SKK3217" s="132"/>
      <c r="SKL3217" s="132"/>
      <c r="SKM3217" s="132"/>
      <c r="SKN3217" s="132"/>
      <c r="SKO3217" s="132"/>
      <c r="SKP3217" s="132"/>
      <c r="SKQ3217" s="132"/>
      <c r="SKR3217" s="132"/>
      <c r="SKS3217" s="132"/>
      <c r="SKT3217" s="132"/>
      <c r="SKU3217" s="132"/>
      <c r="SKV3217" s="132"/>
      <c r="SKW3217" s="132"/>
      <c r="SKX3217" s="132"/>
      <c r="SKY3217" s="132"/>
      <c r="SKZ3217" s="132"/>
      <c r="SLA3217" s="132"/>
      <c r="SLB3217" s="132"/>
      <c r="SLC3217" s="132"/>
      <c r="SLD3217" s="132"/>
      <c r="SLE3217" s="132"/>
      <c r="SLF3217" s="132"/>
      <c r="SLG3217" s="132"/>
      <c r="SLH3217" s="132"/>
      <c r="SLI3217" s="132"/>
      <c r="SLJ3217" s="132"/>
      <c r="SLK3217" s="132"/>
      <c r="SLL3217" s="132"/>
      <c r="SLM3217" s="132"/>
      <c r="SLN3217" s="132"/>
      <c r="SLO3217" s="132"/>
      <c r="SLP3217" s="132"/>
      <c r="SLQ3217" s="132"/>
      <c r="SLR3217" s="132"/>
      <c r="SLS3217" s="132"/>
      <c r="SLT3217" s="132"/>
      <c r="SLU3217" s="132"/>
      <c r="SLV3217" s="132"/>
      <c r="SLW3217" s="132"/>
      <c r="SLX3217" s="132"/>
      <c r="SLY3217" s="132"/>
      <c r="SLZ3217" s="132"/>
      <c r="SMA3217" s="132"/>
      <c r="SMB3217" s="132"/>
      <c r="SMC3217" s="132"/>
      <c r="SMD3217" s="132"/>
      <c r="SME3217" s="132"/>
      <c r="SMF3217" s="132"/>
      <c r="SMG3217" s="132"/>
      <c r="SMH3217" s="132"/>
      <c r="SMI3217" s="132"/>
      <c r="SMJ3217" s="132"/>
      <c r="SMK3217" s="132"/>
      <c r="SML3217" s="132"/>
      <c r="SMM3217" s="132"/>
      <c r="SMN3217" s="132"/>
      <c r="SMO3217" s="132"/>
      <c r="SMP3217" s="132"/>
      <c r="SMQ3217" s="132"/>
      <c r="SMR3217" s="132"/>
      <c r="SMS3217" s="132"/>
      <c r="SMT3217" s="132"/>
      <c r="SMU3217" s="132"/>
      <c r="SMV3217" s="132"/>
      <c r="SMW3217" s="132"/>
      <c r="SMX3217" s="132"/>
      <c r="SMY3217" s="132"/>
      <c r="SMZ3217" s="132"/>
      <c r="SNA3217" s="132"/>
      <c r="SNB3217" s="132"/>
      <c r="SNC3217" s="132"/>
      <c r="SND3217" s="132"/>
      <c r="SNE3217" s="132"/>
      <c r="SNF3217" s="132"/>
      <c r="SNG3217" s="132"/>
      <c r="SNH3217" s="132"/>
      <c r="SNI3217" s="132"/>
      <c r="SNJ3217" s="132"/>
      <c r="SNK3217" s="132"/>
      <c r="SNL3217" s="132"/>
      <c r="SNM3217" s="132"/>
      <c r="SNN3217" s="132"/>
      <c r="SNO3217" s="132"/>
      <c r="SNP3217" s="132"/>
      <c r="SNQ3217" s="132"/>
      <c r="SNR3217" s="132"/>
      <c r="SNS3217" s="132"/>
      <c r="SNT3217" s="132"/>
      <c r="SNU3217" s="132"/>
      <c r="SNV3217" s="132"/>
      <c r="SNW3217" s="132"/>
      <c r="SNX3217" s="132"/>
      <c r="SNY3217" s="132"/>
      <c r="SNZ3217" s="132"/>
      <c r="SOA3217" s="132"/>
      <c r="SOB3217" s="132"/>
      <c r="SOC3217" s="132"/>
      <c r="SOD3217" s="132"/>
      <c r="SOE3217" s="132"/>
      <c r="SOF3217" s="132"/>
      <c r="SOG3217" s="132"/>
      <c r="SOH3217" s="132"/>
      <c r="SOI3217" s="132"/>
      <c r="SOJ3217" s="132"/>
      <c r="SOK3217" s="132"/>
      <c r="SOL3217" s="132"/>
      <c r="SOM3217" s="132"/>
      <c r="SON3217" s="132"/>
      <c r="SOO3217" s="132"/>
      <c r="SOP3217" s="132"/>
      <c r="SOQ3217" s="132"/>
      <c r="SOR3217" s="132"/>
      <c r="SOS3217" s="132"/>
      <c r="SOT3217" s="132"/>
      <c r="SOU3217" s="132"/>
      <c r="SOV3217" s="132"/>
      <c r="SOW3217" s="132"/>
      <c r="SOX3217" s="132"/>
      <c r="SOY3217" s="132"/>
      <c r="SOZ3217" s="132"/>
      <c r="SPA3217" s="132"/>
      <c r="SPB3217" s="132"/>
      <c r="SPC3217" s="132"/>
      <c r="SPD3217" s="132"/>
      <c r="SPE3217" s="132"/>
      <c r="SPF3217" s="132"/>
      <c r="SPG3217" s="132"/>
      <c r="SPH3217" s="132"/>
      <c r="SPI3217" s="132"/>
      <c r="SPJ3217" s="132"/>
      <c r="SPK3217" s="132"/>
      <c r="SPL3217" s="132"/>
      <c r="SPM3217" s="132"/>
      <c r="SPN3217" s="132"/>
      <c r="SPO3217" s="132"/>
      <c r="SPP3217" s="132"/>
      <c r="SPQ3217" s="132"/>
      <c r="SPR3217" s="132"/>
      <c r="SPS3217" s="132"/>
      <c r="SPT3217" s="132"/>
      <c r="SPU3217" s="132"/>
      <c r="SPV3217" s="132"/>
      <c r="SPW3217" s="132"/>
      <c r="SPX3217" s="132"/>
      <c r="SPY3217" s="132"/>
      <c r="SPZ3217" s="132"/>
      <c r="SQA3217" s="132"/>
      <c r="SQB3217" s="132"/>
      <c r="SQC3217" s="132"/>
      <c r="SQD3217" s="132"/>
      <c r="SQE3217" s="132"/>
      <c r="SQF3217" s="132"/>
      <c r="SQG3217" s="132"/>
      <c r="SQH3217" s="132"/>
      <c r="SQI3217" s="132"/>
      <c r="SQJ3217" s="132"/>
      <c r="SQK3217" s="132"/>
      <c r="SQL3217" s="132"/>
      <c r="SQM3217" s="132"/>
      <c r="SQN3217" s="132"/>
      <c r="SQO3217" s="132"/>
      <c r="SQP3217" s="132"/>
      <c r="SQQ3217" s="132"/>
      <c r="SQR3217" s="132"/>
      <c r="SQS3217" s="132"/>
      <c r="SQT3217" s="132"/>
      <c r="SQU3217" s="132"/>
      <c r="SQV3217" s="132"/>
      <c r="SQW3217" s="132"/>
      <c r="SQX3217" s="132"/>
      <c r="SQY3217" s="132"/>
      <c r="SQZ3217" s="132"/>
      <c r="SRA3217" s="132"/>
      <c r="SRB3217" s="132"/>
      <c r="SRC3217" s="132"/>
      <c r="SRD3217" s="132"/>
      <c r="SRE3217" s="132"/>
      <c r="SRF3217" s="132"/>
      <c r="SRG3217" s="132"/>
      <c r="SRH3217" s="132"/>
      <c r="SRI3217" s="132"/>
      <c r="SRJ3217" s="132"/>
      <c r="SRK3217" s="132"/>
      <c r="SRL3217" s="132"/>
      <c r="SRM3217" s="132"/>
      <c r="SRN3217" s="132"/>
      <c r="SRO3217" s="132"/>
      <c r="SRP3217" s="132"/>
      <c r="SRQ3217" s="132"/>
      <c r="SRR3217" s="132"/>
      <c r="SRS3217" s="132"/>
      <c r="SRT3217" s="132"/>
      <c r="SRU3217" s="132"/>
      <c r="SRV3217" s="132"/>
      <c r="SRW3217" s="132"/>
      <c r="SRX3217" s="132"/>
      <c r="SRY3217" s="132"/>
      <c r="SRZ3217" s="132"/>
      <c r="SSA3217" s="132"/>
      <c r="SSB3217" s="132"/>
      <c r="SSC3217" s="132"/>
      <c r="SSD3217" s="132"/>
      <c r="SSE3217" s="132"/>
      <c r="SSF3217" s="132"/>
      <c r="SSG3217" s="132"/>
      <c r="SSH3217" s="132"/>
      <c r="SSI3217" s="132"/>
      <c r="SSJ3217" s="132"/>
      <c r="SSK3217" s="132"/>
      <c r="SSL3217" s="132"/>
      <c r="SSM3217" s="132"/>
      <c r="SSN3217" s="132"/>
      <c r="SSO3217" s="132"/>
      <c r="SSP3217" s="132"/>
      <c r="SSQ3217" s="132"/>
      <c r="SSR3217" s="132"/>
      <c r="SSS3217" s="132"/>
      <c r="SST3217" s="132"/>
      <c r="SSU3217" s="132"/>
      <c r="SSV3217" s="132"/>
      <c r="SSW3217" s="132"/>
      <c r="SSX3217" s="132"/>
      <c r="SSY3217" s="132"/>
      <c r="SSZ3217" s="132"/>
      <c r="STA3217" s="132"/>
      <c r="STB3217" s="132"/>
      <c r="STC3217" s="132"/>
      <c r="STD3217" s="132"/>
      <c r="STE3217" s="132"/>
      <c r="STF3217" s="132"/>
      <c r="STG3217" s="132"/>
      <c r="STH3217" s="132"/>
      <c r="STI3217" s="132"/>
      <c r="STJ3217" s="132"/>
      <c r="STK3217" s="132"/>
      <c r="STL3217" s="132"/>
      <c r="STM3217" s="132"/>
      <c r="STN3217" s="132"/>
      <c r="STO3217" s="132"/>
      <c r="STP3217" s="132"/>
      <c r="STQ3217" s="132"/>
      <c r="STR3217" s="132"/>
      <c r="STS3217" s="132"/>
      <c r="STT3217" s="132"/>
      <c r="STU3217" s="132"/>
      <c r="STV3217" s="132"/>
      <c r="STW3217" s="132"/>
      <c r="STX3217" s="132"/>
      <c r="STY3217" s="132"/>
      <c r="STZ3217" s="132"/>
      <c r="SUA3217" s="132"/>
      <c r="SUB3217" s="132"/>
      <c r="SUC3217" s="132"/>
      <c r="SUD3217" s="132"/>
      <c r="SUE3217" s="132"/>
      <c r="SUF3217" s="132"/>
      <c r="SUG3217" s="132"/>
      <c r="SUH3217" s="132"/>
      <c r="SUI3217" s="132"/>
      <c r="SUJ3217" s="132"/>
      <c r="SUK3217" s="132"/>
      <c r="SUL3217" s="132"/>
      <c r="SUM3217" s="132"/>
      <c r="SUN3217" s="132"/>
      <c r="SUO3217" s="132"/>
      <c r="SUP3217" s="132"/>
      <c r="SUQ3217" s="132"/>
      <c r="SUR3217" s="132"/>
      <c r="SUS3217" s="132"/>
      <c r="SUT3217" s="132"/>
      <c r="SUU3217" s="132"/>
      <c r="SUV3217" s="132"/>
      <c r="SUW3217" s="132"/>
      <c r="SUX3217" s="132"/>
      <c r="SUY3217" s="132"/>
      <c r="SUZ3217" s="132"/>
      <c r="SVA3217" s="132"/>
      <c r="SVB3217" s="132"/>
      <c r="SVC3217" s="132"/>
      <c r="SVD3217" s="132"/>
      <c r="SVE3217" s="132"/>
      <c r="SVF3217" s="132"/>
      <c r="SVG3217" s="132"/>
      <c r="SVH3217" s="132"/>
      <c r="SVI3217" s="132"/>
      <c r="SVJ3217" s="132"/>
      <c r="SVK3217" s="132"/>
      <c r="SVL3217" s="132"/>
      <c r="SVM3217" s="132"/>
      <c r="SVN3217" s="132"/>
      <c r="SVO3217" s="132"/>
      <c r="SVP3217" s="132"/>
      <c r="SVQ3217" s="132"/>
      <c r="SVR3217" s="132"/>
      <c r="SVS3217" s="132"/>
      <c r="SVT3217" s="132"/>
      <c r="SVU3217" s="132"/>
      <c r="SVV3217" s="132"/>
      <c r="SVW3217" s="132"/>
      <c r="SVX3217" s="132"/>
      <c r="SVY3217" s="132"/>
      <c r="SVZ3217" s="132"/>
      <c r="SWA3217" s="132"/>
      <c r="SWB3217" s="132"/>
      <c r="SWC3217" s="132"/>
      <c r="SWD3217" s="132"/>
      <c r="SWE3217" s="132"/>
      <c r="SWF3217" s="132"/>
      <c r="SWG3217" s="132"/>
      <c r="SWH3217" s="132"/>
      <c r="SWI3217" s="132"/>
      <c r="SWJ3217" s="132"/>
      <c r="SWK3217" s="132"/>
      <c r="SWL3217" s="132"/>
      <c r="SWM3217" s="132"/>
      <c r="SWN3217" s="132"/>
      <c r="SWO3217" s="132"/>
      <c r="SWP3217" s="132"/>
      <c r="SWQ3217" s="132"/>
      <c r="SWR3217" s="132"/>
      <c r="SWS3217" s="132"/>
      <c r="SWT3217" s="132"/>
      <c r="SWU3217" s="132"/>
      <c r="SWV3217" s="132"/>
      <c r="SWW3217" s="132"/>
      <c r="SWX3217" s="132"/>
      <c r="SWY3217" s="132"/>
      <c r="SWZ3217" s="132"/>
      <c r="SXA3217" s="132"/>
      <c r="SXB3217" s="132"/>
      <c r="SXC3217" s="132"/>
      <c r="SXD3217" s="132"/>
      <c r="SXE3217" s="132"/>
      <c r="SXF3217" s="132"/>
      <c r="SXG3217" s="132"/>
      <c r="SXH3217" s="132"/>
      <c r="SXI3217" s="132"/>
      <c r="SXJ3217" s="132"/>
      <c r="SXK3217" s="132"/>
      <c r="SXL3217" s="132"/>
      <c r="SXM3217" s="132"/>
      <c r="SXN3217" s="132"/>
      <c r="SXO3217" s="132"/>
      <c r="SXP3217" s="132"/>
      <c r="SXQ3217" s="132"/>
      <c r="SXR3217" s="132"/>
      <c r="SXS3217" s="132"/>
      <c r="SXT3217" s="132"/>
      <c r="SXU3217" s="132"/>
      <c r="SXV3217" s="132"/>
      <c r="SXW3217" s="132"/>
      <c r="SXX3217" s="132"/>
      <c r="SXY3217" s="132"/>
      <c r="SXZ3217" s="132"/>
      <c r="SYA3217" s="132"/>
      <c r="SYB3217" s="132"/>
      <c r="SYC3217" s="132"/>
      <c r="SYD3217" s="132"/>
      <c r="SYE3217" s="132"/>
      <c r="SYF3217" s="132"/>
      <c r="SYG3217" s="132"/>
      <c r="SYH3217" s="132"/>
      <c r="SYI3217" s="132"/>
      <c r="SYJ3217" s="132"/>
      <c r="SYK3217" s="132"/>
      <c r="SYL3217" s="132"/>
      <c r="SYM3217" s="132"/>
      <c r="SYN3217" s="132"/>
      <c r="SYO3217" s="132"/>
      <c r="SYP3217" s="132"/>
      <c r="SYQ3217" s="132"/>
      <c r="SYR3217" s="132"/>
      <c r="SYS3217" s="132"/>
      <c r="SYT3217" s="132"/>
      <c r="SYU3217" s="132"/>
      <c r="SYV3217" s="132"/>
      <c r="SYW3217" s="132"/>
      <c r="SYX3217" s="132"/>
      <c r="SYY3217" s="132"/>
      <c r="SYZ3217" s="132"/>
      <c r="SZA3217" s="132"/>
      <c r="SZB3217" s="132"/>
      <c r="SZC3217" s="132"/>
      <c r="SZD3217" s="132"/>
      <c r="SZE3217" s="132"/>
      <c r="SZF3217" s="132"/>
      <c r="SZG3217" s="132"/>
      <c r="SZH3217" s="132"/>
      <c r="SZI3217" s="132"/>
      <c r="SZJ3217" s="132"/>
      <c r="SZK3217" s="132"/>
      <c r="SZL3217" s="132"/>
      <c r="SZM3217" s="132"/>
      <c r="SZN3217" s="132"/>
      <c r="SZO3217" s="132"/>
      <c r="SZP3217" s="132"/>
      <c r="SZQ3217" s="132"/>
      <c r="SZR3217" s="132"/>
      <c r="SZS3217" s="132"/>
      <c r="SZT3217" s="132"/>
      <c r="SZU3217" s="132"/>
      <c r="SZV3217" s="132"/>
      <c r="SZW3217" s="132"/>
      <c r="SZX3217" s="132"/>
      <c r="SZY3217" s="132"/>
      <c r="SZZ3217" s="132"/>
      <c r="TAA3217" s="132"/>
      <c r="TAB3217" s="132"/>
      <c r="TAC3217" s="132"/>
      <c r="TAD3217" s="132"/>
      <c r="TAE3217" s="132"/>
      <c r="TAF3217" s="132"/>
      <c r="TAG3217" s="132"/>
      <c r="TAH3217" s="132"/>
      <c r="TAI3217" s="132"/>
      <c r="TAJ3217" s="132"/>
      <c r="TAK3217" s="132"/>
      <c r="TAL3217" s="132"/>
      <c r="TAM3217" s="132"/>
      <c r="TAN3217" s="132"/>
      <c r="TAO3217" s="132"/>
      <c r="TAP3217" s="132"/>
      <c r="TAQ3217" s="132"/>
      <c r="TAR3217" s="132"/>
      <c r="TAS3217" s="132"/>
      <c r="TAT3217" s="132"/>
      <c r="TAU3217" s="132"/>
      <c r="TAV3217" s="132"/>
      <c r="TAW3217" s="132"/>
      <c r="TAX3217" s="132"/>
      <c r="TAY3217" s="132"/>
      <c r="TAZ3217" s="132"/>
      <c r="TBA3217" s="132"/>
      <c r="TBB3217" s="132"/>
      <c r="TBC3217" s="132"/>
      <c r="TBD3217" s="132"/>
      <c r="TBE3217" s="132"/>
      <c r="TBF3217" s="132"/>
      <c r="TBG3217" s="132"/>
      <c r="TBH3217" s="132"/>
      <c r="TBI3217" s="132"/>
      <c r="TBJ3217" s="132"/>
      <c r="TBK3217" s="132"/>
      <c r="TBL3217" s="132"/>
      <c r="TBM3217" s="132"/>
      <c r="TBN3217" s="132"/>
      <c r="TBO3217" s="132"/>
      <c r="TBP3217" s="132"/>
      <c r="TBQ3217" s="132"/>
      <c r="TBR3217" s="132"/>
      <c r="TBS3217" s="132"/>
      <c r="TBT3217" s="132"/>
      <c r="TBU3217" s="132"/>
      <c r="TBV3217" s="132"/>
      <c r="TBW3217" s="132"/>
      <c r="TBX3217" s="132"/>
      <c r="TBY3217" s="132"/>
      <c r="TBZ3217" s="132"/>
      <c r="TCA3217" s="132"/>
      <c r="TCB3217" s="132"/>
      <c r="TCC3217" s="132"/>
      <c r="TCD3217" s="132"/>
      <c r="TCE3217" s="132"/>
      <c r="TCF3217" s="132"/>
      <c r="TCG3217" s="132"/>
      <c r="TCH3217" s="132"/>
      <c r="TCI3217" s="132"/>
      <c r="TCJ3217" s="132"/>
      <c r="TCK3217" s="132"/>
      <c r="TCL3217" s="132"/>
      <c r="TCM3217" s="132"/>
      <c r="TCN3217" s="132"/>
      <c r="TCO3217" s="132"/>
      <c r="TCP3217" s="132"/>
      <c r="TCQ3217" s="132"/>
      <c r="TCR3217" s="132"/>
      <c r="TCS3217" s="132"/>
      <c r="TCT3217" s="132"/>
      <c r="TCU3217" s="132"/>
      <c r="TCV3217" s="132"/>
      <c r="TCW3217" s="132"/>
      <c r="TCX3217" s="132"/>
      <c r="TCY3217" s="132"/>
      <c r="TCZ3217" s="132"/>
      <c r="TDA3217" s="132"/>
      <c r="TDB3217" s="132"/>
      <c r="TDC3217" s="132"/>
      <c r="TDD3217" s="132"/>
      <c r="TDE3217" s="132"/>
      <c r="TDF3217" s="132"/>
      <c r="TDG3217" s="132"/>
      <c r="TDH3217" s="132"/>
      <c r="TDI3217" s="132"/>
      <c r="TDJ3217" s="132"/>
      <c r="TDK3217" s="132"/>
      <c r="TDL3217" s="132"/>
      <c r="TDM3217" s="132"/>
      <c r="TDN3217" s="132"/>
      <c r="TDO3217" s="132"/>
      <c r="TDP3217" s="132"/>
      <c r="TDQ3217" s="132"/>
      <c r="TDR3217" s="132"/>
      <c r="TDS3217" s="132"/>
      <c r="TDT3217" s="132"/>
      <c r="TDU3217" s="132"/>
      <c r="TDV3217" s="132"/>
      <c r="TDW3217" s="132"/>
      <c r="TDX3217" s="132"/>
      <c r="TDY3217" s="132"/>
      <c r="TDZ3217" s="132"/>
      <c r="TEA3217" s="132"/>
      <c r="TEB3217" s="132"/>
      <c r="TEC3217" s="132"/>
      <c r="TED3217" s="132"/>
      <c r="TEE3217" s="132"/>
      <c r="TEF3217" s="132"/>
      <c r="TEG3217" s="132"/>
      <c r="TEH3217" s="132"/>
      <c r="TEI3217" s="132"/>
      <c r="TEJ3217" s="132"/>
      <c r="TEK3217" s="132"/>
      <c r="TEL3217" s="132"/>
      <c r="TEM3217" s="132"/>
      <c r="TEN3217" s="132"/>
      <c r="TEO3217" s="132"/>
      <c r="TEP3217" s="132"/>
      <c r="TEQ3217" s="132"/>
      <c r="TER3217" s="132"/>
      <c r="TES3217" s="132"/>
      <c r="TET3217" s="132"/>
      <c r="TEU3217" s="132"/>
      <c r="TEV3217" s="132"/>
      <c r="TEW3217" s="132"/>
      <c r="TEX3217" s="132"/>
      <c r="TEY3217" s="132"/>
      <c r="TEZ3217" s="132"/>
      <c r="TFA3217" s="132"/>
      <c r="TFB3217" s="132"/>
      <c r="TFC3217" s="132"/>
      <c r="TFD3217" s="132"/>
      <c r="TFE3217" s="132"/>
      <c r="TFF3217" s="132"/>
      <c r="TFG3217" s="132"/>
      <c r="TFH3217" s="132"/>
      <c r="TFI3217" s="132"/>
      <c r="TFJ3217" s="132"/>
      <c r="TFK3217" s="132"/>
      <c r="TFL3217" s="132"/>
      <c r="TFM3217" s="132"/>
      <c r="TFN3217" s="132"/>
      <c r="TFO3217" s="132"/>
      <c r="TFP3217" s="132"/>
      <c r="TFQ3217" s="132"/>
      <c r="TFR3217" s="132"/>
      <c r="TFS3217" s="132"/>
      <c r="TFT3217" s="132"/>
      <c r="TFU3217" s="132"/>
      <c r="TFV3217" s="132"/>
      <c r="TFW3217" s="132"/>
      <c r="TFX3217" s="132"/>
      <c r="TFY3217" s="132"/>
      <c r="TFZ3217" s="132"/>
      <c r="TGA3217" s="132"/>
      <c r="TGB3217" s="132"/>
      <c r="TGC3217" s="132"/>
      <c r="TGD3217" s="132"/>
      <c r="TGE3217" s="132"/>
      <c r="TGF3217" s="132"/>
      <c r="TGG3217" s="132"/>
      <c r="TGH3217" s="132"/>
      <c r="TGI3217" s="132"/>
      <c r="TGJ3217" s="132"/>
      <c r="TGK3217" s="132"/>
      <c r="TGL3217" s="132"/>
      <c r="TGM3217" s="132"/>
      <c r="TGN3217" s="132"/>
      <c r="TGO3217" s="132"/>
      <c r="TGP3217" s="132"/>
      <c r="TGQ3217" s="132"/>
      <c r="TGR3217" s="132"/>
      <c r="TGS3217" s="132"/>
      <c r="TGT3217" s="132"/>
      <c r="TGU3217" s="132"/>
      <c r="TGV3217" s="132"/>
      <c r="TGW3217" s="132"/>
      <c r="TGX3217" s="132"/>
      <c r="TGY3217" s="132"/>
      <c r="TGZ3217" s="132"/>
      <c r="THA3217" s="132"/>
      <c r="THB3217" s="132"/>
      <c r="THC3217" s="132"/>
      <c r="THD3217" s="132"/>
      <c r="THE3217" s="132"/>
      <c r="THF3217" s="132"/>
      <c r="THG3217" s="132"/>
      <c r="THH3217" s="132"/>
      <c r="THI3217" s="132"/>
      <c r="THJ3217" s="132"/>
      <c r="THK3217" s="132"/>
      <c r="THL3217" s="132"/>
      <c r="THM3217" s="132"/>
      <c r="THN3217" s="132"/>
      <c r="THO3217" s="132"/>
      <c r="THP3217" s="132"/>
      <c r="THQ3217" s="132"/>
      <c r="THR3217" s="132"/>
      <c r="THS3217" s="132"/>
      <c r="THT3217" s="132"/>
      <c r="THU3217" s="132"/>
      <c r="THV3217" s="132"/>
      <c r="THW3217" s="132"/>
      <c r="THX3217" s="132"/>
      <c r="THY3217" s="132"/>
      <c r="THZ3217" s="132"/>
      <c r="TIA3217" s="132"/>
      <c r="TIB3217" s="132"/>
      <c r="TIC3217" s="132"/>
      <c r="TID3217" s="132"/>
      <c r="TIE3217" s="132"/>
      <c r="TIF3217" s="132"/>
      <c r="TIG3217" s="132"/>
      <c r="TIH3217" s="132"/>
      <c r="TII3217" s="132"/>
      <c r="TIJ3217" s="132"/>
      <c r="TIK3217" s="132"/>
      <c r="TIL3217" s="132"/>
      <c r="TIM3217" s="132"/>
      <c r="TIN3217" s="132"/>
      <c r="TIO3217" s="132"/>
      <c r="TIP3217" s="132"/>
      <c r="TIQ3217" s="132"/>
      <c r="TIR3217" s="132"/>
      <c r="TIS3217" s="132"/>
      <c r="TIT3217" s="132"/>
      <c r="TIU3217" s="132"/>
      <c r="TIV3217" s="132"/>
      <c r="TIW3217" s="132"/>
      <c r="TIX3217" s="132"/>
      <c r="TIY3217" s="132"/>
      <c r="TIZ3217" s="132"/>
      <c r="TJA3217" s="132"/>
      <c r="TJB3217" s="132"/>
      <c r="TJC3217" s="132"/>
      <c r="TJD3217" s="132"/>
      <c r="TJE3217" s="132"/>
      <c r="TJF3217" s="132"/>
      <c r="TJG3217" s="132"/>
      <c r="TJH3217" s="132"/>
      <c r="TJI3217" s="132"/>
      <c r="TJJ3217" s="132"/>
      <c r="TJK3217" s="132"/>
      <c r="TJL3217" s="132"/>
      <c r="TJM3217" s="132"/>
      <c r="TJN3217" s="132"/>
      <c r="TJO3217" s="132"/>
      <c r="TJP3217" s="132"/>
      <c r="TJQ3217" s="132"/>
      <c r="TJR3217" s="132"/>
      <c r="TJS3217" s="132"/>
      <c r="TJT3217" s="132"/>
      <c r="TJU3217" s="132"/>
      <c r="TJV3217" s="132"/>
      <c r="TJW3217" s="132"/>
      <c r="TJX3217" s="132"/>
      <c r="TJY3217" s="132"/>
      <c r="TJZ3217" s="132"/>
      <c r="TKA3217" s="132"/>
      <c r="TKB3217" s="132"/>
      <c r="TKC3217" s="132"/>
      <c r="TKD3217" s="132"/>
      <c r="TKE3217" s="132"/>
      <c r="TKF3217" s="132"/>
      <c r="TKG3217" s="132"/>
      <c r="TKH3217" s="132"/>
      <c r="TKI3217" s="132"/>
      <c r="TKJ3217" s="132"/>
      <c r="TKK3217" s="132"/>
      <c r="TKL3217" s="132"/>
      <c r="TKM3217" s="132"/>
      <c r="TKN3217" s="132"/>
      <c r="TKO3217" s="132"/>
      <c r="TKP3217" s="132"/>
      <c r="TKQ3217" s="132"/>
      <c r="TKR3217" s="132"/>
      <c r="TKS3217" s="132"/>
      <c r="TKT3217" s="132"/>
      <c r="TKU3217" s="132"/>
      <c r="TKV3217" s="132"/>
      <c r="TKW3217" s="132"/>
      <c r="TKX3217" s="132"/>
      <c r="TKY3217" s="132"/>
      <c r="TKZ3217" s="132"/>
      <c r="TLA3217" s="132"/>
      <c r="TLB3217" s="132"/>
      <c r="TLC3217" s="132"/>
      <c r="TLD3217" s="132"/>
      <c r="TLE3217" s="132"/>
      <c r="TLF3217" s="132"/>
      <c r="TLG3217" s="132"/>
      <c r="TLH3217" s="132"/>
      <c r="TLI3217" s="132"/>
      <c r="TLJ3217" s="132"/>
      <c r="TLK3217" s="132"/>
      <c r="TLL3217" s="132"/>
      <c r="TLM3217" s="132"/>
      <c r="TLN3217" s="132"/>
      <c r="TLO3217" s="132"/>
      <c r="TLP3217" s="132"/>
      <c r="TLQ3217" s="132"/>
      <c r="TLR3217" s="132"/>
      <c r="TLS3217" s="132"/>
      <c r="TLT3217" s="132"/>
      <c r="TLU3217" s="132"/>
      <c r="TLV3217" s="132"/>
      <c r="TLW3217" s="132"/>
      <c r="TLX3217" s="132"/>
      <c r="TLY3217" s="132"/>
      <c r="TLZ3217" s="132"/>
      <c r="TMA3217" s="132"/>
      <c r="TMB3217" s="132"/>
      <c r="TMC3217" s="132"/>
      <c r="TMD3217" s="132"/>
      <c r="TME3217" s="132"/>
      <c r="TMF3217" s="132"/>
      <c r="TMG3217" s="132"/>
      <c r="TMH3217" s="132"/>
      <c r="TMI3217" s="132"/>
      <c r="TMJ3217" s="132"/>
      <c r="TMK3217" s="132"/>
      <c r="TML3217" s="132"/>
      <c r="TMM3217" s="132"/>
      <c r="TMN3217" s="132"/>
      <c r="TMO3217" s="132"/>
      <c r="TMP3217" s="132"/>
      <c r="TMQ3217" s="132"/>
      <c r="TMR3217" s="132"/>
      <c r="TMS3217" s="132"/>
      <c r="TMT3217" s="132"/>
      <c r="TMU3217" s="132"/>
      <c r="TMV3217" s="132"/>
      <c r="TMW3217" s="132"/>
      <c r="TMX3217" s="132"/>
      <c r="TMY3217" s="132"/>
      <c r="TMZ3217" s="132"/>
      <c r="TNA3217" s="132"/>
      <c r="TNB3217" s="132"/>
      <c r="TNC3217" s="132"/>
      <c r="TND3217" s="132"/>
      <c r="TNE3217" s="132"/>
      <c r="TNF3217" s="132"/>
      <c r="TNG3217" s="132"/>
      <c r="TNH3217" s="132"/>
      <c r="TNI3217" s="132"/>
      <c r="TNJ3217" s="132"/>
      <c r="TNK3217" s="132"/>
      <c r="TNL3217" s="132"/>
      <c r="TNM3217" s="132"/>
      <c r="TNN3217" s="132"/>
      <c r="TNO3217" s="132"/>
      <c r="TNP3217" s="132"/>
      <c r="TNQ3217" s="132"/>
      <c r="TNR3217" s="132"/>
      <c r="TNS3217" s="132"/>
      <c r="TNT3217" s="132"/>
      <c r="TNU3217" s="132"/>
      <c r="TNV3217" s="132"/>
      <c r="TNW3217" s="132"/>
      <c r="TNX3217" s="132"/>
      <c r="TNY3217" s="132"/>
      <c r="TNZ3217" s="132"/>
      <c r="TOA3217" s="132"/>
      <c r="TOB3217" s="132"/>
      <c r="TOC3217" s="132"/>
      <c r="TOD3217" s="132"/>
      <c r="TOE3217" s="132"/>
      <c r="TOF3217" s="132"/>
      <c r="TOG3217" s="132"/>
      <c r="TOH3217" s="132"/>
      <c r="TOI3217" s="132"/>
      <c r="TOJ3217" s="132"/>
      <c r="TOK3217" s="132"/>
      <c r="TOL3217" s="132"/>
      <c r="TOM3217" s="132"/>
      <c r="TON3217" s="132"/>
      <c r="TOO3217" s="132"/>
      <c r="TOP3217" s="132"/>
      <c r="TOQ3217" s="132"/>
      <c r="TOR3217" s="132"/>
      <c r="TOS3217" s="132"/>
      <c r="TOT3217" s="132"/>
      <c r="TOU3217" s="132"/>
      <c r="TOV3217" s="132"/>
      <c r="TOW3217" s="132"/>
      <c r="TOX3217" s="132"/>
      <c r="TOY3217" s="132"/>
      <c r="TOZ3217" s="132"/>
      <c r="TPA3217" s="132"/>
      <c r="TPB3217" s="132"/>
      <c r="TPC3217" s="132"/>
      <c r="TPD3217" s="132"/>
      <c r="TPE3217" s="132"/>
      <c r="TPF3217" s="132"/>
      <c r="TPG3217" s="132"/>
      <c r="TPH3217" s="132"/>
      <c r="TPI3217" s="132"/>
      <c r="TPJ3217" s="132"/>
      <c r="TPK3217" s="132"/>
      <c r="TPL3217" s="132"/>
      <c r="TPM3217" s="132"/>
      <c r="TPN3217" s="132"/>
      <c r="TPO3217" s="132"/>
      <c r="TPP3217" s="132"/>
      <c r="TPQ3217" s="132"/>
      <c r="TPR3217" s="132"/>
      <c r="TPS3217" s="132"/>
      <c r="TPT3217" s="132"/>
      <c r="TPU3217" s="132"/>
      <c r="TPV3217" s="132"/>
      <c r="TPW3217" s="132"/>
      <c r="TPX3217" s="132"/>
      <c r="TPY3217" s="132"/>
      <c r="TPZ3217" s="132"/>
      <c r="TQA3217" s="132"/>
      <c r="TQB3217" s="132"/>
      <c r="TQC3217" s="132"/>
      <c r="TQD3217" s="132"/>
      <c r="TQE3217" s="132"/>
      <c r="TQF3217" s="132"/>
      <c r="TQG3217" s="132"/>
      <c r="TQH3217" s="132"/>
      <c r="TQI3217" s="132"/>
      <c r="TQJ3217" s="132"/>
      <c r="TQK3217" s="132"/>
      <c r="TQL3217" s="132"/>
      <c r="TQM3217" s="132"/>
      <c r="TQN3217" s="132"/>
      <c r="TQO3217" s="132"/>
      <c r="TQP3217" s="132"/>
      <c r="TQQ3217" s="132"/>
      <c r="TQR3217" s="132"/>
      <c r="TQS3217" s="132"/>
      <c r="TQT3217" s="132"/>
      <c r="TQU3217" s="132"/>
      <c r="TQV3217" s="132"/>
      <c r="TQW3217" s="132"/>
      <c r="TQX3217" s="132"/>
      <c r="TQY3217" s="132"/>
      <c r="TQZ3217" s="132"/>
      <c r="TRA3217" s="132"/>
      <c r="TRB3217" s="132"/>
      <c r="TRC3217" s="132"/>
      <c r="TRD3217" s="132"/>
      <c r="TRE3217" s="132"/>
      <c r="TRF3217" s="132"/>
      <c r="TRG3217" s="132"/>
      <c r="TRH3217" s="132"/>
      <c r="TRI3217" s="132"/>
      <c r="TRJ3217" s="132"/>
      <c r="TRK3217" s="132"/>
      <c r="TRL3217" s="132"/>
      <c r="TRM3217" s="132"/>
      <c r="TRN3217" s="132"/>
      <c r="TRO3217" s="132"/>
      <c r="TRP3217" s="132"/>
      <c r="TRQ3217" s="132"/>
      <c r="TRR3217" s="132"/>
      <c r="TRS3217" s="132"/>
      <c r="TRT3217" s="132"/>
      <c r="TRU3217" s="132"/>
      <c r="TRV3217" s="132"/>
      <c r="TRW3217" s="132"/>
      <c r="TRX3217" s="132"/>
      <c r="TRY3217" s="132"/>
      <c r="TRZ3217" s="132"/>
      <c r="TSA3217" s="132"/>
      <c r="TSB3217" s="132"/>
      <c r="TSC3217" s="132"/>
      <c r="TSD3217" s="132"/>
      <c r="TSE3217" s="132"/>
      <c r="TSF3217" s="132"/>
      <c r="TSG3217" s="132"/>
      <c r="TSH3217" s="132"/>
      <c r="TSI3217" s="132"/>
      <c r="TSJ3217" s="132"/>
      <c r="TSK3217" s="132"/>
      <c r="TSL3217" s="132"/>
      <c r="TSM3217" s="132"/>
      <c r="TSN3217" s="132"/>
      <c r="TSO3217" s="132"/>
      <c r="TSP3217" s="132"/>
      <c r="TSQ3217" s="132"/>
      <c r="TSR3217" s="132"/>
      <c r="TSS3217" s="132"/>
      <c r="TST3217" s="132"/>
      <c r="TSU3217" s="132"/>
      <c r="TSV3217" s="132"/>
      <c r="TSW3217" s="132"/>
      <c r="TSX3217" s="132"/>
      <c r="TSY3217" s="132"/>
      <c r="TSZ3217" s="132"/>
      <c r="TTA3217" s="132"/>
      <c r="TTB3217" s="132"/>
      <c r="TTC3217" s="132"/>
      <c r="TTD3217" s="132"/>
      <c r="TTE3217" s="132"/>
      <c r="TTF3217" s="132"/>
      <c r="TTG3217" s="132"/>
      <c r="TTH3217" s="132"/>
      <c r="TTI3217" s="132"/>
      <c r="TTJ3217" s="132"/>
      <c r="TTK3217" s="132"/>
      <c r="TTL3217" s="132"/>
      <c r="TTM3217" s="132"/>
      <c r="TTN3217" s="132"/>
      <c r="TTO3217" s="132"/>
      <c r="TTP3217" s="132"/>
      <c r="TTQ3217" s="132"/>
      <c r="TTR3217" s="132"/>
      <c r="TTS3217" s="132"/>
      <c r="TTT3217" s="132"/>
      <c r="TTU3217" s="132"/>
      <c r="TTV3217" s="132"/>
      <c r="TTW3217" s="132"/>
      <c r="TTX3217" s="132"/>
      <c r="TTY3217" s="132"/>
      <c r="TTZ3217" s="132"/>
      <c r="TUA3217" s="132"/>
      <c r="TUB3217" s="132"/>
      <c r="TUC3217" s="132"/>
      <c r="TUD3217" s="132"/>
      <c r="TUE3217" s="132"/>
      <c r="TUF3217" s="132"/>
      <c r="TUG3217" s="132"/>
      <c r="TUH3217" s="132"/>
      <c r="TUI3217" s="132"/>
      <c r="TUJ3217" s="132"/>
      <c r="TUK3217" s="132"/>
      <c r="TUL3217" s="132"/>
      <c r="TUM3217" s="132"/>
      <c r="TUN3217" s="132"/>
      <c r="TUO3217" s="132"/>
      <c r="TUP3217" s="132"/>
      <c r="TUQ3217" s="132"/>
      <c r="TUR3217" s="132"/>
      <c r="TUS3217" s="132"/>
      <c r="TUT3217" s="132"/>
      <c r="TUU3217" s="132"/>
      <c r="TUV3217" s="132"/>
      <c r="TUW3217" s="132"/>
      <c r="TUX3217" s="132"/>
      <c r="TUY3217" s="132"/>
      <c r="TUZ3217" s="132"/>
      <c r="TVA3217" s="132"/>
      <c r="TVB3217" s="132"/>
      <c r="TVC3217" s="132"/>
      <c r="TVD3217" s="132"/>
      <c r="TVE3217" s="132"/>
      <c r="TVF3217" s="132"/>
      <c r="TVG3217" s="132"/>
      <c r="TVH3217" s="132"/>
      <c r="TVI3217" s="132"/>
      <c r="TVJ3217" s="132"/>
      <c r="TVK3217" s="132"/>
      <c r="TVL3217" s="132"/>
      <c r="TVM3217" s="132"/>
      <c r="TVN3217" s="132"/>
      <c r="TVO3217" s="132"/>
      <c r="TVP3217" s="132"/>
      <c r="TVQ3217" s="132"/>
      <c r="TVR3217" s="132"/>
      <c r="TVS3217" s="132"/>
      <c r="TVT3217" s="132"/>
      <c r="TVU3217" s="132"/>
      <c r="TVV3217" s="132"/>
      <c r="TVW3217" s="132"/>
      <c r="TVX3217" s="132"/>
      <c r="TVY3217" s="132"/>
      <c r="TVZ3217" s="132"/>
      <c r="TWA3217" s="132"/>
      <c r="TWB3217" s="132"/>
      <c r="TWC3217" s="132"/>
      <c r="TWD3217" s="132"/>
      <c r="TWE3217" s="132"/>
      <c r="TWF3217" s="132"/>
      <c r="TWG3217" s="132"/>
      <c r="TWH3217" s="132"/>
      <c r="TWI3217" s="132"/>
      <c r="TWJ3217" s="132"/>
      <c r="TWK3217" s="132"/>
      <c r="TWL3217" s="132"/>
      <c r="TWM3217" s="132"/>
      <c r="TWN3217" s="132"/>
      <c r="TWO3217" s="132"/>
      <c r="TWP3217" s="132"/>
      <c r="TWQ3217" s="132"/>
      <c r="TWR3217" s="132"/>
      <c r="TWS3217" s="132"/>
      <c r="TWT3217" s="132"/>
      <c r="TWU3217" s="132"/>
      <c r="TWV3217" s="132"/>
      <c r="TWW3217" s="132"/>
      <c r="TWX3217" s="132"/>
      <c r="TWY3217" s="132"/>
      <c r="TWZ3217" s="132"/>
      <c r="TXA3217" s="132"/>
      <c r="TXB3217" s="132"/>
      <c r="TXC3217" s="132"/>
      <c r="TXD3217" s="132"/>
      <c r="TXE3217" s="132"/>
      <c r="TXF3217" s="132"/>
      <c r="TXG3217" s="132"/>
      <c r="TXH3217" s="132"/>
      <c r="TXI3217" s="132"/>
      <c r="TXJ3217" s="132"/>
      <c r="TXK3217" s="132"/>
      <c r="TXL3217" s="132"/>
      <c r="TXM3217" s="132"/>
      <c r="TXN3217" s="132"/>
      <c r="TXO3217" s="132"/>
      <c r="TXP3217" s="132"/>
      <c r="TXQ3217" s="132"/>
      <c r="TXR3217" s="132"/>
      <c r="TXS3217" s="132"/>
      <c r="TXT3217" s="132"/>
      <c r="TXU3217" s="132"/>
      <c r="TXV3217" s="132"/>
      <c r="TXW3217" s="132"/>
      <c r="TXX3217" s="132"/>
      <c r="TXY3217" s="132"/>
      <c r="TXZ3217" s="132"/>
      <c r="TYA3217" s="132"/>
      <c r="TYB3217" s="132"/>
      <c r="TYC3217" s="132"/>
      <c r="TYD3217" s="132"/>
      <c r="TYE3217" s="132"/>
      <c r="TYF3217" s="132"/>
      <c r="TYG3217" s="132"/>
      <c r="TYH3217" s="132"/>
      <c r="TYI3217" s="132"/>
      <c r="TYJ3217" s="132"/>
      <c r="TYK3217" s="132"/>
      <c r="TYL3217" s="132"/>
      <c r="TYM3217" s="132"/>
      <c r="TYN3217" s="132"/>
      <c r="TYO3217" s="132"/>
      <c r="TYP3217" s="132"/>
      <c r="TYQ3217" s="132"/>
      <c r="TYR3217" s="132"/>
      <c r="TYS3217" s="132"/>
      <c r="TYT3217" s="132"/>
      <c r="TYU3217" s="132"/>
      <c r="TYV3217" s="132"/>
      <c r="TYW3217" s="132"/>
      <c r="TYX3217" s="132"/>
      <c r="TYY3217" s="132"/>
      <c r="TYZ3217" s="132"/>
      <c r="TZA3217" s="132"/>
      <c r="TZB3217" s="132"/>
      <c r="TZC3217" s="132"/>
      <c r="TZD3217" s="132"/>
      <c r="TZE3217" s="132"/>
      <c r="TZF3217" s="132"/>
      <c r="TZG3217" s="132"/>
      <c r="TZH3217" s="132"/>
      <c r="TZI3217" s="132"/>
      <c r="TZJ3217" s="132"/>
      <c r="TZK3217" s="132"/>
      <c r="TZL3217" s="132"/>
      <c r="TZM3217" s="132"/>
      <c r="TZN3217" s="132"/>
      <c r="TZO3217" s="132"/>
      <c r="TZP3217" s="132"/>
      <c r="TZQ3217" s="132"/>
      <c r="TZR3217" s="132"/>
      <c r="TZS3217" s="132"/>
      <c r="TZT3217" s="132"/>
      <c r="TZU3217" s="132"/>
      <c r="TZV3217" s="132"/>
      <c r="TZW3217" s="132"/>
      <c r="TZX3217" s="132"/>
      <c r="TZY3217" s="132"/>
      <c r="TZZ3217" s="132"/>
      <c r="UAA3217" s="132"/>
      <c r="UAB3217" s="132"/>
      <c r="UAC3217" s="132"/>
      <c r="UAD3217" s="132"/>
      <c r="UAE3217" s="132"/>
      <c r="UAF3217" s="132"/>
      <c r="UAG3217" s="132"/>
      <c r="UAH3217" s="132"/>
      <c r="UAI3217" s="132"/>
      <c r="UAJ3217" s="132"/>
      <c r="UAK3217" s="132"/>
      <c r="UAL3217" s="132"/>
      <c r="UAM3217" s="132"/>
      <c r="UAN3217" s="132"/>
      <c r="UAO3217" s="132"/>
      <c r="UAP3217" s="132"/>
      <c r="UAQ3217" s="132"/>
      <c r="UAR3217" s="132"/>
      <c r="UAS3217" s="132"/>
      <c r="UAT3217" s="132"/>
      <c r="UAU3217" s="132"/>
      <c r="UAV3217" s="132"/>
      <c r="UAW3217" s="132"/>
      <c r="UAX3217" s="132"/>
      <c r="UAY3217" s="132"/>
      <c r="UAZ3217" s="132"/>
      <c r="UBA3217" s="132"/>
      <c r="UBB3217" s="132"/>
      <c r="UBC3217" s="132"/>
      <c r="UBD3217" s="132"/>
      <c r="UBE3217" s="132"/>
      <c r="UBF3217" s="132"/>
      <c r="UBG3217" s="132"/>
      <c r="UBH3217" s="132"/>
      <c r="UBI3217" s="132"/>
      <c r="UBJ3217" s="132"/>
      <c r="UBK3217" s="132"/>
      <c r="UBL3217" s="132"/>
      <c r="UBM3217" s="132"/>
      <c r="UBN3217" s="132"/>
      <c r="UBO3217" s="132"/>
      <c r="UBP3217" s="132"/>
      <c r="UBQ3217" s="132"/>
      <c r="UBR3217" s="132"/>
      <c r="UBS3217" s="132"/>
      <c r="UBT3217" s="132"/>
      <c r="UBU3217" s="132"/>
      <c r="UBV3217" s="132"/>
      <c r="UBW3217" s="132"/>
      <c r="UBX3217" s="132"/>
      <c r="UBY3217" s="132"/>
      <c r="UBZ3217" s="132"/>
      <c r="UCA3217" s="132"/>
      <c r="UCB3217" s="132"/>
      <c r="UCC3217" s="132"/>
      <c r="UCD3217" s="132"/>
      <c r="UCE3217" s="132"/>
      <c r="UCF3217" s="132"/>
      <c r="UCG3217" s="132"/>
      <c r="UCH3217" s="132"/>
      <c r="UCI3217" s="132"/>
      <c r="UCJ3217" s="132"/>
      <c r="UCK3217" s="132"/>
      <c r="UCL3217" s="132"/>
      <c r="UCM3217" s="132"/>
      <c r="UCN3217" s="132"/>
      <c r="UCO3217" s="132"/>
      <c r="UCP3217" s="132"/>
      <c r="UCQ3217" s="132"/>
      <c r="UCR3217" s="132"/>
      <c r="UCS3217" s="132"/>
      <c r="UCT3217" s="132"/>
      <c r="UCU3217" s="132"/>
      <c r="UCV3217" s="132"/>
      <c r="UCW3217" s="132"/>
      <c r="UCX3217" s="132"/>
      <c r="UCY3217" s="132"/>
      <c r="UCZ3217" s="132"/>
      <c r="UDA3217" s="132"/>
      <c r="UDB3217" s="132"/>
      <c r="UDC3217" s="132"/>
      <c r="UDD3217" s="132"/>
      <c r="UDE3217" s="132"/>
      <c r="UDF3217" s="132"/>
      <c r="UDG3217" s="132"/>
      <c r="UDH3217" s="132"/>
      <c r="UDI3217" s="132"/>
      <c r="UDJ3217" s="132"/>
      <c r="UDK3217" s="132"/>
      <c r="UDL3217" s="132"/>
      <c r="UDM3217" s="132"/>
      <c r="UDN3217" s="132"/>
      <c r="UDO3217" s="132"/>
      <c r="UDP3217" s="132"/>
      <c r="UDQ3217" s="132"/>
      <c r="UDR3217" s="132"/>
      <c r="UDS3217" s="132"/>
      <c r="UDT3217" s="132"/>
      <c r="UDU3217" s="132"/>
      <c r="UDV3217" s="132"/>
      <c r="UDW3217" s="132"/>
      <c r="UDX3217" s="132"/>
      <c r="UDY3217" s="132"/>
      <c r="UDZ3217" s="132"/>
      <c r="UEA3217" s="132"/>
      <c r="UEB3217" s="132"/>
      <c r="UEC3217" s="132"/>
      <c r="UED3217" s="132"/>
      <c r="UEE3217" s="132"/>
      <c r="UEF3217" s="132"/>
      <c r="UEG3217" s="132"/>
      <c r="UEH3217" s="132"/>
      <c r="UEI3217" s="132"/>
      <c r="UEJ3217" s="132"/>
      <c r="UEK3217" s="132"/>
      <c r="UEL3217" s="132"/>
      <c r="UEM3217" s="132"/>
      <c r="UEN3217" s="132"/>
      <c r="UEO3217" s="132"/>
      <c r="UEP3217" s="132"/>
      <c r="UEQ3217" s="132"/>
      <c r="UER3217" s="132"/>
      <c r="UES3217" s="132"/>
      <c r="UET3217" s="132"/>
      <c r="UEU3217" s="132"/>
      <c r="UEV3217" s="132"/>
      <c r="UEW3217" s="132"/>
      <c r="UEX3217" s="132"/>
      <c r="UEY3217" s="132"/>
      <c r="UEZ3217" s="132"/>
      <c r="UFA3217" s="132"/>
      <c r="UFB3217" s="132"/>
      <c r="UFC3217" s="132"/>
      <c r="UFD3217" s="132"/>
      <c r="UFE3217" s="132"/>
      <c r="UFF3217" s="132"/>
      <c r="UFG3217" s="132"/>
      <c r="UFH3217" s="132"/>
      <c r="UFI3217" s="132"/>
      <c r="UFJ3217" s="132"/>
      <c r="UFK3217" s="132"/>
      <c r="UFL3217" s="132"/>
      <c r="UFM3217" s="132"/>
      <c r="UFN3217" s="132"/>
      <c r="UFO3217" s="132"/>
      <c r="UFP3217" s="132"/>
      <c r="UFQ3217" s="132"/>
      <c r="UFR3217" s="132"/>
      <c r="UFS3217" s="132"/>
      <c r="UFT3217" s="132"/>
      <c r="UFU3217" s="132"/>
      <c r="UFV3217" s="132"/>
      <c r="UFW3217" s="132"/>
      <c r="UFX3217" s="132"/>
      <c r="UFY3217" s="132"/>
      <c r="UFZ3217" s="132"/>
      <c r="UGA3217" s="132"/>
      <c r="UGB3217" s="132"/>
      <c r="UGC3217" s="132"/>
      <c r="UGD3217" s="132"/>
      <c r="UGE3217" s="132"/>
      <c r="UGF3217" s="132"/>
      <c r="UGG3217" s="132"/>
      <c r="UGH3217" s="132"/>
      <c r="UGI3217" s="132"/>
      <c r="UGJ3217" s="132"/>
      <c r="UGK3217" s="132"/>
      <c r="UGL3217" s="132"/>
      <c r="UGM3217" s="132"/>
      <c r="UGN3217" s="132"/>
      <c r="UGO3217" s="132"/>
      <c r="UGP3217" s="132"/>
      <c r="UGQ3217" s="132"/>
      <c r="UGR3217" s="132"/>
      <c r="UGS3217" s="132"/>
      <c r="UGT3217" s="132"/>
      <c r="UGU3217" s="132"/>
      <c r="UGV3217" s="132"/>
      <c r="UGW3217" s="132"/>
      <c r="UGX3217" s="132"/>
      <c r="UGY3217" s="132"/>
      <c r="UGZ3217" s="132"/>
      <c r="UHA3217" s="132"/>
      <c r="UHB3217" s="132"/>
      <c r="UHC3217" s="132"/>
      <c r="UHD3217" s="132"/>
      <c r="UHE3217" s="132"/>
      <c r="UHF3217" s="132"/>
      <c r="UHG3217" s="132"/>
      <c r="UHH3217" s="132"/>
      <c r="UHI3217" s="132"/>
      <c r="UHJ3217" s="132"/>
      <c r="UHK3217" s="132"/>
      <c r="UHL3217" s="132"/>
      <c r="UHM3217" s="132"/>
      <c r="UHN3217" s="132"/>
      <c r="UHO3217" s="132"/>
      <c r="UHP3217" s="132"/>
      <c r="UHQ3217" s="132"/>
      <c r="UHR3217" s="132"/>
      <c r="UHS3217" s="132"/>
      <c r="UHT3217" s="132"/>
      <c r="UHU3217" s="132"/>
      <c r="UHV3217" s="132"/>
      <c r="UHW3217" s="132"/>
      <c r="UHX3217" s="132"/>
      <c r="UHY3217" s="132"/>
      <c r="UHZ3217" s="132"/>
      <c r="UIA3217" s="132"/>
      <c r="UIB3217" s="132"/>
      <c r="UIC3217" s="132"/>
      <c r="UID3217" s="132"/>
      <c r="UIE3217" s="132"/>
      <c r="UIF3217" s="132"/>
      <c r="UIG3217" s="132"/>
      <c r="UIH3217" s="132"/>
      <c r="UII3217" s="132"/>
      <c r="UIJ3217" s="132"/>
      <c r="UIK3217" s="132"/>
      <c r="UIL3217" s="132"/>
      <c r="UIM3217" s="132"/>
      <c r="UIN3217" s="132"/>
      <c r="UIO3217" s="132"/>
      <c r="UIP3217" s="132"/>
      <c r="UIQ3217" s="132"/>
      <c r="UIR3217" s="132"/>
      <c r="UIS3217" s="132"/>
      <c r="UIT3217" s="132"/>
      <c r="UIU3217" s="132"/>
      <c r="UIV3217" s="132"/>
      <c r="UIW3217" s="132"/>
      <c r="UIX3217" s="132"/>
      <c r="UIY3217" s="132"/>
      <c r="UIZ3217" s="132"/>
      <c r="UJA3217" s="132"/>
      <c r="UJB3217" s="132"/>
      <c r="UJC3217" s="132"/>
      <c r="UJD3217" s="132"/>
      <c r="UJE3217" s="132"/>
      <c r="UJF3217" s="132"/>
      <c r="UJG3217" s="132"/>
      <c r="UJH3217" s="132"/>
      <c r="UJI3217" s="132"/>
      <c r="UJJ3217" s="132"/>
      <c r="UJK3217" s="132"/>
      <c r="UJL3217" s="132"/>
      <c r="UJM3217" s="132"/>
      <c r="UJN3217" s="132"/>
      <c r="UJO3217" s="132"/>
      <c r="UJP3217" s="132"/>
      <c r="UJQ3217" s="132"/>
      <c r="UJR3217" s="132"/>
      <c r="UJS3217" s="132"/>
      <c r="UJT3217" s="132"/>
      <c r="UJU3217" s="132"/>
      <c r="UJV3217" s="132"/>
      <c r="UJW3217" s="132"/>
      <c r="UJX3217" s="132"/>
      <c r="UJY3217" s="132"/>
      <c r="UJZ3217" s="132"/>
      <c r="UKA3217" s="132"/>
      <c r="UKB3217" s="132"/>
      <c r="UKC3217" s="132"/>
      <c r="UKD3217" s="132"/>
      <c r="UKE3217" s="132"/>
      <c r="UKF3217" s="132"/>
      <c r="UKG3217" s="132"/>
      <c r="UKH3217" s="132"/>
      <c r="UKI3217" s="132"/>
      <c r="UKJ3217" s="132"/>
      <c r="UKK3217" s="132"/>
      <c r="UKL3217" s="132"/>
      <c r="UKM3217" s="132"/>
      <c r="UKN3217" s="132"/>
      <c r="UKO3217" s="132"/>
      <c r="UKP3217" s="132"/>
      <c r="UKQ3217" s="132"/>
      <c r="UKR3217" s="132"/>
      <c r="UKS3217" s="132"/>
      <c r="UKT3217" s="132"/>
      <c r="UKU3217" s="132"/>
      <c r="UKV3217" s="132"/>
      <c r="UKW3217" s="132"/>
      <c r="UKX3217" s="132"/>
      <c r="UKY3217" s="132"/>
      <c r="UKZ3217" s="132"/>
      <c r="ULA3217" s="132"/>
      <c r="ULB3217" s="132"/>
      <c r="ULC3217" s="132"/>
      <c r="ULD3217" s="132"/>
      <c r="ULE3217" s="132"/>
      <c r="ULF3217" s="132"/>
      <c r="ULG3217" s="132"/>
      <c r="ULH3217" s="132"/>
      <c r="ULI3217" s="132"/>
      <c r="ULJ3217" s="132"/>
      <c r="ULK3217" s="132"/>
      <c r="ULL3217" s="132"/>
      <c r="ULM3217" s="132"/>
      <c r="ULN3217" s="132"/>
      <c r="ULO3217" s="132"/>
      <c r="ULP3217" s="132"/>
      <c r="ULQ3217" s="132"/>
      <c r="ULR3217" s="132"/>
      <c r="ULS3217" s="132"/>
      <c r="ULT3217" s="132"/>
      <c r="ULU3217" s="132"/>
      <c r="ULV3217" s="132"/>
      <c r="ULW3217" s="132"/>
      <c r="ULX3217" s="132"/>
      <c r="ULY3217" s="132"/>
      <c r="ULZ3217" s="132"/>
      <c r="UMA3217" s="132"/>
      <c r="UMB3217" s="132"/>
      <c r="UMC3217" s="132"/>
      <c r="UMD3217" s="132"/>
      <c r="UME3217" s="132"/>
      <c r="UMF3217" s="132"/>
      <c r="UMG3217" s="132"/>
      <c r="UMH3217" s="132"/>
      <c r="UMI3217" s="132"/>
      <c r="UMJ3217" s="132"/>
      <c r="UMK3217" s="132"/>
      <c r="UML3217" s="132"/>
      <c r="UMM3217" s="132"/>
      <c r="UMN3217" s="132"/>
      <c r="UMO3217" s="132"/>
      <c r="UMP3217" s="132"/>
      <c r="UMQ3217" s="132"/>
      <c r="UMR3217" s="132"/>
      <c r="UMS3217" s="132"/>
      <c r="UMT3217" s="132"/>
      <c r="UMU3217" s="132"/>
      <c r="UMV3217" s="132"/>
      <c r="UMW3217" s="132"/>
      <c r="UMX3217" s="132"/>
      <c r="UMY3217" s="132"/>
      <c r="UMZ3217" s="132"/>
      <c r="UNA3217" s="132"/>
      <c r="UNB3217" s="132"/>
      <c r="UNC3217" s="132"/>
      <c r="UND3217" s="132"/>
      <c r="UNE3217" s="132"/>
      <c r="UNF3217" s="132"/>
      <c r="UNG3217" s="132"/>
      <c r="UNH3217" s="132"/>
      <c r="UNI3217" s="132"/>
      <c r="UNJ3217" s="132"/>
      <c r="UNK3217" s="132"/>
      <c r="UNL3217" s="132"/>
      <c r="UNM3217" s="132"/>
      <c r="UNN3217" s="132"/>
      <c r="UNO3217" s="132"/>
      <c r="UNP3217" s="132"/>
      <c r="UNQ3217" s="132"/>
      <c r="UNR3217" s="132"/>
      <c r="UNS3217" s="132"/>
      <c r="UNT3217" s="132"/>
      <c r="UNU3217" s="132"/>
      <c r="UNV3217" s="132"/>
      <c r="UNW3217" s="132"/>
      <c r="UNX3217" s="132"/>
      <c r="UNY3217" s="132"/>
      <c r="UNZ3217" s="132"/>
      <c r="UOA3217" s="132"/>
      <c r="UOB3217" s="132"/>
      <c r="UOC3217" s="132"/>
      <c r="UOD3217" s="132"/>
      <c r="UOE3217" s="132"/>
      <c r="UOF3217" s="132"/>
      <c r="UOG3217" s="132"/>
      <c r="UOH3217" s="132"/>
      <c r="UOI3217" s="132"/>
      <c r="UOJ3217" s="132"/>
      <c r="UOK3217" s="132"/>
      <c r="UOL3217" s="132"/>
      <c r="UOM3217" s="132"/>
      <c r="UON3217" s="132"/>
      <c r="UOO3217" s="132"/>
      <c r="UOP3217" s="132"/>
      <c r="UOQ3217" s="132"/>
      <c r="UOR3217" s="132"/>
      <c r="UOS3217" s="132"/>
      <c r="UOT3217" s="132"/>
      <c r="UOU3217" s="132"/>
      <c r="UOV3217" s="132"/>
      <c r="UOW3217" s="132"/>
      <c r="UOX3217" s="132"/>
      <c r="UOY3217" s="132"/>
      <c r="UOZ3217" s="132"/>
      <c r="UPA3217" s="132"/>
      <c r="UPB3217" s="132"/>
      <c r="UPC3217" s="132"/>
      <c r="UPD3217" s="132"/>
      <c r="UPE3217" s="132"/>
      <c r="UPF3217" s="132"/>
      <c r="UPG3217" s="132"/>
      <c r="UPH3217" s="132"/>
      <c r="UPI3217" s="132"/>
      <c r="UPJ3217" s="132"/>
      <c r="UPK3217" s="132"/>
      <c r="UPL3217" s="132"/>
      <c r="UPM3217" s="132"/>
      <c r="UPN3217" s="132"/>
      <c r="UPO3217" s="132"/>
      <c r="UPP3217" s="132"/>
      <c r="UPQ3217" s="132"/>
      <c r="UPR3217" s="132"/>
      <c r="UPS3217" s="132"/>
      <c r="UPT3217" s="132"/>
      <c r="UPU3217" s="132"/>
      <c r="UPV3217" s="132"/>
      <c r="UPW3217" s="132"/>
      <c r="UPX3217" s="132"/>
      <c r="UPY3217" s="132"/>
      <c r="UPZ3217" s="132"/>
      <c r="UQA3217" s="132"/>
      <c r="UQB3217" s="132"/>
      <c r="UQC3217" s="132"/>
      <c r="UQD3217" s="132"/>
      <c r="UQE3217" s="132"/>
      <c r="UQF3217" s="132"/>
      <c r="UQG3217" s="132"/>
      <c r="UQH3217" s="132"/>
      <c r="UQI3217" s="132"/>
      <c r="UQJ3217" s="132"/>
      <c r="UQK3217" s="132"/>
      <c r="UQL3217" s="132"/>
      <c r="UQM3217" s="132"/>
      <c r="UQN3217" s="132"/>
      <c r="UQO3217" s="132"/>
      <c r="UQP3217" s="132"/>
      <c r="UQQ3217" s="132"/>
      <c r="UQR3217" s="132"/>
      <c r="UQS3217" s="132"/>
      <c r="UQT3217" s="132"/>
      <c r="UQU3217" s="132"/>
      <c r="UQV3217" s="132"/>
      <c r="UQW3217" s="132"/>
      <c r="UQX3217" s="132"/>
      <c r="UQY3217" s="132"/>
      <c r="UQZ3217" s="132"/>
      <c r="URA3217" s="132"/>
      <c r="URB3217" s="132"/>
      <c r="URC3217" s="132"/>
      <c r="URD3217" s="132"/>
      <c r="URE3217" s="132"/>
      <c r="URF3217" s="132"/>
      <c r="URG3217" s="132"/>
      <c r="URH3217" s="132"/>
      <c r="URI3217" s="132"/>
      <c r="URJ3217" s="132"/>
      <c r="URK3217" s="132"/>
      <c r="URL3217" s="132"/>
      <c r="URM3217" s="132"/>
      <c r="URN3217" s="132"/>
      <c r="URO3217" s="132"/>
      <c r="URP3217" s="132"/>
      <c r="URQ3217" s="132"/>
      <c r="URR3217" s="132"/>
      <c r="URS3217" s="132"/>
      <c r="URT3217" s="132"/>
      <c r="URU3217" s="132"/>
      <c r="URV3217" s="132"/>
      <c r="URW3217" s="132"/>
      <c r="URX3217" s="132"/>
      <c r="URY3217" s="132"/>
      <c r="URZ3217" s="132"/>
      <c r="USA3217" s="132"/>
      <c r="USB3217" s="132"/>
      <c r="USC3217" s="132"/>
      <c r="USD3217" s="132"/>
      <c r="USE3217" s="132"/>
      <c r="USF3217" s="132"/>
      <c r="USG3217" s="132"/>
      <c r="USH3217" s="132"/>
      <c r="USI3217" s="132"/>
      <c r="USJ3217" s="132"/>
      <c r="USK3217" s="132"/>
      <c r="USL3217" s="132"/>
      <c r="USM3217" s="132"/>
      <c r="USN3217" s="132"/>
      <c r="USO3217" s="132"/>
      <c r="USP3217" s="132"/>
      <c r="USQ3217" s="132"/>
      <c r="USR3217" s="132"/>
      <c r="USS3217" s="132"/>
      <c r="UST3217" s="132"/>
      <c r="USU3217" s="132"/>
      <c r="USV3217" s="132"/>
      <c r="USW3217" s="132"/>
      <c r="USX3217" s="132"/>
      <c r="USY3217" s="132"/>
      <c r="USZ3217" s="132"/>
      <c r="UTA3217" s="132"/>
      <c r="UTB3217" s="132"/>
      <c r="UTC3217" s="132"/>
      <c r="UTD3217" s="132"/>
      <c r="UTE3217" s="132"/>
      <c r="UTF3217" s="132"/>
      <c r="UTG3217" s="132"/>
      <c r="UTH3217" s="132"/>
      <c r="UTI3217" s="132"/>
      <c r="UTJ3217" s="132"/>
      <c r="UTK3217" s="132"/>
      <c r="UTL3217" s="132"/>
      <c r="UTM3217" s="132"/>
      <c r="UTN3217" s="132"/>
      <c r="UTO3217" s="132"/>
      <c r="UTP3217" s="132"/>
      <c r="UTQ3217" s="132"/>
      <c r="UTR3217" s="132"/>
      <c r="UTS3217" s="132"/>
      <c r="UTT3217" s="132"/>
      <c r="UTU3217" s="132"/>
      <c r="UTV3217" s="132"/>
      <c r="UTW3217" s="132"/>
      <c r="UTX3217" s="132"/>
      <c r="UTY3217" s="132"/>
      <c r="UTZ3217" s="132"/>
      <c r="UUA3217" s="132"/>
      <c r="UUB3217" s="132"/>
      <c r="UUC3217" s="132"/>
      <c r="UUD3217" s="132"/>
      <c r="UUE3217" s="132"/>
      <c r="UUF3217" s="132"/>
      <c r="UUG3217" s="132"/>
      <c r="UUH3217" s="132"/>
      <c r="UUI3217" s="132"/>
      <c r="UUJ3217" s="132"/>
      <c r="UUK3217" s="132"/>
      <c r="UUL3217" s="132"/>
      <c r="UUM3217" s="132"/>
      <c r="UUN3217" s="132"/>
      <c r="UUO3217" s="132"/>
      <c r="UUP3217" s="132"/>
      <c r="UUQ3217" s="132"/>
      <c r="UUR3217" s="132"/>
      <c r="UUS3217" s="132"/>
      <c r="UUT3217" s="132"/>
      <c r="UUU3217" s="132"/>
      <c r="UUV3217" s="132"/>
      <c r="UUW3217" s="132"/>
      <c r="UUX3217" s="132"/>
      <c r="UUY3217" s="132"/>
      <c r="UUZ3217" s="132"/>
      <c r="UVA3217" s="132"/>
      <c r="UVB3217" s="132"/>
      <c r="UVC3217" s="132"/>
      <c r="UVD3217" s="132"/>
      <c r="UVE3217" s="132"/>
      <c r="UVF3217" s="132"/>
      <c r="UVG3217" s="132"/>
      <c r="UVH3217" s="132"/>
      <c r="UVI3217" s="132"/>
      <c r="UVJ3217" s="132"/>
      <c r="UVK3217" s="132"/>
      <c r="UVL3217" s="132"/>
      <c r="UVM3217" s="132"/>
      <c r="UVN3217" s="132"/>
      <c r="UVO3217" s="132"/>
      <c r="UVP3217" s="132"/>
      <c r="UVQ3217" s="132"/>
      <c r="UVR3217" s="132"/>
      <c r="UVS3217" s="132"/>
      <c r="UVT3217" s="132"/>
      <c r="UVU3217" s="132"/>
      <c r="UVV3217" s="132"/>
      <c r="UVW3217" s="132"/>
      <c r="UVX3217" s="132"/>
      <c r="UVY3217" s="132"/>
      <c r="UVZ3217" s="132"/>
      <c r="UWA3217" s="132"/>
      <c r="UWB3217" s="132"/>
      <c r="UWC3217" s="132"/>
      <c r="UWD3217" s="132"/>
      <c r="UWE3217" s="132"/>
      <c r="UWF3217" s="132"/>
      <c r="UWG3217" s="132"/>
      <c r="UWH3217" s="132"/>
      <c r="UWI3217" s="132"/>
      <c r="UWJ3217" s="132"/>
      <c r="UWK3217" s="132"/>
      <c r="UWL3217" s="132"/>
      <c r="UWM3217" s="132"/>
      <c r="UWN3217" s="132"/>
      <c r="UWO3217" s="132"/>
      <c r="UWP3217" s="132"/>
      <c r="UWQ3217" s="132"/>
      <c r="UWR3217" s="132"/>
      <c r="UWS3217" s="132"/>
      <c r="UWT3217" s="132"/>
      <c r="UWU3217" s="132"/>
      <c r="UWV3217" s="132"/>
      <c r="UWW3217" s="132"/>
      <c r="UWX3217" s="132"/>
      <c r="UWY3217" s="132"/>
      <c r="UWZ3217" s="132"/>
      <c r="UXA3217" s="132"/>
      <c r="UXB3217" s="132"/>
      <c r="UXC3217" s="132"/>
      <c r="UXD3217" s="132"/>
      <c r="UXE3217" s="132"/>
      <c r="UXF3217" s="132"/>
      <c r="UXG3217" s="132"/>
      <c r="UXH3217" s="132"/>
      <c r="UXI3217" s="132"/>
      <c r="UXJ3217" s="132"/>
      <c r="UXK3217" s="132"/>
      <c r="UXL3217" s="132"/>
      <c r="UXM3217" s="132"/>
      <c r="UXN3217" s="132"/>
      <c r="UXO3217" s="132"/>
      <c r="UXP3217" s="132"/>
      <c r="UXQ3217" s="132"/>
      <c r="UXR3217" s="132"/>
      <c r="UXS3217" s="132"/>
      <c r="UXT3217" s="132"/>
      <c r="UXU3217" s="132"/>
      <c r="UXV3217" s="132"/>
      <c r="UXW3217" s="132"/>
      <c r="UXX3217" s="132"/>
      <c r="UXY3217" s="132"/>
      <c r="UXZ3217" s="132"/>
      <c r="UYA3217" s="132"/>
      <c r="UYB3217" s="132"/>
      <c r="UYC3217" s="132"/>
      <c r="UYD3217" s="132"/>
      <c r="UYE3217" s="132"/>
      <c r="UYF3217" s="132"/>
      <c r="UYG3217" s="132"/>
      <c r="UYH3217" s="132"/>
      <c r="UYI3217" s="132"/>
      <c r="UYJ3217" s="132"/>
      <c r="UYK3217" s="132"/>
      <c r="UYL3217" s="132"/>
      <c r="UYM3217" s="132"/>
      <c r="UYN3217" s="132"/>
      <c r="UYO3217" s="132"/>
      <c r="UYP3217" s="132"/>
      <c r="UYQ3217" s="132"/>
      <c r="UYR3217" s="132"/>
      <c r="UYS3217" s="132"/>
      <c r="UYT3217" s="132"/>
      <c r="UYU3217" s="132"/>
      <c r="UYV3217" s="132"/>
      <c r="UYW3217" s="132"/>
      <c r="UYX3217" s="132"/>
      <c r="UYY3217" s="132"/>
      <c r="UYZ3217" s="132"/>
      <c r="UZA3217" s="132"/>
      <c r="UZB3217" s="132"/>
      <c r="UZC3217" s="132"/>
      <c r="UZD3217" s="132"/>
      <c r="UZE3217" s="132"/>
      <c r="UZF3217" s="132"/>
      <c r="UZG3217" s="132"/>
      <c r="UZH3217" s="132"/>
      <c r="UZI3217" s="132"/>
      <c r="UZJ3217" s="132"/>
      <c r="UZK3217" s="132"/>
      <c r="UZL3217" s="132"/>
      <c r="UZM3217" s="132"/>
      <c r="UZN3217" s="132"/>
      <c r="UZO3217" s="132"/>
      <c r="UZP3217" s="132"/>
      <c r="UZQ3217" s="132"/>
      <c r="UZR3217" s="132"/>
      <c r="UZS3217" s="132"/>
      <c r="UZT3217" s="132"/>
      <c r="UZU3217" s="132"/>
      <c r="UZV3217" s="132"/>
      <c r="UZW3217" s="132"/>
      <c r="UZX3217" s="132"/>
      <c r="UZY3217" s="132"/>
      <c r="UZZ3217" s="132"/>
      <c r="VAA3217" s="132"/>
      <c r="VAB3217" s="132"/>
      <c r="VAC3217" s="132"/>
      <c r="VAD3217" s="132"/>
      <c r="VAE3217" s="132"/>
      <c r="VAF3217" s="132"/>
      <c r="VAG3217" s="132"/>
      <c r="VAH3217" s="132"/>
      <c r="VAI3217" s="132"/>
      <c r="VAJ3217" s="132"/>
      <c r="VAK3217" s="132"/>
      <c r="VAL3217" s="132"/>
      <c r="VAM3217" s="132"/>
      <c r="VAN3217" s="132"/>
      <c r="VAO3217" s="132"/>
      <c r="VAP3217" s="132"/>
      <c r="VAQ3217" s="132"/>
      <c r="VAR3217" s="132"/>
      <c r="VAS3217" s="132"/>
      <c r="VAT3217" s="132"/>
      <c r="VAU3217" s="132"/>
      <c r="VAV3217" s="132"/>
      <c r="VAW3217" s="132"/>
      <c r="VAX3217" s="132"/>
      <c r="VAY3217" s="132"/>
      <c r="VAZ3217" s="132"/>
      <c r="VBA3217" s="132"/>
      <c r="VBB3217" s="132"/>
      <c r="VBC3217" s="132"/>
      <c r="VBD3217" s="132"/>
      <c r="VBE3217" s="132"/>
      <c r="VBF3217" s="132"/>
      <c r="VBG3217" s="132"/>
      <c r="VBH3217" s="132"/>
      <c r="VBI3217" s="132"/>
      <c r="VBJ3217" s="132"/>
      <c r="VBK3217" s="132"/>
      <c r="VBL3217" s="132"/>
      <c r="VBM3217" s="132"/>
      <c r="VBN3217" s="132"/>
      <c r="VBO3217" s="132"/>
      <c r="VBP3217" s="132"/>
      <c r="VBQ3217" s="132"/>
      <c r="VBR3217" s="132"/>
      <c r="VBS3217" s="132"/>
      <c r="VBT3217" s="132"/>
      <c r="VBU3217" s="132"/>
      <c r="VBV3217" s="132"/>
      <c r="VBW3217" s="132"/>
      <c r="VBX3217" s="132"/>
      <c r="VBY3217" s="132"/>
      <c r="VBZ3217" s="132"/>
      <c r="VCA3217" s="132"/>
      <c r="VCB3217" s="132"/>
      <c r="VCC3217" s="132"/>
      <c r="VCD3217" s="132"/>
      <c r="VCE3217" s="132"/>
      <c r="VCF3217" s="132"/>
      <c r="VCG3217" s="132"/>
      <c r="VCH3217" s="132"/>
      <c r="VCI3217" s="132"/>
      <c r="VCJ3217" s="132"/>
      <c r="VCK3217" s="132"/>
      <c r="VCL3217" s="132"/>
      <c r="VCM3217" s="132"/>
      <c r="VCN3217" s="132"/>
      <c r="VCO3217" s="132"/>
      <c r="VCP3217" s="132"/>
      <c r="VCQ3217" s="132"/>
      <c r="VCR3217" s="132"/>
      <c r="VCS3217" s="132"/>
      <c r="VCT3217" s="132"/>
      <c r="VCU3217" s="132"/>
      <c r="VCV3217" s="132"/>
      <c r="VCW3217" s="132"/>
      <c r="VCX3217" s="132"/>
      <c r="VCY3217" s="132"/>
      <c r="VCZ3217" s="132"/>
      <c r="VDA3217" s="132"/>
      <c r="VDB3217" s="132"/>
      <c r="VDC3217" s="132"/>
      <c r="VDD3217" s="132"/>
      <c r="VDE3217" s="132"/>
      <c r="VDF3217" s="132"/>
      <c r="VDG3217" s="132"/>
      <c r="VDH3217" s="132"/>
      <c r="VDI3217" s="132"/>
      <c r="VDJ3217" s="132"/>
      <c r="VDK3217" s="132"/>
      <c r="VDL3217" s="132"/>
      <c r="VDM3217" s="132"/>
      <c r="VDN3217" s="132"/>
      <c r="VDO3217" s="132"/>
      <c r="VDP3217" s="132"/>
      <c r="VDQ3217" s="132"/>
      <c r="VDR3217" s="132"/>
      <c r="VDS3217" s="132"/>
      <c r="VDT3217" s="132"/>
      <c r="VDU3217" s="132"/>
      <c r="VDV3217" s="132"/>
      <c r="VDW3217" s="132"/>
      <c r="VDX3217" s="132"/>
      <c r="VDY3217" s="132"/>
      <c r="VDZ3217" s="132"/>
      <c r="VEA3217" s="132"/>
      <c r="VEB3217" s="132"/>
      <c r="VEC3217" s="132"/>
      <c r="VED3217" s="132"/>
      <c r="VEE3217" s="132"/>
      <c r="VEF3217" s="132"/>
      <c r="VEG3217" s="132"/>
      <c r="VEH3217" s="132"/>
      <c r="VEI3217" s="132"/>
      <c r="VEJ3217" s="132"/>
      <c r="VEK3217" s="132"/>
      <c r="VEL3217" s="132"/>
      <c r="VEM3217" s="132"/>
      <c r="VEN3217" s="132"/>
      <c r="VEO3217" s="132"/>
      <c r="VEP3217" s="132"/>
      <c r="VEQ3217" s="132"/>
      <c r="VER3217" s="132"/>
      <c r="VES3217" s="132"/>
      <c r="VET3217" s="132"/>
      <c r="VEU3217" s="132"/>
      <c r="VEV3217" s="132"/>
      <c r="VEW3217" s="132"/>
      <c r="VEX3217" s="132"/>
      <c r="VEY3217" s="132"/>
      <c r="VEZ3217" s="132"/>
      <c r="VFA3217" s="132"/>
      <c r="VFB3217" s="132"/>
      <c r="VFC3217" s="132"/>
      <c r="VFD3217" s="132"/>
      <c r="VFE3217" s="132"/>
      <c r="VFF3217" s="132"/>
      <c r="VFG3217" s="132"/>
      <c r="VFH3217" s="132"/>
      <c r="VFI3217" s="132"/>
      <c r="VFJ3217" s="132"/>
      <c r="VFK3217" s="132"/>
      <c r="VFL3217" s="132"/>
      <c r="VFM3217" s="132"/>
      <c r="VFN3217" s="132"/>
      <c r="VFO3217" s="132"/>
      <c r="VFP3217" s="132"/>
      <c r="VFQ3217" s="132"/>
      <c r="VFR3217" s="132"/>
      <c r="VFS3217" s="132"/>
      <c r="VFT3217" s="132"/>
      <c r="VFU3217" s="132"/>
      <c r="VFV3217" s="132"/>
      <c r="VFW3217" s="132"/>
      <c r="VFX3217" s="132"/>
      <c r="VFY3217" s="132"/>
      <c r="VFZ3217" s="132"/>
      <c r="VGA3217" s="132"/>
      <c r="VGB3217" s="132"/>
      <c r="VGC3217" s="132"/>
      <c r="VGD3217" s="132"/>
      <c r="VGE3217" s="132"/>
      <c r="VGF3217" s="132"/>
      <c r="VGG3217" s="132"/>
      <c r="VGH3217" s="132"/>
      <c r="VGI3217" s="132"/>
      <c r="VGJ3217" s="132"/>
      <c r="VGK3217" s="132"/>
      <c r="VGL3217" s="132"/>
      <c r="VGM3217" s="132"/>
      <c r="VGN3217" s="132"/>
      <c r="VGO3217" s="132"/>
      <c r="VGP3217" s="132"/>
      <c r="VGQ3217" s="132"/>
      <c r="VGR3217" s="132"/>
      <c r="VGS3217" s="132"/>
      <c r="VGT3217" s="132"/>
      <c r="VGU3217" s="132"/>
      <c r="VGV3217" s="132"/>
      <c r="VGW3217" s="132"/>
      <c r="VGX3217" s="132"/>
      <c r="VGY3217" s="132"/>
      <c r="VGZ3217" s="132"/>
      <c r="VHA3217" s="132"/>
      <c r="VHB3217" s="132"/>
      <c r="VHC3217" s="132"/>
      <c r="VHD3217" s="132"/>
      <c r="VHE3217" s="132"/>
      <c r="VHF3217" s="132"/>
      <c r="VHG3217" s="132"/>
      <c r="VHH3217" s="132"/>
      <c r="VHI3217" s="132"/>
      <c r="VHJ3217" s="132"/>
      <c r="VHK3217" s="132"/>
      <c r="VHL3217" s="132"/>
      <c r="VHM3217" s="132"/>
      <c r="VHN3217" s="132"/>
      <c r="VHO3217" s="132"/>
      <c r="VHP3217" s="132"/>
      <c r="VHQ3217" s="132"/>
      <c r="VHR3217" s="132"/>
      <c r="VHS3217" s="132"/>
      <c r="VHT3217" s="132"/>
      <c r="VHU3217" s="132"/>
      <c r="VHV3217" s="132"/>
      <c r="VHW3217" s="132"/>
      <c r="VHX3217" s="132"/>
      <c r="VHY3217" s="132"/>
      <c r="VHZ3217" s="132"/>
      <c r="VIA3217" s="132"/>
      <c r="VIB3217" s="132"/>
      <c r="VIC3217" s="132"/>
      <c r="VID3217" s="132"/>
      <c r="VIE3217" s="132"/>
      <c r="VIF3217" s="132"/>
      <c r="VIG3217" s="132"/>
      <c r="VIH3217" s="132"/>
      <c r="VII3217" s="132"/>
      <c r="VIJ3217" s="132"/>
      <c r="VIK3217" s="132"/>
      <c r="VIL3217" s="132"/>
      <c r="VIM3217" s="132"/>
      <c r="VIN3217" s="132"/>
      <c r="VIO3217" s="132"/>
      <c r="VIP3217" s="132"/>
      <c r="VIQ3217" s="132"/>
      <c r="VIR3217" s="132"/>
      <c r="VIS3217" s="132"/>
      <c r="VIT3217" s="132"/>
      <c r="VIU3217" s="132"/>
      <c r="VIV3217" s="132"/>
      <c r="VIW3217" s="132"/>
      <c r="VIX3217" s="132"/>
      <c r="VIY3217" s="132"/>
      <c r="VIZ3217" s="132"/>
      <c r="VJA3217" s="132"/>
      <c r="VJB3217" s="132"/>
      <c r="VJC3217" s="132"/>
      <c r="VJD3217" s="132"/>
      <c r="VJE3217" s="132"/>
      <c r="VJF3217" s="132"/>
      <c r="VJG3217" s="132"/>
      <c r="VJH3217" s="132"/>
      <c r="VJI3217" s="132"/>
      <c r="VJJ3217" s="132"/>
      <c r="VJK3217" s="132"/>
      <c r="VJL3217" s="132"/>
      <c r="VJM3217" s="132"/>
      <c r="VJN3217" s="132"/>
      <c r="VJO3217" s="132"/>
      <c r="VJP3217" s="132"/>
      <c r="VJQ3217" s="132"/>
      <c r="VJR3217" s="132"/>
      <c r="VJS3217" s="132"/>
      <c r="VJT3217" s="132"/>
      <c r="VJU3217" s="132"/>
      <c r="VJV3217" s="132"/>
      <c r="VJW3217" s="132"/>
      <c r="VJX3217" s="132"/>
      <c r="VJY3217" s="132"/>
      <c r="VJZ3217" s="132"/>
      <c r="VKA3217" s="132"/>
      <c r="VKB3217" s="132"/>
      <c r="VKC3217" s="132"/>
      <c r="VKD3217" s="132"/>
      <c r="VKE3217" s="132"/>
      <c r="VKF3217" s="132"/>
      <c r="VKG3217" s="132"/>
      <c r="VKH3217" s="132"/>
      <c r="VKI3217" s="132"/>
      <c r="VKJ3217" s="132"/>
      <c r="VKK3217" s="132"/>
      <c r="VKL3217" s="132"/>
      <c r="VKM3217" s="132"/>
      <c r="VKN3217" s="132"/>
      <c r="VKO3217" s="132"/>
      <c r="VKP3217" s="132"/>
      <c r="VKQ3217" s="132"/>
      <c r="VKR3217" s="132"/>
      <c r="VKS3217" s="132"/>
      <c r="VKT3217" s="132"/>
      <c r="VKU3217" s="132"/>
      <c r="VKV3217" s="132"/>
      <c r="VKW3217" s="132"/>
      <c r="VKX3217" s="132"/>
      <c r="VKY3217" s="132"/>
      <c r="VKZ3217" s="132"/>
      <c r="VLA3217" s="132"/>
      <c r="VLB3217" s="132"/>
      <c r="VLC3217" s="132"/>
      <c r="VLD3217" s="132"/>
      <c r="VLE3217" s="132"/>
      <c r="VLF3217" s="132"/>
      <c r="VLG3217" s="132"/>
      <c r="VLH3217" s="132"/>
      <c r="VLI3217" s="132"/>
      <c r="VLJ3217" s="132"/>
      <c r="VLK3217" s="132"/>
      <c r="VLL3217" s="132"/>
      <c r="VLM3217" s="132"/>
      <c r="VLN3217" s="132"/>
      <c r="VLO3217" s="132"/>
      <c r="VLP3217" s="132"/>
      <c r="VLQ3217" s="132"/>
      <c r="VLR3217" s="132"/>
      <c r="VLS3217" s="132"/>
      <c r="VLT3217" s="132"/>
      <c r="VLU3217" s="132"/>
      <c r="VLV3217" s="132"/>
      <c r="VLW3217" s="132"/>
      <c r="VLX3217" s="132"/>
      <c r="VLY3217" s="132"/>
      <c r="VLZ3217" s="132"/>
      <c r="VMA3217" s="132"/>
      <c r="VMB3217" s="132"/>
      <c r="VMC3217" s="132"/>
      <c r="VMD3217" s="132"/>
      <c r="VME3217" s="132"/>
      <c r="VMF3217" s="132"/>
      <c r="VMG3217" s="132"/>
      <c r="VMH3217" s="132"/>
      <c r="VMI3217" s="132"/>
      <c r="VMJ3217" s="132"/>
      <c r="VMK3217" s="132"/>
      <c r="VML3217" s="132"/>
      <c r="VMM3217" s="132"/>
      <c r="VMN3217" s="132"/>
      <c r="VMO3217" s="132"/>
      <c r="VMP3217" s="132"/>
      <c r="VMQ3217" s="132"/>
      <c r="VMR3217" s="132"/>
      <c r="VMS3217" s="132"/>
      <c r="VMT3217" s="132"/>
      <c r="VMU3217" s="132"/>
      <c r="VMV3217" s="132"/>
      <c r="VMW3217" s="132"/>
      <c r="VMX3217" s="132"/>
      <c r="VMY3217" s="132"/>
      <c r="VMZ3217" s="132"/>
      <c r="VNA3217" s="132"/>
      <c r="VNB3217" s="132"/>
      <c r="VNC3217" s="132"/>
      <c r="VND3217" s="132"/>
      <c r="VNE3217" s="132"/>
      <c r="VNF3217" s="132"/>
      <c r="VNG3217" s="132"/>
      <c r="VNH3217" s="132"/>
      <c r="VNI3217" s="132"/>
      <c r="VNJ3217" s="132"/>
      <c r="VNK3217" s="132"/>
      <c r="VNL3217" s="132"/>
      <c r="VNM3217" s="132"/>
      <c r="VNN3217" s="132"/>
      <c r="VNO3217" s="132"/>
      <c r="VNP3217" s="132"/>
      <c r="VNQ3217" s="132"/>
      <c r="VNR3217" s="132"/>
      <c r="VNS3217" s="132"/>
      <c r="VNT3217" s="132"/>
      <c r="VNU3217" s="132"/>
      <c r="VNV3217" s="132"/>
      <c r="VNW3217" s="132"/>
      <c r="VNX3217" s="132"/>
      <c r="VNY3217" s="132"/>
      <c r="VNZ3217" s="132"/>
      <c r="VOA3217" s="132"/>
      <c r="VOB3217" s="132"/>
      <c r="VOC3217" s="132"/>
      <c r="VOD3217" s="132"/>
      <c r="VOE3217" s="132"/>
      <c r="VOF3217" s="132"/>
      <c r="VOG3217" s="132"/>
      <c r="VOH3217" s="132"/>
      <c r="VOI3217" s="132"/>
      <c r="VOJ3217" s="132"/>
      <c r="VOK3217" s="132"/>
      <c r="VOL3217" s="132"/>
      <c r="VOM3217" s="132"/>
      <c r="VON3217" s="132"/>
      <c r="VOO3217" s="132"/>
      <c r="VOP3217" s="132"/>
      <c r="VOQ3217" s="132"/>
      <c r="VOR3217" s="132"/>
      <c r="VOS3217" s="132"/>
      <c r="VOT3217" s="132"/>
      <c r="VOU3217" s="132"/>
      <c r="VOV3217" s="132"/>
      <c r="VOW3217" s="132"/>
      <c r="VOX3217" s="132"/>
      <c r="VOY3217" s="132"/>
      <c r="VOZ3217" s="132"/>
      <c r="VPA3217" s="132"/>
      <c r="VPB3217" s="132"/>
      <c r="VPC3217" s="132"/>
      <c r="VPD3217" s="132"/>
      <c r="VPE3217" s="132"/>
      <c r="VPF3217" s="132"/>
      <c r="VPG3217" s="132"/>
      <c r="VPH3217" s="132"/>
      <c r="VPI3217" s="132"/>
      <c r="VPJ3217" s="132"/>
      <c r="VPK3217" s="132"/>
      <c r="VPL3217" s="132"/>
      <c r="VPM3217" s="132"/>
      <c r="VPN3217" s="132"/>
      <c r="VPO3217" s="132"/>
      <c r="VPP3217" s="132"/>
      <c r="VPQ3217" s="132"/>
      <c r="VPR3217" s="132"/>
      <c r="VPS3217" s="132"/>
      <c r="VPT3217" s="132"/>
      <c r="VPU3217" s="132"/>
      <c r="VPV3217" s="132"/>
      <c r="VPW3217" s="132"/>
      <c r="VPX3217" s="132"/>
      <c r="VPY3217" s="132"/>
      <c r="VPZ3217" s="132"/>
      <c r="VQA3217" s="132"/>
      <c r="VQB3217" s="132"/>
      <c r="VQC3217" s="132"/>
      <c r="VQD3217" s="132"/>
      <c r="VQE3217" s="132"/>
      <c r="VQF3217" s="132"/>
      <c r="VQG3217" s="132"/>
      <c r="VQH3217" s="132"/>
      <c r="VQI3217" s="132"/>
      <c r="VQJ3217" s="132"/>
      <c r="VQK3217" s="132"/>
      <c r="VQL3217" s="132"/>
      <c r="VQM3217" s="132"/>
      <c r="VQN3217" s="132"/>
      <c r="VQO3217" s="132"/>
      <c r="VQP3217" s="132"/>
      <c r="VQQ3217" s="132"/>
      <c r="VQR3217" s="132"/>
      <c r="VQS3217" s="132"/>
      <c r="VQT3217" s="132"/>
      <c r="VQU3217" s="132"/>
      <c r="VQV3217" s="132"/>
      <c r="VQW3217" s="132"/>
      <c r="VQX3217" s="132"/>
      <c r="VQY3217" s="132"/>
      <c r="VQZ3217" s="132"/>
      <c r="VRA3217" s="132"/>
      <c r="VRB3217" s="132"/>
      <c r="VRC3217" s="132"/>
      <c r="VRD3217" s="132"/>
      <c r="VRE3217" s="132"/>
      <c r="VRF3217" s="132"/>
      <c r="VRG3217" s="132"/>
      <c r="VRH3217" s="132"/>
      <c r="VRI3217" s="132"/>
      <c r="VRJ3217" s="132"/>
      <c r="VRK3217" s="132"/>
      <c r="VRL3217" s="132"/>
      <c r="VRM3217" s="132"/>
      <c r="VRN3217" s="132"/>
      <c r="VRO3217" s="132"/>
      <c r="VRP3217" s="132"/>
      <c r="VRQ3217" s="132"/>
      <c r="VRR3217" s="132"/>
      <c r="VRS3217" s="132"/>
      <c r="VRT3217" s="132"/>
      <c r="VRU3217" s="132"/>
      <c r="VRV3217" s="132"/>
      <c r="VRW3217" s="132"/>
      <c r="VRX3217" s="132"/>
      <c r="VRY3217" s="132"/>
      <c r="VRZ3217" s="132"/>
      <c r="VSA3217" s="132"/>
      <c r="VSB3217" s="132"/>
      <c r="VSC3217" s="132"/>
      <c r="VSD3217" s="132"/>
      <c r="VSE3217" s="132"/>
      <c r="VSF3217" s="132"/>
      <c r="VSG3217" s="132"/>
      <c r="VSH3217" s="132"/>
      <c r="VSI3217" s="132"/>
      <c r="VSJ3217" s="132"/>
      <c r="VSK3217" s="132"/>
      <c r="VSL3217" s="132"/>
      <c r="VSM3217" s="132"/>
      <c r="VSN3217" s="132"/>
      <c r="VSO3217" s="132"/>
      <c r="VSP3217" s="132"/>
      <c r="VSQ3217" s="132"/>
      <c r="VSR3217" s="132"/>
      <c r="VSS3217" s="132"/>
      <c r="VST3217" s="132"/>
      <c r="VSU3217" s="132"/>
      <c r="VSV3217" s="132"/>
      <c r="VSW3217" s="132"/>
      <c r="VSX3217" s="132"/>
      <c r="VSY3217" s="132"/>
      <c r="VSZ3217" s="132"/>
      <c r="VTA3217" s="132"/>
      <c r="VTB3217" s="132"/>
      <c r="VTC3217" s="132"/>
      <c r="VTD3217" s="132"/>
      <c r="VTE3217" s="132"/>
      <c r="VTF3217" s="132"/>
      <c r="VTG3217" s="132"/>
      <c r="VTH3217" s="132"/>
      <c r="VTI3217" s="132"/>
      <c r="VTJ3217" s="132"/>
      <c r="VTK3217" s="132"/>
      <c r="VTL3217" s="132"/>
      <c r="VTM3217" s="132"/>
      <c r="VTN3217" s="132"/>
      <c r="VTO3217" s="132"/>
      <c r="VTP3217" s="132"/>
      <c r="VTQ3217" s="132"/>
      <c r="VTR3217" s="132"/>
      <c r="VTS3217" s="132"/>
      <c r="VTT3217" s="132"/>
      <c r="VTU3217" s="132"/>
      <c r="VTV3217" s="132"/>
      <c r="VTW3217" s="132"/>
      <c r="VTX3217" s="132"/>
      <c r="VTY3217" s="132"/>
      <c r="VTZ3217" s="132"/>
      <c r="VUA3217" s="132"/>
      <c r="VUB3217" s="132"/>
      <c r="VUC3217" s="132"/>
      <c r="VUD3217" s="132"/>
      <c r="VUE3217" s="132"/>
      <c r="VUF3217" s="132"/>
      <c r="VUG3217" s="132"/>
      <c r="VUH3217" s="132"/>
      <c r="VUI3217" s="132"/>
      <c r="VUJ3217" s="132"/>
      <c r="VUK3217" s="132"/>
      <c r="VUL3217" s="132"/>
      <c r="VUM3217" s="132"/>
      <c r="VUN3217" s="132"/>
      <c r="VUO3217" s="132"/>
      <c r="VUP3217" s="132"/>
      <c r="VUQ3217" s="132"/>
      <c r="VUR3217" s="132"/>
      <c r="VUS3217" s="132"/>
      <c r="VUT3217" s="132"/>
      <c r="VUU3217" s="132"/>
      <c r="VUV3217" s="132"/>
      <c r="VUW3217" s="132"/>
      <c r="VUX3217" s="132"/>
      <c r="VUY3217" s="132"/>
      <c r="VUZ3217" s="132"/>
      <c r="VVA3217" s="132"/>
      <c r="VVB3217" s="132"/>
      <c r="VVC3217" s="132"/>
      <c r="VVD3217" s="132"/>
      <c r="VVE3217" s="132"/>
      <c r="VVF3217" s="132"/>
      <c r="VVG3217" s="132"/>
      <c r="VVH3217" s="132"/>
      <c r="VVI3217" s="132"/>
      <c r="VVJ3217" s="132"/>
      <c r="VVK3217" s="132"/>
      <c r="VVL3217" s="132"/>
      <c r="VVM3217" s="132"/>
      <c r="VVN3217" s="132"/>
      <c r="VVO3217" s="132"/>
      <c r="VVP3217" s="132"/>
      <c r="VVQ3217" s="132"/>
      <c r="VVR3217" s="132"/>
      <c r="VVS3217" s="132"/>
      <c r="VVT3217" s="132"/>
      <c r="VVU3217" s="132"/>
      <c r="VVV3217" s="132"/>
      <c r="VVW3217" s="132"/>
      <c r="VVX3217" s="132"/>
      <c r="VVY3217" s="132"/>
      <c r="VVZ3217" s="132"/>
      <c r="VWA3217" s="132"/>
      <c r="VWB3217" s="132"/>
      <c r="VWC3217" s="132"/>
      <c r="VWD3217" s="132"/>
      <c r="VWE3217" s="132"/>
      <c r="VWF3217" s="132"/>
      <c r="VWG3217" s="132"/>
      <c r="VWH3217" s="132"/>
      <c r="VWI3217" s="132"/>
      <c r="VWJ3217" s="132"/>
      <c r="VWK3217" s="132"/>
      <c r="VWL3217" s="132"/>
      <c r="VWM3217" s="132"/>
      <c r="VWN3217" s="132"/>
      <c r="VWO3217" s="132"/>
      <c r="VWP3217" s="132"/>
      <c r="VWQ3217" s="132"/>
      <c r="VWR3217" s="132"/>
      <c r="VWS3217" s="132"/>
      <c r="VWT3217" s="132"/>
      <c r="VWU3217" s="132"/>
      <c r="VWV3217" s="132"/>
      <c r="VWW3217" s="132"/>
      <c r="VWX3217" s="132"/>
      <c r="VWY3217" s="132"/>
      <c r="VWZ3217" s="132"/>
      <c r="VXA3217" s="132"/>
      <c r="VXB3217" s="132"/>
      <c r="VXC3217" s="132"/>
      <c r="VXD3217" s="132"/>
      <c r="VXE3217" s="132"/>
      <c r="VXF3217" s="132"/>
      <c r="VXG3217" s="132"/>
      <c r="VXH3217" s="132"/>
      <c r="VXI3217" s="132"/>
      <c r="VXJ3217" s="132"/>
      <c r="VXK3217" s="132"/>
      <c r="VXL3217" s="132"/>
      <c r="VXM3217" s="132"/>
      <c r="VXN3217" s="132"/>
      <c r="VXO3217" s="132"/>
      <c r="VXP3217" s="132"/>
      <c r="VXQ3217" s="132"/>
      <c r="VXR3217" s="132"/>
      <c r="VXS3217" s="132"/>
      <c r="VXT3217" s="132"/>
      <c r="VXU3217" s="132"/>
      <c r="VXV3217" s="132"/>
      <c r="VXW3217" s="132"/>
      <c r="VXX3217" s="132"/>
      <c r="VXY3217" s="132"/>
      <c r="VXZ3217" s="132"/>
      <c r="VYA3217" s="132"/>
      <c r="VYB3217" s="132"/>
      <c r="VYC3217" s="132"/>
      <c r="VYD3217" s="132"/>
      <c r="VYE3217" s="132"/>
      <c r="VYF3217" s="132"/>
      <c r="VYG3217" s="132"/>
      <c r="VYH3217" s="132"/>
      <c r="VYI3217" s="132"/>
      <c r="VYJ3217" s="132"/>
      <c r="VYK3217" s="132"/>
      <c r="VYL3217" s="132"/>
      <c r="VYM3217" s="132"/>
      <c r="VYN3217" s="132"/>
      <c r="VYO3217" s="132"/>
      <c r="VYP3217" s="132"/>
      <c r="VYQ3217" s="132"/>
      <c r="VYR3217" s="132"/>
      <c r="VYS3217" s="132"/>
      <c r="VYT3217" s="132"/>
      <c r="VYU3217" s="132"/>
      <c r="VYV3217" s="132"/>
      <c r="VYW3217" s="132"/>
      <c r="VYX3217" s="132"/>
      <c r="VYY3217" s="132"/>
      <c r="VYZ3217" s="132"/>
      <c r="VZA3217" s="132"/>
      <c r="VZB3217" s="132"/>
      <c r="VZC3217" s="132"/>
      <c r="VZD3217" s="132"/>
      <c r="VZE3217" s="132"/>
      <c r="VZF3217" s="132"/>
      <c r="VZG3217" s="132"/>
      <c r="VZH3217" s="132"/>
      <c r="VZI3217" s="132"/>
      <c r="VZJ3217" s="132"/>
      <c r="VZK3217" s="132"/>
      <c r="VZL3217" s="132"/>
      <c r="VZM3217" s="132"/>
      <c r="VZN3217" s="132"/>
      <c r="VZO3217" s="132"/>
      <c r="VZP3217" s="132"/>
      <c r="VZQ3217" s="132"/>
      <c r="VZR3217" s="132"/>
      <c r="VZS3217" s="132"/>
      <c r="VZT3217" s="132"/>
      <c r="VZU3217" s="132"/>
      <c r="VZV3217" s="132"/>
      <c r="VZW3217" s="132"/>
      <c r="VZX3217" s="132"/>
      <c r="VZY3217" s="132"/>
      <c r="VZZ3217" s="132"/>
      <c r="WAA3217" s="132"/>
      <c r="WAB3217" s="132"/>
      <c r="WAC3217" s="132"/>
      <c r="WAD3217" s="132"/>
      <c r="WAE3217" s="132"/>
      <c r="WAF3217" s="132"/>
      <c r="WAG3217" s="132"/>
      <c r="WAH3217" s="132"/>
      <c r="WAI3217" s="132"/>
      <c r="WAJ3217" s="132"/>
      <c r="WAK3217" s="132"/>
      <c r="WAL3217" s="132"/>
      <c r="WAM3217" s="132"/>
      <c r="WAN3217" s="132"/>
      <c r="WAO3217" s="132"/>
      <c r="WAP3217" s="132"/>
      <c r="WAQ3217" s="132"/>
      <c r="WAR3217" s="132"/>
      <c r="WAS3217" s="132"/>
      <c r="WAT3217" s="132"/>
      <c r="WAU3217" s="132"/>
      <c r="WAV3217" s="132"/>
      <c r="WAW3217" s="132"/>
      <c r="WAX3217" s="132"/>
      <c r="WAY3217" s="132"/>
      <c r="WAZ3217" s="132"/>
      <c r="WBA3217" s="132"/>
      <c r="WBB3217" s="132"/>
      <c r="WBC3217" s="132"/>
      <c r="WBD3217" s="132"/>
      <c r="WBE3217" s="132"/>
      <c r="WBF3217" s="132"/>
      <c r="WBG3217" s="132"/>
      <c r="WBH3217" s="132"/>
      <c r="WBI3217" s="132"/>
      <c r="WBJ3217" s="132"/>
      <c r="WBK3217" s="132"/>
      <c r="WBL3217" s="132"/>
      <c r="WBM3217" s="132"/>
      <c r="WBN3217" s="132"/>
      <c r="WBO3217" s="132"/>
      <c r="WBP3217" s="132"/>
      <c r="WBQ3217" s="132"/>
      <c r="WBR3217" s="132"/>
      <c r="WBS3217" s="132"/>
      <c r="WBT3217" s="132"/>
      <c r="WBU3217" s="132"/>
      <c r="WBV3217" s="132"/>
      <c r="WBW3217" s="132"/>
      <c r="WBX3217" s="132"/>
      <c r="WBY3217" s="132"/>
      <c r="WBZ3217" s="132"/>
      <c r="WCA3217" s="132"/>
      <c r="WCB3217" s="132"/>
      <c r="WCC3217" s="132"/>
      <c r="WCD3217" s="132"/>
      <c r="WCE3217" s="132"/>
      <c r="WCF3217" s="132"/>
      <c r="WCG3217" s="132"/>
      <c r="WCH3217" s="132"/>
      <c r="WCI3217" s="132"/>
      <c r="WCJ3217" s="132"/>
      <c r="WCK3217" s="132"/>
      <c r="WCL3217" s="132"/>
      <c r="WCM3217" s="132"/>
      <c r="WCN3217" s="132"/>
      <c r="WCO3217" s="132"/>
      <c r="WCP3217" s="132"/>
      <c r="WCQ3217" s="132"/>
      <c r="WCR3217" s="132"/>
      <c r="WCS3217" s="132"/>
      <c r="WCT3217" s="132"/>
      <c r="WCU3217" s="132"/>
      <c r="WCV3217" s="132"/>
      <c r="WCW3217" s="132"/>
      <c r="WCX3217" s="132"/>
      <c r="WCY3217" s="132"/>
      <c r="WCZ3217" s="132"/>
      <c r="WDA3217" s="132"/>
      <c r="WDB3217" s="132"/>
      <c r="WDC3217" s="132"/>
      <c r="WDD3217" s="132"/>
      <c r="WDE3217" s="132"/>
      <c r="WDF3217" s="132"/>
      <c r="WDG3217" s="132"/>
      <c r="WDH3217" s="132"/>
      <c r="WDI3217" s="132"/>
      <c r="WDJ3217" s="132"/>
      <c r="WDK3217" s="132"/>
      <c r="WDL3217" s="132"/>
      <c r="WDM3217" s="132"/>
      <c r="WDN3217" s="132"/>
      <c r="WDO3217" s="132"/>
      <c r="WDP3217" s="132"/>
      <c r="WDQ3217" s="132"/>
      <c r="WDR3217" s="132"/>
      <c r="WDS3217" s="132"/>
      <c r="WDT3217" s="132"/>
      <c r="WDU3217" s="132"/>
      <c r="WDV3217" s="132"/>
      <c r="WDW3217" s="132"/>
      <c r="WDX3217" s="132"/>
      <c r="WDY3217" s="132"/>
      <c r="WDZ3217" s="132"/>
      <c r="WEA3217" s="132"/>
      <c r="WEB3217" s="132"/>
      <c r="WEC3217" s="132"/>
      <c r="WED3217" s="132"/>
      <c r="WEE3217" s="132"/>
      <c r="WEF3217" s="132"/>
      <c r="WEG3217" s="132"/>
      <c r="WEH3217" s="132"/>
      <c r="WEI3217" s="132"/>
      <c r="WEJ3217" s="132"/>
      <c r="WEK3217" s="132"/>
      <c r="WEL3217" s="132"/>
      <c r="WEM3217" s="132"/>
      <c r="WEN3217" s="132"/>
      <c r="WEO3217" s="132"/>
      <c r="WEP3217" s="132"/>
      <c r="WEQ3217" s="132"/>
      <c r="WER3217" s="132"/>
      <c r="WES3217" s="132"/>
      <c r="WET3217" s="132"/>
      <c r="WEU3217" s="132"/>
      <c r="WEV3217" s="132"/>
      <c r="WEW3217" s="132"/>
      <c r="WEX3217" s="132"/>
      <c r="WEY3217" s="132"/>
      <c r="WEZ3217" s="132"/>
      <c r="WFA3217" s="132"/>
      <c r="WFB3217" s="132"/>
      <c r="WFC3217" s="132"/>
      <c r="WFD3217" s="132"/>
      <c r="WFE3217" s="132"/>
      <c r="WFF3217" s="132"/>
      <c r="WFG3217" s="132"/>
      <c r="WFH3217" s="132"/>
      <c r="WFI3217" s="132"/>
      <c r="WFJ3217" s="132"/>
      <c r="WFK3217" s="132"/>
      <c r="WFL3217" s="132"/>
      <c r="WFM3217" s="132"/>
      <c r="WFN3217" s="132"/>
      <c r="WFO3217" s="132"/>
      <c r="WFP3217" s="132"/>
      <c r="WFQ3217" s="132"/>
      <c r="WFR3217" s="132"/>
      <c r="WFS3217" s="132"/>
      <c r="WFT3217" s="132"/>
      <c r="WFU3217" s="132"/>
      <c r="WFV3217" s="132"/>
      <c r="WFW3217" s="132"/>
      <c r="WFX3217" s="132"/>
      <c r="WFY3217" s="132"/>
      <c r="WFZ3217" s="132"/>
      <c r="WGA3217" s="132"/>
      <c r="WGB3217" s="132"/>
      <c r="WGC3217" s="132"/>
      <c r="WGD3217" s="132"/>
      <c r="WGE3217" s="132"/>
      <c r="WGF3217" s="132"/>
      <c r="WGG3217" s="132"/>
      <c r="WGH3217" s="132"/>
      <c r="WGI3217" s="132"/>
      <c r="WGJ3217" s="132"/>
      <c r="WGK3217" s="132"/>
      <c r="WGL3217" s="132"/>
      <c r="WGM3217" s="132"/>
      <c r="WGN3217" s="132"/>
      <c r="WGO3217" s="132"/>
      <c r="WGP3217" s="132"/>
      <c r="WGQ3217" s="132"/>
      <c r="WGR3217" s="132"/>
      <c r="WGS3217" s="132"/>
      <c r="WGT3217" s="132"/>
      <c r="WGU3217" s="132"/>
      <c r="WGV3217" s="132"/>
      <c r="WGW3217" s="132"/>
      <c r="WGX3217" s="132"/>
      <c r="WGY3217" s="132"/>
      <c r="WGZ3217" s="132"/>
      <c r="WHA3217" s="132"/>
      <c r="WHB3217" s="132"/>
      <c r="WHC3217" s="132"/>
      <c r="WHD3217" s="132"/>
      <c r="WHE3217" s="132"/>
      <c r="WHF3217" s="132"/>
      <c r="WHG3217" s="132"/>
      <c r="WHH3217" s="132"/>
      <c r="WHI3217" s="132"/>
      <c r="WHJ3217" s="132"/>
      <c r="WHK3217" s="132"/>
      <c r="WHL3217" s="132"/>
      <c r="WHM3217" s="132"/>
      <c r="WHN3217" s="132"/>
      <c r="WHO3217" s="132"/>
      <c r="WHP3217" s="132"/>
      <c r="WHQ3217" s="132"/>
      <c r="WHR3217" s="132"/>
      <c r="WHS3217" s="132"/>
      <c r="WHT3217" s="132"/>
      <c r="WHU3217" s="132"/>
      <c r="WHV3217" s="132"/>
      <c r="WHW3217" s="132"/>
      <c r="WHX3217" s="132"/>
      <c r="WHY3217" s="132"/>
      <c r="WHZ3217" s="132"/>
      <c r="WIA3217" s="132"/>
      <c r="WIB3217" s="132"/>
      <c r="WIC3217" s="132"/>
      <c r="WID3217" s="132"/>
      <c r="WIE3217" s="132"/>
      <c r="WIF3217" s="132"/>
      <c r="WIG3217" s="132"/>
      <c r="WIH3217" s="132"/>
      <c r="WII3217" s="132"/>
      <c r="WIJ3217" s="132"/>
      <c r="WIK3217" s="132"/>
      <c r="WIL3217" s="132"/>
      <c r="WIM3217" s="132"/>
      <c r="WIN3217" s="132"/>
      <c r="WIO3217" s="132"/>
      <c r="WIP3217" s="132"/>
      <c r="WIQ3217" s="132"/>
      <c r="WIR3217" s="132"/>
      <c r="WIS3217" s="132"/>
      <c r="WIT3217" s="132"/>
      <c r="WIU3217" s="132"/>
      <c r="WIV3217" s="132"/>
      <c r="WIW3217" s="132"/>
      <c r="WIX3217" s="132"/>
      <c r="WIY3217" s="132"/>
      <c r="WIZ3217" s="132"/>
      <c r="WJA3217" s="132"/>
      <c r="WJB3217" s="132"/>
      <c r="WJC3217" s="132"/>
      <c r="WJD3217" s="132"/>
      <c r="WJE3217" s="132"/>
      <c r="WJF3217" s="132"/>
      <c r="WJG3217" s="132"/>
      <c r="WJH3217" s="132"/>
      <c r="WJI3217" s="132"/>
      <c r="WJJ3217" s="132"/>
      <c r="WJK3217" s="132"/>
      <c r="WJL3217" s="132"/>
      <c r="WJM3217" s="132"/>
      <c r="WJN3217" s="132"/>
      <c r="WJO3217" s="132"/>
      <c r="WJP3217" s="132"/>
      <c r="WJQ3217" s="132"/>
      <c r="WJR3217" s="132"/>
      <c r="WJS3217" s="132"/>
      <c r="WJT3217" s="132"/>
      <c r="WJU3217" s="132"/>
      <c r="WJV3217" s="132"/>
      <c r="WJW3217" s="132"/>
      <c r="WJX3217" s="132"/>
      <c r="WJY3217" s="132"/>
      <c r="WJZ3217" s="132"/>
      <c r="WKA3217" s="132"/>
      <c r="WKB3217" s="132"/>
      <c r="WKC3217" s="132"/>
      <c r="WKD3217" s="132"/>
      <c r="WKE3217" s="132"/>
      <c r="WKF3217" s="132"/>
      <c r="WKG3217" s="132"/>
      <c r="WKH3217" s="132"/>
      <c r="WKI3217" s="132"/>
      <c r="WKJ3217" s="132"/>
      <c r="WKK3217" s="132"/>
      <c r="WKL3217" s="132"/>
      <c r="WKM3217" s="132"/>
      <c r="WKN3217" s="132"/>
      <c r="WKO3217" s="132"/>
      <c r="WKP3217" s="132"/>
      <c r="WKQ3217" s="132"/>
      <c r="WKR3217" s="132"/>
      <c r="WKS3217" s="132"/>
      <c r="WKT3217" s="132"/>
      <c r="WKU3217" s="132"/>
      <c r="WKV3217" s="132"/>
      <c r="WKW3217" s="132"/>
      <c r="WKX3217" s="132"/>
      <c r="WKY3217" s="132"/>
      <c r="WKZ3217" s="132"/>
      <c r="WLA3217" s="132"/>
      <c r="WLB3217" s="132"/>
      <c r="WLC3217" s="132"/>
      <c r="WLD3217" s="132"/>
      <c r="WLE3217" s="132"/>
      <c r="WLF3217" s="132"/>
      <c r="WLG3217" s="132"/>
      <c r="WLH3217" s="132"/>
      <c r="WLI3217" s="132"/>
      <c r="WLJ3217" s="132"/>
      <c r="WLK3217" s="132"/>
      <c r="WLL3217" s="132"/>
      <c r="WLM3217" s="132"/>
      <c r="WLN3217" s="132"/>
      <c r="WLO3217" s="132"/>
      <c r="WLP3217" s="132"/>
      <c r="WLQ3217" s="132"/>
      <c r="WLR3217" s="132"/>
      <c r="WLS3217" s="132"/>
      <c r="WLT3217" s="132"/>
      <c r="WLU3217" s="132"/>
      <c r="WLV3217" s="132"/>
      <c r="WLW3217" s="132"/>
      <c r="WLX3217" s="132"/>
      <c r="WLY3217" s="132"/>
      <c r="WLZ3217" s="132"/>
      <c r="WMA3217" s="132"/>
      <c r="WMB3217" s="132"/>
      <c r="WMC3217" s="132"/>
      <c r="WMD3217" s="132"/>
      <c r="WME3217" s="132"/>
      <c r="WMF3217" s="132"/>
      <c r="WMG3217" s="132"/>
      <c r="WMH3217" s="132"/>
      <c r="WMI3217" s="132"/>
      <c r="WMJ3217" s="132"/>
      <c r="WMK3217" s="132"/>
      <c r="WML3217" s="132"/>
      <c r="WMM3217" s="132"/>
      <c r="WMN3217" s="132"/>
      <c r="WMO3217" s="132"/>
      <c r="WMP3217" s="132"/>
      <c r="WMQ3217" s="132"/>
      <c r="WMR3217" s="132"/>
      <c r="WMS3217" s="132"/>
      <c r="WMT3217" s="132"/>
      <c r="WMU3217" s="132"/>
      <c r="WMV3217" s="132"/>
      <c r="WMW3217" s="132"/>
      <c r="WMX3217" s="132"/>
      <c r="WMY3217" s="132"/>
      <c r="WMZ3217" s="132"/>
      <c r="WNA3217" s="132"/>
      <c r="WNB3217" s="132"/>
      <c r="WNC3217" s="132"/>
      <c r="WND3217" s="132"/>
      <c r="WNE3217" s="132"/>
      <c r="WNF3217" s="132"/>
      <c r="WNG3217" s="132"/>
      <c r="WNH3217" s="132"/>
      <c r="WNI3217" s="132"/>
      <c r="WNJ3217" s="132"/>
      <c r="WNK3217" s="132"/>
      <c r="WNL3217" s="132"/>
      <c r="WNM3217" s="132"/>
      <c r="WNN3217" s="132"/>
      <c r="WNO3217" s="132"/>
      <c r="WNP3217" s="132"/>
      <c r="WNQ3217" s="132"/>
      <c r="WNR3217" s="132"/>
      <c r="WNS3217" s="132"/>
      <c r="WNT3217" s="132"/>
      <c r="WNU3217" s="132"/>
      <c r="WNV3217" s="132"/>
      <c r="WNW3217" s="132"/>
      <c r="WNX3217" s="132"/>
      <c r="WNY3217" s="132"/>
      <c r="WNZ3217" s="132"/>
      <c r="WOA3217" s="132"/>
      <c r="WOB3217" s="132"/>
      <c r="WOC3217" s="132"/>
      <c r="WOD3217" s="132"/>
      <c r="WOE3217" s="132"/>
      <c r="WOF3217" s="132"/>
      <c r="WOG3217" s="132"/>
      <c r="WOH3217" s="132"/>
      <c r="WOI3217" s="132"/>
      <c r="WOJ3217" s="132"/>
      <c r="WOK3217" s="132"/>
      <c r="WOL3217" s="132"/>
      <c r="WOM3217" s="132"/>
      <c r="WON3217" s="132"/>
      <c r="WOO3217" s="132"/>
      <c r="WOP3217" s="132"/>
      <c r="WOQ3217" s="132"/>
      <c r="WOR3217" s="132"/>
      <c r="WOS3217" s="132"/>
      <c r="WOT3217" s="132"/>
      <c r="WOU3217" s="132"/>
      <c r="WOV3217" s="132"/>
      <c r="WOW3217" s="132"/>
      <c r="WOX3217" s="132"/>
      <c r="WOY3217" s="132"/>
      <c r="WOZ3217" s="132"/>
      <c r="WPA3217" s="132"/>
      <c r="WPB3217" s="132"/>
      <c r="WPC3217" s="132"/>
      <c r="WPD3217" s="132"/>
      <c r="WPE3217" s="132"/>
      <c r="WPF3217" s="132"/>
      <c r="WPG3217" s="132"/>
      <c r="WPH3217" s="132"/>
      <c r="WPI3217" s="132"/>
      <c r="WPJ3217" s="132"/>
      <c r="WPK3217" s="132"/>
      <c r="WPL3217" s="132"/>
      <c r="WPM3217" s="132"/>
      <c r="WPN3217" s="132"/>
      <c r="WPO3217" s="132"/>
      <c r="WPP3217" s="132"/>
      <c r="WPQ3217" s="132"/>
      <c r="WPR3217" s="132"/>
      <c r="WPS3217" s="132"/>
      <c r="WPT3217" s="132"/>
      <c r="WPU3217" s="132"/>
      <c r="WPV3217" s="132"/>
      <c r="WPW3217" s="132"/>
      <c r="WPX3217" s="132"/>
      <c r="WPY3217" s="132"/>
      <c r="WPZ3217" s="132"/>
      <c r="WQA3217" s="132"/>
      <c r="WQB3217" s="132"/>
      <c r="WQC3217" s="132"/>
      <c r="WQD3217" s="132"/>
      <c r="WQE3217" s="132"/>
      <c r="WQF3217" s="132"/>
      <c r="WQG3217" s="132"/>
      <c r="WQH3217" s="132"/>
      <c r="WQI3217" s="132"/>
      <c r="WQJ3217" s="132"/>
      <c r="WQK3217" s="132"/>
      <c r="WQL3217" s="132"/>
      <c r="WQM3217" s="132"/>
      <c r="WQN3217" s="132"/>
      <c r="WQO3217" s="132"/>
      <c r="WQP3217" s="132"/>
      <c r="WQQ3217" s="132"/>
      <c r="WQR3217" s="132"/>
      <c r="WQS3217" s="132"/>
      <c r="WQT3217" s="132"/>
      <c r="WQU3217" s="132"/>
      <c r="WQV3217" s="132"/>
      <c r="WQW3217" s="132"/>
      <c r="WQX3217" s="132"/>
      <c r="WQY3217" s="132"/>
      <c r="WQZ3217" s="132"/>
      <c r="WRA3217" s="132"/>
      <c r="WRB3217" s="132"/>
      <c r="WRC3217" s="132"/>
      <c r="WRD3217" s="132"/>
      <c r="WRE3217" s="132"/>
      <c r="WRF3217" s="132"/>
      <c r="WRG3217" s="132"/>
      <c r="WRH3217" s="132"/>
      <c r="WRI3217" s="132"/>
      <c r="WRJ3217" s="132"/>
      <c r="WRK3217" s="132"/>
      <c r="WRL3217" s="132"/>
      <c r="WRM3217" s="132"/>
      <c r="WRN3217" s="132"/>
      <c r="WRO3217" s="132"/>
      <c r="WRP3217" s="132"/>
      <c r="WRQ3217" s="132"/>
      <c r="WRR3217" s="132"/>
      <c r="WRS3217" s="132"/>
      <c r="WRT3217" s="132"/>
      <c r="WRU3217" s="132"/>
      <c r="WRV3217" s="132"/>
      <c r="WRW3217" s="132"/>
      <c r="WRX3217" s="132"/>
      <c r="WRY3217" s="132"/>
      <c r="WRZ3217" s="132"/>
      <c r="WSA3217" s="132"/>
      <c r="WSB3217" s="132"/>
      <c r="WSC3217" s="132"/>
      <c r="WSD3217" s="132"/>
      <c r="WSE3217" s="132"/>
      <c r="WSF3217" s="132"/>
      <c r="WSG3217" s="132"/>
      <c r="WSH3217" s="132"/>
      <c r="WSI3217" s="132"/>
      <c r="WSJ3217" s="132"/>
      <c r="WSK3217" s="132"/>
      <c r="WSL3217" s="132"/>
      <c r="WSM3217" s="132"/>
      <c r="WSN3217" s="132"/>
      <c r="WSO3217" s="132"/>
      <c r="WSP3217" s="132"/>
      <c r="WSQ3217" s="132"/>
      <c r="WSR3217" s="132"/>
      <c r="WSS3217" s="132"/>
      <c r="WST3217" s="132"/>
      <c r="WSU3217" s="132"/>
      <c r="WSV3217" s="132"/>
      <c r="WSW3217" s="132"/>
      <c r="WSX3217" s="132"/>
      <c r="WSY3217" s="132"/>
      <c r="WSZ3217" s="132"/>
      <c r="WTA3217" s="132"/>
      <c r="WTB3217" s="132"/>
      <c r="WTC3217" s="132"/>
      <c r="WTD3217" s="132"/>
      <c r="WTE3217" s="132"/>
      <c r="WTF3217" s="132"/>
      <c r="WTG3217" s="132"/>
      <c r="WTH3217" s="132"/>
      <c r="WTI3217" s="132"/>
      <c r="WTJ3217" s="132"/>
      <c r="WTK3217" s="132"/>
      <c r="WTL3217" s="132"/>
      <c r="WTM3217" s="132"/>
      <c r="WTN3217" s="132"/>
      <c r="WTO3217" s="132"/>
      <c r="WTP3217" s="132"/>
      <c r="WTQ3217" s="132"/>
      <c r="WTR3217" s="132"/>
      <c r="WTS3217" s="132"/>
      <c r="WTT3217" s="132"/>
      <c r="WTU3217" s="132"/>
      <c r="WTV3217" s="132"/>
      <c r="WTW3217" s="132"/>
      <c r="WTX3217" s="132"/>
      <c r="WTY3217" s="132"/>
      <c r="WTZ3217" s="132"/>
      <c r="WUA3217" s="132"/>
      <c r="WUB3217" s="132"/>
      <c r="WUC3217" s="132"/>
      <c r="WUD3217" s="132"/>
      <c r="WUE3217" s="132"/>
      <c r="WUF3217" s="132"/>
      <c r="WUG3217" s="132"/>
      <c r="WUH3217" s="132"/>
      <c r="WUI3217" s="132"/>
      <c r="WUJ3217" s="132"/>
      <c r="WUK3217" s="132"/>
      <c r="WUL3217" s="132"/>
      <c r="WUM3217" s="132"/>
      <c r="WUN3217" s="132"/>
      <c r="WUO3217" s="132"/>
      <c r="WUP3217" s="132"/>
      <c r="WUQ3217" s="132"/>
      <c r="WUR3217" s="132"/>
      <c r="WUS3217" s="132"/>
      <c r="WUT3217" s="132"/>
      <c r="WUU3217" s="132"/>
      <c r="WUV3217" s="132"/>
      <c r="WUW3217" s="132"/>
      <c r="WUX3217" s="132"/>
      <c r="WUY3217" s="132"/>
      <c r="WUZ3217" s="132"/>
      <c r="WVA3217" s="132"/>
      <c r="WVB3217" s="132"/>
      <c r="WVC3217" s="132"/>
      <c r="WVD3217" s="132"/>
      <c r="WVE3217" s="132"/>
      <c r="WVF3217" s="132"/>
      <c r="WVG3217" s="132"/>
      <c r="WVH3217" s="132"/>
      <c r="WVI3217" s="132"/>
      <c r="WVJ3217" s="132"/>
      <c r="WVK3217" s="132"/>
      <c r="WVL3217" s="132"/>
      <c r="WVM3217" s="132"/>
      <c r="WVN3217" s="132"/>
      <c r="WVO3217" s="132"/>
      <c r="WVP3217" s="132"/>
      <c r="WVQ3217" s="132"/>
      <c r="WVR3217" s="132"/>
      <c r="WVS3217" s="132"/>
      <c r="WVT3217" s="132"/>
      <c r="WVU3217" s="132"/>
      <c r="WVV3217" s="132"/>
      <c r="WVW3217" s="132"/>
      <c r="WVX3217" s="132"/>
      <c r="WVY3217" s="132"/>
      <c r="WVZ3217" s="132"/>
      <c r="WWA3217" s="132"/>
      <c r="WWB3217" s="132"/>
      <c r="WWC3217" s="132"/>
      <c r="WWD3217" s="132"/>
      <c r="WWE3217" s="132"/>
      <c r="WWF3217" s="132"/>
      <c r="WWG3217" s="132"/>
      <c r="WWH3217" s="132"/>
      <c r="WWI3217" s="132"/>
      <c r="WWJ3217" s="132"/>
      <c r="WWK3217" s="132"/>
      <c r="WWL3217" s="132"/>
      <c r="WWM3217" s="132"/>
      <c r="WWN3217" s="132"/>
      <c r="WWO3217" s="132"/>
      <c r="WWP3217" s="132"/>
      <c r="WWQ3217" s="132"/>
      <c r="WWR3217" s="132"/>
      <c r="WWS3217" s="132"/>
      <c r="WWT3217" s="132"/>
      <c r="WWU3217" s="132"/>
      <c r="WWV3217" s="132"/>
      <c r="WWW3217" s="132"/>
      <c r="WWX3217" s="132"/>
      <c r="WWY3217" s="132"/>
      <c r="WWZ3217" s="132"/>
      <c r="WXA3217" s="132"/>
      <c r="WXB3217" s="132"/>
      <c r="WXC3217" s="132"/>
      <c r="WXD3217" s="132"/>
      <c r="WXE3217" s="132"/>
      <c r="WXF3217" s="132"/>
      <c r="WXG3217" s="132"/>
      <c r="WXH3217" s="132"/>
      <c r="WXI3217" s="132"/>
      <c r="WXJ3217" s="132"/>
      <c r="WXK3217" s="132"/>
      <c r="WXL3217" s="132"/>
      <c r="WXM3217" s="132"/>
      <c r="WXN3217" s="132"/>
      <c r="WXO3217" s="132"/>
      <c r="WXP3217" s="132"/>
      <c r="WXQ3217" s="132"/>
      <c r="WXR3217" s="132"/>
      <c r="WXS3217" s="132"/>
      <c r="WXT3217" s="132"/>
      <c r="WXU3217" s="132"/>
      <c r="WXV3217" s="132"/>
      <c r="WXW3217" s="132"/>
      <c r="WXX3217" s="132"/>
      <c r="WXY3217" s="132"/>
      <c r="WXZ3217" s="132"/>
      <c r="WYA3217" s="132"/>
      <c r="WYB3217" s="132"/>
      <c r="WYC3217" s="132"/>
      <c r="WYD3217" s="132"/>
      <c r="WYE3217" s="132"/>
      <c r="WYF3217" s="132"/>
      <c r="WYG3217" s="132"/>
      <c r="WYH3217" s="132"/>
      <c r="WYI3217" s="132"/>
      <c r="WYJ3217" s="132"/>
      <c r="WYK3217" s="132"/>
      <c r="WYL3217" s="132"/>
      <c r="WYM3217" s="132"/>
      <c r="WYN3217" s="132"/>
      <c r="WYO3217" s="132"/>
      <c r="WYP3217" s="132"/>
      <c r="WYQ3217" s="132"/>
      <c r="WYR3217" s="132"/>
      <c r="WYS3217" s="132"/>
      <c r="WYT3217" s="132"/>
      <c r="WYU3217" s="132"/>
      <c r="WYV3217" s="132"/>
      <c r="WYW3217" s="132"/>
      <c r="WYX3217" s="132"/>
      <c r="WYY3217" s="132"/>
      <c r="WYZ3217" s="132"/>
      <c r="WZA3217" s="132"/>
      <c r="WZB3217" s="132"/>
      <c r="WZC3217" s="132"/>
      <c r="WZD3217" s="132"/>
      <c r="WZE3217" s="132"/>
      <c r="WZF3217" s="132"/>
      <c r="WZG3217" s="132"/>
      <c r="WZH3217" s="132"/>
      <c r="WZI3217" s="132"/>
      <c r="WZJ3217" s="132"/>
      <c r="WZK3217" s="132"/>
      <c r="WZL3217" s="132"/>
      <c r="WZM3217" s="132"/>
      <c r="WZN3217" s="132"/>
      <c r="WZO3217" s="132"/>
      <c r="WZP3217" s="132"/>
      <c r="WZQ3217" s="132"/>
      <c r="WZR3217" s="132"/>
      <c r="WZS3217" s="132"/>
      <c r="WZT3217" s="132"/>
      <c r="WZU3217" s="132"/>
      <c r="WZV3217" s="132"/>
      <c r="WZW3217" s="132"/>
      <c r="WZX3217" s="132"/>
      <c r="WZY3217" s="132"/>
      <c r="WZZ3217" s="132"/>
      <c r="XAA3217" s="132"/>
      <c r="XAB3217" s="132"/>
      <c r="XAC3217" s="132"/>
      <c r="XAD3217" s="132"/>
      <c r="XAE3217" s="132"/>
      <c r="XAF3217" s="132"/>
      <c r="XAG3217" s="132"/>
      <c r="XAH3217" s="132"/>
      <c r="XAI3217" s="132"/>
      <c r="XAJ3217" s="132"/>
      <c r="XAK3217" s="132"/>
      <c r="XAL3217" s="132"/>
      <c r="XAM3217" s="132"/>
      <c r="XAN3217" s="132"/>
      <c r="XAO3217" s="132"/>
      <c r="XAP3217" s="132"/>
      <c r="XAQ3217" s="132"/>
      <c r="XAR3217" s="132"/>
      <c r="XAS3217" s="132"/>
      <c r="XAT3217" s="132"/>
      <c r="XAU3217" s="132"/>
      <c r="XAV3217" s="132"/>
      <c r="XAW3217" s="132"/>
      <c r="XAX3217" s="132"/>
      <c r="XAY3217" s="132"/>
      <c r="XAZ3217" s="132"/>
      <c r="XBA3217" s="132"/>
      <c r="XBB3217" s="132"/>
      <c r="XBC3217" s="132"/>
      <c r="XBD3217" s="132"/>
      <c r="XBE3217" s="132"/>
      <c r="XBF3217" s="132"/>
      <c r="XBG3217" s="132"/>
      <c r="XBH3217" s="132"/>
      <c r="XBI3217" s="132"/>
      <c r="XBJ3217" s="132"/>
      <c r="XBK3217" s="132"/>
      <c r="XBL3217" s="132"/>
      <c r="XBM3217" s="132"/>
      <c r="XBN3217" s="132"/>
      <c r="XBO3217" s="132"/>
      <c r="XBP3217" s="132"/>
      <c r="XBQ3217" s="132"/>
      <c r="XBR3217" s="132"/>
      <c r="XBS3217" s="132"/>
      <c r="XBT3217" s="132"/>
      <c r="XBU3217" s="132"/>
      <c r="XBV3217" s="132"/>
      <c r="XBW3217" s="132"/>
      <c r="XBX3217" s="132"/>
      <c r="XBY3217" s="132"/>
      <c r="XBZ3217" s="132"/>
      <c r="XCA3217" s="132"/>
      <c r="XCB3217" s="132"/>
      <c r="XCC3217" s="132"/>
      <c r="XCD3217" s="132"/>
      <c r="XCE3217" s="132"/>
      <c r="XCF3217" s="132"/>
      <c r="XCG3217" s="132"/>
      <c r="XCH3217" s="132"/>
      <c r="XCI3217" s="132"/>
      <c r="XCJ3217" s="132"/>
      <c r="XCK3217" s="132"/>
      <c r="XCL3217" s="132"/>
      <c r="XCM3217" s="132"/>
      <c r="XCN3217" s="132"/>
      <c r="XCO3217" s="132"/>
      <c r="XCP3217" s="132"/>
      <c r="XCQ3217" s="132"/>
      <c r="XCR3217" s="132"/>
      <c r="XCS3217" s="132"/>
      <c r="XCT3217" s="132"/>
      <c r="XCU3217" s="132"/>
      <c r="XCV3217" s="132"/>
      <c r="XCW3217" s="132"/>
      <c r="XCX3217" s="132"/>
      <c r="XCY3217" s="132"/>
      <c r="XCZ3217" s="132"/>
      <c r="XDA3217" s="132"/>
      <c r="XDB3217" s="132"/>
      <c r="XDC3217" s="132"/>
      <c r="XDD3217" s="132"/>
      <c r="XDE3217" s="132"/>
      <c r="XDF3217" s="132"/>
      <c r="XDG3217" s="132"/>
      <c r="XDH3217" s="132"/>
      <c r="XDI3217" s="132"/>
      <c r="XDJ3217" s="132"/>
      <c r="XDK3217" s="132"/>
      <c r="XDL3217" s="132"/>
      <c r="XDM3217" s="132"/>
      <c r="XDN3217" s="132"/>
      <c r="XDO3217" s="132"/>
      <c r="XDP3217" s="132"/>
      <c r="XDQ3217" s="132"/>
      <c r="XDR3217" s="132"/>
      <c r="XDS3217" s="132"/>
      <c r="XDT3217" s="132"/>
      <c r="XDU3217" s="132"/>
      <c r="XDV3217" s="132"/>
      <c r="XDW3217" s="132"/>
      <c r="XDX3217" s="132"/>
      <c r="XDY3217" s="132"/>
      <c r="XDZ3217" s="132"/>
      <c r="XEA3217" s="132"/>
      <c r="XEB3217" s="132"/>
      <c r="XEC3217" s="132"/>
      <c r="XED3217" s="132"/>
      <c r="XEE3217" s="132"/>
      <c r="XEF3217" s="132"/>
      <c r="XEG3217" s="132"/>
      <c r="XEH3217" s="132"/>
      <c r="XEI3217" s="132"/>
      <c r="XEJ3217" s="132"/>
      <c r="XEK3217" s="132"/>
      <c r="XEL3217" s="132"/>
      <c r="XEM3217" s="132"/>
      <c r="XEN3217" s="132"/>
      <c r="XEO3217" s="132"/>
      <c r="XEP3217" s="132"/>
      <c r="XEQ3217" s="132"/>
      <c r="XER3217" s="132"/>
      <c r="XES3217" s="132"/>
      <c r="XET3217" s="132"/>
      <c r="XEU3217" s="132"/>
      <c r="XEV3217" s="132"/>
      <c r="XEW3217" s="132"/>
      <c r="XEX3217" s="132"/>
      <c r="XEY3217" s="132"/>
      <c r="XEZ3217" s="132"/>
      <c r="XFA3217" s="132"/>
      <c r="XFB3217" s="132"/>
      <c r="XFC3217" s="132"/>
      <c r="XFD3217" s="132"/>
    </row>
    <row r="3218" s="14" customFormat="1" ht="40.5" spans="1:16384">
      <c r="A3218" s="132">
        <v>3215</v>
      </c>
      <c r="B3218" s="132" t="s">
        <v>4884</v>
      </c>
      <c r="C3218" s="132" t="s">
        <v>282</v>
      </c>
      <c r="D3218" s="132" t="s">
        <v>4885</v>
      </c>
      <c r="E3218" s="132" t="s">
        <v>4886</v>
      </c>
      <c r="F3218" s="132">
        <v>1.9345</v>
      </c>
      <c r="G3218" s="132"/>
      <c r="H3218" s="132"/>
      <c r="I3218" s="132">
        <v>1.6822</v>
      </c>
      <c r="J3218" s="132">
        <v>1.475</v>
      </c>
      <c r="K3218" s="132"/>
      <c r="L3218" s="132"/>
      <c r="M3218" s="132"/>
      <c r="N3218" s="132"/>
      <c r="O3218" s="132"/>
      <c r="P3218" s="132"/>
      <c r="Q3218" s="132"/>
      <c r="R3218" s="132"/>
      <c r="S3218" s="132"/>
      <c r="T3218" s="132"/>
      <c r="U3218" s="132"/>
      <c r="V3218" s="132"/>
      <c r="W3218" s="132">
        <v>1.4669</v>
      </c>
      <c r="X3218" s="132"/>
      <c r="Y3218" s="132"/>
      <c r="Z3218" s="132"/>
      <c r="AA3218" s="132"/>
      <c r="AB3218" s="132"/>
      <c r="AC3218" s="132"/>
      <c r="AD3218" s="132"/>
      <c r="AE3218" s="132"/>
      <c r="AF3218" s="132">
        <v>1.4669</v>
      </c>
      <c r="AG3218" s="132"/>
      <c r="AH3218" s="132"/>
      <c r="AI3218" s="132">
        <v>1.4669</v>
      </c>
      <c r="AJ3218" s="132">
        <v>1.4669</v>
      </c>
      <c r="AK3218" s="132">
        <v>1.5041</v>
      </c>
      <c r="AL3218" s="132"/>
      <c r="AM3218" s="132"/>
      <c r="AN3218" s="132"/>
      <c r="AO3218" s="132"/>
      <c r="AP3218" s="132"/>
      <c r="AQ3218" s="132"/>
      <c r="AR3218" s="132"/>
      <c r="AS3218" s="132"/>
      <c r="AT3218" s="132"/>
      <c r="AU3218" s="132"/>
      <c r="AV3218" s="132"/>
      <c r="AW3218" s="132"/>
      <c r="AX3218" s="132"/>
      <c r="AY3218" s="132"/>
      <c r="AZ3218" s="132"/>
      <c r="BA3218" s="132"/>
      <c r="BB3218" s="132"/>
      <c r="BC3218" s="132"/>
      <c r="BD3218" s="132"/>
      <c r="BE3218" s="132"/>
      <c r="BF3218" s="132"/>
      <c r="BG3218" s="132"/>
      <c r="BH3218" s="132"/>
      <c r="BI3218" s="132"/>
      <c r="BJ3218" s="132"/>
      <c r="BK3218" s="132"/>
      <c r="BL3218" s="132"/>
      <c r="BM3218" s="132"/>
      <c r="BN3218" s="132"/>
      <c r="BO3218" s="132"/>
      <c r="BP3218" s="132"/>
      <c r="BQ3218" s="132"/>
      <c r="BR3218" s="132"/>
      <c r="BS3218" s="132"/>
      <c r="BT3218" s="132"/>
      <c r="BU3218" s="132"/>
      <c r="BV3218" s="132"/>
      <c r="BW3218" s="132"/>
      <c r="BX3218" s="132"/>
      <c r="BY3218" s="132"/>
      <c r="BZ3218" s="132"/>
      <c r="CA3218" s="132"/>
      <c r="CB3218" s="132"/>
      <c r="CC3218" s="132"/>
      <c r="CD3218" s="132"/>
      <c r="CE3218" s="132"/>
      <c r="CF3218" s="132"/>
      <c r="CG3218" s="132"/>
      <c r="CH3218" s="132"/>
      <c r="CI3218" s="132"/>
      <c r="CJ3218" s="132"/>
      <c r="CK3218" s="132"/>
      <c r="CL3218" s="132"/>
      <c r="CM3218" s="132"/>
      <c r="CN3218" s="132"/>
      <c r="CO3218" s="132"/>
      <c r="CP3218" s="132"/>
      <c r="CQ3218" s="132"/>
      <c r="CR3218" s="132"/>
      <c r="CS3218" s="132"/>
      <c r="CT3218" s="132"/>
      <c r="CU3218" s="132"/>
      <c r="CV3218" s="132"/>
      <c r="CW3218" s="132"/>
      <c r="CX3218" s="132"/>
      <c r="CY3218" s="132"/>
      <c r="CZ3218" s="132"/>
      <c r="DA3218" s="132"/>
      <c r="DB3218" s="132"/>
      <c r="DC3218" s="132"/>
      <c r="DD3218" s="132"/>
      <c r="DE3218" s="132"/>
      <c r="DF3218" s="132"/>
      <c r="DG3218" s="132"/>
      <c r="DH3218" s="132"/>
      <c r="DI3218" s="132"/>
      <c r="DJ3218" s="132"/>
      <c r="DK3218" s="132"/>
      <c r="DL3218" s="132"/>
      <c r="DM3218" s="132"/>
      <c r="DN3218" s="132"/>
      <c r="DO3218" s="132"/>
      <c r="DP3218" s="132"/>
      <c r="DQ3218" s="132"/>
      <c r="DR3218" s="132"/>
      <c r="DS3218" s="132"/>
      <c r="DT3218" s="132"/>
      <c r="DU3218" s="132"/>
      <c r="DV3218" s="132"/>
      <c r="DW3218" s="132"/>
      <c r="DX3218" s="132"/>
      <c r="DY3218" s="132"/>
      <c r="DZ3218" s="132"/>
      <c r="EA3218" s="132"/>
      <c r="EB3218" s="132"/>
      <c r="EC3218" s="132"/>
      <c r="ED3218" s="132"/>
      <c r="EE3218" s="132"/>
      <c r="EF3218" s="132"/>
      <c r="EG3218" s="132"/>
      <c r="EH3218" s="132"/>
      <c r="EI3218" s="132"/>
      <c r="EJ3218" s="132"/>
      <c r="EK3218" s="132"/>
      <c r="EL3218" s="132"/>
      <c r="EM3218" s="132"/>
      <c r="EN3218" s="132"/>
      <c r="EO3218" s="132"/>
      <c r="EP3218" s="132"/>
      <c r="EQ3218" s="132"/>
      <c r="ER3218" s="132"/>
      <c r="ES3218" s="132"/>
      <c r="ET3218" s="132"/>
      <c r="EU3218" s="132"/>
      <c r="EV3218" s="132"/>
      <c r="EW3218" s="132"/>
      <c r="EX3218" s="132"/>
      <c r="EY3218" s="132"/>
      <c r="EZ3218" s="132"/>
      <c r="FA3218" s="132"/>
      <c r="FB3218" s="132"/>
      <c r="FC3218" s="132"/>
      <c r="FD3218" s="132"/>
      <c r="FE3218" s="132"/>
      <c r="FF3218" s="132"/>
      <c r="FG3218" s="132"/>
      <c r="FH3218" s="132"/>
      <c r="FI3218" s="132"/>
      <c r="FJ3218" s="132"/>
      <c r="FK3218" s="132"/>
      <c r="FL3218" s="132"/>
      <c r="FM3218" s="132"/>
      <c r="FN3218" s="132"/>
      <c r="FO3218" s="132"/>
      <c r="FP3218" s="132"/>
      <c r="FQ3218" s="132"/>
      <c r="FR3218" s="132"/>
      <c r="FS3218" s="132"/>
      <c r="FT3218" s="132"/>
      <c r="FU3218" s="132"/>
      <c r="FV3218" s="132"/>
      <c r="FW3218" s="132"/>
      <c r="FX3218" s="132"/>
      <c r="FY3218" s="132"/>
      <c r="FZ3218" s="132"/>
      <c r="GA3218" s="132"/>
      <c r="GB3218" s="132"/>
      <c r="GC3218" s="132"/>
      <c r="GD3218" s="132"/>
      <c r="GE3218" s="132"/>
      <c r="GF3218" s="132"/>
      <c r="GG3218" s="132"/>
      <c r="GH3218" s="132"/>
      <c r="GI3218" s="132"/>
      <c r="GJ3218" s="132"/>
      <c r="GK3218" s="132"/>
      <c r="GL3218" s="132"/>
      <c r="GM3218" s="132"/>
      <c r="GN3218" s="132"/>
      <c r="GO3218" s="132"/>
      <c r="GP3218" s="132"/>
      <c r="GQ3218" s="132"/>
      <c r="GR3218" s="132"/>
      <c r="GS3218" s="132"/>
      <c r="GT3218" s="132"/>
      <c r="GU3218" s="132"/>
      <c r="GV3218" s="132"/>
      <c r="GW3218" s="132"/>
      <c r="GX3218" s="132"/>
      <c r="GY3218" s="132"/>
      <c r="GZ3218" s="132"/>
      <c r="HA3218" s="132"/>
      <c r="HB3218" s="132"/>
      <c r="HC3218" s="132"/>
      <c r="HD3218" s="132"/>
      <c r="HE3218" s="132"/>
      <c r="HF3218" s="132"/>
      <c r="HG3218" s="132"/>
      <c r="HH3218" s="132"/>
      <c r="HI3218" s="132"/>
      <c r="HJ3218" s="132"/>
      <c r="HK3218" s="132"/>
      <c r="HL3218" s="132"/>
      <c r="HM3218" s="132"/>
      <c r="HN3218" s="132"/>
      <c r="HO3218" s="132"/>
      <c r="HP3218" s="132"/>
      <c r="HQ3218" s="132"/>
      <c r="HR3218" s="132"/>
      <c r="HS3218" s="132"/>
      <c r="HT3218" s="132"/>
      <c r="HU3218" s="132"/>
      <c r="HV3218" s="132"/>
      <c r="HW3218" s="132"/>
      <c r="HX3218" s="132"/>
      <c r="HY3218" s="132"/>
      <c r="HZ3218" s="132"/>
      <c r="IA3218" s="132"/>
      <c r="IB3218" s="132"/>
      <c r="IC3218" s="132"/>
      <c r="ID3218" s="132"/>
      <c r="IE3218" s="132"/>
      <c r="IF3218" s="132"/>
      <c r="IG3218" s="132"/>
      <c r="IH3218" s="132"/>
      <c r="II3218" s="132"/>
      <c r="IJ3218" s="132"/>
      <c r="IK3218" s="132"/>
      <c r="IL3218" s="132"/>
      <c r="IM3218" s="132"/>
      <c r="IN3218" s="132"/>
      <c r="IO3218" s="132"/>
      <c r="IP3218" s="132"/>
      <c r="IQ3218" s="132"/>
      <c r="IR3218" s="132"/>
      <c r="IS3218" s="132"/>
      <c r="IT3218" s="132"/>
      <c r="IU3218" s="132"/>
      <c r="IV3218" s="132"/>
      <c r="IW3218" s="132"/>
      <c r="IX3218" s="132"/>
      <c r="IY3218" s="132"/>
      <c r="IZ3218" s="132"/>
      <c r="JA3218" s="132"/>
      <c r="JB3218" s="132"/>
      <c r="JC3218" s="132"/>
      <c r="JD3218" s="132"/>
      <c r="JE3218" s="132"/>
      <c r="JF3218" s="132"/>
      <c r="JG3218" s="132"/>
      <c r="JH3218" s="132"/>
      <c r="JI3218" s="132"/>
      <c r="JJ3218" s="132"/>
      <c r="JK3218" s="132"/>
      <c r="JL3218" s="132"/>
      <c r="JM3218" s="132"/>
      <c r="JN3218" s="132"/>
      <c r="JO3218" s="132"/>
      <c r="JP3218" s="132"/>
      <c r="JQ3218" s="132"/>
      <c r="JR3218" s="132"/>
      <c r="JS3218" s="132"/>
      <c r="JT3218" s="132"/>
      <c r="JU3218" s="132"/>
      <c r="JV3218" s="132"/>
      <c r="JW3218" s="132"/>
      <c r="JX3218" s="132"/>
      <c r="JY3218" s="132"/>
      <c r="JZ3218" s="132"/>
      <c r="KA3218" s="132"/>
      <c r="KB3218" s="132"/>
      <c r="KC3218" s="132"/>
      <c r="KD3218" s="132"/>
      <c r="KE3218" s="132"/>
      <c r="KF3218" s="132"/>
      <c r="KG3218" s="132"/>
      <c r="KH3218" s="132"/>
      <c r="KI3218" s="132"/>
      <c r="KJ3218" s="132"/>
      <c r="KK3218" s="132"/>
      <c r="KL3218" s="132"/>
      <c r="KM3218" s="132"/>
      <c r="KN3218" s="132"/>
      <c r="KO3218" s="132"/>
      <c r="KP3218" s="132"/>
      <c r="KQ3218" s="132"/>
      <c r="KR3218" s="132"/>
      <c r="KS3218" s="132"/>
      <c r="KT3218" s="132"/>
      <c r="KU3218" s="132"/>
      <c r="KV3218" s="132"/>
      <c r="KW3218" s="132"/>
      <c r="KX3218" s="132"/>
      <c r="KY3218" s="132"/>
      <c r="KZ3218" s="132"/>
      <c r="LA3218" s="132"/>
      <c r="LB3218" s="132"/>
      <c r="LC3218" s="132"/>
      <c r="LD3218" s="132"/>
      <c r="LE3218" s="132"/>
      <c r="LF3218" s="132"/>
      <c r="LG3218" s="132"/>
      <c r="LH3218" s="132"/>
      <c r="LI3218" s="132"/>
      <c r="LJ3218" s="132"/>
      <c r="LK3218" s="132"/>
      <c r="LL3218" s="132"/>
      <c r="LM3218" s="132"/>
      <c r="LN3218" s="132"/>
      <c r="LO3218" s="132"/>
      <c r="LP3218" s="132"/>
      <c r="LQ3218" s="132"/>
      <c r="LR3218" s="132"/>
      <c r="LS3218" s="132"/>
      <c r="LT3218" s="132"/>
      <c r="LU3218" s="132"/>
      <c r="LV3218" s="132"/>
      <c r="LW3218" s="132"/>
      <c r="LX3218" s="132"/>
      <c r="LY3218" s="132"/>
      <c r="LZ3218" s="132"/>
      <c r="MA3218" s="132"/>
      <c r="MB3218" s="132"/>
      <c r="MC3218" s="132"/>
      <c r="MD3218" s="132"/>
      <c r="ME3218" s="132"/>
      <c r="MF3218" s="132"/>
      <c r="MG3218" s="132"/>
      <c r="MH3218" s="132"/>
      <c r="MI3218" s="132"/>
      <c r="MJ3218" s="132"/>
      <c r="MK3218" s="132"/>
      <c r="ML3218" s="132"/>
      <c r="MM3218" s="132"/>
      <c r="MN3218" s="132"/>
      <c r="MO3218" s="132"/>
      <c r="MP3218" s="132"/>
      <c r="MQ3218" s="132"/>
      <c r="MR3218" s="132"/>
      <c r="MS3218" s="132"/>
      <c r="MT3218" s="132"/>
      <c r="MU3218" s="132"/>
      <c r="MV3218" s="132"/>
      <c r="MW3218" s="132"/>
      <c r="MX3218" s="132"/>
      <c r="MY3218" s="132"/>
      <c r="MZ3218" s="132"/>
      <c r="NA3218" s="132"/>
      <c r="NB3218" s="132"/>
      <c r="NC3218" s="132"/>
      <c r="ND3218" s="132"/>
      <c r="NE3218" s="132"/>
      <c r="NF3218" s="132"/>
      <c r="NG3218" s="132"/>
      <c r="NH3218" s="132"/>
      <c r="NI3218" s="132"/>
      <c r="NJ3218" s="132"/>
      <c r="NK3218" s="132"/>
      <c r="NL3218" s="132"/>
      <c r="NM3218" s="132"/>
      <c r="NN3218" s="132"/>
      <c r="NO3218" s="132"/>
      <c r="NP3218" s="132"/>
      <c r="NQ3218" s="132"/>
      <c r="NR3218" s="132"/>
      <c r="NS3218" s="132"/>
      <c r="NT3218" s="132"/>
      <c r="NU3218" s="132"/>
      <c r="NV3218" s="132"/>
      <c r="NW3218" s="132"/>
      <c r="NX3218" s="132"/>
      <c r="NY3218" s="132"/>
      <c r="NZ3218" s="132"/>
      <c r="OA3218" s="132"/>
      <c r="OB3218" s="132"/>
      <c r="OC3218" s="132"/>
      <c r="OD3218" s="132"/>
      <c r="OE3218" s="132"/>
      <c r="OF3218" s="132"/>
      <c r="OG3218" s="132"/>
      <c r="OH3218" s="132"/>
      <c r="OI3218" s="132"/>
      <c r="OJ3218" s="132"/>
      <c r="OK3218" s="132"/>
      <c r="OL3218" s="132"/>
      <c r="OM3218" s="132"/>
      <c r="ON3218" s="132"/>
      <c r="OO3218" s="132"/>
      <c r="OP3218" s="132"/>
      <c r="OQ3218" s="132"/>
      <c r="OR3218" s="132"/>
      <c r="OS3218" s="132"/>
      <c r="OT3218" s="132"/>
      <c r="OU3218" s="132"/>
      <c r="OV3218" s="132"/>
      <c r="OW3218" s="132"/>
      <c r="OX3218" s="132"/>
      <c r="OY3218" s="132"/>
      <c r="OZ3218" s="132"/>
      <c r="PA3218" s="132"/>
      <c r="PB3218" s="132"/>
      <c r="PC3218" s="132"/>
      <c r="PD3218" s="132"/>
      <c r="PE3218" s="132"/>
      <c r="PF3218" s="132"/>
      <c r="PG3218" s="132"/>
      <c r="PH3218" s="132"/>
      <c r="PI3218" s="132"/>
      <c r="PJ3218" s="132"/>
      <c r="PK3218" s="132"/>
      <c r="PL3218" s="132"/>
      <c r="PM3218" s="132"/>
      <c r="PN3218" s="132"/>
      <c r="PO3218" s="132"/>
      <c r="PP3218" s="132"/>
      <c r="PQ3218" s="132"/>
      <c r="PR3218" s="132"/>
      <c r="PS3218" s="132"/>
      <c r="PT3218" s="132"/>
      <c r="PU3218" s="132"/>
      <c r="PV3218" s="132"/>
      <c r="PW3218" s="132"/>
      <c r="PX3218" s="132"/>
      <c r="PY3218" s="132"/>
      <c r="PZ3218" s="132"/>
      <c r="QA3218" s="132"/>
      <c r="QB3218" s="132"/>
      <c r="QC3218" s="132"/>
      <c r="QD3218" s="132"/>
      <c r="QE3218" s="132"/>
      <c r="QF3218" s="132"/>
      <c r="QG3218" s="132"/>
      <c r="QH3218" s="132"/>
      <c r="QI3218" s="132"/>
      <c r="QJ3218" s="132"/>
      <c r="QK3218" s="132"/>
      <c r="QL3218" s="132"/>
      <c r="QM3218" s="132"/>
      <c r="QN3218" s="132"/>
      <c r="QO3218" s="132"/>
      <c r="QP3218" s="132"/>
      <c r="QQ3218" s="132"/>
      <c r="QR3218" s="132"/>
      <c r="QS3218" s="132"/>
      <c r="QT3218" s="132"/>
      <c r="QU3218" s="132"/>
      <c r="QV3218" s="132"/>
      <c r="QW3218" s="132"/>
      <c r="QX3218" s="132"/>
      <c r="QY3218" s="132"/>
      <c r="QZ3218" s="132"/>
      <c r="RA3218" s="132"/>
      <c r="RB3218" s="132"/>
      <c r="RC3218" s="132"/>
      <c r="RD3218" s="132"/>
      <c r="RE3218" s="132"/>
      <c r="RF3218" s="132"/>
      <c r="RG3218" s="132"/>
      <c r="RH3218" s="132"/>
      <c r="RI3218" s="132"/>
      <c r="RJ3218" s="132"/>
      <c r="RK3218" s="132"/>
      <c r="RL3218" s="132"/>
      <c r="RM3218" s="132"/>
      <c r="RN3218" s="132"/>
      <c r="RO3218" s="132"/>
      <c r="RP3218" s="132"/>
      <c r="RQ3218" s="132"/>
      <c r="RR3218" s="132"/>
      <c r="RS3218" s="132"/>
      <c r="RT3218" s="132"/>
      <c r="RU3218" s="132"/>
      <c r="RV3218" s="132"/>
      <c r="RW3218" s="132"/>
      <c r="RX3218" s="132"/>
      <c r="RY3218" s="132"/>
      <c r="RZ3218" s="132"/>
      <c r="SA3218" s="132"/>
      <c r="SB3218" s="132"/>
      <c r="SC3218" s="132"/>
      <c r="SD3218" s="132"/>
      <c r="SE3218" s="132"/>
      <c r="SF3218" s="132"/>
      <c r="SG3218" s="132"/>
      <c r="SH3218" s="132"/>
      <c r="SI3218" s="132"/>
      <c r="SJ3218" s="132"/>
      <c r="SK3218" s="132"/>
      <c r="SL3218" s="132"/>
      <c r="SM3218" s="132"/>
      <c r="SN3218" s="132"/>
      <c r="SO3218" s="132"/>
      <c r="SP3218" s="132"/>
      <c r="SQ3218" s="132"/>
      <c r="SR3218" s="132"/>
      <c r="SS3218" s="132"/>
      <c r="ST3218" s="132"/>
      <c r="SU3218" s="132"/>
      <c r="SV3218" s="132"/>
      <c r="SW3218" s="132"/>
      <c r="SX3218" s="132"/>
      <c r="SY3218" s="132"/>
      <c r="SZ3218" s="132"/>
      <c r="TA3218" s="132"/>
      <c r="TB3218" s="132"/>
      <c r="TC3218" s="132"/>
      <c r="TD3218" s="132"/>
      <c r="TE3218" s="132"/>
      <c r="TF3218" s="132"/>
      <c r="TG3218" s="132"/>
      <c r="TH3218" s="132"/>
      <c r="TI3218" s="132"/>
      <c r="TJ3218" s="132"/>
      <c r="TK3218" s="132"/>
      <c r="TL3218" s="132"/>
      <c r="TM3218" s="132"/>
      <c r="TN3218" s="132"/>
      <c r="TO3218" s="132"/>
      <c r="TP3218" s="132"/>
      <c r="TQ3218" s="132"/>
      <c r="TR3218" s="132"/>
      <c r="TS3218" s="132"/>
      <c r="TT3218" s="132"/>
      <c r="TU3218" s="132"/>
      <c r="TV3218" s="132"/>
      <c r="TW3218" s="132"/>
      <c r="TX3218" s="132"/>
      <c r="TY3218" s="132"/>
      <c r="TZ3218" s="132"/>
      <c r="UA3218" s="132"/>
      <c r="UB3218" s="132"/>
      <c r="UC3218" s="132"/>
      <c r="UD3218" s="132"/>
      <c r="UE3218" s="132"/>
      <c r="UF3218" s="132"/>
      <c r="UG3218" s="132"/>
      <c r="UH3218" s="132"/>
      <c r="UI3218" s="132"/>
      <c r="UJ3218" s="132"/>
      <c r="UK3218" s="132"/>
      <c r="UL3218" s="132"/>
      <c r="UM3218" s="132"/>
      <c r="UN3218" s="132"/>
      <c r="UO3218" s="132"/>
      <c r="UP3218" s="132"/>
      <c r="UQ3218" s="132"/>
      <c r="UR3218" s="132"/>
      <c r="US3218" s="132"/>
      <c r="UT3218" s="132"/>
      <c r="UU3218" s="132"/>
      <c r="UV3218" s="132"/>
      <c r="UW3218" s="132"/>
      <c r="UX3218" s="132"/>
      <c r="UY3218" s="132"/>
      <c r="UZ3218" s="132"/>
      <c r="VA3218" s="132"/>
      <c r="VB3218" s="132"/>
      <c r="VC3218" s="132"/>
      <c r="VD3218" s="132"/>
      <c r="VE3218" s="132"/>
      <c r="VF3218" s="132"/>
      <c r="VG3218" s="132"/>
      <c r="VH3218" s="132"/>
      <c r="VI3218" s="132"/>
      <c r="VJ3218" s="132"/>
      <c r="VK3218" s="132"/>
      <c r="VL3218" s="132"/>
      <c r="VM3218" s="132"/>
      <c r="VN3218" s="132"/>
      <c r="VO3218" s="132"/>
      <c r="VP3218" s="132"/>
      <c r="VQ3218" s="132"/>
      <c r="VR3218" s="132"/>
      <c r="VS3218" s="132"/>
      <c r="VT3218" s="132"/>
      <c r="VU3218" s="132"/>
      <c r="VV3218" s="132"/>
      <c r="VW3218" s="132"/>
      <c r="VX3218" s="132"/>
      <c r="VY3218" s="132"/>
      <c r="VZ3218" s="132"/>
      <c r="WA3218" s="132"/>
      <c r="WB3218" s="132"/>
      <c r="WC3218" s="132"/>
      <c r="WD3218" s="132"/>
      <c r="WE3218" s="132"/>
      <c r="WF3218" s="132"/>
      <c r="WG3218" s="132"/>
      <c r="WH3218" s="132"/>
      <c r="WI3218" s="132"/>
      <c r="WJ3218" s="132"/>
      <c r="WK3218" s="132"/>
      <c r="WL3218" s="132"/>
      <c r="WM3218" s="132"/>
      <c r="WN3218" s="132"/>
      <c r="WO3218" s="132"/>
      <c r="WP3218" s="132"/>
      <c r="WQ3218" s="132"/>
      <c r="WR3218" s="132"/>
      <c r="WS3218" s="132"/>
      <c r="WT3218" s="132"/>
      <c r="WU3218" s="132"/>
      <c r="WV3218" s="132"/>
      <c r="WW3218" s="132"/>
      <c r="WX3218" s="132"/>
      <c r="WY3218" s="132"/>
      <c r="WZ3218" s="132"/>
      <c r="XA3218" s="132"/>
      <c r="XB3218" s="132"/>
      <c r="XC3218" s="132"/>
      <c r="XD3218" s="132"/>
      <c r="XE3218" s="132"/>
      <c r="XF3218" s="132"/>
      <c r="XG3218" s="132"/>
      <c r="XH3218" s="132"/>
      <c r="XI3218" s="132"/>
      <c r="XJ3218" s="132"/>
      <c r="XK3218" s="132"/>
      <c r="XL3218" s="132"/>
      <c r="XM3218" s="132"/>
      <c r="XN3218" s="132"/>
      <c r="XO3218" s="132"/>
      <c r="XP3218" s="132"/>
      <c r="XQ3218" s="132"/>
      <c r="XR3218" s="132"/>
      <c r="XS3218" s="132"/>
      <c r="XT3218" s="132"/>
      <c r="XU3218" s="132"/>
      <c r="XV3218" s="132"/>
      <c r="XW3218" s="132"/>
      <c r="XX3218" s="132"/>
      <c r="XY3218" s="132"/>
      <c r="XZ3218" s="132"/>
      <c r="YA3218" s="132"/>
      <c r="YB3218" s="132"/>
      <c r="YC3218" s="132"/>
      <c r="YD3218" s="132"/>
      <c r="YE3218" s="132"/>
      <c r="YF3218" s="132"/>
      <c r="YG3218" s="132"/>
      <c r="YH3218" s="132"/>
      <c r="YI3218" s="132"/>
      <c r="YJ3218" s="132"/>
      <c r="YK3218" s="132"/>
      <c r="YL3218" s="132"/>
      <c r="YM3218" s="132"/>
      <c r="YN3218" s="132"/>
      <c r="YO3218" s="132"/>
      <c r="YP3218" s="132"/>
      <c r="YQ3218" s="132"/>
      <c r="YR3218" s="132"/>
      <c r="YS3218" s="132"/>
      <c r="YT3218" s="132"/>
      <c r="YU3218" s="132"/>
      <c r="YV3218" s="132"/>
      <c r="YW3218" s="132"/>
      <c r="YX3218" s="132"/>
      <c r="YY3218" s="132"/>
      <c r="YZ3218" s="132"/>
      <c r="ZA3218" s="132"/>
      <c r="ZB3218" s="132"/>
      <c r="ZC3218" s="132"/>
      <c r="ZD3218" s="132"/>
      <c r="ZE3218" s="132"/>
      <c r="ZF3218" s="132"/>
      <c r="ZG3218" s="132"/>
      <c r="ZH3218" s="132"/>
      <c r="ZI3218" s="132"/>
      <c r="ZJ3218" s="132"/>
      <c r="ZK3218" s="132"/>
      <c r="ZL3218" s="132"/>
      <c r="ZM3218" s="132"/>
      <c r="ZN3218" s="132"/>
      <c r="ZO3218" s="132"/>
      <c r="ZP3218" s="132"/>
      <c r="ZQ3218" s="132"/>
      <c r="ZR3218" s="132"/>
      <c r="ZS3218" s="132"/>
      <c r="ZT3218" s="132"/>
      <c r="ZU3218" s="132"/>
      <c r="ZV3218" s="132"/>
      <c r="ZW3218" s="132"/>
      <c r="ZX3218" s="132"/>
      <c r="ZY3218" s="132"/>
      <c r="ZZ3218" s="132"/>
      <c r="AAA3218" s="132"/>
      <c r="AAB3218" s="132"/>
      <c r="AAC3218" s="132"/>
      <c r="AAD3218" s="132"/>
      <c r="AAE3218" s="132"/>
      <c r="AAF3218" s="132"/>
      <c r="AAG3218" s="132"/>
      <c r="AAH3218" s="132"/>
      <c r="AAI3218" s="132"/>
      <c r="AAJ3218" s="132"/>
      <c r="AAK3218" s="132"/>
      <c r="AAL3218" s="132"/>
      <c r="AAM3218" s="132"/>
      <c r="AAN3218" s="132"/>
      <c r="AAO3218" s="132"/>
      <c r="AAP3218" s="132"/>
      <c r="AAQ3218" s="132"/>
      <c r="AAR3218" s="132"/>
      <c r="AAS3218" s="132"/>
      <c r="AAT3218" s="132"/>
      <c r="AAU3218" s="132"/>
      <c r="AAV3218" s="132"/>
      <c r="AAW3218" s="132"/>
      <c r="AAX3218" s="132"/>
      <c r="AAY3218" s="132"/>
      <c r="AAZ3218" s="132"/>
      <c r="ABA3218" s="132"/>
      <c r="ABB3218" s="132"/>
      <c r="ABC3218" s="132"/>
      <c r="ABD3218" s="132"/>
      <c r="ABE3218" s="132"/>
      <c r="ABF3218" s="132"/>
      <c r="ABG3218" s="132"/>
      <c r="ABH3218" s="132"/>
      <c r="ABI3218" s="132"/>
      <c r="ABJ3218" s="132"/>
      <c r="ABK3218" s="132"/>
      <c r="ABL3218" s="132"/>
      <c r="ABM3218" s="132"/>
      <c r="ABN3218" s="132"/>
      <c r="ABO3218" s="132"/>
      <c r="ABP3218" s="132"/>
      <c r="ABQ3218" s="132"/>
      <c r="ABR3218" s="132"/>
      <c r="ABS3218" s="132"/>
      <c r="ABT3218" s="132"/>
      <c r="ABU3218" s="132"/>
      <c r="ABV3218" s="132"/>
      <c r="ABW3218" s="132"/>
      <c r="ABX3218" s="132"/>
      <c r="ABY3218" s="132"/>
      <c r="ABZ3218" s="132"/>
      <c r="ACA3218" s="132"/>
      <c r="ACB3218" s="132"/>
      <c r="ACC3218" s="132"/>
      <c r="ACD3218" s="132"/>
      <c r="ACE3218" s="132"/>
      <c r="ACF3218" s="132"/>
      <c r="ACG3218" s="132"/>
      <c r="ACH3218" s="132"/>
      <c r="ACI3218" s="132"/>
      <c r="ACJ3218" s="132"/>
      <c r="ACK3218" s="132"/>
      <c r="ACL3218" s="132"/>
      <c r="ACM3218" s="132"/>
      <c r="ACN3218" s="132"/>
      <c r="ACO3218" s="132"/>
      <c r="ACP3218" s="132"/>
      <c r="ACQ3218" s="132"/>
      <c r="ACR3218" s="132"/>
      <c r="ACS3218" s="132"/>
      <c r="ACT3218" s="132"/>
      <c r="ACU3218" s="132"/>
      <c r="ACV3218" s="132"/>
      <c r="ACW3218" s="132"/>
      <c r="ACX3218" s="132"/>
      <c r="ACY3218" s="132"/>
      <c r="ACZ3218" s="132"/>
      <c r="ADA3218" s="132"/>
      <c r="ADB3218" s="132"/>
      <c r="ADC3218" s="132"/>
      <c r="ADD3218" s="132"/>
      <c r="ADE3218" s="132"/>
      <c r="ADF3218" s="132"/>
      <c r="ADG3218" s="132"/>
      <c r="ADH3218" s="132"/>
      <c r="ADI3218" s="132"/>
      <c r="ADJ3218" s="132"/>
      <c r="ADK3218" s="132"/>
      <c r="ADL3218" s="132"/>
      <c r="ADM3218" s="132"/>
      <c r="ADN3218" s="132"/>
      <c r="ADO3218" s="132"/>
      <c r="ADP3218" s="132"/>
      <c r="ADQ3218" s="132"/>
      <c r="ADR3218" s="132"/>
      <c r="ADS3218" s="132"/>
      <c r="ADT3218" s="132"/>
      <c r="ADU3218" s="132"/>
      <c r="ADV3218" s="132"/>
      <c r="ADW3218" s="132"/>
      <c r="ADX3218" s="132"/>
      <c r="ADY3218" s="132"/>
      <c r="ADZ3218" s="132"/>
      <c r="AEA3218" s="132"/>
      <c r="AEB3218" s="132"/>
      <c r="AEC3218" s="132"/>
      <c r="AED3218" s="132"/>
      <c r="AEE3218" s="132"/>
      <c r="AEF3218" s="132"/>
      <c r="AEG3218" s="132"/>
      <c r="AEH3218" s="132"/>
      <c r="AEI3218" s="132"/>
      <c r="AEJ3218" s="132"/>
      <c r="AEK3218" s="132"/>
      <c r="AEL3218" s="132"/>
      <c r="AEM3218" s="132"/>
      <c r="AEN3218" s="132"/>
      <c r="AEO3218" s="132"/>
      <c r="AEP3218" s="132"/>
      <c r="AEQ3218" s="132"/>
      <c r="AER3218" s="132"/>
      <c r="AES3218" s="132"/>
      <c r="AET3218" s="132"/>
      <c r="AEU3218" s="132"/>
      <c r="AEV3218" s="132"/>
      <c r="AEW3218" s="132"/>
      <c r="AEX3218" s="132"/>
      <c r="AEY3218" s="132"/>
      <c r="AEZ3218" s="132"/>
      <c r="AFA3218" s="132"/>
      <c r="AFB3218" s="132"/>
      <c r="AFC3218" s="132"/>
      <c r="AFD3218" s="132"/>
      <c r="AFE3218" s="132"/>
      <c r="AFF3218" s="132"/>
      <c r="AFG3218" s="132"/>
      <c r="AFH3218" s="132"/>
      <c r="AFI3218" s="132"/>
      <c r="AFJ3218" s="132"/>
      <c r="AFK3218" s="132"/>
      <c r="AFL3218" s="132"/>
      <c r="AFM3218" s="132"/>
      <c r="AFN3218" s="132"/>
      <c r="AFO3218" s="132"/>
      <c r="AFP3218" s="132"/>
      <c r="AFQ3218" s="132"/>
      <c r="AFR3218" s="132"/>
      <c r="AFS3218" s="132"/>
      <c r="AFT3218" s="132"/>
      <c r="AFU3218" s="132"/>
      <c r="AFV3218" s="132"/>
      <c r="AFW3218" s="132"/>
      <c r="AFX3218" s="132"/>
      <c r="AFY3218" s="132"/>
      <c r="AFZ3218" s="132"/>
      <c r="AGA3218" s="132"/>
      <c r="AGB3218" s="132"/>
      <c r="AGC3218" s="132"/>
      <c r="AGD3218" s="132"/>
      <c r="AGE3218" s="132"/>
      <c r="AGF3218" s="132"/>
      <c r="AGG3218" s="132"/>
      <c r="AGH3218" s="132"/>
      <c r="AGI3218" s="132"/>
      <c r="AGJ3218" s="132"/>
      <c r="AGK3218" s="132"/>
      <c r="AGL3218" s="132"/>
      <c r="AGM3218" s="132"/>
      <c r="AGN3218" s="132"/>
      <c r="AGO3218" s="132"/>
      <c r="AGP3218" s="132"/>
      <c r="AGQ3218" s="132"/>
      <c r="AGR3218" s="132"/>
      <c r="AGS3218" s="132"/>
      <c r="AGT3218" s="132"/>
      <c r="AGU3218" s="132"/>
      <c r="AGV3218" s="132"/>
      <c r="AGW3218" s="132"/>
      <c r="AGX3218" s="132"/>
      <c r="AGY3218" s="132"/>
      <c r="AGZ3218" s="132"/>
      <c r="AHA3218" s="132"/>
      <c r="AHB3218" s="132"/>
      <c r="AHC3218" s="132"/>
      <c r="AHD3218" s="132"/>
      <c r="AHE3218" s="132"/>
      <c r="AHF3218" s="132"/>
      <c r="AHG3218" s="132"/>
      <c r="AHH3218" s="132"/>
      <c r="AHI3218" s="132"/>
      <c r="AHJ3218" s="132"/>
      <c r="AHK3218" s="132"/>
      <c r="AHL3218" s="132"/>
      <c r="AHM3218" s="132"/>
      <c r="AHN3218" s="132"/>
      <c r="AHO3218" s="132"/>
      <c r="AHP3218" s="132"/>
      <c r="AHQ3218" s="132"/>
      <c r="AHR3218" s="132"/>
      <c r="AHS3218" s="132"/>
      <c r="AHT3218" s="132"/>
      <c r="AHU3218" s="132"/>
      <c r="AHV3218" s="132"/>
      <c r="AHW3218" s="132"/>
      <c r="AHX3218" s="132"/>
      <c r="AHY3218" s="132"/>
      <c r="AHZ3218" s="132"/>
      <c r="AIA3218" s="132"/>
      <c r="AIB3218" s="132"/>
      <c r="AIC3218" s="132"/>
      <c r="AID3218" s="132"/>
      <c r="AIE3218" s="132"/>
      <c r="AIF3218" s="132"/>
      <c r="AIG3218" s="132"/>
      <c r="AIH3218" s="132"/>
      <c r="AII3218" s="132"/>
      <c r="AIJ3218" s="132"/>
      <c r="AIK3218" s="132"/>
      <c r="AIL3218" s="132"/>
      <c r="AIM3218" s="132"/>
      <c r="AIN3218" s="132"/>
      <c r="AIO3218" s="132"/>
      <c r="AIP3218" s="132"/>
      <c r="AIQ3218" s="132"/>
      <c r="AIR3218" s="132"/>
      <c r="AIS3218" s="132"/>
      <c r="AIT3218" s="132"/>
      <c r="AIU3218" s="132"/>
      <c r="AIV3218" s="132"/>
      <c r="AIW3218" s="132"/>
      <c r="AIX3218" s="132"/>
      <c r="AIY3218" s="132"/>
      <c r="AIZ3218" s="132"/>
      <c r="AJA3218" s="132"/>
      <c r="AJB3218" s="132"/>
      <c r="AJC3218" s="132"/>
      <c r="AJD3218" s="132"/>
      <c r="AJE3218" s="132"/>
      <c r="AJF3218" s="132"/>
      <c r="AJG3218" s="132"/>
      <c r="AJH3218" s="132"/>
      <c r="AJI3218" s="132"/>
      <c r="AJJ3218" s="132"/>
      <c r="AJK3218" s="132"/>
      <c r="AJL3218" s="132"/>
      <c r="AJM3218" s="132"/>
      <c r="AJN3218" s="132"/>
      <c r="AJO3218" s="132"/>
      <c r="AJP3218" s="132"/>
      <c r="AJQ3218" s="132"/>
      <c r="AJR3218" s="132"/>
      <c r="AJS3218" s="132"/>
      <c r="AJT3218" s="132"/>
      <c r="AJU3218" s="132"/>
      <c r="AJV3218" s="132"/>
      <c r="AJW3218" s="132"/>
      <c r="AJX3218" s="132"/>
      <c r="AJY3218" s="132"/>
      <c r="AJZ3218" s="132"/>
      <c r="AKA3218" s="132"/>
      <c r="AKB3218" s="132"/>
      <c r="AKC3218" s="132"/>
      <c r="AKD3218" s="132"/>
      <c r="AKE3218" s="132"/>
      <c r="AKF3218" s="132"/>
      <c r="AKG3218" s="132"/>
      <c r="AKH3218" s="132"/>
      <c r="AKI3218" s="132"/>
      <c r="AKJ3218" s="132"/>
      <c r="AKK3218" s="132"/>
      <c r="AKL3218" s="132"/>
      <c r="AKM3218" s="132"/>
      <c r="AKN3218" s="132"/>
      <c r="AKO3218" s="132"/>
      <c r="AKP3218" s="132"/>
      <c r="AKQ3218" s="132"/>
      <c r="AKR3218" s="132"/>
      <c r="AKS3218" s="132"/>
      <c r="AKT3218" s="132"/>
      <c r="AKU3218" s="132"/>
      <c r="AKV3218" s="132"/>
      <c r="AKW3218" s="132"/>
      <c r="AKX3218" s="132"/>
      <c r="AKY3218" s="132"/>
      <c r="AKZ3218" s="132"/>
      <c r="ALA3218" s="132"/>
      <c r="ALB3218" s="132"/>
      <c r="ALC3218" s="132"/>
      <c r="ALD3218" s="132"/>
      <c r="ALE3218" s="132"/>
      <c r="ALF3218" s="132"/>
      <c r="ALG3218" s="132"/>
      <c r="ALH3218" s="132"/>
      <c r="ALI3218" s="132"/>
      <c r="ALJ3218" s="132"/>
      <c r="ALK3218" s="132"/>
      <c r="ALL3218" s="132"/>
      <c r="ALM3218" s="132"/>
      <c r="ALN3218" s="132"/>
      <c r="ALO3218" s="132"/>
      <c r="ALP3218" s="132"/>
      <c r="ALQ3218" s="132"/>
      <c r="ALR3218" s="132"/>
      <c r="ALS3218" s="132"/>
      <c r="ALT3218" s="132"/>
      <c r="ALU3218" s="132"/>
      <c r="ALV3218" s="132"/>
      <c r="ALW3218" s="132"/>
      <c r="ALX3218" s="132"/>
      <c r="ALY3218" s="132"/>
      <c r="ALZ3218" s="132"/>
      <c r="AMA3218" s="132"/>
      <c r="AMB3218" s="132"/>
      <c r="AMC3218" s="132"/>
      <c r="AMD3218" s="132"/>
      <c r="AME3218" s="132"/>
      <c r="AMF3218" s="132"/>
      <c r="AMG3218" s="132"/>
      <c r="AMH3218" s="132"/>
      <c r="AMI3218" s="132"/>
      <c r="AMJ3218" s="132"/>
      <c r="AMK3218" s="132"/>
      <c r="AML3218" s="132"/>
      <c r="AMM3218" s="132"/>
      <c r="AMN3218" s="132"/>
      <c r="AMO3218" s="132"/>
      <c r="AMP3218" s="132"/>
      <c r="AMQ3218" s="132"/>
      <c r="AMR3218" s="132"/>
      <c r="AMS3218" s="132"/>
      <c r="AMT3218" s="132"/>
      <c r="AMU3218" s="132"/>
      <c r="AMV3218" s="132"/>
      <c r="AMW3218" s="132"/>
      <c r="AMX3218" s="132"/>
      <c r="AMY3218" s="132"/>
      <c r="AMZ3218" s="132"/>
      <c r="ANA3218" s="132"/>
      <c r="ANB3218" s="132"/>
      <c r="ANC3218" s="132"/>
      <c r="AND3218" s="132"/>
      <c r="ANE3218" s="132"/>
      <c r="ANF3218" s="132"/>
      <c r="ANG3218" s="132"/>
      <c r="ANH3218" s="132"/>
      <c r="ANI3218" s="132"/>
      <c r="ANJ3218" s="132"/>
      <c r="ANK3218" s="132"/>
      <c r="ANL3218" s="132"/>
      <c r="ANM3218" s="132"/>
      <c r="ANN3218" s="132"/>
      <c r="ANO3218" s="132"/>
      <c r="ANP3218" s="132"/>
      <c r="ANQ3218" s="132"/>
      <c r="ANR3218" s="132"/>
      <c r="ANS3218" s="132"/>
      <c r="ANT3218" s="132"/>
      <c r="ANU3218" s="132"/>
      <c r="ANV3218" s="132"/>
      <c r="ANW3218" s="132"/>
      <c r="ANX3218" s="132"/>
      <c r="ANY3218" s="132"/>
      <c r="ANZ3218" s="132"/>
      <c r="AOA3218" s="132"/>
      <c r="AOB3218" s="132"/>
      <c r="AOC3218" s="132"/>
      <c r="AOD3218" s="132"/>
      <c r="AOE3218" s="132"/>
      <c r="AOF3218" s="132"/>
      <c r="AOG3218" s="132"/>
      <c r="AOH3218" s="132"/>
      <c r="AOI3218" s="132"/>
      <c r="AOJ3218" s="132"/>
      <c r="AOK3218" s="132"/>
      <c r="AOL3218" s="132"/>
      <c r="AOM3218" s="132"/>
      <c r="AON3218" s="132"/>
      <c r="AOO3218" s="132"/>
      <c r="AOP3218" s="132"/>
      <c r="AOQ3218" s="132"/>
      <c r="AOR3218" s="132"/>
      <c r="AOS3218" s="132"/>
      <c r="AOT3218" s="132"/>
      <c r="AOU3218" s="132"/>
      <c r="AOV3218" s="132"/>
      <c r="AOW3218" s="132"/>
      <c r="AOX3218" s="132"/>
      <c r="AOY3218" s="132"/>
      <c r="AOZ3218" s="132"/>
      <c r="APA3218" s="132"/>
      <c r="APB3218" s="132"/>
      <c r="APC3218" s="132"/>
      <c r="APD3218" s="132"/>
      <c r="APE3218" s="132"/>
      <c r="APF3218" s="132"/>
      <c r="APG3218" s="132"/>
      <c r="APH3218" s="132"/>
      <c r="API3218" s="132"/>
      <c r="APJ3218" s="132"/>
      <c r="APK3218" s="132"/>
      <c r="APL3218" s="132"/>
      <c r="APM3218" s="132"/>
      <c r="APN3218" s="132"/>
      <c r="APO3218" s="132"/>
      <c r="APP3218" s="132"/>
      <c r="APQ3218" s="132"/>
      <c r="APR3218" s="132"/>
      <c r="APS3218" s="132"/>
      <c r="APT3218" s="132"/>
      <c r="APU3218" s="132"/>
      <c r="APV3218" s="132"/>
      <c r="APW3218" s="132"/>
      <c r="APX3218" s="132"/>
      <c r="APY3218" s="132"/>
      <c r="APZ3218" s="132"/>
      <c r="AQA3218" s="132"/>
      <c r="AQB3218" s="132"/>
      <c r="AQC3218" s="132"/>
      <c r="AQD3218" s="132"/>
      <c r="AQE3218" s="132"/>
      <c r="AQF3218" s="132"/>
      <c r="AQG3218" s="132"/>
      <c r="AQH3218" s="132"/>
      <c r="AQI3218" s="132"/>
      <c r="AQJ3218" s="132"/>
      <c r="AQK3218" s="132"/>
      <c r="AQL3218" s="132"/>
      <c r="AQM3218" s="132"/>
      <c r="AQN3218" s="132"/>
      <c r="AQO3218" s="132"/>
      <c r="AQP3218" s="132"/>
      <c r="AQQ3218" s="132"/>
      <c r="AQR3218" s="132"/>
      <c r="AQS3218" s="132"/>
      <c r="AQT3218" s="132"/>
      <c r="AQU3218" s="132"/>
      <c r="AQV3218" s="132"/>
      <c r="AQW3218" s="132"/>
      <c r="AQX3218" s="132"/>
      <c r="AQY3218" s="132"/>
      <c r="AQZ3218" s="132"/>
      <c r="ARA3218" s="132"/>
      <c r="ARB3218" s="132"/>
      <c r="ARC3218" s="132"/>
      <c r="ARD3218" s="132"/>
      <c r="ARE3218" s="132"/>
      <c r="ARF3218" s="132"/>
      <c r="ARG3218" s="132"/>
      <c r="ARH3218" s="132"/>
      <c r="ARI3218" s="132"/>
      <c r="ARJ3218" s="132"/>
      <c r="ARK3218" s="132"/>
      <c r="ARL3218" s="132"/>
      <c r="ARM3218" s="132"/>
      <c r="ARN3218" s="132"/>
      <c r="ARO3218" s="132"/>
      <c r="ARP3218" s="132"/>
      <c r="ARQ3218" s="132"/>
      <c r="ARR3218" s="132"/>
      <c r="ARS3218" s="132"/>
      <c r="ART3218" s="132"/>
      <c r="ARU3218" s="132"/>
      <c r="ARV3218" s="132"/>
      <c r="ARW3218" s="132"/>
      <c r="ARX3218" s="132"/>
      <c r="ARY3218" s="132"/>
      <c r="ARZ3218" s="132"/>
      <c r="ASA3218" s="132"/>
      <c r="ASB3218" s="132"/>
      <c r="ASC3218" s="132"/>
      <c r="ASD3218" s="132"/>
      <c r="ASE3218" s="132"/>
      <c r="ASF3218" s="132"/>
      <c r="ASG3218" s="132"/>
      <c r="ASH3218" s="132"/>
      <c r="ASI3218" s="132"/>
      <c r="ASJ3218" s="132"/>
      <c r="ASK3218" s="132"/>
      <c r="ASL3218" s="132"/>
      <c r="ASM3218" s="132"/>
      <c r="ASN3218" s="132"/>
      <c r="ASO3218" s="132"/>
      <c r="ASP3218" s="132"/>
      <c r="ASQ3218" s="132"/>
      <c r="ASR3218" s="132"/>
      <c r="ASS3218" s="132"/>
      <c r="AST3218" s="132"/>
      <c r="ASU3218" s="132"/>
      <c r="ASV3218" s="132"/>
      <c r="ASW3218" s="132"/>
      <c r="ASX3218" s="132"/>
      <c r="ASY3218" s="132"/>
      <c r="ASZ3218" s="132"/>
      <c r="ATA3218" s="132"/>
      <c r="ATB3218" s="132"/>
      <c r="ATC3218" s="132"/>
      <c r="ATD3218" s="132"/>
      <c r="ATE3218" s="132"/>
      <c r="ATF3218" s="132"/>
      <c r="ATG3218" s="132"/>
      <c r="ATH3218" s="132"/>
      <c r="ATI3218" s="132"/>
      <c r="ATJ3218" s="132"/>
      <c r="ATK3218" s="132"/>
      <c r="ATL3218" s="132"/>
      <c r="ATM3218" s="132"/>
      <c r="ATN3218" s="132"/>
      <c r="ATO3218" s="132"/>
      <c r="ATP3218" s="132"/>
      <c r="ATQ3218" s="132"/>
      <c r="ATR3218" s="132"/>
      <c r="ATS3218" s="132"/>
      <c r="ATT3218" s="132"/>
      <c r="ATU3218" s="132"/>
      <c r="ATV3218" s="132"/>
      <c r="ATW3218" s="132"/>
      <c r="ATX3218" s="132"/>
      <c r="ATY3218" s="132"/>
      <c r="ATZ3218" s="132"/>
      <c r="AUA3218" s="132"/>
      <c r="AUB3218" s="132"/>
      <c r="AUC3218" s="132"/>
      <c r="AUD3218" s="132"/>
      <c r="AUE3218" s="132"/>
      <c r="AUF3218" s="132"/>
      <c r="AUG3218" s="132"/>
      <c r="AUH3218" s="132"/>
      <c r="AUI3218" s="132"/>
      <c r="AUJ3218" s="132"/>
      <c r="AUK3218" s="132"/>
      <c r="AUL3218" s="132"/>
      <c r="AUM3218" s="132"/>
      <c r="AUN3218" s="132"/>
      <c r="AUO3218" s="132"/>
      <c r="AUP3218" s="132"/>
      <c r="AUQ3218" s="132"/>
      <c r="AUR3218" s="132"/>
      <c r="AUS3218" s="132"/>
      <c r="AUT3218" s="132"/>
      <c r="AUU3218" s="132"/>
      <c r="AUV3218" s="132"/>
      <c r="AUW3218" s="132"/>
      <c r="AUX3218" s="132"/>
      <c r="AUY3218" s="132"/>
      <c r="AUZ3218" s="132"/>
      <c r="AVA3218" s="132"/>
      <c r="AVB3218" s="132"/>
      <c r="AVC3218" s="132"/>
      <c r="AVD3218" s="132"/>
      <c r="AVE3218" s="132"/>
      <c r="AVF3218" s="132"/>
      <c r="AVG3218" s="132"/>
      <c r="AVH3218" s="132"/>
      <c r="AVI3218" s="132"/>
      <c r="AVJ3218" s="132"/>
      <c r="AVK3218" s="132"/>
      <c r="AVL3218" s="132"/>
      <c r="AVM3218" s="132"/>
      <c r="AVN3218" s="132"/>
      <c r="AVO3218" s="132"/>
      <c r="AVP3218" s="132"/>
      <c r="AVQ3218" s="132"/>
      <c r="AVR3218" s="132"/>
      <c r="AVS3218" s="132"/>
      <c r="AVT3218" s="132"/>
      <c r="AVU3218" s="132"/>
      <c r="AVV3218" s="132"/>
      <c r="AVW3218" s="132"/>
      <c r="AVX3218" s="132"/>
      <c r="AVY3218" s="132"/>
      <c r="AVZ3218" s="132"/>
      <c r="AWA3218" s="132"/>
      <c r="AWB3218" s="132"/>
      <c r="AWC3218" s="132"/>
      <c r="AWD3218" s="132"/>
      <c r="AWE3218" s="132"/>
      <c r="AWF3218" s="132"/>
      <c r="AWG3218" s="132"/>
      <c r="AWH3218" s="132"/>
      <c r="AWI3218" s="132"/>
      <c r="AWJ3218" s="132"/>
      <c r="AWK3218" s="132"/>
      <c r="AWL3218" s="132"/>
      <c r="AWM3218" s="132"/>
      <c r="AWN3218" s="132"/>
      <c r="AWO3218" s="132"/>
      <c r="AWP3218" s="132"/>
      <c r="AWQ3218" s="132"/>
      <c r="AWR3218" s="132"/>
      <c r="AWS3218" s="132"/>
      <c r="AWT3218" s="132"/>
      <c r="AWU3218" s="132"/>
      <c r="AWV3218" s="132"/>
      <c r="AWW3218" s="132"/>
      <c r="AWX3218" s="132"/>
      <c r="AWY3218" s="132"/>
      <c r="AWZ3218" s="132"/>
      <c r="AXA3218" s="132"/>
      <c r="AXB3218" s="132"/>
      <c r="AXC3218" s="132"/>
      <c r="AXD3218" s="132"/>
      <c r="AXE3218" s="132"/>
      <c r="AXF3218" s="132"/>
      <c r="AXG3218" s="132"/>
      <c r="AXH3218" s="132"/>
      <c r="AXI3218" s="132"/>
      <c r="AXJ3218" s="132"/>
      <c r="AXK3218" s="132"/>
      <c r="AXL3218" s="132"/>
      <c r="AXM3218" s="132"/>
      <c r="AXN3218" s="132"/>
      <c r="AXO3218" s="132"/>
      <c r="AXP3218" s="132"/>
      <c r="AXQ3218" s="132"/>
      <c r="AXR3218" s="132"/>
      <c r="AXS3218" s="132"/>
      <c r="AXT3218" s="132"/>
      <c r="AXU3218" s="132"/>
      <c r="AXV3218" s="132"/>
      <c r="AXW3218" s="132"/>
      <c r="AXX3218" s="132"/>
      <c r="AXY3218" s="132"/>
      <c r="AXZ3218" s="132"/>
      <c r="AYA3218" s="132"/>
      <c r="AYB3218" s="132"/>
      <c r="AYC3218" s="132"/>
      <c r="AYD3218" s="132"/>
      <c r="AYE3218" s="132"/>
      <c r="AYF3218" s="132"/>
      <c r="AYG3218" s="132"/>
      <c r="AYH3218" s="132"/>
      <c r="AYI3218" s="132"/>
      <c r="AYJ3218" s="132"/>
      <c r="AYK3218" s="132"/>
      <c r="AYL3218" s="132"/>
      <c r="AYM3218" s="132"/>
      <c r="AYN3218" s="132"/>
      <c r="AYO3218" s="132"/>
      <c r="AYP3218" s="132"/>
      <c r="AYQ3218" s="132"/>
      <c r="AYR3218" s="132"/>
      <c r="AYS3218" s="132"/>
      <c r="AYT3218" s="132"/>
      <c r="AYU3218" s="132"/>
      <c r="AYV3218" s="132"/>
      <c r="AYW3218" s="132"/>
      <c r="AYX3218" s="132"/>
      <c r="AYY3218" s="132"/>
      <c r="AYZ3218" s="132"/>
      <c r="AZA3218" s="132"/>
      <c r="AZB3218" s="132"/>
      <c r="AZC3218" s="132"/>
      <c r="AZD3218" s="132"/>
      <c r="AZE3218" s="132"/>
      <c r="AZF3218" s="132"/>
      <c r="AZG3218" s="132"/>
      <c r="AZH3218" s="132"/>
      <c r="AZI3218" s="132"/>
      <c r="AZJ3218" s="132"/>
      <c r="AZK3218" s="132"/>
      <c r="AZL3218" s="132"/>
      <c r="AZM3218" s="132"/>
      <c r="AZN3218" s="132"/>
      <c r="AZO3218" s="132"/>
      <c r="AZP3218" s="132"/>
      <c r="AZQ3218" s="132"/>
      <c r="AZR3218" s="132"/>
      <c r="AZS3218" s="132"/>
      <c r="AZT3218" s="132"/>
      <c r="AZU3218" s="132"/>
      <c r="AZV3218" s="132"/>
      <c r="AZW3218" s="132"/>
      <c r="AZX3218" s="132"/>
      <c r="AZY3218" s="132"/>
      <c r="AZZ3218" s="132"/>
      <c r="BAA3218" s="132"/>
      <c r="BAB3218" s="132"/>
      <c r="BAC3218" s="132"/>
      <c r="BAD3218" s="132"/>
      <c r="BAE3218" s="132"/>
      <c r="BAF3218" s="132"/>
      <c r="BAG3218" s="132"/>
      <c r="BAH3218" s="132"/>
      <c r="BAI3218" s="132"/>
      <c r="BAJ3218" s="132"/>
      <c r="BAK3218" s="132"/>
      <c r="BAL3218" s="132"/>
      <c r="BAM3218" s="132"/>
      <c r="BAN3218" s="132"/>
      <c r="BAO3218" s="132"/>
      <c r="BAP3218" s="132"/>
      <c r="BAQ3218" s="132"/>
      <c r="BAR3218" s="132"/>
      <c r="BAS3218" s="132"/>
      <c r="BAT3218" s="132"/>
      <c r="BAU3218" s="132"/>
      <c r="BAV3218" s="132"/>
      <c r="BAW3218" s="132"/>
      <c r="BAX3218" s="132"/>
      <c r="BAY3218" s="132"/>
      <c r="BAZ3218" s="132"/>
      <c r="BBA3218" s="132"/>
      <c r="BBB3218" s="132"/>
      <c r="BBC3218" s="132"/>
      <c r="BBD3218" s="132"/>
      <c r="BBE3218" s="132"/>
      <c r="BBF3218" s="132"/>
      <c r="BBG3218" s="132"/>
      <c r="BBH3218" s="132"/>
      <c r="BBI3218" s="132"/>
      <c r="BBJ3218" s="132"/>
      <c r="BBK3218" s="132"/>
      <c r="BBL3218" s="132"/>
      <c r="BBM3218" s="132"/>
      <c r="BBN3218" s="132"/>
      <c r="BBO3218" s="132"/>
      <c r="BBP3218" s="132"/>
      <c r="BBQ3218" s="132"/>
      <c r="BBR3218" s="132"/>
      <c r="BBS3218" s="132"/>
      <c r="BBT3218" s="132"/>
      <c r="BBU3218" s="132"/>
      <c r="BBV3218" s="132"/>
      <c r="BBW3218" s="132"/>
      <c r="BBX3218" s="132"/>
      <c r="BBY3218" s="132"/>
      <c r="BBZ3218" s="132"/>
      <c r="BCA3218" s="132"/>
      <c r="BCB3218" s="132"/>
      <c r="BCC3218" s="132"/>
      <c r="BCD3218" s="132"/>
      <c r="BCE3218" s="132"/>
      <c r="BCF3218" s="132"/>
      <c r="BCG3218" s="132"/>
      <c r="BCH3218" s="132"/>
      <c r="BCI3218" s="132"/>
      <c r="BCJ3218" s="132"/>
      <c r="BCK3218" s="132"/>
      <c r="BCL3218" s="132"/>
      <c r="BCM3218" s="132"/>
      <c r="BCN3218" s="132"/>
      <c r="BCO3218" s="132"/>
      <c r="BCP3218" s="132"/>
      <c r="BCQ3218" s="132"/>
      <c r="BCR3218" s="132"/>
      <c r="BCS3218" s="132"/>
      <c r="BCT3218" s="132"/>
      <c r="BCU3218" s="132"/>
      <c r="BCV3218" s="132"/>
      <c r="BCW3218" s="132"/>
      <c r="BCX3218" s="132"/>
      <c r="BCY3218" s="132"/>
      <c r="BCZ3218" s="132"/>
      <c r="BDA3218" s="132"/>
      <c r="BDB3218" s="132"/>
      <c r="BDC3218" s="132"/>
      <c r="BDD3218" s="132"/>
      <c r="BDE3218" s="132"/>
      <c r="BDF3218" s="132"/>
      <c r="BDG3218" s="132"/>
      <c r="BDH3218" s="132"/>
      <c r="BDI3218" s="132"/>
      <c r="BDJ3218" s="132"/>
      <c r="BDK3218" s="132"/>
      <c r="BDL3218" s="132"/>
      <c r="BDM3218" s="132"/>
      <c r="BDN3218" s="132"/>
      <c r="BDO3218" s="132"/>
      <c r="BDP3218" s="132"/>
      <c r="BDQ3218" s="132"/>
      <c r="BDR3218" s="132"/>
      <c r="BDS3218" s="132"/>
      <c r="BDT3218" s="132"/>
      <c r="BDU3218" s="132"/>
      <c r="BDV3218" s="132"/>
      <c r="BDW3218" s="132"/>
      <c r="BDX3218" s="132"/>
      <c r="BDY3218" s="132"/>
      <c r="BDZ3218" s="132"/>
      <c r="BEA3218" s="132"/>
      <c r="BEB3218" s="132"/>
      <c r="BEC3218" s="132"/>
      <c r="BED3218" s="132"/>
      <c r="BEE3218" s="132"/>
      <c r="BEF3218" s="132"/>
      <c r="BEG3218" s="132"/>
      <c r="BEH3218" s="132"/>
      <c r="BEI3218" s="132"/>
      <c r="BEJ3218" s="132"/>
      <c r="BEK3218" s="132"/>
      <c r="BEL3218" s="132"/>
      <c r="BEM3218" s="132"/>
      <c r="BEN3218" s="132"/>
      <c r="BEO3218" s="132"/>
      <c r="BEP3218" s="132"/>
      <c r="BEQ3218" s="132"/>
      <c r="BER3218" s="132"/>
      <c r="BES3218" s="132"/>
      <c r="BET3218" s="132"/>
      <c r="BEU3218" s="132"/>
      <c r="BEV3218" s="132"/>
      <c r="BEW3218" s="132"/>
      <c r="BEX3218" s="132"/>
      <c r="BEY3218" s="132"/>
      <c r="BEZ3218" s="132"/>
      <c r="BFA3218" s="132"/>
      <c r="BFB3218" s="132"/>
      <c r="BFC3218" s="132"/>
      <c r="BFD3218" s="132"/>
      <c r="BFE3218" s="132"/>
      <c r="BFF3218" s="132"/>
      <c r="BFG3218" s="132"/>
      <c r="BFH3218" s="132"/>
      <c r="BFI3218" s="132"/>
      <c r="BFJ3218" s="132"/>
      <c r="BFK3218" s="132"/>
      <c r="BFL3218" s="132"/>
      <c r="BFM3218" s="132"/>
      <c r="BFN3218" s="132"/>
      <c r="BFO3218" s="132"/>
      <c r="BFP3218" s="132"/>
      <c r="BFQ3218" s="132"/>
      <c r="BFR3218" s="132"/>
      <c r="BFS3218" s="132"/>
      <c r="BFT3218" s="132"/>
      <c r="BFU3218" s="132"/>
      <c r="BFV3218" s="132"/>
      <c r="BFW3218" s="132"/>
      <c r="BFX3218" s="132"/>
      <c r="BFY3218" s="132"/>
      <c r="BFZ3218" s="132"/>
      <c r="BGA3218" s="132"/>
      <c r="BGB3218" s="132"/>
      <c r="BGC3218" s="132"/>
      <c r="BGD3218" s="132"/>
      <c r="BGE3218" s="132"/>
      <c r="BGF3218" s="132"/>
      <c r="BGG3218" s="132"/>
      <c r="BGH3218" s="132"/>
      <c r="BGI3218" s="132"/>
      <c r="BGJ3218" s="132"/>
      <c r="BGK3218" s="132"/>
      <c r="BGL3218" s="132"/>
      <c r="BGM3218" s="132"/>
      <c r="BGN3218" s="132"/>
      <c r="BGO3218" s="132"/>
      <c r="BGP3218" s="132"/>
      <c r="BGQ3218" s="132"/>
      <c r="BGR3218" s="132"/>
      <c r="BGS3218" s="132"/>
      <c r="BGT3218" s="132"/>
      <c r="BGU3218" s="132"/>
      <c r="BGV3218" s="132"/>
      <c r="BGW3218" s="132"/>
      <c r="BGX3218" s="132"/>
      <c r="BGY3218" s="132"/>
      <c r="BGZ3218" s="132"/>
      <c r="BHA3218" s="132"/>
      <c r="BHB3218" s="132"/>
      <c r="BHC3218" s="132"/>
      <c r="BHD3218" s="132"/>
      <c r="BHE3218" s="132"/>
      <c r="BHF3218" s="132"/>
      <c r="BHG3218" s="132"/>
      <c r="BHH3218" s="132"/>
      <c r="BHI3218" s="132"/>
      <c r="BHJ3218" s="132"/>
      <c r="BHK3218" s="132"/>
      <c r="BHL3218" s="132"/>
      <c r="BHM3218" s="132"/>
      <c r="BHN3218" s="132"/>
      <c r="BHO3218" s="132"/>
      <c r="BHP3218" s="132"/>
      <c r="BHQ3218" s="132"/>
      <c r="BHR3218" s="132"/>
      <c r="BHS3218" s="132"/>
      <c r="BHT3218" s="132"/>
      <c r="BHU3218" s="132"/>
      <c r="BHV3218" s="132"/>
      <c r="BHW3218" s="132"/>
      <c r="BHX3218" s="132"/>
      <c r="BHY3218" s="132"/>
      <c r="BHZ3218" s="132"/>
      <c r="BIA3218" s="132"/>
      <c r="BIB3218" s="132"/>
      <c r="BIC3218" s="132"/>
      <c r="BID3218" s="132"/>
      <c r="BIE3218" s="132"/>
      <c r="BIF3218" s="132"/>
      <c r="BIG3218" s="132"/>
      <c r="BIH3218" s="132"/>
      <c r="BII3218" s="132"/>
      <c r="BIJ3218" s="132"/>
      <c r="BIK3218" s="132"/>
      <c r="BIL3218" s="132"/>
      <c r="BIM3218" s="132"/>
      <c r="BIN3218" s="132"/>
      <c r="BIO3218" s="132"/>
      <c r="BIP3218" s="132"/>
      <c r="BIQ3218" s="132"/>
      <c r="BIR3218" s="132"/>
      <c r="BIS3218" s="132"/>
      <c r="BIT3218" s="132"/>
      <c r="BIU3218" s="132"/>
      <c r="BIV3218" s="132"/>
      <c r="BIW3218" s="132"/>
      <c r="BIX3218" s="132"/>
      <c r="BIY3218" s="132"/>
      <c r="BIZ3218" s="132"/>
      <c r="BJA3218" s="132"/>
      <c r="BJB3218" s="132"/>
      <c r="BJC3218" s="132"/>
      <c r="BJD3218" s="132"/>
      <c r="BJE3218" s="132"/>
      <c r="BJF3218" s="132"/>
      <c r="BJG3218" s="132"/>
      <c r="BJH3218" s="132"/>
      <c r="BJI3218" s="132"/>
      <c r="BJJ3218" s="132"/>
      <c r="BJK3218" s="132"/>
      <c r="BJL3218" s="132"/>
      <c r="BJM3218" s="132"/>
      <c r="BJN3218" s="132"/>
      <c r="BJO3218" s="132"/>
      <c r="BJP3218" s="132"/>
      <c r="BJQ3218" s="132"/>
      <c r="BJR3218" s="132"/>
      <c r="BJS3218" s="132"/>
      <c r="BJT3218" s="132"/>
      <c r="BJU3218" s="132"/>
      <c r="BJV3218" s="132"/>
      <c r="BJW3218" s="132"/>
      <c r="BJX3218" s="132"/>
      <c r="BJY3218" s="132"/>
      <c r="BJZ3218" s="132"/>
      <c r="BKA3218" s="132"/>
      <c r="BKB3218" s="132"/>
      <c r="BKC3218" s="132"/>
      <c r="BKD3218" s="132"/>
      <c r="BKE3218" s="132"/>
      <c r="BKF3218" s="132"/>
      <c r="BKG3218" s="132"/>
      <c r="BKH3218" s="132"/>
      <c r="BKI3218" s="132"/>
      <c r="BKJ3218" s="132"/>
      <c r="BKK3218" s="132"/>
      <c r="BKL3218" s="132"/>
      <c r="BKM3218" s="132"/>
      <c r="BKN3218" s="132"/>
      <c r="BKO3218" s="132"/>
      <c r="BKP3218" s="132"/>
      <c r="BKQ3218" s="132"/>
      <c r="BKR3218" s="132"/>
      <c r="BKS3218" s="132"/>
      <c r="BKT3218" s="132"/>
      <c r="BKU3218" s="132"/>
      <c r="BKV3218" s="132"/>
      <c r="BKW3218" s="132"/>
      <c r="BKX3218" s="132"/>
      <c r="BKY3218" s="132"/>
      <c r="BKZ3218" s="132"/>
      <c r="BLA3218" s="132"/>
      <c r="BLB3218" s="132"/>
      <c r="BLC3218" s="132"/>
      <c r="BLD3218" s="132"/>
      <c r="BLE3218" s="132"/>
      <c r="BLF3218" s="132"/>
      <c r="BLG3218" s="132"/>
      <c r="BLH3218" s="132"/>
      <c r="BLI3218" s="132"/>
      <c r="BLJ3218" s="132"/>
      <c r="BLK3218" s="132"/>
      <c r="BLL3218" s="132"/>
      <c r="BLM3218" s="132"/>
      <c r="BLN3218" s="132"/>
      <c r="BLO3218" s="132"/>
      <c r="BLP3218" s="132"/>
      <c r="BLQ3218" s="132"/>
      <c r="BLR3218" s="132"/>
      <c r="BLS3218" s="132"/>
      <c r="BLT3218" s="132"/>
      <c r="BLU3218" s="132"/>
      <c r="BLV3218" s="132"/>
      <c r="BLW3218" s="132"/>
      <c r="BLX3218" s="132"/>
      <c r="BLY3218" s="132"/>
      <c r="BLZ3218" s="132"/>
      <c r="BMA3218" s="132"/>
      <c r="BMB3218" s="132"/>
      <c r="BMC3218" s="132"/>
      <c r="BMD3218" s="132"/>
      <c r="BME3218" s="132"/>
      <c r="BMF3218" s="132"/>
      <c r="BMG3218" s="132"/>
      <c r="BMH3218" s="132"/>
      <c r="BMI3218" s="132"/>
      <c r="BMJ3218" s="132"/>
      <c r="BMK3218" s="132"/>
      <c r="BML3218" s="132"/>
      <c r="BMM3218" s="132"/>
      <c r="BMN3218" s="132"/>
      <c r="BMO3218" s="132"/>
      <c r="BMP3218" s="132"/>
      <c r="BMQ3218" s="132"/>
      <c r="BMR3218" s="132"/>
      <c r="BMS3218" s="132"/>
      <c r="BMT3218" s="132"/>
      <c r="BMU3218" s="132"/>
      <c r="BMV3218" s="132"/>
      <c r="BMW3218" s="132"/>
      <c r="BMX3218" s="132"/>
      <c r="BMY3218" s="132"/>
      <c r="BMZ3218" s="132"/>
      <c r="BNA3218" s="132"/>
      <c r="BNB3218" s="132"/>
      <c r="BNC3218" s="132"/>
      <c r="BND3218" s="132"/>
      <c r="BNE3218" s="132"/>
      <c r="BNF3218" s="132"/>
      <c r="BNG3218" s="132"/>
      <c r="BNH3218" s="132"/>
      <c r="BNI3218" s="132"/>
      <c r="BNJ3218" s="132"/>
      <c r="BNK3218" s="132"/>
      <c r="BNL3218" s="132"/>
      <c r="BNM3218" s="132"/>
      <c r="BNN3218" s="132"/>
      <c r="BNO3218" s="132"/>
      <c r="BNP3218" s="132"/>
      <c r="BNQ3218" s="132"/>
      <c r="BNR3218" s="132"/>
      <c r="BNS3218" s="132"/>
      <c r="BNT3218" s="132"/>
      <c r="BNU3218" s="132"/>
      <c r="BNV3218" s="132"/>
      <c r="BNW3218" s="132"/>
      <c r="BNX3218" s="132"/>
      <c r="BNY3218" s="132"/>
      <c r="BNZ3218" s="132"/>
      <c r="BOA3218" s="132"/>
      <c r="BOB3218" s="132"/>
      <c r="BOC3218" s="132"/>
      <c r="BOD3218" s="132"/>
      <c r="BOE3218" s="132"/>
      <c r="BOF3218" s="132"/>
      <c r="BOG3218" s="132"/>
      <c r="BOH3218" s="132"/>
      <c r="BOI3218" s="132"/>
      <c r="BOJ3218" s="132"/>
      <c r="BOK3218" s="132"/>
      <c r="BOL3218" s="132"/>
      <c r="BOM3218" s="132"/>
      <c r="BON3218" s="132"/>
      <c r="BOO3218" s="132"/>
      <c r="BOP3218" s="132"/>
      <c r="BOQ3218" s="132"/>
      <c r="BOR3218" s="132"/>
      <c r="BOS3218" s="132"/>
      <c r="BOT3218" s="132"/>
      <c r="BOU3218" s="132"/>
      <c r="BOV3218" s="132"/>
      <c r="BOW3218" s="132"/>
      <c r="BOX3218" s="132"/>
      <c r="BOY3218" s="132"/>
      <c r="BOZ3218" s="132"/>
      <c r="BPA3218" s="132"/>
      <c r="BPB3218" s="132"/>
      <c r="BPC3218" s="132"/>
      <c r="BPD3218" s="132"/>
      <c r="BPE3218" s="132"/>
      <c r="BPF3218" s="132"/>
      <c r="BPG3218" s="132"/>
      <c r="BPH3218" s="132"/>
      <c r="BPI3218" s="132"/>
      <c r="BPJ3218" s="132"/>
      <c r="BPK3218" s="132"/>
      <c r="BPL3218" s="132"/>
      <c r="BPM3218" s="132"/>
      <c r="BPN3218" s="132"/>
      <c r="BPO3218" s="132"/>
      <c r="BPP3218" s="132"/>
      <c r="BPQ3218" s="132"/>
      <c r="BPR3218" s="132"/>
      <c r="BPS3218" s="132"/>
      <c r="BPT3218" s="132"/>
      <c r="BPU3218" s="132"/>
      <c r="BPV3218" s="132"/>
      <c r="BPW3218" s="132"/>
      <c r="BPX3218" s="132"/>
      <c r="BPY3218" s="132"/>
      <c r="BPZ3218" s="132"/>
      <c r="BQA3218" s="132"/>
      <c r="BQB3218" s="132"/>
      <c r="BQC3218" s="132"/>
      <c r="BQD3218" s="132"/>
      <c r="BQE3218" s="132"/>
      <c r="BQF3218" s="132"/>
      <c r="BQG3218" s="132"/>
      <c r="BQH3218" s="132"/>
      <c r="BQI3218" s="132"/>
      <c r="BQJ3218" s="132"/>
      <c r="BQK3218" s="132"/>
      <c r="BQL3218" s="132"/>
      <c r="BQM3218" s="132"/>
      <c r="BQN3218" s="132"/>
      <c r="BQO3218" s="132"/>
      <c r="BQP3218" s="132"/>
      <c r="BQQ3218" s="132"/>
      <c r="BQR3218" s="132"/>
      <c r="BQS3218" s="132"/>
      <c r="BQT3218" s="132"/>
      <c r="BQU3218" s="132"/>
      <c r="BQV3218" s="132"/>
      <c r="BQW3218" s="132"/>
      <c r="BQX3218" s="132"/>
      <c r="BQY3218" s="132"/>
      <c r="BQZ3218" s="132"/>
      <c r="BRA3218" s="132"/>
      <c r="BRB3218" s="132"/>
      <c r="BRC3218" s="132"/>
      <c r="BRD3218" s="132"/>
      <c r="BRE3218" s="132"/>
      <c r="BRF3218" s="132"/>
      <c r="BRG3218" s="132"/>
      <c r="BRH3218" s="132"/>
      <c r="BRI3218" s="132"/>
      <c r="BRJ3218" s="132"/>
      <c r="BRK3218" s="132"/>
      <c r="BRL3218" s="132"/>
      <c r="BRM3218" s="132"/>
      <c r="BRN3218" s="132"/>
      <c r="BRO3218" s="132"/>
      <c r="BRP3218" s="132"/>
      <c r="BRQ3218" s="132"/>
      <c r="BRR3218" s="132"/>
      <c r="BRS3218" s="132"/>
      <c r="BRT3218" s="132"/>
      <c r="BRU3218" s="132"/>
      <c r="BRV3218" s="132"/>
      <c r="BRW3218" s="132"/>
      <c r="BRX3218" s="132"/>
      <c r="BRY3218" s="132"/>
      <c r="BRZ3218" s="132"/>
      <c r="BSA3218" s="132"/>
      <c r="BSB3218" s="132"/>
      <c r="BSC3218" s="132"/>
      <c r="BSD3218" s="132"/>
      <c r="BSE3218" s="132"/>
      <c r="BSF3218" s="132"/>
      <c r="BSG3218" s="132"/>
      <c r="BSH3218" s="132"/>
      <c r="BSI3218" s="132"/>
      <c r="BSJ3218" s="132"/>
      <c r="BSK3218" s="132"/>
      <c r="BSL3218" s="132"/>
      <c r="BSM3218" s="132"/>
      <c r="BSN3218" s="132"/>
      <c r="BSO3218" s="132"/>
      <c r="BSP3218" s="132"/>
      <c r="BSQ3218" s="132"/>
      <c r="BSR3218" s="132"/>
      <c r="BSS3218" s="132"/>
      <c r="BST3218" s="132"/>
      <c r="BSU3218" s="132"/>
      <c r="BSV3218" s="132"/>
      <c r="BSW3218" s="132"/>
      <c r="BSX3218" s="132"/>
      <c r="BSY3218" s="132"/>
      <c r="BSZ3218" s="132"/>
      <c r="BTA3218" s="132"/>
      <c r="BTB3218" s="132"/>
      <c r="BTC3218" s="132"/>
      <c r="BTD3218" s="132"/>
      <c r="BTE3218" s="132"/>
      <c r="BTF3218" s="132"/>
      <c r="BTG3218" s="132"/>
      <c r="BTH3218" s="132"/>
      <c r="BTI3218" s="132"/>
      <c r="BTJ3218" s="132"/>
      <c r="BTK3218" s="132"/>
      <c r="BTL3218" s="132"/>
      <c r="BTM3218" s="132"/>
      <c r="BTN3218" s="132"/>
      <c r="BTO3218" s="132"/>
      <c r="BTP3218" s="132"/>
      <c r="BTQ3218" s="132"/>
      <c r="BTR3218" s="132"/>
      <c r="BTS3218" s="132"/>
      <c r="BTT3218" s="132"/>
      <c r="BTU3218" s="132"/>
      <c r="BTV3218" s="132"/>
      <c r="BTW3218" s="132"/>
      <c r="BTX3218" s="132"/>
      <c r="BTY3218" s="132"/>
      <c r="BTZ3218" s="132"/>
      <c r="BUA3218" s="132"/>
      <c r="BUB3218" s="132"/>
      <c r="BUC3218" s="132"/>
      <c r="BUD3218" s="132"/>
      <c r="BUE3218" s="132"/>
      <c r="BUF3218" s="132"/>
      <c r="BUG3218" s="132"/>
      <c r="BUH3218" s="132"/>
      <c r="BUI3218" s="132"/>
      <c r="BUJ3218" s="132"/>
      <c r="BUK3218" s="132"/>
      <c r="BUL3218" s="132"/>
      <c r="BUM3218" s="132"/>
      <c r="BUN3218" s="132"/>
      <c r="BUO3218" s="132"/>
      <c r="BUP3218" s="132"/>
      <c r="BUQ3218" s="132"/>
      <c r="BUR3218" s="132"/>
      <c r="BUS3218" s="132"/>
      <c r="BUT3218" s="132"/>
      <c r="BUU3218" s="132"/>
      <c r="BUV3218" s="132"/>
      <c r="BUW3218" s="132"/>
      <c r="BUX3218" s="132"/>
      <c r="BUY3218" s="132"/>
      <c r="BUZ3218" s="132"/>
      <c r="BVA3218" s="132"/>
      <c r="BVB3218" s="132"/>
      <c r="BVC3218" s="132"/>
      <c r="BVD3218" s="132"/>
      <c r="BVE3218" s="132"/>
      <c r="BVF3218" s="132"/>
      <c r="BVG3218" s="132"/>
      <c r="BVH3218" s="132"/>
      <c r="BVI3218" s="132"/>
      <c r="BVJ3218" s="132"/>
      <c r="BVK3218" s="132"/>
      <c r="BVL3218" s="132"/>
      <c r="BVM3218" s="132"/>
      <c r="BVN3218" s="132"/>
      <c r="BVO3218" s="132"/>
      <c r="BVP3218" s="132"/>
      <c r="BVQ3218" s="132"/>
      <c r="BVR3218" s="132"/>
      <c r="BVS3218" s="132"/>
      <c r="BVT3218" s="132"/>
      <c r="BVU3218" s="132"/>
      <c r="BVV3218" s="132"/>
      <c r="BVW3218" s="132"/>
      <c r="BVX3218" s="132"/>
      <c r="BVY3218" s="132"/>
      <c r="BVZ3218" s="132"/>
      <c r="BWA3218" s="132"/>
      <c r="BWB3218" s="132"/>
      <c r="BWC3218" s="132"/>
      <c r="BWD3218" s="132"/>
      <c r="BWE3218" s="132"/>
      <c r="BWF3218" s="132"/>
      <c r="BWG3218" s="132"/>
      <c r="BWH3218" s="132"/>
      <c r="BWI3218" s="132"/>
      <c r="BWJ3218" s="132"/>
      <c r="BWK3218" s="132"/>
      <c r="BWL3218" s="132"/>
      <c r="BWM3218" s="132"/>
      <c r="BWN3218" s="132"/>
      <c r="BWO3218" s="132"/>
      <c r="BWP3218" s="132"/>
      <c r="BWQ3218" s="132"/>
      <c r="BWR3218" s="132"/>
      <c r="BWS3218" s="132"/>
      <c r="BWT3218" s="132"/>
      <c r="BWU3218" s="132"/>
      <c r="BWV3218" s="132"/>
      <c r="BWW3218" s="132"/>
      <c r="BWX3218" s="132"/>
      <c r="BWY3218" s="132"/>
      <c r="BWZ3218" s="132"/>
      <c r="BXA3218" s="132"/>
      <c r="BXB3218" s="132"/>
      <c r="BXC3218" s="132"/>
      <c r="BXD3218" s="132"/>
      <c r="BXE3218" s="132"/>
      <c r="BXF3218" s="132"/>
      <c r="BXG3218" s="132"/>
      <c r="BXH3218" s="132"/>
      <c r="BXI3218" s="132"/>
      <c r="BXJ3218" s="132"/>
      <c r="BXK3218" s="132"/>
      <c r="BXL3218" s="132"/>
      <c r="BXM3218" s="132"/>
      <c r="BXN3218" s="132"/>
      <c r="BXO3218" s="132"/>
      <c r="BXP3218" s="132"/>
      <c r="BXQ3218" s="132"/>
      <c r="BXR3218" s="132"/>
      <c r="BXS3218" s="132"/>
      <c r="BXT3218" s="132"/>
      <c r="BXU3218" s="132"/>
      <c r="BXV3218" s="132"/>
      <c r="BXW3218" s="132"/>
      <c r="BXX3218" s="132"/>
      <c r="BXY3218" s="132"/>
      <c r="BXZ3218" s="132"/>
      <c r="BYA3218" s="132"/>
      <c r="BYB3218" s="132"/>
      <c r="BYC3218" s="132"/>
      <c r="BYD3218" s="132"/>
      <c r="BYE3218" s="132"/>
      <c r="BYF3218" s="132"/>
      <c r="BYG3218" s="132"/>
      <c r="BYH3218" s="132"/>
      <c r="BYI3218" s="132"/>
      <c r="BYJ3218" s="132"/>
      <c r="BYK3218" s="132"/>
      <c r="BYL3218" s="132"/>
      <c r="BYM3218" s="132"/>
      <c r="BYN3218" s="132"/>
      <c r="BYO3218" s="132"/>
      <c r="BYP3218" s="132"/>
      <c r="BYQ3218" s="132"/>
      <c r="BYR3218" s="132"/>
      <c r="BYS3218" s="132"/>
      <c r="BYT3218" s="132"/>
      <c r="BYU3218" s="132"/>
      <c r="BYV3218" s="132"/>
      <c r="BYW3218" s="132"/>
      <c r="BYX3218" s="132"/>
      <c r="BYY3218" s="132"/>
      <c r="BYZ3218" s="132"/>
      <c r="BZA3218" s="132"/>
      <c r="BZB3218" s="132"/>
      <c r="BZC3218" s="132"/>
      <c r="BZD3218" s="132"/>
      <c r="BZE3218" s="132"/>
      <c r="BZF3218" s="132"/>
      <c r="BZG3218" s="132"/>
      <c r="BZH3218" s="132"/>
      <c r="BZI3218" s="132"/>
      <c r="BZJ3218" s="132"/>
      <c r="BZK3218" s="132"/>
      <c r="BZL3218" s="132"/>
      <c r="BZM3218" s="132"/>
      <c r="BZN3218" s="132"/>
      <c r="BZO3218" s="132"/>
      <c r="BZP3218" s="132"/>
      <c r="BZQ3218" s="132"/>
      <c r="BZR3218" s="132"/>
      <c r="BZS3218" s="132"/>
      <c r="BZT3218" s="132"/>
      <c r="BZU3218" s="132"/>
      <c r="BZV3218" s="132"/>
      <c r="BZW3218" s="132"/>
      <c r="BZX3218" s="132"/>
      <c r="BZY3218" s="132"/>
      <c r="BZZ3218" s="132"/>
      <c r="CAA3218" s="132"/>
      <c r="CAB3218" s="132"/>
      <c r="CAC3218" s="132"/>
      <c r="CAD3218" s="132"/>
      <c r="CAE3218" s="132"/>
      <c r="CAF3218" s="132"/>
      <c r="CAG3218" s="132"/>
      <c r="CAH3218" s="132"/>
      <c r="CAI3218" s="132"/>
      <c r="CAJ3218" s="132"/>
      <c r="CAK3218" s="132"/>
      <c r="CAL3218" s="132"/>
      <c r="CAM3218" s="132"/>
      <c r="CAN3218" s="132"/>
      <c r="CAO3218" s="132"/>
      <c r="CAP3218" s="132"/>
      <c r="CAQ3218" s="132"/>
      <c r="CAR3218" s="132"/>
      <c r="CAS3218" s="132"/>
      <c r="CAT3218" s="132"/>
      <c r="CAU3218" s="132"/>
      <c r="CAV3218" s="132"/>
      <c r="CAW3218" s="132"/>
      <c r="CAX3218" s="132"/>
      <c r="CAY3218" s="132"/>
      <c r="CAZ3218" s="132"/>
      <c r="CBA3218" s="132"/>
      <c r="CBB3218" s="132"/>
      <c r="CBC3218" s="132"/>
      <c r="CBD3218" s="132"/>
      <c r="CBE3218" s="132"/>
      <c r="CBF3218" s="132"/>
      <c r="CBG3218" s="132"/>
      <c r="CBH3218" s="132"/>
      <c r="CBI3218" s="132"/>
      <c r="CBJ3218" s="132"/>
      <c r="CBK3218" s="132"/>
      <c r="CBL3218" s="132"/>
      <c r="CBM3218" s="132"/>
      <c r="CBN3218" s="132"/>
      <c r="CBO3218" s="132"/>
      <c r="CBP3218" s="132"/>
      <c r="CBQ3218" s="132"/>
      <c r="CBR3218" s="132"/>
      <c r="CBS3218" s="132"/>
      <c r="CBT3218" s="132"/>
      <c r="CBU3218" s="132"/>
      <c r="CBV3218" s="132"/>
      <c r="CBW3218" s="132"/>
      <c r="CBX3218" s="132"/>
      <c r="CBY3218" s="132"/>
      <c r="CBZ3218" s="132"/>
      <c r="CCA3218" s="132"/>
      <c r="CCB3218" s="132"/>
      <c r="CCC3218" s="132"/>
      <c r="CCD3218" s="132"/>
      <c r="CCE3218" s="132"/>
      <c r="CCF3218" s="132"/>
      <c r="CCG3218" s="132"/>
      <c r="CCH3218" s="132"/>
      <c r="CCI3218" s="132"/>
      <c r="CCJ3218" s="132"/>
      <c r="CCK3218" s="132"/>
      <c r="CCL3218" s="132"/>
      <c r="CCM3218" s="132"/>
      <c r="CCN3218" s="132"/>
      <c r="CCO3218" s="132"/>
      <c r="CCP3218" s="132"/>
      <c r="CCQ3218" s="132"/>
      <c r="CCR3218" s="132"/>
      <c r="CCS3218" s="132"/>
      <c r="CCT3218" s="132"/>
      <c r="CCU3218" s="132"/>
      <c r="CCV3218" s="132"/>
      <c r="CCW3218" s="132"/>
      <c r="CCX3218" s="132"/>
      <c r="CCY3218" s="132"/>
      <c r="CCZ3218" s="132"/>
      <c r="CDA3218" s="132"/>
      <c r="CDB3218" s="132"/>
      <c r="CDC3218" s="132"/>
      <c r="CDD3218" s="132"/>
      <c r="CDE3218" s="132"/>
      <c r="CDF3218" s="132"/>
      <c r="CDG3218" s="132"/>
      <c r="CDH3218" s="132"/>
      <c r="CDI3218" s="132"/>
      <c r="CDJ3218" s="132"/>
      <c r="CDK3218" s="132"/>
      <c r="CDL3218" s="132"/>
      <c r="CDM3218" s="132"/>
      <c r="CDN3218" s="132"/>
      <c r="CDO3218" s="132"/>
      <c r="CDP3218" s="132"/>
      <c r="CDQ3218" s="132"/>
      <c r="CDR3218" s="132"/>
      <c r="CDS3218" s="132"/>
      <c r="CDT3218" s="132"/>
      <c r="CDU3218" s="132"/>
      <c r="CDV3218" s="132"/>
      <c r="CDW3218" s="132"/>
      <c r="CDX3218" s="132"/>
      <c r="CDY3218" s="132"/>
      <c r="CDZ3218" s="132"/>
      <c r="CEA3218" s="132"/>
      <c r="CEB3218" s="132"/>
      <c r="CEC3218" s="132"/>
      <c r="CED3218" s="132"/>
      <c r="CEE3218" s="132"/>
      <c r="CEF3218" s="132"/>
      <c r="CEG3218" s="132"/>
      <c r="CEH3218" s="132"/>
      <c r="CEI3218" s="132"/>
      <c r="CEJ3218" s="132"/>
      <c r="CEK3218" s="132"/>
      <c r="CEL3218" s="132"/>
      <c r="CEM3218" s="132"/>
      <c r="CEN3218" s="132"/>
      <c r="CEO3218" s="132"/>
      <c r="CEP3218" s="132"/>
      <c r="CEQ3218" s="132"/>
      <c r="CER3218" s="132"/>
      <c r="CES3218" s="132"/>
      <c r="CET3218" s="132"/>
      <c r="CEU3218" s="132"/>
      <c r="CEV3218" s="132"/>
      <c r="CEW3218" s="132"/>
      <c r="CEX3218" s="132"/>
      <c r="CEY3218" s="132"/>
      <c r="CEZ3218" s="132"/>
      <c r="CFA3218" s="132"/>
      <c r="CFB3218" s="132"/>
      <c r="CFC3218" s="132"/>
      <c r="CFD3218" s="132"/>
      <c r="CFE3218" s="132"/>
      <c r="CFF3218" s="132"/>
      <c r="CFG3218" s="132"/>
      <c r="CFH3218" s="132"/>
      <c r="CFI3218" s="132"/>
      <c r="CFJ3218" s="132"/>
      <c r="CFK3218" s="132"/>
      <c r="CFL3218" s="132"/>
      <c r="CFM3218" s="132"/>
      <c r="CFN3218" s="132"/>
      <c r="CFO3218" s="132"/>
      <c r="CFP3218" s="132"/>
      <c r="CFQ3218" s="132"/>
      <c r="CFR3218" s="132"/>
      <c r="CFS3218" s="132"/>
      <c r="CFT3218" s="132"/>
      <c r="CFU3218" s="132"/>
      <c r="CFV3218" s="132"/>
      <c r="CFW3218" s="132"/>
      <c r="CFX3218" s="132"/>
      <c r="CFY3218" s="132"/>
      <c r="CFZ3218" s="132"/>
      <c r="CGA3218" s="132"/>
      <c r="CGB3218" s="132"/>
      <c r="CGC3218" s="132"/>
      <c r="CGD3218" s="132"/>
      <c r="CGE3218" s="132"/>
      <c r="CGF3218" s="132"/>
      <c r="CGG3218" s="132"/>
      <c r="CGH3218" s="132"/>
      <c r="CGI3218" s="132"/>
      <c r="CGJ3218" s="132"/>
      <c r="CGK3218" s="132"/>
      <c r="CGL3218" s="132"/>
      <c r="CGM3218" s="132"/>
      <c r="CGN3218" s="132"/>
      <c r="CGO3218" s="132"/>
      <c r="CGP3218" s="132"/>
      <c r="CGQ3218" s="132"/>
      <c r="CGR3218" s="132"/>
      <c r="CGS3218" s="132"/>
      <c r="CGT3218" s="132"/>
      <c r="CGU3218" s="132"/>
      <c r="CGV3218" s="132"/>
      <c r="CGW3218" s="132"/>
      <c r="CGX3218" s="132"/>
      <c r="CGY3218" s="132"/>
      <c r="CGZ3218" s="132"/>
      <c r="CHA3218" s="132"/>
      <c r="CHB3218" s="132"/>
      <c r="CHC3218" s="132"/>
      <c r="CHD3218" s="132"/>
      <c r="CHE3218" s="132"/>
      <c r="CHF3218" s="132"/>
      <c r="CHG3218" s="132"/>
      <c r="CHH3218" s="132"/>
      <c r="CHI3218" s="132"/>
      <c r="CHJ3218" s="132"/>
      <c r="CHK3218" s="132"/>
      <c r="CHL3218" s="132"/>
      <c r="CHM3218" s="132"/>
      <c r="CHN3218" s="132"/>
      <c r="CHO3218" s="132"/>
      <c r="CHP3218" s="132"/>
      <c r="CHQ3218" s="132"/>
      <c r="CHR3218" s="132"/>
      <c r="CHS3218" s="132"/>
      <c r="CHT3218" s="132"/>
      <c r="CHU3218" s="132"/>
      <c r="CHV3218" s="132"/>
      <c r="CHW3218" s="132"/>
      <c r="CHX3218" s="132"/>
      <c r="CHY3218" s="132"/>
      <c r="CHZ3218" s="132"/>
      <c r="CIA3218" s="132"/>
      <c r="CIB3218" s="132"/>
      <c r="CIC3218" s="132"/>
      <c r="CID3218" s="132"/>
      <c r="CIE3218" s="132"/>
      <c r="CIF3218" s="132"/>
      <c r="CIG3218" s="132"/>
      <c r="CIH3218" s="132"/>
      <c r="CII3218" s="132"/>
      <c r="CIJ3218" s="132"/>
      <c r="CIK3218" s="132"/>
      <c r="CIL3218" s="132"/>
      <c r="CIM3218" s="132"/>
      <c r="CIN3218" s="132"/>
      <c r="CIO3218" s="132"/>
      <c r="CIP3218" s="132"/>
      <c r="CIQ3218" s="132"/>
      <c r="CIR3218" s="132"/>
      <c r="CIS3218" s="132"/>
      <c r="CIT3218" s="132"/>
      <c r="CIU3218" s="132"/>
      <c r="CIV3218" s="132"/>
      <c r="CIW3218" s="132"/>
      <c r="CIX3218" s="132"/>
      <c r="CIY3218" s="132"/>
      <c r="CIZ3218" s="132"/>
      <c r="CJA3218" s="132"/>
      <c r="CJB3218" s="132"/>
      <c r="CJC3218" s="132"/>
      <c r="CJD3218" s="132"/>
      <c r="CJE3218" s="132"/>
      <c r="CJF3218" s="132"/>
      <c r="CJG3218" s="132"/>
      <c r="CJH3218" s="132"/>
      <c r="CJI3218" s="132"/>
      <c r="CJJ3218" s="132"/>
      <c r="CJK3218" s="132"/>
      <c r="CJL3218" s="132"/>
      <c r="CJM3218" s="132"/>
      <c r="CJN3218" s="132"/>
      <c r="CJO3218" s="132"/>
      <c r="CJP3218" s="132"/>
      <c r="CJQ3218" s="132"/>
      <c r="CJR3218" s="132"/>
      <c r="CJS3218" s="132"/>
      <c r="CJT3218" s="132"/>
      <c r="CJU3218" s="132"/>
      <c r="CJV3218" s="132"/>
      <c r="CJW3218" s="132"/>
      <c r="CJX3218" s="132"/>
      <c r="CJY3218" s="132"/>
      <c r="CJZ3218" s="132"/>
      <c r="CKA3218" s="132"/>
      <c r="CKB3218" s="132"/>
      <c r="CKC3218" s="132"/>
      <c r="CKD3218" s="132"/>
      <c r="CKE3218" s="132"/>
      <c r="CKF3218" s="132"/>
      <c r="CKG3218" s="132"/>
      <c r="CKH3218" s="132"/>
      <c r="CKI3218" s="132"/>
      <c r="CKJ3218" s="132"/>
      <c r="CKK3218" s="132"/>
      <c r="CKL3218" s="132"/>
      <c r="CKM3218" s="132"/>
      <c r="CKN3218" s="132"/>
      <c r="CKO3218" s="132"/>
      <c r="CKP3218" s="132"/>
      <c r="CKQ3218" s="132"/>
      <c r="CKR3218" s="132"/>
      <c r="CKS3218" s="132"/>
      <c r="CKT3218" s="132"/>
      <c r="CKU3218" s="132"/>
      <c r="CKV3218" s="132"/>
      <c r="CKW3218" s="132"/>
      <c r="CKX3218" s="132"/>
      <c r="CKY3218" s="132"/>
      <c r="CKZ3218" s="132"/>
      <c r="CLA3218" s="132"/>
      <c r="CLB3218" s="132"/>
      <c r="CLC3218" s="132"/>
      <c r="CLD3218" s="132"/>
      <c r="CLE3218" s="132"/>
      <c r="CLF3218" s="132"/>
      <c r="CLG3218" s="132"/>
      <c r="CLH3218" s="132"/>
      <c r="CLI3218" s="132"/>
      <c r="CLJ3218" s="132"/>
      <c r="CLK3218" s="132"/>
      <c r="CLL3218" s="132"/>
      <c r="CLM3218" s="132"/>
      <c r="CLN3218" s="132"/>
      <c r="CLO3218" s="132"/>
      <c r="CLP3218" s="132"/>
      <c r="CLQ3218" s="132"/>
      <c r="CLR3218" s="132"/>
      <c r="CLS3218" s="132"/>
      <c r="CLT3218" s="132"/>
      <c r="CLU3218" s="132"/>
      <c r="CLV3218" s="132"/>
      <c r="CLW3218" s="132"/>
      <c r="CLX3218" s="132"/>
      <c r="CLY3218" s="132"/>
      <c r="CLZ3218" s="132"/>
      <c r="CMA3218" s="132"/>
      <c r="CMB3218" s="132"/>
      <c r="CMC3218" s="132"/>
      <c r="CMD3218" s="132"/>
      <c r="CME3218" s="132"/>
      <c r="CMF3218" s="132"/>
      <c r="CMG3218" s="132"/>
      <c r="CMH3218" s="132"/>
      <c r="CMI3218" s="132"/>
      <c r="CMJ3218" s="132"/>
      <c r="CMK3218" s="132"/>
      <c r="CML3218" s="132"/>
      <c r="CMM3218" s="132"/>
      <c r="CMN3218" s="132"/>
      <c r="CMO3218" s="132"/>
      <c r="CMP3218" s="132"/>
      <c r="CMQ3218" s="132"/>
      <c r="CMR3218" s="132"/>
      <c r="CMS3218" s="132"/>
      <c r="CMT3218" s="132"/>
      <c r="CMU3218" s="132"/>
      <c r="CMV3218" s="132"/>
      <c r="CMW3218" s="132"/>
      <c r="CMX3218" s="132"/>
      <c r="CMY3218" s="132"/>
      <c r="CMZ3218" s="132"/>
      <c r="CNA3218" s="132"/>
      <c r="CNB3218" s="132"/>
      <c r="CNC3218" s="132"/>
      <c r="CND3218" s="132"/>
      <c r="CNE3218" s="132"/>
      <c r="CNF3218" s="132"/>
      <c r="CNG3218" s="132"/>
      <c r="CNH3218" s="132"/>
      <c r="CNI3218" s="132"/>
      <c r="CNJ3218" s="132"/>
      <c r="CNK3218" s="132"/>
      <c r="CNL3218" s="132"/>
      <c r="CNM3218" s="132"/>
      <c r="CNN3218" s="132"/>
      <c r="CNO3218" s="132"/>
      <c r="CNP3218" s="132"/>
      <c r="CNQ3218" s="132"/>
      <c r="CNR3218" s="132"/>
      <c r="CNS3218" s="132"/>
      <c r="CNT3218" s="132"/>
      <c r="CNU3218" s="132"/>
      <c r="CNV3218" s="132"/>
      <c r="CNW3218" s="132"/>
      <c r="CNX3218" s="132"/>
      <c r="CNY3218" s="132"/>
      <c r="CNZ3218" s="132"/>
      <c r="COA3218" s="132"/>
      <c r="COB3218" s="132"/>
      <c r="COC3218" s="132"/>
      <c r="COD3218" s="132"/>
      <c r="COE3218" s="132"/>
      <c r="COF3218" s="132"/>
      <c r="COG3218" s="132"/>
      <c r="COH3218" s="132"/>
      <c r="COI3218" s="132"/>
      <c r="COJ3218" s="132"/>
      <c r="COK3218" s="132"/>
      <c r="COL3218" s="132"/>
      <c r="COM3218" s="132"/>
      <c r="CON3218" s="132"/>
      <c r="COO3218" s="132"/>
      <c r="COP3218" s="132"/>
      <c r="COQ3218" s="132"/>
      <c r="COR3218" s="132"/>
      <c r="COS3218" s="132"/>
      <c r="COT3218" s="132"/>
      <c r="COU3218" s="132"/>
      <c r="COV3218" s="132"/>
      <c r="COW3218" s="132"/>
      <c r="COX3218" s="132"/>
      <c r="COY3218" s="132"/>
      <c r="COZ3218" s="132"/>
      <c r="CPA3218" s="132"/>
      <c r="CPB3218" s="132"/>
      <c r="CPC3218" s="132"/>
      <c r="CPD3218" s="132"/>
      <c r="CPE3218" s="132"/>
      <c r="CPF3218" s="132"/>
      <c r="CPG3218" s="132"/>
      <c r="CPH3218" s="132"/>
      <c r="CPI3218" s="132"/>
      <c r="CPJ3218" s="132"/>
      <c r="CPK3218" s="132"/>
      <c r="CPL3218" s="132"/>
      <c r="CPM3218" s="132"/>
      <c r="CPN3218" s="132"/>
      <c r="CPO3218" s="132"/>
      <c r="CPP3218" s="132"/>
      <c r="CPQ3218" s="132"/>
      <c r="CPR3218" s="132"/>
      <c r="CPS3218" s="132"/>
      <c r="CPT3218" s="132"/>
      <c r="CPU3218" s="132"/>
      <c r="CPV3218" s="132"/>
      <c r="CPW3218" s="132"/>
      <c r="CPX3218" s="132"/>
      <c r="CPY3218" s="132"/>
      <c r="CPZ3218" s="132"/>
      <c r="CQA3218" s="132"/>
      <c r="CQB3218" s="132"/>
      <c r="CQC3218" s="132"/>
      <c r="CQD3218" s="132"/>
      <c r="CQE3218" s="132"/>
      <c r="CQF3218" s="132"/>
      <c r="CQG3218" s="132"/>
      <c r="CQH3218" s="132"/>
      <c r="CQI3218" s="132"/>
      <c r="CQJ3218" s="132"/>
      <c r="CQK3218" s="132"/>
      <c r="CQL3218" s="132"/>
      <c r="CQM3218" s="132"/>
      <c r="CQN3218" s="132"/>
      <c r="CQO3218" s="132"/>
      <c r="CQP3218" s="132"/>
      <c r="CQQ3218" s="132"/>
      <c r="CQR3218" s="132"/>
      <c r="CQS3218" s="132"/>
      <c r="CQT3218" s="132"/>
      <c r="CQU3218" s="132"/>
      <c r="CQV3218" s="132"/>
      <c r="CQW3218" s="132"/>
      <c r="CQX3218" s="132"/>
      <c r="CQY3218" s="132"/>
      <c r="CQZ3218" s="132"/>
      <c r="CRA3218" s="132"/>
      <c r="CRB3218" s="132"/>
      <c r="CRC3218" s="132"/>
      <c r="CRD3218" s="132"/>
      <c r="CRE3218" s="132"/>
      <c r="CRF3218" s="132"/>
      <c r="CRG3218" s="132"/>
      <c r="CRH3218" s="132"/>
      <c r="CRI3218" s="132"/>
      <c r="CRJ3218" s="132"/>
      <c r="CRK3218" s="132"/>
      <c r="CRL3218" s="132"/>
      <c r="CRM3218" s="132"/>
      <c r="CRN3218" s="132"/>
      <c r="CRO3218" s="132"/>
      <c r="CRP3218" s="132"/>
      <c r="CRQ3218" s="132"/>
      <c r="CRR3218" s="132"/>
      <c r="CRS3218" s="132"/>
      <c r="CRT3218" s="132"/>
      <c r="CRU3218" s="132"/>
      <c r="CRV3218" s="132"/>
      <c r="CRW3218" s="132"/>
      <c r="CRX3218" s="132"/>
      <c r="CRY3218" s="132"/>
      <c r="CRZ3218" s="132"/>
      <c r="CSA3218" s="132"/>
      <c r="CSB3218" s="132"/>
      <c r="CSC3218" s="132"/>
      <c r="CSD3218" s="132"/>
      <c r="CSE3218" s="132"/>
      <c r="CSF3218" s="132"/>
      <c r="CSG3218" s="132"/>
      <c r="CSH3218" s="132"/>
      <c r="CSI3218" s="132"/>
      <c r="CSJ3218" s="132"/>
      <c r="CSK3218" s="132"/>
      <c r="CSL3218" s="132"/>
      <c r="CSM3218" s="132"/>
      <c r="CSN3218" s="132"/>
      <c r="CSO3218" s="132"/>
      <c r="CSP3218" s="132"/>
      <c r="CSQ3218" s="132"/>
      <c r="CSR3218" s="132"/>
      <c r="CSS3218" s="132"/>
      <c r="CST3218" s="132"/>
      <c r="CSU3218" s="132"/>
      <c r="CSV3218" s="132"/>
      <c r="CSW3218" s="132"/>
      <c r="CSX3218" s="132"/>
      <c r="CSY3218" s="132"/>
      <c r="CSZ3218" s="132"/>
      <c r="CTA3218" s="132"/>
      <c r="CTB3218" s="132"/>
      <c r="CTC3218" s="132"/>
      <c r="CTD3218" s="132"/>
      <c r="CTE3218" s="132"/>
      <c r="CTF3218" s="132"/>
      <c r="CTG3218" s="132"/>
      <c r="CTH3218" s="132"/>
      <c r="CTI3218" s="132"/>
      <c r="CTJ3218" s="132"/>
      <c r="CTK3218" s="132"/>
      <c r="CTL3218" s="132"/>
      <c r="CTM3218" s="132"/>
      <c r="CTN3218" s="132"/>
      <c r="CTO3218" s="132"/>
      <c r="CTP3218" s="132"/>
      <c r="CTQ3218" s="132"/>
      <c r="CTR3218" s="132"/>
      <c r="CTS3218" s="132"/>
      <c r="CTT3218" s="132"/>
      <c r="CTU3218" s="132"/>
      <c r="CTV3218" s="132"/>
      <c r="CTW3218" s="132"/>
      <c r="CTX3218" s="132"/>
      <c r="CTY3218" s="132"/>
      <c r="CTZ3218" s="132"/>
      <c r="CUA3218" s="132"/>
      <c r="CUB3218" s="132"/>
      <c r="CUC3218" s="132"/>
      <c r="CUD3218" s="132"/>
      <c r="CUE3218" s="132"/>
      <c r="CUF3218" s="132"/>
      <c r="CUG3218" s="132"/>
      <c r="CUH3218" s="132"/>
      <c r="CUI3218" s="132"/>
      <c r="CUJ3218" s="132"/>
      <c r="CUK3218" s="132"/>
      <c r="CUL3218" s="132"/>
      <c r="CUM3218" s="132"/>
      <c r="CUN3218" s="132"/>
      <c r="CUO3218" s="132"/>
      <c r="CUP3218" s="132"/>
      <c r="CUQ3218" s="132"/>
      <c r="CUR3218" s="132"/>
      <c r="CUS3218" s="132"/>
      <c r="CUT3218" s="132"/>
      <c r="CUU3218" s="132"/>
      <c r="CUV3218" s="132"/>
      <c r="CUW3218" s="132"/>
      <c r="CUX3218" s="132"/>
      <c r="CUY3218" s="132"/>
      <c r="CUZ3218" s="132"/>
      <c r="CVA3218" s="132"/>
      <c r="CVB3218" s="132"/>
      <c r="CVC3218" s="132"/>
      <c r="CVD3218" s="132"/>
      <c r="CVE3218" s="132"/>
      <c r="CVF3218" s="132"/>
      <c r="CVG3218" s="132"/>
      <c r="CVH3218" s="132"/>
      <c r="CVI3218" s="132"/>
      <c r="CVJ3218" s="132"/>
      <c r="CVK3218" s="132"/>
      <c r="CVL3218" s="132"/>
      <c r="CVM3218" s="132"/>
      <c r="CVN3218" s="132"/>
      <c r="CVO3218" s="132"/>
      <c r="CVP3218" s="132"/>
      <c r="CVQ3218" s="132"/>
      <c r="CVR3218" s="132"/>
      <c r="CVS3218" s="132"/>
      <c r="CVT3218" s="132"/>
      <c r="CVU3218" s="132"/>
      <c r="CVV3218" s="132"/>
      <c r="CVW3218" s="132"/>
      <c r="CVX3218" s="132"/>
      <c r="CVY3218" s="132"/>
      <c r="CVZ3218" s="132"/>
      <c r="CWA3218" s="132"/>
      <c r="CWB3218" s="132"/>
      <c r="CWC3218" s="132"/>
      <c r="CWD3218" s="132"/>
      <c r="CWE3218" s="132"/>
      <c r="CWF3218" s="132"/>
      <c r="CWG3218" s="132"/>
      <c r="CWH3218" s="132"/>
      <c r="CWI3218" s="132"/>
      <c r="CWJ3218" s="132"/>
      <c r="CWK3218" s="132"/>
      <c r="CWL3218" s="132"/>
      <c r="CWM3218" s="132"/>
      <c r="CWN3218" s="132"/>
      <c r="CWO3218" s="132"/>
      <c r="CWP3218" s="132"/>
      <c r="CWQ3218" s="132"/>
      <c r="CWR3218" s="132"/>
      <c r="CWS3218" s="132"/>
      <c r="CWT3218" s="132"/>
      <c r="CWU3218" s="132"/>
      <c r="CWV3218" s="132"/>
      <c r="CWW3218" s="132"/>
      <c r="CWX3218" s="132"/>
      <c r="CWY3218" s="132"/>
      <c r="CWZ3218" s="132"/>
      <c r="CXA3218" s="132"/>
      <c r="CXB3218" s="132"/>
      <c r="CXC3218" s="132"/>
      <c r="CXD3218" s="132"/>
      <c r="CXE3218" s="132"/>
      <c r="CXF3218" s="132"/>
      <c r="CXG3218" s="132"/>
      <c r="CXH3218" s="132"/>
      <c r="CXI3218" s="132"/>
      <c r="CXJ3218" s="132"/>
      <c r="CXK3218" s="132"/>
      <c r="CXL3218" s="132"/>
      <c r="CXM3218" s="132"/>
      <c r="CXN3218" s="132"/>
      <c r="CXO3218" s="132"/>
      <c r="CXP3218" s="132"/>
      <c r="CXQ3218" s="132"/>
      <c r="CXR3218" s="132"/>
      <c r="CXS3218" s="132"/>
      <c r="CXT3218" s="132"/>
      <c r="CXU3218" s="132"/>
      <c r="CXV3218" s="132"/>
      <c r="CXW3218" s="132"/>
      <c r="CXX3218" s="132"/>
      <c r="CXY3218" s="132"/>
      <c r="CXZ3218" s="132"/>
      <c r="CYA3218" s="132"/>
      <c r="CYB3218" s="132"/>
      <c r="CYC3218" s="132"/>
      <c r="CYD3218" s="132"/>
      <c r="CYE3218" s="132"/>
      <c r="CYF3218" s="132"/>
      <c r="CYG3218" s="132"/>
      <c r="CYH3218" s="132"/>
      <c r="CYI3218" s="132"/>
      <c r="CYJ3218" s="132"/>
      <c r="CYK3218" s="132"/>
      <c r="CYL3218" s="132"/>
      <c r="CYM3218" s="132"/>
      <c r="CYN3218" s="132"/>
      <c r="CYO3218" s="132"/>
      <c r="CYP3218" s="132"/>
      <c r="CYQ3218" s="132"/>
      <c r="CYR3218" s="132"/>
      <c r="CYS3218" s="132"/>
      <c r="CYT3218" s="132"/>
      <c r="CYU3218" s="132"/>
      <c r="CYV3218" s="132"/>
      <c r="CYW3218" s="132"/>
      <c r="CYX3218" s="132"/>
      <c r="CYY3218" s="132"/>
      <c r="CYZ3218" s="132"/>
      <c r="CZA3218" s="132"/>
      <c r="CZB3218" s="132"/>
      <c r="CZC3218" s="132"/>
      <c r="CZD3218" s="132"/>
      <c r="CZE3218" s="132"/>
      <c r="CZF3218" s="132"/>
      <c r="CZG3218" s="132"/>
      <c r="CZH3218" s="132"/>
      <c r="CZI3218" s="132"/>
      <c r="CZJ3218" s="132"/>
      <c r="CZK3218" s="132"/>
      <c r="CZL3218" s="132"/>
      <c r="CZM3218" s="132"/>
      <c r="CZN3218" s="132"/>
      <c r="CZO3218" s="132"/>
      <c r="CZP3218" s="132"/>
      <c r="CZQ3218" s="132"/>
      <c r="CZR3218" s="132"/>
      <c r="CZS3218" s="132"/>
      <c r="CZT3218" s="132"/>
      <c r="CZU3218" s="132"/>
      <c r="CZV3218" s="132"/>
      <c r="CZW3218" s="132"/>
      <c r="CZX3218" s="132"/>
      <c r="CZY3218" s="132"/>
      <c r="CZZ3218" s="132"/>
      <c r="DAA3218" s="132"/>
      <c r="DAB3218" s="132"/>
      <c r="DAC3218" s="132"/>
      <c r="DAD3218" s="132"/>
      <c r="DAE3218" s="132"/>
      <c r="DAF3218" s="132"/>
      <c r="DAG3218" s="132"/>
      <c r="DAH3218" s="132"/>
      <c r="DAI3218" s="132"/>
      <c r="DAJ3218" s="132"/>
      <c r="DAK3218" s="132"/>
      <c r="DAL3218" s="132"/>
      <c r="DAM3218" s="132"/>
      <c r="DAN3218" s="132"/>
      <c r="DAO3218" s="132"/>
      <c r="DAP3218" s="132"/>
      <c r="DAQ3218" s="132"/>
      <c r="DAR3218" s="132"/>
      <c r="DAS3218" s="132"/>
      <c r="DAT3218" s="132"/>
      <c r="DAU3218" s="132"/>
      <c r="DAV3218" s="132"/>
      <c r="DAW3218" s="132"/>
      <c r="DAX3218" s="132"/>
      <c r="DAY3218" s="132"/>
      <c r="DAZ3218" s="132"/>
      <c r="DBA3218" s="132"/>
      <c r="DBB3218" s="132"/>
      <c r="DBC3218" s="132"/>
      <c r="DBD3218" s="132"/>
      <c r="DBE3218" s="132"/>
      <c r="DBF3218" s="132"/>
      <c r="DBG3218" s="132"/>
      <c r="DBH3218" s="132"/>
      <c r="DBI3218" s="132"/>
      <c r="DBJ3218" s="132"/>
      <c r="DBK3218" s="132"/>
      <c r="DBL3218" s="132"/>
      <c r="DBM3218" s="132"/>
      <c r="DBN3218" s="132"/>
      <c r="DBO3218" s="132"/>
      <c r="DBP3218" s="132"/>
      <c r="DBQ3218" s="132"/>
      <c r="DBR3218" s="132"/>
      <c r="DBS3218" s="132"/>
      <c r="DBT3218" s="132"/>
      <c r="DBU3218" s="132"/>
      <c r="DBV3218" s="132"/>
      <c r="DBW3218" s="132"/>
      <c r="DBX3218" s="132"/>
      <c r="DBY3218" s="132"/>
      <c r="DBZ3218" s="132"/>
      <c r="DCA3218" s="132"/>
      <c r="DCB3218" s="132"/>
      <c r="DCC3218" s="132"/>
      <c r="DCD3218" s="132"/>
      <c r="DCE3218" s="132"/>
      <c r="DCF3218" s="132"/>
      <c r="DCG3218" s="132"/>
      <c r="DCH3218" s="132"/>
      <c r="DCI3218" s="132"/>
      <c r="DCJ3218" s="132"/>
      <c r="DCK3218" s="132"/>
      <c r="DCL3218" s="132"/>
      <c r="DCM3218" s="132"/>
      <c r="DCN3218" s="132"/>
      <c r="DCO3218" s="132"/>
      <c r="DCP3218" s="132"/>
      <c r="DCQ3218" s="132"/>
      <c r="DCR3218" s="132"/>
      <c r="DCS3218" s="132"/>
      <c r="DCT3218" s="132"/>
      <c r="DCU3218" s="132"/>
      <c r="DCV3218" s="132"/>
      <c r="DCW3218" s="132"/>
      <c r="DCX3218" s="132"/>
      <c r="DCY3218" s="132"/>
      <c r="DCZ3218" s="132"/>
      <c r="DDA3218" s="132"/>
      <c r="DDB3218" s="132"/>
      <c r="DDC3218" s="132"/>
      <c r="DDD3218" s="132"/>
      <c r="DDE3218" s="132"/>
      <c r="DDF3218" s="132"/>
      <c r="DDG3218" s="132"/>
      <c r="DDH3218" s="132"/>
      <c r="DDI3218" s="132"/>
      <c r="DDJ3218" s="132"/>
      <c r="DDK3218" s="132"/>
      <c r="DDL3218" s="132"/>
      <c r="DDM3218" s="132"/>
      <c r="DDN3218" s="132"/>
      <c r="DDO3218" s="132"/>
      <c r="DDP3218" s="132"/>
      <c r="DDQ3218" s="132"/>
      <c r="DDR3218" s="132"/>
      <c r="DDS3218" s="132"/>
      <c r="DDT3218" s="132"/>
      <c r="DDU3218" s="132"/>
      <c r="DDV3218" s="132"/>
      <c r="DDW3218" s="132"/>
      <c r="DDX3218" s="132"/>
      <c r="DDY3218" s="132"/>
      <c r="DDZ3218" s="132"/>
      <c r="DEA3218" s="132"/>
      <c r="DEB3218" s="132"/>
      <c r="DEC3218" s="132"/>
      <c r="DED3218" s="132"/>
      <c r="DEE3218" s="132"/>
      <c r="DEF3218" s="132"/>
      <c r="DEG3218" s="132"/>
      <c r="DEH3218" s="132"/>
      <c r="DEI3218" s="132"/>
      <c r="DEJ3218" s="132"/>
      <c r="DEK3218" s="132"/>
      <c r="DEL3218" s="132"/>
      <c r="DEM3218" s="132"/>
      <c r="DEN3218" s="132"/>
      <c r="DEO3218" s="132"/>
      <c r="DEP3218" s="132"/>
      <c r="DEQ3218" s="132"/>
      <c r="DER3218" s="132"/>
      <c r="DES3218" s="132"/>
      <c r="DET3218" s="132"/>
      <c r="DEU3218" s="132"/>
      <c r="DEV3218" s="132"/>
      <c r="DEW3218" s="132"/>
      <c r="DEX3218" s="132"/>
      <c r="DEY3218" s="132"/>
      <c r="DEZ3218" s="132"/>
      <c r="DFA3218" s="132"/>
      <c r="DFB3218" s="132"/>
      <c r="DFC3218" s="132"/>
      <c r="DFD3218" s="132"/>
      <c r="DFE3218" s="132"/>
      <c r="DFF3218" s="132"/>
      <c r="DFG3218" s="132"/>
      <c r="DFH3218" s="132"/>
      <c r="DFI3218" s="132"/>
      <c r="DFJ3218" s="132"/>
      <c r="DFK3218" s="132"/>
      <c r="DFL3218" s="132"/>
      <c r="DFM3218" s="132"/>
      <c r="DFN3218" s="132"/>
      <c r="DFO3218" s="132"/>
      <c r="DFP3218" s="132"/>
      <c r="DFQ3218" s="132"/>
      <c r="DFR3218" s="132"/>
      <c r="DFS3218" s="132"/>
      <c r="DFT3218" s="132"/>
      <c r="DFU3218" s="132"/>
      <c r="DFV3218" s="132"/>
      <c r="DFW3218" s="132"/>
      <c r="DFX3218" s="132"/>
      <c r="DFY3218" s="132"/>
      <c r="DFZ3218" s="132"/>
      <c r="DGA3218" s="132"/>
      <c r="DGB3218" s="132"/>
      <c r="DGC3218" s="132"/>
      <c r="DGD3218" s="132"/>
      <c r="DGE3218" s="132"/>
      <c r="DGF3218" s="132"/>
      <c r="DGG3218" s="132"/>
      <c r="DGH3218" s="132"/>
      <c r="DGI3218" s="132"/>
      <c r="DGJ3218" s="132"/>
      <c r="DGK3218" s="132"/>
      <c r="DGL3218" s="132"/>
      <c r="DGM3218" s="132"/>
      <c r="DGN3218" s="132"/>
      <c r="DGO3218" s="132"/>
      <c r="DGP3218" s="132"/>
      <c r="DGQ3218" s="132"/>
      <c r="DGR3218" s="132"/>
      <c r="DGS3218" s="132"/>
      <c r="DGT3218" s="132"/>
      <c r="DGU3218" s="132"/>
      <c r="DGV3218" s="132"/>
      <c r="DGW3218" s="132"/>
      <c r="DGX3218" s="132"/>
      <c r="DGY3218" s="132"/>
      <c r="DGZ3218" s="132"/>
      <c r="DHA3218" s="132"/>
      <c r="DHB3218" s="132"/>
      <c r="DHC3218" s="132"/>
      <c r="DHD3218" s="132"/>
      <c r="DHE3218" s="132"/>
      <c r="DHF3218" s="132"/>
      <c r="DHG3218" s="132"/>
      <c r="DHH3218" s="132"/>
      <c r="DHI3218" s="132"/>
      <c r="DHJ3218" s="132"/>
      <c r="DHK3218" s="132"/>
      <c r="DHL3218" s="132"/>
      <c r="DHM3218" s="132"/>
      <c r="DHN3218" s="132"/>
      <c r="DHO3218" s="132"/>
      <c r="DHP3218" s="132"/>
      <c r="DHQ3218" s="132"/>
      <c r="DHR3218" s="132"/>
      <c r="DHS3218" s="132"/>
      <c r="DHT3218" s="132"/>
      <c r="DHU3218" s="132"/>
      <c r="DHV3218" s="132"/>
      <c r="DHW3218" s="132"/>
      <c r="DHX3218" s="132"/>
      <c r="DHY3218" s="132"/>
      <c r="DHZ3218" s="132"/>
      <c r="DIA3218" s="132"/>
      <c r="DIB3218" s="132"/>
      <c r="DIC3218" s="132"/>
      <c r="DID3218" s="132"/>
      <c r="DIE3218" s="132"/>
      <c r="DIF3218" s="132"/>
      <c r="DIG3218" s="132"/>
      <c r="DIH3218" s="132"/>
      <c r="DII3218" s="132"/>
      <c r="DIJ3218" s="132"/>
      <c r="DIK3218" s="132"/>
      <c r="DIL3218" s="132"/>
      <c r="DIM3218" s="132"/>
      <c r="DIN3218" s="132"/>
      <c r="DIO3218" s="132"/>
      <c r="DIP3218" s="132"/>
      <c r="DIQ3218" s="132"/>
      <c r="DIR3218" s="132"/>
      <c r="DIS3218" s="132"/>
      <c r="DIT3218" s="132"/>
      <c r="DIU3218" s="132"/>
      <c r="DIV3218" s="132"/>
      <c r="DIW3218" s="132"/>
      <c r="DIX3218" s="132"/>
      <c r="DIY3218" s="132"/>
      <c r="DIZ3218" s="132"/>
      <c r="DJA3218" s="132"/>
      <c r="DJB3218" s="132"/>
      <c r="DJC3218" s="132"/>
      <c r="DJD3218" s="132"/>
      <c r="DJE3218" s="132"/>
      <c r="DJF3218" s="132"/>
      <c r="DJG3218" s="132"/>
      <c r="DJH3218" s="132"/>
      <c r="DJI3218" s="132"/>
      <c r="DJJ3218" s="132"/>
      <c r="DJK3218" s="132"/>
      <c r="DJL3218" s="132"/>
      <c r="DJM3218" s="132"/>
      <c r="DJN3218" s="132"/>
      <c r="DJO3218" s="132"/>
      <c r="DJP3218" s="132"/>
      <c r="DJQ3218" s="132"/>
      <c r="DJR3218" s="132"/>
      <c r="DJS3218" s="132"/>
      <c r="DJT3218" s="132"/>
      <c r="DJU3218" s="132"/>
      <c r="DJV3218" s="132"/>
      <c r="DJW3218" s="132"/>
      <c r="DJX3218" s="132"/>
      <c r="DJY3218" s="132"/>
      <c r="DJZ3218" s="132"/>
      <c r="DKA3218" s="132"/>
      <c r="DKB3218" s="132"/>
      <c r="DKC3218" s="132"/>
      <c r="DKD3218" s="132"/>
      <c r="DKE3218" s="132"/>
      <c r="DKF3218" s="132"/>
      <c r="DKG3218" s="132"/>
      <c r="DKH3218" s="132"/>
      <c r="DKI3218" s="132"/>
      <c r="DKJ3218" s="132"/>
      <c r="DKK3218" s="132"/>
      <c r="DKL3218" s="132"/>
      <c r="DKM3218" s="132"/>
      <c r="DKN3218" s="132"/>
      <c r="DKO3218" s="132"/>
      <c r="DKP3218" s="132"/>
      <c r="DKQ3218" s="132"/>
      <c r="DKR3218" s="132"/>
      <c r="DKS3218" s="132"/>
      <c r="DKT3218" s="132"/>
      <c r="DKU3218" s="132"/>
      <c r="DKV3218" s="132"/>
      <c r="DKW3218" s="132"/>
      <c r="DKX3218" s="132"/>
      <c r="DKY3218" s="132"/>
      <c r="DKZ3218" s="132"/>
      <c r="DLA3218" s="132"/>
      <c r="DLB3218" s="132"/>
      <c r="DLC3218" s="132"/>
      <c r="DLD3218" s="132"/>
      <c r="DLE3218" s="132"/>
      <c r="DLF3218" s="132"/>
      <c r="DLG3218" s="132"/>
      <c r="DLH3218" s="132"/>
      <c r="DLI3218" s="132"/>
      <c r="DLJ3218" s="132"/>
      <c r="DLK3218" s="132"/>
      <c r="DLL3218" s="132"/>
      <c r="DLM3218" s="132"/>
      <c r="DLN3218" s="132"/>
      <c r="DLO3218" s="132"/>
      <c r="DLP3218" s="132"/>
      <c r="DLQ3218" s="132"/>
      <c r="DLR3218" s="132"/>
      <c r="DLS3218" s="132"/>
      <c r="DLT3218" s="132"/>
      <c r="DLU3218" s="132"/>
      <c r="DLV3218" s="132"/>
      <c r="DLW3218" s="132"/>
      <c r="DLX3218" s="132"/>
      <c r="DLY3218" s="132"/>
      <c r="DLZ3218" s="132"/>
      <c r="DMA3218" s="132"/>
      <c r="DMB3218" s="132"/>
      <c r="DMC3218" s="132"/>
      <c r="DMD3218" s="132"/>
      <c r="DME3218" s="132"/>
      <c r="DMF3218" s="132"/>
      <c r="DMG3218" s="132"/>
      <c r="DMH3218" s="132"/>
      <c r="DMI3218" s="132"/>
      <c r="DMJ3218" s="132"/>
      <c r="DMK3218" s="132"/>
      <c r="DML3218" s="132"/>
      <c r="DMM3218" s="132"/>
      <c r="DMN3218" s="132"/>
      <c r="DMO3218" s="132"/>
      <c r="DMP3218" s="132"/>
      <c r="DMQ3218" s="132"/>
      <c r="DMR3218" s="132"/>
      <c r="DMS3218" s="132"/>
      <c r="DMT3218" s="132"/>
      <c r="DMU3218" s="132"/>
      <c r="DMV3218" s="132"/>
      <c r="DMW3218" s="132"/>
      <c r="DMX3218" s="132"/>
      <c r="DMY3218" s="132"/>
      <c r="DMZ3218" s="132"/>
      <c r="DNA3218" s="132"/>
      <c r="DNB3218" s="132"/>
      <c r="DNC3218" s="132"/>
      <c r="DND3218" s="132"/>
      <c r="DNE3218" s="132"/>
      <c r="DNF3218" s="132"/>
      <c r="DNG3218" s="132"/>
      <c r="DNH3218" s="132"/>
      <c r="DNI3218" s="132"/>
      <c r="DNJ3218" s="132"/>
      <c r="DNK3218" s="132"/>
      <c r="DNL3218" s="132"/>
      <c r="DNM3218" s="132"/>
      <c r="DNN3218" s="132"/>
      <c r="DNO3218" s="132"/>
      <c r="DNP3218" s="132"/>
      <c r="DNQ3218" s="132"/>
      <c r="DNR3218" s="132"/>
      <c r="DNS3218" s="132"/>
      <c r="DNT3218" s="132"/>
      <c r="DNU3218" s="132"/>
      <c r="DNV3218" s="132"/>
      <c r="DNW3218" s="132"/>
      <c r="DNX3218" s="132"/>
      <c r="DNY3218" s="132"/>
      <c r="DNZ3218" s="132"/>
      <c r="DOA3218" s="132"/>
      <c r="DOB3218" s="132"/>
      <c r="DOC3218" s="132"/>
      <c r="DOD3218" s="132"/>
      <c r="DOE3218" s="132"/>
      <c r="DOF3218" s="132"/>
      <c r="DOG3218" s="132"/>
      <c r="DOH3218" s="132"/>
      <c r="DOI3218" s="132"/>
      <c r="DOJ3218" s="132"/>
      <c r="DOK3218" s="132"/>
      <c r="DOL3218" s="132"/>
      <c r="DOM3218" s="132"/>
      <c r="DON3218" s="132"/>
      <c r="DOO3218" s="132"/>
      <c r="DOP3218" s="132"/>
      <c r="DOQ3218" s="132"/>
      <c r="DOR3218" s="132"/>
      <c r="DOS3218" s="132"/>
      <c r="DOT3218" s="132"/>
      <c r="DOU3218" s="132"/>
      <c r="DOV3218" s="132"/>
      <c r="DOW3218" s="132"/>
      <c r="DOX3218" s="132"/>
      <c r="DOY3218" s="132"/>
      <c r="DOZ3218" s="132"/>
      <c r="DPA3218" s="132"/>
      <c r="DPB3218" s="132"/>
      <c r="DPC3218" s="132"/>
      <c r="DPD3218" s="132"/>
      <c r="DPE3218" s="132"/>
      <c r="DPF3218" s="132"/>
      <c r="DPG3218" s="132"/>
      <c r="DPH3218" s="132"/>
      <c r="DPI3218" s="132"/>
      <c r="DPJ3218" s="132"/>
      <c r="DPK3218" s="132"/>
      <c r="DPL3218" s="132"/>
      <c r="DPM3218" s="132"/>
      <c r="DPN3218" s="132"/>
      <c r="DPO3218" s="132"/>
      <c r="DPP3218" s="132"/>
      <c r="DPQ3218" s="132"/>
      <c r="DPR3218" s="132"/>
      <c r="DPS3218" s="132"/>
      <c r="DPT3218" s="132"/>
      <c r="DPU3218" s="132"/>
      <c r="DPV3218" s="132"/>
      <c r="DPW3218" s="132"/>
      <c r="DPX3218" s="132"/>
      <c r="DPY3218" s="132"/>
      <c r="DPZ3218" s="132"/>
      <c r="DQA3218" s="132"/>
      <c r="DQB3218" s="132"/>
      <c r="DQC3218" s="132"/>
      <c r="DQD3218" s="132"/>
      <c r="DQE3218" s="132"/>
      <c r="DQF3218" s="132"/>
      <c r="DQG3218" s="132"/>
      <c r="DQH3218" s="132"/>
      <c r="DQI3218" s="132"/>
      <c r="DQJ3218" s="132"/>
      <c r="DQK3218" s="132"/>
      <c r="DQL3218" s="132"/>
      <c r="DQM3218" s="132"/>
      <c r="DQN3218" s="132"/>
      <c r="DQO3218" s="132"/>
      <c r="DQP3218" s="132"/>
      <c r="DQQ3218" s="132"/>
      <c r="DQR3218" s="132"/>
      <c r="DQS3218" s="132"/>
      <c r="DQT3218" s="132"/>
      <c r="DQU3218" s="132"/>
      <c r="DQV3218" s="132"/>
      <c r="DQW3218" s="132"/>
      <c r="DQX3218" s="132"/>
      <c r="DQY3218" s="132"/>
      <c r="DQZ3218" s="132"/>
      <c r="DRA3218" s="132"/>
      <c r="DRB3218" s="132"/>
      <c r="DRC3218" s="132"/>
      <c r="DRD3218" s="132"/>
      <c r="DRE3218" s="132"/>
      <c r="DRF3218" s="132"/>
      <c r="DRG3218" s="132"/>
      <c r="DRH3218" s="132"/>
      <c r="DRI3218" s="132"/>
      <c r="DRJ3218" s="132"/>
      <c r="DRK3218" s="132"/>
      <c r="DRL3218" s="132"/>
      <c r="DRM3218" s="132"/>
      <c r="DRN3218" s="132"/>
      <c r="DRO3218" s="132"/>
      <c r="DRP3218" s="132"/>
      <c r="DRQ3218" s="132"/>
      <c r="DRR3218" s="132"/>
      <c r="DRS3218" s="132"/>
      <c r="DRT3218" s="132"/>
      <c r="DRU3218" s="132"/>
      <c r="DRV3218" s="132"/>
      <c r="DRW3218" s="132"/>
      <c r="DRX3218" s="132"/>
      <c r="DRY3218" s="132"/>
      <c r="DRZ3218" s="132"/>
      <c r="DSA3218" s="132"/>
      <c r="DSB3218" s="132"/>
      <c r="DSC3218" s="132"/>
      <c r="DSD3218" s="132"/>
      <c r="DSE3218" s="132"/>
      <c r="DSF3218" s="132"/>
      <c r="DSG3218" s="132"/>
      <c r="DSH3218" s="132"/>
      <c r="DSI3218" s="132"/>
      <c r="DSJ3218" s="132"/>
      <c r="DSK3218" s="132"/>
      <c r="DSL3218" s="132"/>
      <c r="DSM3218" s="132"/>
      <c r="DSN3218" s="132"/>
      <c r="DSO3218" s="132"/>
      <c r="DSP3218" s="132"/>
      <c r="DSQ3218" s="132"/>
      <c r="DSR3218" s="132"/>
      <c r="DSS3218" s="132"/>
      <c r="DST3218" s="132"/>
      <c r="DSU3218" s="132"/>
      <c r="DSV3218" s="132"/>
      <c r="DSW3218" s="132"/>
      <c r="DSX3218" s="132"/>
      <c r="DSY3218" s="132"/>
      <c r="DSZ3218" s="132"/>
      <c r="DTA3218" s="132"/>
      <c r="DTB3218" s="132"/>
      <c r="DTC3218" s="132"/>
      <c r="DTD3218" s="132"/>
      <c r="DTE3218" s="132"/>
      <c r="DTF3218" s="132"/>
      <c r="DTG3218" s="132"/>
      <c r="DTH3218" s="132"/>
      <c r="DTI3218" s="132"/>
      <c r="DTJ3218" s="132"/>
      <c r="DTK3218" s="132"/>
      <c r="DTL3218" s="132"/>
      <c r="DTM3218" s="132"/>
      <c r="DTN3218" s="132"/>
      <c r="DTO3218" s="132"/>
      <c r="DTP3218" s="132"/>
      <c r="DTQ3218" s="132"/>
      <c r="DTR3218" s="132"/>
      <c r="DTS3218" s="132"/>
      <c r="DTT3218" s="132"/>
      <c r="DTU3218" s="132"/>
      <c r="DTV3218" s="132"/>
      <c r="DTW3218" s="132"/>
      <c r="DTX3218" s="132"/>
      <c r="DTY3218" s="132"/>
      <c r="DTZ3218" s="132"/>
      <c r="DUA3218" s="132"/>
      <c r="DUB3218" s="132"/>
      <c r="DUC3218" s="132"/>
      <c r="DUD3218" s="132"/>
      <c r="DUE3218" s="132"/>
      <c r="DUF3218" s="132"/>
      <c r="DUG3218" s="132"/>
      <c r="DUH3218" s="132"/>
      <c r="DUI3218" s="132"/>
      <c r="DUJ3218" s="132"/>
      <c r="DUK3218" s="132"/>
      <c r="DUL3218" s="132"/>
      <c r="DUM3218" s="132"/>
      <c r="DUN3218" s="132"/>
      <c r="DUO3218" s="132"/>
      <c r="DUP3218" s="132"/>
      <c r="DUQ3218" s="132"/>
      <c r="DUR3218" s="132"/>
      <c r="DUS3218" s="132"/>
      <c r="DUT3218" s="132"/>
      <c r="DUU3218" s="132"/>
      <c r="DUV3218" s="132"/>
      <c r="DUW3218" s="132"/>
      <c r="DUX3218" s="132"/>
      <c r="DUY3218" s="132"/>
      <c r="DUZ3218" s="132"/>
      <c r="DVA3218" s="132"/>
      <c r="DVB3218" s="132"/>
      <c r="DVC3218" s="132"/>
      <c r="DVD3218" s="132"/>
      <c r="DVE3218" s="132"/>
      <c r="DVF3218" s="132"/>
      <c r="DVG3218" s="132"/>
      <c r="DVH3218" s="132"/>
      <c r="DVI3218" s="132"/>
      <c r="DVJ3218" s="132"/>
      <c r="DVK3218" s="132"/>
      <c r="DVL3218" s="132"/>
      <c r="DVM3218" s="132"/>
      <c r="DVN3218" s="132"/>
      <c r="DVO3218" s="132"/>
      <c r="DVP3218" s="132"/>
      <c r="DVQ3218" s="132"/>
      <c r="DVR3218" s="132"/>
      <c r="DVS3218" s="132"/>
      <c r="DVT3218" s="132"/>
      <c r="DVU3218" s="132"/>
      <c r="DVV3218" s="132"/>
      <c r="DVW3218" s="132"/>
      <c r="DVX3218" s="132"/>
      <c r="DVY3218" s="132"/>
      <c r="DVZ3218" s="132"/>
      <c r="DWA3218" s="132"/>
      <c r="DWB3218" s="132"/>
      <c r="DWC3218" s="132"/>
      <c r="DWD3218" s="132"/>
      <c r="DWE3218" s="132"/>
      <c r="DWF3218" s="132"/>
      <c r="DWG3218" s="132"/>
      <c r="DWH3218" s="132"/>
      <c r="DWI3218" s="132"/>
      <c r="DWJ3218" s="132"/>
      <c r="DWK3218" s="132"/>
      <c r="DWL3218" s="132"/>
      <c r="DWM3218" s="132"/>
      <c r="DWN3218" s="132"/>
      <c r="DWO3218" s="132"/>
      <c r="DWP3218" s="132"/>
      <c r="DWQ3218" s="132"/>
      <c r="DWR3218" s="132"/>
      <c r="DWS3218" s="132"/>
      <c r="DWT3218" s="132"/>
      <c r="DWU3218" s="132"/>
      <c r="DWV3218" s="132"/>
      <c r="DWW3218" s="132"/>
      <c r="DWX3218" s="132"/>
      <c r="DWY3218" s="132"/>
      <c r="DWZ3218" s="132"/>
      <c r="DXA3218" s="132"/>
      <c r="DXB3218" s="132"/>
      <c r="DXC3218" s="132"/>
      <c r="DXD3218" s="132"/>
      <c r="DXE3218" s="132"/>
      <c r="DXF3218" s="132"/>
      <c r="DXG3218" s="132"/>
      <c r="DXH3218" s="132"/>
      <c r="DXI3218" s="132"/>
      <c r="DXJ3218" s="132"/>
      <c r="DXK3218" s="132"/>
      <c r="DXL3218" s="132"/>
      <c r="DXM3218" s="132"/>
      <c r="DXN3218" s="132"/>
      <c r="DXO3218" s="132"/>
      <c r="DXP3218" s="132"/>
      <c r="DXQ3218" s="132"/>
      <c r="DXR3218" s="132"/>
      <c r="DXS3218" s="132"/>
      <c r="DXT3218" s="132"/>
      <c r="DXU3218" s="132"/>
      <c r="DXV3218" s="132"/>
      <c r="DXW3218" s="132"/>
      <c r="DXX3218" s="132"/>
      <c r="DXY3218" s="132"/>
      <c r="DXZ3218" s="132"/>
      <c r="DYA3218" s="132"/>
      <c r="DYB3218" s="132"/>
      <c r="DYC3218" s="132"/>
      <c r="DYD3218" s="132"/>
      <c r="DYE3218" s="132"/>
      <c r="DYF3218" s="132"/>
      <c r="DYG3218" s="132"/>
      <c r="DYH3218" s="132"/>
      <c r="DYI3218" s="132"/>
      <c r="DYJ3218" s="132"/>
      <c r="DYK3218" s="132"/>
      <c r="DYL3218" s="132"/>
      <c r="DYM3218" s="132"/>
      <c r="DYN3218" s="132"/>
      <c r="DYO3218" s="132"/>
      <c r="DYP3218" s="132"/>
      <c r="DYQ3218" s="132"/>
      <c r="DYR3218" s="132"/>
      <c r="DYS3218" s="132"/>
      <c r="DYT3218" s="132"/>
      <c r="DYU3218" s="132"/>
      <c r="DYV3218" s="132"/>
      <c r="DYW3218" s="132"/>
      <c r="DYX3218" s="132"/>
      <c r="DYY3218" s="132"/>
      <c r="DYZ3218" s="132"/>
      <c r="DZA3218" s="132"/>
      <c r="DZB3218" s="132"/>
      <c r="DZC3218" s="132"/>
      <c r="DZD3218" s="132"/>
      <c r="DZE3218" s="132"/>
      <c r="DZF3218" s="132"/>
      <c r="DZG3218" s="132"/>
      <c r="DZH3218" s="132"/>
      <c r="DZI3218" s="132"/>
      <c r="DZJ3218" s="132"/>
      <c r="DZK3218" s="132"/>
      <c r="DZL3218" s="132"/>
      <c r="DZM3218" s="132"/>
      <c r="DZN3218" s="132"/>
      <c r="DZO3218" s="132"/>
      <c r="DZP3218" s="132"/>
      <c r="DZQ3218" s="132"/>
      <c r="DZR3218" s="132"/>
      <c r="DZS3218" s="132"/>
      <c r="DZT3218" s="132"/>
      <c r="DZU3218" s="132"/>
      <c r="DZV3218" s="132"/>
      <c r="DZW3218" s="132"/>
      <c r="DZX3218" s="132"/>
      <c r="DZY3218" s="132"/>
      <c r="DZZ3218" s="132"/>
      <c r="EAA3218" s="132"/>
      <c r="EAB3218" s="132"/>
      <c r="EAC3218" s="132"/>
      <c r="EAD3218" s="132"/>
      <c r="EAE3218" s="132"/>
      <c r="EAF3218" s="132"/>
      <c r="EAG3218" s="132"/>
      <c r="EAH3218" s="132"/>
      <c r="EAI3218" s="132"/>
      <c r="EAJ3218" s="132"/>
      <c r="EAK3218" s="132"/>
      <c r="EAL3218" s="132"/>
      <c r="EAM3218" s="132"/>
      <c r="EAN3218" s="132"/>
      <c r="EAO3218" s="132"/>
      <c r="EAP3218" s="132"/>
      <c r="EAQ3218" s="132"/>
      <c r="EAR3218" s="132"/>
      <c r="EAS3218" s="132"/>
      <c r="EAT3218" s="132"/>
      <c r="EAU3218" s="132"/>
      <c r="EAV3218" s="132"/>
      <c r="EAW3218" s="132"/>
      <c r="EAX3218" s="132"/>
      <c r="EAY3218" s="132"/>
      <c r="EAZ3218" s="132"/>
      <c r="EBA3218" s="132"/>
      <c r="EBB3218" s="132"/>
      <c r="EBC3218" s="132"/>
      <c r="EBD3218" s="132"/>
      <c r="EBE3218" s="132"/>
      <c r="EBF3218" s="132"/>
      <c r="EBG3218" s="132"/>
      <c r="EBH3218" s="132"/>
      <c r="EBI3218" s="132"/>
      <c r="EBJ3218" s="132"/>
      <c r="EBK3218" s="132"/>
      <c r="EBL3218" s="132"/>
      <c r="EBM3218" s="132"/>
      <c r="EBN3218" s="132"/>
      <c r="EBO3218" s="132"/>
      <c r="EBP3218" s="132"/>
      <c r="EBQ3218" s="132"/>
      <c r="EBR3218" s="132"/>
      <c r="EBS3218" s="132"/>
      <c r="EBT3218" s="132"/>
      <c r="EBU3218" s="132"/>
      <c r="EBV3218" s="132"/>
      <c r="EBW3218" s="132"/>
      <c r="EBX3218" s="132"/>
      <c r="EBY3218" s="132"/>
      <c r="EBZ3218" s="132"/>
      <c r="ECA3218" s="132"/>
      <c r="ECB3218" s="132"/>
      <c r="ECC3218" s="132"/>
      <c r="ECD3218" s="132"/>
      <c r="ECE3218" s="132"/>
      <c r="ECF3218" s="132"/>
      <c r="ECG3218" s="132"/>
      <c r="ECH3218" s="132"/>
      <c r="ECI3218" s="132"/>
      <c r="ECJ3218" s="132"/>
      <c r="ECK3218" s="132"/>
      <c r="ECL3218" s="132"/>
      <c r="ECM3218" s="132"/>
      <c r="ECN3218" s="132"/>
      <c r="ECO3218" s="132"/>
      <c r="ECP3218" s="132"/>
      <c r="ECQ3218" s="132"/>
      <c r="ECR3218" s="132"/>
      <c r="ECS3218" s="132"/>
      <c r="ECT3218" s="132"/>
      <c r="ECU3218" s="132"/>
      <c r="ECV3218" s="132"/>
      <c r="ECW3218" s="132"/>
      <c r="ECX3218" s="132"/>
      <c r="ECY3218" s="132"/>
      <c r="ECZ3218" s="132"/>
      <c r="EDA3218" s="132"/>
      <c r="EDB3218" s="132"/>
      <c r="EDC3218" s="132"/>
      <c r="EDD3218" s="132"/>
      <c r="EDE3218" s="132"/>
      <c r="EDF3218" s="132"/>
      <c r="EDG3218" s="132"/>
      <c r="EDH3218" s="132"/>
      <c r="EDI3218" s="132"/>
      <c r="EDJ3218" s="132"/>
      <c r="EDK3218" s="132"/>
      <c r="EDL3218" s="132"/>
      <c r="EDM3218" s="132"/>
      <c r="EDN3218" s="132"/>
      <c r="EDO3218" s="132"/>
      <c r="EDP3218" s="132"/>
      <c r="EDQ3218" s="132"/>
      <c r="EDR3218" s="132"/>
      <c r="EDS3218" s="132"/>
      <c r="EDT3218" s="132"/>
      <c r="EDU3218" s="132"/>
      <c r="EDV3218" s="132"/>
      <c r="EDW3218" s="132"/>
      <c r="EDX3218" s="132"/>
      <c r="EDY3218" s="132"/>
      <c r="EDZ3218" s="132"/>
      <c r="EEA3218" s="132"/>
      <c r="EEB3218" s="132"/>
      <c r="EEC3218" s="132"/>
      <c r="EED3218" s="132"/>
      <c r="EEE3218" s="132"/>
      <c r="EEF3218" s="132"/>
      <c r="EEG3218" s="132"/>
      <c r="EEH3218" s="132"/>
      <c r="EEI3218" s="132"/>
      <c r="EEJ3218" s="132"/>
      <c r="EEK3218" s="132"/>
      <c r="EEL3218" s="132"/>
      <c r="EEM3218" s="132"/>
      <c r="EEN3218" s="132"/>
      <c r="EEO3218" s="132"/>
      <c r="EEP3218" s="132"/>
      <c r="EEQ3218" s="132"/>
      <c r="EER3218" s="132"/>
      <c r="EES3218" s="132"/>
      <c r="EET3218" s="132"/>
      <c r="EEU3218" s="132"/>
      <c r="EEV3218" s="132"/>
      <c r="EEW3218" s="132"/>
      <c r="EEX3218" s="132"/>
      <c r="EEY3218" s="132"/>
      <c r="EEZ3218" s="132"/>
      <c r="EFA3218" s="132"/>
      <c r="EFB3218" s="132"/>
      <c r="EFC3218" s="132"/>
      <c r="EFD3218" s="132"/>
      <c r="EFE3218" s="132"/>
      <c r="EFF3218" s="132"/>
      <c r="EFG3218" s="132"/>
      <c r="EFH3218" s="132"/>
      <c r="EFI3218" s="132"/>
      <c r="EFJ3218" s="132"/>
      <c r="EFK3218" s="132"/>
      <c r="EFL3218" s="132"/>
      <c r="EFM3218" s="132"/>
      <c r="EFN3218" s="132"/>
      <c r="EFO3218" s="132"/>
      <c r="EFP3218" s="132"/>
      <c r="EFQ3218" s="132"/>
      <c r="EFR3218" s="132"/>
      <c r="EFS3218" s="132"/>
      <c r="EFT3218" s="132"/>
      <c r="EFU3218" s="132"/>
      <c r="EFV3218" s="132"/>
      <c r="EFW3218" s="132"/>
      <c r="EFX3218" s="132"/>
      <c r="EFY3218" s="132"/>
      <c r="EFZ3218" s="132"/>
      <c r="EGA3218" s="132"/>
      <c r="EGB3218" s="132"/>
      <c r="EGC3218" s="132"/>
      <c r="EGD3218" s="132"/>
      <c r="EGE3218" s="132"/>
      <c r="EGF3218" s="132"/>
      <c r="EGG3218" s="132"/>
      <c r="EGH3218" s="132"/>
      <c r="EGI3218" s="132"/>
      <c r="EGJ3218" s="132"/>
      <c r="EGK3218" s="132"/>
      <c r="EGL3218" s="132"/>
      <c r="EGM3218" s="132"/>
      <c r="EGN3218" s="132"/>
      <c r="EGO3218" s="132"/>
      <c r="EGP3218" s="132"/>
      <c r="EGQ3218" s="132"/>
      <c r="EGR3218" s="132"/>
      <c r="EGS3218" s="132"/>
      <c r="EGT3218" s="132"/>
      <c r="EGU3218" s="132"/>
      <c r="EGV3218" s="132"/>
      <c r="EGW3218" s="132"/>
      <c r="EGX3218" s="132"/>
      <c r="EGY3218" s="132"/>
      <c r="EGZ3218" s="132"/>
      <c r="EHA3218" s="132"/>
      <c r="EHB3218" s="132"/>
      <c r="EHC3218" s="132"/>
      <c r="EHD3218" s="132"/>
      <c r="EHE3218" s="132"/>
      <c r="EHF3218" s="132"/>
      <c r="EHG3218" s="132"/>
      <c r="EHH3218" s="132"/>
      <c r="EHI3218" s="132"/>
      <c r="EHJ3218" s="132"/>
      <c r="EHK3218" s="132"/>
      <c r="EHL3218" s="132"/>
      <c r="EHM3218" s="132"/>
      <c r="EHN3218" s="132"/>
      <c r="EHO3218" s="132"/>
      <c r="EHP3218" s="132"/>
      <c r="EHQ3218" s="132"/>
      <c r="EHR3218" s="132"/>
      <c r="EHS3218" s="132"/>
      <c r="EHT3218" s="132"/>
      <c r="EHU3218" s="132"/>
      <c r="EHV3218" s="132"/>
      <c r="EHW3218" s="132"/>
      <c r="EHX3218" s="132"/>
      <c r="EHY3218" s="132"/>
      <c r="EHZ3218" s="132"/>
      <c r="EIA3218" s="132"/>
      <c r="EIB3218" s="132"/>
      <c r="EIC3218" s="132"/>
      <c r="EID3218" s="132"/>
      <c r="EIE3218" s="132"/>
      <c r="EIF3218" s="132"/>
      <c r="EIG3218" s="132"/>
      <c r="EIH3218" s="132"/>
      <c r="EII3218" s="132"/>
      <c r="EIJ3218" s="132"/>
      <c r="EIK3218" s="132"/>
      <c r="EIL3218" s="132"/>
      <c r="EIM3218" s="132"/>
      <c r="EIN3218" s="132"/>
      <c r="EIO3218" s="132"/>
      <c r="EIP3218" s="132"/>
      <c r="EIQ3218" s="132"/>
      <c r="EIR3218" s="132"/>
      <c r="EIS3218" s="132"/>
      <c r="EIT3218" s="132"/>
      <c r="EIU3218" s="132"/>
      <c r="EIV3218" s="132"/>
      <c r="EIW3218" s="132"/>
      <c r="EIX3218" s="132"/>
      <c r="EIY3218" s="132"/>
      <c r="EIZ3218" s="132"/>
      <c r="EJA3218" s="132"/>
      <c r="EJB3218" s="132"/>
      <c r="EJC3218" s="132"/>
      <c r="EJD3218" s="132"/>
      <c r="EJE3218" s="132"/>
      <c r="EJF3218" s="132"/>
      <c r="EJG3218" s="132"/>
      <c r="EJH3218" s="132"/>
      <c r="EJI3218" s="132"/>
      <c r="EJJ3218" s="132"/>
      <c r="EJK3218" s="132"/>
      <c r="EJL3218" s="132"/>
      <c r="EJM3218" s="132"/>
      <c r="EJN3218" s="132"/>
      <c r="EJO3218" s="132"/>
      <c r="EJP3218" s="132"/>
      <c r="EJQ3218" s="132"/>
      <c r="EJR3218" s="132"/>
      <c r="EJS3218" s="132"/>
      <c r="EJT3218" s="132"/>
      <c r="EJU3218" s="132"/>
      <c r="EJV3218" s="132"/>
      <c r="EJW3218" s="132"/>
      <c r="EJX3218" s="132"/>
      <c r="EJY3218" s="132"/>
      <c r="EJZ3218" s="132"/>
      <c r="EKA3218" s="132"/>
      <c r="EKB3218" s="132"/>
      <c r="EKC3218" s="132"/>
      <c r="EKD3218" s="132"/>
      <c r="EKE3218" s="132"/>
      <c r="EKF3218" s="132"/>
      <c r="EKG3218" s="132"/>
      <c r="EKH3218" s="132"/>
      <c r="EKI3218" s="132"/>
      <c r="EKJ3218" s="132"/>
      <c r="EKK3218" s="132"/>
      <c r="EKL3218" s="132"/>
      <c r="EKM3218" s="132"/>
      <c r="EKN3218" s="132"/>
      <c r="EKO3218" s="132"/>
      <c r="EKP3218" s="132"/>
      <c r="EKQ3218" s="132"/>
      <c r="EKR3218" s="132"/>
      <c r="EKS3218" s="132"/>
      <c r="EKT3218" s="132"/>
      <c r="EKU3218" s="132"/>
      <c r="EKV3218" s="132"/>
      <c r="EKW3218" s="132"/>
      <c r="EKX3218" s="132"/>
      <c r="EKY3218" s="132"/>
      <c r="EKZ3218" s="132"/>
      <c r="ELA3218" s="132"/>
      <c r="ELB3218" s="132"/>
      <c r="ELC3218" s="132"/>
      <c r="ELD3218" s="132"/>
      <c r="ELE3218" s="132"/>
      <c r="ELF3218" s="132"/>
      <c r="ELG3218" s="132"/>
      <c r="ELH3218" s="132"/>
      <c r="ELI3218" s="132"/>
      <c r="ELJ3218" s="132"/>
      <c r="ELK3218" s="132"/>
      <c r="ELL3218" s="132"/>
      <c r="ELM3218" s="132"/>
      <c r="ELN3218" s="132"/>
      <c r="ELO3218" s="132"/>
      <c r="ELP3218" s="132"/>
      <c r="ELQ3218" s="132"/>
      <c r="ELR3218" s="132"/>
      <c r="ELS3218" s="132"/>
      <c r="ELT3218" s="132"/>
      <c r="ELU3218" s="132"/>
      <c r="ELV3218" s="132"/>
      <c r="ELW3218" s="132"/>
      <c r="ELX3218" s="132"/>
      <c r="ELY3218" s="132"/>
      <c r="ELZ3218" s="132"/>
      <c r="EMA3218" s="132"/>
      <c r="EMB3218" s="132"/>
      <c r="EMC3218" s="132"/>
      <c r="EMD3218" s="132"/>
      <c r="EME3218" s="132"/>
      <c r="EMF3218" s="132"/>
      <c r="EMG3218" s="132"/>
      <c r="EMH3218" s="132"/>
      <c r="EMI3218" s="132"/>
      <c r="EMJ3218" s="132"/>
      <c r="EMK3218" s="132"/>
      <c r="EML3218" s="132"/>
      <c r="EMM3218" s="132"/>
      <c r="EMN3218" s="132"/>
      <c r="EMO3218" s="132"/>
      <c r="EMP3218" s="132"/>
      <c r="EMQ3218" s="132"/>
      <c r="EMR3218" s="132"/>
      <c r="EMS3218" s="132"/>
      <c r="EMT3218" s="132"/>
      <c r="EMU3218" s="132"/>
      <c r="EMV3218" s="132"/>
      <c r="EMW3218" s="132"/>
      <c r="EMX3218" s="132"/>
      <c r="EMY3218" s="132"/>
      <c r="EMZ3218" s="132"/>
      <c r="ENA3218" s="132"/>
      <c r="ENB3218" s="132"/>
      <c r="ENC3218" s="132"/>
      <c r="END3218" s="132"/>
      <c r="ENE3218" s="132"/>
      <c r="ENF3218" s="132"/>
      <c r="ENG3218" s="132"/>
      <c r="ENH3218" s="132"/>
      <c r="ENI3218" s="132"/>
      <c r="ENJ3218" s="132"/>
      <c r="ENK3218" s="132"/>
      <c r="ENL3218" s="132"/>
      <c r="ENM3218" s="132"/>
      <c r="ENN3218" s="132"/>
      <c r="ENO3218" s="132"/>
      <c r="ENP3218" s="132"/>
      <c r="ENQ3218" s="132"/>
      <c r="ENR3218" s="132"/>
      <c r="ENS3218" s="132"/>
      <c r="ENT3218" s="132"/>
      <c r="ENU3218" s="132"/>
      <c r="ENV3218" s="132"/>
      <c r="ENW3218" s="132"/>
      <c r="ENX3218" s="132"/>
      <c r="ENY3218" s="132"/>
      <c r="ENZ3218" s="132"/>
      <c r="EOA3218" s="132"/>
      <c r="EOB3218" s="132"/>
      <c r="EOC3218" s="132"/>
      <c r="EOD3218" s="132"/>
      <c r="EOE3218" s="132"/>
      <c r="EOF3218" s="132"/>
      <c r="EOG3218" s="132"/>
      <c r="EOH3218" s="132"/>
      <c r="EOI3218" s="132"/>
      <c r="EOJ3218" s="132"/>
      <c r="EOK3218" s="132"/>
      <c r="EOL3218" s="132"/>
      <c r="EOM3218" s="132"/>
      <c r="EON3218" s="132"/>
      <c r="EOO3218" s="132"/>
      <c r="EOP3218" s="132"/>
      <c r="EOQ3218" s="132"/>
      <c r="EOR3218" s="132"/>
      <c r="EOS3218" s="132"/>
      <c r="EOT3218" s="132"/>
      <c r="EOU3218" s="132"/>
      <c r="EOV3218" s="132"/>
      <c r="EOW3218" s="132"/>
      <c r="EOX3218" s="132"/>
      <c r="EOY3218" s="132"/>
      <c r="EOZ3218" s="132"/>
      <c r="EPA3218" s="132"/>
      <c r="EPB3218" s="132"/>
      <c r="EPC3218" s="132"/>
      <c r="EPD3218" s="132"/>
      <c r="EPE3218" s="132"/>
      <c r="EPF3218" s="132"/>
      <c r="EPG3218" s="132"/>
      <c r="EPH3218" s="132"/>
      <c r="EPI3218" s="132"/>
      <c r="EPJ3218" s="132"/>
      <c r="EPK3218" s="132"/>
      <c r="EPL3218" s="132"/>
      <c r="EPM3218" s="132"/>
      <c r="EPN3218" s="132"/>
      <c r="EPO3218" s="132"/>
      <c r="EPP3218" s="132"/>
      <c r="EPQ3218" s="132"/>
      <c r="EPR3218" s="132"/>
      <c r="EPS3218" s="132"/>
      <c r="EPT3218" s="132"/>
      <c r="EPU3218" s="132"/>
      <c r="EPV3218" s="132"/>
      <c r="EPW3218" s="132"/>
      <c r="EPX3218" s="132"/>
      <c r="EPY3218" s="132"/>
      <c r="EPZ3218" s="132"/>
      <c r="EQA3218" s="132"/>
      <c r="EQB3218" s="132"/>
      <c r="EQC3218" s="132"/>
      <c r="EQD3218" s="132"/>
      <c r="EQE3218" s="132"/>
      <c r="EQF3218" s="132"/>
      <c r="EQG3218" s="132"/>
      <c r="EQH3218" s="132"/>
      <c r="EQI3218" s="132"/>
      <c r="EQJ3218" s="132"/>
      <c r="EQK3218" s="132"/>
      <c r="EQL3218" s="132"/>
      <c r="EQM3218" s="132"/>
      <c r="EQN3218" s="132"/>
      <c r="EQO3218" s="132"/>
      <c r="EQP3218" s="132"/>
      <c r="EQQ3218" s="132"/>
      <c r="EQR3218" s="132"/>
      <c r="EQS3218" s="132"/>
      <c r="EQT3218" s="132"/>
      <c r="EQU3218" s="132"/>
      <c r="EQV3218" s="132"/>
      <c r="EQW3218" s="132"/>
      <c r="EQX3218" s="132"/>
      <c r="EQY3218" s="132"/>
      <c r="EQZ3218" s="132"/>
      <c r="ERA3218" s="132"/>
      <c r="ERB3218" s="132"/>
      <c r="ERC3218" s="132"/>
      <c r="ERD3218" s="132"/>
      <c r="ERE3218" s="132"/>
      <c r="ERF3218" s="132"/>
      <c r="ERG3218" s="132"/>
      <c r="ERH3218" s="132"/>
      <c r="ERI3218" s="132"/>
      <c r="ERJ3218" s="132"/>
      <c r="ERK3218" s="132"/>
      <c r="ERL3218" s="132"/>
      <c r="ERM3218" s="132"/>
      <c r="ERN3218" s="132"/>
      <c r="ERO3218" s="132"/>
      <c r="ERP3218" s="132"/>
      <c r="ERQ3218" s="132"/>
      <c r="ERR3218" s="132"/>
      <c r="ERS3218" s="132"/>
      <c r="ERT3218" s="132"/>
      <c r="ERU3218" s="132"/>
      <c r="ERV3218" s="132"/>
      <c r="ERW3218" s="132"/>
      <c r="ERX3218" s="132"/>
      <c r="ERY3218" s="132"/>
      <c r="ERZ3218" s="132"/>
      <c r="ESA3218" s="132"/>
      <c r="ESB3218" s="132"/>
      <c r="ESC3218" s="132"/>
      <c r="ESD3218" s="132"/>
      <c r="ESE3218" s="132"/>
      <c r="ESF3218" s="132"/>
      <c r="ESG3218" s="132"/>
      <c r="ESH3218" s="132"/>
      <c r="ESI3218" s="132"/>
      <c r="ESJ3218" s="132"/>
      <c r="ESK3218" s="132"/>
      <c r="ESL3218" s="132"/>
      <c r="ESM3218" s="132"/>
      <c r="ESN3218" s="132"/>
      <c r="ESO3218" s="132"/>
      <c r="ESP3218" s="132"/>
      <c r="ESQ3218" s="132"/>
      <c r="ESR3218" s="132"/>
      <c r="ESS3218" s="132"/>
      <c r="EST3218" s="132"/>
      <c r="ESU3218" s="132"/>
      <c r="ESV3218" s="132"/>
      <c r="ESW3218" s="132"/>
      <c r="ESX3218" s="132"/>
      <c r="ESY3218" s="132"/>
      <c r="ESZ3218" s="132"/>
      <c r="ETA3218" s="132"/>
      <c r="ETB3218" s="132"/>
      <c r="ETC3218" s="132"/>
      <c r="ETD3218" s="132"/>
      <c r="ETE3218" s="132"/>
      <c r="ETF3218" s="132"/>
      <c r="ETG3218" s="132"/>
      <c r="ETH3218" s="132"/>
      <c r="ETI3218" s="132"/>
      <c r="ETJ3218" s="132"/>
      <c r="ETK3218" s="132"/>
      <c r="ETL3218" s="132"/>
      <c r="ETM3218" s="132"/>
      <c r="ETN3218" s="132"/>
      <c r="ETO3218" s="132"/>
      <c r="ETP3218" s="132"/>
      <c r="ETQ3218" s="132"/>
      <c r="ETR3218" s="132"/>
      <c r="ETS3218" s="132"/>
      <c r="ETT3218" s="132"/>
      <c r="ETU3218" s="132"/>
      <c r="ETV3218" s="132"/>
      <c r="ETW3218" s="132"/>
      <c r="ETX3218" s="132"/>
      <c r="ETY3218" s="132"/>
      <c r="ETZ3218" s="132"/>
      <c r="EUA3218" s="132"/>
      <c r="EUB3218" s="132"/>
      <c r="EUC3218" s="132"/>
      <c r="EUD3218" s="132"/>
      <c r="EUE3218" s="132"/>
      <c r="EUF3218" s="132"/>
      <c r="EUG3218" s="132"/>
      <c r="EUH3218" s="132"/>
      <c r="EUI3218" s="132"/>
      <c r="EUJ3218" s="132"/>
      <c r="EUK3218" s="132"/>
      <c r="EUL3218" s="132"/>
      <c r="EUM3218" s="132"/>
      <c r="EUN3218" s="132"/>
      <c r="EUO3218" s="132"/>
      <c r="EUP3218" s="132"/>
      <c r="EUQ3218" s="132"/>
      <c r="EUR3218" s="132"/>
      <c r="EUS3218" s="132"/>
      <c r="EUT3218" s="132"/>
      <c r="EUU3218" s="132"/>
      <c r="EUV3218" s="132"/>
      <c r="EUW3218" s="132"/>
      <c r="EUX3218" s="132"/>
      <c r="EUY3218" s="132"/>
      <c r="EUZ3218" s="132"/>
      <c r="EVA3218" s="132"/>
      <c r="EVB3218" s="132"/>
      <c r="EVC3218" s="132"/>
      <c r="EVD3218" s="132"/>
      <c r="EVE3218" s="132"/>
      <c r="EVF3218" s="132"/>
      <c r="EVG3218" s="132"/>
      <c r="EVH3218" s="132"/>
      <c r="EVI3218" s="132"/>
      <c r="EVJ3218" s="132"/>
      <c r="EVK3218" s="132"/>
      <c r="EVL3218" s="132"/>
      <c r="EVM3218" s="132"/>
      <c r="EVN3218" s="132"/>
      <c r="EVO3218" s="132"/>
      <c r="EVP3218" s="132"/>
      <c r="EVQ3218" s="132"/>
      <c r="EVR3218" s="132"/>
      <c r="EVS3218" s="132"/>
      <c r="EVT3218" s="132"/>
      <c r="EVU3218" s="132"/>
      <c r="EVV3218" s="132"/>
      <c r="EVW3218" s="132"/>
      <c r="EVX3218" s="132"/>
      <c r="EVY3218" s="132"/>
      <c r="EVZ3218" s="132"/>
      <c r="EWA3218" s="132"/>
      <c r="EWB3218" s="132"/>
      <c r="EWC3218" s="132"/>
      <c r="EWD3218" s="132"/>
      <c r="EWE3218" s="132"/>
      <c r="EWF3218" s="132"/>
      <c r="EWG3218" s="132"/>
      <c r="EWH3218" s="132"/>
      <c r="EWI3218" s="132"/>
      <c r="EWJ3218" s="132"/>
      <c r="EWK3218" s="132"/>
      <c r="EWL3218" s="132"/>
      <c r="EWM3218" s="132"/>
      <c r="EWN3218" s="132"/>
      <c r="EWO3218" s="132"/>
      <c r="EWP3218" s="132"/>
      <c r="EWQ3218" s="132"/>
      <c r="EWR3218" s="132"/>
      <c r="EWS3218" s="132"/>
      <c r="EWT3218" s="132"/>
      <c r="EWU3218" s="132"/>
      <c r="EWV3218" s="132"/>
      <c r="EWW3218" s="132"/>
      <c r="EWX3218" s="132"/>
      <c r="EWY3218" s="132"/>
      <c r="EWZ3218" s="132"/>
      <c r="EXA3218" s="132"/>
      <c r="EXB3218" s="132"/>
      <c r="EXC3218" s="132"/>
      <c r="EXD3218" s="132"/>
      <c r="EXE3218" s="132"/>
      <c r="EXF3218" s="132"/>
      <c r="EXG3218" s="132"/>
      <c r="EXH3218" s="132"/>
      <c r="EXI3218" s="132"/>
      <c r="EXJ3218" s="132"/>
      <c r="EXK3218" s="132"/>
      <c r="EXL3218" s="132"/>
      <c r="EXM3218" s="132"/>
      <c r="EXN3218" s="132"/>
      <c r="EXO3218" s="132"/>
      <c r="EXP3218" s="132"/>
      <c r="EXQ3218" s="132"/>
      <c r="EXR3218" s="132"/>
      <c r="EXS3218" s="132"/>
      <c r="EXT3218" s="132"/>
      <c r="EXU3218" s="132"/>
      <c r="EXV3218" s="132"/>
      <c r="EXW3218" s="132"/>
      <c r="EXX3218" s="132"/>
      <c r="EXY3218" s="132"/>
      <c r="EXZ3218" s="132"/>
      <c r="EYA3218" s="132"/>
      <c r="EYB3218" s="132"/>
      <c r="EYC3218" s="132"/>
      <c r="EYD3218" s="132"/>
      <c r="EYE3218" s="132"/>
      <c r="EYF3218" s="132"/>
      <c r="EYG3218" s="132"/>
      <c r="EYH3218" s="132"/>
      <c r="EYI3218" s="132"/>
      <c r="EYJ3218" s="132"/>
      <c r="EYK3218" s="132"/>
      <c r="EYL3218" s="132"/>
      <c r="EYM3218" s="132"/>
      <c r="EYN3218" s="132"/>
      <c r="EYO3218" s="132"/>
      <c r="EYP3218" s="132"/>
      <c r="EYQ3218" s="132"/>
      <c r="EYR3218" s="132"/>
      <c r="EYS3218" s="132"/>
      <c r="EYT3218" s="132"/>
      <c r="EYU3218" s="132"/>
      <c r="EYV3218" s="132"/>
      <c r="EYW3218" s="132"/>
      <c r="EYX3218" s="132"/>
      <c r="EYY3218" s="132"/>
      <c r="EYZ3218" s="132"/>
      <c r="EZA3218" s="132"/>
      <c r="EZB3218" s="132"/>
      <c r="EZC3218" s="132"/>
      <c r="EZD3218" s="132"/>
      <c r="EZE3218" s="132"/>
      <c r="EZF3218" s="132"/>
      <c r="EZG3218" s="132"/>
      <c r="EZH3218" s="132"/>
      <c r="EZI3218" s="132"/>
      <c r="EZJ3218" s="132"/>
      <c r="EZK3218" s="132"/>
      <c r="EZL3218" s="132"/>
      <c r="EZM3218" s="132"/>
      <c r="EZN3218" s="132"/>
      <c r="EZO3218" s="132"/>
      <c r="EZP3218" s="132"/>
      <c r="EZQ3218" s="132"/>
      <c r="EZR3218" s="132"/>
      <c r="EZS3218" s="132"/>
      <c r="EZT3218" s="132"/>
      <c r="EZU3218" s="132"/>
      <c r="EZV3218" s="132"/>
      <c r="EZW3218" s="132"/>
      <c r="EZX3218" s="132"/>
      <c r="EZY3218" s="132"/>
      <c r="EZZ3218" s="132"/>
      <c r="FAA3218" s="132"/>
      <c r="FAB3218" s="132"/>
      <c r="FAC3218" s="132"/>
      <c r="FAD3218" s="132"/>
      <c r="FAE3218" s="132"/>
      <c r="FAF3218" s="132"/>
      <c r="FAG3218" s="132"/>
      <c r="FAH3218" s="132"/>
      <c r="FAI3218" s="132"/>
      <c r="FAJ3218" s="132"/>
      <c r="FAK3218" s="132"/>
      <c r="FAL3218" s="132"/>
      <c r="FAM3218" s="132"/>
      <c r="FAN3218" s="132"/>
      <c r="FAO3218" s="132"/>
      <c r="FAP3218" s="132"/>
      <c r="FAQ3218" s="132"/>
      <c r="FAR3218" s="132"/>
      <c r="FAS3218" s="132"/>
      <c r="FAT3218" s="132"/>
      <c r="FAU3218" s="132"/>
      <c r="FAV3218" s="132"/>
      <c r="FAW3218" s="132"/>
      <c r="FAX3218" s="132"/>
      <c r="FAY3218" s="132"/>
      <c r="FAZ3218" s="132"/>
      <c r="FBA3218" s="132"/>
      <c r="FBB3218" s="132"/>
      <c r="FBC3218" s="132"/>
      <c r="FBD3218" s="132"/>
      <c r="FBE3218" s="132"/>
      <c r="FBF3218" s="132"/>
      <c r="FBG3218" s="132"/>
      <c r="FBH3218" s="132"/>
      <c r="FBI3218" s="132"/>
      <c r="FBJ3218" s="132"/>
      <c r="FBK3218" s="132"/>
      <c r="FBL3218" s="132"/>
      <c r="FBM3218" s="132"/>
      <c r="FBN3218" s="132"/>
      <c r="FBO3218" s="132"/>
      <c r="FBP3218" s="132"/>
      <c r="FBQ3218" s="132"/>
      <c r="FBR3218" s="132"/>
      <c r="FBS3218" s="132"/>
      <c r="FBT3218" s="132"/>
      <c r="FBU3218" s="132"/>
      <c r="FBV3218" s="132"/>
      <c r="FBW3218" s="132"/>
      <c r="FBX3218" s="132"/>
      <c r="FBY3218" s="132"/>
      <c r="FBZ3218" s="132"/>
      <c r="FCA3218" s="132"/>
      <c r="FCB3218" s="132"/>
      <c r="FCC3218" s="132"/>
      <c r="FCD3218" s="132"/>
      <c r="FCE3218" s="132"/>
      <c r="FCF3218" s="132"/>
      <c r="FCG3218" s="132"/>
      <c r="FCH3218" s="132"/>
      <c r="FCI3218" s="132"/>
      <c r="FCJ3218" s="132"/>
      <c r="FCK3218" s="132"/>
      <c r="FCL3218" s="132"/>
      <c r="FCM3218" s="132"/>
      <c r="FCN3218" s="132"/>
      <c r="FCO3218" s="132"/>
      <c r="FCP3218" s="132"/>
      <c r="FCQ3218" s="132"/>
      <c r="FCR3218" s="132"/>
      <c r="FCS3218" s="132"/>
      <c r="FCT3218" s="132"/>
      <c r="FCU3218" s="132"/>
      <c r="FCV3218" s="132"/>
      <c r="FCW3218" s="132"/>
      <c r="FCX3218" s="132"/>
      <c r="FCY3218" s="132"/>
      <c r="FCZ3218" s="132"/>
      <c r="FDA3218" s="132"/>
      <c r="FDB3218" s="132"/>
      <c r="FDC3218" s="132"/>
      <c r="FDD3218" s="132"/>
      <c r="FDE3218" s="132"/>
      <c r="FDF3218" s="132"/>
      <c r="FDG3218" s="132"/>
      <c r="FDH3218" s="132"/>
      <c r="FDI3218" s="132"/>
      <c r="FDJ3218" s="132"/>
      <c r="FDK3218" s="132"/>
      <c r="FDL3218" s="132"/>
      <c r="FDM3218" s="132"/>
      <c r="FDN3218" s="132"/>
      <c r="FDO3218" s="132"/>
      <c r="FDP3218" s="132"/>
      <c r="FDQ3218" s="132"/>
      <c r="FDR3218" s="132"/>
      <c r="FDS3218" s="132"/>
      <c r="FDT3218" s="132"/>
      <c r="FDU3218" s="132"/>
      <c r="FDV3218" s="132"/>
      <c r="FDW3218" s="132"/>
      <c r="FDX3218" s="132"/>
      <c r="FDY3218" s="132"/>
      <c r="FDZ3218" s="132"/>
      <c r="FEA3218" s="132"/>
      <c r="FEB3218" s="132"/>
      <c r="FEC3218" s="132"/>
      <c r="FED3218" s="132"/>
      <c r="FEE3218" s="132"/>
      <c r="FEF3218" s="132"/>
      <c r="FEG3218" s="132"/>
      <c r="FEH3218" s="132"/>
      <c r="FEI3218" s="132"/>
      <c r="FEJ3218" s="132"/>
      <c r="FEK3218" s="132"/>
      <c r="FEL3218" s="132"/>
      <c r="FEM3218" s="132"/>
      <c r="FEN3218" s="132"/>
      <c r="FEO3218" s="132"/>
      <c r="FEP3218" s="132"/>
      <c r="FEQ3218" s="132"/>
      <c r="FER3218" s="132"/>
      <c r="FES3218" s="132"/>
      <c r="FET3218" s="132"/>
      <c r="FEU3218" s="132"/>
      <c r="FEV3218" s="132"/>
      <c r="FEW3218" s="132"/>
      <c r="FEX3218" s="132"/>
      <c r="FEY3218" s="132"/>
      <c r="FEZ3218" s="132"/>
      <c r="FFA3218" s="132"/>
      <c r="FFB3218" s="132"/>
      <c r="FFC3218" s="132"/>
      <c r="FFD3218" s="132"/>
      <c r="FFE3218" s="132"/>
      <c r="FFF3218" s="132"/>
      <c r="FFG3218" s="132"/>
      <c r="FFH3218" s="132"/>
      <c r="FFI3218" s="132"/>
      <c r="FFJ3218" s="132"/>
      <c r="FFK3218" s="132"/>
      <c r="FFL3218" s="132"/>
      <c r="FFM3218" s="132"/>
      <c r="FFN3218" s="132"/>
      <c r="FFO3218" s="132"/>
      <c r="FFP3218" s="132"/>
      <c r="FFQ3218" s="132"/>
      <c r="FFR3218" s="132"/>
      <c r="FFS3218" s="132"/>
      <c r="FFT3218" s="132"/>
      <c r="FFU3218" s="132"/>
      <c r="FFV3218" s="132"/>
      <c r="FFW3218" s="132"/>
      <c r="FFX3218" s="132"/>
      <c r="FFY3218" s="132"/>
      <c r="FFZ3218" s="132"/>
      <c r="FGA3218" s="132"/>
      <c r="FGB3218" s="132"/>
      <c r="FGC3218" s="132"/>
      <c r="FGD3218" s="132"/>
      <c r="FGE3218" s="132"/>
      <c r="FGF3218" s="132"/>
      <c r="FGG3218" s="132"/>
      <c r="FGH3218" s="132"/>
      <c r="FGI3218" s="132"/>
      <c r="FGJ3218" s="132"/>
      <c r="FGK3218" s="132"/>
      <c r="FGL3218" s="132"/>
      <c r="FGM3218" s="132"/>
      <c r="FGN3218" s="132"/>
      <c r="FGO3218" s="132"/>
      <c r="FGP3218" s="132"/>
      <c r="FGQ3218" s="132"/>
      <c r="FGR3218" s="132"/>
      <c r="FGS3218" s="132"/>
      <c r="FGT3218" s="132"/>
      <c r="FGU3218" s="132"/>
      <c r="FGV3218" s="132"/>
      <c r="FGW3218" s="132"/>
      <c r="FGX3218" s="132"/>
      <c r="FGY3218" s="132"/>
      <c r="FGZ3218" s="132"/>
      <c r="FHA3218" s="132"/>
      <c r="FHB3218" s="132"/>
      <c r="FHC3218" s="132"/>
      <c r="FHD3218" s="132"/>
      <c r="FHE3218" s="132"/>
      <c r="FHF3218" s="132"/>
      <c r="FHG3218" s="132"/>
      <c r="FHH3218" s="132"/>
      <c r="FHI3218" s="132"/>
      <c r="FHJ3218" s="132"/>
      <c r="FHK3218" s="132"/>
      <c r="FHL3218" s="132"/>
      <c r="FHM3218" s="132"/>
      <c r="FHN3218" s="132"/>
      <c r="FHO3218" s="132"/>
      <c r="FHP3218" s="132"/>
      <c r="FHQ3218" s="132"/>
      <c r="FHR3218" s="132"/>
      <c r="FHS3218" s="132"/>
      <c r="FHT3218" s="132"/>
      <c r="FHU3218" s="132"/>
      <c r="FHV3218" s="132"/>
      <c r="FHW3218" s="132"/>
      <c r="FHX3218" s="132"/>
      <c r="FHY3218" s="132"/>
      <c r="FHZ3218" s="132"/>
      <c r="FIA3218" s="132"/>
      <c r="FIB3218" s="132"/>
      <c r="FIC3218" s="132"/>
      <c r="FID3218" s="132"/>
      <c r="FIE3218" s="132"/>
      <c r="FIF3218" s="132"/>
      <c r="FIG3218" s="132"/>
      <c r="FIH3218" s="132"/>
      <c r="FII3218" s="132"/>
      <c r="FIJ3218" s="132"/>
      <c r="FIK3218" s="132"/>
      <c r="FIL3218" s="132"/>
      <c r="FIM3218" s="132"/>
      <c r="FIN3218" s="132"/>
      <c r="FIO3218" s="132"/>
      <c r="FIP3218" s="132"/>
      <c r="FIQ3218" s="132"/>
      <c r="FIR3218" s="132"/>
      <c r="FIS3218" s="132"/>
      <c r="FIT3218" s="132"/>
      <c r="FIU3218" s="132"/>
      <c r="FIV3218" s="132"/>
      <c r="FIW3218" s="132"/>
      <c r="FIX3218" s="132"/>
      <c r="FIY3218" s="132"/>
      <c r="FIZ3218" s="132"/>
      <c r="FJA3218" s="132"/>
      <c r="FJB3218" s="132"/>
      <c r="FJC3218" s="132"/>
      <c r="FJD3218" s="132"/>
      <c r="FJE3218" s="132"/>
      <c r="FJF3218" s="132"/>
      <c r="FJG3218" s="132"/>
      <c r="FJH3218" s="132"/>
      <c r="FJI3218" s="132"/>
      <c r="FJJ3218" s="132"/>
      <c r="FJK3218" s="132"/>
      <c r="FJL3218" s="132"/>
      <c r="FJM3218" s="132"/>
      <c r="FJN3218" s="132"/>
      <c r="FJO3218" s="132"/>
      <c r="FJP3218" s="132"/>
      <c r="FJQ3218" s="132"/>
      <c r="FJR3218" s="132"/>
      <c r="FJS3218" s="132"/>
      <c r="FJT3218" s="132"/>
      <c r="FJU3218" s="132"/>
      <c r="FJV3218" s="132"/>
      <c r="FJW3218" s="132"/>
      <c r="FJX3218" s="132"/>
      <c r="FJY3218" s="132"/>
      <c r="FJZ3218" s="132"/>
      <c r="FKA3218" s="132"/>
      <c r="FKB3218" s="132"/>
      <c r="FKC3218" s="132"/>
      <c r="FKD3218" s="132"/>
      <c r="FKE3218" s="132"/>
      <c r="FKF3218" s="132"/>
      <c r="FKG3218" s="132"/>
      <c r="FKH3218" s="132"/>
      <c r="FKI3218" s="132"/>
      <c r="FKJ3218" s="132"/>
      <c r="FKK3218" s="132"/>
      <c r="FKL3218" s="132"/>
      <c r="FKM3218" s="132"/>
      <c r="FKN3218" s="132"/>
      <c r="FKO3218" s="132"/>
      <c r="FKP3218" s="132"/>
      <c r="FKQ3218" s="132"/>
      <c r="FKR3218" s="132"/>
      <c r="FKS3218" s="132"/>
      <c r="FKT3218" s="132"/>
      <c r="FKU3218" s="132"/>
      <c r="FKV3218" s="132"/>
      <c r="FKW3218" s="132"/>
      <c r="FKX3218" s="132"/>
      <c r="FKY3218" s="132"/>
      <c r="FKZ3218" s="132"/>
      <c r="FLA3218" s="132"/>
      <c r="FLB3218" s="132"/>
      <c r="FLC3218" s="132"/>
      <c r="FLD3218" s="132"/>
      <c r="FLE3218" s="132"/>
      <c r="FLF3218" s="132"/>
      <c r="FLG3218" s="132"/>
      <c r="FLH3218" s="132"/>
      <c r="FLI3218" s="132"/>
      <c r="FLJ3218" s="132"/>
      <c r="FLK3218" s="132"/>
      <c r="FLL3218" s="132"/>
      <c r="FLM3218" s="132"/>
      <c r="FLN3218" s="132"/>
      <c r="FLO3218" s="132"/>
      <c r="FLP3218" s="132"/>
      <c r="FLQ3218" s="132"/>
      <c r="FLR3218" s="132"/>
      <c r="FLS3218" s="132"/>
      <c r="FLT3218" s="132"/>
      <c r="FLU3218" s="132"/>
      <c r="FLV3218" s="132"/>
      <c r="FLW3218" s="132"/>
      <c r="FLX3218" s="132"/>
      <c r="FLY3218" s="132"/>
      <c r="FLZ3218" s="132"/>
      <c r="FMA3218" s="132"/>
      <c r="FMB3218" s="132"/>
      <c r="FMC3218" s="132"/>
      <c r="FMD3218" s="132"/>
      <c r="FME3218" s="132"/>
      <c r="FMF3218" s="132"/>
      <c r="FMG3218" s="132"/>
      <c r="FMH3218" s="132"/>
      <c r="FMI3218" s="132"/>
      <c r="FMJ3218" s="132"/>
      <c r="FMK3218" s="132"/>
      <c r="FML3218" s="132"/>
      <c r="FMM3218" s="132"/>
      <c r="FMN3218" s="132"/>
      <c r="FMO3218" s="132"/>
      <c r="FMP3218" s="132"/>
      <c r="FMQ3218" s="132"/>
      <c r="FMR3218" s="132"/>
      <c r="FMS3218" s="132"/>
      <c r="FMT3218" s="132"/>
      <c r="FMU3218" s="132"/>
      <c r="FMV3218" s="132"/>
      <c r="FMW3218" s="132"/>
      <c r="FMX3218" s="132"/>
      <c r="FMY3218" s="132"/>
      <c r="FMZ3218" s="132"/>
      <c r="FNA3218" s="132"/>
      <c r="FNB3218" s="132"/>
      <c r="FNC3218" s="132"/>
      <c r="FND3218" s="132"/>
      <c r="FNE3218" s="132"/>
      <c r="FNF3218" s="132"/>
      <c r="FNG3218" s="132"/>
      <c r="FNH3218" s="132"/>
      <c r="FNI3218" s="132"/>
      <c r="FNJ3218" s="132"/>
      <c r="FNK3218" s="132"/>
      <c r="FNL3218" s="132"/>
      <c r="FNM3218" s="132"/>
      <c r="FNN3218" s="132"/>
      <c r="FNO3218" s="132"/>
      <c r="FNP3218" s="132"/>
      <c r="FNQ3218" s="132"/>
      <c r="FNR3218" s="132"/>
      <c r="FNS3218" s="132"/>
      <c r="FNT3218" s="132"/>
      <c r="FNU3218" s="132"/>
      <c r="FNV3218" s="132"/>
      <c r="FNW3218" s="132"/>
      <c r="FNX3218" s="132"/>
      <c r="FNY3218" s="132"/>
      <c r="FNZ3218" s="132"/>
      <c r="FOA3218" s="132"/>
      <c r="FOB3218" s="132"/>
      <c r="FOC3218" s="132"/>
      <c r="FOD3218" s="132"/>
      <c r="FOE3218" s="132"/>
      <c r="FOF3218" s="132"/>
      <c r="FOG3218" s="132"/>
      <c r="FOH3218" s="132"/>
      <c r="FOI3218" s="132"/>
      <c r="FOJ3218" s="132"/>
      <c r="FOK3218" s="132"/>
      <c r="FOL3218" s="132"/>
      <c r="FOM3218" s="132"/>
      <c r="FON3218" s="132"/>
      <c r="FOO3218" s="132"/>
      <c r="FOP3218" s="132"/>
      <c r="FOQ3218" s="132"/>
      <c r="FOR3218" s="132"/>
      <c r="FOS3218" s="132"/>
      <c r="FOT3218" s="132"/>
      <c r="FOU3218" s="132"/>
      <c r="FOV3218" s="132"/>
      <c r="FOW3218" s="132"/>
      <c r="FOX3218" s="132"/>
      <c r="FOY3218" s="132"/>
      <c r="FOZ3218" s="132"/>
      <c r="FPA3218" s="132"/>
      <c r="FPB3218" s="132"/>
      <c r="FPC3218" s="132"/>
      <c r="FPD3218" s="132"/>
      <c r="FPE3218" s="132"/>
      <c r="FPF3218" s="132"/>
      <c r="FPG3218" s="132"/>
      <c r="FPH3218" s="132"/>
      <c r="FPI3218" s="132"/>
      <c r="FPJ3218" s="132"/>
      <c r="FPK3218" s="132"/>
      <c r="FPL3218" s="132"/>
      <c r="FPM3218" s="132"/>
      <c r="FPN3218" s="132"/>
      <c r="FPO3218" s="132"/>
      <c r="FPP3218" s="132"/>
      <c r="FPQ3218" s="132"/>
      <c r="FPR3218" s="132"/>
      <c r="FPS3218" s="132"/>
      <c r="FPT3218" s="132"/>
      <c r="FPU3218" s="132"/>
      <c r="FPV3218" s="132"/>
      <c r="FPW3218" s="132"/>
      <c r="FPX3218" s="132"/>
      <c r="FPY3218" s="132"/>
      <c r="FPZ3218" s="132"/>
      <c r="FQA3218" s="132"/>
      <c r="FQB3218" s="132"/>
      <c r="FQC3218" s="132"/>
      <c r="FQD3218" s="132"/>
      <c r="FQE3218" s="132"/>
      <c r="FQF3218" s="132"/>
      <c r="FQG3218" s="132"/>
      <c r="FQH3218" s="132"/>
      <c r="FQI3218" s="132"/>
      <c r="FQJ3218" s="132"/>
      <c r="FQK3218" s="132"/>
      <c r="FQL3218" s="132"/>
      <c r="FQM3218" s="132"/>
      <c r="FQN3218" s="132"/>
      <c r="FQO3218" s="132"/>
      <c r="FQP3218" s="132"/>
      <c r="FQQ3218" s="132"/>
      <c r="FQR3218" s="132"/>
      <c r="FQS3218" s="132"/>
      <c r="FQT3218" s="132"/>
      <c r="FQU3218" s="132"/>
      <c r="FQV3218" s="132"/>
      <c r="FQW3218" s="132"/>
      <c r="FQX3218" s="132"/>
      <c r="FQY3218" s="132"/>
      <c r="FQZ3218" s="132"/>
      <c r="FRA3218" s="132"/>
      <c r="FRB3218" s="132"/>
      <c r="FRC3218" s="132"/>
      <c r="FRD3218" s="132"/>
      <c r="FRE3218" s="132"/>
      <c r="FRF3218" s="132"/>
      <c r="FRG3218" s="132"/>
      <c r="FRH3218" s="132"/>
      <c r="FRI3218" s="132"/>
      <c r="FRJ3218" s="132"/>
      <c r="FRK3218" s="132"/>
      <c r="FRL3218" s="132"/>
      <c r="FRM3218" s="132"/>
      <c r="FRN3218" s="132"/>
      <c r="FRO3218" s="132"/>
      <c r="FRP3218" s="132"/>
      <c r="FRQ3218" s="132"/>
      <c r="FRR3218" s="132"/>
      <c r="FRS3218" s="132"/>
      <c r="FRT3218" s="132"/>
      <c r="FRU3218" s="132"/>
      <c r="FRV3218" s="132"/>
      <c r="FRW3218" s="132"/>
      <c r="FRX3218" s="132"/>
      <c r="FRY3218" s="132"/>
      <c r="FRZ3218" s="132"/>
      <c r="FSA3218" s="132"/>
      <c r="FSB3218" s="132"/>
      <c r="FSC3218" s="132"/>
      <c r="FSD3218" s="132"/>
      <c r="FSE3218" s="132"/>
      <c r="FSF3218" s="132"/>
      <c r="FSG3218" s="132"/>
      <c r="FSH3218" s="132"/>
      <c r="FSI3218" s="132"/>
      <c r="FSJ3218" s="132"/>
      <c r="FSK3218" s="132"/>
      <c r="FSL3218" s="132"/>
      <c r="FSM3218" s="132"/>
      <c r="FSN3218" s="132"/>
      <c r="FSO3218" s="132"/>
      <c r="FSP3218" s="132"/>
      <c r="FSQ3218" s="132"/>
      <c r="FSR3218" s="132"/>
      <c r="FSS3218" s="132"/>
      <c r="FST3218" s="132"/>
      <c r="FSU3218" s="132"/>
      <c r="FSV3218" s="132"/>
      <c r="FSW3218" s="132"/>
      <c r="FSX3218" s="132"/>
      <c r="FSY3218" s="132"/>
      <c r="FSZ3218" s="132"/>
      <c r="FTA3218" s="132"/>
      <c r="FTB3218" s="132"/>
      <c r="FTC3218" s="132"/>
      <c r="FTD3218" s="132"/>
      <c r="FTE3218" s="132"/>
      <c r="FTF3218" s="132"/>
      <c r="FTG3218" s="132"/>
      <c r="FTH3218" s="132"/>
      <c r="FTI3218" s="132"/>
      <c r="FTJ3218" s="132"/>
      <c r="FTK3218" s="132"/>
      <c r="FTL3218" s="132"/>
      <c r="FTM3218" s="132"/>
      <c r="FTN3218" s="132"/>
      <c r="FTO3218" s="132"/>
      <c r="FTP3218" s="132"/>
      <c r="FTQ3218" s="132"/>
      <c r="FTR3218" s="132"/>
      <c r="FTS3218" s="132"/>
      <c r="FTT3218" s="132"/>
      <c r="FTU3218" s="132"/>
      <c r="FTV3218" s="132"/>
      <c r="FTW3218" s="132"/>
      <c r="FTX3218" s="132"/>
      <c r="FTY3218" s="132"/>
      <c r="FTZ3218" s="132"/>
      <c r="FUA3218" s="132"/>
      <c r="FUB3218" s="132"/>
      <c r="FUC3218" s="132"/>
      <c r="FUD3218" s="132"/>
      <c r="FUE3218" s="132"/>
      <c r="FUF3218" s="132"/>
      <c r="FUG3218" s="132"/>
      <c r="FUH3218" s="132"/>
      <c r="FUI3218" s="132"/>
      <c r="FUJ3218" s="132"/>
      <c r="FUK3218" s="132"/>
      <c r="FUL3218" s="132"/>
      <c r="FUM3218" s="132"/>
      <c r="FUN3218" s="132"/>
      <c r="FUO3218" s="132"/>
      <c r="FUP3218" s="132"/>
      <c r="FUQ3218" s="132"/>
      <c r="FUR3218" s="132"/>
      <c r="FUS3218" s="132"/>
      <c r="FUT3218" s="132"/>
      <c r="FUU3218" s="132"/>
      <c r="FUV3218" s="132"/>
      <c r="FUW3218" s="132"/>
      <c r="FUX3218" s="132"/>
      <c r="FUY3218" s="132"/>
      <c r="FUZ3218" s="132"/>
      <c r="FVA3218" s="132"/>
      <c r="FVB3218" s="132"/>
      <c r="FVC3218" s="132"/>
      <c r="FVD3218" s="132"/>
      <c r="FVE3218" s="132"/>
      <c r="FVF3218" s="132"/>
      <c r="FVG3218" s="132"/>
      <c r="FVH3218" s="132"/>
      <c r="FVI3218" s="132"/>
      <c r="FVJ3218" s="132"/>
      <c r="FVK3218" s="132"/>
      <c r="FVL3218" s="132"/>
      <c r="FVM3218" s="132"/>
      <c r="FVN3218" s="132"/>
      <c r="FVO3218" s="132"/>
      <c r="FVP3218" s="132"/>
      <c r="FVQ3218" s="132"/>
      <c r="FVR3218" s="132"/>
      <c r="FVS3218" s="132"/>
      <c r="FVT3218" s="132"/>
      <c r="FVU3218" s="132"/>
      <c r="FVV3218" s="132"/>
      <c r="FVW3218" s="132"/>
      <c r="FVX3218" s="132"/>
      <c r="FVY3218" s="132"/>
      <c r="FVZ3218" s="132"/>
      <c r="FWA3218" s="132"/>
      <c r="FWB3218" s="132"/>
      <c r="FWC3218" s="132"/>
      <c r="FWD3218" s="132"/>
      <c r="FWE3218" s="132"/>
      <c r="FWF3218" s="132"/>
      <c r="FWG3218" s="132"/>
      <c r="FWH3218" s="132"/>
      <c r="FWI3218" s="132"/>
      <c r="FWJ3218" s="132"/>
      <c r="FWK3218" s="132"/>
      <c r="FWL3218" s="132"/>
      <c r="FWM3218" s="132"/>
      <c r="FWN3218" s="132"/>
      <c r="FWO3218" s="132"/>
      <c r="FWP3218" s="132"/>
      <c r="FWQ3218" s="132"/>
      <c r="FWR3218" s="132"/>
      <c r="FWS3218" s="132"/>
      <c r="FWT3218" s="132"/>
      <c r="FWU3218" s="132"/>
      <c r="FWV3218" s="132"/>
      <c r="FWW3218" s="132"/>
      <c r="FWX3218" s="132"/>
      <c r="FWY3218" s="132"/>
      <c r="FWZ3218" s="132"/>
      <c r="FXA3218" s="132"/>
      <c r="FXB3218" s="132"/>
      <c r="FXC3218" s="132"/>
      <c r="FXD3218" s="132"/>
      <c r="FXE3218" s="132"/>
      <c r="FXF3218" s="132"/>
      <c r="FXG3218" s="132"/>
      <c r="FXH3218" s="132"/>
      <c r="FXI3218" s="132"/>
      <c r="FXJ3218" s="132"/>
      <c r="FXK3218" s="132"/>
      <c r="FXL3218" s="132"/>
      <c r="FXM3218" s="132"/>
      <c r="FXN3218" s="132"/>
      <c r="FXO3218" s="132"/>
      <c r="FXP3218" s="132"/>
      <c r="FXQ3218" s="132"/>
      <c r="FXR3218" s="132"/>
      <c r="FXS3218" s="132"/>
      <c r="FXT3218" s="132"/>
      <c r="FXU3218" s="132"/>
      <c r="FXV3218" s="132"/>
      <c r="FXW3218" s="132"/>
      <c r="FXX3218" s="132"/>
      <c r="FXY3218" s="132"/>
      <c r="FXZ3218" s="132"/>
      <c r="FYA3218" s="132"/>
      <c r="FYB3218" s="132"/>
      <c r="FYC3218" s="132"/>
      <c r="FYD3218" s="132"/>
      <c r="FYE3218" s="132"/>
      <c r="FYF3218" s="132"/>
      <c r="FYG3218" s="132"/>
      <c r="FYH3218" s="132"/>
      <c r="FYI3218" s="132"/>
      <c r="FYJ3218" s="132"/>
      <c r="FYK3218" s="132"/>
      <c r="FYL3218" s="132"/>
      <c r="FYM3218" s="132"/>
      <c r="FYN3218" s="132"/>
      <c r="FYO3218" s="132"/>
      <c r="FYP3218" s="132"/>
      <c r="FYQ3218" s="132"/>
      <c r="FYR3218" s="132"/>
      <c r="FYS3218" s="132"/>
      <c r="FYT3218" s="132"/>
      <c r="FYU3218" s="132"/>
      <c r="FYV3218" s="132"/>
      <c r="FYW3218" s="132"/>
      <c r="FYX3218" s="132"/>
      <c r="FYY3218" s="132"/>
      <c r="FYZ3218" s="132"/>
      <c r="FZA3218" s="132"/>
      <c r="FZB3218" s="132"/>
      <c r="FZC3218" s="132"/>
      <c r="FZD3218" s="132"/>
      <c r="FZE3218" s="132"/>
      <c r="FZF3218" s="132"/>
      <c r="FZG3218" s="132"/>
      <c r="FZH3218" s="132"/>
      <c r="FZI3218" s="132"/>
      <c r="FZJ3218" s="132"/>
      <c r="FZK3218" s="132"/>
      <c r="FZL3218" s="132"/>
      <c r="FZM3218" s="132"/>
      <c r="FZN3218" s="132"/>
      <c r="FZO3218" s="132"/>
      <c r="FZP3218" s="132"/>
      <c r="FZQ3218" s="132"/>
      <c r="FZR3218" s="132"/>
      <c r="FZS3218" s="132"/>
      <c r="FZT3218" s="132"/>
      <c r="FZU3218" s="132"/>
      <c r="FZV3218" s="132"/>
      <c r="FZW3218" s="132"/>
      <c r="FZX3218" s="132"/>
      <c r="FZY3218" s="132"/>
      <c r="FZZ3218" s="132"/>
      <c r="GAA3218" s="132"/>
      <c r="GAB3218" s="132"/>
      <c r="GAC3218" s="132"/>
      <c r="GAD3218" s="132"/>
      <c r="GAE3218" s="132"/>
      <c r="GAF3218" s="132"/>
      <c r="GAG3218" s="132"/>
      <c r="GAH3218" s="132"/>
      <c r="GAI3218" s="132"/>
      <c r="GAJ3218" s="132"/>
      <c r="GAK3218" s="132"/>
      <c r="GAL3218" s="132"/>
      <c r="GAM3218" s="132"/>
      <c r="GAN3218" s="132"/>
      <c r="GAO3218" s="132"/>
      <c r="GAP3218" s="132"/>
      <c r="GAQ3218" s="132"/>
      <c r="GAR3218" s="132"/>
      <c r="GAS3218" s="132"/>
      <c r="GAT3218" s="132"/>
      <c r="GAU3218" s="132"/>
      <c r="GAV3218" s="132"/>
      <c r="GAW3218" s="132"/>
      <c r="GAX3218" s="132"/>
      <c r="GAY3218" s="132"/>
      <c r="GAZ3218" s="132"/>
      <c r="GBA3218" s="132"/>
      <c r="GBB3218" s="132"/>
      <c r="GBC3218" s="132"/>
      <c r="GBD3218" s="132"/>
      <c r="GBE3218" s="132"/>
      <c r="GBF3218" s="132"/>
      <c r="GBG3218" s="132"/>
      <c r="GBH3218" s="132"/>
      <c r="GBI3218" s="132"/>
      <c r="GBJ3218" s="132"/>
      <c r="GBK3218" s="132"/>
      <c r="GBL3218" s="132"/>
      <c r="GBM3218" s="132"/>
      <c r="GBN3218" s="132"/>
      <c r="GBO3218" s="132"/>
      <c r="GBP3218" s="132"/>
      <c r="GBQ3218" s="132"/>
      <c r="GBR3218" s="132"/>
      <c r="GBS3218" s="132"/>
      <c r="GBT3218" s="132"/>
      <c r="GBU3218" s="132"/>
      <c r="GBV3218" s="132"/>
      <c r="GBW3218" s="132"/>
      <c r="GBX3218" s="132"/>
      <c r="GBY3218" s="132"/>
      <c r="GBZ3218" s="132"/>
      <c r="GCA3218" s="132"/>
      <c r="GCB3218" s="132"/>
      <c r="GCC3218" s="132"/>
      <c r="GCD3218" s="132"/>
      <c r="GCE3218" s="132"/>
      <c r="GCF3218" s="132"/>
      <c r="GCG3218" s="132"/>
      <c r="GCH3218" s="132"/>
      <c r="GCI3218" s="132"/>
      <c r="GCJ3218" s="132"/>
      <c r="GCK3218" s="132"/>
      <c r="GCL3218" s="132"/>
      <c r="GCM3218" s="132"/>
      <c r="GCN3218" s="132"/>
      <c r="GCO3218" s="132"/>
      <c r="GCP3218" s="132"/>
      <c r="GCQ3218" s="132"/>
      <c r="GCR3218" s="132"/>
      <c r="GCS3218" s="132"/>
      <c r="GCT3218" s="132"/>
      <c r="GCU3218" s="132"/>
      <c r="GCV3218" s="132"/>
      <c r="GCW3218" s="132"/>
      <c r="GCX3218" s="132"/>
      <c r="GCY3218" s="132"/>
      <c r="GCZ3218" s="132"/>
      <c r="GDA3218" s="132"/>
      <c r="GDB3218" s="132"/>
      <c r="GDC3218" s="132"/>
      <c r="GDD3218" s="132"/>
      <c r="GDE3218" s="132"/>
      <c r="GDF3218" s="132"/>
      <c r="GDG3218" s="132"/>
      <c r="GDH3218" s="132"/>
      <c r="GDI3218" s="132"/>
      <c r="GDJ3218" s="132"/>
      <c r="GDK3218" s="132"/>
      <c r="GDL3218" s="132"/>
      <c r="GDM3218" s="132"/>
      <c r="GDN3218" s="132"/>
      <c r="GDO3218" s="132"/>
      <c r="GDP3218" s="132"/>
      <c r="GDQ3218" s="132"/>
      <c r="GDR3218" s="132"/>
      <c r="GDS3218" s="132"/>
      <c r="GDT3218" s="132"/>
      <c r="GDU3218" s="132"/>
      <c r="GDV3218" s="132"/>
      <c r="GDW3218" s="132"/>
      <c r="GDX3218" s="132"/>
      <c r="GDY3218" s="132"/>
      <c r="GDZ3218" s="132"/>
      <c r="GEA3218" s="132"/>
      <c r="GEB3218" s="132"/>
      <c r="GEC3218" s="132"/>
      <c r="GED3218" s="132"/>
      <c r="GEE3218" s="132"/>
      <c r="GEF3218" s="132"/>
      <c r="GEG3218" s="132"/>
      <c r="GEH3218" s="132"/>
      <c r="GEI3218" s="132"/>
      <c r="GEJ3218" s="132"/>
      <c r="GEK3218" s="132"/>
      <c r="GEL3218" s="132"/>
      <c r="GEM3218" s="132"/>
      <c r="GEN3218" s="132"/>
      <c r="GEO3218" s="132"/>
      <c r="GEP3218" s="132"/>
      <c r="GEQ3218" s="132"/>
      <c r="GER3218" s="132"/>
      <c r="GES3218" s="132"/>
      <c r="GET3218" s="132"/>
      <c r="GEU3218" s="132"/>
      <c r="GEV3218" s="132"/>
      <c r="GEW3218" s="132"/>
      <c r="GEX3218" s="132"/>
      <c r="GEY3218" s="132"/>
      <c r="GEZ3218" s="132"/>
      <c r="GFA3218" s="132"/>
      <c r="GFB3218" s="132"/>
      <c r="GFC3218" s="132"/>
      <c r="GFD3218" s="132"/>
      <c r="GFE3218" s="132"/>
      <c r="GFF3218" s="132"/>
      <c r="GFG3218" s="132"/>
      <c r="GFH3218" s="132"/>
      <c r="GFI3218" s="132"/>
      <c r="GFJ3218" s="132"/>
      <c r="GFK3218" s="132"/>
      <c r="GFL3218" s="132"/>
      <c r="GFM3218" s="132"/>
      <c r="GFN3218" s="132"/>
      <c r="GFO3218" s="132"/>
      <c r="GFP3218" s="132"/>
      <c r="GFQ3218" s="132"/>
      <c r="GFR3218" s="132"/>
      <c r="GFS3218" s="132"/>
      <c r="GFT3218" s="132"/>
      <c r="GFU3218" s="132"/>
      <c r="GFV3218" s="132"/>
      <c r="GFW3218" s="132"/>
      <c r="GFX3218" s="132"/>
      <c r="GFY3218" s="132"/>
      <c r="GFZ3218" s="132"/>
      <c r="GGA3218" s="132"/>
      <c r="GGB3218" s="132"/>
      <c r="GGC3218" s="132"/>
      <c r="GGD3218" s="132"/>
      <c r="GGE3218" s="132"/>
      <c r="GGF3218" s="132"/>
      <c r="GGG3218" s="132"/>
      <c r="GGH3218" s="132"/>
      <c r="GGI3218" s="132"/>
      <c r="GGJ3218" s="132"/>
      <c r="GGK3218" s="132"/>
      <c r="GGL3218" s="132"/>
      <c r="GGM3218" s="132"/>
      <c r="GGN3218" s="132"/>
      <c r="GGO3218" s="132"/>
      <c r="GGP3218" s="132"/>
      <c r="GGQ3218" s="132"/>
      <c r="GGR3218" s="132"/>
      <c r="GGS3218" s="132"/>
      <c r="GGT3218" s="132"/>
      <c r="GGU3218" s="132"/>
      <c r="GGV3218" s="132"/>
      <c r="GGW3218" s="132"/>
      <c r="GGX3218" s="132"/>
      <c r="GGY3218" s="132"/>
      <c r="GGZ3218" s="132"/>
      <c r="GHA3218" s="132"/>
      <c r="GHB3218" s="132"/>
      <c r="GHC3218" s="132"/>
      <c r="GHD3218" s="132"/>
      <c r="GHE3218" s="132"/>
      <c r="GHF3218" s="132"/>
      <c r="GHG3218" s="132"/>
      <c r="GHH3218" s="132"/>
      <c r="GHI3218" s="132"/>
      <c r="GHJ3218" s="132"/>
      <c r="GHK3218" s="132"/>
      <c r="GHL3218" s="132"/>
      <c r="GHM3218" s="132"/>
      <c r="GHN3218" s="132"/>
      <c r="GHO3218" s="132"/>
      <c r="GHP3218" s="132"/>
      <c r="GHQ3218" s="132"/>
      <c r="GHR3218" s="132"/>
      <c r="GHS3218" s="132"/>
      <c r="GHT3218" s="132"/>
      <c r="GHU3218" s="132"/>
      <c r="GHV3218" s="132"/>
      <c r="GHW3218" s="132"/>
      <c r="GHX3218" s="132"/>
      <c r="GHY3218" s="132"/>
      <c r="GHZ3218" s="132"/>
      <c r="GIA3218" s="132"/>
      <c r="GIB3218" s="132"/>
      <c r="GIC3218" s="132"/>
      <c r="GID3218" s="132"/>
      <c r="GIE3218" s="132"/>
      <c r="GIF3218" s="132"/>
      <c r="GIG3218" s="132"/>
      <c r="GIH3218" s="132"/>
      <c r="GII3218" s="132"/>
      <c r="GIJ3218" s="132"/>
      <c r="GIK3218" s="132"/>
      <c r="GIL3218" s="132"/>
      <c r="GIM3218" s="132"/>
      <c r="GIN3218" s="132"/>
      <c r="GIO3218" s="132"/>
      <c r="GIP3218" s="132"/>
      <c r="GIQ3218" s="132"/>
      <c r="GIR3218" s="132"/>
      <c r="GIS3218" s="132"/>
      <c r="GIT3218" s="132"/>
      <c r="GIU3218" s="132"/>
      <c r="GIV3218" s="132"/>
      <c r="GIW3218" s="132"/>
      <c r="GIX3218" s="132"/>
      <c r="GIY3218" s="132"/>
      <c r="GIZ3218" s="132"/>
      <c r="GJA3218" s="132"/>
      <c r="GJB3218" s="132"/>
      <c r="GJC3218" s="132"/>
      <c r="GJD3218" s="132"/>
      <c r="GJE3218" s="132"/>
      <c r="GJF3218" s="132"/>
      <c r="GJG3218" s="132"/>
      <c r="GJH3218" s="132"/>
      <c r="GJI3218" s="132"/>
      <c r="GJJ3218" s="132"/>
      <c r="GJK3218" s="132"/>
      <c r="GJL3218" s="132"/>
      <c r="GJM3218" s="132"/>
      <c r="GJN3218" s="132"/>
      <c r="GJO3218" s="132"/>
      <c r="GJP3218" s="132"/>
      <c r="GJQ3218" s="132"/>
      <c r="GJR3218" s="132"/>
      <c r="GJS3218" s="132"/>
      <c r="GJT3218" s="132"/>
      <c r="GJU3218" s="132"/>
      <c r="GJV3218" s="132"/>
      <c r="GJW3218" s="132"/>
      <c r="GJX3218" s="132"/>
      <c r="GJY3218" s="132"/>
      <c r="GJZ3218" s="132"/>
      <c r="GKA3218" s="132"/>
      <c r="GKB3218" s="132"/>
      <c r="GKC3218" s="132"/>
      <c r="GKD3218" s="132"/>
      <c r="GKE3218" s="132"/>
      <c r="GKF3218" s="132"/>
      <c r="GKG3218" s="132"/>
      <c r="GKH3218" s="132"/>
      <c r="GKI3218" s="132"/>
      <c r="GKJ3218" s="132"/>
      <c r="GKK3218" s="132"/>
      <c r="GKL3218" s="132"/>
      <c r="GKM3218" s="132"/>
      <c r="GKN3218" s="132"/>
      <c r="GKO3218" s="132"/>
      <c r="GKP3218" s="132"/>
      <c r="GKQ3218" s="132"/>
      <c r="GKR3218" s="132"/>
      <c r="GKS3218" s="132"/>
      <c r="GKT3218" s="132"/>
      <c r="GKU3218" s="132"/>
      <c r="GKV3218" s="132"/>
      <c r="GKW3218" s="132"/>
      <c r="GKX3218" s="132"/>
      <c r="GKY3218" s="132"/>
      <c r="GKZ3218" s="132"/>
      <c r="GLA3218" s="132"/>
      <c r="GLB3218" s="132"/>
      <c r="GLC3218" s="132"/>
      <c r="GLD3218" s="132"/>
      <c r="GLE3218" s="132"/>
      <c r="GLF3218" s="132"/>
      <c r="GLG3218" s="132"/>
      <c r="GLH3218" s="132"/>
      <c r="GLI3218" s="132"/>
      <c r="GLJ3218" s="132"/>
      <c r="GLK3218" s="132"/>
      <c r="GLL3218" s="132"/>
      <c r="GLM3218" s="132"/>
      <c r="GLN3218" s="132"/>
      <c r="GLO3218" s="132"/>
      <c r="GLP3218" s="132"/>
      <c r="GLQ3218" s="132"/>
      <c r="GLR3218" s="132"/>
      <c r="GLS3218" s="132"/>
      <c r="GLT3218" s="132"/>
      <c r="GLU3218" s="132"/>
      <c r="GLV3218" s="132"/>
      <c r="GLW3218" s="132"/>
      <c r="GLX3218" s="132"/>
      <c r="GLY3218" s="132"/>
      <c r="GLZ3218" s="132"/>
      <c r="GMA3218" s="132"/>
      <c r="GMB3218" s="132"/>
      <c r="GMC3218" s="132"/>
      <c r="GMD3218" s="132"/>
      <c r="GME3218" s="132"/>
      <c r="GMF3218" s="132"/>
      <c r="GMG3218" s="132"/>
      <c r="GMH3218" s="132"/>
      <c r="GMI3218" s="132"/>
      <c r="GMJ3218" s="132"/>
      <c r="GMK3218" s="132"/>
      <c r="GML3218" s="132"/>
      <c r="GMM3218" s="132"/>
      <c r="GMN3218" s="132"/>
      <c r="GMO3218" s="132"/>
      <c r="GMP3218" s="132"/>
      <c r="GMQ3218" s="132"/>
      <c r="GMR3218" s="132"/>
      <c r="GMS3218" s="132"/>
      <c r="GMT3218" s="132"/>
      <c r="GMU3218" s="132"/>
      <c r="GMV3218" s="132"/>
      <c r="GMW3218" s="132"/>
      <c r="GMX3218" s="132"/>
      <c r="GMY3218" s="132"/>
      <c r="GMZ3218" s="132"/>
      <c r="GNA3218" s="132"/>
      <c r="GNB3218" s="132"/>
      <c r="GNC3218" s="132"/>
      <c r="GND3218" s="132"/>
      <c r="GNE3218" s="132"/>
      <c r="GNF3218" s="132"/>
      <c r="GNG3218" s="132"/>
      <c r="GNH3218" s="132"/>
      <c r="GNI3218" s="132"/>
      <c r="GNJ3218" s="132"/>
      <c r="GNK3218" s="132"/>
      <c r="GNL3218" s="132"/>
      <c r="GNM3218" s="132"/>
      <c r="GNN3218" s="132"/>
      <c r="GNO3218" s="132"/>
      <c r="GNP3218" s="132"/>
      <c r="GNQ3218" s="132"/>
      <c r="GNR3218" s="132"/>
      <c r="GNS3218" s="132"/>
      <c r="GNT3218" s="132"/>
      <c r="GNU3218" s="132"/>
      <c r="GNV3218" s="132"/>
      <c r="GNW3218" s="132"/>
      <c r="GNX3218" s="132"/>
      <c r="GNY3218" s="132"/>
      <c r="GNZ3218" s="132"/>
      <c r="GOA3218" s="132"/>
      <c r="GOB3218" s="132"/>
      <c r="GOC3218" s="132"/>
      <c r="GOD3218" s="132"/>
      <c r="GOE3218" s="132"/>
      <c r="GOF3218" s="132"/>
      <c r="GOG3218" s="132"/>
      <c r="GOH3218" s="132"/>
      <c r="GOI3218" s="132"/>
      <c r="GOJ3218" s="132"/>
      <c r="GOK3218" s="132"/>
      <c r="GOL3218" s="132"/>
      <c r="GOM3218" s="132"/>
      <c r="GON3218" s="132"/>
      <c r="GOO3218" s="132"/>
      <c r="GOP3218" s="132"/>
      <c r="GOQ3218" s="132"/>
      <c r="GOR3218" s="132"/>
      <c r="GOS3218" s="132"/>
      <c r="GOT3218" s="132"/>
      <c r="GOU3218" s="132"/>
      <c r="GOV3218" s="132"/>
      <c r="GOW3218" s="132"/>
      <c r="GOX3218" s="132"/>
      <c r="GOY3218" s="132"/>
      <c r="GOZ3218" s="132"/>
      <c r="GPA3218" s="132"/>
      <c r="GPB3218" s="132"/>
      <c r="GPC3218" s="132"/>
      <c r="GPD3218" s="132"/>
      <c r="GPE3218" s="132"/>
      <c r="GPF3218" s="132"/>
      <c r="GPG3218" s="132"/>
      <c r="GPH3218" s="132"/>
      <c r="GPI3218" s="132"/>
      <c r="GPJ3218" s="132"/>
      <c r="GPK3218" s="132"/>
      <c r="GPL3218" s="132"/>
      <c r="GPM3218" s="132"/>
      <c r="GPN3218" s="132"/>
      <c r="GPO3218" s="132"/>
      <c r="GPP3218" s="132"/>
      <c r="GPQ3218" s="132"/>
      <c r="GPR3218" s="132"/>
      <c r="GPS3218" s="132"/>
      <c r="GPT3218" s="132"/>
      <c r="GPU3218" s="132"/>
      <c r="GPV3218" s="132"/>
      <c r="GPW3218" s="132"/>
      <c r="GPX3218" s="132"/>
      <c r="GPY3218" s="132"/>
      <c r="GPZ3218" s="132"/>
      <c r="GQA3218" s="132"/>
      <c r="GQB3218" s="132"/>
      <c r="GQC3218" s="132"/>
      <c r="GQD3218" s="132"/>
      <c r="GQE3218" s="132"/>
      <c r="GQF3218" s="132"/>
      <c r="GQG3218" s="132"/>
      <c r="GQH3218" s="132"/>
      <c r="GQI3218" s="132"/>
      <c r="GQJ3218" s="132"/>
      <c r="GQK3218" s="132"/>
      <c r="GQL3218" s="132"/>
      <c r="GQM3218" s="132"/>
      <c r="GQN3218" s="132"/>
      <c r="GQO3218" s="132"/>
      <c r="GQP3218" s="132"/>
      <c r="GQQ3218" s="132"/>
      <c r="GQR3218" s="132"/>
      <c r="GQS3218" s="132"/>
      <c r="GQT3218" s="132"/>
      <c r="GQU3218" s="132"/>
      <c r="GQV3218" s="132"/>
      <c r="GQW3218" s="132"/>
      <c r="GQX3218" s="132"/>
      <c r="GQY3218" s="132"/>
      <c r="GQZ3218" s="132"/>
      <c r="GRA3218" s="132"/>
      <c r="GRB3218" s="132"/>
      <c r="GRC3218" s="132"/>
      <c r="GRD3218" s="132"/>
      <c r="GRE3218" s="132"/>
      <c r="GRF3218" s="132"/>
      <c r="GRG3218" s="132"/>
      <c r="GRH3218" s="132"/>
      <c r="GRI3218" s="132"/>
      <c r="GRJ3218" s="132"/>
      <c r="GRK3218" s="132"/>
      <c r="GRL3218" s="132"/>
      <c r="GRM3218" s="132"/>
      <c r="GRN3218" s="132"/>
      <c r="GRO3218" s="132"/>
      <c r="GRP3218" s="132"/>
      <c r="GRQ3218" s="132"/>
      <c r="GRR3218" s="132"/>
      <c r="GRS3218" s="132"/>
      <c r="GRT3218" s="132"/>
      <c r="GRU3218" s="132"/>
      <c r="GRV3218" s="132"/>
      <c r="GRW3218" s="132"/>
      <c r="GRX3218" s="132"/>
      <c r="GRY3218" s="132"/>
      <c r="GRZ3218" s="132"/>
      <c r="GSA3218" s="132"/>
      <c r="GSB3218" s="132"/>
      <c r="GSC3218" s="132"/>
      <c r="GSD3218" s="132"/>
      <c r="GSE3218" s="132"/>
      <c r="GSF3218" s="132"/>
      <c r="GSG3218" s="132"/>
      <c r="GSH3218" s="132"/>
      <c r="GSI3218" s="132"/>
      <c r="GSJ3218" s="132"/>
      <c r="GSK3218" s="132"/>
      <c r="GSL3218" s="132"/>
      <c r="GSM3218" s="132"/>
      <c r="GSN3218" s="132"/>
      <c r="GSO3218" s="132"/>
      <c r="GSP3218" s="132"/>
      <c r="GSQ3218" s="132"/>
      <c r="GSR3218" s="132"/>
      <c r="GSS3218" s="132"/>
      <c r="GST3218" s="132"/>
      <c r="GSU3218" s="132"/>
      <c r="GSV3218" s="132"/>
      <c r="GSW3218" s="132"/>
      <c r="GSX3218" s="132"/>
      <c r="GSY3218" s="132"/>
      <c r="GSZ3218" s="132"/>
      <c r="GTA3218" s="132"/>
      <c r="GTB3218" s="132"/>
      <c r="GTC3218" s="132"/>
      <c r="GTD3218" s="132"/>
      <c r="GTE3218" s="132"/>
      <c r="GTF3218" s="132"/>
      <c r="GTG3218" s="132"/>
      <c r="GTH3218" s="132"/>
      <c r="GTI3218" s="132"/>
      <c r="GTJ3218" s="132"/>
      <c r="GTK3218" s="132"/>
      <c r="GTL3218" s="132"/>
      <c r="GTM3218" s="132"/>
      <c r="GTN3218" s="132"/>
      <c r="GTO3218" s="132"/>
      <c r="GTP3218" s="132"/>
      <c r="GTQ3218" s="132"/>
      <c r="GTR3218" s="132"/>
      <c r="GTS3218" s="132"/>
      <c r="GTT3218" s="132"/>
      <c r="GTU3218" s="132"/>
      <c r="GTV3218" s="132"/>
      <c r="GTW3218" s="132"/>
      <c r="GTX3218" s="132"/>
      <c r="GTY3218" s="132"/>
      <c r="GTZ3218" s="132"/>
      <c r="GUA3218" s="132"/>
      <c r="GUB3218" s="132"/>
      <c r="GUC3218" s="132"/>
      <c r="GUD3218" s="132"/>
      <c r="GUE3218" s="132"/>
      <c r="GUF3218" s="132"/>
      <c r="GUG3218" s="132"/>
      <c r="GUH3218" s="132"/>
      <c r="GUI3218" s="132"/>
      <c r="GUJ3218" s="132"/>
      <c r="GUK3218" s="132"/>
      <c r="GUL3218" s="132"/>
      <c r="GUM3218" s="132"/>
      <c r="GUN3218" s="132"/>
      <c r="GUO3218" s="132"/>
      <c r="GUP3218" s="132"/>
      <c r="GUQ3218" s="132"/>
      <c r="GUR3218" s="132"/>
      <c r="GUS3218" s="132"/>
      <c r="GUT3218" s="132"/>
      <c r="GUU3218" s="132"/>
      <c r="GUV3218" s="132"/>
      <c r="GUW3218" s="132"/>
      <c r="GUX3218" s="132"/>
      <c r="GUY3218" s="132"/>
      <c r="GUZ3218" s="132"/>
      <c r="GVA3218" s="132"/>
      <c r="GVB3218" s="132"/>
      <c r="GVC3218" s="132"/>
      <c r="GVD3218" s="132"/>
      <c r="GVE3218" s="132"/>
      <c r="GVF3218" s="132"/>
      <c r="GVG3218" s="132"/>
      <c r="GVH3218" s="132"/>
      <c r="GVI3218" s="132"/>
      <c r="GVJ3218" s="132"/>
      <c r="GVK3218" s="132"/>
      <c r="GVL3218" s="132"/>
      <c r="GVM3218" s="132"/>
      <c r="GVN3218" s="132"/>
      <c r="GVO3218" s="132"/>
      <c r="GVP3218" s="132"/>
      <c r="GVQ3218" s="132"/>
      <c r="GVR3218" s="132"/>
      <c r="GVS3218" s="132"/>
      <c r="GVT3218" s="132"/>
      <c r="GVU3218" s="132"/>
      <c r="GVV3218" s="132"/>
      <c r="GVW3218" s="132"/>
      <c r="GVX3218" s="132"/>
      <c r="GVY3218" s="132"/>
      <c r="GVZ3218" s="132"/>
      <c r="GWA3218" s="132"/>
      <c r="GWB3218" s="132"/>
      <c r="GWC3218" s="132"/>
      <c r="GWD3218" s="132"/>
      <c r="GWE3218" s="132"/>
      <c r="GWF3218" s="132"/>
      <c r="GWG3218" s="132"/>
      <c r="GWH3218" s="132"/>
      <c r="GWI3218" s="132"/>
      <c r="GWJ3218" s="132"/>
      <c r="GWK3218" s="132"/>
      <c r="GWL3218" s="132"/>
      <c r="GWM3218" s="132"/>
      <c r="GWN3218" s="132"/>
      <c r="GWO3218" s="132"/>
      <c r="GWP3218" s="132"/>
      <c r="GWQ3218" s="132"/>
      <c r="GWR3218" s="132"/>
      <c r="GWS3218" s="132"/>
      <c r="GWT3218" s="132"/>
      <c r="GWU3218" s="132"/>
      <c r="GWV3218" s="132"/>
      <c r="GWW3218" s="132"/>
      <c r="GWX3218" s="132"/>
      <c r="GWY3218" s="132"/>
      <c r="GWZ3218" s="132"/>
      <c r="GXA3218" s="132"/>
      <c r="GXB3218" s="132"/>
      <c r="GXC3218" s="132"/>
      <c r="GXD3218" s="132"/>
      <c r="GXE3218" s="132"/>
      <c r="GXF3218" s="132"/>
      <c r="GXG3218" s="132"/>
      <c r="GXH3218" s="132"/>
      <c r="GXI3218" s="132"/>
      <c r="GXJ3218" s="132"/>
      <c r="GXK3218" s="132"/>
      <c r="GXL3218" s="132"/>
      <c r="GXM3218" s="132"/>
      <c r="GXN3218" s="132"/>
      <c r="GXO3218" s="132"/>
      <c r="GXP3218" s="132"/>
      <c r="GXQ3218" s="132"/>
      <c r="GXR3218" s="132"/>
      <c r="GXS3218" s="132"/>
      <c r="GXT3218" s="132"/>
      <c r="GXU3218" s="132"/>
      <c r="GXV3218" s="132"/>
      <c r="GXW3218" s="132"/>
      <c r="GXX3218" s="132"/>
      <c r="GXY3218" s="132"/>
      <c r="GXZ3218" s="132"/>
      <c r="GYA3218" s="132"/>
      <c r="GYB3218" s="132"/>
      <c r="GYC3218" s="132"/>
      <c r="GYD3218" s="132"/>
      <c r="GYE3218" s="132"/>
      <c r="GYF3218" s="132"/>
      <c r="GYG3218" s="132"/>
      <c r="GYH3218" s="132"/>
      <c r="GYI3218" s="132"/>
      <c r="GYJ3218" s="132"/>
      <c r="GYK3218" s="132"/>
      <c r="GYL3218" s="132"/>
      <c r="GYM3218" s="132"/>
      <c r="GYN3218" s="132"/>
      <c r="GYO3218" s="132"/>
      <c r="GYP3218" s="132"/>
      <c r="GYQ3218" s="132"/>
      <c r="GYR3218" s="132"/>
      <c r="GYS3218" s="132"/>
      <c r="GYT3218" s="132"/>
      <c r="GYU3218" s="132"/>
      <c r="GYV3218" s="132"/>
      <c r="GYW3218" s="132"/>
      <c r="GYX3218" s="132"/>
      <c r="GYY3218" s="132"/>
      <c r="GYZ3218" s="132"/>
      <c r="GZA3218" s="132"/>
      <c r="GZB3218" s="132"/>
      <c r="GZC3218" s="132"/>
      <c r="GZD3218" s="132"/>
      <c r="GZE3218" s="132"/>
      <c r="GZF3218" s="132"/>
      <c r="GZG3218" s="132"/>
      <c r="GZH3218" s="132"/>
      <c r="GZI3218" s="132"/>
      <c r="GZJ3218" s="132"/>
      <c r="GZK3218" s="132"/>
      <c r="GZL3218" s="132"/>
      <c r="GZM3218" s="132"/>
      <c r="GZN3218" s="132"/>
      <c r="GZO3218" s="132"/>
      <c r="GZP3218" s="132"/>
      <c r="GZQ3218" s="132"/>
      <c r="GZR3218" s="132"/>
      <c r="GZS3218" s="132"/>
      <c r="GZT3218" s="132"/>
      <c r="GZU3218" s="132"/>
      <c r="GZV3218" s="132"/>
      <c r="GZW3218" s="132"/>
      <c r="GZX3218" s="132"/>
      <c r="GZY3218" s="132"/>
      <c r="GZZ3218" s="132"/>
      <c r="HAA3218" s="132"/>
      <c r="HAB3218" s="132"/>
      <c r="HAC3218" s="132"/>
      <c r="HAD3218" s="132"/>
      <c r="HAE3218" s="132"/>
      <c r="HAF3218" s="132"/>
      <c r="HAG3218" s="132"/>
      <c r="HAH3218" s="132"/>
      <c r="HAI3218" s="132"/>
      <c r="HAJ3218" s="132"/>
      <c r="HAK3218" s="132"/>
      <c r="HAL3218" s="132"/>
      <c r="HAM3218" s="132"/>
      <c r="HAN3218" s="132"/>
      <c r="HAO3218" s="132"/>
      <c r="HAP3218" s="132"/>
      <c r="HAQ3218" s="132"/>
      <c r="HAR3218" s="132"/>
      <c r="HAS3218" s="132"/>
      <c r="HAT3218" s="132"/>
      <c r="HAU3218" s="132"/>
      <c r="HAV3218" s="132"/>
      <c r="HAW3218" s="132"/>
      <c r="HAX3218" s="132"/>
      <c r="HAY3218" s="132"/>
      <c r="HAZ3218" s="132"/>
      <c r="HBA3218" s="132"/>
      <c r="HBB3218" s="132"/>
      <c r="HBC3218" s="132"/>
      <c r="HBD3218" s="132"/>
      <c r="HBE3218" s="132"/>
      <c r="HBF3218" s="132"/>
      <c r="HBG3218" s="132"/>
      <c r="HBH3218" s="132"/>
      <c r="HBI3218" s="132"/>
      <c r="HBJ3218" s="132"/>
      <c r="HBK3218" s="132"/>
      <c r="HBL3218" s="132"/>
      <c r="HBM3218" s="132"/>
      <c r="HBN3218" s="132"/>
      <c r="HBO3218" s="132"/>
      <c r="HBP3218" s="132"/>
      <c r="HBQ3218" s="132"/>
      <c r="HBR3218" s="132"/>
      <c r="HBS3218" s="132"/>
      <c r="HBT3218" s="132"/>
      <c r="HBU3218" s="132"/>
      <c r="HBV3218" s="132"/>
      <c r="HBW3218" s="132"/>
      <c r="HBX3218" s="132"/>
      <c r="HBY3218" s="132"/>
      <c r="HBZ3218" s="132"/>
      <c r="HCA3218" s="132"/>
      <c r="HCB3218" s="132"/>
      <c r="HCC3218" s="132"/>
      <c r="HCD3218" s="132"/>
      <c r="HCE3218" s="132"/>
      <c r="HCF3218" s="132"/>
      <c r="HCG3218" s="132"/>
      <c r="HCH3218" s="132"/>
      <c r="HCI3218" s="132"/>
      <c r="HCJ3218" s="132"/>
      <c r="HCK3218" s="132"/>
      <c r="HCL3218" s="132"/>
      <c r="HCM3218" s="132"/>
      <c r="HCN3218" s="132"/>
      <c r="HCO3218" s="132"/>
      <c r="HCP3218" s="132"/>
      <c r="HCQ3218" s="132"/>
      <c r="HCR3218" s="132"/>
      <c r="HCS3218" s="132"/>
      <c r="HCT3218" s="132"/>
      <c r="HCU3218" s="132"/>
      <c r="HCV3218" s="132"/>
      <c r="HCW3218" s="132"/>
      <c r="HCX3218" s="132"/>
      <c r="HCY3218" s="132"/>
      <c r="HCZ3218" s="132"/>
      <c r="HDA3218" s="132"/>
      <c r="HDB3218" s="132"/>
      <c r="HDC3218" s="132"/>
      <c r="HDD3218" s="132"/>
      <c r="HDE3218" s="132"/>
      <c r="HDF3218" s="132"/>
      <c r="HDG3218" s="132"/>
      <c r="HDH3218" s="132"/>
      <c r="HDI3218" s="132"/>
      <c r="HDJ3218" s="132"/>
      <c r="HDK3218" s="132"/>
      <c r="HDL3218" s="132"/>
      <c r="HDM3218" s="132"/>
      <c r="HDN3218" s="132"/>
      <c r="HDO3218" s="132"/>
      <c r="HDP3218" s="132"/>
      <c r="HDQ3218" s="132"/>
      <c r="HDR3218" s="132"/>
      <c r="HDS3218" s="132"/>
      <c r="HDT3218" s="132"/>
      <c r="HDU3218" s="132"/>
      <c r="HDV3218" s="132"/>
      <c r="HDW3218" s="132"/>
      <c r="HDX3218" s="132"/>
      <c r="HDY3218" s="132"/>
      <c r="HDZ3218" s="132"/>
      <c r="HEA3218" s="132"/>
      <c r="HEB3218" s="132"/>
      <c r="HEC3218" s="132"/>
      <c r="HED3218" s="132"/>
      <c r="HEE3218" s="132"/>
      <c r="HEF3218" s="132"/>
      <c r="HEG3218" s="132"/>
      <c r="HEH3218" s="132"/>
      <c r="HEI3218" s="132"/>
      <c r="HEJ3218" s="132"/>
      <c r="HEK3218" s="132"/>
      <c r="HEL3218" s="132"/>
      <c r="HEM3218" s="132"/>
      <c r="HEN3218" s="132"/>
      <c r="HEO3218" s="132"/>
      <c r="HEP3218" s="132"/>
      <c r="HEQ3218" s="132"/>
      <c r="HER3218" s="132"/>
      <c r="HES3218" s="132"/>
      <c r="HET3218" s="132"/>
      <c r="HEU3218" s="132"/>
      <c r="HEV3218" s="132"/>
      <c r="HEW3218" s="132"/>
      <c r="HEX3218" s="132"/>
      <c r="HEY3218" s="132"/>
      <c r="HEZ3218" s="132"/>
      <c r="HFA3218" s="132"/>
      <c r="HFB3218" s="132"/>
      <c r="HFC3218" s="132"/>
      <c r="HFD3218" s="132"/>
      <c r="HFE3218" s="132"/>
      <c r="HFF3218" s="132"/>
      <c r="HFG3218" s="132"/>
      <c r="HFH3218" s="132"/>
      <c r="HFI3218" s="132"/>
      <c r="HFJ3218" s="132"/>
      <c r="HFK3218" s="132"/>
      <c r="HFL3218" s="132"/>
      <c r="HFM3218" s="132"/>
      <c r="HFN3218" s="132"/>
      <c r="HFO3218" s="132"/>
      <c r="HFP3218" s="132"/>
      <c r="HFQ3218" s="132"/>
      <c r="HFR3218" s="132"/>
      <c r="HFS3218" s="132"/>
      <c r="HFT3218" s="132"/>
      <c r="HFU3218" s="132"/>
      <c r="HFV3218" s="132"/>
      <c r="HFW3218" s="132"/>
      <c r="HFX3218" s="132"/>
      <c r="HFY3218" s="132"/>
      <c r="HFZ3218" s="132"/>
      <c r="HGA3218" s="132"/>
      <c r="HGB3218" s="132"/>
      <c r="HGC3218" s="132"/>
      <c r="HGD3218" s="132"/>
      <c r="HGE3218" s="132"/>
      <c r="HGF3218" s="132"/>
      <c r="HGG3218" s="132"/>
      <c r="HGH3218" s="132"/>
      <c r="HGI3218" s="132"/>
      <c r="HGJ3218" s="132"/>
      <c r="HGK3218" s="132"/>
      <c r="HGL3218" s="132"/>
      <c r="HGM3218" s="132"/>
      <c r="HGN3218" s="132"/>
      <c r="HGO3218" s="132"/>
      <c r="HGP3218" s="132"/>
      <c r="HGQ3218" s="132"/>
      <c r="HGR3218" s="132"/>
      <c r="HGS3218" s="132"/>
      <c r="HGT3218" s="132"/>
      <c r="HGU3218" s="132"/>
      <c r="HGV3218" s="132"/>
      <c r="HGW3218" s="132"/>
      <c r="HGX3218" s="132"/>
      <c r="HGY3218" s="132"/>
      <c r="HGZ3218" s="132"/>
      <c r="HHA3218" s="132"/>
      <c r="HHB3218" s="132"/>
      <c r="HHC3218" s="132"/>
      <c r="HHD3218" s="132"/>
      <c r="HHE3218" s="132"/>
      <c r="HHF3218" s="132"/>
      <c r="HHG3218" s="132"/>
      <c r="HHH3218" s="132"/>
      <c r="HHI3218" s="132"/>
      <c r="HHJ3218" s="132"/>
      <c r="HHK3218" s="132"/>
      <c r="HHL3218" s="132"/>
      <c r="HHM3218" s="132"/>
      <c r="HHN3218" s="132"/>
      <c r="HHO3218" s="132"/>
      <c r="HHP3218" s="132"/>
      <c r="HHQ3218" s="132"/>
      <c r="HHR3218" s="132"/>
      <c r="HHS3218" s="132"/>
      <c r="HHT3218" s="132"/>
      <c r="HHU3218" s="132"/>
      <c r="HHV3218" s="132"/>
      <c r="HHW3218" s="132"/>
      <c r="HHX3218" s="132"/>
      <c r="HHY3218" s="132"/>
      <c r="HHZ3218" s="132"/>
      <c r="HIA3218" s="132"/>
      <c r="HIB3218" s="132"/>
      <c r="HIC3218" s="132"/>
      <c r="HID3218" s="132"/>
      <c r="HIE3218" s="132"/>
      <c r="HIF3218" s="132"/>
      <c r="HIG3218" s="132"/>
      <c r="HIH3218" s="132"/>
      <c r="HII3218" s="132"/>
      <c r="HIJ3218" s="132"/>
      <c r="HIK3218" s="132"/>
      <c r="HIL3218" s="132"/>
      <c r="HIM3218" s="132"/>
      <c r="HIN3218" s="132"/>
      <c r="HIO3218" s="132"/>
      <c r="HIP3218" s="132"/>
      <c r="HIQ3218" s="132"/>
      <c r="HIR3218" s="132"/>
      <c r="HIS3218" s="132"/>
      <c r="HIT3218" s="132"/>
      <c r="HIU3218" s="132"/>
      <c r="HIV3218" s="132"/>
      <c r="HIW3218" s="132"/>
      <c r="HIX3218" s="132"/>
      <c r="HIY3218" s="132"/>
      <c r="HIZ3218" s="132"/>
      <c r="HJA3218" s="132"/>
      <c r="HJB3218" s="132"/>
      <c r="HJC3218" s="132"/>
      <c r="HJD3218" s="132"/>
      <c r="HJE3218" s="132"/>
      <c r="HJF3218" s="132"/>
      <c r="HJG3218" s="132"/>
      <c r="HJH3218" s="132"/>
      <c r="HJI3218" s="132"/>
      <c r="HJJ3218" s="132"/>
      <c r="HJK3218" s="132"/>
      <c r="HJL3218" s="132"/>
      <c r="HJM3218" s="132"/>
      <c r="HJN3218" s="132"/>
      <c r="HJO3218" s="132"/>
      <c r="HJP3218" s="132"/>
      <c r="HJQ3218" s="132"/>
      <c r="HJR3218" s="132"/>
      <c r="HJS3218" s="132"/>
      <c r="HJT3218" s="132"/>
      <c r="HJU3218" s="132"/>
      <c r="HJV3218" s="132"/>
      <c r="HJW3218" s="132"/>
      <c r="HJX3218" s="132"/>
      <c r="HJY3218" s="132"/>
      <c r="HJZ3218" s="132"/>
      <c r="HKA3218" s="132"/>
      <c r="HKB3218" s="132"/>
      <c r="HKC3218" s="132"/>
      <c r="HKD3218" s="132"/>
      <c r="HKE3218" s="132"/>
      <c r="HKF3218" s="132"/>
      <c r="HKG3218" s="132"/>
      <c r="HKH3218" s="132"/>
      <c r="HKI3218" s="132"/>
      <c r="HKJ3218" s="132"/>
      <c r="HKK3218" s="132"/>
      <c r="HKL3218" s="132"/>
      <c r="HKM3218" s="132"/>
      <c r="HKN3218" s="132"/>
      <c r="HKO3218" s="132"/>
      <c r="HKP3218" s="132"/>
      <c r="HKQ3218" s="132"/>
      <c r="HKR3218" s="132"/>
      <c r="HKS3218" s="132"/>
      <c r="HKT3218" s="132"/>
      <c r="HKU3218" s="132"/>
      <c r="HKV3218" s="132"/>
      <c r="HKW3218" s="132"/>
      <c r="HKX3218" s="132"/>
      <c r="HKY3218" s="132"/>
      <c r="HKZ3218" s="132"/>
      <c r="HLA3218" s="132"/>
      <c r="HLB3218" s="132"/>
      <c r="HLC3218" s="132"/>
      <c r="HLD3218" s="132"/>
      <c r="HLE3218" s="132"/>
      <c r="HLF3218" s="132"/>
      <c r="HLG3218" s="132"/>
      <c r="HLH3218" s="132"/>
      <c r="HLI3218" s="132"/>
      <c r="HLJ3218" s="132"/>
      <c r="HLK3218" s="132"/>
      <c r="HLL3218" s="132"/>
      <c r="HLM3218" s="132"/>
      <c r="HLN3218" s="132"/>
      <c r="HLO3218" s="132"/>
      <c r="HLP3218" s="132"/>
      <c r="HLQ3218" s="132"/>
      <c r="HLR3218" s="132"/>
      <c r="HLS3218" s="132"/>
      <c r="HLT3218" s="132"/>
      <c r="HLU3218" s="132"/>
      <c r="HLV3218" s="132"/>
      <c r="HLW3218" s="132"/>
      <c r="HLX3218" s="132"/>
      <c r="HLY3218" s="132"/>
      <c r="HLZ3218" s="132"/>
      <c r="HMA3218" s="132"/>
      <c r="HMB3218" s="132"/>
      <c r="HMC3218" s="132"/>
      <c r="HMD3218" s="132"/>
      <c r="HME3218" s="132"/>
      <c r="HMF3218" s="132"/>
      <c r="HMG3218" s="132"/>
      <c r="HMH3218" s="132"/>
      <c r="HMI3218" s="132"/>
      <c r="HMJ3218" s="132"/>
      <c r="HMK3218" s="132"/>
      <c r="HML3218" s="132"/>
      <c r="HMM3218" s="132"/>
      <c r="HMN3218" s="132"/>
      <c r="HMO3218" s="132"/>
      <c r="HMP3218" s="132"/>
      <c r="HMQ3218" s="132"/>
      <c r="HMR3218" s="132"/>
      <c r="HMS3218" s="132"/>
      <c r="HMT3218" s="132"/>
      <c r="HMU3218" s="132"/>
      <c r="HMV3218" s="132"/>
      <c r="HMW3218" s="132"/>
      <c r="HMX3218" s="132"/>
      <c r="HMY3218" s="132"/>
      <c r="HMZ3218" s="132"/>
      <c r="HNA3218" s="132"/>
      <c r="HNB3218" s="132"/>
      <c r="HNC3218" s="132"/>
      <c r="HND3218" s="132"/>
      <c r="HNE3218" s="132"/>
      <c r="HNF3218" s="132"/>
      <c r="HNG3218" s="132"/>
      <c r="HNH3218" s="132"/>
      <c r="HNI3218" s="132"/>
      <c r="HNJ3218" s="132"/>
      <c r="HNK3218" s="132"/>
      <c r="HNL3218" s="132"/>
      <c r="HNM3218" s="132"/>
      <c r="HNN3218" s="132"/>
      <c r="HNO3218" s="132"/>
      <c r="HNP3218" s="132"/>
      <c r="HNQ3218" s="132"/>
      <c r="HNR3218" s="132"/>
      <c r="HNS3218" s="132"/>
      <c r="HNT3218" s="132"/>
      <c r="HNU3218" s="132"/>
      <c r="HNV3218" s="132"/>
      <c r="HNW3218" s="132"/>
      <c r="HNX3218" s="132"/>
      <c r="HNY3218" s="132"/>
      <c r="HNZ3218" s="132"/>
      <c r="HOA3218" s="132"/>
      <c r="HOB3218" s="132"/>
      <c r="HOC3218" s="132"/>
      <c r="HOD3218" s="132"/>
      <c r="HOE3218" s="132"/>
      <c r="HOF3218" s="132"/>
      <c r="HOG3218" s="132"/>
      <c r="HOH3218" s="132"/>
      <c r="HOI3218" s="132"/>
      <c r="HOJ3218" s="132"/>
      <c r="HOK3218" s="132"/>
      <c r="HOL3218" s="132"/>
      <c r="HOM3218" s="132"/>
      <c r="HON3218" s="132"/>
      <c r="HOO3218" s="132"/>
      <c r="HOP3218" s="132"/>
      <c r="HOQ3218" s="132"/>
      <c r="HOR3218" s="132"/>
      <c r="HOS3218" s="132"/>
      <c r="HOT3218" s="132"/>
      <c r="HOU3218" s="132"/>
      <c r="HOV3218" s="132"/>
      <c r="HOW3218" s="132"/>
      <c r="HOX3218" s="132"/>
      <c r="HOY3218" s="132"/>
      <c r="HOZ3218" s="132"/>
      <c r="HPA3218" s="132"/>
      <c r="HPB3218" s="132"/>
      <c r="HPC3218" s="132"/>
      <c r="HPD3218" s="132"/>
      <c r="HPE3218" s="132"/>
      <c r="HPF3218" s="132"/>
      <c r="HPG3218" s="132"/>
      <c r="HPH3218" s="132"/>
      <c r="HPI3218" s="132"/>
      <c r="HPJ3218" s="132"/>
      <c r="HPK3218" s="132"/>
      <c r="HPL3218" s="132"/>
      <c r="HPM3218" s="132"/>
      <c r="HPN3218" s="132"/>
      <c r="HPO3218" s="132"/>
      <c r="HPP3218" s="132"/>
      <c r="HPQ3218" s="132"/>
      <c r="HPR3218" s="132"/>
      <c r="HPS3218" s="132"/>
      <c r="HPT3218" s="132"/>
      <c r="HPU3218" s="132"/>
      <c r="HPV3218" s="132"/>
      <c r="HPW3218" s="132"/>
      <c r="HPX3218" s="132"/>
      <c r="HPY3218" s="132"/>
      <c r="HPZ3218" s="132"/>
      <c r="HQA3218" s="132"/>
      <c r="HQB3218" s="132"/>
      <c r="HQC3218" s="132"/>
      <c r="HQD3218" s="132"/>
      <c r="HQE3218" s="132"/>
      <c r="HQF3218" s="132"/>
      <c r="HQG3218" s="132"/>
      <c r="HQH3218" s="132"/>
      <c r="HQI3218" s="132"/>
      <c r="HQJ3218" s="132"/>
      <c r="HQK3218" s="132"/>
      <c r="HQL3218" s="132"/>
      <c r="HQM3218" s="132"/>
      <c r="HQN3218" s="132"/>
      <c r="HQO3218" s="132"/>
      <c r="HQP3218" s="132"/>
      <c r="HQQ3218" s="132"/>
      <c r="HQR3218" s="132"/>
      <c r="HQS3218" s="132"/>
      <c r="HQT3218" s="132"/>
      <c r="HQU3218" s="132"/>
      <c r="HQV3218" s="132"/>
      <c r="HQW3218" s="132"/>
      <c r="HQX3218" s="132"/>
      <c r="HQY3218" s="132"/>
      <c r="HQZ3218" s="132"/>
      <c r="HRA3218" s="132"/>
      <c r="HRB3218" s="132"/>
      <c r="HRC3218" s="132"/>
      <c r="HRD3218" s="132"/>
      <c r="HRE3218" s="132"/>
      <c r="HRF3218" s="132"/>
      <c r="HRG3218" s="132"/>
      <c r="HRH3218" s="132"/>
      <c r="HRI3218" s="132"/>
      <c r="HRJ3218" s="132"/>
      <c r="HRK3218" s="132"/>
      <c r="HRL3218" s="132"/>
      <c r="HRM3218" s="132"/>
      <c r="HRN3218" s="132"/>
      <c r="HRO3218" s="132"/>
      <c r="HRP3218" s="132"/>
      <c r="HRQ3218" s="132"/>
      <c r="HRR3218" s="132"/>
      <c r="HRS3218" s="132"/>
      <c r="HRT3218" s="132"/>
      <c r="HRU3218" s="132"/>
      <c r="HRV3218" s="132"/>
      <c r="HRW3218" s="132"/>
      <c r="HRX3218" s="132"/>
      <c r="HRY3218" s="132"/>
      <c r="HRZ3218" s="132"/>
      <c r="HSA3218" s="132"/>
      <c r="HSB3218" s="132"/>
      <c r="HSC3218" s="132"/>
      <c r="HSD3218" s="132"/>
      <c r="HSE3218" s="132"/>
      <c r="HSF3218" s="132"/>
      <c r="HSG3218" s="132"/>
      <c r="HSH3218" s="132"/>
      <c r="HSI3218" s="132"/>
      <c r="HSJ3218" s="132"/>
      <c r="HSK3218" s="132"/>
      <c r="HSL3218" s="132"/>
      <c r="HSM3218" s="132"/>
      <c r="HSN3218" s="132"/>
      <c r="HSO3218" s="132"/>
      <c r="HSP3218" s="132"/>
      <c r="HSQ3218" s="132"/>
      <c r="HSR3218" s="132"/>
      <c r="HSS3218" s="132"/>
      <c r="HST3218" s="132"/>
      <c r="HSU3218" s="132"/>
      <c r="HSV3218" s="132"/>
      <c r="HSW3218" s="132"/>
      <c r="HSX3218" s="132"/>
      <c r="HSY3218" s="132"/>
      <c r="HSZ3218" s="132"/>
      <c r="HTA3218" s="132"/>
      <c r="HTB3218" s="132"/>
      <c r="HTC3218" s="132"/>
      <c r="HTD3218" s="132"/>
      <c r="HTE3218" s="132"/>
      <c r="HTF3218" s="132"/>
      <c r="HTG3218" s="132"/>
      <c r="HTH3218" s="132"/>
      <c r="HTI3218" s="132"/>
      <c r="HTJ3218" s="132"/>
      <c r="HTK3218" s="132"/>
      <c r="HTL3218" s="132"/>
      <c r="HTM3218" s="132"/>
      <c r="HTN3218" s="132"/>
      <c r="HTO3218" s="132"/>
      <c r="HTP3218" s="132"/>
      <c r="HTQ3218" s="132"/>
      <c r="HTR3218" s="132"/>
      <c r="HTS3218" s="132"/>
      <c r="HTT3218" s="132"/>
      <c r="HTU3218" s="132"/>
      <c r="HTV3218" s="132"/>
      <c r="HTW3218" s="132"/>
      <c r="HTX3218" s="132"/>
      <c r="HTY3218" s="132"/>
      <c r="HTZ3218" s="132"/>
      <c r="HUA3218" s="132"/>
      <c r="HUB3218" s="132"/>
      <c r="HUC3218" s="132"/>
      <c r="HUD3218" s="132"/>
      <c r="HUE3218" s="132"/>
      <c r="HUF3218" s="132"/>
      <c r="HUG3218" s="132"/>
      <c r="HUH3218" s="132"/>
      <c r="HUI3218" s="132"/>
      <c r="HUJ3218" s="132"/>
      <c r="HUK3218" s="132"/>
      <c r="HUL3218" s="132"/>
      <c r="HUM3218" s="132"/>
      <c r="HUN3218" s="132"/>
      <c r="HUO3218" s="132"/>
      <c r="HUP3218" s="132"/>
      <c r="HUQ3218" s="132"/>
      <c r="HUR3218" s="132"/>
      <c r="HUS3218" s="132"/>
      <c r="HUT3218" s="132"/>
      <c r="HUU3218" s="132"/>
      <c r="HUV3218" s="132"/>
      <c r="HUW3218" s="132"/>
      <c r="HUX3218" s="132"/>
      <c r="HUY3218" s="132"/>
      <c r="HUZ3218" s="132"/>
      <c r="HVA3218" s="132"/>
      <c r="HVB3218" s="132"/>
      <c r="HVC3218" s="132"/>
      <c r="HVD3218" s="132"/>
      <c r="HVE3218" s="132"/>
      <c r="HVF3218" s="132"/>
      <c r="HVG3218" s="132"/>
      <c r="HVH3218" s="132"/>
      <c r="HVI3218" s="132"/>
      <c r="HVJ3218" s="132"/>
      <c r="HVK3218" s="132"/>
      <c r="HVL3218" s="132"/>
      <c r="HVM3218" s="132"/>
      <c r="HVN3218" s="132"/>
      <c r="HVO3218" s="132"/>
      <c r="HVP3218" s="132"/>
      <c r="HVQ3218" s="132"/>
      <c r="HVR3218" s="132"/>
      <c r="HVS3218" s="132"/>
      <c r="HVT3218" s="132"/>
      <c r="HVU3218" s="132"/>
      <c r="HVV3218" s="132"/>
      <c r="HVW3218" s="132"/>
      <c r="HVX3218" s="132"/>
      <c r="HVY3218" s="132"/>
      <c r="HVZ3218" s="132"/>
      <c r="HWA3218" s="132"/>
      <c r="HWB3218" s="132"/>
      <c r="HWC3218" s="132"/>
      <c r="HWD3218" s="132"/>
      <c r="HWE3218" s="132"/>
      <c r="HWF3218" s="132"/>
      <c r="HWG3218" s="132"/>
      <c r="HWH3218" s="132"/>
      <c r="HWI3218" s="132"/>
      <c r="HWJ3218" s="132"/>
      <c r="HWK3218" s="132"/>
      <c r="HWL3218" s="132"/>
      <c r="HWM3218" s="132"/>
      <c r="HWN3218" s="132"/>
      <c r="HWO3218" s="132"/>
      <c r="HWP3218" s="132"/>
      <c r="HWQ3218" s="132"/>
      <c r="HWR3218" s="132"/>
      <c r="HWS3218" s="132"/>
      <c r="HWT3218" s="132"/>
      <c r="HWU3218" s="132"/>
      <c r="HWV3218" s="132"/>
      <c r="HWW3218" s="132"/>
      <c r="HWX3218" s="132"/>
      <c r="HWY3218" s="132"/>
      <c r="HWZ3218" s="132"/>
      <c r="HXA3218" s="132"/>
      <c r="HXB3218" s="132"/>
      <c r="HXC3218" s="132"/>
      <c r="HXD3218" s="132"/>
      <c r="HXE3218" s="132"/>
      <c r="HXF3218" s="132"/>
      <c r="HXG3218" s="132"/>
      <c r="HXH3218" s="132"/>
      <c r="HXI3218" s="132"/>
      <c r="HXJ3218" s="132"/>
      <c r="HXK3218" s="132"/>
      <c r="HXL3218" s="132"/>
      <c r="HXM3218" s="132"/>
      <c r="HXN3218" s="132"/>
      <c r="HXO3218" s="132"/>
      <c r="HXP3218" s="132"/>
      <c r="HXQ3218" s="132"/>
      <c r="HXR3218" s="132"/>
      <c r="HXS3218" s="132"/>
      <c r="HXT3218" s="132"/>
      <c r="HXU3218" s="132"/>
      <c r="HXV3218" s="132"/>
      <c r="HXW3218" s="132"/>
      <c r="HXX3218" s="132"/>
      <c r="HXY3218" s="132"/>
      <c r="HXZ3218" s="132"/>
      <c r="HYA3218" s="132"/>
      <c r="HYB3218" s="132"/>
      <c r="HYC3218" s="132"/>
      <c r="HYD3218" s="132"/>
      <c r="HYE3218" s="132"/>
      <c r="HYF3218" s="132"/>
      <c r="HYG3218" s="132"/>
      <c r="HYH3218" s="132"/>
      <c r="HYI3218" s="132"/>
      <c r="HYJ3218" s="132"/>
      <c r="HYK3218" s="132"/>
      <c r="HYL3218" s="132"/>
      <c r="HYM3218" s="132"/>
      <c r="HYN3218" s="132"/>
      <c r="HYO3218" s="132"/>
      <c r="HYP3218" s="132"/>
      <c r="HYQ3218" s="132"/>
      <c r="HYR3218" s="132"/>
      <c r="HYS3218" s="132"/>
      <c r="HYT3218" s="132"/>
      <c r="HYU3218" s="132"/>
      <c r="HYV3218" s="132"/>
      <c r="HYW3218" s="132"/>
      <c r="HYX3218" s="132"/>
      <c r="HYY3218" s="132"/>
      <c r="HYZ3218" s="132"/>
      <c r="HZA3218" s="132"/>
      <c r="HZB3218" s="132"/>
      <c r="HZC3218" s="132"/>
      <c r="HZD3218" s="132"/>
      <c r="HZE3218" s="132"/>
      <c r="HZF3218" s="132"/>
      <c r="HZG3218" s="132"/>
      <c r="HZH3218" s="132"/>
      <c r="HZI3218" s="132"/>
      <c r="HZJ3218" s="132"/>
      <c r="HZK3218" s="132"/>
      <c r="HZL3218" s="132"/>
      <c r="HZM3218" s="132"/>
      <c r="HZN3218" s="132"/>
      <c r="HZO3218" s="132"/>
      <c r="HZP3218" s="132"/>
      <c r="HZQ3218" s="132"/>
      <c r="HZR3218" s="132"/>
      <c r="HZS3218" s="132"/>
      <c r="HZT3218" s="132"/>
      <c r="HZU3218" s="132"/>
      <c r="HZV3218" s="132"/>
      <c r="HZW3218" s="132"/>
      <c r="HZX3218" s="132"/>
      <c r="HZY3218" s="132"/>
      <c r="HZZ3218" s="132"/>
      <c r="IAA3218" s="132"/>
      <c r="IAB3218" s="132"/>
      <c r="IAC3218" s="132"/>
      <c r="IAD3218" s="132"/>
      <c r="IAE3218" s="132"/>
      <c r="IAF3218" s="132"/>
      <c r="IAG3218" s="132"/>
      <c r="IAH3218" s="132"/>
      <c r="IAI3218" s="132"/>
      <c r="IAJ3218" s="132"/>
      <c r="IAK3218" s="132"/>
      <c r="IAL3218" s="132"/>
      <c r="IAM3218" s="132"/>
      <c r="IAN3218" s="132"/>
      <c r="IAO3218" s="132"/>
      <c r="IAP3218" s="132"/>
      <c r="IAQ3218" s="132"/>
      <c r="IAR3218" s="132"/>
      <c r="IAS3218" s="132"/>
      <c r="IAT3218" s="132"/>
      <c r="IAU3218" s="132"/>
      <c r="IAV3218" s="132"/>
      <c r="IAW3218" s="132"/>
      <c r="IAX3218" s="132"/>
      <c r="IAY3218" s="132"/>
      <c r="IAZ3218" s="132"/>
      <c r="IBA3218" s="132"/>
      <c r="IBB3218" s="132"/>
      <c r="IBC3218" s="132"/>
      <c r="IBD3218" s="132"/>
      <c r="IBE3218" s="132"/>
      <c r="IBF3218" s="132"/>
      <c r="IBG3218" s="132"/>
      <c r="IBH3218" s="132"/>
      <c r="IBI3218" s="132"/>
      <c r="IBJ3218" s="132"/>
      <c r="IBK3218" s="132"/>
      <c r="IBL3218" s="132"/>
      <c r="IBM3218" s="132"/>
      <c r="IBN3218" s="132"/>
      <c r="IBO3218" s="132"/>
      <c r="IBP3218" s="132"/>
      <c r="IBQ3218" s="132"/>
      <c r="IBR3218" s="132"/>
      <c r="IBS3218" s="132"/>
      <c r="IBT3218" s="132"/>
      <c r="IBU3218" s="132"/>
      <c r="IBV3218" s="132"/>
      <c r="IBW3218" s="132"/>
      <c r="IBX3218" s="132"/>
      <c r="IBY3218" s="132"/>
      <c r="IBZ3218" s="132"/>
      <c r="ICA3218" s="132"/>
      <c r="ICB3218" s="132"/>
      <c r="ICC3218" s="132"/>
      <c r="ICD3218" s="132"/>
      <c r="ICE3218" s="132"/>
      <c r="ICF3218" s="132"/>
      <c r="ICG3218" s="132"/>
      <c r="ICH3218" s="132"/>
      <c r="ICI3218" s="132"/>
      <c r="ICJ3218" s="132"/>
      <c r="ICK3218" s="132"/>
      <c r="ICL3218" s="132"/>
      <c r="ICM3218" s="132"/>
      <c r="ICN3218" s="132"/>
      <c r="ICO3218" s="132"/>
      <c r="ICP3218" s="132"/>
      <c r="ICQ3218" s="132"/>
      <c r="ICR3218" s="132"/>
      <c r="ICS3218" s="132"/>
      <c r="ICT3218" s="132"/>
      <c r="ICU3218" s="132"/>
      <c r="ICV3218" s="132"/>
      <c r="ICW3218" s="132"/>
      <c r="ICX3218" s="132"/>
      <c r="ICY3218" s="132"/>
      <c r="ICZ3218" s="132"/>
      <c r="IDA3218" s="132"/>
      <c r="IDB3218" s="132"/>
      <c r="IDC3218" s="132"/>
      <c r="IDD3218" s="132"/>
      <c r="IDE3218" s="132"/>
      <c r="IDF3218" s="132"/>
      <c r="IDG3218" s="132"/>
      <c r="IDH3218" s="132"/>
      <c r="IDI3218" s="132"/>
      <c r="IDJ3218" s="132"/>
      <c r="IDK3218" s="132"/>
      <c r="IDL3218" s="132"/>
      <c r="IDM3218" s="132"/>
      <c r="IDN3218" s="132"/>
      <c r="IDO3218" s="132"/>
      <c r="IDP3218" s="132"/>
      <c r="IDQ3218" s="132"/>
      <c r="IDR3218" s="132"/>
      <c r="IDS3218" s="132"/>
      <c r="IDT3218" s="132"/>
      <c r="IDU3218" s="132"/>
      <c r="IDV3218" s="132"/>
      <c r="IDW3218" s="132"/>
      <c r="IDX3218" s="132"/>
      <c r="IDY3218" s="132"/>
      <c r="IDZ3218" s="132"/>
      <c r="IEA3218" s="132"/>
      <c r="IEB3218" s="132"/>
      <c r="IEC3218" s="132"/>
      <c r="IED3218" s="132"/>
      <c r="IEE3218" s="132"/>
      <c r="IEF3218" s="132"/>
      <c r="IEG3218" s="132"/>
      <c r="IEH3218" s="132"/>
      <c r="IEI3218" s="132"/>
      <c r="IEJ3218" s="132"/>
      <c r="IEK3218" s="132"/>
      <c r="IEL3218" s="132"/>
      <c r="IEM3218" s="132"/>
      <c r="IEN3218" s="132"/>
      <c r="IEO3218" s="132"/>
      <c r="IEP3218" s="132"/>
      <c r="IEQ3218" s="132"/>
      <c r="IER3218" s="132"/>
      <c r="IES3218" s="132"/>
      <c r="IET3218" s="132"/>
      <c r="IEU3218" s="132"/>
      <c r="IEV3218" s="132"/>
      <c r="IEW3218" s="132"/>
      <c r="IEX3218" s="132"/>
      <c r="IEY3218" s="132"/>
      <c r="IEZ3218" s="132"/>
      <c r="IFA3218" s="132"/>
      <c r="IFB3218" s="132"/>
      <c r="IFC3218" s="132"/>
      <c r="IFD3218" s="132"/>
      <c r="IFE3218" s="132"/>
      <c r="IFF3218" s="132"/>
      <c r="IFG3218" s="132"/>
      <c r="IFH3218" s="132"/>
      <c r="IFI3218" s="132"/>
      <c r="IFJ3218" s="132"/>
      <c r="IFK3218" s="132"/>
      <c r="IFL3218" s="132"/>
      <c r="IFM3218" s="132"/>
      <c r="IFN3218" s="132"/>
      <c r="IFO3218" s="132"/>
      <c r="IFP3218" s="132"/>
      <c r="IFQ3218" s="132"/>
      <c r="IFR3218" s="132"/>
      <c r="IFS3218" s="132"/>
      <c r="IFT3218" s="132"/>
      <c r="IFU3218" s="132"/>
      <c r="IFV3218" s="132"/>
      <c r="IFW3218" s="132"/>
      <c r="IFX3218" s="132"/>
      <c r="IFY3218" s="132"/>
      <c r="IFZ3218" s="132"/>
      <c r="IGA3218" s="132"/>
      <c r="IGB3218" s="132"/>
      <c r="IGC3218" s="132"/>
      <c r="IGD3218" s="132"/>
      <c r="IGE3218" s="132"/>
      <c r="IGF3218" s="132"/>
      <c r="IGG3218" s="132"/>
      <c r="IGH3218" s="132"/>
      <c r="IGI3218" s="132"/>
      <c r="IGJ3218" s="132"/>
      <c r="IGK3218" s="132"/>
      <c r="IGL3218" s="132"/>
      <c r="IGM3218" s="132"/>
      <c r="IGN3218" s="132"/>
      <c r="IGO3218" s="132"/>
      <c r="IGP3218" s="132"/>
      <c r="IGQ3218" s="132"/>
      <c r="IGR3218" s="132"/>
      <c r="IGS3218" s="132"/>
      <c r="IGT3218" s="132"/>
      <c r="IGU3218" s="132"/>
      <c r="IGV3218" s="132"/>
      <c r="IGW3218" s="132"/>
      <c r="IGX3218" s="132"/>
      <c r="IGY3218" s="132"/>
      <c r="IGZ3218" s="132"/>
      <c r="IHA3218" s="132"/>
      <c r="IHB3218" s="132"/>
      <c r="IHC3218" s="132"/>
      <c r="IHD3218" s="132"/>
      <c r="IHE3218" s="132"/>
      <c r="IHF3218" s="132"/>
      <c r="IHG3218" s="132"/>
      <c r="IHH3218" s="132"/>
      <c r="IHI3218" s="132"/>
      <c r="IHJ3218" s="132"/>
      <c r="IHK3218" s="132"/>
      <c r="IHL3218" s="132"/>
      <c r="IHM3218" s="132"/>
      <c r="IHN3218" s="132"/>
      <c r="IHO3218" s="132"/>
      <c r="IHP3218" s="132"/>
      <c r="IHQ3218" s="132"/>
      <c r="IHR3218" s="132"/>
      <c r="IHS3218" s="132"/>
      <c r="IHT3218" s="132"/>
      <c r="IHU3218" s="132"/>
      <c r="IHV3218" s="132"/>
      <c r="IHW3218" s="132"/>
      <c r="IHX3218" s="132"/>
      <c r="IHY3218" s="132"/>
      <c r="IHZ3218" s="132"/>
      <c r="IIA3218" s="132"/>
      <c r="IIB3218" s="132"/>
      <c r="IIC3218" s="132"/>
      <c r="IID3218" s="132"/>
      <c r="IIE3218" s="132"/>
      <c r="IIF3218" s="132"/>
      <c r="IIG3218" s="132"/>
      <c r="IIH3218" s="132"/>
      <c r="III3218" s="132"/>
      <c r="IIJ3218" s="132"/>
      <c r="IIK3218" s="132"/>
      <c r="IIL3218" s="132"/>
      <c r="IIM3218" s="132"/>
      <c r="IIN3218" s="132"/>
      <c r="IIO3218" s="132"/>
      <c r="IIP3218" s="132"/>
      <c r="IIQ3218" s="132"/>
      <c r="IIR3218" s="132"/>
      <c r="IIS3218" s="132"/>
      <c r="IIT3218" s="132"/>
      <c r="IIU3218" s="132"/>
      <c r="IIV3218" s="132"/>
      <c r="IIW3218" s="132"/>
      <c r="IIX3218" s="132"/>
      <c r="IIY3218" s="132"/>
      <c r="IIZ3218" s="132"/>
      <c r="IJA3218" s="132"/>
      <c r="IJB3218" s="132"/>
      <c r="IJC3218" s="132"/>
      <c r="IJD3218" s="132"/>
      <c r="IJE3218" s="132"/>
      <c r="IJF3218" s="132"/>
      <c r="IJG3218" s="132"/>
      <c r="IJH3218" s="132"/>
      <c r="IJI3218" s="132"/>
      <c r="IJJ3218" s="132"/>
      <c r="IJK3218" s="132"/>
      <c r="IJL3218" s="132"/>
      <c r="IJM3218" s="132"/>
      <c r="IJN3218" s="132"/>
      <c r="IJO3218" s="132"/>
      <c r="IJP3218" s="132"/>
      <c r="IJQ3218" s="132"/>
      <c r="IJR3218" s="132"/>
      <c r="IJS3218" s="132"/>
      <c r="IJT3218" s="132"/>
      <c r="IJU3218" s="132"/>
      <c r="IJV3218" s="132"/>
      <c r="IJW3218" s="132"/>
      <c r="IJX3218" s="132"/>
      <c r="IJY3218" s="132"/>
      <c r="IJZ3218" s="132"/>
      <c r="IKA3218" s="132"/>
      <c r="IKB3218" s="132"/>
      <c r="IKC3218" s="132"/>
      <c r="IKD3218" s="132"/>
      <c r="IKE3218" s="132"/>
      <c r="IKF3218" s="132"/>
      <c r="IKG3218" s="132"/>
      <c r="IKH3218" s="132"/>
      <c r="IKI3218" s="132"/>
      <c r="IKJ3218" s="132"/>
      <c r="IKK3218" s="132"/>
      <c r="IKL3218" s="132"/>
      <c r="IKM3218" s="132"/>
      <c r="IKN3218" s="132"/>
      <c r="IKO3218" s="132"/>
      <c r="IKP3218" s="132"/>
      <c r="IKQ3218" s="132"/>
      <c r="IKR3218" s="132"/>
      <c r="IKS3218" s="132"/>
      <c r="IKT3218" s="132"/>
      <c r="IKU3218" s="132"/>
      <c r="IKV3218" s="132"/>
      <c r="IKW3218" s="132"/>
      <c r="IKX3218" s="132"/>
      <c r="IKY3218" s="132"/>
      <c r="IKZ3218" s="132"/>
      <c r="ILA3218" s="132"/>
      <c r="ILB3218" s="132"/>
      <c r="ILC3218" s="132"/>
      <c r="ILD3218" s="132"/>
      <c r="ILE3218" s="132"/>
      <c r="ILF3218" s="132"/>
      <c r="ILG3218" s="132"/>
      <c r="ILH3218" s="132"/>
      <c r="ILI3218" s="132"/>
      <c r="ILJ3218" s="132"/>
      <c r="ILK3218" s="132"/>
      <c r="ILL3218" s="132"/>
      <c r="ILM3218" s="132"/>
      <c r="ILN3218" s="132"/>
      <c r="ILO3218" s="132"/>
      <c r="ILP3218" s="132"/>
      <c r="ILQ3218" s="132"/>
      <c r="ILR3218" s="132"/>
      <c r="ILS3218" s="132"/>
      <c r="ILT3218" s="132"/>
      <c r="ILU3218" s="132"/>
      <c r="ILV3218" s="132"/>
      <c r="ILW3218" s="132"/>
      <c r="ILX3218" s="132"/>
      <c r="ILY3218" s="132"/>
      <c r="ILZ3218" s="132"/>
      <c r="IMA3218" s="132"/>
      <c r="IMB3218" s="132"/>
      <c r="IMC3218" s="132"/>
      <c r="IMD3218" s="132"/>
      <c r="IME3218" s="132"/>
      <c r="IMF3218" s="132"/>
      <c r="IMG3218" s="132"/>
      <c r="IMH3218" s="132"/>
      <c r="IMI3218" s="132"/>
      <c r="IMJ3218" s="132"/>
      <c r="IMK3218" s="132"/>
      <c r="IML3218" s="132"/>
      <c r="IMM3218" s="132"/>
      <c r="IMN3218" s="132"/>
      <c r="IMO3218" s="132"/>
      <c r="IMP3218" s="132"/>
      <c r="IMQ3218" s="132"/>
      <c r="IMR3218" s="132"/>
      <c r="IMS3218" s="132"/>
      <c r="IMT3218" s="132"/>
      <c r="IMU3218" s="132"/>
      <c r="IMV3218" s="132"/>
      <c r="IMW3218" s="132"/>
      <c r="IMX3218" s="132"/>
      <c r="IMY3218" s="132"/>
      <c r="IMZ3218" s="132"/>
      <c r="INA3218" s="132"/>
      <c r="INB3218" s="132"/>
      <c r="INC3218" s="132"/>
      <c r="IND3218" s="132"/>
      <c r="INE3218" s="132"/>
      <c r="INF3218" s="132"/>
      <c r="ING3218" s="132"/>
      <c r="INH3218" s="132"/>
      <c r="INI3218" s="132"/>
      <c r="INJ3218" s="132"/>
      <c r="INK3218" s="132"/>
      <c r="INL3218" s="132"/>
      <c r="INM3218" s="132"/>
      <c r="INN3218" s="132"/>
      <c r="INO3218" s="132"/>
      <c r="INP3218" s="132"/>
      <c r="INQ3218" s="132"/>
      <c r="INR3218" s="132"/>
      <c r="INS3218" s="132"/>
      <c r="INT3218" s="132"/>
      <c r="INU3218" s="132"/>
      <c r="INV3218" s="132"/>
      <c r="INW3218" s="132"/>
      <c r="INX3218" s="132"/>
      <c r="INY3218" s="132"/>
      <c r="INZ3218" s="132"/>
      <c r="IOA3218" s="132"/>
      <c r="IOB3218" s="132"/>
      <c r="IOC3218" s="132"/>
      <c r="IOD3218" s="132"/>
      <c r="IOE3218" s="132"/>
      <c r="IOF3218" s="132"/>
      <c r="IOG3218" s="132"/>
      <c r="IOH3218" s="132"/>
      <c r="IOI3218" s="132"/>
      <c r="IOJ3218" s="132"/>
      <c r="IOK3218" s="132"/>
      <c r="IOL3218" s="132"/>
      <c r="IOM3218" s="132"/>
      <c r="ION3218" s="132"/>
      <c r="IOO3218" s="132"/>
      <c r="IOP3218" s="132"/>
      <c r="IOQ3218" s="132"/>
      <c r="IOR3218" s="132"/>
      <c r="IOS3218" s="132"/>
      <c r="IOT3218" s="132"/>
      <c r="IOU3218" s="132"/>
      <c r="IOV3218" s="132"/>
      <c r="IOW3218" s="132"/>
      <c r="IOX3218" s="132"/>
      <c r="IOY3218" s="132"/>
      <c r="IOZ3218" s="132"/>
      <c r="IPA3218" s="132"/>
      <c r="IPB3218" s="132"/>
      <c r="IPC3218" s="132"/>
      <c r="IPD3218" s="132"/>
      <c r="IPE3218" s="132"/>
      <c r="IPF3218" s="132"/>
      <c r="IPG3218" s="132"/>
      <c r="IPH3218" s="132"/>
      <c r="IPI3218" s="132"/>
      <c r="IPJ3218" s="132"/>
      <c r="IPK3218" s="132"/>
      <c r="IPL3218" s="132"/>
      <c r="IPM3218" s="132"/>
      <c r="IPN3218" s="132"/>
      <c r="IPO3218" s="132"/>
      <c r="IPP3218" s="132"/>
      <c r="IPQ3218" s="132"/>
      <c r="IPR3218" s="132"/>
      <c r="IPS3218" s="132"/>
      <c r="IPT3218" s="132"/>
      <c r="IPU3218" s="132"/>
      <c r="IPV3218" s="132"/>
      <c r="IPW3218" s="132"/>
      <c r="IPX3218" s="132"/>
      <c r="IPY3218" s="132"/>
      <c r="IPZ3218" s="132"/>
      <c r="IQA3218" s="132"/>
      <c r="IQB3218" s="132"/>
      <c r="IQC3218" s="132"/>
      <c r="IQD3218" s="132"/>
      <c r="IQE3218" s="132"/>
      <c r="IQF3218" s="132"/>
      <c r="IQG3218" s="132"/>
      <c r="IQH3218" s="132"/>
      <c r="IQI3218" s="132"/>
      <c r="IQJ3218" s="132"/>
      <c r="IQK3218" s="132"/>
      <c r="IQL3218" s="132"/>
      <c r="IQM3218" s="132"/>
      <c r="IQN3218" s="132"/>
      <c r="IQO3218" s="132"/>
      <c r="IQP3218" s="132"/>
      <c r="IQQ3218" s="132"/>
      <c r="IQR3218" s="132"/>
      <c r="IQS3218" s="132"/>
      <c r="IQT3218" s="132"/>
      <c r="IQU3218" s="132"/>
      <c r="IQV3218" s="132"/>
      <c r="IQW3218" s="132"/>
      <c r="IQX3218" s="132"/>
      <c r="IQY3218" s="132"/>
      <c r="IQZ3218" s="132"/>
      <c r="IRA3218" s="132"/>
      <c r="IRB3218" s="132"/>
      <c r="IRC3218" s="132"/>
      <c r="IRD3218" s="132"/>
      <c r="IRE3218" s="132"/>
      <c r="IRF3218" s="132"/>
      <c r="IRG3218" s="132"/>
      <c r="IRH3218" s="132"/>
      <c r="IRI3218" s="132"/>
      <c r="IRJ3218" s="132"/>
      <c r="IRK3218" s="132"/>
      <c r="IRL3218" s="132"/>
      <c r="IRM3218" s="132"/>
      <c r="IRN3218" s="132"/>
      <c r="IRO3218" s="132"/>
      <c r="IRP3218" s="132"/>
      <c r="IRQ3218" s="132"/>
      <c r="IRR3218" s="132"/>
      <c r="IRS3218" s="132"/>
      <c r="IRT3218" s="132"/>
      <c r="IRU3218" s="132"/>
      <c r="IRV3218" s="132"/>
      <c r="IRW3218" s="132"/>
      <c r="IRX3218" s="132"/>
      <c r="IRY3218" s="132"/>
      <c r="IRZ3218" s="132"/>
      <c r="ISA3218" s="132"/>
      <c r="ISB3218" s="132"/>
      <c r="ISC3218" s="132"/>
      <c r="ISD3218" s="132"/>
      <c r="ISE3218" s="132"/>
      <c r="ISF3218" s="132"/>
      <c r="ISG3218" s="132"/>
      <c r="ISH3218" s="132"/>
      <c r="ISI3218" s="132"/>
      <c r="ISJ3218" s="132"/>
      <c r="ISK3218" s="132"/>
      <c r="ISL3218" s="132"/>
      <c r="ISM3218" s="132"/>
      <c r="ISN3218" s="132"/>
      <c r="ISO3218" s="132"/>
      <c r="ISP3218" s="132"/>
      <c r="ISQ3218" s="132"/>
      <c r="ISR3218" s="132"/>
      <c r="ISS3218" s="132"/>
      <c r="IST3218" s="132"/>
      <c r="ISU3218" s="132"/>
      <c r="ISV3218" s="132"/>
      <c r="ISW3218" s="132"/>
      <c r="ISX3218" s="132"/>
      <c r="ISY3218" s="132"/>
      <c r="ISZ3218" s="132"/>
      <c r="ITA3218" s="132"/>
      <c r="ITB3218" s="132"/>
      <c r="ITC3218" s="132"/>
      <c r="ITD3218" s="132"/>
      <c r="ITE3218" s="132"/>
      <c r="ITF3218" s="132"/>
      <c r="ITG3218" s="132"/>
      <c r="ITH3218" s="132"/>
      <c r="ITI3218" s="132"/>
      <c r="ITJ3218" s="132"/>
      <c r="ITK3218" s="132"/>
      <c r="ITL3218" s="132"/>
      <c r="ITM3218" s="132"/>
      <c r="ITN3218" s="132"/>
      <c r="ITO3218" s="132"/>
      <c r="ITP3218" s="132"/>
      <c r="ITQ3218" s="132"/>
      <c r="ITR3218" s="132"/>
      <c r="ITS3218" s="132"/>
      <c r="ITT3218" s="132"/>
      <c r="ITU3218" s="132"/>
      <c r="ITV3218" s="132"/>
      <c r="ITW3218" s="132"/>
      <c r="ITX3218" s="132"/>
      <c r="ITY3218" s="132"/>
      <c r="ITZ3218" s="132"/>
      <c r="IUA3218" s="132"/>
      <c r="IUB3218" s="132"/>
      <c r="IUC3218" s="132"/>
      <c r="IUD3218" s="132"/>
      <c r="IUE3218" s="132"/>
      <c r="IUF3218" s="132"/>
      <c r="IUG3218" s="132"/>
      <c r="IUH3218" s="132"/>
      <c r="IUI3218" s="132"/>
      <c r="IUJ3218" s="132"/>
      <c r="IUK3218" s="132"/>
      <c r="IUL3218" s="132"/>
      <c r="IUM3218" s="132"/>
      <c r="IUN3218" s="132"/>
      <c r="IUO3218" s="132"/>
      <c r="IUP3218" s="132"/>
      <c r="IUQ3218" s="132"/>
      <c r="IUR3218" s="132"/>
      <c r="IUS3218" s="132"/>
      <c r="IUT3218" s="132"/>
      <c r="IUU3218" s="132"/>
      <c r="IUV3218" s="132"/>
      <c r="IUW3218" s="132"/>
      <c r="IUX3218" s="132"/>
      <c r="IUY3218" s="132"/>
      <c r="IUZ3218" s="132"/>
      <c r="IVA3218" s="132"/>
      <c r="IVB3218" s="132"/>
      <c r="IVC3218" s="132"/>
      <c r="IVD3218" s="132"/>
      <c r="IVE3218" s="132"/>
      <c r="IVF3218" s="132"/>
      <c r="IVG3218" s="132"/>
      <c r="IVH3218" s="132"/>
      <c r="IVI3218" s="132"/>
      <c r="IVJ3218" s="132"/>
      <c r="IVK3218" s="132"/>
      <c r="IVL3218" s="132"/>
      <c r="IVM3218" s="132"/>
      <c r="IVN3218" s="132"/>
      <c r="IVO3218" s="132"/>
      <c r="IVP3218" s="132"/>
      <c r="IVQ3218" s="132"/>
      <c r="IVR3218" s="132"/>
      <c r="IVS3218" s="132"/>
      <c r="IVT3218" s="132"/>
      <c r="IVU3218" s="132"/>
      <c r="IVV3218" s="132"/>
      <c r="IVW3218" s="132"/>
      <c r="IVX3218" s="132"/>
      <c r="IVY3218" s="132"/>
      <c r="IVZ3218" s="132"/>
      <c r="IWA3218" s="132"/>
      <c r="IWB3218" s="132"/>
      <c r="IWC3218" s="132"/>
      <c r="IWD3218" s="132"/>
      <c r="IWE3218" s="132"/>
      <c r="IWF3218" s="132"/>
      <c r="IWG3218" s="132"/>
      <c r="IWH3218" s="132"/>
      <c r="IWI3218" s="132"/>
      <c r="IWJ3218" s="132"/>
      <c r="IWK3218" s="132"/>
      <c r="IWL3218" s="132"/>
      <c r="IWM3218" s="132"/>
      <c r="IWN3218" s="132"/>
      <c r="IWO3218" s="132"/>
      <c r="IWP3218" s="132"/>
      <c r="IWQ3218" s="132"/>
      <c r="IWR3218" s="132"/>
      <c r="IWS3218" s="132"/>
      <c r="IWT3218" s="132"/>
      <c r="IWU3218" s="132"/>
      <c r="IWV3218" s="132"/>
      <c r="IWW3218" s="132"/>
      <c r="IWX3218" s="132"/>
      <c r="IWY3218" s="132"/>
      <c r="IWZ3218" s="132"/>
      <c r="IXA3218" s="132"/>
      <c r="IXB3218" s="132"/>
      <c r="IXC3218" s="132"/>
      <c r="IXD3218" s="132"/>
      <c r="IXE3218" s="132"/>
      <c r="IXF3218" s="132"/>
      <c r="IXG3218" s="132"/>
      <c r="IXH3218" s="132"/>
      <c r="IXI3218" s="132"/>
      <c r="IXJ3218" s="132"/>
      <c r="IXK3218" s="132"/>
      <c r="IXL3218" s="132"/>
      <c r="IXM3218" s="132"/>
      <c r="IXN3218" s="132"/>
      <c r="IXO3218" s="132"/>
      <c r="IXP3218" s="132"/>
      <c r="IXQ3218" s="132"/>
      <c r="IXR3218" s="132"/>
      <c r="IXS3218" s="132"/>
      <c r="IXT3218" s="132"/>
      <c r="IXU3218" s="132"/>
      <c r="IXV3218" s="132"/>
      <c r="IXW3218" s="132"/>
      <c r="IXX3218" s="132"/>
      <c r="IXY3218" s="132"/>
      <c r="IXZ3218" s="132"/>
      <c r="IYA3218" s="132"/>
      <c r="IYB3218" s="132"/>
      <c r="IYC3218" s="132"/>
      <c r="IYD3218" s="132"/>
      <c r="IYE3218" s="132"/>
      <c r="IYF3218" s="132"/>
      <c r="IYG3218" s="132"/>
      <c r="IYH3218" s="132"/>
      <c r="IYI3218" s="132"/>
      <c r="IYJ3218" s="132"/>
      <c r="IYK3218" s="132"/>
      <c r="IYL3218" s="132"/>
      <c r="IYM3218" s="132"/>
      <c r="IYN3218" s="132"/>
      <c r="IYO3218" s="132"/>
      <c r="IYP3218" s="132"/>
      <c r="IYQ3218" s="132"/>
      <c r="IYR3218" s="132"/>
      <c r="IYS3218" s="132"/>
      <c r="IYT3218" s="132"/>
      <c r="IYU3218" s="132"/>
      <c r="IYV3218" s="132"/>
      <c r="IYW3218" s="132"/>
      <c r="IYX3218" s="132"/>
      <c r="IYY3218" s="132"/>
      <c r="IYZ3218" s="132"/>
      <c r="IZA3218" s="132"/>
      <c r="IZB3218" s="132"/>
      <c r="IZC3218" s="132"/>
      <c r="IZD3218" s="132"/>
      <c r="IZE3218" s="132"/>
      <c r="IZF3218" s="132"/>
      <c r="IZG3218" s="132"/>
      <c r="IZH3218" s="132"/>
      <c r="IZI3218" s="132"/>
      <c r="IZJ3218" s="132"/>
      <c r="IZK3218" s="132"/>
      <c r="IZL3218" s="132"/>
      <c r="IZM3218" s="132"/>
      <c r="IZN3218" s="132"/>
      <c r="IZO3218" s="132"/>
      <c r="IZP3218" s="132"/>
      <c r="IZQ3218" s="132"/>
      <c r="IZR3218" s="132"/>
      <c r="IZS3218" s="132"/>
      <c r="IZT3218" s="132"/>
      <c r="IZU3218" s="132"/>
      <c r="IZV3218" s="132"/>
      <c r="IZW3218" s="132"/>
      <c r="IZX3218" s="132"/>
      <c r="IZY3218" s="132"/>
      <c r="IZZ3218" s="132"/>
      <c r="JAA3218" s="132"/>
      <c r="JAB3218" s="132"/>
      <c r="JAC3218" s="132"/>
      <c r="JAD3218" s="132"/>
      <c r="JAE3218" s="132"/>
      <c r="JAF3218" s="132"/>
      <c r="JAG3218" s="132"/>
      <c r="JAH3218" s="132"/>
      <c r="JAI3218" s="132"/>
      <c r="JAJ3218" s="132"/>
      <c r="JAK3218" s="132"/>
      <c r="JAL3218" s="132"/>
      <c r="JAM3218" s="132"/>
      <c r="JAN3218" s="132"/>
      <c r="JAO3218" s="132"/>
      <c r="JAP3218" s="132"/>
      <c r="JAQ3218" s="132"/>
      <c r="JAR3218" s="132"/>
      <c r="JAS3218" s="132"/>
      <c r="JAT3218" s="132"/>
      <c r="JAU3218" s="132"/>
      <c r="JAV3218" s="132"/>
      <c r="JAW3218" s="132"/>
      <c r="JAX3218" s="132"/>
      <c r="JAY3218" s="132"/>
      <c r="JAZ3218" s="132"/>
      <c r="JBA3218" s="132"/>
      <c r="JBB3218" s="132"/>
      <c r="JBC3218" s="132"/>
      <c r="JBD3218" s="132"/>
      <c r="JBE3218" s="132"/>
      <c r="JBF3218" s="132"/>
      <c r="JBG3218" s="132"/>
      <c r="JBH3218" s="132"/>
      <c r="JBI3218" s="132"/>
      <c r="JBJ3218" s="132"/>
      <c r="JBK3218" s="132"/>
      <c r="JBL3218" s="132"/>
      <c r="JBM3218" s="132"/>
      <c r="JBN3218" s="132"/>
      <c r="JBO3218" s="132"/>
      <c r="JBP3218" s="132"/>
      <c r="JBQ3218" s="132"/>
      <c r="JBR3218" s="132"/>
      <c r="JBS3218" s="132"/>
      <c r="JBT3218" s="132"/>
      <c r="JBU3218" s="132"/>
      <c r="JBV3218" s="132"/>
      <c r="JBW3218" s="132"/>
      <c r="JBX3218" s="132"/>
      <c r="JBY3218" s="132"/>
      <c r="JBZ3218" s="132"/>
      <c r="JCA3218" s="132"/>
      <c r="JCB3218" s="132"/>
      <c r="JCC3218" s="132"/>
      <c r="JCD3218" s="132"/>
      <c r="JCE3218" s="132"/>
      <c r="JCF3218" s="132"/>
      <c r="JCG3218" s="132"/>
      <c r="JCH3218" s="132"/>
      <c r="JCI3218" s="132"/>
      <c r="JCJ3218" s="132"/>
      <c r="JCK3218" s="132"/>
      <c r="JCL3218" s="132"/>
      <c r="JCM3218" s="132"/>
      <c r="JCN3218" s="132"/>
      <c r="JCO3218" s="132"/>
      <c r="JCP3218" s="132"/>
      <c r="JCQ3218" s="132"/>
      <c r="JCR3218" s="132"/>
      <c r="JCS3218" s="132"/>
      <c r="JCT3218" s="132"/>
      <c r="JCU3218" s="132"/>
      <c r="JCV3218" s="132"/>
      <c r="JCW3218" s="132"/>
      <c r="JCX3218" s="132"/>
      <c r="JCY3218" s="132"/>
      <c r="JCZ3218" s="132"/>
      <c r="JDA3218" s="132"/>
      <c r="JDB3218" s="132"/>
      <c r="JDC3218" s="132"/>
      <c r="JDD3218" s="132"/>
      <c r="JDE3218" s="132"/>
      <c r="JDF3218" s="132"/>
      <c r="JDG3218" s="132"/>
      <c r="JDH3218" s="132"/>
      <c r="JDI3218" s="132"/>
      <c r="JDJ3218" s="132"/>
      <c r="JDK3218" s="132"/>
      <c r="JDL3218" s="132"/>
      <c r="JDM3218" s="132"/>
      <c r="JDN3218" s="132"/>
      <c r="JDO3218" s="132"/>
      <c r="JDP3218" s="132"/>
      <c r="JDQ3218" s="132"/>
      <c r="JDR3218" s="132"/>
      <c r="JDS3218" s="132"/>
      <c r="JDT3218" s="132"/>
      <c r="JDU3218" s="132"/>
      <c r="JDV3218" s="132"/>
      <c r="JDW3218" s="132"/>
      <c r="JDX3218" s="132"/>
      <c r="JDY3218" s="132"/>
      <c r="JDZ3218" s="132"/>
      <c r="JEA3218" s="132"/>
      <c r="JEB3218" s="132"/>
      <c r="JEC3218" s="132"/>
      <c r="JED3218" s="132"/>
      <c r="JEE3218" s="132"/>
      <c r="JEF3218" s="132"/>
      <c r="JEG3218" s="132"/>
      <c r="JEH3218" s="132"/>
      <c r="JEI3218" s="132"/>
      <c r="JEJ3218" s="132"/>
      <c r="JEK3218" s="132"/>
      <c r="JEL3218" s="132"/>
      <c r="JEM3218" s="132"/>
      <c r="JEN3218" s="132"/>
      <c r="JEO3218" s="132"/>
      <c r="JEP3218" s="132"/>
      <c r="JEQ3218" s="132"/>
      <c r="JER3218" s="132"/>
      <c r="JES3218" s="132"/>
      <c r="JET3218" s="132"/>
      <c r="JEU3218" s="132"/>
      <c r="JEV3218" s="132"/>
      <c r="JEW3218" s="132"/>
      <c r="JEX3218" s="132"/>
      <c r="JEY3218" s="132"/>
      <c r="JEZ3218" s="132"/>
      <c r="JFA3218" s="132"/>
      <c r="JFB3218" s="132"/>
      <c r="JFC3218" s="132"/>
      <c r="JFD3218" s="132"/>
      <c r="JFE3218" s="132"/>
      <c r="JFF3218" s="132"/>
      <c r="JFG3218" s="132"/>
      <c r="JFH3218" s="132"/>
      <c r="JFI3218" s="132"/>
      <c r="JFJ3218" s="132"/>
      <c r="JFK3218" s="132"/>
      <c r="JFL3218" s="132"/>
      <c r="JFM3218" s="132"/>
      <c r="JFN3218" s="132"/>
      <c r="JFO3218" s="132"/>
      <c r="JFP3218" s="132"/>
      <c r="JFQ3218" s="132"/>
      <c r="JFR3218" s="132"/>
      <c r="JFS3218" s="132"/>
      <c r="JFT3218" s="132"/>
      <c r="JFU3218" s="132"/>
      <c r="JFV3218" s="132"/>
      <c r="JFW3218" s="132"/>
      <c r="JFX3218" s="132"/>
      <c r="JFY3218" s="132"/>
      <c r="JFZ3218" s="132"/>
      <c r="JGA3218" s="132"/>
      <c r="JGB3218" s="132"/>
      <c r="JGC3218" s="132"/>
      <c r="JGD3218" s="132"/>
      <c r="JGE3218" s="132"/>
      <c r="JGF3218" s="132"/>
      <c r="JGG3218" s="132"/>
      <c r="JGH3218" s="132"/>
      <c r="JGI3218" s="132"/>
      <c r="JGJ3218" s="132"/>
      <c r="JGK3218" s="132"/>
      <c r="JGL3218" s="132"/>
      <c r="JGM3218" s="132"/>
      <c r="JGN3218" s="132"/>
      <c r="JGO3218" s="132"/>
      <c r="JGP3218" s="132"/>
      <c r="JGQ3218" s="132"/>
      <c r="JGR3218" s="132"/>
      <c r="JGS3218" s="132"/>
      <c r="JGT3218" s="132"/>
      <c r="JGU3218" s="132"/>
      <c r="JGV3218" s="132"/>
      <c r="JGW3218" s="132"/>
      <c r="JGX3218" s="132"/>
      <c r="JGY3218" s="132"/>
      <c r="JGZ3218" s="132"/>
      <c r="JHA3218" s="132"/>
      <c r="JHB3218" s="132"/>
      <c r="JHC3218" s="132"/>
      <c r="JHD3218" s="132"/>
      <c r="JHE3218" s="132"/>
      <c r="JHF3218" s="132"/>
      <c r="JHG3218" s="132"/>
      <c r="JHH3218" s="132"/>
      <c r="JHI3218" s="132"/>
      <c r="JHJ3218" s="132"/>
      <c r="JHK3218" s="132"/>
      <c r="JHL3218" s="132"/>
      <c r="JHM3218" s="132"/>
      <c r="JHN3218" s="132"/>
      <c r="JHO3218" s="132"/>
      <c r="JHP3218" s="132"/>
      <c r="JHQ3218" s="132"/>
      <c r="JHR3218" s="132"/>
      <c r="JHS3218" s="132"/>
      <c r="JHT3218" s="132"/>
      <c r="JHU3218" s="132"/>
      <c r="JHV3218" s="132"/>
      <c r="JHW3218" s="132"/>
      <c r="JHX3218" s="132"/>
      <c r="JHY3218" s="132"/>
      <c r="JHZ3218" s="132"/>
      <c r="JIA3218" s="132"/>
      <c r="JIB3218" s="132"/>
      <c r="JIC3218" s="132"/>
      <c r="JID3218" s="132"/>
      <c r="JIE3218" s="132"/>
      <c r="JIF3218" s="132"/>
      <c r="JIG3218" s="132"/>
      <c r="JIH3218" s="132"/>
      <c r="JII3218" s="132"/>
      <c r="JIJ3218" s="132"/>
      <c r="JIK3218" s="132"/>
      <c r="JIL3218" s="132"/>
      <c r="JIM3218" s="132"/>
      <c r="JIN3218" s="132"/>
      <c r="JIO3218" s="132"/>
      <c r="JIP3218" s="132"/>
      <c r="JIQ3218" s="132"/>
      <c r="JIR3218" s="132"/>
      <c r="JIS3218" s="132"/>
      <c r="JIT3218" s="132"/>
      <c r="JIU3218" s="132"/>
      <c r="JIV3218" s="132"/>
      <c r="JIW3218" s="132"/>
      <c r="JIX3218" s="132"/>
      <c r="JIY3218" s="132"/>
      <c r="JIZ3218" s="132"/>
      <c r="JJA3218" s="132"/>
      <c r="JJB3218" s="132"/>
      <c r="JJC3218" s="132"/>
      <c r="JJD3218" s="132"/>
      <c r="JJE3218" s="132"/>
      <c r="JJF3218" s="132"/>
      <c r="JJG3218" s="132"/>
      <c r="JJH3218" s="132"/>
      <c r="JJI3218" s="132"/>
      <c r="JJJ3218" s="132"/>
      <c r="JJK3218" s="132"/>
      <c r="JJL3218" s="132"/>
      <c r="JJM3218" s="132"/>
      <c r="JJN3218" s="132"/>
      <c r="JJO3218" s="132"/>
      <c r="JJP3218" s="132"/>
      <c r="JJQ3218" s="132"/>
      <c r="JJR3218" s="132"/>
      <c r="JJS3218" s="132"/>
      <c r="JJT3218" s="132"/>
      <c r="JJU3218" s="132"/>
      <c r="JJV3218" s="132"/>
      <c r="JJW3218" s="132"/>
      <c r="JJX3218" s="132"/>
      <c r="JJY3218" s="132"/>
      <c r="JJZ3218" s="132"/>
      <c r="JKA3218" s="132"/>
      <c r="JKB3218" s="132"/>
      <c r="JKC3218" s="132"/>
      <c r="JKD3218" s="132"/>
      <c r="JKE3218" s="132"/>
      <c r="JKF3218" s="132"/>
      <c r="JKG3218" s="132"/>
      <c r="JKH3218" s="132"/>
      <c r="JKI3218" s="132"/>
      <c r="JKJ3218" s="132"/>
      <c r="JKK3218" s="132"/>
      <c r="JKL3218" s="132"/>
      <c r="JKM3218" s="132"/>
      <c r="JKN3218" s="132"/>
      <c r="JKO3218" s="132"/>
      <c r="JKP3218" s="132"/>
      <c r="JKQ3218" s="132"/>
      <c r="JKR3218" s="132"/>
      <c r="JKS3218" s="132"/>
      <c r="JKT3218" s="132"/>
      <c r="JKU3218" s="132"/>
      <c r="JKV3218" s="132"/>
      <c r="JKW3218" s="132"/>
      <c r="JKX3218" s="132"/>
      <c r="JKY3218" s="132"/>
      <c r="JKZ3218" s="132"/>
      <c r="JLA3218" s="132"/>
      <c r="JLB3218" s="132"/>
      <c r="JLC3218" s="132"/>
      <c r="JLD3218" s="132"/>
      <c r="JLE3218" s="132"/>
      <c r="JLF3218" s="132"/>
      <c r="JLG3218" s="132"/>
      <c r="JLH3218" s="132"/>
      <c r="JLI3218" s="132"/>
      <c r="JLJ3218" s="132"/>
      <c r="JLK3218" s="132"/>
      <c r="JLL3218" s="132"/>
      <c r="JLM3218" s="132"/>
      <c r="JLN3218" s="132"/>
      <c r="JLO3218" s="132"/>
      <c r="JLP3218" s="132"/>
      <c r="JLQ3218" s="132"/>
      <c r="JLR3218" s="132"/>
      <c r="JLS3218" s="132"/>
      <c r="JLT3218" s="132"/>
      <c r="JLU3218" s="132"/>
      <c r="JLV3218" s="132"/>
      <c r="JLW3218" s="132"/>
      <c r="JLX3218" s="132"/>
      <c r="JLY3218" s="132"/>
      <c r="JLZ3218" s="132"/>
      <c r="JMA3218" s="132"/>
      <c r="JMB3218" s="132"/>
      <c r="JMC3218" s="132"/>
      <c r="JMD3218" s="132"/>
      <c r="JME3218" s="132"/>
      <c r="JMF3218" s="132"/>
      <c r="JMG3218" s="132"/>
      <c r="JMH3218" s="132"/>
      <c r="JMI3218" s="132"/>
      <c r="JMJ3218" s="132"/>
      <c r="JMK3218" s="132"/>
      <c r="JML3218" s="132"/>
      <c r="JMM3218" s="132"/>
      <c r="JMN3218" s="132"/>
      <c r="JMO3218" s="132"/>
      <c r="JMP3218" s="132"/>
      <c r="JMQ3218" s="132"/>
      <c r="JMR3218" s="132"/>
      <c r="JMS3218" s="132"/>
      <c r="JMT3218" s="132"/>
      <c r="JMU3218" s="132"/>
      <c r="JMV3218" s="132"/>
      <c r="JMW3218" s="132"/>
      <c r="JMX3218" s="132"/>
      <c r="JMY3218" s="132"/>
      <c r="JMZ3218" s="132"/>
      <c r="JNA3218" s="132"/>
      <c r="JNB3218" s="132"/>
      <c r="JNC3218" s="132"/>
      <c r="JND3218" s="132"/>
      <c r="JNE3218" s="132"/>
      <c r="JNF3218" s="132"/>
      <c r="JNG3218" s="132"/>
      <c r="JNH3218" s="132"/>
      <c r="JNI3218" s="132"/>
      <c r="JNJ3218" s="132"/>
      <c r="JNK3218" s="132"/>
      <c r="JNL3218" s="132"/>
      <c r="JNM3218" s="132"/>
      <c r="JNN3218" s="132"/>
      <c r="JNO3218" s="132"/>
      <c r="JNP3218" s="132"/>
      <c r="JNQ3218" s="132"/>
      <c r="JNR3218" s="132"/>
      <c r="JNS3218" s="132"/>
      <c r="JNT3218" s="132"/>
      <c r="JNU3218" s="132"/>
      <c r="JNV3218" s="132"/>
      <c r="JNW3218" s="132"/>
      <c r="JNX3218" s="132"/>
      <c r="JNY3218" s="132"/>
      <c r="JNZ3218" s="132"/>
      <c r="JOA3218" s="132"/>
      <c r="JOB3218" s="132"/>
      <c r="JOC3218" s="132"/>
      <c r="JOD3218" s="132"/>
      <c r="JOE3218" s="132"/>
      <c r="JOF3218" s="132"/>
      <c r="JOG3218" s="132"/>
      <c r="JOH3218" s="132"/>
      <c r="JOI3218" s="132"/>
      <c r="JOJ3218" s="132"/>
      <c r="JOK3218" s="132"/>
      <c r="JOL3218" s="132"/>
      <c r="JOM3218" s="132"/>
      <c r="JON3218" s="132"/>
      <c r="JOO3218" s="132"/>
      <c r="JOP3218" s="132"/>
      <c r="JOQ3218" s="132"/>
      <c r="JOR3218" s="132"/>
      <c r="JOS3218" s="132"/>
      <c r="JOT3218" s="132"/>
      <c r="JOU3218" s="132"/>
      <c r="JOV3218" s="132"/>
      <c r="JOW3218" s="132"/>
      <c r="JOX3218" s="132"/>
      <c r="JOY3218" s="132"/>
      <c r="JOZ3218" s="132"/>
      <c r="JPA3218" s="132"/>
      <c r="JPB3218" s="132"/>
      <c r="JPC3218" s="132"/>
      <c r="JPD3218" s="132"/>
      <c r="JPE3218" s="132"/>
      <c r="JPF3218" s="132"/>
      <c r="JPG3218" s="132"/>
      <c r="JPH3218" s="132"/>
      <c r="JPI3218" s="132"/>
      <c r="JPJ3218" s="132"/>
      <c r="JPK3218" s="132"/>
      <c r="JPL3218" s="132"/>
      <c r="JPM3218" s="132"/>
      <c r="JPN3218" s="132"/>
      <c r="JPO3218" s="132"/>
      <c r="JPP3218" s="132"/>
      <c r="JPQ3218" s="132"/>
      <c r="JPR3218" s="132"/>
      <c r="JPS3218" s="132"/>
      <c r="JPT3218" s="132"/>
      <c r="JPU3218" s="132"/>
      <c r="JPV3218" s="132"/>
      <c r="JPW3218" s="132"/>
      <c r="JPX3218" s="132"/>
      <c r="JPY3218" s="132"/>
      <c r="JPZ3218" s="132"/>
      <c r="JQA3218" s="132"/>
      <c r="JQB3218" s="132"/>
      <c r="JQC3218" s="132"/>
      <c r="JQD3218" s="132"/>
      <c r="JQE3218" s="132"/>
      <c r="JQF3218" s="132"/>
      <c r="JQG3218" s="132"/>
      <c r="JQH3218" s="132"/>
      <c r="JQI3218" s="132"/>
      <c r="JQJ3218" s="132"/>
      <c r="JQK3218" s="132"/>
      <c r="JQL3218" s="132"/>
      <c r="JQM3218" s="132"/>
      <c r="JQN3218" s="132"/>
      <c r="JQO3218" s="132"/>
      <c r="JQP3218" s="132"/>
      <c r="JQQ3218" s="132"/>
      <c r="JQR3218" s="132"/>
      <c r="JQS3218" s="132"/>
      <c r="JQT3218" s="132"/>
      <c r="JQU3218" s="132"/>
      <c r="JQV3218" s="132"/>
      <c r="JQW3218" s="132"/>
      <c r="JQX3218" s="132"/>
      <c r="JQY3218" s="132"/>
      <c r="JQZ3218" s="132"/>
      <c r="JRA3218" s="132"/>
      <c r="JRB3218" s="132"/>
      <c r="JRC3218" s="132"/>
      <c r="JRD3218" s="132"/>
      <c r="JRE3218" s="132"/>
      <c r="JRF3218" s="132"/>
      <c r="JRG3218" s="132"/>
      <c r="JRH3218" s="132"/>
      <c r="JRI3218" s="132"/>
      <c r="JRJ3218" s="132"/>
      <c r="JRK3218" s="132"/>
      <c r="JRL3218" s="132"/>
      <c r="JRM3218" s="132"/>
      <c r="JRN3218" s="132"/>
      <c r="JRO3218" s="132"/>
      <c r="JRP3218" s="132"/>
      <c r="JRQ3218" s="132"/>
      <c r="JRR3218" s="132"/>
      <c r="JRS3218" s="132"/>
      <c r="JRT3218" s="132"/>
      <c r="JRU3218" s="132"/>
      <c r="JRV3218" s="132"/>
      <c r="JRW3218" s="132"/>
      <c r="JRX3218" s="132"/>
      <c r="JRY3218" s="132"/>
      <c r="JRZ3218" s="132"/>
      <c r="JSA3218" s="132"/>
      <c r="JSB3218" s="132"/>
      <c r="JSC3218" s="132"/>
      <c r="JSD3218" s="132"/>
      <c r="JSE3218" s="132"/>
      <c r="JSF3218" s="132"/>
      <c r="JSG3218" s="132"/>
      <c r="JSH3218" s="132"/>
      <c r="JSI3218" s="132"/>
      <c r="JSJ3218" s="132"/>
      <c r="JSK3218" s="132"/>
      <c r="JSL3218" s="132"/>
      <c r="JSM3218" s="132"/>
      <c r="JSN3218" s="132"/>
      <c r="JSO3218" s="132"/>
      <c r="JSP3218" s="132"/>
      <c r="JSQ3218" s="132"/>
      <c r="JSR3218" s="132"/>
      <c r="JSS3218" s="132"/>
      <c r="JST3218" s="132"/>
      <c r="JSU3218" s="132"/>
      <c r="JSV3218" s="132"/>
      <c r="JSW3218" s="132"/>
      <c r="JSX3218" s="132"/>
      <c r="JSY3218" s="132"/>
      <c r="JSZ3218" s="132"/>
      <c r="JTA3218" s="132"/>
      <c r="JTB3218" s="132"/>
      <c r="JTC3218" s="132"/>
      <c r="JTD3218" s="132"/>
      <c r="JTE3218" s="132"/>
      <c r="JTF3218" s="132"/>
      <c r="JTG3218" s="132"/>
      <c r="JTH3218" s="132"/>
      <c r="JTI3218" s="132"/>
      <c r="JTJ3218" s="132"/>
      <c r="JTK3218" s="132"/>
      <c r="JTL3218" s="132"/>
      <c r="JTM3218" s="132"/>
      <c r="JTN3218" s="132"/>
      <c r="JTO3218" s="132"/>
      <c r="JTP3218" s="132"/>
      <c r="JTQ3218" s="132"/>
      <c r="JTR3218" s="132"/>
      <c r="JTS3218" s="132"/>
      <c r="JTT3218" s="132"/>
      <c r="JTU3218" s="132"/>
      <c r="JTV3218" s="132"/>
      <c r="JTW3218" s="132"/>
      <c r="JTX3218" s="132"/>
      <c r="JTY3218" s="132"/>
      <c r="JTZ3218" s="132"/>
      <c r="JUA3218" s="132"/>
      <c r="JUB3218" s="132"/>
      <c r="JUC3218" s="132"/>
      <c r="JUD3218" s="132"/>
      <c r="JUE3218" s="132"/>
      <c r="JUF3218" s="132"/>
      <c r="JUG3218" s="132"/>
      <c r="JUH3218" s="132"/>
      <c r="JUI3218" s="132"/>
      <c r="JUJ3218" s="132"/>
      <c r="JUK3218" s="132"/>
      <c r="JUL3218" s="132"/>
      <c r="JUM3218" s="132"/>
      <c r="JUN3218" s="132"/>
      <c r="JUO3218" s="132"/>
      <c r="JUP3218" s="132"/>
      <c r="JUQ3218" s="132"/>
      <c r="JUR3218" s="132"/>
      <c r="JUS3218" s="132"/>
      <c r="JUT3218" s="132"/>
      <c r="JUU3218" s="132"/>
      <c r="JUV3218" s="132"/>
      <c r="JUW3218" s="132"/>
      <c r="JUX3218" s="132"/>
      <c r="JUY3218" s="132"/>
      <c r="JUZ3218" s="132"/>
      <c r="JVA3218" s="132"/>
      <c r="JVB3218" s="132"/>
      <c r="JVC3218" s="132"/>
      <c r="JVD3218" s="132"/>
      <c r="JVE3218" s="132"/>
      <c r="JVF3218" s="132"/>
      <c r="JVG3218" s="132"/>
      <c r="JVH3218" s="132"/>
      <c r="JVI3218" s="132"/>
      <c r="JVJ3218" s="132"/>
      <c r="JVK3218" s="132"/>
      <c r="JVL3218" s="132"/>
      <c r="JVM3218" s="132"/>
      <c r="JVN3218" s="132"/>
      <c r="JVO3218" s="132"/>
      <c r="JVP3218" s="132"/>
      <c r="JVQ3218" s="132"/>
      <c r="JVR3218" s="132"/>
      <c r="JVS3218" s="132"/>
      <c r="JVT3218" s="132"/>
      <c r="JVU3218" s="132"/>
      <c r="JVV3218" s="132"/>
      <c r="JVW3218" s="132"/>
      <c r="JVX3218" s="132"/>
      <c r="JVY3218" s="132"/>
      <c r="JVZ3218" s="132"/>
      <c r="JWA3218" s="132"/>
      <c r="JWB3218" s="132"/>
      <c r="JWC3218" s="132"/>
      <c r="JWD3218" s="132"/>
      <c r="JWE3218" s="132"/>
      <c r="JWF3218" s="132"/>
      <c r="JWG3218" s="132"/>
      <c r="JWH3218" s="132"/>
      <c r="JWI3218" s="132"/>
      <c r="JWJ3218" s="132"/>
      <c r="JWK3218" s="132"/>
      <c r="JWL3218" s="132"/>
      <c r="JWM3218" s="132"/>
      <c r="JWN3218" s="132"/>
      <c r="JWO3218" s="132"/>
      <c r="JWP3218" s="132"/>
      <c r="JWQ3218" s="132"/>
      <c r="JWR3218" s="132"/>
      <c r="JWS3218" s="132"/>
      <c r="JWT3218" s="132"/>
      <c r="JWU3218" s="132"/>
      <c r="JWV3218" s="132"/>
      <c r="JWW3218" s="132"/>
      <c r="JWX3218" s="132"/>
      <c r="JWY3218" s="132"/>
      <c r="JWZ3218" s="132"/>
      <c r="JXA3218" s="132"/>
      <c r="JXB3218" s="132"/>
      <c r="JXC3218" s="132"/>
      <c r="JXD3218" s="132"/>
      <c r="JXE3218" s="132"/>
      <c r="JXF3218" s="132"/>
      <c r="JXG3218" s="132"/>
      <c r="JXH3218" s="132"/>
      <c r="JXI3218" s="132"/>
      <c r="JXJ3218" s="132"/>
      <c r="JXK3218" s="132"/>
      <c r="JXL3218" s="132"/>
      <c r="JXM3218" s="132"/>
      <c r="JXN3218" s="132"/>
      <c r="JXO3218" s="132"/>
      <c r="JXP3218" s="132"/>
      <c r="JXQ3218" s="132"/>
      <c r="JXR3218" s="132"/>
      <c r="JXS3218" s="132"/>
      <c r="JXT3218" s="132"/>
      <c r="JXU3218" s="132"/>
      <c r="JXV3218" s="132"/>
      <c r="JXW3218" s="132"/>
      <c r="JXX3218" s="132"/>
      <c r="JXY3218" s="132"/>
      <c r="JXZ3218" s="132"/>
      <c r="JYA3218" s="132"/>
      <c r="JYB3218" s="132"/>
      <c r="JYC3218" s="132"/>
      <c r="JYD3218" s="132"/>
      <c r="JYE3218" s="132"/>
      <c r="JYF3218" s="132"/>
      <c r="JYG3218" s="132"/>
      <c r="JYH3218" s="132"/>
      <c r="JYI3218" s="132"/>
      <c r="JYJ3218" s="132"/>
      <c r="JYK3218" s="132"/>
      <c r="JYL3218" s="132"/>
      <c r="JYM3218" s="132"/>
      <c r="JYN3218" s="132"/>
      <c r="JYO3218" s="132"/>
      <c r="JYP3218" s="132"/>
      <c r="JYQ3218" s="132"/>
      <c r="JYR3218" s="132"/>
      <c r="JYS3218" s="132"/>
      <c r="JYT3218" s="132"/>
      <c r="JYU3218" s="132"/>
      <c r="JYV3218" s="132"/>
      <c r="JYW3218" s="132"/>
      <c r="JYX3218" s="132"/>
      <c r="JYY3218" s="132"/>
      <c r="JYZ3218" s="132"/>
      <c r="JZA3218" s="132"/>
      <c r="JZB3218" s="132"/>
      <c r="JZC3218" s="132"/>
      <c r="JZD3218" s="132"/>
      <c r="JZE3218" s="132"/>
      <c r="JZF3218" s="132"/>
      <c r="JZG3218" s="132"/>
      <c r="JZH3218" s="132"/>
      <c r="JZI3218" s="132"/>
      <c r="JZJ3218" s="132"/>
      <c r="JZK3218" s="132"/>
      <c r="JZL3218" s="132"/>
      <c r="JZM3218" s="132"/>
      <c r="JZN3218" s="132"/>
      <c r="JZO3218" s="132"/>
      <c r="JZP3218" s="132"/>
      <c r="JZQ3218" s="132"/>
      <c r="JZR3218" s="132"/>
      <c r="JZS3218" s="132"/>
      <c r="JZT3218" s="132"/>
      <c r="JZU3218" s="132"/>
      <c r="JZV3218" s="132"/>
      <c r="JZW3218" s="132"/>
      <c r="JZX3218" s="132"/>
      <c r="JZY3218" s="132"/>
      <c r="JZZ3218" s="132"/>
      <c r="KAA3218" s="132"/>
      <c r="KAB3218" s="132"/>
      <c r="KAC3218" s="132"/>
      <c r="KAD3218" s="132"/>
      <c r="KAE3218" s="132"/>
      <c r="KAF3218" s="132"/>
      <c r="KAG3218" s="132"/>
      <c r="KAH3218" s="132"/>
      <c r="KAI3218" s="132"/>
      <c r="KAJ3218" s="132"/>
      <c r="KAK3218" s="132"/>
      <c r="KAL3218" s="132"/>
      <c r="KAM3218" s="132"/>
      <c r="KAN3218" s="132"/>
      <c r="KAO3218" s="132"/>
      <c r="KAP3218" s="132"/>
      <c r="KAQ3218" s="132"/>
      <c r="KAR3218" s="132"/>
      <c r="KAS3218" s="132"/>
      <c r="KAT3218" s="132"/>
      <c r="KAU3218" s="132"/>
      <c r="KAV3218" s="132"/>
      <c r="KAW3218" s="132"/>
      <c r="KAX3218" s="132"/>
      <c r="KAY3218" s="132"/>
      <c r="KAZ3218" s="132"/>
      <c r="KBA3218" s="132"/>
      <c r="KBB3218" s="132"/>
      <c r="KBC3218" s="132"/>
      <c r="KBD3218" s="132"/>
      <c r="KBE3218" s="132"/>
      <c r="KBF3218" s="132"/>
      <c r="KBG3218" s="132"/>
      <c r="KBH3218" s="132"/>
      <c r="KBI3218" s="132"/>
      <c r="KBJ3218" s="132"/>
      <c r="KBK3218" s="132"/>
      <c r="KBL3218" s="132"/>
      <c r="KBM3218" s="132"/>
      <c r="KBN3218" s="132"/>
      <c r="KBO3218" s="132"/>
      <c r="KBP3218" s="132"/>
      <c r="KBQ3218" s="132"/>
      <c r="KBR3218" s="132"/>
      <c r="KBS3218" s="132"/>
      <c r="KBT3218" s="132"/>
      <c r="KBU3218" s="132"/>
      <c r="KBV3218" s="132"/>
      <c r="KBW3218" s="132"/>
      <c r="KBX3218" s="132"/>
      <c r="KBY3218" s="132"/>
      <c r="KBZ3218" s="132"/>
      <c r="KCA3218" s="132"/>
      <c r="KCB3218" s="132"/>
      <c r="KCC3218" s="132"/>
      <c r="KCD3218" s="132"/>
      <c r="KCE3218" s="132"/>
      <c r="KCF3218" s="132"/>
      <c r="KCG3218" s="132"/>
      <c r="KCH3218" s="132"/>
      <c r="KCI3218" s="132"/>
      <c r="KCJ3218" s="132"/>
      <c r="KCK3218" s="132"/>
      <c r="KCL3218" s="132"/>
      <c r="KCM3218" s="132"/>
      <c r="KCN3218" s="132"/>
      <c r="KCO3218" s="132"/>
      <c r="KCP3218" s="132"/>
      <c r="KCQ3218" s="132"/>
      <c r="KCR3218" s="132"/>
      <c r="KCS3218" s="132"/>
      <c r="KCT3218" s="132"/>
      <c r="KCU3218" s="132"/>
      <c r="KCV3218" s="132"/>
      <c r="KCW3218" s="132"/>
      <c r="KCX3218" s="132"/>
      <c r="KCY3218" s="132"/>
      <c r="KCZ3218" s="132"/>
      <c r="KDA3218" s="132"/>
      <c r="KDB3218" s="132"/>
      <c r="KDC3218" s="132"/>
      <c r="KDD3218" s="132"/>
      <c r="KDE3218" s="132"/>
      <c r="KDF3218" s="132"/>
      <c r="KDG3218" s="132"/>
      <c r="KDH3218" s="132"/>
      <c r="KDI3218" s="132"/>
      <c r="KDJ3218" s="132"/>
      <c r="KDK3218" s="132"/>
      <c r="KDL3218" s="132"/>
      <c r="KDM3218" s="132"/>
      <c r="KDN3218" s="132"/>
      <c r="KDO3218" s="132"/>
      <c r="KDP3218" s="132"/>
      <c r="KDQ3218" s="132"/>
      <c r="KDR3218" s="132"/>
      <c r="KDS3218" s="132"/>
      <c r="KDT3218" s="132"/>
      <c r="KDU3218" s="132"/>
      <c r="KDV3218" s="132"/>
      <c r="KDW3218" s="132"/>
      <c r="KDX3218" s="132"/>
      <c r="KDY3218" s="132"/>
      <c r="KDZ3218" s="132"/>
      <c r="KEA3218" s="132"/>
      <c r="KEB3218" s="132"/>
      <c r="KEC3218" s="132"/>
      <c r="KED3218" s="132"/>
      <c r="KEE3218" s="132"/>
      <c r="KEF3218" s="132"/>
      <c r="KEG3218" s="132"/>
      <c r="KEH3218" s="132"/>
      <c r="KEI3218" s="132"/>
      <c r="KEJ3218" s="132"/>
      <c r="KEK3218" s="132"/>
      <c r="KEL3218" s="132"/>
      <c r="KEM3218" s="132"/>
      <c r="KEN3218" s="132"/>
      <c r="KEO3218" s="132"/>
      <c r="KEP3218" s="132"/>
      <c r="KEQ3218" s="132"/>
      <c r="KER3218" s="132"/>
      <c r="KES3218" s="132"/>
      <c r="KET3218" s="132"/>
      <c r="KEU3218" s="132"/>
      <c r="KEV3218" s="132"/>
      <c r="KEW3218" s="132"/>
      <c r="KEX3218" s="132"/>
      <c r="KEY3218" s="132"/>
      <c r="KEZ3218" s="132"/>
      <c r="KFA3218" s="132"/>
      <c r="KFB3218" s="132"/>
      <c r="KFC3218" s="132"/>
      <c r="KFD3218" s="132"/>
      <c r="KFE3218" s="132"/>
      <c r="KFF3218" s="132"/>
      <c r="KFG3218" s="132"/>
      <c r="KFH3218" s="132"/>
      <c r="KFI3218" s="132"/>
      <c r="KFJ3218" s="132"/>
      <c r="KFK3218" s="132"/>
      <c r="KFL3218" s="132"/>
      <c r="KFM3218" s="132"/>
      <c r="KFN3218" s="132"/>
      <c r="KFO3218" s="132"/>
      <c r="KFP3218" s="132"/>
      <c r="KFQ3218" s="132"/>
      <c r="KFR3218" s="132"/>
      <c r="KFS3218" s="132"/>
      <c r="KFT3218" s="132"/>
      <c r="KFU3218" s="132"/>
      <c r="KFV3218" s="132"/>
      <c r="KFW3218" s="132"/>
      <c r="KFX3218" s="132"/>
      <c r="KFY3218" s="132"/>
      <c r="KFZ3218" s="132"/>
      <c r="KGA3218" s="132"/>
      <c r="KGB3218" s="132"/>
      <c r="KGC3218" s="132"/>
      <c r="KGD3218" s="132"/>
      <c r="KGE3218" s="132"/>
      <c r="KGF3218" s="132"/>
      <c r="KGG3218" s="132"/>
      <c r="KGH3218" s="132"/>
      <c r="KGI3218" s="132"/>
      <c r="KGJ3218" s="132"/>
      <c r="KGK3218" s="132"/>
      <c r="KGL3218" s="132"/>
      <c r="KGM3218" s="132"/>
      <c r="KGN3218" s="132"/>
      <c r="KGO3218" s="132"/>
      <c r="KGP3218" s="132"/>
      <c r="KGQ3218" s="132"/>
      <c r="KGR3218" s="132"/>
      <c r="KGS3218" s="132"/>
      <c r="KGT3218" s="132"/>
      <c r="KGU3218" s="132"/>
      <c r="KGV3218" s="132"/>
      <c r="KGW3218" s="132"/>
      <c r="KGX3218" s="132"/>
      <c r="KGY3218" s="132"/>
      <c r="KGZ3218" s="132"/>
      <c r="KHA3218" s="132"/>
      <c r="KHB3218" s="132"/>
      <c r="KHC3218" s="132"/>
      <c r="KHD3218" s="132"/>
      <c r="KHE3218" s="132"/>
      <c r="KHF3218" s="132"/>
      <c r="KHG3218" s="132"/>
      <c r="KHH3218" s="132"/>
      <c r="KHI3218" s="132"/>
      <c r="KHJ3218" s="132"/>
      <c r="KHK3218" s="132"/>
      <c r="KHL3218" s="132"/>
      <c r="KHM3218" s="132"/>
      <c r="KHN3218" s="132"/>
      <c r="KHO3218" s="132"/>
      <c r="KHP3218" s="132"/>
      <c r="KHQ3218" s="132"/>
      <c r="KHR3218" s="132"/>
      <c r="KHS3218" s="132"/>
      <c r="KHT3218" s="132"/>
      <c r="KHU3218" s="132"/>
      <c r="KHV3218" s="132"/>
      <c r="KHW3218" s="132"/>
      <c r="KHX3218" s="132"/>
      <c r="KHY3218" s="132"/>
      <c r="KHZ3218" s="132"/>
      <c r="KIA3218" s="132"/>
      <c r="KIB3218" s="132"/>
      <c r="KIC3218" s="132"/>
      <c r="KID3218" s="132"/>
      <c r="KIE3218" s="132"/>
      <c r="KIF3218" s="132"/>
      <c r="KIG3218" s="132"/>
      <c r="KIH3218" s="132"/>
      <c r="KII3218" s="132"/>
      <c r="KIJ3218" s="132"/>
      <c r="KIK3218" s="132"/>
      <c r="KIL3218" s="132"/>
      <c r="KIM3218" s="132"/>
      <c r="KIN3218" s="132"/>
      <c r="KIO3218" s="132"/>
      <c r="KIP3218" s="132"/>
      <c r="KIQ3218" s="132"/>
      <c r="KIR3218" s="132"/>
      <c r="KIS3218" s="132"/>
      <c r="KIT3218" s="132"/>
      <c r="KIU3218" s="132"/>
      <c r="KIV3218" s="132"/>
      <c r="KIW3218" s="132"/>
      <c r="KIX3218" s="132"/>
      <c r="KIY3218" s="132"/>
      <c r="KIZ3218" s="132"/>
      <c r="KJA3218" s="132"/>
      <c r="KJB3218" s="132"/>
      <c r="KJC3218" s="132"/>
      <c r="KJD3218" s="132"/>
      <c r="KJE3218" s="132"/>
      <c r="KJF3218" s="132"/>
      <c r="KJG3218" s="132"/>
      <c r="KJH3218" s="132"/>
      <c r="KJI3218" s="132"/>
      <c r="KJJ3218" s="132"/>
      <c r="KJK3218" s="132"/>
      <c r="KJL3218" s="132"/>
      <c r="KJM3218" s="132"/>
      <c r="KJN3218" s="132"/>
      <c r="KJO3218" s="132"/>
      <c r="KJP3218" s="132"/>
      <c r="KJQ3218" s="132"/>
      <c r="KJR3218" s="132"/>
      <c r="KJS3218" s="132"/>
      <c r="KJT3218" s="132"/>
      <c r="KJU3218" s="132"/>
      <c r="KJV3218" s="132"/>
      <c r="KJW3218" s="132"/>
      <c r="KJX3218" s="132"/>
      <c r="KJY3218" s="132"/>
      <c r="KJZ3218" s="132"/>
      <c r="KKA3218" s="132"/>
      <c r="KKB3218" s="132"/>
      <c r="KKC3218" s="132"/>
      <c r="KKD3218" s="132"/>
      <c r="KKE3218" s="132"/>
      <c r="KKF3218" s="132"/>
      <c r="KKG3218" s="132"/>
      <c r="KKH3218" s="132"/>
      <c r="KKI3218" s="132"/>
      <c r="KKJ3218" s="132"/>
      <c r="KKK3218" s="132"/>
      <c r="KKL3218" s="132"/>
      <c r="KKM3218" s="132"/>
      <c r="KKN3218" s="132"/>
      <c r="KKO3218" s="132"/>
      <c r="KKP3218" s="132"/>
      <c r="KKQ3218" s="132"/>
      <c r="KKR3218" s="132"/>
      <c r="KKS3218" s="132"/>
      <c r="KKT3218" s="132"/>
      <c r="KKU3218" s="132"/>
      <c r="KKV3218" s="132"/>
      <c r="KKW3218" s="132"/>
      <c r="KKX3218" s="132"/>
      <c r="KKY3218" s="132"/>
      <c r="KKZ3218" s="132"/>
      <c r="KLA3218" s="132"/>
      <c r="KLB3218" s="132"/>
      <c r="KLC3218" s="132"/>
      <c r="KLD3218" s="132"/>
      <c r="KLE3218" s="132"/>
      <c r="KLF3218" s="132"/>
      <c r="KLG3218" s="132"/>
      <c r="KLH3218" s="132"/>
      <c r="KLI3218" s="132"/>
      <c r="KLJ3218" s="132"/>
      <c r="KLK3218" s="132"/>
      <c r="KLL3218" s="132"/>
      <c r="KLM3218" s="132"/>
      <c r="KLN3218" s="132"/>
      <c r="KLO3218" s="132"/>
      <c r="KLP3218" s="132"/>
      <c r="KLQ3218" s="132"/>
      <c r="KLR3218" s="132"/>
      <c r="KLS3218" s="132"/>
      <c r="KLT3218" s="132"/>
      <c r="KLU3218" s="132"/>
      <c r="KLV3218" s="132"/>
      <c r="KLW3218" s="132"/>
      <c r="KLX3218" s="132"/>
      <c r="KLY3218" s="132"/>
      <c r="KLZ3218" s="132"/>
      <c r="KMA3218" s="132"/>
      <c r="KMB3218" s="132"/>
      <c r="KMC3218" s="132"/>
      <c r="KMD3218" s="132"/>
      <c r="KME3218" s="132"/>
      <c r="KMF3218" s="132"/>
      <c r="KMG3218" s="132"/>
      <c r="KMH3218" s="132"/>
      <c r="KMI3218" s="132"/>
      <c r="KMJ3218" s="132"/>
      <c r="KMK3218" s="132"/>
      <c r="KML3218" s="132"/>
      <c r="KMM3218" s="132"/>
      <c r="KMN3218" s="132"/>
      <c r="KMO3218" s="132"/>
      <c r="KMP3218" s="132"/>
      <c r="KMQ3218" s="132"/>
      <c r="KMR3218" s="132"/>
      <c r="KMS3218" s="132"/>
      <c r="KMT3218" s="132"/>
      <c r="KMU3218" s="132"/>
      <c r="KMV3218" s="132"/>
      <c r="KMW3218" s="132"/>
      <c r="KMX3218" s="132"/>
      <c r="KMY3218" s="132"/>
      <c r="KMZ3218" s="132"/>
      <c r="KNA3218" s="132"/>
      <c r="KNB3218" s="132"/>
      <c r="KNC3218" s="132"/>
      <c r="KND3218" s="132"/>
      <c r="KNE3218" s="132"/>
      <c r="KNF3218" s="132"/>
      <c r="KNG3218" s="132"/>
      <c r="KNH3218" s="132"/>
      <c r="KNI3218" s="132"/>
      <c r="KNJ3218" s="132"/>
      <c r="KNK3218" s="132"/>
      <c r="KNL3218" s="132"/>
      <c r="KNM3218" s="132"/>
      <c r="KNN3218" s="132"/>
      <c r="KNO3218" s="132"/>
      <c r="KNP3218" s="132"/>
      <c r="KNQ3218" s="132"/>
      <c r="KNR3218" s="132"/>
      <c r="KNS3218" s="132"/>
      <c r="KNT3218" s="132"/>
      <c r="KNU3218" s="132"/>
      <c r="KNV3218" s="132"/>
      <c r="KNW3218" s="132"/>
      <c r="KNX3218" s="132"/>
      <c r="KNY3218" s="132"/>
      <c r="KNZ3218" s="132"/>
      <c r="KOA3218" s="132"/>
      <c r="KOB3218" s="132"/>
      <c r="KOC3218" s="132"/>
      <c r="KOD3218" s="132"/>
      <c r="KOE3218" s="132"/>
      <c r="KOF3218" s="132"/>
      <c r="KOG3218" s="132"/>
      <c r="KOH3218" s="132"/>
      <c r="KOI3218" s="132"/>
      <c r="KOJ3218" s="132"/>
      <c r="KOK3218" s="132"/>
      <c r="KOL3218" s="132"/>
      <c r="KOM3218" s="132"/>
      <c r="KON3218" s="132"/>
      <c r="KOO3218" s="132"/>
      <c r="KOP3218" s="132"/>
      <c r="KOQ3218" s="132"/>
      <c r="KOR3218" s="132"/>
      <c r="KOS3218" s="132"/>
      <c r="KOT3218" s="132"/>
      <c r="KOU3218" s="132"/>
      <c r="KOV3218" s="132"/>
      <c r="KOW3218" s="132"/>
      <c r="KOX3218" s="132"/>
      <c r="KOY3218" s="132"/>
      <c r="KOZ3218" s="132"/>
      <c r="KPA3218" s="132"/>
      <c r="KPB3218" s="132"/>
      <c r="KPC3218" s="132"/>
      <c r="KPD3218" s="132"/>
      <c r="KPE3218" s="132"/>
      <c r="KPF3218" s="132"/>
      <c r="KPG3218" s="132"/>
      <c r="KPH3218" s="132"/>
      <c r="KPI3218" s="132"/>
      <c r="KPJ3218" s="132"/>
      <c r="KPK3218" s="132"/>
      <c r="KPL3218" s="132"/>
      <c r="KPM3218" s="132"/>
      <c r="KPN3218" s="132"/>
      <c r="KPO3218" s="132"/>
      <c r="KPP3218" s="132"/>
      <c r="KPQ3218" s="132"/>
      <c r="KPR3218" s="132"/>
      <c r="KPS3218" s="132"/>
      <c r="KPT3218" s="132"/>
      <c r="KPU3218" s="132"/>
      <c r="KPV3218" s="132"/>
      <c r="KPW3218" s="132"/>
      <c r="KPX3218" s="132"/>
      <c r="KPY3218" s="132"/>
      <c r="KPZ3218" s="132"/>
      <c r="KQA3218" s="132"/>
      <c r="KQB3218" s="132"/>
      <c r="KQC3218" s="132"/>
      <c r="KQD3218" s="132"/>
      <c r="KQE3218" s="132"/>
      <c r="KQF3218" s="132"/>
      <c r="KQG3218" s="132"/>
      <c r="KQH3218" s="132"/>
      <c r="KQI3218" s="132"/>
      <c r="KQJ3218" s="132"/>
      <c r="KQK3218" s="132"/>
      <c r="KQL3218" s="132"/>
      <c r="KQM3218" s="132"/>
      <c r="KQN3218" s="132"/>
      <c r="KQO3218" s="132"/>
      <c r="KQP3218" s="132"/>
      <c r="KQQ3218" s="132"/>
      <c r="KQR3218" s="132"/>
      <c r="KQS3218" s="132"/>
      <c r="KQT3218" s="132"/>
      <c r="KQU3218" s="132"/>
      <c r="KQV3218" s="132"/>
      <c r="KQW3218" s="132"/>
      <c r="KQX3218" s="132"/>
      <c r="KQY3218" s="132"/>
      <c r="KQZ3218" s="132"/>
      <c r="KRA3218" s="132"/>
      <c r="KRB3218" s="132"/>
      <c r="KRC3218" s="132"/>
      <c r="KRD3218" s="132"/>
      <c r="KRE3218" s="132"/>
      <c r="KRF3218" s="132"/>
      <c r="KRG3218" s="132"/>
      <c r="KRH3218" s="132"/>
      <c r="KRI3218" s="132"/>
      <c r="KRJ3218" s="132"/>
      <c r="KRK3218" s="132"/>
      <c r="KRL3218" s="132"/>
      <c r="KRM3218" s="132"/>
      <c r="KRN3218" s="132"/>
      <c r="KRO3218" s="132"/>
      <c r="KRP3218" s="132"/>
      <c r="KRQ3218" s="132"/>
      <c r="KRR3218" s="132"/>
      <c r="KRS3218" s="132"/>
      <c r="KRT3218" s="132"/>
      <c r="KRU3218" s="132"/>
      <c r="KRV3218" s="132"/>
      <c r="KRW3218" s="132"/>
      <c r="KRX3218" s="132"/>
      <c r="KRY3218" s="132"/>
      <c r="KRZ3218" s="132"/>
      <c r="KSA3218" s="132"/>
      <c r="KSB3218" s="132"/>
      <c r="KSC3218" s="132"/>
      <c r="KSD3218" s="132"/>
      <c r="KSE3218" s="132"/>
      <c r="KSF3218" s="132"/>
      <c r="KSG3218" s="132"/>
      <c r="KSH3218" s="132"/>
      <c r="KSI3218" s="132"/>
      <c r="KSJ3218" s="132"/>
      <c r="KSK3218" s="132"/>
      <c r="KSL3218" s="132"/>
      <c r="KSM3218" s="132"/>
      <c r="KSN3218" s="132"/>
      <c r="KSO3218" s="132"/>
      <c r="KSP3218" s="132"/>
      <c r="KSQ3218" s="132"/>
      <c r="KSR3218" s="132"/>
      <c r="KSS3218" s="132"/>
      <c r="KST3218" s="132"/>
      <c r="KSU3218" s="132"/>
      <c r="KSV3218" s="132"/>
      <c r="KSW3218" s="132"/>
      <c r="KSX3218" s="132"/>
      <c r="KSY3218" s="132"/>
      <c r="KSZ3218" s="132"/>
      <c r="KTA3218" s="132"/>
      <c r="KTB3218" s="132"/>
      <c r="KTC3218" s="132"/>
      <c r="KTD3218" s="132"/>
      <c r="KTE3218" s="132"/>
      <c r="KTF3218" s="132"/>
      <c r="KTG3218" s="132"/>
      <c r="KTH3218" s="132"/>
      <c r="KTI3218" s="132"/>
      <c r="KTJ3218" s="132"/>
      <c r="KTK3218" s="132"/>
      <c r="KTL3218" s="132"/>
      <c r="KTM3218" s="132"/>
      <c r="KTN3218" s="132"/>
      <c r="KTO3218" s="132"/>
      <c r="KTP3218" s="132"/>
      <c r="KTQ3218" s="132"/>
      <c r="KTR3218" s="132"/>
      <c r="KTS3218" s="132"/>
      <c r="KTT3218" s="132"/>
      <c r="KTU3218" s="132"/>
      <c r="KTV3218" s="132"/>
      <c r="KTW3218" s="132"/>
      <c r="KTX3218" s="132"/>
      <c r="KTY3218" s="132"/>
      <c r="KTZ3218" s="132"/>
      <c r="KUA3218" s="132"/>
      <c r="KUB3218" s="132"/>
      <c r="KUC3218" s="132"/>
      <c r="KUD3218" s="132"/>
      <c r="KUE3218" s="132"/>
      <c r="KUF3218" s="132"/>
      <c r="KUG3218" s="132"/>
      <c r="KUH3218" s="132"/>
      <c r="KUI3218" s="132"/>
      <c r="KUJ3218" s="132"/>
      <c r="KUK3218" s="132"/>
      <c r="KUL3218" s="132"/>
      <c r="KUM3218" s="132"/>
      <c r="KUN3218" s="132"/>
      <c r="KUO3218" s="132"/>
      <c r="KUP3218" s="132"/>
      <c r="KUQ3218" s="132"/>
      <c r="KUR3218" s="132"/>
      <c r="KUS3218" s="132"/>
      <c r="KUT3218" s="132"/>
      <c r="KUU3218" s="132"/>
      <c r="KUV3218" s="132"/>
      <c r="KUW3218" s="132"/>
      <c r="KUX3218" s="132"/>
      <c r="KUY3218" s="132"/>
      <c r="KUZ3218" s="132"/>
      <c r="KVA3218" s="132"/>
      <c r="KVB3218" s="132"/>
      <c r="KVC3218" s="132"/>
      <c r="KVD3218" s="132"/>
      <c r="KVE3218" s="132"/>
      <c r="KVF3218" s="132"/>
      <c r="KVG3218" s="132"/>
      <c r="KVH3218" s="132"/>
      <c r="KVI3218" s="132"/>
      <c r="KVJ3218" s="132"/>
      <c r="KVK3218" s="132"/>
      <c r="KVL3218" s="132"/>
      <c r="KVM3218" s="132"/>
      <c r="KVN3218" s="132"/>
      <c r="KVO3218" s="132"/>
      <c r="KVP3218" s="132"/>
      <c r="KVQ3218" s="132"/>
      <c r="KVR3218" s="132"/>
      <c r="KVS3218" s="132"/>
      <c r="KVT3218" s="132"/>
      <c r="KVU3218" s="132"/>
      <c r="KVV3218" s="132"/>
      <c r="KVW3218" s="132"/>
      <c r="KVX3218" s="132"/>
      <c r="KVY3218" s="132"/>
      <c r="KVZ3218" s="132"/>
      <c r="KWA3218" s="132"/>
      <c r="KWB3218" s="132"/>
      <c r="KWC3218" s="132"/>
      <c r="KWD3218" s="132"/>
      <c r="KWE3218" s="132"/>
      <c r="KWF3218" s="132"/>
      <c r="KWG3218" s="132"/>
      <c r="KWH3218" s="132"/>
      <c r="KWI3218" s="132"/>
      <c r="KWJ3218" s="132"/>
      <c r="KWK3218" s="132"/>
      <c r="KWL3218" s="132"/>
      <c r="KWM3218" s="132"/>
      <c r="KWN3218" s="132"/>
      <c r="KWO3218" s="132"/>
      <c r="KWP3218" s="132"/>
      <c r="KWQ3218" s="132"/>
      <c r="KWR3218" s="132"/>
      <c r="KWS3218" s="132"/>
      <c r="KWT3218" s="132"/>
      <c r="KWU3218" s="132"/>
      <c r="KWV3218" s="132"/>
      <c r="KWW3218" s="132"/>
      <c r="KWX3218" s="132"/>
      <c r="KWY3218" s="132"/>
      <c r="KWZ3218" s="132"/>
      <c r="KXA3218" s="132"/>
      <c r="KXB3218" s="132"/>
      <c r="KXC3218" s="132"/>
      <c r="KXD3218" s="132"/>
      <c r="KXE3218" s="132"/>
      <c r="KXF3218" s="132"/>
      <c r="KXG3218" s="132"/>
      <c r="KXH3218" s="132"/>
      <c r="KXI3218" s="132"/>
      <c r="KXJ3218" s="132"/>
      <c r="KXK3218" s="132"/>
      <c r="KXL3218" s="132"/>
      <c r="KXM3218" s="132"/>
      <c r="KXN3218" s="132"/>
      <c r="KXO3218" s="132"/>
      <c r="KXP3218" s="132"/>
      <c r="KXQ3218" s="132"/>
      <c r="KXR3218" s="132"/>
      <c r="KXS3218" s="132"/>
      <c r="KXT3218" s="132"/>
      <c r="KXU3218" s="132"/>
      <c r="KXV3218" s="132"/>
      <c r="KXW3218" s="132"/>
      <c r="KXX3218" s="132"/>
      <c r="KXY3218" s="132"/>
      <c r="KXZ3218" s="132"/>
      <c r="KYA3218" s="132"/>
      <c r="KYB3218" s="132"/>
      <c r="KYC3218" s="132"/>
      <c r="KYD3218" s="132"/>
      <c r="KYE3218" s="132"/>
      <c r="KYF3218" s="132"/>
      <c r="KYG3218" s="132"/>
      <c r="KYH3218" s="132"/>
      <c r="KYI3218" s="132"/>
      <c r="KYJ3218" s="132"/>
      <c r="KYK3218" s="132"/>
      <c r="KYL3218" s="132"/>
      <c r="KYM3218" s="132"/>
      <c r="KYN3218" s="132"/>
      <c r="KYO3218" s="132"/>
      <c r="KYP3218" s="132"/>
      <c r="KYQ3218" s="132"/>
      <c r="KYR3218" s="132"/>
      <c r="KYS3218" s="132"/>
      <c r="KYT3218" s="132"/>
      <c r="KYU3218" s="132"/>
      <c r="KYV3218" s="132"/>
      <c r="KYW3218" s="132"/>
      <c r="KYX3218" s="132"/>
      <c r="KYY3218" s="132"/>
      <c r="KYZ3218" s="132"/>
      <c r="KZA3218" s="132"/>
      <c r="KZB3218" s="132"/>
      <c r="KZC3218" s="132"/>
      <c r="KZD3218" s="132"/>
      <c r="KZE3218" s="132"/>
      <c r="KZF3218" s="132"/>
      <c r="KZG3218" s="132"/>
      <c r="KZH3218" s="132"/>
      <c r="KZI3218" s="132"/>
      <c r="KZJ3218" s="132"/>
      <c r="KZK3218" s="132"/>
      <c r="KZL3218" s="132"/>
      <c r="KZM3218" s="132"/>
      <c r="KZN3218" s="132"/>
      <c r="KZO3218" s="132"/>
      <c r="KZP3218" s="132"/>
      <c r="KZQ3218" s="132"/>
      <c r="KZR3218" s="132"/>
      <c r="KZS3218" s="132"/>
      <c r="KZT3218" s="132"/>
      <c r="KZU3218" s="132"/>
      <c r="KZV3218" s="132"/>
      <c r="KZW3218" s="132"/>
      <c r="KZX3218" s="132"/>
      <c r="KZY3218" s="132"/>
      <c r="KZZ3218" s="132"/>
      <c r="LAA3218" s="132"/>
      <c r="LAB3218" s="132"/>
      <c r="LAC3218" s="132"/>
      <c r="LAD3218" s="132"/>
      <c r="LAE3218" s="132"/>
      <c r="LAF3218" s="132"/>
      <c r="LAG3218" s="132"/>
      <c r="LAH3218" s="132"/>
      <c r="LAI3218" s="132"/>
      <c r="LAJ3218" s="132"/>
      <c r="LAK3218" s="132"/>
      <c r="LAL3218" s="132"/>
      <c r="LAM3218" s="132"/>
      <c r="LAN3218" s="132"/>
      <c r="LAO3218" s="132"/>
      <c r="LAP3218" s="132"/>
      <c r="LAQ3218" s="132"/>
      <c r="LAR3218" s="132"/>
      <c r="LAS3218" s="132"/>
      <c r="LAT3218" s="132"/>
      <c r="LAU3218" s="132"/>
      <c r="LAV3218" s="132"/>
      <c r="LAW3218" s="132"/>
      <c r="LAX3218" s="132"/>
      <c r="LAY3218" s="132"/>
      <c r="LAZ3218" s="132"/>
      <c r="LBA3218" s="132"/>
      <c r="LBB3218" s="132"/>
      <c r="LBC3218" s="132"/>
      <c r="LBD3218" s="132"/>
      <c r="LBE3218" s="132"/>
      <c r="LBF3218" s="132"/>
      <c r="LBG3218" s="132"/>
      <c r="LBH3218" s="132"/>
      <c r="LBI3218" s="132"/>
      <c r="LBJ3218" s="132"/>
      <c r="LBK3218" s="132"/>
      <c r="LBL3218" s="132"/>
      <c r="LBM3218" s="132"/>
      <c r="LBN3218" s="132"/>
      <c r="LBO3218" s="132"/>
      <c r="LBP3218" s="132"/>
      <c r="LBQ3218" s="132"/>
      <c r="LBR3218" s="132"/>
      <c r="LBS3218" s="132"/>
      <c r="LBT3218" s="132"/>
      <c r="LBU3218" s="132"/>
      <c r="LBV3218" s="132"/>
      <c r="LBW3218" s="132"/>
      <c r="LBX3218" s="132"/>
      <c r="LBY3218" s="132"/>
      <c r="LBZ3218" s="132"/>
      <c r="LCA3218" s="132"/>
      <c r="LCB3218" s="132"/>
      <c r="LCC3218" s="132"/>
      <c r="LCD3218" s="132"/>
      <c r="LCE3218" s="132"/>
      <c r="LCF3218" s="132"/>
      <c r="LCG3218" s="132"/>
      <c r="LCH3218" s="132"/>
      <c r="LCI3218" s="132"/>
      <c r="LCJ3218" s="132"/>
      <c r="LCK3218" s="132"/>
      <c r="LCL3218" s="132"/>
      <c r="LCM3218" s="132"/>
      <c r="LCN3218" s="132"/>
      <c r="LCO3218" s="132"/>
      <c r="LCP3218" s="132"/>
      <c r="LCQ3218" s="132"/>
      <c r="LCR3218" s="132"/>
      <c r="LCS3218" s="132"/>
      <c r="LCT3218" s="132"/>
      <c r="LCU3218" s="132"/>
      <c r="LCV3218" s="132"/>
      <c r="LCW3218" s="132"/>
      <c r="LCX3218" s="132"/>
      <c r="LCY3218" s="132"/>
      <c r="LCZ3218" s="132"/>
      <c r="LDA3218" s="132"/>
      <c r="LDB3218" s="132"/>
      <c r="LDC3218" s="132"/>
      <c r="LDD3218" s="132"/>
      <c r="LDE3218" s="132"/>
      <c r="LDF3218" s="132"/>
      <c r="LDG3218" s="132"/>
      <c r="LDH3218" s="132"/>
      <c r="LDI3218" s="132"/>
      <c r="LDJ3218" s="132"/>
      <c r="LDK3218" s="132"/>
      <c r="LDL3218" s="132"/>
      <c r="LDM3218" s="132"/>
      <c r="LDN3218" s="132"/>
      <c r="LDO3218" s="132"/>
      <c r="LDP3218" s="132"/>
      <c r="LDQ3218" s="132"/>
      <c r="LDR3218" s="132"/>
      <c r="LDS3218" s="132"/>
      <c r="LDT3218" s="132"/>
      <c r="LDU3218" s="132"/>
      <c r="LDV3218" s="132"/>
      <c r="LDW3218" s="132"/>
      <c r="LDX3218" s="132"/>
      <c r="LDY3218" s="132"/>
      <c r="LDZ3218" s="132"/>
      <c r="LEA3218" s="132"/>
      <c r="LEB3218" s="132"/>
      <c r="LEC3218" s="132"/>
      <c r="LED3218" s="132"/>
      <c r="LEE3218" s="132"/>
      <c r="LEF3218" s="132"/>
      <c r="LEG3218" s="132"/>
      <c r="LEH3218" s="132"/>
      <c r="LEI3218" s="132"/>
      <c r="LEJ3218" s="132"/>
      <c r="LEK3218" s="132"/>
      <c r="LEL3218" s="132"/>
      <c r="LEM3218" s="132"/>
      <c r="LEN3218" s="132"/>
      <c r="LEO3218" s="132"/>
      <c r="LEP3218" s="132"/>
      <c r="LEQ3218" s="132"/>
      <c r="LER3218" s="132"/>
      <c r="LES3218" s="132"/>
      <c r="LET3218" s="132"/>
      <c r="LEU3218" s="132"/>
      <c r="LEV3218" s="132"/>
      <c r="LEW3218" s="132"/>
      <c r="LEX3218" s="132"/>
      <c r="LEY3218" s="132"/>
      <c r="LEZ3218" s="132"/>
      <c r="LFA3218" s="132"/>
      <c r="LFB3218" s="132"/>
      <c r="LFC3218" s="132"/>
      <c r="LFD3218" s="132"/>
      <c r="LFE3218" s="132"/>
      <c r="LFF3218" s="132"/>
      <c r="LFG3218" s="132"/>
      <c r="LFH3218" s="132"/>
      <c r="LFI3218" s="132"/>
      <c r="LFJ3218" s="132"/>
      <c r="LFK3218" s="132"/>
      <c r="LFL3218" s="132"/>
      <c r="LFM3218" s="132"/>
      <c r="LFN3218" s="132"/>
      <c r="LFO3218" s="132"/>
      <c r="LFP3218" s="132"/>
      <c r="LFQ3218" s="132"/>
      <c r="LFR3218" s="132"/>
      <c r="LFS3218" s="132"/>
      <c r="LFT3218" s="132"/>
      <c r="LFU3218" s="132"/>
      <c r="LFV3218" s="132"/>
      <c r="LFW3218" s="132"/>
      <c r="LFX3218" s="132"/>
      <c r="LFY3218" s="132"/>
      <c r="LFZ3218" s="132"/>
      <c r="LGA3218" s="132"/>
      <c r="LGB3218" s="132"/>
      <c r="LGC3218" s="132"/>
      <c r="LGD3218" s="132"/>
      <c r="LGE3218" s="132"/>
      <c r="LGF3218" s="132"/>
      <c r="LGG3218" s="132"/>
      <c r="LGH3218" s="132"/>
      <c r="LGI3218" s="132"/>
      <c r="LGJ3218" s="132"/>
      <c r="LGK3218" s="132"/>
      <c r="LGL3218" s="132"/>
      <c r="LGM3218" s="132"/>
      <c r="LGN3218" s="132"/>
      <c r="LGO3218" s="132"/>
      <c r="LGP3218" s="132"/>
      <c r="LGQ3218" s="132"/>
      <c r="LGR3218" s="132"/>
      <c r="LGS3218" s="132"/>
      <c r="LGT3218" s="132"/>
      <c r="LGU3218" s="132"/>
      <c r="LGV3218" s="132"/>
      <c r="LGW3218" s="132"/>
      <c r="LGX3218" s="132"/>
      <c r="LGY3218" s="132"/>
      <c r="LGZ3218" s="132"/>
      <c r="LHA3218" s="132"/>
      <c r="LHB3218" s="132"/>
      <c r="LHC3218" s="132"/>
      <c r="LHD3218" s="132"/>
      <c r="LHE3218" s="132"/>
      <c r="LHF3218" s="132"/>
      <c r="LHG3218" s="132"/>
      <c r="LHH3218" s="132"/>
      <c r="LHI3218" s="132"/>
      <c r="LHJ3218" s="132"/>
      <c r="LHK3218" s="132"/>
      <c r="LHL3218" s="132"/>
      <c r="LHM3218" s="132"/>
      <c r="LHN3218" s="132"/>
      <c r="LHO3218" s="132"/>
      <c r="LHP3218" s="132"/>
      <c r="LHQ3218" s="132"/>
      <c r="LHR3218" s="132"/>
      <c r="LHS3218" s="132"/>
      <c r="LHT3218" s="132"/>
      <c r="LHU3218" s="132"/>
      <c r="LHV3218" s="132"/>
      <c r="LHW3218" s="132"/>
      <c r="LHX3218" s="132"/>
      <c r="LHY3218" s="132"/>
      <c r="LHZ3218" s="132"/>
      <c r="LIA3218" s="132"/>
      <c r="LIB3218" s="132"/>
      <c r="LIC3218" s="132"/>
      <c r="LID3218" s="132"/>
      <c r="LIE3218" s="132"/>
      <c r="LIF3218" s="132"/>
      <c r="LIG3218" s="132"/>
      <c r="LIH3218" s="132"/>
      <c r="LII3218" s="132"/>
      <c r="LIJ3218" s="132"/>
      <c r="LIK3218" s="132"/>
      <c r="LIL3218" s="132"/>
      <c r="LIM3218" s="132"/>
      <c r="LIN3218" s="132"/>
      <c r="LIO3218" s="132"/>
      <c r="LIP3218" s="132"/>
      <c r="LIQ3218" s="132"/>
      <c r="LIR3218" s="132"/>
      <c r="LIS3218" s="132"/>
      <c r="LIT3218" s="132"/>
      <c r="LIU3218" s="132"/>
      <c r="LIV3218" s="132"/>
      <c r="LIW3218" s="132"/>
      <c r="LIX3218" s="132"/>
      <c r="LIY3218" s="132"/>
      <c r="LIZ3218" s="132"/>
      <c r="LJA3218" s="132"/>
      <c r="LJB3218" s="132"/>
      <c r="LJC3218" s="132"/>
      <c r="LJD3218" s="132"/>
      <c r="LJE3218" s="132"/>
      <c r="LJF3218" s="132"/>
      <c r="LJG3218" s="132"/>
      <c r="LJH3218" s="132"/>
      <c r="LJI3218" s="132"/>
      <c r="LJJ3218" s="132"/>
      <c r="LJK3218" s="132"/>
      <c r="LJL3218" s="132"/>
      <c r="LJM3218" s="132"/>
      <c r="LJN3218" s="132"/>
      <c r="LJO3218" s="132"/>
      <c r="LJP3218" s="132"/>
      <c r="LJQ3218" s="132"/>
      <c r="LJR3218" s="132"/>
      <c r="LJS3218" s="132"/>
      <c r="LJT3218" s="132"/>
      <c r="LJU3218" s="132"/>
      <c r="LJV3218" s="132"/>
      <c r="LJW3218" s="132"/>
      <c r="LJX3218" s="132"/>
      <c r="LJY3218" s="132"/>
      <c r="LJZ3218" s="132"/>
      <c r="LKA3218" s="132"/>
      <c r="LKB3218" s="132"/>
      <c r="LKC3218" s="132"/>
      <c r="LKD3218" s="132"/>
      <c r="LKE3218" s="132"/>
      <c r="LKF3218" s="132"/>
      <c r="LKG3218" s="132"/>
      <c r="LKH3218" s="132"/>
      <c r="LKI3218" s="132"/>
      <c r="LKJ3218" s="132"/>
      <c r="LKK3218" s="132"/>
      <c r="LKL3218" s="132"/>
      <c r="LKM3218" s="132"/>
      <c r="LKN3218" s="132"/>
      <c r="LKO3218" s="132"/>
      <c r="LKP3218" s="132"/>
      <c r="LKQ3218" s="132"/>
      <c r="LKR3218" s="132"/>
      <c r="LKS3218" s="132"/>
      <c r="LKT3218" s="132"/>
      <c r="LKU3218" s="132"/>
      <c r="LKV3218" s="132"/>
      <c r="LKW3218" s="132"/>
      <c r="LKX3218" s="132"/>
      <c r="LKY3218" s="132"/>
      <c r="LKZ3218" s="132"/>
      <c r="LLA3218" s="132"/>
      <c r="LLB3218" s="132"/>
      <c r="LLC3218" s="132"/>
      <c r="LLD3218" s="132"/>
      <c r="LLE3218" s="132"/>
      <c r="LLF3218" s="132"/>
      <c r="LLG3218" s="132"/>
      <c r="LLH3218" s="132"/>
      <c r="LLI3218" s="132"/>
      <c r="LLJ3218" s="132"/>
      <c r="LLK3218" s="132"/>
      <c r="LLL3218" s="132"/>
      <c r="LLM3218" s="132"/>
      <c r="LLN3218" s="132"/>
      <c r="LLO3218" s="132"/>
      <c r="LLP3218" s="132"/>
      <c r="LLQ3218" s="132"/>
      <c r="LLR3218" s="132"/>
      <c r="LLS3218" s="132"/>
      <c r="LLT3218" s="132"/>
      <c r="LLU3218" s="132"/>
      <c r="LLV3218" s="132"/>
      <c r="LLW3218" s="132"/>
      <c r="LLX3218" s="132"/>
      <c r="LLY3218" s="132"/>
      <c r="LLZ3218" s="132"/>
      <c r="LMA3218" s="132"/>
      <c r="LMB3218" s="132"/>
      <c r="LMC3218" s="132"/>
      <c r="LMD3218" s="132"/>
      <c r="LME3218" s="132"/>
      <c r="LMF3218" s="132"/>
      <c r="LMG3218" s="132"/>
      <c r="LMH3218" s="132"/>
      <c r="LMI3218" s="132"/>
      <c r="LMJ3218" s="132"/>
      <c r="LMK3218" s="132"/>
      <c r="LML3218" s="132"/>
      <c r="LMM3218" s="132"/>
      <c r="LMN3218" s="132"/>
      <c r="LMO3218" s="132"/>
      <c r="LMP3218" s="132"/>
      <c r="LMQ3218" s="132"/>
      <c r="LMR3218" s="132"/>
      <c r="LMS3218" s="132"/>
      <c r="LMT3218" s="132"/>
      <c r="LMU3218" s="132"/>
      <c r="LMV3218" s="132"/>
      <c r="LMW3218" s="132"/>
      <c r="LMX3218" s="132"/>
      <c r="LMY3218" s="132"/>
      <c r="LMZ3218" s="132"/>
      <c r="LNA3218" s="132"/>
      <c r="LNB3218" s="132"/>
      <c r="LNC3218" s="132"/>
      <c r="LND3218" s="132"/>
      <c r="LNE3218" s="132"/>
      <c r="LNF3218" s="132"/>
      <c r="LNG3218" s="132"/>
      <c r="LNH3218" s="132"/>
      <c r="LNI3218" s="132"/>
      <c r="LNJ3218" s="132"/>
      <c r="LNK3218" s="132"/>
      <c r="LNL3218" s="132"/>
      <c r="LNM3218" s="132"/>
      <c r="LNN3218" s="132"/>
      <c r="LNO3218" s="132"/>
      <c r="LNP3218" s="132"/>
      <c r="LNQ3218" s="132"/>
      <c r="LNR3218" s="132"/>
      <c r="LNS3218" s="132"/>
      <c r="LNT3218" s="132"/>
      <c r="LNU3218" s="132"/>
      <c r="LNV3218" s="132"/>
      <c r="LNW3218" s="132"/>
      <c r="LNX3218" s="132"/>
      <c r="LNY3218" s="132"/>
      <c r="LNZ3218" s="132"/>
      <c r="LOA3218" s="132"/>
      <c r="LOB3218" s="132"/>
      <c r="LOC3218" s="132"/>
      <c r="LOD3218" s="132"/>
      <c r="LOE3218" s="132"/>
      <c r="LOF3218" s="132"/>
      <c r="LOG3218" s="132"/>
      <c r="LOH3218" s="132"/>
      <c r="LOI3218" s="132"/>
      <c r="LOJ3218" s="132"/>
      <c r="LOK3218" s="132"/>
      <c r="LOL3218" s="132"/>
      <c r="LOM3218" s="132"/>
      <c r="LON3218" s="132"/>
      <c r="LOO3218" s="132"/>
      <c r="LOP3218" s="132"/>
      <c r="LOQ3218" s="132"/>
      <c r="LOR3218" s="132"/>
      <c r="LOS3218" s="132"/>
      <c r="LOT3218" s="132"/>
      <c r="LOU3218" s="132"/>
      <c r="LOV3218" s="132"/>
      <c r="LOW3218" s="132"/>
      <c r="LOX3218" s="132"/>
      <c r="LOY3218" s="132"/>
      <c r="LOZ3218" s="132"/>
      <c r="LPA3218" s="132"/>
      <c r="LPB3218" s="132"/>
      <c r="LPC3218" s="132"/>
      <c r="LPD3218" s="132"/>
      <c r="LPE3218" s="132"/>
      <c r="LPF3218" s="132"/>
      <c r="LPG3218" s="132"/>
      <c r="LPH3218" s="132"/>
      <c r="LPI3218" s="132"/>
      <c r="LPJ3218" s="132"/>
      <c r="LPK3218" s="132"/>
      <c r="LPL3218" s="132"/>
      <c r="LPM3218" s="132"/>
      <c r="LPN3218" s="132"/>
      <c r="LPO3218" s="132"/>
      <c r="LPP3218" s="132"/>
      <c r="LPQ3218" s="132"/>
      <c r="LPR3218" s="132"/>
      <c r="LPS3218" s="132"/>
      <c r="LPT3218" s="132"/>
      <c r="LPU3218" s="132"/>
      <c r="LPV3218" s="132"/>
      <c r="LPW3218" s="132"/>
      <c r="LPX3218" s="132"/>
      <c r="LPY3218" s="132"/>
      <c r="LPZ3218" s="132"/>
      <c r="LQA3218" s="132"/>
      <c r="LQB3218" s="132"/>
      <c r="LQC3218" s="132"/>
      <c r="LQD3218" s="132"/>
      <c r="LQE3218" s="132"/>
      <c r="LQF3218" s="132"/>
      <c r="LQG3218" s="132"/>
      <c r="LQH3218" s="132"/>
      <c r="LQI3218" s="132"/>
      <c r="LQJ3218" s="132"/>
      <c r="LQK3218" s="132"/>
      <c r="LQL3218" s="132"/>
      <c r="LQM3218" s="132"/>
      <c r="LQN3218" s="132"/>
      <c r="LQO3218" s="132"/>
      <c r="LQP3218" s="132"/>
      <c r="LQQ3218" s="132"/>
      <c r="LQR3218" s="132"/>
      <c r="LQS3218" s="132"/>
      <c r="LQT3218" s="132"/>
      <c r="LQU3218" s="132"/>
      <c r="LQV3218" s="132"/>
      <c r="LQW3218" s="132"/>
      <c r="LQX3218" s="132"/>
      <c r="LQY3218" s="132"/>
      <c r="LQZ3218" s="132"/>
      <c r="LRA3218" s="132"/>
      <c r="LRB3218" s="132"/>
      <c r="LRC3218" s="132"/>
      <c r="LRD3218" s="132"/>
      <c r="LRE3218" s="132"/>
      <c r="LRF3218" s="132"/>
      <c r="LRG3218" s="132"/>
      <c r="LRH3218" s="132"/>
      <c r="LRI3218" s="132"/>
      <c r="LRJ3218" s="132"/>
      <c r="LRK3218" s="132"/>
      <c r="LRL3218" s="132"/>
      <c r="LRM3218" s="132"/>
      <c r="LRN3218" s="132"/>
      <c r="LRO3218" s="132"/>
      <c r="LRP3218" s="132"/>
      <c r="LRQ3218" s="132"/>
      <c r="LRR3218" s="132"/>
      <c r="LRS3218" s="132"/>
      <c r="LRT3218" s="132"/>
      <c r="LRU3218" s="132"/>
      <c r="LRV3218" s="132"/>
      <c r="LRW3218" s="132"/>
      <c r="LRX3218" s="132"/>
      <c r="LRY3218" s="132"/>
      <c r="LRZ3218" s="132"/>
      <c r="LSA3218" s="132"/>
      <c r="LSB3218" s="132"/>
      <c r="LSC3218" s="132"/>
      <c r="LSD3218" s="132"/>
      <c r="LSE3218" s="132"/>
      <c r="LSF3218" s="132"/>
      <c r="LSG3218" s="132"/>
      <c r="LSH3218" s="132"/>
      <c r="LSI3218" s="132"/>
      <c r="LSJ3218" s="132"/>
      <c r="LSK3218" s="132"/>
      <c r="LSL3218" s="132"/>
      <c r="LSM3218" s="132"/>
      <c r="LSN3218" s="132"/>
      <c r="LSO3218" s="132"/>
      <c r="LSP3218" s="132"/>
      <c r="LSQ3218" s="132"/>
      <c r="LSR3218" s="132"/>
      <c r="LSS3218" s="132"/>
      <c r="LST3218" s="132"/>
      <c r="LSU3218" s="132"/>
      <c r="LSV3218" s="132"/>
      <c r="LSW3218" s="132"/>
      <c r="LSX3218" s="132"/>
      <c r="LSY3218" s="132"/>
      <c r="LSZ3218" s="132"/>
      <c r="LTA3218" s="132"/>
      <c r="LTB3218" s="132"/>
      <c r="LTC3218" s="132"/>
      <c r="LTD3218" s="132"/>
      <c r="LTE3218" s="132"/>
      <c r="LTF3218" s="132"/>
      <c r="LTG3218" s="132"/>
      <c r="LTH3218" s="132"/>
      <c r="LTI3218" s="132"/>
      <c r="LTJ3218" s="132"/>
      <c r="LTK3218" s="132"/>
      <c r="LTL3218" s="132"/>
      <c r="LTM3218" s="132"/>
      <c r="LTN3218" s="132"/>
      <c r="LTO3218" s="132"/>
      <c r="LTP3218" s="132"/>
      <c r="LTQ3218" s="132"/>
      <c r="LTR3218" s="132"/>
      <c r="LTS3218" s="132"/>
      <c r="LTT3218" s="132"/>
      <c r="LTU3218" s="132"/>
      <c r="LTV3218" s="132"/>
      <c r="LTW3218" s="132"/>
      <c r="LTX3218" s="132"/>
      <c r="LTY3218" s="132"/>
      <c r="LTZ3218" s="132"/>
      <c r="LUA3218" s="132"/>
      <c r="LUB3218" s="132"/>
      <c r="LUC3218" s="132"/>
      <c r="LUD3218" s="132"/>
      <c r="LUE3218" s="132"/>
      <c r="LUF3218" s="132"/>
      <c r="LUG3218" s="132"/>
      <c r="LUH3218" s="132"/>
      <c r="LUI3218" s="132"/>
      <c r="LUJ3218" s="132"/>
      <c r="LUK3218" s="132"/>
      <c r="LUL3218" s="132"/>
      <c r="LUM3218" s="132"/>
      <c r="LUN3218" s="132"/>
      <c r="LUO3218" s="132"/>
      <c r="LUP3218" s="132"/>
      <c r="LUQ3218" s="132"/>
      <c r="LUR3218" s="132"/>
      <c r="LUS3218" s="132"/>
      <c r="LUT3218" s="132"/>
      <c r="LUU3218" s="132"/>
      <c r="LUV3218" s="132"/>
      <c r="LUW3218" s="132"/>
      <c r="LUX3218" s="132"/>
      <c r="LUY3218" s="132"/>
      <c r="LUZ3218" s="132"/>
      <c r="LVA3218" s="132"/>
      <c r="LVB3218" s="132"/>
      <c r="LVC3218" s="132"/>
      <c r="LVD3218" s="132"/>
      <c r="LVE3218" s="132"/>
      <c r="LVF3218" s="132"/>
      <c r="LVG3218" s="132"/>
      <c r="LVH3218" s="132"/>
      <c r="LVI3218" s="132"/>
      <c r="LVJ3218" s="132"/>
      <c r="LVK3218" s="132"/>
      <c r="LVL3218" s="132"/>
      <c r="LVM3218" s="132"/>
      <c r="LVN3218" s="132"/>
      <c r="LVO3218" s="132"/>
      <c r="LVP3218" s="132"/>
      <c r="LVQ3218" s="132"/>
      <c r="LVR3218" s="132"/>
      <c r="LVS3218" s="132"/>
      <c r="LVT3218" s="132"/>
      <c r="LVU3218" s="132"/>
      <c r="LVV3218" s="132"/>
      <c r="LVW3218" s="132"/>
      <c r="LVX3218" s="132"/>
      <c r="LVY3218" s="132"/>
      <c r="LVZ3218" s="132"/>
      <c r="LWA3218" s="132"/>
      <c r="LWB3218" s="132"/>
      <c r="LWC3218" s="132"/>
      <c r="LWD3218" s="132"/>
      <c r="LWE3218" s="132"/>
      <c r="LWF3218" s="132"/>
      <c r="LWG3218" s="132"/>
      <c r="LWH3218" s="132"/>
      <c r="LWI3218" s="132"/>
      <c r="LWJ3218" s="132"/>
      <c r="LWK3218" s="132"/>
      <c r="LWL3218" s="132"/>
      <c r="LWM3218" s="132"/>
      <c r="LWN3218" s="132"/>
      <c r="LWO3218" s="132"/>
      <c r="LWP3218" s="132"/>
      <c r="LWQ3218" s="132"/>
      <c r="LWR3218" s="132"/>
      <c r="LWS3218" s="132"/>
      <c r="LWT3218" s="132"/>
      <c r="LWU3218" s="132"/>
      <c r="LWV3218" s="132"/>
      <c r="LWW3218" s="132"/>
      <c r="LWX3218" s="132"/>
      <c r="LWY3218" s="132"/>
      <c r="LWZ3218" s="132"/>
      <c r="LXA3218" s="132"/>
      <c r="LXB3218" s="132"/>
      <c r="LXC3218" s="132"/>
      <c r="LXD3218" s="132"/>
      <c r="LXE3218" s="132"/>
      <c r="LXF3218" s="132"/>
      <c r="LXG3218" s="132"/>
      <c r="LXH3218" s="132"/>
      <c r="LXI3218" s="132"/>
      <c r="LXJ3218" s="132"/>
      <c r="LXK3218" s="132"/>
      <c r="LXL3218" s="132"/>
      <c r="LXM3218" s="132"/>
      <c r="LXN3218" s="132"/>
      <c r="LXO3218" s="132"/>
      <c r="LXP3218" s="132"/>
      <c r="LXQ3218" s="132"/>
      <c r="LXR3218" s="132"/>
      <c r="LXS3218" s="132"/>
      <c r="LXT3218" s="132"/>
      <c r="LXU3218" s="132"/>
      <c r="LXV3218" s="132"/>
      <c r="LXW3218" s="132"/>
      <c r="LXX3218" s="132"/>
      <c r="LXY3218" s="132"/>
      <c r="LXZ3218" s="132"/>
      <c r="LYA3218" s="132"/>
      <c r="LYB3218" s="132"/>
      <c r="LYC3218" s="132"/>
      <c r="LYD3218" s="132"/>
      <c r="LYE3218" s="132"/>
      <c r="LYF3218" s="132"/>
      <c r="LYG3218" s="132"/>
      <c r="LYH3218" s="132"/>
      <c r="LYI3218" s="132"/>
      <c r="LYJ3218" s="132"/>
      <c r="LYK3218" s="132"/>
      <c r="LYL3218" s="132"/>
      <c r="LYM3218" s="132"/>
      <c r="LYN3218" s="132"/>
      <c r="LYO3218" s="132"/>
      <c r="LYP3218" s="132"/>
      <c r="LYQ3218" s="132"/>
      <c r="LYR3218" s="132"/>
      <c r="LYS3218" s="132"/>
      <c r="LYT3218" s="132"/>
      <c r="LYU3218" s="132"/>
      <c r="LYV3218" s="132"/>
      <c r="LYW3218" s="132"/>
      <c r="LYX3218" s="132"/>
      <c r="LYY3218" s="132"/>
      <c r="LYZ3218" s="132"/>
      <c r="LZA3218" s="132"/>
      <c r="LZB3218" s="132"/>
      <c r="LZC3218" s="132"/>
      <c r="LZD3218" s="132"/>
      <c r="LZE3218" s="132"/>
      <c r="LZF3218" s="132"/>
      <c r="LZG3218" s="132"/>
      <c r="LZH3218" s="132"/>
      <c r="LZI3218" s="132"/>
      <c r="LZJ3218" s="132"/>
      <c r="LZK3218" s="132"/>
      <c r="LZL3218" s="132"/>
      <c r="LZM3218" s="132"/>
      <c r="LZN3218" s="132"/>
      <c r="LZO3218" s="132"/>
      <c r="LZP3218" s="132"/>
      <c r="LZQ3218" s="132"/>
      <c r="LZR3218" s="132"/>
      <c r="LZS3218" s="132"/>
      <c r="LZT3218" s="132"/>
      <c r="LZU3218" s="132"/>
      <c r="LZV3218" s="132"/>
      <c r="LZW3218" s="132"/>
      <c r="LZX3218" s="132"/>
      <c r="LZY3218" s="132"/>
      <c r="LZZ3218" s="132"/>
      <c r="MAA3218" s="132"/>
      <c r="MAB3218" s="132"/>
      <c r="MAC3218" s="132"/>
      <c r="MAD3218" s="132"/>
      <c r="MAE3218" s="132"/>
      <c r="MAF3218" s="132"/>
      <c r="MAG3218" s="132"/>
      <c r="MAH3218" s="132"/>
      <c r="MAI3218" s="132"/>
      <c r="MAJ3218" s="132"/>
      <c r="MAK3218" s="132"/>
      <c r="MAL3218" s="132"/>
      <c r="MAM3218" s="132"/>
      <c r="MAN3218" s="132"/>
      <c r="MAO3218" s="132"/>
      <c r="MAP3218" s="132"/>
      <c r="MAQ3218" s="132"/>
      <c r="MAR3218" s="132"/>
      <c r="MAS3218" s="132"/>
      <c r="MAT3218" s="132"/>
      <c r="MAU3218" s="132"/>
      <c r="MAV3218" s="132"/>
      <c r="MAW3218" s="132"/>
      <c r="MAX3218" s="132"/>
      <c r="MAY3218" s="132"/>
      <c r="MAZ3218" s="132"/>
      <c r="MBA3218" s="132"/>
      <c r="MBB3218" s="132"/>
      <c r="MBC3218" s="132"/>
      <c r="MBD3218" s="132"/>
      <c r="MBE3218" s="132"/>
      <c r="MBF3218" s="132"/>
      <c r="MBG3218" s="132"/>
      <c r="MBH3218" s="132"/>
      <c r="MBI3218" s="132"/>
      <c r="MBJ3218" s="132"/>
      <c r="MBK3218" s="132"/>
      <c r="MBL3218" s="132"/>
      <c r="MBM3218" s="132"/>
      <c r="MBN3218" s="132"/>
      <c r="MBO3218" s="132"/>
      <c r="MBP3218" s="132"/>
      <c r="MBQ3218" s="132"/>
      <c r="MBR3218" s="132"/>
      <c r="MBS3218" s="132"/>
      <c r="MBT3218" s="132"/>
      <c r="MBU3218" s="132"/>
      <c r="MBV3218" s="132"/>
      <c r="MBW3218" s="132"/>
      <c r="MBX3218" s="132"/>
      <c r="MBY3218" s="132"/>
      <c r="MBZ3218" s="132"/>
      <c r="MCA3218" s="132"/>
      <c r="MCB3218" s="132"/>
      <c r="MCC3218" s="132"/>
      <c r="MCD3218" s="132"/>
      <c r="MCE3218" s="132"/>
      <c r="MCF3218" s="132"/>
      <c r="MCG3218" s="132"/>
      <c r="MCH3218" s="132"/>
      <c r="MCI3218" s="132"/>
      <c r="MCJ3218" s="132"/>
      <c r="MCK3218" s="132"/>
      <c r="MCL3218" s="132"/>
      <c r="MCM3218" s="132"/>
      <c r="MCN3218" s="132"/>
      <c r="MCO3218" s="132"/>
      <c r="MCP3218" s="132"/>
      <c r="MCQ3218" s="132"/>
      <c r="MCR3218" s="132"/>
      <c r="MCS3218" s="132"/>
      <c r="MCT3218" s="132"/>
      <c r="MCU3218" s="132"/>
      <c r="MCV3218" s="132"/>
      <c r="MCW3218" s="132"/>
      <c r="MCX3218" s="132"/>
      <c r="MCY3218" s="132"/>
      <c r="MCZ3218" s="132"/>
      <c r="MDA3218" s="132"/>
      <c r="MDB3218" s="132"/>
      <c r="MDC3218" s="132"/>
      <c r="MDD3218" s="132"/>
      <c r="MDE3218" s="132"/>
      <c r="MDF3218" s="132"/>
      <c r="MDG3218" s="132"/>
      <c r="MDH3218" s="132"/>
      <c r="MDI3218" s="132"/>
      <c r="MDJ3218" s="132"/>
      <c r="MDK3218" s="132"/>
      <c r="MDL3218" s="132"/>
      <c r="MDM3218" s="132"/>
      <c r="MDN3218" s="132"/>
      <c r="MDO3218" s="132"/>
      <c r="MDP3218" s="132"/>
      <c r="MDQ3218" s="132"/>
      <c r="MDR3218" s="132"/>
      <c r="MDS3218" s="132"/>
      <c r="MDT3218" s="132"/>
      <c r="MDU3218" s="132"/>
      <c r="MDV3218" s="132"/>
      <c r="MDW3218" s="132"/>
      <c r="MDX3218" s="132"/>
      <c r="MDY3218" s="132"/>
      <c r="MDZ3218" s="132"/>
      <c r="MEA3218" s="132"/>
      <c r="MEB3218" s="132"/>
      <c r="MEC3218" s="132"/>
      <c r="MED3218" s="132"/>
      <c r="MEE3218" s="132"/>
      <c r="MEF3218" s="132"/>
      <c r="MEG3218" s="132"/>
      <c r="MEH3218" s="132"/>
      <c r="MEI3218" s="132"/>
      <c r="MEJ3218" s="132"/>
      <c r="MEK3218" s="132"/>
      <c r="MEL3218" s="132"/>
      <c r="MEM3218" s="132"/>
      <c r="MEN3218" s="132"/>
      <c r="MEO3218" s="132"/>
      <c r="MEP3218" s="132"/>
      <c r="MEQ3218" s="132"/>
      <c r="MER3218" s="132"/>
      <c r="MES3218" s="132"/>
      <c r="MET3218" s="132"/>
      <c r="MEU3218" s="132"/>
      <c r="MEV3218" s="132"/>
      <c r="MEW3218" s="132"/>
      <c r="MEX3218" s="132"/>
      <c r="MEY3218" s="132"/>
      <c r="MEZ3218" s="132"/>
      <c r="MFA3218" s="132"/>
      <c r="MFB3218" s="132"/>
      <c r="MFC3218" s="132"/>
      <c r="MFD3218" s="132"/>
      <c r="MFE3218" s="132"/>
      <c r="MFF3218" s="132"/>
      <c r="MFG3218" s="132"/>
      <c r="MFH3218" s="132"/>
      <c r="MFI3218" s="132"/>
      <c r="MFJ3218" s="132"/>
      <c r="MFK3218" s="132"/>
      <c r="MFL3218" s="132"/>
      <c r="MFM3218" s="132"/>
      <c r="MFN3218" s="132"/>
      <c r="MFO3218" s="132"/>
      <c r="MFP3218" s="132"/>
      <c r="MFQ3218" s="132"/>
      <c r="MFR3218" s="132"/>
      <c r="MFS3218" s="132"/>
      <c r="MFT3218" s="132"/>
      <c r="MFU3218" s="132"/>
      <c r="MFV3218" s="132"/>
      <c r="MFW3218" s="132"/>
      <c r="MFX3218" s="132"/>
      <c r="MFY3218" s="132"/>
      <c r="MFZ3218" s="132"/>
      <c r="MGA3218" s="132"/>
      <c r="MGB3218" s="132"/>
      <c r="MGC3218" s="132"/>
      <c r="MGD3218" s="132"/>
      <c r="MGE3218" s="132"/>
      <c r="MGF3218" s="132"/>
      <c r="MGG3218" s="132"/>
      <c r="MGH3218" s="132"/>
      <c r="MGI3218" s="132"/>
      <c r="MGJ3218" s="132"/>
      <c r="MGK3218" s="132"/>
      <c r="MGL3218" s="132"/>
      <c r="MGM3218" s="132"/>
      <c r="MGN3218" s="132"/>
      <c r="MGO3218" s="132"/>
      <c r="MGP3218" s="132"/>
      <c r="MGQ3218" s="132"/>
      <c r="MGR3218" s="132"/>
      <c r="MGS3218" s="132"/>
      <c r="MGT3218" s="132"/>
      <c r="MGU3218" s="132"/>
      <c r="MGV3218" s="132"/>
      <c r="MGW3218" s="132"/>
      <c r="MGX3218" s="132"/>
      <c r="MGY3218" s="132"/>
      <c r="MGZ3218" s="132"/>
      <c r="MHA3218" s="132"/>
      <c r="MHB3218" s="132"/>
      <c r="MHC3218" s="132"/>
      <c r="MHD3218" s="132"/>
      <c r="MHE3218" s="132"/>
      <c r="MHF3218" s="132"/>
      <c r="MHG3218" s="132"/>
      <c r="MHH3218" s="132"/>
      <c r="MHI3218" s="132"/>
      <c r="MHJ3218" s="132"/>
      <c r="MHK3218" s="132"/>
      <c r="MHL3218" s="132"/>
      <c r="MHM3218" s="132"/>
      <c r="MHN3218" s="132"/>
      <c r="MHO3218" s="132"/>
      <c r="MHP3218" s="132"/>
      <c r="MHQ3218" s="132"/>
      <c r="MHR3218" s="132"/>
      <c r="MHS3218" s="132"/>
      <c r="MHT3218" s="132"/>
      <c r="MHU3218" s="132"/>
      <c r="MHV3218" s="132"/>
      <c r="MHW3218" s="132"/>
      <c r="MHX3218" s="132"/>
      <c r="MHY3218" s="132"/>
      <c r="MHZ3218" s="132"/>
      <c r="MIA3218" s="132"/>
      <c r="MIB3218" s="132"/>
      <c r="MIC3218" s="132"/>
      <c r="MID3218" s="132"/>
      <c r="MIE3218" s="132"/>
      <c r="MIF3218" s="132"/>
      <c r="MIG3218" s="132"/>
      <c r="MIH3218" s="132"/>
      <c r="MII3218" s="132"/>
      <c r="MIJ3218" s="132"/>
      <c r="MIK3218" s="132"/>
      <c r="MIL3218" s="132"/>
      <c r="MIM3218" s="132"/>
      <c r="MIN3218" s="132"/>
      <c r="MIO3218" s="132"/>
      <c r="MIP3218" s="132"/>
      <c r="MIQ3218" s="132"/>
      <c r="MIR3218" s="132"/>
      <c r="MIS3218" s="132"/>
      <c r="MIT3218" s="132"/>
      <c r="MIU3218" s="132"/>
      <c r="MIV3218" s="132"/>
      <c r="MIW3218" s="132"/>
      <c r="MIX3218" s="132"/>
      <c r="MIY3218" s="132"/>
      <c r="MIZ3218" s="132"/>
      <c r="MJA3218" s="132"/>
      <c r="MJB3218" s="132"/>
      <c r="MJC3218" s="132"/>
      <c r="MJD3218" s="132"/>
      <c r="MJE3218" s="132"/>
      <c r="MJF3218" s="132"/>
      <c r="MJG3218" s="132"/>
      <c r="MJH3218" s="132"/>
      <c r="MJI3218" s="132"/>
      <c r="MJJ3218" s="132"/>
      <c r="MJK3218" s="132"/>
      <c r="MJL3218" s="132"/>
      <c r="MJM3218" s="132"/>
      <c r="MJN3218" s="132"/>
      <c r="MJO3218" s="132"/>
      <c r="MJP3218" s="132"/>
      <c r="MJQ3218" s="132"/>
      <c r="MJR3218" s="132"/>
      <c r="MJS3218" s="132"/>
      <c r="MJT3218" s="132"/>
      <c r="MJU3218" s="132"/>
      <c r="MJV3218" s="132"/>
      <c r="MJW3218" s="132"/>
      <c r="MJX3218" s="132"/>
      <c r="MJY3218" s="132"/>
      <c r="MJZ3218" s="132"/>
      <c r="MKA3218" s="132"/>
      <c r="MKB3218" s="132"/>
      <c r="MKC3218" s="132"/>
      <c r="MKD3218" s="132"/>
      <c r="MKE3218" s="132"/>
      <c r="MKF3218" s="132"/>
      <c r="MKG3218" s="132"/>
      <c r="MKH3218" s="132"/>
      <c r="MKI3218" s="132"/>
      <c r="MKJ3218" s="132"/>
      <c r="MKK3218" s="132"/>
      <c r="MKL3218" s="132"/>
      <c r="MKM3218" s="132"/>
      <c r="MKN3218" s="132"/>
      <c r="MKO3218" s="132"/>
      <c r="MKP3218" s="132"/>
      <c r="MKQ3218" s="132"/>
      <c r="MKR3218" s="132"/>
      <c r="MKS3218" s="132"/>
      <c r="MKT3218" s="132"/>
      <c r="MKU3218" s="132"/>
      <c r="MKV3218" s="132"/>
      <c r="MKW3218" s="132"/>
      <c r="MKX3218" s="132"/>
      <c r="MKY3218" s="132"/>
      <c r="MKZ3218" s="132"/>
      <c r="MLA3218" s="132"/>
      <c r="MLB3218" s="132"/>
      <c r="MLC3218" s="132"/>
      <c r="MLD3218" s="132"/>
      <c r="MLE3218" s="132"/>
      <c r="MLF3218" s="132"/>
      <c r="MLG3218" s="132"/>
      <c r="MLH3218" s="132"/>
      <c r="MLI3218" s="132"/>
      <c r="MLJ3218" s="132"/>
      <c r="MLK3218" s="132"/>
      <c r="MLL3218" s="132"/>
      <c r="MLM3218" s="132"/>
      <c r="MLN3218" s="132"/>
      <c r="MLO3218" s="132"/>
      <c r="MLP3218" s="132"/>
      <c r="MLQ3218" s="132"/>
      <c r="MLR3218" s="132"/>
      <c r="MLS3218" s="132"/>
      <c r="MLT3218" s="132"/>
      <c r="MLU3218" s="132"/>
      <c r="MLV3218" s="132"/>
      <c r="MLW3218" s="132"/>
      <c r="MLX3218" s="132"/>
      <c r="MLY3218" s="132"/>
      <c r="MLZ3218" s="132"/>
      <c r="MMA3218" s="132"/>
      <c r="MMB3218" s="132"/>
      <c r="MMC3218" s="132"/>
      <c r="MMD3218" s="132"/>
      <c r="MME3218" s="132"/>
      <c r="MMF3218" s="132"/>
      <c r="MMG3218" s="132"/>
      <c r="MMH3218" s="132"/>
      <c r="MMI3218" s="132"/>
      <c r="MMJ3218" s="132"/>
      <c r="MMK3218" s="132"/>
      <c r="MML3218" s="132"/>
      <c r="MMM3218" s="132"/>
      <c r="MMN3218" s="132"/>
      <c r="MMO3218" s="132"/>
      <c r="MMP3218" s="132"/>
      <c r="MMQ3218" s="132"/>
      <c r="MMR3218" s="132"/>
      <c r="MMS3218" s="132"/>
      <c r="MMT3218" s="132"/>
      <c r="MMU3218" s="132"/>
      <c r="MMV3218" s="132"/>
      <c r="MMW3218" s="132"/>
      <c r="MMX3218" s="132"/>
      <c r="MMY3218" s="132"/>
      <c r="MMZ3218" s="132"/>
      <c r="MNA3218" s="132"/>
      <c r="MNB3218" s="132"/>
      <c r="MNC3218" s="132"/>
      <c r="MND3218" s="132"/>
      <c r="MNE3218" s="132"/>
      <c r="MNF3218" s="132"/>
      <c r="MNG3218" s="132"/>
      <c r="MNH3218" s="132"/>
      <c r="MNI3218" s="132"/>
      <c r="MNJ3218" s="132"/>
      <c r="MNK3218" s="132"/>
      <c r="MNL3218" s="132"/>
      <c r="MNM3218" s="132"/>
      <c r="MNN3218" s="132"/>
      <c r="MNO3218" s="132"/>
      <c r="MNP3218" s="132"/>
      <c r="MNQ3218" s="132"/>
      <c r="MNR3218" s="132"/>
      <c r="MNS3218" s="132"/>
      <c r="MNT3218" s="132"/>
      <c r="MNU3218" s="132"/>
      <c r="MNV3218" s="132"/>
      <c r="MNW3218" s="132"/>
      <c r="MNX3218" s="132"/>
      <c r="MNY3218" s="132"/>
      <c r="MNZ3218" s="132"/>
      <c r="MOA3218" s="132"/>
      <c r="MOB3218" s="132"/>
      <c r="MOC3218" s="132"/>
      <c r="MOD3218" s="132"/>
      <c r="MOE3218" s="132"/>
      <c r="MOF3218" s="132"/>
      <c r="MOG3218" s="132"/>
      <c r="MOH3218" s="132"/>
      <c r="MOI3218" s="132"/>
      <c r="MOJ3218" s="132"/>
      <c r="MOK3218" s="132"/>
      <c r="MOL3218" s="132"/>
      <c r="MOM3218" s="132"/>
      <c r="MON3218" s="132"/>
      <c r="MOO3218" s="132"/>
      <c r="MOP3218" s="132"/>
      <c r="MOQ3218" s="132"/>
      <c r="MOR3218" s="132"/>
      <c r="MOS3218" s="132"/>
      <c r="MOT3218" s="132"/>
      <c r="MOU3218" s="132"/>
      <c r="MOV3218" s="132"/>
      <c r="MOW3218" s="132"/>
      <c r="MOX3218" s="132"/>
      <c r="MOY3218" s="132"/>
      <c r="MOZ3218" s="132"/>
      <c r="MPA3218" s="132"/>
      <c r="MPB3218" s="132"/>
      <c r="MPC3218" s="132"/>
      <c r="MPD3218" s="132"/>
      <c r="MPE3218" s="132"/>
      <c r="MPF3218" s="132"/>
      <c r="MPG3218" s="132"/>
      <c r="MPH3218" s="132"/>
      <c r="MPI3218" s="132"/>
      <c r="MPJ3218" s="132"/>
      <c r="MPK3218" s="132"/>
      <c r="MPL3218" s="132"/>
      <c r="MPM3218" s="132"/>
      <c r="MPN3218" s="132"/>
      <c r="MPO3218" s="132"/>
      <c r="MPP3218" s="132"/>
      <c r="MPQ3218" s="132"/>
      <c r="MPR3218" s="132"/>
      <c r="MPS3218" s="132"/>
      <c r="MPT3218" s="132"/>
      <c r="MPU3218" s="132"/>
      <c r="MPV3218" s="132"/>
      <c r="MPW3218" s="132"/>
      <c r="MPX3218" s="132"/>
      <c r="MPY3218" s="132"/>
      <c r="MPZ3218" s="132"/>
      <c r="MQA3218" s="132"/>
      <c r="MQB3218" s="132"/>
      <c r="MQC3218" s="132"/>
      <c r="MQD3218" s="132"/>
      <c r="MQE3218" s="132"/>
      <c r="MQF3218" s="132"/>
      <c r="MQG3218" s="132"/>
      <c r="MQH3218" s="132"/>
      <c r="MQI3218" s="132"/>
      <c r="MQJ3218" s="132"/>
      <c r="MQK3218" s="132"/>
      <c r="MQL3218" s="132"/>
      <c r="MQM3218" s="132"/>
      <c r="MQN3218" s="132"/>
      <c r="MQO3218" s="132"/>
      <c r="MQP3218" s="132"/>
      <c r="MQQ3218" s="132"/>
      <c r="MQR3218" s="132"/>
      <c r="MQS3218" s="132"/>
      <c r="MQT3218" s="132"/>
      <c r="MQU3218" s="132"/>
      <c r="MQV3218" s="132"/>
      <c r="MQW3218" s="132"/>
      <c r="MQX3218" s="132"/>
      <c r="MQY3218" s="132"/>
      <c r="MQZ3218" s="132"/>
      <c r="MRA3218" s="132"/>
      <c r="MRB3218" s="132"/>
      <c r="MRC3218" s="132"/>
      <c r="MRD3218" s="132"/>
      <c r="MRE3218" s="132"/>
      <c r="MRF3218" s="132"/>
      <c r="MRG3218" s="132"/>
      <c r="MRH3218" s="132"/>
      <c r="MRI3218" s="132"/>
      <c r="MRJ3218" s="132"/>
      <c r="MRK3218" s="132"/>
      <c r="MRL3218" s="132"/>
      <c r="MRM3218" s="132"/>
      <c r="MRN3218" s="132"/>
      <c r="MRO3218" s="132"/>
      <c r="MRP3218" s="132"/>
      <c r="MRQ3218" s="132"/>
      <c r="MRR3218" s="132"/>
      <c r="MRS3218" s="132"/>
      <c r="MRT3218" s="132"/>
      <c r="MRU3218" s="132"/>
      <c r="MRV3218" s="132"/>
      <c r="MRW3218" s="132"/>
      <c r="MRX3218" s="132"/>
      <c r="MRY3218" s="132"/>
      <c r="MRZ3218" s="132"/>
      <c r="MSA3218" s="132"/>
      <c r="MSB3218" s="132"/>
      <c r="MSC3218" s="132"/>
      <c r="MSD3218" s="132"/>
      <c r="MSE3218" s="132"/>
      <c r="MSF3218" s="132"/>
      <c r="MSG3218" s="132"/>
      <c r="MSH3218" s="132"/>
      <c r="MSI3218" s="132"/>
      <c r="MSJ3218" s="132"/>
      <c r="MSK3218" s="132"/>
      <c r="MSL3218" s="132"/>
      <c r="MSM3218" s="132"/>
      <c r="MSN3218" s="132"/>
      <c r="MSO3218" s="132"/>
      <c r="MSP3218" s="132"/>
      <c r="MSQ3218" s="132"/>
      <c r="MSR3218" s="132"/>
      <c r="MSS3218" s="132"/>
      <c r="MST3218" s="132"/>
      <c r="MSU3218" s="132"/>
      <c r="MSV3218" s="132"/>
      <c r="MSW3218" s="132"/>
      <c r="MSX3218" s="132"/>
      <c r="MSY3218" s="132"/>
      <c r="MSZ3218" s="132"/>
      <c r="MTA3218" s="132"/>
      <c r="MTB3218" s="132"/>
      <c r="MTC3218" s="132"/>
      <c r="MTD3218" s="132"/>
      <c r="MTE3218" s="132"/>
      <c r="MTF3218" s="132"/>
      <c r="MTG3218" s="132"/>
      <c r="MTH3218" s="132"/>
      <c r="MTI3218" s="132"/>
      <c r="MTJ3218" s="132"/>
      <c r="MTK3218" s="132"/>
      <c r="MTL3218" s="132"/>
      <c r="MTM3218" s="132"/>
      <c r="MTN3218" s="132"/>
      <c r="MTO3218" s="132"/>
      <c r="MTP3218" s="132"/>
      <c r="MTQ3218" s="132"/>
      <c r="MTR3218" s="132"/>
      <c r="MTS3218" s="132"/>
      <c r="MTT3218" s="132"/>
      <c r="MTU3218" s="132"/>
      <c r="MTV3218" s="132"/>
      <c r="MTW3218" s="132"/>
      <c r="MTX3218" s="132"/>
      <c r="MTY3218" s="132"/>
      <c r="MTZ3218" s="132"/>
      <c r="MUA3218" s="132"/>
      <c r="MUB3218" s="132"/>
      <c r="MUC3218" s="132"/>
      <c r="MUD3218" s="132"/>
      <c r="MUE3218" s="132"/>
      <c r="MUF3218" s="132"/>
      <c r="MUG3218" s="132"/>
      <c r="MUH3218" s="132"/>
      <c r="MUI3218" s="132"/>
      <c r="MUJ3218" s="132"/>
      <c r="MUK3218" s="132"/>
      <c r="MUL3218" s="132"/>
      <c r="MUM3218" s="132"/>
      <c r="MUN3218" s="132"/>
      <c r="MUO3218" s="132"/>
      <c r="MUP3218" s="132"/>
      <c r="MUQ3218" s="132"/>
      <c r="MUR3218" s="132"/>
      <c r="MUS3218" s="132"/>
      <c r="MUT3218" s="132"/>
      <c r="MUU3218" s="132"/>
      <c r="MUV3218" s="132"/>
      <c r="MUW3218" s="132"/>
      <c r="MUX3218" s="132"/>
      <c r="MUY3218" s="132"/>
      <c r="MUZ3218" s="132"/>
      <c r="MVA3218" s="132"/>
      <c r="MVB3218" s="132"/>
      <c r="MVC3218" s="132"/>
      <c r="MVD3218" s="132"/>
      <c r="MVE3218" s="132"/>
      <c r="MVF3218" s="132"/>
      <c r="MVG3218" s="132"/>
      <c r="MVH3218" s="132"/>
      <c r="MVI3218" s="132"/>
      <c r="MVJ3218" s="132"/>
      <c r="MVK3218" s="132"/>
      <c r="MVL3218" s="132"/>
      <c r="MVM3218" s="132"/>
      <c r="MVN3218" s="132"/>
      <c r="MVO3218" s="132"/>
      <c r="MVP3218" s="132"/>
      <c r="MVQ3218" s="132"/>
      <c r="MVR3218" s="132"/>
      <c r="MVS3218" s="132"/>
      <c r="MVT3218" s="132"/>
      <c r="MVU3218" s="132"/>
      <c r="MVV3218" s="132"/>
      <c r="MVW3218" s="132"/>
      <c r="MVX3218" s="132"/>
      <c r="MVY3218" s="132"/>
      <c r="MVZ3218" s="132"/>
      <c r="MWA3218" s="132"/>
      <c r="MWB3218" s="132"/>
      <c r="MWC3218" s="132"/>
      <c r="MWD3218" s="132"/>
      <c r="MWE3218" s="132"/>
      <c r="MWF3218" s="132"/>
      <c r="MWG3218" s="132"/>
      <c r="MWH3218" s="132"/>
      <c r="MWI3218" s="132"/>
      <c r="MWJ3218" s="132"/>
      <c r="MWK3218" s="132"/>
      <c r="MWL3218" s="132"/>
      <c r="MWM3218" s="132"/>
      <c r="MWN3218" s="132"/>
      <c r="MWO3218" s="132"/>
      <c r="MWP3218" s="132"/>
      <c r="MWQ3218" s="132"/>
      <c r="MWR3218" s="132"/>
      <c r="MWS3218" s="132"/>
      <c r="MWT3218" s="132"/>
      <c r="MWU3218" s="132"/>
      <c r="MWV3218" s="132"/>
      <c r="MWW3218" s="132"/>
      <c r="MWX3218" s="132"/>
      <c r="MWY3218" s="132"/>
      <c r="MWZ3218" s="132"/>
      <c r="MXA3218" s="132"/>
      <c r="MXB3218" s="132"/>
      <c r="MXC3218" s="132"/>
      <c r="MXD3218" s="132"/>
      <c r="MXE3218" s="132"/>
      <c r="MXF3218" s="132"/>
      <c r="MXG3218" s="132"/>
      <c r="MXH3218" s="132"/>
      <c r="MXI3218" s="132"/>
      <c r="MXJ3218" s="132"/>
      <c r="MXK3218" s="132"/>
      <c r="MXL3218" s="132"/>
      <c r="MXM3218" s="132"/>
      <c r="MXN3218" s="132"/>
      <c r="MXO3218" s="132"/>
      <c r="MXP3218" s="132"/>
      <c r="MXQ3218" s="132"/>
      <c r="MXR3218" s="132"/>
      <c r="MXS3218" s="132"/>
      <c r="MXT3218" s="132"/>
      <c r="MXU3218" s="132"/>
      <c r="MXV3218" s="132"/>
      <c r="MXW3218" s="132"/>
      <c r="MXX3218" s="132"/>
      <c r="MXY3218" s="132"/>
      <c r="MXZ3218" s="132"/>
      <c r="MYA3218" s="132"/>
      <c r="MYB3218" s="132"/>
      <c r="MYC3218" s="132"/>
      <c r="MYD3218" s="132"/>
      <c r="MYE3218" s="132"/>
      <c r="MYF3218" s="132"/>
      <c r="MYG3218" s="132"/>
      <c r="MYH3218" s="132"/>
      <c r="MYI3218" s="132"/>
      <c r="MYJ3218" s="132"/>
      <c r="MYK3218" s="132"/>
      <c r="MYL3218" s="132"/>
      <c r="MYM3218" s="132"/>
      <c r="MYN3218" s="132"/>
      <c r="MYO3218" s="132"/>
      <c r="MYP3218" s="132"/>
      <c r="MYQ3218" s="132"/>
      <c r="MYR3218" s="132"/>
      <c r="MYS3218" s="132"/>
      <c r="MYT3218" s="132"/>
      <c r="MYU3218" s="132"/>
      <c r="MYV3218" s="132"/>
      <c r="MYW3218" s="132"/>
      <c r="MYX3218" s="132"/>
      <c r="MYY3218" s="132"/>
      <c r="MYZ3218" s="132"/>
      <c r="MZA3218" s="132"/>
      <c r="MZB3218" s="132"/>
      <c r="MZC3218" s="132"/>
      <c r="MZD3218" s="132"/>
      <c r="MZE3218" s="132"/>
      <c r="MZF3218" s="132"/>
      <c r="MZG3218" s="132"/>
      <c r="MZH3218" s="132"/>
      <c r="MZI3218" s="132"/>
      <c r="MZJ3218" s="132"/>
      <c r="MZK3218" s="132"/>
      <c r="MZL3218" s="132"/>
      <c r="MZM3218" s="132"/>
      <c r="MZN3218" s="132"/>
      <c r="MZO3218" s="132"/>
      <c r="MZP3218" s="132"/>
      <c r="MZQ3218" s="132"/>
      <c r="MZR3218" s="132"/>
      <c r="MZS3218" s="132"/>
      <c r="MZT3218" s="132"/>
      <c r="MZU3218" s="132"/>
      <c r="MZV3218" s="132"/>
      <c r="MZW3218" s="132"/>
      <c r="MZX3218" s="132"/>
      <c r="MZY3218" s="132"/>
      <c r="MZZ3218" s="132"/>
      <c r="NAA3218" s="132"/>
      <c r="NAB3218" s="132"/>
      <c r="NAC3218" s="132"/>
      <c r="NAD3218" s="132"/>
      <c r="NAE3218" s="132"/>
      <c r="NAF3218" s="132"/>
      <c r="NAG3218" s="132"/>
      <c r="NAH3218" s="132"/>
      <c r="NAI3218" s="132"/>
      <c r="NAJ3218" s="132"/>
      <c r="NAK3218" s="132"/>
      <c r="NAL3218" s="132"/>
      <c r="NAM3218" s="132"/>
      <c r="NAN3218" s="132"/>
      <c r="NAO3218" s="132"/>
      <c r="NAP3218" s="132"/>
      <c r="NAQ3218" s="132"/>
      <c r="NAR3218" s="132"/>
      <c r="NAS3218" s="132"/>
      <c r="NAT3218" s="132"/>
      <c r="NAU3218" s="132"/>
      <c r="NAV3218" s="132"/>
      <c r="NAW3218" s="132"/>
      <c r="NAX3218" s="132"/>
      <c r="NAY3218" s="132"/>
      <c r="NAZ3218" s="132"/>
      <c r="NBA3218" s="132"/>
      <c r="NBB3218" s="132"/>
      <c r="NBC3218" s="132"/>
      <c r="NBD3218" s="132"/>
      <c r="NBE3218" s="132"/>
      <c r="NBF3218" s="132"/>
      <c r="NBG3218" s="132"/>
      <c r="NBH3218" s="132"/>
      <c r="NBI3218" s="132"/>
      <c r="NBJ3218" s="132"/>
      <c r="NBK3218" s="132"/>
      <c r="NBL3218" s="132"/>
      <c r="NBM3218" s="132"/>
      <c r="NBN3218" s="132"/>
      <c r="NBO3218" s="132"/>
      <c r="NBP3218" s="132"/>
      <c r="NBQ3218" s="132"/>
      <c r="NBR3218" s="132"/>
      <c r="NBS3218" s="132"/>
      <c r="NBT3218" s="132"/>
      <c r="NBU3218" s="132"/>
      <c r="NBV3218" s="132"/>
      <c r="NBW3218" s="132"/>
      <c r="NBX3218" s="132"/>
      <c r="NBY3218" s="132"/>
      <c r="NBZ3218" s="132"/>
      <c r="NCA3218" s="132"/>
      <c r="NCB3218" s="132"/>
      <c r="NCC3218" s="132"/>
      <c r="NCD3218" s="132"/>
      <c r="NCE3218" s="132"/>
      <c r="NCF3218" s="132"/>
      <c r="NCG3218" s="132"/>
      <c r="NCH3218" s="132"/>
      <c r="NCI3218" s="132"/>
      <c r="NCJ3218" s="132"/>
      <c r="NCK3218" s="132"/>
      <c r="NCL3218" s="132"/>
      <c r="NCM3218" s="132"/>
      <c r="NCN3218" s="132"/>
      <c r="NCO3218" s="132"/>
      <c r="NCP3218" s="132"/>
      <c r="NCQ3218" s="132"/>
      <c r="NCR3218" s="132"/>
      <c r="NCS3218" s="132"/>
      <c r="NCT3218" s="132"/>
      <c r="NCU3218" s="132"/>
      <c r="NCV3218" s="132"/>
      <c r="NCW3218" s="132"/>
      <c r="NCX3218" s="132"/>
      <c r="NCY3218" s="132"/>
      <c r="NCZ3218" s="132"/>
      <c r="NDA3218" s="132"/>
      <c r="NDB3218" s="132"/>
      <c r="NDC3218" s="132"/>
      <c r="NDD3218" s="132"/>
      <c r="NDE3218" s="132"/>
      <c r="NDF3218" s="132"/>
      <c r="NDG3218" s="132"/>
      <c r="NDH3218" s="132"/>
      <c r="NDI3218" s="132"/>
      <c r="NDJ3218" s="132"/>
      <c r="NDK3218" s="132"/>
      <c r="NDL3218" s="132"/>
      <c r="NDM3218" s="132"/>
      <c r="NDN3218" s="132"/>
      <c r="NDO3218" s="132"/>
      <c r="NDP3218" s="132"/>
      <c r="NDQ3218" s="132"/>
      <c r="NDR3218" s="132"/>
      <c r="NDS3218" s="132"/>
      <c r="NDT3218" s="132"/>
      <c r="NDU3218" s="132"/>
      <c r="NDV3218" s="132"/>
      <c r="NDW3218" s="132"/>
      <c r="NDX3218" s="132"/>
      <c r="NDY3218" s="132"/>
      <c r="NDZ3218" s="132"/>
      <c r="NEA3218" s="132"/>
      <c r="NEB3218" s="132"/>
      <c r="NEC3218" s="132"/>
      <c r="NED3218" s="132"/>
      <c r="NEE3218" s="132"/>
      <c r="NEF3218" s="132"/>
      <c r="NEG3218" s="132"/>
      <c r="NEH3218" s="132"/>
      <c r="NEI3218" s="132"/>
      <c r="NEJ3218" s="132"/>
      <c r="NEK3218" s="132"/>
      <c r="NEL3218" s="132"/>
      <c r="NEM3218" s="132"/>
      <c r="NEN3218" s="132"/>
      <c r="NEO3218" s="132"/>
      <c r="NEP3218" s="132"/>
      <c r="NEQ3218" s="132"/>
      <c r="NER3218" s="132"/>
      <c r="NES3218" s="132"/>
      <c r="NET3218" s="132"/>
      <c r="NEU3218" s="132"/>
      <c r="NEV3218" s="132"/>
      <c r="NEW3218" s="132"/>
      <c r="NEX3218" s="132"/>
      <c r="NEY3218" s="132"/>
      <c r="NEZ3218" s="132"/>
      <c r="NFA3218" s="132"/>
      <c r="NFB3218" s="132"/>
      <c r="NFC3218" s="132"/>
      <c r="NFD3218" s="132"/>
      <c r="NFE3218" s="132"/>
      <c r="NFF3218" s="132"/>
      <c r="NFG3218" s="132"/>
      <c r="NFH3218" s="132"/>
      <c r="NFI3218" s="132"/>
      <c r="NFJ3218" s="132"/>
      <c r="NFK3218" s="132"/>
      <c r="NFL3218" s="132"/>
      <c r="NFM3218" s="132"/>
      <c r="NFN3218" s="132"/>
      <c r="NFO3218" s="132"/>
      <c r="NFP3218" s="132"/>
      <c r="NFQ3218" s="132"/>
      <c r="NFR3218" s="132"/>
      <c r="NFS3218" s="132"/>
      <c r="NFT3218" s="132"/>
      <c r="NFU3218" s="132"/>
      <c r="NFV3218" s="132"/>
      <c r="NFW3218" s="132"/>
      <c r="NFX3218" s="132"/>
      <c r="NFY3218" s="132"/>
      <c r="NFZ3218" s="132"/>
      <c r="NGA3218" s="132"/>
      <c r="NGB3218" s="132"/>
      <c r="NGC3218" s="132"/>
      <c r="NGD3218" s="132"/>
      <c r="NGE3218" s="132"/>
      <c r="NGF3218" s="132"/>
      <c r="NGG3218" s="132"/>
      <c r="NGH3218" s="132"/>
      <c r="NGI3218" s="132"/>
      <c r="NGJ3218" s="132"/>
      <c r="NGK3218" s="132"/>
      <c r="NGL3218" s="132"/>
      <c r="NGM3218" s="132"/>
      <c r="NGN3218" s="132"/>
      <c r="NGO3218" s="132"/>
      <c r="NGP3218" s="132"/>
      <c r="NGQ3218" s="132"/>
      <c r="NGR3218" s="132"/>
      <c r="NGS3218" s="132"/>
      <c r="NGT3218" s="132"/>
      <c r="NGU3218" s="132"/>
      <c r="NGV3218" s="132"/>
      <c r="NGW3218" s="132"/>
      <c r="NGX3218" s="132"/>
      <c r="NGY3218" s="132"/>
      <c r="NGZ3218" s="132"/>
      <c r="NHA3218" s="132"/>
      <c r="NHB3218" s="132"/>
      <c r="NHC3218" s="132"/>
      <c r="NHD3218" s="132"/>
      <c r="NHE3218" s="132"/>
      <c r="NHF3218" s="132"/>
      <c r="NHG3218" s="132"/>
      <c r="NHH3218" s="132"/>
      <c r="NHI3218" s="132"/>
      <c r="NHJ3218" s="132"/>
      <c r="NHK3218" s="132"/>
      <c r="NHL3218" s="132"/>
      <c r="NHM3218" s="132"/>
      <c r="NHN3218" s="132"/>
      <c r="NHO3218" s="132"/>
      <c r="NHP3218" s="132"/>
      <c r="NHQ3218" s="132"/>
      <c r="NHR3218" s="132"/>
      <c r="NHS3218" s="132"/>
      <c r="NHT3218" s="132"/>
      <c r="NHU3218" s="132"/>
      <c r="NHV3218" s="132"/>
      <c r="NHW3218" s="132"/>
      <c r="NHX3218" s="132"/>
      <c r="NHY3218" s="132"/>
      <c r="NHZ3218" s="132"/>
      <c r="NIA3218" s="132"/>
      <c r="NIB3218" s="132"/>
      <c r="NIC3218" s="132"/>
      <c r="NID3218" s="132"/>
      <c r="NIE3218" s="132"/>
      <c r="NIF3218" s="132"/>
      <c r="NIG3218" s="132"/>
      <c r="NIH3218" s="132"/>
      <c r="NII3218" s="132"/>
      <c r="NIJ3218" s="132"/>
      <c r="NIK3218" s="132"/>
      <c r="NIL3218" s="132"/>
      <c r="NIM3218" s="132"/>
      <c r="NIN3218" s="132"/>
      <c r="NIO3218" s="132"/>
      <c r="NIP3218" s="132"/>
      <c r="NIQ3218" s="132"/>
      <c r="NIR3218" s="132"/>
      <c r="NIS3218" s="132"/>
      <c r="NIT3218" s="132"/>
      <c r="NIU3218" s="132"/>
      <c r="NIV3218" s="132"/>
      <c r="NIW3218" s="132"/>
      <c r="NIX3218" s="132"/>
      <c r="NIY3218" s="132"/>
      <c r="NIZ3218" s="132"/>
      <c r="NJA3218" s="132"/>
      <c r="NJB3218" s="132"/>
      <c r="NJC3218" s="132"/>
      <c r="NJD3218" s="132"/>
      <c r="NJE3218" s="132"/>
      <c r="NJF3218" s="132"/>
      <c r="NJG3218" s="132"/>
      <c r="NJH3218" s="132"/>
      <c r="NJI3218" s="132"/>
      <c r="NJJ3218" s="132"/>
      <c r="NJK3218" s="132"/>
      <c r="NJL3218" s="132"/>
      <c r="NJM3218" s="132"/>
      <c r="NJN3218" s="132"/>
      <c r="NJO3218" s="132"/>
      <c r="NJP3218" s="132"/>
      <c r="NJQ3218" s="132"/>
      <c r="NJR3218" s="132"/>
      <c r="NJS3218" s="132"/>
      <c r="NJT3218" s="132"/>
      <c r="NJU3218" s="132"/>
      <c r="NJV3218" s="132"/>
      <c r="NJW3218" s="132"/>
      <c r="NJX3218" s="132"/>
      <c r="NJY3218" s="132"/>
      <c r="NJZ3218" s="132"/>
      <c r="NKA3218" s="132"/>
      <c r="NKB3218" s="132"/>
      <c r="NKC3218" s="132"/>
      <c r="NKD3218" s="132"/>
      <c r="NKE3218" s="132"/>
      <c r="NKF3218" s="132"/>
      <c r="NKG3218" s="132"/>
      <c r="NKH3218" s="132"/>
      <c r="NKI3218" s="132"/>
      <c r="NKJ3218" s="132"/>
      <c r="NKK3218" s="132"/>
      <c r="NKL3218" s="132"/>
      <c r="NKM3218" s="132"/>
      <c r="NKN3218" s="132"/>
      <c r="NKO3218" s="132"/>
      <c r="NKP3218" s="132"/>
      <c r="NKQ3218" s="132"/>
      <c r="NKR3218" s="132"/>
      <c r="NKS3218" s="132"/>
      <c r="NKT3218" s="132"/>
      <c r="NKU3218" s="132"/>
      <c r="NKV3218" s="132"/>
      <c r="NKW3218" s="132"/>
      <c r="NKX3218" s="132"/>
      <c r="NKY3218" s="132"/>
      <c r="NKZ3218" s="132"/>
      <c r="NLA3218" s="132"/>
      <c r="NLB3218" s="132"/>
      <c r="NLC3218" s="132"/>
      <c r="NLD3218" s="132"/>
      <c r="NLE3218" s="132"/>
      <c r="NLF3218" s="132"/>
      <c r="NLG3218" s="132"/>
      <c r="NLH3218" s="132"/>
      <c r="NLI3218" s="132"/>
      <c r="NLJ3218" s="132"/>
      <c r="NLK3218" s="132"/>
      <c r="NLL3218" s="132"/>
      <c r="NLM3218" s="132"/>
      <c r="NLN3218" s="132"/>
      <c r="NLO3218" s="132"/>
      <c r="NLP3218" s="132"/>
      <c r="NLQ3218" s="132"/>
      <c r="NLR3218" s="132"/>
      <c r="NLS3218" s="132"/>
      <c r="NLT3218" s="132"/>
      <c r="NLU3218" s="132"/>
      <c r="NLV3218" s="132"/>
      <c r="NLW3218" s="132"/>
      <c r="NLX3218" s="132"/>
      <c r="NLY3218" s="132"/>
      <c r="NLZ3218" s="132"/>
      <c r="NMA3218" s="132"/>
      <c r="NMB3218" s="132"/>
      <c r="NMC3218" s="132"/>
      <c r="NMD3218" s="132"/>
      <c r="NME3218" s="132"/>
      <c r="NMF3218" s="132"/>
      <c r="NMG3218" s="132"/>
      <c r="NMH3218" s="132"/>
      <c r="NMI3218" s="132"/>
      <c r="NMJ3218" s="132"/>
      <c r="NMK3218" s="132"/>
      <c r="NML3218" s="132"/>
      <c r="NMM3218" s="132"/>
      <c r="NMN3218" s="132"/>
      <c r="NMO3218" s="132"/>
      <c r="NMP3218" s="132"/>
      <c r="NMQ3218" s="132"/>
      <c r="NMR3218" s="132"/>
      <c r="NMS3218" s="132"/>
      <c r="NMT3218" s="132"/>
      <c r="NMU3218" s="132"/>
      <c r="NMV3218" s="132"/>
      <c r="NMW3218" s="132"/>
      <c r="NMX3218" s="132"/>
      <c r="NMY3218" s="132"/>
      <c r="NMZ3218" s="132"/>
      <c r="NNA3218" s="132"/>
      <c r="NNB3218" s="132"/>
      <c r="NNC3218" s="132"/>
      <c r="NND3218" s="132"/>
      <c r="NNE3218" s="132"/>
      <c r="NNF3218" s="132"/>
      <c r="NNG3218" s="132"/>
      <c r="NNH3218" s="132"/>
      <c r="NNI3218" s="132"/>
      <c r="NNJ3218" s="132"/>
      <c r="NNK3218" s="132"/>
      <c r="NNL3218" s="132"/>
      <c r="NNM3218" s="132"/>
      <c r="NNN3218" s="132"/>
      <c r="NNO3218" s="132"/>
      <c r="NNP3218" s="132"/>
      <c r="NNQ3218" s="132"/>
      <c r="NNR3218" s="132"/>
      <c r="NNS3218" s="132"/>
      <c r="NNT3218" s="132"/>
      <c r="NNU3218" s="132"/>
      <c r="NNV3218" s="132"/>
      <c r="NNW3218" s="132"/>
      <c r="NNX3218" s="132"/>
      <c r="NNY3218" s="132"/>
      <c r="NNZ3218" s="132"/>
      <c r="NOA3218" s="132"/>
      <c r="NOB3218" s="132"/>
      <c r="NOC3218" s="132"/>
      <c r="NOD3218" s="132"/>
      <c r="NOE3218" s="132"/>
      <c r="NOF3218" s="132"/>
      <c r="NOG3218" s="132"/>
      <c r="NOH3218" s="132"/>
      <c r="NOI3218" s="132"/>
      <c r="NOJ3218" s="132"/>
      <c r="NOK3218" s="132"/>
      <c r="NOL3218" s="132"/>
      <c r="NOM3218" s="132"/>
      <c r="NON3218" s="132"/>
      <c r="NOO3218" s="132"/>
      <c r="NOP3218" s="132"/>
      <c r="NOQ3218" s="132"/>
      <c r="NOR3218" s="132"/>
      <c r="NOS3218" s="132"/>
      <c r="NOT3218" s="132"/>
      <c r="NOU3218" s="132"/>
      <c r="NOV3218" s="132"/>
      <c r="NOW3218" s="132"/>
      <c r="NOX3218" s="132"/>
      <c r="NOY3218" s="132"/>
      <c r="NOZ3218" s="132"/>
      <c r="NPA3218" s="132"/>
      <c r="NPB3218" s="132"/>
      <c r="NPC3218" s="132"/>
      <c r="NPD3218" s="132"/>
      <c r="NPE3218" s="132"/>
      <c r="NPF3218" s="132"/>
      <c r="NPG3218" s="132"/>
      <c r="NPH3218" s="132"/>
      <c r="NPI3218" s="132"/>
      <c r="NPJ3218" s="132"/>
      <c r="NPK3218" s="132"/>
      <c r="NPL3218" s="132"/>
      <c r="NPM3218" s="132"/>
      <c r="NPN3218" s="132"/>
      <c r="NPO3218" s="132"/>
      <c r="NPP3218" s="132"/>
      <c r="NPQ3218" s="132"/>
      <c r="NPR3218" s="132"/>
      <c r="NPS3218" s="132"/>
      <c r="NPT3218" s="132"/>
      <c r="NPU3218" s="132"/>
      <c r="NPV3218" s="132"/>
      <c r="NPW3218" s="132"/>
      <c r="NPX3218" s="132"/>
      <c r="NPY3218" s="132"/>
      <c r="NPZ3218" s="132"/>
      <c r="NQA3218" s="132"/>
      <c r="NQB3218" s="132"/>
      <c r="NQC3218" s="132"/>
      <c r="NQD3218" s="132"/>
      <c r="NQE3218" s="132"/>
      <c r="NQF3218" s="132"/>
      <c r="NQG3218" s="132"/>
      <c r="NQH3218" s="132"/>
      <c r="NQI3218" s="132"/>
      <c r="NQJ3218" s="132"/>
      <c r="NQK3218" s="132"/>
      <c r="NQL3218" s="132"/>
      <c r="NQM3218" s="132"/>
      <c r="NQN3218" s="132"/>
      <c r="NQO3218" s="132"/>
      <c r="NQP3218" s="132"/>
      <c r="NQQ3218" s="132"/>
      <c r="NQR3218" s="132"/>
      <c r="NQS3218" s="132"/>
      <c r="NQT3218" s="132"/>
      <c r="NQU3218" s="132"/>
      <c r="NQV3218" s="132"/>
      <c r="NQW3218" s="132"/>
      <c r="NQX3218" s="132"/>
      <c r="NQY3218" s="132"/>
      <c r="NQZ3218" s="132"/>
      <c r="NRA3218" s="132"/>
      <c r="NRB3218" s="132"/>
      <c r="NRC3218" s="132"/>
      <c r="NRD3218" s="132"/>
      <c r="NRE3218" s="132"/>
      <c r="NRF3218" s="132"/>
      <c r="NRG3218" s="132"/>
      <c r="NRH3218" s="132"/>
      <c r="NRI3218" s="132"/>
      <c r="NRJ3218" s="132"/>
      <c r="NRK3218" s="132"/>
      <c r="NRL3218" s="132"/>
      <c r="NRM3218" s="132"/>
      <c r="NRN3218" s="132"/>
      <c r="NRO3218" s="132"/>
      <c r="NRP3218" s="132"/>
      <c r="NRQ3218" s="132"/>
      <c r="NRR3218" s="132"/>
      <c r="NRS3218" s="132"/>
      <c r="NRT3218" s="132"/>
      <c r="NRU3218" s="132"/>
      <c r="NRV3218" s="132"/>
      <c r="NRW3218" s="132"/>
      <c r="NRX3218" s="132"/>
      <c r="NRY3218" s="132"/>
      <c r="NRZ3218" s="132"/>
      <c r="NSA3218" s="132"/>
      <c r="NSB3218" s="132"/>
      <c r="NSC3218" s="132"/>
      <c r="NSD3218" s="132"/>
      <c r="NSE3218" s="132"/>
      <c r="NSF3218" s="132"/>
      <c r="NSG3218" s="132"/>
      <c r="NSH3218" s="132"/>
      <c r="NSI3218" s="132"/>
      <c r="NSJ3218" s="132"/>
      <c r="NSK3218" s="132"/>
      <c r="NSL3218" s="132"/>
      <c r="NSM3218" s="132"/>
      <c r="NSN3218" s="132"/>
      <c r="NSO3218" s="132"/>
      <c r="NSP3218" s="132"/>
      <c r="NSQ3218" s="132"/>
      <c r="NSR3218" s="132"/>
      <c r="NSS3218" s="132"/>
      <c r="NST3218" s="132"/>
      <c r="NSU3218" s="132"/>
      <c r="NSV3218" s="132"/>
      <c r="NSW3218" s="132"/>
      <c r="NSX3218" s="132"/>
      <c r="NSY3218" s="132"/>
      <c r="NSZ3218" s="132"/>
      <c r="NTA3218" s="132"/>
      <c r="NTB3218" s="132"/>
      <c r="NTC3218" s="132"/>
      <c r="NTD3218" s="132"/>
      <c r="NTE3218" s="132"/>
      <c r="NTF3218" s="132"/>
      <c r="NTG3218" s="132"/>
      <c r="NTH3218" s="132"/>
      <c r="NTI3218" s="132"/>
      <c r="NTJ3218" s="132"/>
      <c r="NTK3218" s="132"/>
      <c r="NTL3218" s="132"/>
      <c r="NTM3218" s="132"/>
      <c r="NTN3218" s="132"/>
      <c r="NTO3218" s="132"/>
      <c r="NTP3218" s="132"/>
      <c r="NTQ3218" s="132"/>
      <c r="NTR3218" s="132"/>
      <c r="NTS3218" s="132"/>
      <c r="NTT3218" s="132"/>
      <c r="NTU3218" s="132"/>
      <c r="NTV3218" s="132"/>
      <c r="NTW3218" s="132"/>
      <c r="NTX3218" s="132"/>
      <c r="NTY3218" s="132"/>
      <c r="NTZ3218" s="132"/>
      <c r="NUA3218" s="132"/>
      <c r="NUB3218" s="132"/>
      <c r="NUC3218" s="132"/>
      <c r="NUD3218" s="132"/>
      <c r="NUE3218" s="132"/>
      <c r="NUF3218" s="132"/>
      <c r="NUG3218" s="132"/>
      <c r="NUH3218" s="132"/>
      <c r="NUI3218" s="132"/>
      <c r="NUJ3218" s="132"/>
      <c r="NUK3218" s="132"/>
      <c r="NUL3218" s="132"/>
      <c r="NUM3218" s="132"/>
      <c r="NUN3218" s="132"/>
      <c r="NUO3218" s="132"/>
      <c r="NUP3218" s="132"/>
      <c r="NUQ3218" s="132"/>
      <c r="NUR3218" s="132"/>
      <c r="NUS3218" s="132"/>
      <c r="NUT3218" s="132"/>
      <c r="NUU3218" s="132"/>
      <c r="NUV3218" s="132"/>
      <c r="NUW3218" s="132"/>
      <c r="NUX3218" s="132"/>
      <c r="NUY3218" s="132"/>
      <c r="NUZ3218" s="132"/>
      <c r="NVA3218" s="132"/>
      <c r="NVB3218" s="132"/>
      <c r="NVC3218" s="132"/>
      <c r="NVD3218" s="132"/>
      <c r="NVE3218" s="132"/>
      <c r="NVF3218" s="132"/>
      <c r="NVG3218" s="132"/>
      <c r="NVH3218" s="132"/>
      <c r="NVI3218" s="132"/>
      <c r="NVJ3218" s="132"/>
      <c r="NVK3218" s="132"/>
      <c r="NVL3218" s="132"/>
      <c r="NVM3218" s="132"/>
      <c r="NVN3218" s="132"/>
      <c r="NVO3218" s="132"/>
      <c r="NVP3218" s="132"/>
      <c r="NVQ3218" s="132"/>
      <c r="NVR3218" s="132"/>
      <c r="NVS3218" s="132"/>
      <c r="NVT3218" s="132"/>
      <c r="NVU3218" s="132"/>
      <c r="NVV3218" s="132"/>
      <c r="NVW3218" s="132"/>
      <c r="NVX3218" s="132"/>
      <c r="NVY3218" s="132"/>
      <c r="NVZ3218" s="132"/>
      <c r="NWA3218" s="132"/>
      <c r="NWB3218" s="132"/>
      <c r="NWC3218" s="132"/>
      <c r="NWD3218" s="132"/>
      <c r="NWE3218" s="132"/>
      <c r="NWF3218" s="132"/>
      <c r="NWG3218" s="132"/>
      <c r="NWH3218" s="132"/>
      <c r="NWI3218" s="132"/>
      <c r="NWJ3218" s="132"/>
      <c r="NWK3218" s="132"/>
      <c r="NWL3218" s="132"/>
      <c r="NWM3218" s="132"/>
      <c r="NWN3218" s="132"/>
      <c r="NWO3218" s="132"/>
      <c r="NWP3218" s="132"/>
      <c r="NWQ3218" s="132"/>
      <c r="NWR3218" s="132"/>
      <c r="NWS3218" s="132"/>
      <c r="NWT3218" s="132"/>
      <c r="NWU3218" s="132"/>
      <c r="NWV3218" s="132"/>
      <c r="NWW3218" s="132"/>
      <c r="NWX3218" s="132"/>
      <c r="NWY3218" s="132"/>
      <c r="NWZ3218" s="132"/>
      <c r="NXA3218" s="132"/>
      <c r="NXB3218" s="132"/>
      <c r="NXC3218" s="132"/>
      <c r="NXD3218" s="132"/>
      <c r="NXE3218" s="132"/>
      <c r="NXF3218" s="132"/>
      <c r="NXG3218" s="132"/>
      <c r="NXH3218" s="132"/>
      <c r="NXI3218" s="132"/>
      <c r="NXJ3218" s="132"/>
      <c r="NXK3218" s="132"/>
      <c r="NXL3218" s="132"/>
      <c r="NXM3218" s="132"/>
      <c r="NXN3218" s="132"/>
      <c r="NXO3218" s="132"/>
      <c r="NXP3218" s="132"/>
      <c r="NXQ3218" s="132"/>
      <c r="NXR3218" s="132"/>
      <c r="NXS3218" s="132"/>
      <c r="NXT3218" s="132"/>
      <c r="NXU3218" s="132"/>
      <c r="NXV3218" s="132"/>
      <c r="NXW3218" s="132"/>
      <c r="NXX3218" s="132"/>
      <c r="NXY3218" s="132"/>
      <c r="NXZ3218" s="132"/>
      <c r="NYA3218" s="132"/>
      <c r="NYB3218" s="132"/>
      <c r="NYC3218" s="132"/>
      <c r="NYD3218" s="132"/>
      <c r="NYE3218" s="132"/>
      <c r="NYF3218" s="132"/>
      <c r="NYG3218" s="132"/>
      <c r="NYH3218" s="132"/>
      <c r="NYI3218" s="132"/>
      <c r="NYJ3218" s="132"/>
      <c r="NYK3218" s="132"/>
      <c r="NYL3218" s="132"/>
      <c r="NYM3218" s="132"/>
      <c r="NYN3218" s="132"/>
      <c r="NYO3218" s="132"/>
      <c r="NYP3218" s="132"/>
      <c r="NYQ3218" s="132"/>
      <c r="NYR3218" s="132"/>
      <c r="NYS3218" s="132"/>
      <c r="NYT3218" s="132"/>
      <c r="NYU3218" s="132"/>
      <c r="NYV3218" s="132"/>
      <c r="NYW3218" s="132"/>
      <c r="NYX3218" s="132"/>
      <c r="NYY3218" s="132"/>
      <c r="NYZ3218" s="132"/>
      <c r="NZA3218" s="132"/>
      <c r="NZB3218" s="132"/>
      <c r="NZC3218" s="132"/>
      <c r="NZD3218" s="132"/>
      <c r="NZE3218" s="132"/>
      <c r="NZF3218" s="132"/>
      <c r="NZG3218" s="132"/>
      <c r="NZH3218" s="132"/>
      <c r="NZI3218" s="132"/>
      <c r="NZJ3218" s="132"/>
      <c r="NZK3218" s="132"/>
      <c r="NZL3218" s="132"/>
      <c r="NZM3218" s="132"/>
      <c r="NZN3218" s="132"/>
      <c r="NZO3218" s="132"/>
      <c r="NZP3218" s="132"/>
      <c r="NZQ3218" s="132"/>
      <c r="NZR3218" s="132"/>
      <c r="NZS3218" s="132"/>
      <c r="NZT3218" s="132"/>
      <c r="NZU3218" s="132"/>
      <c r="NZV3218" s="132"/>
      <c r="NZW3218" s="132"/>
      <c r="NZX3218" s="132"/>
      <c r="NZY3218" s="132"/>
      <c r="NZZ3218" s="132"/>
      <c r="OAA3218" s="132"/>
      <c r="OAB3218" s="132"/>
      <c r="OAC3218" s="132"/>
      <c r="OAD3218" s="132"/>
      <c r="OAE3218" s="132"/>
      <c r="OAF3218" s="132"/>
      <c r="OAG3218" s="132"/>
      <c r="OAH3218" s="132"/>
      <c r="OAI3218" s="132"/>
      <c r="OAJ3218" s="132"/>
      <c r="OAK3218" s="132"/>
      <c r="OAL3218" s="132"/>
      <c r="OAM3218" s="132"/>
      <c r="OAN3218" s="132"/>
      <c r="OAO3218" s="132"/>
      <c r="OAP3218" s="132"/>
      <c r="OAQ3218" s="132"/>
      <c r="OAR3218" s="132"/>
      <c r="OAS3218" s="132"/>
      <c r="OAT3218" s="132"/>
      <c r="OAU3218" s="132"/>
      <c r="OAV3218" s="132"/>
      <c r="OAW3218" s="132"/>
      <c r="OAX3218" s="132"/>
      <c r="OAY3218" s="132"/>
      <c r="OAZ3218" s="132"/>
      <c r="OBA3218" s="132"/>
      <c r="OBB3218" s="132"/>
      <c r="OBC3218" s="132"/>
      <c r="OBD3218" s="132"/>
      <c r="OBE3218" s="132"/>
      <c r="OBF3218" s="132"/>
      <c r="OBG3218" s="132"/>
      <c r="OBH3218" s="132"/>
      <c r="OBI3218" s="132"/>
      <c r="OBJ3218" s="132"/>
      <c r="OBK3218" s="132"/>
      <c r="OBL3218" s="132"/>
      <c r="OBM3218" s="132"/>
      <c r="OBN3218" s="132"/>
      <c r="OBO3218" s="132"/>
      <c r="OBP3218" s="132"/>
      <c r="OBQ3218" s="132"/>
      <c r="OBR3218" s="132"/>
      <c r="OBS3218" s="132"/>
      <c r="OBT3218" s="132"/>
      <c r="OBU3218" s="132"/>
      <c r="OBV3218" s="132"/>
      <c r="OBW3218" s="132"/>
      <c r="OBX3218" s="132"/>
      <c r="OBY3218" s="132"/>
      <c r="OBZ3218" s="132"/>
      <c r="OCA3218" s="132"/>
      <c r="OCB3218" s="132"/>
      <c r="OCC3218" s="132"/>
      <c r="OCD3218" s="132"/>
      <c r="OCE3218" s="132"/>
      <c r="OCF3218" s="132"/>
      <c r="OCG3218" s="132"/>
      <c r="OCH3218" s="132"/>
      <c r="OCI3218" s="132"/>
      <c r="OCJ3218" s="132"/>
      <c r="OCK3218" s="132"/>
      <c r="OCL3218" s="132"/>
      <c r="OCM3218" s="132"/>
      <c r="OCN3218" s="132"/>
      <c r="OCO3218" s="132"/>
      <c r="OCP3218" s="132"/>
      <c r="OCQ3218" s="132"/>
      <c r="OCR3218" s="132"/>
      <c r="OCS3218" s="132"/>
      <c r="OCT3218" s="132"/>
      <c r="OCU3218" s="132"/>
      <c r="OCV3218" s="132"/>
      <c r="OCW3218" s="132"/>
      <c r="OCX3218" s="132"/>
      <c r="OCY3218" s="132"/>
      <c r="OCZ3218" s="132"/>
      <c r="ODA3218" s="132"/>
      <c r="ODB3218" s="132"/>
      <c r="ODC3218" s="132"/>
      <c r="ODD3218" s="132"/>
      <c r="ODE3218" s="132"/>
      <c r="ODF3218" s="132"/>
      <c r="ODG3218" s="132"/>
      <c r="ODH3218" s="132"/>
      <c r="ODI3218" s="132"/>
      <c r="ODJ3218" s="132"/>
      <c r="ODK3218" s="132"/>
      <c r="ODL3218" s="132"/>
      <c r="ODM3218" s="132"/>
      <c r="ODN3218" s="132"/>
      <c r="ODO3218" s="132"/>
      <c r="ODP3218" s="132"/>
      <c r="ODQ3218" s="132"/>
      <c r="ODR3218" s="132"/>
      <c r="ODS3218" s="132"/>
      <c r="ODT3218" s="132"/>
      <c r="ODU3218" s="132"/>
      <c r="ODV3218" s="132"/>
      <c r="ODW3218" s="132"/>
      <c r="ODX3218" s="132"/>
      <c r="ODY3218" s="132"/>
      <c r="ODZ3218" s="132"/>
      <c r="OEA3218" s="132"/>
      <c r="OEB3218" s="132"/>
      <c r="OEC3218" s="132"/>
      <c r="OED3218" s="132"/>
      <c r="OEE3218" s="132"/>
      <c r="OEF3218" s="132"/>
      <c r="OEG3218" s="132"/>
      <c r="OEH3218" s="132"/>
      <c r="OEI3218" s="132"/>
      <c r="OEJ3218" s="132"/>
      <c r="OEK3218" s="132"/>
      <c r="OEL3218" s="132"/>
      <c r="OEM3218" s="132"/>
      <c r="OEN3218" s="132"/>
      <c r="OEO3218" s="132"/>
      <c r="OEP3218" s="132"/>
      <c r="OEQ3218" s="132"/>
      <c r="OER3218" s="132"/>
      <c r="OES3218" s="132"/>
      <c r="OET3218" s="132"/>
      <c r="OEU3218" s="132"/>
      <c r="OEV3218" s="132"/>
      <c r="OEW3218" s="132"/>
      <c r="OEX3218" s="132"/>
      <c r="OEY3218" s="132"/>
      <c r="OEZ3218" s="132"/>
      <c r="OFA3218" s="132"/>
      <c r="OFB3218" s="132"/>
      <c r="OFC3218" s="132"/>
      <c r="OFD3218" s="132"/>
      <c r="OFE3218" s="132"/>
      <c r="OFF3218" s="132"/>
      <c r="OFG3218" s="132"/>
      <c r="OFH3218" s="132"/>
      <c r="OFI3218" s="132"/>
      <c r="OFJ3218" s="132"/>
      <c r="OFK3218" s="132"/>
      <c r="OFL3218" s="132"/>
      <c r="OFM3218" s="132"/>
      <c r="OFN3218" s="132"/>
      <c r="OFO3218" s="132"/>
      <c r="OFP3218" s="132"/>
      <c r="OFQ3218" s="132"/>
      <c r="OFR3218" s="132"/>
      <c r="OFS3218" s="132"/>
      <c r="OFT3218" s="132"/>
      <c r="OFU3218" s="132"/>
      <c r="OFV3218" s="132"/>
      <c r="OFW3218" s="132"/>
      <c r="OFX3218" s="132"/>
      <c r="OFY3218" s="132"/>
      <c r="OFZ3218" s="132"/>
      <c r="OGA3218" s="132"/>
      <c r="OGB3218" s="132"/>
      <c r="OGC3218" s="132"/>
      <c r="OGD3218" s="132"/>
      <c r="OGE3218" s="132"/>
      <c r="OGF3218" s="132"/>
      <c r="OGG3218" s="132"/>
      <c r="OGH3218" s="132"/>
      <c r="OGI3218" s="132"/>
      <c r="OGJ3218" s="132"/>
      <c r="OGK3218" s="132"/>
      <c r="OGL3218" s="132"/>
      <c r="OGM3218" s="132"/>
      <c r="OGN3218" s="132"/>
      <c r="OGO3218" s="132"/>
      <c r="OGP3218" s="132"/>
      <c r="OGQ3218" s="132"/>
      <c r="OGR3218" s="132"/>
      <c r="OGS3218" s="132"/>
      <c r="OGT3218" s="132"/>
      <c r="OGU3218" s="132"/>
      <c r="OGV3218" s="132"/>
      <c r="OGW3218" s="132"/>
      <c r="OGX3218" s="132"/>
      <c r="OGY3218" s="132"/>
      <c r="OGZ3218" s="132"/>
      <c r="OHA3218" s="132"/>
      <c r="OHB3218" s="132"/>
      <c r="OHC3218" s="132"/>
      <c r="OHD3218" s="132"/>
      <c r="OHE3218" s="132"/>
      <c r="OHF3218" s="132"/>
      <c r="OHG3218" s="132"/>
      <c r="OHH3218" s="132"/>
      <c r="OHI3218" s="132"/>
      <c r="OHJ3218" s="132"/>
      <c r="OHK3218" s="132"/>
      <c r="OHL3218" s="132"/>
      <c r="OHM3218" s="132"/>
      <c r="OHN3218" s="132"/>
      <c r="OHO3218" s="132"/>
      <c r="OHP3218" s="132"/>
      <c r="OHQ3218" s="132"/>
      <c r="OHR3218" s="132"/>
      <c r="OHS3218" s="132"/>
      <c r="OHT3218" s="132"/>
      <c r="OHU3218" s="132"/>
      <c r="OHV3218" s="132"/>
      <c r="OHW3218" s="132"/>
      <c r="OHX3218" s="132"/>
      <c r="OHY3218" s="132"/>
      <c r="OHZ3218" s="132"/>
      <c r="OIA3218" s="132"/>
      <c r="OIB3218" s="132"/>
      <c r="OIC3218" s="132"/>
      <c r="OID3218" s="132"/>
      <c r="OIE3218" s="132"/>
      <c r="OIF3218" s="132"/>
      <c r="OIG3218" s="132"/>
      <c r="OIH3218" s="132"/>
      <c r="OII3218" s="132"/>
      <c r="OIJ3218" s="132"/>
      <c r="OIK3218" s="132"/>
      <c r="OIL3218" s="132"/>
      <c r="OIM3218" s="132"/>
      <c r="OIN3218" s="132"/>
      <c r="OIO3218" s="132"/>
      <c r="OIP3218" s="132"/>
      <c r="OIQ3218" s="132"/>
      <c r="OIR3218" s="132"/>
      <c r="OIS3218" s="132"/>
      <c r="OIT3218" s="132"/>
      <c r="OIU3218" s="132"/>
      <c r="OIV3218" s="132"/>
      <c r="OIW3218" s="132"/>
      <c r="OIX3218" s="132"/>
      <c r="OIY3218" s="132"/>
      <c r="OIZ3218" s="132"/>
      <c r="OJA3218" s="132"/>
      <c r="OJB3218" s="132"/>
      <c r="OJC3218" s="132"/>
      <c r="OJD3218" s="132"/>
      <c r="OJE3218" s="132"/>
      <c r="OJF3218" s="132"/>
      <c r="OJG3218" s="132"/>
      <c r="OJH3218" s="132"/>
      <c r="OJI3218" s="132"/>
      <c r="OJJ3218" s="132"/>
      <c r="OJK3218" s="132"/>
      <c r="OJL3218" s="132"/>
      <c r="OJM3218" s="132"/>
      <c r="OJN3218" s="132"/>
      <c r="OJO3218" s="132"/>
      <c r="OJP3218" s="132"/>
      <c r="OJQ3218" s="132"/>
      <c r="OJR3218" s="132"/>
      <c r="OJS3218" s="132"/>
      <c r="OJT3218" s="132"/>
      <c r="OJU3218" s="132"/>
      <c r="OJV3218" s="132"/>
      <c r="OJW3218" s="132"/>
      <c r="OJX3218" s="132"/>
      <c r="OJY3218" s="132"/>
      <c r="OJZ3218" s="132"/>
      <c r="OKA3218" s="132"/>
      <c r="OKB3218" s="132"/>
      <c r="OKC3218" s="132"/>
      <c r="OKD3218" s="132"/>
      <c r="OKE3218" s="132"/>
      <c r="OKF3218" s="132"/>
      <c r="OKG3218" s="132"/>
      <c r="OKH3218" s="132"/>
      <c r="OKI3218" s="132"/>
      <c r="OKJ3218" s="132"/>
      <c r="OKK3218" s="132"/>
      <c r="OKL3218" s="132"/>
      <c r="OKM3218" s="132"/>
      <c r="OKN3218" s="132"/>
      <c r="OKO3218" s="132"/>
      <c r="OKP3218" s="132"/>
      <c r="OKQ3218" s="132"/>
      <c r="OKR3218" s="132"/>
      <c r="OKS3218" s="132"/>
      <c r="OKT3218" s="132"/>
      <c r="OKU3218" s="132"/>
      <c r="OKV3218" s="132"/>
      <c r="OKW3218" s="132"/>
      <c r="OKX3218" s="132"/>
      <c r="OKY3218" s="132"/>
      <c r="OKZ3218" s="132"/>
      <c r="OLA3218" s="132"/>
      <c r="OLB3218" s="132"/>
      <c r="OLC3218" s="132"/>
      <c r="OLD3218" s="132"/>
      <c r="OLE3218" s="132"/>
      <c r="OLF3218" s="132"/>
      <c r="OLG3218" s="132"/>
      <c r="OLH3218" s="132"/>
      <c r="OLI3218" s="132"/>
      <c r="OLJ3218" s="132"/>
      <c r="OLK3218" s="132"/>
      <c r="OLL3218" s="132"/>
      <c r="OLM3218" s="132"/>
      <c r="OLN3218" s="132"/>
      <c r="OLO3218" s="132"/>
      <c r="OLP3218" s="132"/>
      <c r="OLQ3218" s="132"/>
      <c r="OLR3218" s="132"/>
      <c r="OLS3218" s="132"/>
      <c r="OLT3218" s="132"/>
      <c r="OLU3218" s="132"/>
      <c r="OLV3218" s="132"/>
      <c r="OLW3218" s="132"/>
      <c r="OLX3218" s="132"/>
      <c r="OLY3218" s="132"/>
      <c r="OLZ3218" s="132"/>
      <c r="OMA3218" s="132"/>
      <c r="OMB3218" s="132"/>
      <c r="OMC3218" s="132"/>
      <c r="OMD3218" s="132"/>
      <c r="OME3218" s="132"/>
      <c r="OMF3218" s="132"/>
      <c r="OMG3218" s="132"/>
      <c r="OMH3218" s="132"/>
      <c r="OMI3218" s="132"/>
      <c r="OMJ3218" s="132"/>
      <c r="OMK3218" s="132"/>
      <c r="OML3218" s="132"/>
      <c r="OMM3218" s="132"/>
      <c r="OMN3218" s="132"/>
      <c r="OMO3218" s="132"/>
      <c r="OMP3218" s="132"/>
      <c r="OMQ3218" s="132"/>
      <c r="OMR3218" s="132"/>
      <c r="OMS3218" s="132"/>
      <c r="OMT3218" s="132"/>
      <c r="OMU3218" s="132"/>
      <c r="OMV3218" s="132"/>
      <c r="OMW3218" s="132"/>
      <c r="OMX3218" s="132"/>
      <c r="OMY3218" s="132"/>
      <c r="OMZ3218" s="132"/>
      <c r="ONA3218" s="132"/>
      <c r="ONB3218" s="132"/>
      <c r="ONC3218" s="132"/>
      <c r="OND3218" s="132"/>
      <c r="ONE3218" s="132"/>
      <c r="ONF3218" s="132"/>
      <c r="ONG3218" s="132"/>
      <c r="ONH3218" s="132"/>
      <c r="ONI3218" s="132"/>
      <c r="ONJ3218" s="132"/>
      <c r="ONK3218" s="132"/>
      <c r="ONL3218" s="132"/>
      <c r="ONM3218" s="132"/>
      <c r="ONN3218" s="132"/>
      <c r="ONO3218" s="132"/>
      <c r="ONP3218" s="132"/>
      <c r="ONQ3218" s="132"/>
      <c r="ONR3218" s="132"/>
      <c r="ONS3218" s="132"/>
      <c r="ONT3218" s="132"/>
      <c r="ONU3218" s="132"/>
      <c r="ONV3218" s="132"/>
      <c r="ONW3218" s="132"/>
      <c r="ONX3218" s="132"/>
      <c r="ONY3218" s="132"/>
      <c r="ONZ3218" s="132"/>
      <c r="OOA3218" s="132"/>
      <c r="OOB3218" s="132"/>
      <c r="OOC3218" s="132"/>
      <c r="OOD3218" s="132"/>
      <c r="OOE3218" s="132"/>
      <c r="OOF3218" s="132"/>
      <c r="OOG3218" s="132"/>
      <c r="OOH3218" s="132"/>
      <c r="OOI3218" s="132"/>
      <c r="OOJ3218" s="132"/>
      <c r="OOK3218" s="132"/>
      <c r="OOL3218" s="132"/>
      <c r="OOM3218" s="132"/>
      <c r="OON3218" s="132"/>
      <c r="OOO3218" s="132"/>
      <c r="OOP3218" s="132"/>
      <c r="OOQ3218" s="132"/>
      <c r="OOR3218" s="132"/>
      <c r="OOS3218" s="132"/>
      <c r="OOT3218" s="132"/>
      <c r="OOU3218" s="132"/>
      <c r="OOV3218" s="132"/>
      <c r="OOW3218" s="132"/>
      <c r="OOX3218" s="132"/>
      <c r="OOY3218" s="132"/>
      <c r="OOZ3218" s="132"/>
      <c r="OPA3218" s="132"/>
      <c r="OPB3218" s="132"/>
      <c r="OPC3218" s="132"/>
      <c r="OPD3218" s="132"/>
      <c r="OPE3218" s="132"/>
      <c r="OPF3218" s="132"/>
      <c r="OPG3218" s="132"/>
      <c r="OPH3218" s="132"/>
      <c r="OPI3218" s="132"/>
      <c r="OPJ3218" s="132"/>
      <c r="OPK3218" s="132"/>
      <c r="OPL3218" s="132"/>
      <c r="OPM3218" s="132"/>
      <c r="OPN3218" s="132"/>
      <c r="OPO3218" s="132"/>
      <c r="OPP3218" s="132"/>
      <c r="OPQ3218" s="132"/>
      <c r="OPR3218" s="132"/>
      <c r="OPS3218" s="132"/>
      <c r="OPT3218" s="132"/>
      <c r="OPU3218" s="132"/>
      <c r="OPV3218" s="132"/>
      <c r="OPW3218" s="132"/>
      <c r="OPX3218" s="132"/>
      <c r="OPY3218" s="132"/>
      <c r="OPZ3218" s="132"/>
      <c r="OQA3218" s="132"/>
      <c r="OQB3218" s="132"/>
      <c r="OQC3218" s="132"/>
      <c r="OQD3218" s="132"/>
      <c r="OQE3218" s="132"/>
      <c r="OQF3218" s="132"/>
      <c r="OQG3218" s="132"/>
      <c r="OQH3218" s="132"/>
      <c r="OQI3218" s="132"/>
      <c r="OQJ3218" s="132"/>
      <c r="OQK3218" s="132"/>
      <c r="OQL3218" s="132"/>
      <c r="OQM3218" s="132"/>
      <c r="OQN3218" s="132"/>
      <c r="OQO3218" s="132"/>
      <c r="OQP3218" s="132"/>
      <c r="OQQ3218" s="132"/>
      <c r="OQR3218" s="132"/>
      <c r="OQS3218" s="132"/>
      <c r="OQT3218" s="132"/>
      <c r="OQU3218" s="132"/>
      <c r="OQV3218" s="132"/>
      <c r="OQW3218" s="132"/>
      <c r="OQX3218" s="132"/>
      <c r="OQY3218" s="132"/>
      <c r="OQZ3218" s="132"/>
      <c r="ORA3218" s="132"/>
      <c r="ORB3218" s="132"/>
      <c r="ORC3218" s="132"/>
      <c r="ORD3218" s="132"/>
      <c r="ORE3218" s="132"/>
      <c r="ORF3218" s="132"/>
      <c r="ORG3218" s="132"/>
      <c r="ORH3218" s="132"/>
      <c r="ORI3218" s="132"/>
      <c r="ORJ3218" s="132"/>
      <c r="ORK3218" s="132"/>
      <c r="ORL3218" s="132"/>
      <c r="ORM3218" s="132"/>
      <c r="ORN3218" s="132"/>
      <c r="ORO3218" s="132"/>
      <c r="ORP3218" s="132"/>
      <c r="ORQ3218" s="132"/>
      <c r="ORR3218" s="132"/>
      <c r="ORS3218" s="132"/>
      <c r="ORT3218" s="132"/>
      <c r="ORU3218" s="132"/>
      <c r="ORV3218" s="132"/>
      <c r="ORW3218" s="132"/>
      <c r="ORX3218" s="132"/>
      <c r="ORY3218" s="132"/>
      <c r="ORZ3218" s="132"/>
      <c r="OSA3218" s="132"/>
      <c r="OSB3218" s="132"/>
      <c r="OSC3218" s="132"/>
      <c r="OSD3218" s="132"/>
      <c r="OSE3218" s="132"/>
      <c r="OSF3218" s="132"/>
      <c r="OSG3218" s="132"/>
      <c r="OSH3218" s="132"/>
      <c r="OSI3218" s="132"/>
      <c r="OSJ3218" s="132"/>
      <c r="OSK3218" s="132"/>
      <c r="OSL3218" s="132"/>
      <c r="OSM3218" s="132"/>
      <c r="OSN3218" s="132"/>
      <c r="OSO3218" s="132"/>
      <c r="OSP3218" s="132"/>
      <c r="OSQ3218" s="132"/>
      <c r="OSR3218" s="132"/>
      <c r="OSS3218" s="132"/>
      <c r="OST3218" s="132"/>
      <c r="OSU3218" s="132"/>
      <c r="OSV3218" s="132"/>
      <c r="OSW3218" s="132"/>
      <c r="OSX3218" s="132"/>
      <c r="OSY3218" s="132"/>
      <c r="OSZ3218" s="132"/>
      <c r="OTA3218" s="132"/>
      <c r="OTB3218" s="132"/>
      <c r="OTC3218" s="132"/>
      <c r="OTD3218" s="132"/>
      <c r="OTE3218" s="132"/>
      <c r="OTF3218" s="132"/>
      <c r="OTG3218" s="132"/>
      <c r="OTH3218" s="132"/>
      <c r="OTI3218" s="132"/>
      <c r="OTJ3218" s="132"/>
      <c r="OTK3218" s="132"/>
      <c r="OTL3218" s="132"/>
      <c r="OTM3218" s="132"/>
      <c r="OTN3218" s="132"/>
      <c r="OTO3218" s="132"/>
      <c r="OTP3218" s="132"/>
      <c r="OTQ3218" s="132"/>
      <c r="OTR3218" s="132"/>
      <c r="OTS3218" s="132"/>
      <c r="OTT3218" s="132"/>
      <c r="OTU3218" s="132"/>
      <c r="OTV3218" s="132"/>
      <c r="OTW3218" s="132"/>
      <c r="OTX3218" s="132"/>
      <c r="OTY3218" s="132"/>
      <c r="OTZ3218" s="132"/>
      <c r="OUA3218" s="132"/>
      <c r="OUB3218" s="132"/>
      <c r="OUC3218" s="132"/>
      <c r="OUD3218" s="132"/>
      <c r="OUE3218" s="132"/>
      <c r="OUF3218" s="132"/>
      <c r="OUG3218" s="132"/>
      <c r="OUH3218" s="132"/>
      <c r="OUI3218" s="132"/>
      <c r="OUJ3218" s="132"/>
      <c r="OUK3218" s="132"/>
      <c r="OUL3218" s="132"/>
      <c r="OUM3218" s="132"/>
      <c r="OUN3218" s="132"/>
      <c r="OUO3218" s="132"/>
      <c r="OUP3218" s="132"/>
      <c r="OUQ3218" s="132"/>
      <c r="OUR3218" s="132"/>
      <c r="OUS3218" s="132"/>
      <c r="OUT3218" s="132"/>
      <c r="OUU3218" s="132"/>
      <c r="OUV3218" s="132"/>
      <c r="OUW3218" s="132"/>
      <c r="OUX3218" s="132"/>
      <c r="OUY3218" s="132"/>
      <c r="OUZ3218" s="132"/>
      <c r="OVA3218" s="132"/>
      <c r="OVB3218" s="132"/>
      <c r="OVC3218" s="132"/>
      <c r="OVD3218" s="132"/>
      <c r="OVE3218" s="132"/>
      <c r="OVF3218" s="132"/>
      <c r="OVG3218" s="132"/>
      <c r="OVH3218" s="132"/>
      <c r="OVI3218" s="132"/>
      <c r="OVJ3218" s="132"/>
      <c r="OVK3218" s="132"/>
      <c r="OVL3218" s="132"/>
      <c r="OVM3218" s="132"/>
      <c r="OVN3218" s="132"/>
      <c r="OVO3218" s="132"/>
      <c r="OVP3218" s="132"/>
      <c r="OVQ3218" s="132"/>
      <c r="OVR3218" s="132"/>
      <c r="OVS3218" s="132"/>
      <c r="OVT3218" s="132"/>
      <c r="OVU3218" s="132"/>
      <c r="OVV3218" s="132"/>
      <c r="OVW3218" s="132"/>
      <c r="OVX3218" s="132"/>
      <c r="OVY3218" s="132"/>
      <c r="OVZ3218" s="132"/>
      <c r="OWA3218" s="132"/>
      <c r="OWB3218" s="132"/>
      <c r="OWC3218" s="132"/>
      <c r="OWD3218" s="132"/>
      <c r="OWE3218" s="132"/>
      <c r="OWF3218" s="132"/>
      <c r="OWG3218" s="132"/>
      <c r="OWH3218" s="132"/>
      <c r="OWI3218" s="132"/>
      <c r="OWJ3218" s="132"/>
      <c r="OWK3218" s="132"/>
      <c r="OWL3218" s="132"/>
      <c r="OWM3218" s="132"/>
      <c r="OWN3218" s="132"/>
      <c r="OWO3218" s="132"/>
      <c r="OWP3218" s="132"/>
      <c r="OWQ3218" s="132"/>
      <c r="OWR3218" s="132"/>
      <c r="OWS3218" s="132"/>
      <c r="OWT3218" s="132"/>
      <c r="OWU3218" s="132"/>
      <c r="OWV3218" s="132"/>
      <c r="OWW3218" s="132"/>
      <c r="OWX3218" s="132"/>
      <c r="OWY3218" s="132"/>
      <c r="OWZ3218" s="132"/>
      <c r="OXA3218" s="132"/>
      <c r="OXB3218" s="132"/>
      <c r="OXC3218" s="132"/>
      <c r="OXD3218" s="132"/>
      <c r="OXE3218" s="132"/>
      <c r="OXF3218" s="132"/>
      <c r="OXG3218" s="132"/>
      <c r="OXH3218" s="132"/>
      <c r="OXI3218" s="132"/>
      <c r="OXJ3218" s="132"/>
      <c r="OXK3218" s="132"/>
      <c r="OXL3218" s="132"/>
      <c r="OXM3218" s="132"/>
      <c r="OXN3218" s="132"/>
      <c r="OXO3218" s="132"/>
      <c r="OXP3218" s="132"/>
      <c r="OXQ3218" s="132"/>
      <c r="OXR3218" s="132"/>
      <c r="OXS3218" s="132"/>
      <c r="OXT3218" s="132"/>
      <c r="OXU3218" s="132"/>
      <c r="OXV3218" s="132"/>
      <c r="OXW3218" s="132"/>
      <c r="OXX3218" s="132"/>
      <c r="OXY3218" s="132"/>
      <c r="OXZ3218" s="132"/>
      <c r="OYA3218" s="132"/>
      <c r="OYB3218" s="132"/>
      <c r="OYC3218" s="132"/>
      <c r="OYD3218" s="132"/>
      <c r="OYE3218" s="132"/>
      <c r="OYF3218" s="132"/>
      <c r="OYG3218" s="132"/>
      <c r="OYH3218" s="132"/>
      <c r="OYI3218" s="132"/>
      <c r="OYJ3218" s="132"/>
      <c r="OYK3218" s="132"/>
      <c r="OYL3218" s="132"/>
      <c r="OYM3218" s="132"/>
      <c r="OYN3218" s="132"/>
      <c r="OYO3218" s="132"/>
      <c r="OYP3218" s="132"/>
      <c r="OYQ3218" s="132"/>
      <c r="OYR3218" s="132"/>
      <c r="OYS3218" s="132"/>
      <c r="OYT3218" s="132"/>
      <c r="OYU3218" s="132"/>
      <c r="OYV3218" s="132"/>
      <c r="OYW3218" s="132"/>
      <c r="OYX3218" s="132"/>
      <c r="OYY3218" s="132"/>
      <c r="OYZ3218" s="132"/>
      <c r="OZA3218" s="132"/>
      <c r="OZB3218" s="132"/>
      <c r="OZC3218" s="132"/>
      <c r="OZD3218" s="132"/>
      <c r="OZE3218" s="132"/>
      <c r="OZF3218" s="132"/>
      <c r="OZG3218" s="132"/>
      <c r="OZH3218" s="132"/>
      <c r="OZI3218" s="132"/>
      <c r="OZJ3218" s="132"/>
      <c r="OZK3218" s="132"/>
      <c r="OZL3218" s="132"/>
      <c r="OZM3218" s="132"/>
      <c r="OZN3218" s="132"/>
      <c r="OZO3218" s="132"/>
      <c r="OZP3218" s="132"/>
      <c r="OZQ3218" s="132"/>
      <c r="OZR3218" s="132"/>
      <c r="OZS3218" s="132"/>
      <c r="OZT3218" s="132"/>
      <c r="OZU3218" s="132"/>
      <c r="OZV3218" s="132"/>
      <c r="OZW3218" s="132"/>
      <c r="OZX3218" s="132"/>
      <c r="OZY3218" s="132"/>
      <c r="OZZ3218" s="132"/>
      <c r="PAA3218" s="132"/>
      <c r="PAB3218" s="132"/>
      <c r="PAC3218" s="132"/>
      <c r="PAD3218" s="132"/>
      <c r="PAE3218" s="132"/>
      <c r="PAF3218" s="132"/>
      <c r="PAG3218" s="132"/>
      <c r="PAH3218" s="132"/>
      <c r="PAI3218" s="132"/>
      <c r="PAJ3218" s="132"/>
      <c r="PAK3218" s="132"/>
      <c r="PAL3218" s="132"/>
      <c r="PAM3218" s="132"/>
      <c r="PAN3218" s="132"/>
      <c r="PAO3218" s="132"/>
      <c r="PAP3218" s="132"/>
      <c r="PAQ3218" s="132"/>
      <c r="PAR3218" s="132"/>
      <c r="PAS3218" s="132"/>
      <c r="PAT3218" s="132"/>
      <c r="PAU3218" s="132"/>
      <c r="PAV3218" s="132"/>
      <c r="PAW3218" s="132"/>
      <c r="PAX3218" s="132"/>
      <c r="PAY3218" s="132"/>
      <c r="PAZ3218" s="132"/>
      <c r="PBA3218" s="132"/>
      <c r="PBB3218" s="132"/>
      <c r="PBC3218" s="132"/>
      <c r="PBD3218" s="132"/>
      <c r="PBE3218" s="132"/>
      <c r="PBF3218" s="132"/>
      <c r="PBG3218" s="132"/>
      <c r="PBH3218" s="132"/>
      <c r="PBI3218" s="132"/>
      <c r="PBJ3218" s="132"/>
      <c r="PBK3218" s="132"/>
      <c r="PBL3218" s="132"/>
      <c r="PBM3218" s="132"/>
      <c r="PBN3218" s="132"/>
      <c r="PBO3218" s="132"/>
      <c r="PBP3218" s="132"/>
      <c r="PBQ3218" s="132"/>
      <c r="PBR3218" s="132"/>
      <c r="PBS3218" s="132"/>
      <c r="PBT3218" s="132"/>
      <c r="PBU3218" s="132"/>
      <c r="PBV3218" s="132"/>
      <c r="PBW3218" s="132"/>
      <c r="PBX3218" s="132"/>
      <c r="PBY3218" s="132"/>
      <c r="PBZ3218" s="132"/>
      <c r="PCA3218" s="132"/>
      <c r="PCB3218" s="132"/>
      <c r="PCC3218" s="132"/>
      <c r="PCD3218" s="132"/>
      <c r="PCE3218" s="132"/>
      <c r="PCF3218" s="132"/>
      <c r="PCG3218" s="132"/>
      <c r="PCH3218" s="132"/>
      <c r="PCI3218" s="132"/>
      <c r="PCJ3218" s="132"/>
      <c r="PCK3218" s="132"/>
      <c r="PCL3218" s="132"/>
      <c r="PCM3218" s="132"/>
      <c r="PCN3218" s="132"/>
      <c r="PCO3218" s="132"/>
      <c r="PCP3218" s="132"/>
      <c r="PCQ3218" s="132"/>
      <c r="PCR3218" s="132"/>
      <c r="PCS3218" s="132"/>
      <c r="PCT3218" s="132"/>
      <c r="PCU3218" s="132"/>
      <c r="PCV3218" s="132"/>
      <c r="PCW3218" s="132"/>
      <c r="PCX3218" s="132"/>
      <c r="PCY3218" s="132"/>
      <c r="PCZ3218" s="132"/>
      <c r="PDA3218" s="132"/>
      <c r="PDB3218" s="132"/>
      <c r="PDC3218" s="132"/>
      <c r="PDD3218" s="132"/>
      <c r="PDE3218" s="132"/>
      <c r="PDF3218" s="132"/>
      <c r="PDG3218" s="132"/>
      <c r="PDH3218" s="132"/>
      <c r="PDI3218" s="132"/>
      <c r="PDJ3218" s="132"/>
      <c r="PDK3218" s="132"/>
      <c r="PDL3218" s="132"/>
      <c r="PDM3218" s="132"/>
      <c r="PDN3218" s="132"/>
      <c r="PDO3218" s="132"/>
      <c r="PDP3218" s="132"/>
      <c r="PDQ3218" s="132"/>
      <c r="PDR3218" s="132"/>
      <c r="PDS3218" s="132"/>
      <c r="PDT3218" s="132"/>
      <c r="PDU3218" s="132"/>
      <c r="PDV3218" s="132"/>
      <c r="PDW3218" s="132"/>
      <c r="PDX3218" s="132"/>
      <c r="PDY3218" s="132"/>
      <c r="PDZ3218" s="132"/>
      <c r="PEA3218" s="132"/>
      <c r="PEB3218" s="132"/>
      <c r="PEC3218" s="132"/>
      <c r="PED3218" s="132"/>
      <c r="PEE3218" s="132"/>
      <c r="PEF3218" s="132"/>
      <c r="PEG3218" s="132"/>
      <c r="PEH3218" s="132"/>
      <c r="PEI3218" s="132"/>
      <c r="PEJ3218" s="132"/>
      <c r="PEK3218" s="132"/>
      <c r="PEL3218" s="132"/>
      <c r="PEM3218" s="132"/>
      <c r="PEN3218" s="132"/>
      <c r="PEO3218" s="132"/>
      <c r="PEP3218" s="132"/>
      <c r="PEQ3218" s="132"/>
      <c r="PER3218" s="132"/>
      <c r="PES3218" s="132"/>
      <c r="PET3218" s="132"/>
      <c r="PEU3218" s="132"/>
      <c r="PEV3218" s="132"/>
      <c r="PEW3218" s="132"/>
      <c r="PEX3218" s="132"/>
      <c r="PEY3218" s="132"/>
      <c r="PEZ3218" s="132"/>
      <c r="PFA3218" s="132"/>
      <c r="PFB3218" s="132"/>
      <c r="PFC3218" s="132"/>
      <c r="PFD3218" s="132"/>
      <c r="PFE3218" s="132"/>
      <c r="PFF3218" s="132"/>
      <c r="PFG3218" s="132"/>
      <c r="PFH3218" s="132"/>
      <c r="PFI3218" s="132"/>
      <c r="PFJ3218" s="132"/>
      <c r="PFK3218" s="132"/>
      <c r="PFL3218" s="132"/>
      <c r="PFM3218" s="132"/>
      <c r="PFN3218" s="132"/>
      <c r="PFO3218" s="132"/>
      <c r="PFP3218" s="132"/>
      <c r="PFQ3218" s="132"/>
      <c r="PFR3218" s="132"/>
      <c r="PFS3218" s="132"/>
      <c r="PFT3218" s="132"/>
      <c r="PFU3218" s="132"/>
      <c r="PFV3218" s="132"/>
      <c r="PFW3218" s="132"/>
      <c r="PFX3218" s="132"/>
      <c r="PFY3218" s="132"/>
      <c r="PFZ3218" s="132"/>
      <c r="PGA3218" s="132"/>
      <c r="PGB3218" s="132"/>
      <c r="PGC3218" s="132"/>
      <c r="PGD3218" s="132"/>
      <c r="PGE3218" s="132"/>
      <c r="PGF3218" s="132"/>
      <c r="PGG3218" s="132"/>
      <c r="PGH3218" s="132"/>
      <c r="PGI3218" s="132"/>
      <c r="PGJ3218" s="132"/>
      <c r="PGK3218" s="132"/>
      <c r="PGL3218" s="132"/>
      <c r="PGM3218" s="132"/>
      <c r="PGN3218" s="132"/>
      <c r="PGO3218" s="132"/>
      <c r="PGP3218" s="132"/>
      <c r="PGQ3218" s="132"/>
      <c r="PGR3218" s="132"/>
      <c r="PGS3218" s="132"/>
      <c r="PGT3218" s="132"/>
      <c r="PGU3218" s="132"/>
      <c r="PGV3218" s="132"/>
      <c r="PGW3218" s="132"/>
      <c r="PGX3218" s="132"/>
      <c r="PGY3218" s="132"/>
      <c r="PGZ3218" s="132"/>
      <c r="PHA3218" s="132"/>
      <c r="PHB3218" s="132"/>
      <c r="PHC3218" s="132"/>
      <c r="PHD3218" s="132"/>
      <c r="PHE3218" s="132"/>
      <c r="PHF3218" s="132"/>
      <c r="PHG3218" s="132"/>
      <c r="PHH3218" s="132"/>
      <c r="PHI3218" s="132"/>
      <c r="PHJ3218" s="132"/>
      <c r="PHK3218" s="132"/>
      <c r="PHL3218" s="132"/>
      <c r="PHM3218" s="132"/>
      <c r="PHN3218" s="132"/>
      <c r="PHO3218" s="132"/>
      <c r="PHP3218" s="132"/>
      <c r="PHQ3218" s="132"/>
      <c r="PHR3218" s="132"/>
      <c r="PHS3218" s="132"/>
      <c r="PHT3218" s="132"/>
      <c r="PHU3218" s="132"/>
      <c r="PHV3218" s="132"/>
      <c r="PHW3218" s="132"/>
      <c r="PHX3218" s="132"/>
      <c r="PHY3218" s="132"/>
      <c r="PHZ3218" s="132"/>
      <c r="PIA3218" s="132"/>
      <c r="PIB3218" s="132"/>
      <c r="PIC3218" s="132"/>
      <c r="PID3218" s="132"/>
      <c r="PIE3218" s="132"/>
      <c r="PIF3218" s="132"/>
      <c r="PIG3218" s="132"/>
      <c r="PIH3218" s="132"/>
      <c r="PII3218" s="132"/>
      <c r="PIJ3218" s="132"/>
      <c r="PIK3218" s="132"/>
      <c r="PIL3218" s="132"/>
      <c r="PIM3218" s="132"/>
      <c r="PIN3218" s="132"/>
      <c r="PIO3218" s="132"/>
      <c r="PIP3218" s="132"/>
      <c r="PIQ3218" s="132"/>
      <c r="PIR3218" s="132"/>
      <c r="PIS3218" s="132"/>
      <c r="PIT3218" s="132"/>
      <c r="PIU3218" s="132"/>
      <c r="PIV3218" s="132"/>
      <c r="PIW3218" s="132"/>
      <c r="PIX3218" s="132"/>
      <c r="PIY3218" s="132"/>
      <c r="PIZ3218" s="132"/>
      <c r="PJA3218" s="132"/>
      <c r="PJB3218" s="132"/>
      <c r="PJC3218" s="132"/>
      <c r="PJD3218" s="132"/>
      <c r="PJE3218" s="132"/>
      <c r="PJF3218" s="132"/>
      <c r="PJG3218" s="132"/>
      <c r="PJH3218" s="132"/>
      <c r="PJI3218" s="132"/>
      <c r="PJJ3218" s="132"/>
      <c r="PJK3218" s="132"/>
      <c r="PJL3218" s="132"/>
      <c r="PJM3218" s="132"/>
      <c r="PJN3218" s="132"/>
      <c r="PJO3218" s="132"/>
      <c r="PJP3218" s="132"/>
      <c r="PJQ3218" s="132"/>
      <c r="PJR3218" s="132"/>
      <c r="PJS3218" s="132"/>
      <c r="PJT3218" s="132"/>
      <c r="PJU3218" s="132"/>
      <c r="PJV3218" s="132"/>
      <c r="PJW3218" s="132"/>
      <c r="PJX3218" s="132"/>
      <c r="PJY3218" s="132"/>
      <c r="PJZ3218" s="132"/>
      <c r="PKA3218" s="132"/>
      <c r="PKB3218" s="132"/>
      <c r="PKC3218" s="132"/>
      <c r="PKD3218" s="132"/>
      <c r="PKE3218" s="132"/>
      <c r="PKF3218" s="132"/>
      <c r="PKG3218" s="132"/>
      <c r="PKH3218" s="132"/>
      <c r="PKI3218" s="132"/>
      <c r="PKJ3218" s="132"/>
      <c r="PKK3218" s="132"/>
      <c r="PKL3218" s="132"/>
      <c r="PKM3218" s="132"/>
      <c r="PKN3218" s="132"/>
      <c r="PKO3218" s="132"/>
      <c r="PKP3218" s="132"/>
      <c r="PKQ3218" s="132"/>
      <c r="PKR3218" s="132"/>
      <c r="PKS3218" s="132"/>
      <c r="PKT3218" s="132"/>
      <c r="PKU3218" s="132"/>
      <c r="PKV3218" s="132"/>
      <c r="PKW3218" s="132"/>
      <c r="PKX3218" s="132"/>
      <c r="PKY3218" s="132"/>
      <c r="PKZ3218" s="132"/>
      <c r="PLA3218" s="132"/>
      <c r="PLB3218" s="132"/>
      <c r="PLC3218" s="132"/>
      <c r="PLD3218" s="132"/>
      <c r="PLE3218" s="132"/>
      <c r="PLF3218" s="132"/>
      <c r="PLG3218" s="132"/>
      <c r="PLH3218" s="132"/>
      <c r="PLI3218" s="132"/>
      <c r="PLJ3218" s="132"/>
      <c r="PLK3218" s="132"/>
      <c r="PLL3218" s="132"/>
      <c r="PLM3218" s="132"/>
      <c r="PLN3218" s="132"/>
      <c r="PLO3218" s="132"/>
      <c r="PLP3218" s="132"/>
      <c r="PLQ3218" s="132"/>
      <c r="PLR3218" s="132"/>
      <c r="PLS3218" s="132"/>
      <c r="PLT3218" s="132"/>
      <c r="PLU3218" s="132"/>
      <c r="PLV3218" s="132"/>
      <c r="PLW3218" s="132"/>
      <c r="PLX3218" s="132"/>
      <c r="PLY3218" s="132"/>
      <c r="PLZ3218" s="132"/>
      <c r="PMA3218" s="132"/>
      <c r="PMB3218" s="132"/>
      <c r="PMC3218" s="132"/>
      <c r="PMD3218" s="132"/>
      <c r="PME3218" s="132"/>
      <c r="PMF3218" s="132"/>
      <c r="PMG3218" s="132"/>
      <c r="PMH3218" s="132"/>
      <c r="PMI3218" s="132"/>
      <c r="PMJ3218" s="132"/>
      <c r="PMK3218" s="132"/>
      <c r="PML3218" s="132"/>
      <c r="PMM3218" s="132"/>
      <c r="PMN3218" s="132"/>
      <c r="PMO3218" s="132"/>
      <c r="PMP3218" s="132"/>
      <c r="PMQ3218" s="132"/>
      <c r="PMR3218" s="132"/>
      <c r="PMS3218" s="132"/>
      <c r="PMT3218" s="132"/>
      <c r="PMU3218" s="132"/>
      <c r="PMV3218" s="132"/>
      <c r="PMW3218" s="132"/>
      <c r="PMX3218" s="132"/>
      <c r="PMY3218" s="132"/>
      <c r="PMZ3218" s="132"/>
      <c r="PNA3218" s="132"/>
      <c r="PNB3218" s="132"/>
      <c r="PNC3218" s="132"/>
      <c r="PND3218" s="132"/>
      <c r="PNE3218" s="132"/>
      <c r="PNF3218" s="132"/>
      <c r="PNG3218" s="132"/>
      <c r="PNH3218" s="132"/>
      <c r="PNI3218" s="132"/>
      <c r="PNJ3218" s="132"/>
      <c r="PNK3218" s="132"/>
      <c r="PNL3218" s="132"/>
      <c r="PNM3218" s="132"/>
      <c r="PNN3218" s="132"/>
      <c r="PNO3218" s="132"/>
      <c r="PNP3218" s="132"/>
      <c r="PNQ3218" s="132"/>
      <c r="PNR3218" s="132"/>
      <c r="PNS3218" s="132"/>
      <c r="PNT3218" s="132"/>
      <c r="PNU3218" s="132"/>
      <c r="PNV3218" s="132"/>
      <c r="PNW3218" s="132"/>
      <c r="PNX3218" s="132"/>
      <c r="PNY3218" s="132"/>
      <c r="PNZ3218" s="132"/>
      <c r="POA3218" s="132"/>
      <c r="POB3218" s="132"/>
      <c r="POC3218" s="132"/>
      <c r="POD3218" s="132"/>
      <c r="POE3218" s="132"/>
      <c r="POF3218" s="132"/>
      <c r="POG3218" s="132"/>
      <c r="POH3218" s="132"/>
      <c r="POI3218" s="132"/>
      <c r="POJ3218" s="132"/>
      <c r="POK3218" s="132"/>
      <c r="POL3218" s="132"/>
      <c r="POM3218" s="132"/>
      <c r="PON3218" s="132"/>
      <c r="POO3218" s="132"/>
      <c r="POP3218" s="132"/>
      <c r="POQ3218" s="132"/>
      <c r="POR3218" s="132"/>
      <c r="POS3218" s="132"/>
      <c r="POT3218" s="132"/>
      <c r="POU3218" s="132"/>
      <c r="POV3218" s="132"/>
      <c r="POW3218" s="132"/>
      <c r="POX3218" s="132"/>
      <c r="POY3218" s="132"/>
      <c r="POZ3218" s="132"/>
      <c r="PPA3218" s="132"/>
      <c r="PPB3218" s="132"/>
      <c r="PPC3218" s="132"/>
      <c r="PPD3218" s="132"/>
      <c r="PPE3218" s="132"/>
      <c r="PPF3218" s="132"/>
      <c r="PPG3218" s="132"/>
      <c r="PPH3218" s="132"/>
      <c r="PPI3218" s="132"/>
      <c r="PPJ3218" s="132"/>
      <c r="PPK3218" s="132"/>
      <c r="PPL3218" s="132"/>
      <c r="PPM3218" s="132"/>
      <c r="PPN3218" s="132"/>
      <c r="PPO3218" s="132"/>
      <c r="PPP3218" s="132"/>
      <c r="PPQ3218" s="132"/>
      <c r="PPR3218" s="132"/>
      <c r="PPS3218" s="132"/>
      <c r="PPT3218" s="132"/>
      <c r="PPU3218" s="132"/>
      <c r="PPV3218" s="132"/>
      <c r="PPW3218" s="132"/>
      <c r="PPX3218" s="132"/>
      <c r="PPY3218" s="132"/>
      <c r="PPZ3218" s="132"/>
      <c r="PQA3218" s="132"/>
      <c r="PQB3218" s="132"/>
      <c r="PQC3218" s="132"/>
      <c r="PQD3218" s="132"/>
      <c r="PQE3218" s="132"/>
      <c r="PQF3218" s="132"/>
      <c r="PQG3218" s="132"/>
      <c r="PQH3218" s="132"/>
      <c r="PQI3218" s="132"/>
      <c r="PQJ3218" s="132"/>
      <c r="PQK3218" s="132"/>
      <c r="PQL3218" s="132"/>
      <c r="PQM3218" s="132"/>
      <c r="PQN3218" s="132"/>
      <c r="PQO3218" s="132"/>
      <c r="PQP3218" s="132"/>
      <c r="PQQ3218" s="132"/>
      <c r="PQR3218" s="132"/>
      <c r="PQS3218" s="132"/>
      <c r="PQT3218" s="132"/>
      <c r="PQU3218" s="132"/>
      <c r="PQV3218" s="132"/>
      <c r="PQW3218" s="132"/>
      <c r="PQX3218" s="132"/>
      <c r="PQY3218" s="132"/>
      <c r="PQZ3218" s="132"/>
      <c r="PRA3218" s="132"/>
      <c r="PRB3218" s="132"/>
      <c r="PRC3218" s="132"/>
      <c r="PRD3218" s="132"/>
      <c r="PRE3218" s="132"/>
      <c r="PRF3218" s="132"/>
      <c r="PRG3218" s="132"/>
      <c r="PRH3218" s="132"/>
      <c r="PRI3218" s="132"/>
      <c r="PRJ3218" s="132"/>
      <c r="PRK3218" s="132"/>
      <c r="PRL3218" s="132"/>
      <c r="PRM3218" s="132"/>
      <c r="PRN3218" s="132"/>
      <c r="PRO3218" s="132"/>
      <c r="PRP3218" s="132"/>
      <c r="PRQ3218" s="132"/>
      <c r="PRR3218" s="132"/>
      <c r="PRS3218" s="132"/>
      <c r="PRT3218" s="132"/>
      <c r="PRU3218" s="132"/>
      <c r="PRV3218" s="132"/>
      <c r="PRW3218" s="132"/>
      <c r="PRX3218" s="132"/>
      <c r="PRY3218" s="132"/>
      <c r="PRZ3218" s="132"/>
      <c r="PSA3218" s="132"/>
      <c r="PSB3218" s="132"/>
      <c r="PSC3218" s="132"/>
      <c r="PSD3218" s="132"/>
      <c r="PSE3218" s="132"/>
      <c r="PSF3218" s="132"/>
      <c r="PSG3218" s="132"/>
      <c r="PSH3218" s="132"/>
      <c r="PSI3218" s="132"/>
      <c r="PSJ3218" s="132"/>
      <c r="PSK3218" s="132"/>
      <c r="PSL3218" s="132"/>
      <c r="PSM3218" s="132"/>
      <c r="PSN3218" s="132"/>
      <c r="PSO3218" s="132"/>
      <c r="PSP3218" s="132"/>
      <c r="PSQ3218" s="132"/>
      <c r="PSR3218" s="132"/>
      <c r="PSS3218" s="132"/>
      <c r="PST3218" s="132"/>
      <c r="PSU3218" s="132"/>
      <c r="PSV3218" s="132"/>
      <c r="PSW3218" s="132"/>
      <c r="PSX3218" s="132"/>
      <c r="PSY3218" s="132"/>
      <c r="PSZ3218" s="132"/>
      <c r="PTA3218" s="132"/>
      <c r="PTB3218" s="132"/>
      <c r="PTC3218" s="132"/>
      <c r="PTD3218" s="132"/>
      <c r="PTE3218" s="132"/>
      <c r="PTF3218" s="132"/>
      <c r="PTG3218" s="132"/>
      <c r="PTH3218" s="132"/>
      <c r="PTI3218" s="132"/>
      <c r="PTJ3218" s="132"/>
      <c r="PTK3218" s="132"/>
      <c r="PTL3218" s="132"/>
      <c r="PTM3218" s="132"/>
      <c r="PTN3218" s="132"/>
      <c r="PTO3218" s="132"/>
      <c r="PTP3218" s="132"/>
      <c r="PTQ3218" s="132"/>
      <c r="PTR3218" s="132"/>
      <c r="PTS3218" s="132"/>
      <c r="PTT3218" s="132"/>
      <c r="PTU3218" s="132"/>
      <c r="PTV3218" s="132"/>
      <c r="PTW3218" s="132"/>
      <c r="PTX3218" s="132"/>
      <c r="PTY3218" s="132"/>
      <c r="PTZ3218" s="132"/>
      <c r="PUA3218" s="132"/>
      <c r="PUB3218" s="132"/>
      <c r="PUC3218" s="132"/>
      <c r="PUD3218" s="132"/>
      <c r="PUE3218" s="132"/>
      <c r="PUF3218" s="132"/>
      <c r="PUG3218" s="132"/>
      <c r="PUH3218" s="132"/>
      <c r="PUI3218" s="132"/>
      <c r="PUJ3218" s="132"/>
      <c r="PUK3218" s="132"/>
      <c r="PUL3218" s="132"/>
      <c r="PUM3218" s="132"/>
      <c r="PUN3218" s="132"/>
      <c r="PUO3218" s="132"/>
      <c r="PUP3218" s="132"/>
      <c r="PUQ3218" s="132"/>
      <c r="PUR3218" s="132"/>
      <c r="PUS3218" s="132"/>
      <c r="PUT3218" s="132"/>
      <c r="PUU3218" s="132"/>
      <c r="PUV3218" s="132"/>
      <c r="PUW3218" s="132"/>
      <c r="PUX3218" s="132"/>
      <c r="PUY3218" s="132"/>
      <c r="PUZ3218" s="132"/>
      <c r="PVA3218" s="132"/>
      <c r="PVB3218" s="132"/>
      <c r="PVC3218" s="132"/>
      <c r="PVD3218" s="132"/>
      <c r="PVE3218" s="132"/>
      <c r="PVF3218" s="132"/>
      <c r="PVG3218" s="132"/>
      <c r="PVH3218" s="132"/>
      <c r="PVI3218" s="132"/>
      <c r="PVJ3218" s="132"/>
      <c r="PVK3218" s="132"/>
      <c r="PVL3218" s="132"/>
      <c r="PVM3218" s="132"/>
      <c r="PVN3218" s="132"/>
      <c r="PVO3218" s="132"/>
      <c r="PVP3218" s="132"/>
      <c r="PVQ3218" s="132"/>
      <c r="PVR3218" s="132"/>
      <c r="PVS3218" s="132"/>
      <c r="PVT3218" s="132"/>
      <c r="PVU3218" s="132"/>
      <c r="PVV3218" s="132"/>
      <c r="PVW3218" s="132"/>
      <c r="PVX3218" s="132"/>
      <c r="PVY3218" s="132"/>
      <c r="PVZ3218" s="132"/>
      <c r="PWA3218" s="132"/>
      <c r="PWB3218" s="132"/>
      <c r="PWC3218" s="132"/>
      <c r="PWD3218" s="132"/>
      <c r="PWE3218" s="132"/>
      <c r="PWF3218" s="132"/>
      <c r="PWG3218" s="132"/>
      <c r="PWH3218" s="132"/>
      <c r="PWI3218" s="132"/>
      <c r="PWJ3218" s="132"/>
      <c r="PWK3218" s="132"/>
      <c r="PWL3218" s="132"/>
      <c r="PWM3218" s="132"/>
      <c r="PWN3218" s="132"/>
      <c r="PWO3218" s="132"/>
      <c r="PWP3218" s="132"/>
      <c r="PWQ3218" s="132"/>
      <c r="PWR3218" s="132"/>
      <c r="PWS3218" s="132"/>
      <c r="PWT3218" s="132"/>
      <c r="PWU3218" s="132"/>
      <c r="PWV3218" s="132"/>
      <c r="PWW3218" s="132"/>
      <c r="PWX3218" s="132"/>
      <c r="PWY3218" s="132"/>
      <c r="PWZ3218" s="132"/>
      <c r="PXA3218" s="132"/>
      <c r="PXB3218" s="132"/>
      <c r="PXC3218" s="132"/>
      <c r="PXD3218" s="132"/>
      <c r="PXE3218" s="132"/>
      <c r="PXF3218" s="132"/>
      <c r="PXG3218" s="132"/>
      <c r="PXH3218" s="132"/>
      <c r="PXI3218" s="132"/>
      <c r="PXJ3218" s="132"/>
      <c r="PXK3218" s="132"/>
      <c r="PXL3218" s="132"/>
      <c r="PXM3218" s="132"/>
      <c r="PXN3218" s="132"/>
      <c r="PXO3218" s="132"/>
      <c r="PXP3218" s="132"/>
      <c r="PXQ3218" s="132"/>
      <c r="PXR3218" s="132"/>
      <c r="PXS3218" s="132"/>
      <c r="PXT3218" s="132"/>
      <c r="PXU3218" s="132"/>
      <c r="PXV3218" s="132"/>
      <c r="PXW3218" s="132"/>
      <c r="PXX3218" s="132"/>
      <c r="PXY3218" s="132"/>
      <c r="PXZ3218" s="132"/>
      <c r="PYA3218" s="132"/>
      <c r="PYB3218" s="132"/>
      <c r="PYC3218" s="132"/>
      <c r="PYD3218" s="132"/>
      <c r="PYE3218" s="132"/>
      <c r="PYF3218" s="132"/>
      <c r="PYG3218" s="132"/>
      <c r="PYH3218" s="132"/>
      <c r="PYI3218" s="132"/>
      <c r="PYJ3218" s="132"/>
      <c r="PYK3218" s="132"/>
      <c r="PYL3218" s="132"/>
      <c r="PYM3218" s="132"/>
      <c r="PYN3218" s="132"/>
      <c r="PYO3218" s="132"/>
      <c r="PYP3218" s="132"/>
      <c r="PYQ3218" s="132"/>
      <c r="PYR3218" s="132"/>
      <c r="PYS3218" s="132"/>
      <c r="PYT3218" s="132"/>
      <c r="PYU3218" s="132"/>
      <c r="PYV3218" s="132"/>
      <c r="PYW3218" s="132"/>
      <c r="PYX3218" s="132"/>
      <c r="PYY3218" s="132"/>
      <c r="PYZ3218" s="132"/>
      <c r="PZA3218" s="132"/>
      <c r="PZB3218" s="132"/>
      <c r="PZC3218" s="132"/>
      <c r="PZD3218" s="132"/>
      <c r="PZE3218" s="132"/>
      <c r="PZF3218" s="132"/>
      <c r="PZG3218" s="132"/>
      <c r="PZH3218" s="132"/>
      <c r="PZI3218" s="132"/>
      <c r="PZJ3218" s="132"/>
      <c r="PZK3218" s="132"/>
      <c r="PZL3218" s="132"/>
      <c r="PZM3218" s="132"/>
      <c r="PZN3218" s="132"/>
      <c r="PZO3218" s="132"/>
      <c r="PZP3218" s="132"/>
      <c r="PZQ3218" s="132"/>
      <c r="PZR3218" s="132"/>
      <c r="PZS3218" s="132"/>
      <c r="PZT3218" s="132"/>
      <c r="PZU3218" s="132"/>
      <c r="PZV3218" s="132"/>
      <c r="PZW3218" s="132"/>
      <c r="PZX3218" s="132"/>
      <c r="PZY3218" s="132"/>
      <c r="PZZ3218" s="132"/>
      <c r="QAA3218" s="132"/>
      <c r="QAB3218" s="132"/>
      <c r="QAC3218" s="132"/>
      <c r="QAD3218" s="132"/>
      <c r="QAE3218" s="132"/>
      <c r="QAF3218" s="132"/>
      <c r="QAG3218" s="132"/>
      <c r="QAH3218" s="132"/>
      <c r="QAI3218" s="132"/>
      <c r="QAJ3218" s="132"/>
      <c r="QAK3218" s="132"/>
      <c r="QAL3218" s="132"/>
      <c r="QAM3218" s="132"/>
      <c r="QAN3218" s="132"/>
      <c r="QAO3218" s="132"/>
      <c r="QAP3218" s="132"/>
      <c r="QAQ3218" s="132"/>
      <c r="QAR3218" s="132"/>
      <c r="QAS3218" s="132"/>
      <c r="QAT3218" s="132"/>
      <c r="QAU3218" s="132"/>
      <c r="QAV3218" s="132"/>
      <c r="QAW3218" s="132"/>
      <c r="QAX3218" s="132"/>
      <c r="QAY3218" s="132"/>
      <c r="QAZ3218" s="132"/>
      <c r="QBA3218" s="132"/>
      <c r="QBB3218" s="132"/>
      <c r="QBC3218" s="132"/>
      <c r="QBD3218" s="132"/>
      <c r="QBE3218" s="132"/>
      <c r="QBF3218" s="132"/>
      <c r="QBG3218" s="132"/>
      <c r="QBH3218" s="132"/>
      <c r="QBI3218" s="132"/>
      <c r="QBJ3218" s="132"/>
      <c r="QBK3218" s="132"/>
      <c r="QBL3218" s="132"/>
      <c r="QBM3218" s="132"/>
      <c r="QBN3218" s="132"/>
      <c r="QBO3218" s="132"/>
      <c r="QBP3218" s="132"/>
      <c r="QBQ3218" s="132"/>
      <c r="QBR3218" s="132"/>
      <c r="QBS3218" s="132"/>
      <c r="QBT3218" s="132"/>
      <c r="QBU3218" s="132"/>
      <c r="QBV3218" s="132"/>
      <c r="QBW3218" s="132"/>
      <c r="QBX3218" s="132"/>
      <c r="QBY3218" s="132"/>
      <c r="QBZ3218" s="132"/>
      <c r="QCA3218" s="132"/>
      <c r="QCB3218" s="132"/>
      <c r="QCC3218" s="132"/>
      <c r="QCD3218" s="132"/>
      <c r="QCE3218" s="132"/>
      <c r="QCF3218" s="132"/>
      <c r="QCG3218" s="132"/>
      <c r="QCH3218" s="132"/>
      <c r="QCI3218" s="132"/>
      <c r="QCJ3218" s="132"/>
      <c r="QCK3218" s="132"/>
      <c r="QCL3218" s="132"/>
      <c r="QCM3218" s="132"/>
      <c r="QCN3218" s="132"/>
      <c r="QCO3218" s="132"/>
      <c r="QCP3218" s="132"/>
      <c r="QCQ3218" s="132"/>
      <c r="QCR3218" s="132"/>
      <c r="QCS3218" s="132"/>
      <c r="QCT3218" s="132"/>
      <c r="QCU3218" s="132"/>
      <c r="QCV3218" s="132"/>
      <c r="QCW3218" s="132"/>
      <c r="QCX3218" s="132"/>
      <c r="QCY3218" s="132"/>
      <c r="QCZ3218" s="132"/>
      <c r="QDA3218" s="132"/>
      <c r="QDB3218" s="132"/>
      <c r="QDC3218" s="132"/>
      <c r="QDD3218" s="132"/>
      <c r="QDE3218" s="132"/>
      <c r="QDF3218" s="132"/>
      <c r="QDG3218" s="132"/>
      <c r="QDH3218" s="132"/>
      <c r="QDI3218" s="132"/>
      <c r="QDJ3218" s="132"/>
      <c r="QDK3218" s="132"/>
      <c r="QDL3218" s="132"/>
      <c r="QDM3218" s="132"/>
      <c r="QDN3218" s="132"/>
      <c r="QDO3218" s="132"/>
      <c r="QDP3218" s="132"/>
      <c r="QDQ3218" s="132"/>
      <c r="QDR3218" s="132"/>
      <c r="QDS3218" s="132"/>
      <c r="QDT3218" s="132"/>
      <c r="QDU3218" s="132"/>
      <c r="QDV3218" s="132"/>
      <c r="QDW3218" s="132"/>
      <c r="QDX3218" s="132"/>
      <c r="QDY3218" s="132"/>
      <c r="QDZ3218" s="132"/>
      <c r="QEA3218" s="132"/>
      <c r="QEB3218" s="132"/>
      <c r="QEC3218" s="132"/>
      <c r="QED3218" s="132"/>
      <c r="QEE3218" s="132"/>
      <c r="QEF3218" s="132"/>
      <c r="QEG3218" s="132"/>
      <c r="QEH3218" s="132"/>
      <c r="QEI3218" s="132"/>
      <c r="QEJ3218" s="132"/>
      <c r="QEK3218" s="132"/>
      <c r="QEL3218" s="132"/>
      <c r="QEM3218" s="132"/>
      <c r="QEN3218" s="132"/>
      <c r="QEO3218" s="132"/>
      <c r="QEP3218" s="132"/>
      <c r="QEQ3218" s="132"/>
      <c r="QER3218" s="132"/>
      <c r="QES3218" s="132"/>
      <c r="QET3218" s="132"/>
      <c r="QEU3218" s="132"/>
      <c r="QEV3218" s="132"/>
      <c r="QEW3218" s="132"/>
      <c r="QEX3218" s="132"/>
      <c r="QEY3218" s="132"/>
      <c r="QEZ3218" s="132"/>
      <c r="QFA3218" s="132"/>
      <c r="QFB3218" s="132"/>
      <c r="QFC3218" s="132"/>
      <c r="QFD3218" s="132"/>
      <c r="QFE3218" s="132"/>
      <c r="QFF3218" s="132"/>
      <c r="QFG3218" s="132"/>
      <c r="QFH3218" s="132"/>
      <c r="QFI3218" s="132"/>
      <c r="QFJ3218" s="132"/>
      <c r="QFK3218" s="132"/>
      <c r="QFL3218" s="132"/>
      <c r="QFM3218" s="132"/>
      <c r="QFN3218" s="132"/>
      <c r="QFO3218" s="132"/>
      <c r="QFP3218" s="132"/>
      <c r="QFQ3218" s="132"/>
      <c r="QFR3218" s="132"/>
      <c r="QFS3218" s="132"/>
      <c r="QFT3218" s="132"/>
      <c r="QFU3218" s="132"/>
      <c r="QFV3218" s="132"/>
      <c r="QFW3218" s="132"/>
      <c r="QFX3218" s="132"/>
      <c r="QFY3218" s="132"/>
      <c r="QFZ3218" s="132"/>
      <c r="QGA3218" s="132"/>
      <c r="QGB3218" s="132"/>
      <c r="QGC3218" s="132"/>
      <c r="QGD3218" s="132"/>
      <c r="QGE3218" s="132"/>
      <c r="QGF3218" s="132"/>
      <c r="QGG3218" s="132"/>
      <c r="QGH3218" s="132"/>
      <c r="QGI3218" s="132"/>
      <c r="QGJ3218" s="132"/>
      <c r="QGK3218" s="132"/>
      <c r="QGL3218" s="132"/>
      <c r="QGM3218" s="132"/>
      <c r="QGN3218" s="132"/>
      <c r="QGO3218" s="132"/>
      <c r="QGP3218" s="132"/>
      <c r="QGQ3218" s="132"/>
      <c r="QGR3218" s="132"/>
      <c r="QGS3218" s="132"/>
      <c r="QGT3218" s="132"/>
      <c r="QGU3218" s="132"/>
      <c r="QGV3218" s="132"/>
      <c r="QGW3218" s="132"/>
      <c r="QGX3218" s="132"/>
      <c r="QGY3218" s="132"/>
      <c r="QGZ3218" s="132"/>
      <c r="QHA3218" s="132"/>
      <c r="QHB3218" s="132"/>
      <c r="QHC3218" s="132"/>
      <c r="QHD3218" s="132"/>
      <c r="QHE3218" s="132"/>
      <c r="QHF3218" s="132"/>
      <c r="QHG3218" s="132"/>
      <c r="QHH3218" s="132"/>
      <c r="QHI3218" s="132"/>
      <c r="QHJ3218" s="132"/>
      <c r="QHK3218" s="132"/>
      <c r="QHL3218" s="132"/>
      <c r="QHM3218" s="132"/>
      <c r="QHN3218" s="132"/>
      <c r="QHO3218" s="132"/>
      <c r="QHP3218" s="132"/>
      <c r="QHQ3218" s="132"/>
      <c r="QHR3218" s="132"/>
      <c r="QHS3218" s="132"/>
      <c r="QHT3218" s="132"/>
      <c r="QHU3218" s="132"/>
      <c r="QHV3218" s="132"/>
      <c r="QHW3218" s="132"/>
      <c r="QHX3218" s="132"/>
      <c r="QHY3218" s="132"/>
      <c r="QHZ3218" s="132"/>
      <c r="QIA3218" s="132"/>
      <c r="QIB3218" s="132"/>
      <c r="QIC3218" s="132"/>
      <c r="QID3218" s="132"/>
      <c r="QIE3218" s="132"/>
      <c r="QIF3218" s="132"/>
      <c r="QIG3218" s="132"/>
      <c r="QIH3218" s="132"/>
      <c r="QII3218" s="132"/>
      <c r="QIJ3218" s="132"/>
      <c r="QIK3218" s="132"/>
      <c r="QIL3218" s="132"/>
      <c r="QIM3218" s="132"/>
      <c r="QIN3218" s="132"/>
      <c r="QIO3218" s="132"/>
      <c r="QIP3218" s="132"/>
      <c r="QIQ3218" s="132"/>
      <c r="QIR3218" s="132"/>
      <c r="QIS3218" s="132"/>
      <c r="QIT3218" s="132"/>
      <c r="QIU3218" s="132"/>
      <c r="QIV3218" s="132"/>
      <c r="QIW3218" s="132"/>
      <c r="QIX3218" s="132"/>
      <c r="QIY3218" s="132"/>
      <c r="QIZ3218" s="132"/>
      <c r="QJA3218" s="132"/>
      <c r="QJB3218" s="132"/>
      <c r="QJC3218" s="132"/>
      <c r="QJD3218" s="132"/>
      <c r="QJE3218" s="132"/>
      <c r="QJF3218" s="132"/>
      <c r="QJG3218" s="132"/>
      <c r="QJH3218" s="132"/>
      <c r="QJI3218" s="132"/>
      <c r="QJJ3218" s="132"/>
      <c r="QJK3218" s="132"/>
      <c r="QJL3218" s="132"/>
      <c r="QJM3218" s="132"/>
      <c r="QJN3218" s="132"/>
      <c r="QJO3218" s="132"/>
      <c r="QJP3218" s="132"/>
      <c r="QJQ3218" s="132"/>
      <c r="QJR3218" s="132"/>
      <c r="QJS3218" s="132"/>
      <c r="QJT3218" s="132"/>
      <c r="QJU3218" s="132"/>
      <c r="QJV3218" s="132"/>
      <c r="QJW3218" s="132"/>
      <c r="QJX3218" s="132"/>
      <c r="QJY3218" s="132"/>
      <c r="QJZ3218" s="132"/>
      <c r="QKA3218" s="132"/>
      <c r="QKB3218" s="132"/>
      <c r="QKC3218" s="132"/>
      <c r="QKD3218" s="132"/>
      <c r="QKE3218" s="132"/>
      <c r="QKF3218" s="132"/>
      <c r="QKG3218" s="132"/>
      <c r="QKH3218" s="132"/>
      <c r="QKI3218" s="132"/>
      <c r="QKJ3218" s="132"/>
      <c r="QKK3218" s="132"/>
      <c r="QKL3218" s="132"/>
      <c r="QKM3218" s="132"/>
      <c r="QKN3218" s="132"/>
      <c r="QKO3218" s="132"/>
      <c r="QKP3218" s="132"/>
      <c r="QKQ3218" s="132"/>
      <c r="QKR3218" s="132"/>
      <c r="QKS3218" s="132"/>
      <c r="QKT3218" s="132"/>
      <c r="QKU3218" s="132"/>
      <c r="QKV3218" s="132"/>
      <c r="QKW3218" s="132"/>
      <c r="QKX3218" s="132"/>
      <c r="QKY3218" s="132"/>
      <c r="QKZ3218" s="132"/>
      <c r="QLA3218" s="132"/>
      <c r="QLB3218" s="132"/>
      <c r="QLC3218" s="132"/>
      <c r="QLD3218" s="132"/>
      <c r="QLE3218" s="132"/>
      <c r="QLF3218" s="132"/>
      <c r="QLG3218" s="132"/>
      <c r="QLH3218" s="132"/>
      <c r="QLI3218" s="132"/>
      <c r="QLJ3218" s="132"/>
      <c r="QLK3218" s="132"/>
      <c r="QLL3218" s="132"/>
      <c r="QLM3218" s="132"/>
      <c r="QLN3218" s="132"/>
      <c r="QLO3218" s="132"/>
      <c r="QLP3218" s="132"/>
      <c r="QLQ3218" s="132"/>
      <c r="QLR3218" s="132"/>
      <c r="QLS3218" s="132"/>
      <c r="QLT3218" s="132"/>
      <c r="QLU3218" s="132"/>
      <c r="QLV3218" s="132"/>
      <c r="QLW3218" s="132"/>
      <c r="QLX3218" s="132"/>
      <c r="QLY3218" s="132"/>
      <c r="QLZ3218" s="132"/>
      <c r="QMA3218" s="132"/>
      <c r="QMB3218" s="132"/>
      <c r="QMC3218" s="132"/>
      <c r="QMD3218" s="132"/>
      <c r="QME3218" s="132"/>
      <c r="QMF3218" s="132"/>
      <c r="QMG3218" s="132"/>
      <c r="QMH3218" s="132"/>
      <c r="QMI3218" s="132"/>
      <c r="QMJ3218" s="132"/>
      <c r="QMK3218" s="132"/>
      <c r="QML3218" s="132"/>
      <c r="QMM3218" s="132"/>
      <c r="QMN3218" s="132"/>
      <c r="QMO3218" s="132"/>
      <c r="QMP3218" s="132"/>
      <c r="QMQ3218" s="132"/>
      <c r="QMR3218" s="132"/>
      <c r="QMS3218" s="132"/>
      <c r="QMT3218" s="132"/>
      <c r="QMU3218" s="132"/>
      <c r="QMV3218" s="132"/>
      <c r="QMW3218" s="132"/>
      <c r="QMX3218" s="132"/>
      <c r="QMY3218" s="132"/>
      <c r="QMZ3218" s="132"/>
      <c r="QNA3218" s="132"/>
      <c r="QNB3218" s="132"/>
      <c r="QNC3218" s="132"/>
      <c r="QND3218" s="132"/>
      <c r="QNE3218" s="132"/>
      <c r="QNF3218" s="132"/>
      <c r="QNG3218" s="132"/>
      <c r="QNH3218" s="132"/>
      <c r="QNI3218" s="132"/>
      <c r="QNJ3218" s="132"/>
      <c r="QNK3218" s="132"/>
      <c r="QNL3218" s="132"/>
      <c r="QNM3218" s="132"/>
      <c r="QNN3218" s="132"/>
      <c r="QNO3218" s="132"/>
      <c r="QNP3218" s="132"/>
      <c r="QNQ3218" s="132"/>
      <c r="QNR3218" s="132"/>
      <c r="QNS3218" s="132"/>
      <c r="QNT3218" s="132"/>
      <c r="QNU3218" s="132"/>
      <c r="QNV3218" s="132"/>
      <c r="QNW3218" s="132"/>
      <c r="QNX3218" s="132"/>
      <c r="QNY3218" s="132"/>
      <c r="QNZ3218" s="132"/>
      <c r="QOA3218" s="132"/>
      <c r="QOB3218" s="132"/>
      <c r="QOC3218" s="132"/>
      <c r="QOD3218" s="132"/>
      <c r="QOE3218" s="132"/>
      <c r="QOF3218" s="132"/>
      <c r="QOG3218" s="132"/>
      <c r="QOH3218" s="132"/>
      <c r="QOI3218" s="132"/>
      <c r="QOJ3218" s="132"/>
      <c r="QOK3218" s="132"/>
      <c r="QOL3218" s="132"/>
      <c r="QOM3218" s="132"/>
      <c r="QON3218" s="132"/>
      <c r="QOO3218" s="132"/>
      <c r="QOP3218" s="132"/>
      <c r="QOQ3218" s="132"/>
      <c r="QOR3218" s="132"/>
      <c r="QOS3218" s="132"/>
      <c r="QOT3218" s="132"/>
      <c r="QOU3218" s="132"/>
      <c r="QOV3218" s="132"/>
      <c r="QOW3218" s="132"/>
      <c r="QOX3218" s="132"/>
      <c r="QOY3218" s="132"/>
      <c r="QOZ3218" s="132"/>
      <c r="QPA3218" s="132"/>
      <c r="QPB3218" s="132"/>
      <c r="QPC3218" s="132"/>
      <c r="QPD3218" s="132"/>
      <c r="QPE3218" s="132"/>
      <c r="QPF3218" s="132"/>
      <c r="QPG3218" s="132"/>
      <c r="QPH3218" s="132"/>
      <c r="QPI3218" s="132"/>
      <c r="QPJ3218" s="132"/>
      <c r="QPK3218" s="132"/>
      <c r="QPL3218" s="132"/>
      <c r="QPM3218" s="132"/>
      <c r="QPN3218" s="132"/>
      <c r="QPO3218" s="132"/>
      <c r="QPP3218" s="132"/>
      <c r="QPQ3218" s="132"/>
      <c r="QPR3218" s="132"/>
      <c r="QPS3218" s="132"/>
      <c r="QPT3218" s="132"/>
      <c r="QPU3218" s="132"/>
      <c r="QPV3218" s="132"/>
      <c r="QPW3218" s="132"/>
      <c r="QPX3218" s="132"/>
      <c r="QPY3218" s="132"/>
      <c r="QPZ3218" s="132"/>
      <c r="QQA3218" s="132"/>
      <c r="QQB3218" s="132"/>
      <c r="QQC3218" s="132"/>
      <c r="QQD3218" s="132"/>
      <c r="QQE3218" s="132"/>
      <c r="QQF3218" s="132"/>
      <c r="QQG3218" s="132"/>
      <c r="QQH3218" s="132"/>
      <c r="QQI3218" s="132"/>
      <c r="QQJ3218" s="132"/>
      <c r="QQK3218" s="132"/>
      <c r="QQL3218" s="132"/>
      <c r="QQM3218" s="132"/>
      <c r="QQN3218" s="132"/>
      <c r="QQO3218" s="132"/>
      <c r="QQP3218" s="132"/>
      <c r="QQQ3218" s="132"/>
      <c r="QQR3218" s="132"/>
      <c r="QQS3218" s="132"/>
      <c r="QQT3218" s="132"/>
      <c r="QQU3218" s="132"/>
      <c r="QQV3218" s="132"/>
      <c r="QQW3218" s="132"/>
      <c r="QQX3218" s="132"/>
      <c r="QQY3218" s="132"/>
      <c r="QQZ3218" s="132"/>
      <c r="QRA3218" s="132"/>
      <c r="QRB3218" s="132"/>
      <c r="QRC3218" s="132"/>
      <c r="QRD3218" s="132"/>
      <c r="QRE3218" s="132"/>
      <c r="QRF3218" s="132"/>
      <c r="QRG3218" s="132"/>
      <c r="QRH3218" s="132"/>
      <c r="QRI3218" s="132"/>
      <c r="QRJ3218" s="132"/>
      <c r="QRK3218" s="132"/>
      <c r="QRL3218" s="132"/>
      <c r="QRM3218" s="132"/>
      <c r="QRN3218" s="132"/>
      <c r="QRO3218" s="132"/>
      <c r="QRP3218" s="132"/>
      <c r="QRQ3218" s="132"/>
      <c r="QRR3218" s="132"/>
      <c r="QRS3218" s="132"/>
      <c r="QRT3218" s="132"/>
      <c r="QRU3218" s="132"/>
      <c r="QRV3218" s="132"/>
      <c r="QRW3218" s="132"/>
      <c r="QRX3218" s="132"/>
      <c r="QRY3218" s="132"/>
      <c r="QRZ3218" s="132"/>
      <c r="QSA3218" s="132"/>
      <c r="QSB3218" s="132"/>
      <c r="QSC3218" s="132"/>
      <c r="QSD3218" s="132"/>
      <c r="QSE3218" s="132"/>
      <c r="QSF3218" s="132"/>
      <c r="QSG3218" s="132"/>
      <c r="QSH3218" s="132"/>
      <c r="QSI3218" s="132"/>
      <c r="QSJ3218" s="132"/>
      <c r="QSK3218" s="132"/>
      <c r="QSL3218" s="132"/>
      <c r="QSM3218" s="132"/>
      <c r="QSN3218" s="132"/>
      <c r="QSO3218" s="132"/>
      <c r="QSP3218" s="132"/>
      <c r="QSQ3218" s="132"/>
      <c r="QSR3218" s="132"/>
      <c r="QSS3218" s="132"/>
      <c r="QST3218" s="132"/>
      <c r="QSU3218" s="132"/>
      <c r="QSV3218" s="132"/>
      <c r="QSW3218" s="132"/>
      <c r="QSX3218" s="132"/>
      <c r="QSY3218" s="132"/>
      <c r="QSZ3218" s="132"/>
      <c r="QTA3218" s="132"/>
      <c r="QTB3218" s="132"/>
      <c r="QTC3218" s="132"/>
      <c r="QTD3218" s="132"/>
      <c r="QTE3218" s="132"/>
      <c r="QTF3218" s="132"/>
      <c r="QTG3218" s="132"/>
      <c r="QTH3218" s="132"/>
      <c r="QTI3218" s="132"/>
      <c r="QTJ3218" s="132"/>
      <c r="QTK3218" s="132"/>
      <c r="QTL3218" s="132"/>
      <c r="QTM3218" s="132"/>
      <c r="QTN3218" s="132"/>
      <c r="QTO3218" s="132"/>
      <c r="QTP3218" s="132"/>
      <c r="QTQ3218" s="132"/>
      <c r="QTR3218" s="132"/>
      <c r="QTS3218" s="132"/>
      <c r="QTT3218" s="132"/>
      <c r="QTU3218" s="132"/>
      <c r="QTV3218" s="132"/>
      <c r="QTW3218" s="132"/>
      <c r="QTX3218" s="132"/>
      <c r="QTY3218" s="132"/>
      <c r="QTZ3218" s="132"/>
      <c r="QUA3218" s="132"/>
      <c r="QUB3218" s="132"/>
      <c r="QUC3218" s="132"/>
      <c r="QUD3218" s="132"/>
      <c r="QUE3218" s="132"/>
      <c r="QUF3218" s="132"/>
      <c r="QUG3218" s="132"/>
      <c r="QUH3218" s="132"/>
      <c r="QUI3218" s="132"/>
      <c r="QUJ3218" s="132"/>
      <c r="QUK3218" s="132"/>
      <c r="QUL3218" s="132"/>
      <c r="QUM3218" s="132"/>
      <c r="QUN3218" s="132"/>
      <c r="QUO3218" s="132"/>
      <c r="QUP3218" s="132"/>
      <c r="QUQ3218" s="132"/>
      <c r="QUR3218" s="132"/>
      <c r="QUS3218" s="132"/>
      <c r="QUT3218" s="132"/>
      <c r="QUU3218" s="132"/>
      <c r="QUV3218" s="132"/>
      <c r="QUW3218" s="132"/>
      <c r="QUX3218" s="132"/>
      <c r="QUY3218" s="132"/>
      <c r="QUZ3218" s="132"/>
      <c r="QVA3218" s="132"/>
      <c r="QVB3218" s="132"/>
      <c r="QVC3218" s="132"/>
      <c r="QVD3218" s="132"/>
      <c r="QVE3218" s="132"/>
      <c r="QVF3218" s="132"/>
      <c r="QVG3218" s="132"/>
      <c r="QVH3218" s="132"/>
      <c r="QVI3218" s="132"/>
      <c r="QVJ3218" s="132"/>
      <c r="QVK3218" s="132"/>
      <c r="QVL3218" s="132"/>
      <c r="QVM3218" s="132"/>
      <c r="QVN3218" s="132"/>
      <c r="QVO3218" s="132"/>
      <c r="QVP3218" s="132"/>
      <c r="QVQ3218" s="132"/>
      <c r="QVR3218" s="132"/>
      <c r="QVS3218" s="132"/>
      <c r="QVT3218" s="132"/>
      <c r="QVU3218" s="132"/>
      <c r="QVV3218" s="132"/>
      <c r="QVW3218" s="132"/>
      <c r="QVX3218" s="132"/>
      <c r="QVY3218" s="132"/>
      <c r="QVZ3218" s="132"/>
      <c r="QWA3218" s="132"/>
      <c r="QWB3218" s="132"/>
      <c r="QWC3218" s="132"/>
      <c r="QWD3218" s="132"/>
      <c r="QWE3218" s="132"/>
      <c r="QWF3218" s="132"/>
      <c r="QWG3218" s="132"/>
      <c r="QWH3218" s="132"/>
      <c r="QWI3218" s="132"/>
      <c r="QWJ3218" s="132"/>
      <c r="QWK3218" s="132"/>
      <c r="QWL3218" s="132"/>
      <c r="QWM3218" s="132"/>
      <c r="QWN3218" s="132"/>
      <c r="QWO3218" s="132"/>
      <c r="QWP3218" s="132"/>
      <c r="QWQ3218" s="132"/>
      <c r="QWR3218" s="132"/>
      <c r="QWS3218" s="132"/>
      <c r="QWT3218" s="132"/>
      <c r="QWU3218" s="132"/>
      <c r="QWV3218" s="132"/>
      <c r="QWW3218" s="132"/>
      <c r="QWX3218" s="132"/>
      <c r="QWY3218" s="132"/>
      <c r="QWZ3218" s="132"/>
      <c r="QXA3218" s="132"/>
      <c r="QXB3218" s="132"/>
      <c r="QXC3218" s="132"/>
      <c r="QXD3218" s="132"/>
      <c r="QXE3218" s="132"/>
      <c r="QXF3218" s="132"/>
      <c r="QXG3218" s="132"/>
      <c r="QXH3218" s="132"/>
      <c r="QXI3218" s="132"/>
      <c r="QXJ3218" s="132"/>
      <c r="QXK3218" s="132"/>
      <c r="QXL3218" s="132"/>
      <c r="QXM3218" s="132"/>
      <c r="QXN3218" s="132"/>
      <c r="QXO3218" s="132"/>
      <c r="QXP3218" s="132"/>
      <c r="QXQ3218" s="132"/>
      <c r="QXR3218" s="132"/>
      <c r="QXS3218" s="132"/>
      <c r="QXT3218" s="132"/>
      <c r="QXU3218" s="132"/>
      <c r="QXV3218" s="132"/>
      <c r="QXW3218" s="132"/>
      <c r="QXX3218" s="132"/>
      <c r="QXY3218" s="132"/>
      <c r="QXZ3218" s="132"/>
      <c r="QYA3218" s="132"/>
      <c r="QYB3218" s="132"/>
      <c r="QYC3218" s="132"/>
      <c r="QYD3218" s="132"/>
      <c r="QYE3218" s="132"/>
      <c r="QYF3218" s="132"/>
      <c r="QYG3218" s="132"/>
      <c r="QYH3218" s="132"/>
      <c r="QYI3218" s="132"/>
      <c r="QYJ3218" s="132"/>
      <c r="QYK3218" s="132"/>
      <c r="QYL3218" s="132"/>
      <c r="QYM3218" s="132"/>
      <c r="QYN3218" s="132"/>
      <c r="QYO3218" s="132"/>
      <c r="QYP3218" s="132"/>
      <c r="QYQ3218" s="132"/>
      <c r="QYR3218" s="132"/>
      <c r="QYS3218" s="132"/>
      <c r="QYT3218" s="132"/>
      <c r="QYU3218" s="132"/>
      <c r="QYV3218" s="132"/>
      <c r="QYW3218" s="132"/>
      <c r="QYX3218" s="132"/>
      <c r="QYY3218" s="132"/>
      <c r="QYZ3218" s="132"/>
      <c r="QZA3218" s="132"/>
      <c r="QZB3218" s="132"/>
      <c r="QZC3218" s="132"/>
      <c r="QZD3218" s="132"/>
      <c r="QZE3218" s="132"/>
      <c r="QZF3218" s="132"/>
      <c r="QZG3218" s="132"/>
      <c r="QZH3218" s="132"/>
      <c r="QZI3218" s="132"/>
      <c r="QZJ3218" s="132"/>
      <c r="QZK3218" s="132"/>
      <c r="QZL3218" s="132"/>
      <c r="QZM3218" s="132"/>
      <c r="QZN3218" s="132"/>
      <c r="QZO3218" s="132"/>
      <c r="QZP3218" s="132"/>
      <c r="QZQ3218" s="132"/>
      <c r="QZR3218" s="132"/>
      <c r="QZS3218" s="132"/>
      <c r="QZT3218" s="132"/>
      <c r="QZU3218" s="132"/>
      <c r="QZV3218" s="132"/>
      <c r="QZW3218" s="132"/>
      <c r="QZX3218" s="132"/>
      <c r="QZY3218" s="132"/>
      <c r="QZZ3218" s="132"/>
      <c r="RAA3218" s="132"/>
      <c r="RAB3218" s="132"/>
      <c r="RAC3218" s="132"/>
      <c r="RAD3218" s="132"/>
      <c r="RAE3218" s="132"/>
      <c r="RAF3218" s="132"/>
      <c r="RAG3218" s="132"/>
      <c r="RAH3218" s="132"/>
      <c r="RAI3218" s="132"/>
      <c r="RAJ3218" s="132"/>
      <c r="RAK3218" s="132"/>
      <c r="RAL3218" s="132"/>
      <c r="RAM3218" s="132"/>
      <c r="RAN3218" s="132"/>
      <c r="RAO3218" s="132"/>
      <c r="RAP3218" s="132"/>
      <c r="RAQ3218" s="132"/>
      <c r="RAR3218" s="132"/>
      <c r="RAS3218" s="132"/>
      <c r="RAT3218" s="132"/>
      <c r="RAU3218" s="132"/>
      <c r="RAV3218" s="132"/>
      <c r="RAW3218" s="132"/>
      <c r="RAX3218" s="132"/>
      <c r="RAY3218" s="132"/>
      <c r="RAZ3218" s="132"/>
      <c r="RBA3218" s="132"/>
      <c r="RBB3218" s="132"/>
      <c r="RBC3218" s="132"/>
      <c r="RBD3218" s="132"/>
      <c r="RBE3218" s="132"/>
      <c r="RBF3218" s="132"/>
      <c r="RBG3218" s="132"/>
      <c r="RBH3218" s="132"/>
      <c r="RBI3218" s="132"/>
      <c r="RBJ3218" s="132"/>
      <c r="RBK3218" s="132"/>
      <c r="RBL3218" s="132"/>
      <c r="RBM3218" s="132"/>
      <c r="RBN3218" s="132"/>
      <c r="RBO3218" s="132"/>
      <c r="RBP3218" s="132"/>
      <c r="RBQ3218" s="132"/>
      <c r="RBR3218" s="132"/>
      <c r="RBS3218" s="132"/>
      <c r="RBT3218" s="132"/>
      <c r="RBU3218" s="132"/>
      <c r="RBV3218" s="132"/>
      <c r="RBW3218" s="132"/>
      <c r="RBX3218" s="132"/>
      <c r="RBY3218" s="132"/>
      <c r="RBZ3218" s="132"/>
      <c r="RCA3218" s="132"/>
      <c r="RCB3218" s="132"/>
      <c r="RCC3218" s="132"/>
      <c r="RCD3218" s="132"/>
      <c r="RCE3218" s="132"/>
      <c r="RCF3218" s="132"/>
      <c r="RCG3218" s="132"/>
      <c r="RCH3218" s="132"/>
      <c r="RCI3218" s="132"/>
      <c r="RCJ3218" s="132"/>
      <c r="RCK3218" s="132"/>
      <c r="RCL3218" s="132"/>
      <c r="RCM3218" s="132"/>
      <c r="RCN3218" s="132"/>
      <c r="RCO3218" s="132"/>
      <c r="RCP3218" s="132"/>
      <c r="RCQ3218" s="132"/>
      <c r="RCR3218" s="132"/>
      <c r="RCS3218" s="132"/>
      <c r="RCT3218" s="132"/>
      <c r="RCU3218" s="132"/>
      <c r="RCV3218" s="132"/>
      <c r="RCW3218" s="132"/>
      <c r="RCX3218" s="132"/>
      <c r="RCY3218" s="132"/>
      <c r="RCZ3218" s="132"/>
      <c r="RDA3218" s="132"/>
      <c r="RDB3218" s="132"/>
      <c r="RDC3218" s="132"/>
      <c r="RDD3218" s="132"/>
      <c r="RDE3218" s="132"/>
      <c r="RDF3218" s="132"/>
      <c r="RDG3218" s="132"/>
      <c r="RDH3218" s="132"/>
      <c r="RDI3218" s="132"/>
      <c r="RDJ3218" s="132"/>
      <c r="RDK3218" s="132"/>
      <c r="RDL3218" s="132"/>
      <c r="RDM3218" s="132"/>
      <c r="RDN3218" s="132"/>
      <c r="RDO3218" s="132"/>
      <c r="RDP3218" s="132"/>
      <c r="RDQ3218" s="132"/>
      <c r="RDR3218" s="132"/>
      <c r="RDS3218" s="132"/>
      <c r="RDT3218" s="132"/>
      <c r="RDU3218" s="132"/>
      <c r="RDV3218" s="132"/>
      <c r="RDW3218" s="132"/>
      <c r="RDX3218" s="132"/>
      <c r="RDY3218" s="132"/>
      <c r="RDZ3218" s="132"/>
      <c r="REA3218" s="132"/>
      <c r="REB3218" s="132"/>
      <c r="REC3218" s="132"/>
      <c r="RED3218" s="132"/>
      <c r="REE3218" s="132"/>
      <c r="REF3218" s="132"/>
      <c r="REG3218" s="132"/>
      <c r="REH3218" s="132"/>
      <c r="REI3218" s="132"/>
      <c r="REJ3218" s="132"/>
      <c r="REK3218" s="132"/>
      <c r="REL3218" s="132"/>
      <c r="REM3218" s="132"/>
      <c r="REN3218" s="132"/>
      <c r="REO3218" s="132"/>
      <c r="REP3218" s="132"/>
      <c r="REQ3218" s="132"/>
      <c r="RER3218" s="132"/>
      <c r="RES3218" s="132"/>
      <c r="RET3218" s="132"/>
      <c r="REU3218" s="132"/>
      <c r="REV3218" s="132"/>
      <c r="REW3218" s="132"/>
      <c r="REX3218" s="132"/>
      <c r="REY3218" s="132"/>
      <c r="REZ3218" s="132"/>
      <c r="RFA3218" s="132"/>
      <c r="RFB3218" s="132"/>
      <c r="RFC3218" s="132"/>
      <c r="RFD3218" s="132"/>
      <c r="RFE3218" s="132"/>
      <c r="RFF3218" s="132"/>
      <c r="RFG3218" s="132"/>
      <c r="RFH3218" s="132"/>
      <c r="RFI3218" s="132"/>
      <c r="RFJ3218" s="132"/>
      <c r="RFK3218" s="132"/>
      <c r="RFL3218" s="132"/>
      <c r="RFM3218" s="132"/>
      <c r="RFN3218" s="132"/>
      <c r="RFO3218" s="132"/>
      <c r="RFP3218" s="132"/>
      <c r="RFQ3218" s="132"/>
      <c r="RFR3218" s="132"/>
      <c r="RFS3218" s="132"/>
      <c r="RFT3218" s="132"/>
      <c r="RFU3218" s="132"/>
      <c r="RFV3218" s="132"/>
      <c r="RFW3218" s="132"/>
      <c r="RFX3218" s="132"/>
      <c r="RFY3218" s="132"/>
      <c r="RFZ3218" s="132"/>
      <c r="RGA3218" s="132"/>
      <c r="RGB3218" s="132"/>
      <c r="RGC3218" s="132"/>
      <c r="RGD3218" s="132"/>
      <c r="RGE3218" s="132"/>
      <c r="RGF3218" s="132"/>
      <c r="RGG3218" s="132"/>
      <c r="RGH3218" s="132"/>
      <c r="RGI3218" s="132"/>
      <c r="RGJ3218" s="132"/>
      <c r="RGK3218" s="132"/>
      <c r="RGL3218" s="132"/>
      <c r="RGM3218" s="132"/>
      <c r="RGN3218" s="132"/>
      <c r="RGO3218" s="132"/>
      <c r="RGP3218" s="132"/>
      <c r="RGQ3218" s="132"/>
      <c r="RGR3218" s="132"/>
      <c r="RGS3218" s="132"/>
      <c r="RGT3218" s="132"/>
      <c r="RGU3218" s="132"/>
      <c r="RGV3218" s="132"/>
      <c r="RGW3218" s="132"/>
      <c r="RGX3218" s="132"/>
      <c r="RGY3218" s="132"/>
      <c r="RGZ3218" s="132"/>
      <c r="RHA3218" s="132"/>
      <c r="RHB3218" s="132"/>
      <c r="RHC3218" s="132"/>
      <c r="RHD3218" s="132"/>
      <c r="RHE3218" s="132"/>
      <c r="RHF3218" s="132"/>
      <c r="RHG3218" s="132"/>
      <c r="RHH3218" s="132"/>
      <c r="RHI3218" s="132"/>
      <c r="RHJ3218" s="132"/>
      <c r="RHK3218" s="132"/>
      <c r="RHL3218" s="132"/>
      <c r="RHM3218" s="132"/>
      <c r="RHN3218" s="132"/>
      <c r="RHO3218" s="132"/>
      <c r="RHP3218" s="132"/>
      <c r="RHQ3218" s="132"/>
      <c r="RHR3218" s="132"/>
      <c r="RHS3218" s="132"/>
      <c r="RHT3218" s="132"/>
      <c r="RHU3218" s="132"/>
      <c r="RHV3218" s="132"/>
      <c r="RHW3218" s="132"/>
      <c r="RHX3218" s="132"/>
      <c r="RHY3218" s="132"/>
      <c r="RHZ3218" s="132"/>
      <c r="RIA3218" s="132"/>
      <c r="RIB3218" s="132"/>
      <c r="RIC3218" s="132"/>
      <c r="RID3218" s="132"/>
      <c r="RIE3218" s="132"/>
      <c r="RIF3218" s="132"/>
      <c r="RIG3218" s="132"/>
      <c r="RIH3218" s="132"/>
      <c r="RII3218" s="132"/>
      <c r="RIJ3218" s="132"/>
      <c r="RIK3218" s="132"/>
      <c r="RIL3218" s="132"/>
      <c r="RIM3218" s="132"/>
      <c r="RIN3218" s="132"/>
      <c r="RIO3218" s="132"/>
      <c r="RIP3218" s="132"/>
      <c r="RIQ3218" s="132"/>
      <c r="RIR3218" s="132"/>
      <c r="RIS3218" s="132"/>
      <c r="RIT3218" s="132"/>
      <c r="RIU3218" s="132"/>
      <c r="RIV3218" s="132"/>
      <c r="RIW3218" s="132"/>
      <c r="RIX3218" s="132"/>
      <c r="RIY3218" s="132"/>
      <c r="RIZ3218" s="132"/>
      <c r="RJA3218" s="132"/>
      <c r="RJB3218" s="132"/>
      <c r="RJC3218" s="132"/>
      <c r="RJD3218" s="132"/>
      <c r="RJE3218" s="132"/>
      <c r="RJF3218" s="132"/>
      <c r="RJG3218" s="132"/>
      <c r="RJH3218" s="132"/>
      <c r="RJI3218" s="132"/>
      <c r="RJJ3218" s="132"/>
      <c r="RJK3218" s="132"/>
      <c r="RJL3218" s="132"/>
      <c r="RJM3218" s="132"/>
      <c r="RJN3218" s="132"/>
      <c r="RJO3218" s="132"/>
      <c r="RJP3218" s="132"/>
      <c r="RJQ3218" s="132"/>
      <c r="RJR3218" s="132"/>
      <c r="RJS3218" s="132"/>
      <c r="RJT3218" s="132"/>
      <c r="RJU3218" s="132"/>
      <c r="RJV3218" s="132"/>
      <c r="RJW3218" s="132"/>
      <c r="RJX3218" s="132"/>
      <c r="RJY3218" s="132"/>
      <c r="RJZ3218" s="132"/>
      <c r="RKA3218" s="132"/>
      <c r="RKB3218" s="132"/>
      <c r="RKC3218" s="132"/>
      <c r="RKD3218" s="132"/>
      <c r="RKE3218" s="132"/>
      <c r="RKF3218" s="132"/>
      <c r="RKG3218" s="132"/>
      <c r="RKH3218" s="132"/>
      <c r="RKI3218" s="132"/>
      <c r="RKJ3218" s="132"/>
      <c r="RKK3218" s="132"/>
      <c r="RKL3218" s="132"/>
      <c r="RKM3218" s="132"/>
      <c r="RKN3218" s="132"/>
      <c r="RKO3218" s="132"/>
      <c r="RKP3218" s="132"/>
      <c r="RKQ3218" s="132"/>
      <c r="RKR3218" s="132"/>
      <c r="RKS3218" s="132"/>
      <c r="RKT3218" s="132"/>
      <c r="RKU3218" s="132"/>
      <c r="RKV3218" s="132"/>
      <c r="RKW3218" s="132"/>
      <c r="RKX3218" s="132"/>
      <c r="RKY3218" s="132"/>
      <c r="RKZ3218" s="132"/>
      <c r="RLA3218" s="132"/>
      <c r="RLB3218" s="132"/>
      <c r="RLC3218" s="132"/>
      <c r="RLD3218" s="132"/>
      <c r="RLE3218" s="132"/>
      <c r="RLF3218" s="132"/>
      <c r="RLG3218" s="132"/>
      <c r="RLH3218" s="132"/>
      <c r="RLI3218" s="132"/>
      <c r="RLJ3218" s="132"/>
      <c r="RLK3218" s="132"/>
      <c r="RLL3218" s="132"/>
      <c r="RLM3218" s="132"/>
      <c r="RLN3218" s="132"/>
      <c r="RLO3218" s="132"/>
      <c r="RLP3218" s="132"/>
      <c r="RLQ3218" s="132"/>
      <c r="RLR3218" s="132"/>
      <c r="RLS3218" s="132"/>
      <c r="RLT3218" s="132"/>
      <c r="RLU3218" s="132"/>
      <c r="RLV3218" s="132"/>
      <c r="RLW3218" s="132"/>
      <c r="RLX3218" s="132"/>
      <c r="RLY3218" s="132"/>
      <c r="RLZ3218" s="132"/>
      <c r="RMA3218" s="132"/>
      <c r="RMB3218" s="132"/>
      <c r="RMC3218" s="132"/>
      <c r="RMD3218" s="132"/>
      <c r="RME3218" s="132"/>
      <c r="RMF3218" s="132"/>
      <c r="RMG3218" s="132"/>
      <c r="RMH3218" s="132"/>
      <c r="RMI3218" s="132"/>
      <c r="RMJ3218" s="132"/>
      <c r="RMK3218" s="132"/>
      <c r="RML3218" s="132"/>
      <c r="RMM3218" s="132"/>
      <c r="RMN3218" s="132"/>
      <c r="RMO3218" s="132"/>
      <c r="RMP3218" s="132"/>
      <c r="RMQ3218" s="132"/>
      <c r="RMR3218" s="132"/>
      <c r="RMS3218" s="132"/>
      <c r="RMT3218" s="132"/>
      <c r="RMU3218" s="132"/>
      <c r="RMV3218" s="132"/>
      <c r="RMW3218" s="132"/>
      <c r="RMX3218" s="132"/>
      <c r="RMY3218" s="132"/>
      <c r="RMZ3218" s="132"/>
      <c r="RNA3218" s="132"/>
      <c r="RNB3218" s="132"/>
      <c r="RNC3218" s="132"/>
      <c r="RND3218" s="132"/>
      <c r="RNE3218" s="132"/>
      <c r="RNF3218" s="132"/>
      <c r="RNG3218" s="132"/>
      <c r="RNH3218" s="132"/>
      <c r="RNI3218" s="132"/>
      <c r="RNJ3218" s="132"/>
      <c r="RNK3218" s="132"/>
      <c r="RNL3218" s="132"/>
      <c r="RNM3218" s="132"/>
      <c r="RNN3218" s="132"/>
      <c r="RNO3218" s="132"/>
      <c r="RNP3218" s="132"/>
      <c r="RNQ3218" s="132"/>
      <c r="RNR3218" s="132"/>
      <c r="RNS3218" s="132"/>
      <c r="RNT3218" s="132"/>
      <c r="RNU3218" s="132"/>
      <c r="RNV3218" s="132"/>
      <c r="RNW3218" s="132"/>
      <c r="RNX3218" s="132"/>
      <c r="RNY3218" s="132"/>
      <c r="RNZ3218" s="132"/>
      <c r="ROA3218" s="132"/>
      <c r="ROB3218" s="132"/>
      <c r="ROC3218" s="132"/>
      <c r="ROD3218" s="132"/>
      <c r="ROE3218" s="132"/>
      <c r="ROF3218" s="132"/>
      <c r="ROG3218" s="132"/>
      <c r="ROH3218" s="132"/>
      <c r="ROI3218" s="132"/>
      <c r="ROJ3218" s="132"/>
      <c r="ROK3218" s="132"/>
      <c r="ROL3218" s="132"/>
      <c r="ROM3218" s="132"/>
      <c r="RON3218" s="132"/>
      <c r="ROO3218" s="132"/>
      <c r="ROP3218" s="132"/>
      <c r="ROQ3218" s="132"/>
      <c r="ROR3218" s="132"/>
      <c r="ROS3218" s="132"/>
      <c r="ROT3218" s="132"/>
      <c r="ROU3218" s="132"/>
      <c r="ROV3218" s="132"/>
      <c r="ROW3218" s="132"/>
      <c r="ROX3218" s="132"/>
      <c r="ROY3218" s="132"/>
      <c r="ROZ3218" s="132"/>
      <c r="RPA3218" s="132"/>
      <c r="RPB3218" s="132"/>
      <c r="RPC3218" s="132"/>
      <c r="RPD3218" s="132"/>
      <c r="RPE3218" s="132"/>
      <c r="RPF3218" s="132"/>
      <c r="RPG3218" s="132"/>
      <c r="RPH3218" s="132"/>
      <c r="RPI3218" s="132"/>
      <c r="RPJ3218" s="132"/>
      <c r="RPK3218" s="132"/>
      <c r="RPL3218" s="132"/>
      <c r="RPM3218" s="132"/>
      <c r="RPN3218" s="132"/>
      <c r="RPO3218" s="132"/>
      <c r="RPP3218" s="132"/>
      <c r="RPQ3218" s="132"/>
      <c r="RPR3218" s="132"/>
      <c r="RPS3218" s="132"/>
      <c r="RPT3218" s="132"/>
      <c r="RPU3218" s="132"/>
      <c r="RPV3218" s="132"/>
      <c r="RPW3218" s="132"/>
      <c r="RPX3218" s="132"/>
      <c r="RPY3218" s="132"/>
      <c r="RPZ3218" s="132"/>
      <c r="RQA3218" s="132"/>
      <c r="RQB3218" s="132"/>
      <c r="RQC3218" s="132"/>
      <c r="RQD3218" s="132"/>
      <c r="RQE3218" s="132"/>
      <c r="RQF3218" s="132"/>
      <c r="RQG3218" s="132"/>
      <c r="RQH3218" s="132"/>
      <c r="RQI3218" s="132"/>
      <c r="RQJ3218" s="132"/>
      <c r="RQK3218" s="132"/>
      <c r="RQL3218" s="132"/>
      <c r="RQM3218" s="132"/>
      <c r="RQN3218" s="132"/>
      <c r="RQO3218" s="132"/>
      <c r="RQP3218" s="132"/>
      <c r="RQQ3218" s="132"/>
      <c r="RQR3218" s="132"/>
      <c r="RQS3218" s="132"/>
      <c r="RQT3218" s="132"/>
      <c r="RQU3218" s="132"/>
      <c r="RQV3218" s="132"/>
      <c r="RQW3218" s="132"/>
      <c r="RQX3218" s="132"/>
      <c r="RQY3218" s="132"/>
      <c r="RQZ3218" s="132"/>
      <c r="RRA3218" s="132"/>
      <c r="RRB3218" s="132"/>
      <c r="RRC3218" s="132"/>
      <c r="RRD3218" s="132"/>
      <c r="RRE3218" s="132"/>
      <c r="RRF3218" s="132"/>
      <c r="RRG3218" s="132"/>
      <c r="RRH3218" s="132"/>
      <c r="RRI3218" s="132"/>
      <c r="RRJ3218" s="132"/>
      <c r="RRK3218" s="132"/>
      <c r="RRL3218" s="132"/>
      <c r="RRM3218" s="132"/>
      <c r="RRN3218" s="132"/>
      <c r="RRO3218" s="132"/>
      <c r="RRP3218" s="132"/>
      <c r="RRQ3218" s="132"/>
      <c r="RRR3218" s="132"/>
      <c r="RRS3218" s="132"/>
      <c r="RRT3218" s="132"/>
      <c r="RRU3218" s="132"/>
      <c r="RRV3218" s="132"/>
      <c r="RRW3218" s="132"/>
      <c r="RRX3218" s="132"/>
      <c r="RRY3218" s="132"/>
      <c r="RRZ3218" s="132"/>
      <c r="RSA3218" s="132"/>
      <c r="RSB3218" s="132"/>
      <c r="RSC3218" s="132"/>
      <c r="RSD3218" s="132"/>
      <c r="RSE3218" s="132"/>
      <c r="RSF3218" s="132"/>
      <c r="RSG3218" s="132"/>
      <c r="RSH3218" s="132"/>
      <c r="RSI3218" s="132"/>
      <c r="RSJ3218" s="132"/>
      <c r="RSK3218" s="132"/>
      <c r="RSL3218" s="132"/>
      <c r="RSM3218" s="132"/>
      <c r="RSN3218" s="132"/>
      <c r="RSO3218" s="132"/>
      <c r="RSP3218" s="132"/>
      <c r="RSQ3218" s="132"/>
      <c r="RSR3218" s="132"/>
      <c r="RSS3218" s="132"/>
      <c r="RST3218" s="132"/>
      <c r="RSU3218" s="132"/>
      <c r="RSV3218" s="132"/>
      <c r="RSW3218" s="132"/>
      <c r="RSX3218" s="132"/>
      <c r="RSY3218" s="132"/>
      <c r="RSZ3218" s="132"/>
      <c r="RTA3218" s="132"/>
      <c r="RTB3218" s="132"/>
      <c r="RTC3218" s="132"/>
      <c r="RTD3218" s="132"/>
      <c r="RTE3218" s="132"/>
      <c r="RTF3218" s="132"/>
      <c r="RTG3218" s="132"/>
      <c r="RTH3218" s="132"/>
      <c r="RTI3218" s="132"/>
      <c r="RTJ3218" s="132"/>
      <c r="RTK3218" s="132"/>
      <c r="RTL3218" s="132"/>
      <c r="RTM3218" s="132"/>
      <c r="RTN3218" s="132"/>
      <c r="RTO3218" s="132"/>
      <c r="RTP3218" s="132"/>
      <c r="RTQ3218" s="132"/>
      <c r="RTR3218" s="132"/>
      <c r="RTS3218" s="132"/>
      <c r="RTT3218" s="132"/>
      <c r="RTU3218" s="132"/>
      <c r="RTV3218" s="132"/>
      <c r="RTW3218" s="132"/>
      <c r="RTX3218" s="132"/>
      <c r="RTY3218" s="132"/>
      <c r="RTZ3218" s="132"/>
      <c r="RUA3218" s="132"/>
      <c r="RUB3218" s="132"/>
      <c r="RUC3218" s="132"/>
      <c r="RUD3218" s="132"/>
      <c r="RUE3218" s="132"/>
      <c r="RUF3218" s="132"/>
      <c r="RUG3218" s="132"/>
      <c r="RUH3218" s="132"/>
      <c r="RUI3218" s="132"/>
      <c r="RUJ3218" s="132"/>
      <c r="RUK3218" s="132"/>
      <c r="RUL3218" s="132"/>
      <c r="RUM3218" s="132"/>
      <c r="RUN3218" s="132"/>
      <c r="RUO3218" s="132"/>
      <c r="RUP3218" s="132"/>
      <c r="RUQ3218" s="132"/>
      <c r="RUR3218" s="132"/>
      <c r="RUS3218" s="132"/>
      <c r="RUT3218" s="132"/>
      <c r="RUU3218" s="132"/>
      <c r="RUV3218" s="132"/>
      <c r="RUW3218" s="132"/>
      <c r="RUX3218" s="132"/>
      <c r="RUY3218" s="132"/>
      <c r="RUZ3218" s="132"/>
      <c r="RVA3218" s="132"/>
      <c r="RVB3218" s="132"/>
      <c r="RVC3218" s="132"/>
      <c r="RVD3218" s="132"/>
      <c r="RVE3218" s="132"/>
      <c r="RVF3218" s="132"/>
      <c r="RVG3218" s="132"/>
      <c r="RVH3218" s="132"/>
      <c r="RVI3218" s="132"/>
      <c r="RVJ3218" s="132"/>
      <c r="RVK3218" s="132"/>
      <c r="RVL3218" s="132"/>
      <c r="RVM3218" s="132"/>
      <c r="RVN3218" s="132"/>
      <c r="RVO3218" s="132"/>
      <c r="RVP3218" s="132"/>
      <c r="RVQ3218" s="132"/>
      <c r="RVR3218" s="132"/>
      <c r="RVS3218" s="132"/>
      <c r="RVT3218" s="132"/>
      <c r="RVU3218" s="132"/>
      <c r="RVV3218" s="132"/>
      <c r="RVW3218" s="132"/>
      <c r="RVX3218" s="132"/>
      <c r="RVY3218" s="132"/>
      <c r="RVZ3218" s="132"/>
      <c r="RWA3218" s="132"/>
      <c r="RWB3218" s="132"/>
      <c r="RWC3218" s="132"/>
      <c r="RWD3218" s="132"/>
      <c r="RWE3218" s="132"/>
      <c r="RWF3218" s="132"/>
      <c r="RWG3218" s="132"/>
      <c r="RWH3218" s="132"/>
      <c r="RWI3218" s="132"/>
      <c r="RWJ3218" s="132"/>
      <c r="RWK3218" s="132"/>
      <c r="RWL3218" s="132"/>
      <c r="RWM3218" s="132"/>
      <c r="RWN3218" s="132"/>
      <c r="RWO3218" s="132"/>
      <c r="RWP3218" s="132"/>
      <c r="RWQ3218" s="132"/>
      <c r="RWR3218" s="132"/>
      <c r="RWS3218" s="132"/>
      <c r="RWT3218" s="132"/>
      <c r="RWU3218" s="132"/>
      <c r="RWV3218" s="132"/>
      <c r="RWW3218" s="132"/>
      <c r="RWX3218" s="132"/>
      <c r="RWY3218" s="132"/>
      <c r="RWZ3218" s="132"/>
      <c r="RXA3218" s="132"/>
      <c r="RXB3218" s="132"/>
      <c r="RXC3218" s="132"/>
      <c r="RXD3218" s="132"/>
      <c r="RXE3218" s="132"/>
      <c r="RXF3218" s="132"/>
      <c r="RXG3218" s="132"/>
      <c r="RXH3218" s="132"/>
      <c r="RXI3218" s="132"/>
      <c r="RXJ3218" s="132"/>
      <c r="RXK3218" s="132"/>
      <c r="RXL3218" s="132"/>
      <c r="RXM3218" s="132"/>
      <c r="RXN3218" s="132"/>
      <c r="RXO3218" s="132"/>
      <c r="RXP3218" s="132"/>
      <c r="RXQ3218" s="132"/>
      <c r="RXR3218" s="132"/>
      <c r="RXS3218" s="132"/>
      <c r="RXT3218" s="132"/>
      <c r="RXU3218" s="132"/>
      <c r="RXV3218" s="132"/>
      <c r="RXW3218" s="132"/>
      <c r="RXX3218" s="132"/>
      <c r="RXY3218" s="132"/>
      <c r="RXZ3218" s="132"/>
      <c r="RYA3218" s="132"/>
      <c r="RYB3218" s="132"/>
      <c r="RYC3218" s="132"/>
      <c r="RYD3218" s="132"/>
      <c r="RYE3218" s="132"/>
      <c r="RYF3218" s="132"/>
      <c r="RYG3218" s="132"/>
      <c r="RYH3218" s="132"/>
      <c r="RYI3218" s="132"/>
      <c r="RYJ3218" s="132"/>
      <c r="RYK3218" s="132"/>
      <c r="RYL3218" s="132"/>
      <c r="RYM3218" s="132"/>
      <c r="RYN3218" s="132"/>
      <c r="RYO3218" s="132"/>
      <c r="RYP3218" s="132"/>
      <c r="RYQ3218" s="132"/>
      <c r="RYR3218" s="132"/>
      <c r="RYS3218" s="132"/>
      <c r="RYT3218" s="132"/>
      <c r="RYU3218" s="132"/>
      <c r="RYV3218" s="132"/>
      <c r="RYW3218" s="132"/>
      <c r="RYX3218" s="132"/>
      <c r="RYY3218" s="132"/>
      <c r="RYZ3218" s="132"/>
      <c r="RZA3218" s="132"/>
      <c r="RZB3218" s="132"/>
      <c r="RZC3218" s="132"/>
      <c r="RZD3218" s="132"/>
      <c r="RZE3218" s="132"/>
      <c r="RZF3218" s="132"/>
      <c r="RZG3218" s="132"/>
      <c r="RZH3218" s="132"/>
      <c r="RZI3218" s="132"/>
      <c r="RZJ3218" s="132"/>
      <c r="RZK3218" s="132"/>
      <c r="RZL3218" s="132"/>
      <c r="RZM3218" s="132"/>
      <c r="RZN3218" s="132"/>
      <c r="RZO3218" s="132"/>
      <c r="RZP3218" s="132"/>
      <c r="RZQ3218" s="132"/>
      <c r="RZR3218" s="132"/>
      <c r="RZS3218" s="132"/>
      <c r="RZT3218" s="132"/>
      <c r="RZU3218" s="132"/>
      <c r="RZV3218" s="132"/>
      <c r="RZW3218" s="132"/>
      <c r="RZX3218" s="132"/>
      <c r="RZY3218" s="132"/>
      <c r="RZZ3218" s="132"/>
      <c r="SAA3218" s="132"/>
      <c r="SAB3218" s="132"/>
      <c r="SAC3218" s="132"/>
      <c r="SAD3218" s="132"/>
      <c r="SAE3218" s="132"/>
      <c r="SAF3218" s="132"/>
      <c r="SAG3218" s="132"/>
      <c r="SAH3218" s="132"/>
      <c r="SAI3218" s="132"/>
      <c r="SAJ3218" s="132"/>
      <c r="SAK3218" s="132"/>
      <c r="SAL3218" s="132"/>
      <c r="SAM3218" s="132"/>
      <c r="SAN3218" s="132"/>
      <c r="SAO3218" s="132"/>
      <c r="SAP3218" s="132"/>
      <c r="SAQ3218" s="132"/>
      <c r="SAR3218" s="132"/>
      <c r="SAS3218" s="132"/>
      <c r="SAT3218" s="132"/>
      <c r="SAU3218" s="132"/>
      <c r="SAV3218" s="132"/>
      <c r="SAW3218" s="132"/>
      <c r="SAX3218" s="132"/>
      <c r="SAY3218" s="132"/>
      <c r="SAZ3218" s="132"/>
      <c r="SBA3218" s="132"/>
      <c r="SBB3218" s="132"/>
      <c r="SBC3218" s="132"/>
      <c r="SBD3218" s="132"/>
      <c r="SBE3218" s="132"/>
      <c r="SBF3218" s="132"/>
      <c r="SBG3218" s="132"/>
      <c r="SBH3218" s="132"/>
      <c r="SBI3218" s="132"/>
      <c r="SBJ3218" s="132"/>
      <c r="SBK3218" s="132"/>
      <c r="SBL3218" s="132"/>
      <c r="SBM3218" s="132"/>
      <c r="SBN3218" s="132"/>
      <c r="SBO3218" s="132"/>
      <c r="SBP3218" s="132"/>
      <c r="SBQ3218" s="132"/>
      <c r="SBR3218" s="132"/>
      <c r="SBS3218" s="132"/>
      <c r="SBT3218" s="132"/>
      <c r="SBU3218" s="132"/>
      <c r="SBV3218" s="132"/>
      <c r="SBW3218" s="132"/>
      <c r="SBX3218" s="132"/>
      <c r="SBY3218" s="132"/>
      <c r="SBZ3218" s="132"/>
      <c r="SCA3218" s="132"/>
      <c r="SCB3218" s="132"/>
      <c r="SCC3218" s="132"/>
      <c r="SCD3218" s="132"/>
      <c r="SCE3218" s="132"/>
      <c r="SCF3218" s="132"/>
      <c r="SCG3218" s="132"/>
      <c r="SCH3218" s="132"/>
      <c r="SCI3218" s="132"/>
      <c r="SCJ3218" s="132"/>
      <c r="SCK3218" s="132"/>
      <c r="SCL3218" s="132"/>
      <c r="SCM3218" s="132"/>
      <c r="SCN3218" s="132"/>
      <c r="SCO3218" s="132"/>
      <c r="SCP3218" s="132"/>
      <c r="SCQ3218" s="132"/>
      <c r="SCR3218" s="132"/>
      <c r="SCS3218" s="132"/>
      <c r="SCT3218" s="132"/>
      <c r="SCU3218" s="132"/>
      <c r="SCV3218" s="132"/>
      <c r="SCW3218" s="132"/>
      <c r="SCX3218" s="132"/>
      <c r="SCY3218" s="132"/>
      <c r="SCZ3218" s="132"/>
      <c r="SDA3218" s="132"/>
      <c r="SDB3218" s="132"/>
      <c r="SDC3218" s="132"/>
      <c r="SDD3218" s="132"/>
      <c r="SDE3218" s="132"/>
      <c r="SDF3218" s="132"/>
      <c r="SDG3218" s="132"/>
      <c r="SDH3218" s="132"/>
      <c r="SDI3218" s="132"/>
      <c r="SDJ3218" s="132"/>
      <c r="SDK3218" s="132"/>
      <c r="SDL3218" s="132"/>
      <c r="SDM3218" s="132"/>
      <c r="SDN3218" s="132"/>
      <c r="SDO3218" s="132"/>
      <c r="SDP3218" s="132"/>
      <c r="SDQ3218" s="132"/>
      <c r="SDR3218" s="132"/>
      <c r="SDS3218" s="132"/>
      <c r="SDT3218" s="132"/>
      <c r="SDU3218" s="132"/>
      <c r="SDV3218" s="132"/>
      <c r="SDW3218" s="132"/>
      <c r="SDX3218" s="132"/>
      <c r="SDY3218" s="132"/>
      <c r="SDZ3218" s="132"/>
      <c r="SEA3218" s="132"/>
      <c r="SEB3218" s="132"/>
      <c r="SEC3218" s="132"/>
      <c r="SED3218" s="132"/>
      <c r="SEE3218" s="132"/>
      <c r="SEF3218" s="132"/>
      <c r="SEG3218" s="132"/>
      <c r="SEH3218" s="132"/>
      <c r="SEI3218" s="132"/>
      <c r="SEJ3218" s="132"/>
      <c r="SEK3218" s="132"/>
      <c r="SEL3218" s="132"/>
      <c r="SEM3218" s="132"/>
      <c r="SEN3218" s="132"/>
      <c r="SEO3218" s="132"/>
      <c r="SEP3218" s="132"/>
      <c r="SEQ3218" s="132"/>
      <c r="SER3218" s="132"/>
      <c r="SES3218" s="132"/>
      <c r="SET3218" s="132"/>
      <c r="SEU3218" s="132"/>
      <c r="SEV3218" s="132"/>
      <c r="SEW3218" s="132"/>
      <c r="SEX3218" s="132"/>
      <c r="SEY3218" s="132"/>
      <c r="SEZ3218" s="132"/>
      <c r="SFA3218" s="132"/>
      <c r="SFB3218" s="132"/>
      <c r="SFC3218" s="132"/>
      <c r="SFD3218" s="132"/>
      <c r="SFE3218" s="132"/>
      <c r="SFF3218" s="132"/>
      <c r="SFG3218" s="132"/>
      <c r="SFH3218" s="132"/>
      <c r="SFI3218" s="132"/>
      <c r="SFJ3218" s="132"/>
      <c r="SFK3218" s="132"/>
      <c r="SFL3218" s="132"/>
      <c r="SFM3218" s="132"/>
      <c r="SFN3218" s="132"/>
      <c r="SFO3218" s="132"/>
      <c r="SFP3218" s="132"/>
      <c r="SFQ3218" s="132"/>
      <c r="SFR3218" s="132"/>
      <c r="SFS3218" s="132"/>
      <c r="SFT3218" s="132"/>
      <c r="SFU3218" s="132"/>
      <c r="SFV3218" s="132"/>
      <c r="SFW3218" s="132"/>
      <c r="SFX3218" s="132"/>
      <c r="SFY3218" s="132"/>
      <c r="SFZ3218" s="132"/>
      <c r="SGA3218" s="132"/>
      <c r="SGB3218" s="132"/>
      <c r="SGC3218" s="132"/>
      <c r="SGD3218" s="132"/>
      <c r="SGE3218" s="132"/>
      <c r="SGF3218" s="132"/>
      <c r="SGG3218" s="132"/>
      <c r="SGH3218" s="132"/>
      <c r="SGI3218" s="132"/>
      <c r="SGJ3218" s="132"/>
      <c r="SGK3218" s="132"/>
      <c r="SGL3218" s="132"/>
      <c r="SGM3218" s="132"/>
      <c r="SGN3218" s="132"/>
      <c r="SGO3218" s="132"/>
      <c r="SGP3218" s="132"/>
      <c r="SGQ3218" s="132"/>
      <c r="SGR3218" s="132"/>
      <c r="SGS3218" s="132"/>
      <c r="SGT3218" s="132"/>
      <c r="SGU3218" s="132"/>
      <c r="SGV3218" s="132"/>
      <c r="SGW3218" s="132"/>
      <c r="SGX3218" s="132"/>
      <c r="SGY3218" s="132"/>
      <c r="SGZ3218" s="132"/>
      <c r="SHA3218" s="132"/>
      <c r="SHB3218" s="132"/>
      <c r="SHC3218" s="132"/>
      <c r="SHD3218" s="132"/>
      <c r="SHE3218" s="132"/>
      <c r="SHF3218" s="132"/>
      <c r="SHG3218" s="132"/>
      <c r="SHH3218" s="132"/>
      <c r="SHI3218" s="132"/>
      <c r="SHJ3218" s="132"/>
      <c r="SHK3218" s="132"/>
      <c r="SHL3218" s="132"/>
      <c r="SHM3218" s="132"/>
      <c r="SHN3218" s="132"/>
      <c r="SHO3218" s="132"/>
      <c r="SHP3218" s="132"/>
      <c r="SHQ3218" s="132"/>
      <c r="SHR3218" s="132"/>
      <c r="SHS3218" s="132"/>
      <c r="SHT3218" s="132"/>
      <c r="SHU3218" s="132"/>
      <c r="SHV3218" s="132"/>
      <c r="SHW3218" s="132"/>
      <c r="SHX3218" s="132"/>
      <c r="SHY3218" s="132"/>
      <c r="SHZ3218" s="132"/>
      <c r="SIA3218" s="132"/>
      <c r="SIB3218" s="132"/>
      <c r="SIC3218" s="132"/>
      <c r="SID3218" s="132"/>
      <c r="SIE3218" s="132"/>
      <c r="SIF3218" s="132"/>
      <c r="SIG3218" s="132"/>
      <c r="SIH3218" s="132"/>
      <c r="SII3218" s="132"/>
      <c r="SIJ3218" s="132"/>
      <c r="SIK3218" s="132"/>
      <c r="SIL3218" s="132"/>
      <c r="SIM3218" s="132"/>
      <c r="SIN3218" s="132"/>
      <c r="SIO3218" s="132"/>
      <c r="SIP3218" s="132"/>
      <c r="SIQ3218" s="132"/>
      <c r="SIR3218" s="132"/>
      <c r="SIS3218" s="132"/>
      <c r="SIT3218" s="132"/>
      <c r="SIU3218" s="132"/>
      <c r="SIV3218" s="132"/>
      <c r="SIW3218" s="132"/>
      <c r="SIX3218" s="132"/>
      <c r="SIY3218" s="132"/>
      <c r="SIZ3218" s="132"/>
      <c r="SJA3218" s="132"/>
      <c r="SJB3218" s="132"/>
      <c r="SJC3218" s="132"/>
      <c r="SJD3218" s="132"/>
      <c r="SJE3218" s="132"/>
      <c r="SJF3218" s="132"/>
      <c r="SJG3218" s="132"/>
      <c r="SJH3218" s="132"/>
      <c r="SJI3218" s="132"/>
      <c r="SJJ3218" s="132"/>
      <c r="SJK3218" s="132"/>
      <c r="SJL3218" s="132"/>
      <c r="SJM3218" s="132"/>
      <c r="SJN3218" s="132"/>
      <c r="SJO3218" s="132"/>
      <c r="SJP3218" s="132"/>
      <c r="SJQ3218" s="132"/>
      <c r="SJR3218" s="132"/>
      <c r="SJS3218" s="132"/>
      <c r="SJT3218" s="132"/>
      <c r="SJU3218" s="132"/>
      <c r="SJV3218" s="132"/>
      <c r="SJW3218" s="132"/>
      <c r="SJX3218" s="132"/>
      <c r="SJY3218" s="132"/>
      <c r="SJZ3218" s="132"/>
      <c r="SKA3218" s="132"/>
      <c r="SKB3218" s="132"/>
      <c r="SKC3218" s="132"/>
      <c r="SKD3218" s="132"/>
      <c r="SKE3218" s="132"/>
      <c r="SKF3218" s="132"/>
      <c r="SKG3218" s="132"/>
      <c r="SKH3218" s="132"/>
      <c r="SKI3218" s="132"/>
      <c r="SKJ3218" s="132"/>
      <c r="SKK3218" s="132"/>
      <c r="SKL3218" s="132"/>
      <c r="SKM3218" s="132"/>
      <c r="SKN3218" s="132"/>
      <c r="SKO3218" s="132"/>
      <c r="SKP3218" s="132"/>
      <c r="SKQ3218" s="132"/>
      <c r="SKR3218" s="132"/>
      <c r="SKS3218" s="132"/>
      <c r="SKT3218" s="132"/>
      <c r="SKU3218" s="132"/>
      <c r="SKV3218" s="132"/>
      <c r="SKW3218" s="132"/>
      <c r="SKX3218" s="132"/>
      <c r="SKY3218" s="132"/>
      <c r="SKZ3218" s="132"/>
      <c r="SLA3218" s="132"/>
      <c r="SLB3218" s="132"/>
      <c r="SLC3218" s="132"/>
      <c r="SLD3218" s="132"/>
      <c r="SLE3218" s="132"/>
      <c r="SLF3218" s="132"/>
      <c r="SLG3218" s="132"/>
      <c r="SLH3218" s="132"/>
      <c r="SLI3218" s="132"/>
      <c r="SLJ3218" s="132"/>
      <c r="SLK3218" s="132"/>
      <c r="SLL3218" s="132"/>
      <c r="SLM3218" s="132"/>
      <c r="SLN3218" s="132"/>
      <c r="SLO3218" s="132"/>
      <c r="SLP3218" s="132"/>
      <c r="SLQ3218" s="132"/>
      <c r="SLR3218" s="132"/>
      <c r="SLS3218" s="132"/>
      <c r="SLT3218" s="132"/>
      <c r="SLU3218" s="132"/>
      <c r="SLV3218" s="132"/>
      <c r="SLW3218" s="132"/>
      <c r="SLX3218" s="132"/>
      <c r="SLY3218" s="132"/>
      <c r="SLZ3218" s="132"/>
      <c r="SMA3218" s="132"/>
      <c r="SMB3218" s="132"/>
      <c r="SMC3218" s="132"/>
      <c r="SMD3218" s="132"/>
      <c r="SME3218" s="132"/>
      <c r="SMF3218" s="132"/>
      <c r="SMG3218" s="132"/>
      <c r="SMH3218" s="132"/>
      <c r="SMI3218" s="132"/>
      <c r="SMJ3218" s="132"/>
      <c r="SMK3218" s="132"/>
      <c r="SML3218" s="132"/>
      <c r="SMM3218" s="132"/>
      <c r="SMN3218" s="132"/>
      <c r="SMO3218" s="132"/>
      <c r="SMP3218" s="132"/>
      <c r="SMQ3218" s="132"/>
      <c r="SMR3218" s="132"/>
      <c r="SMS3218" s="132"/>
      <c r="SMT3218" s="132"/>
      <c r="SMU3218" s="132"/>
      <c r="SMV3218" s="132"/>
      <c r="SMW3218" s="132"/>
      <c r="SMX3218" s="132"/>
      <c r="SMY3218" s="132"/>
      <c r="SMZ3218" s="132"/>
      <c r="SNA3218" s="132"/>
      <c r="SNB3218" s="132"/>
      <c r="SNC3218" s="132"/>
      <c r="SND3218" s="132"/>
      <c r="SNE3218" s="132"/>
      <c r="SNF3218" s="132"/>
      <c r="SNG3218" s="132"/>
      <c r="SNH3218" s="132"/>
      <c r="SNI3218" s="132"/>
      <c r="SNJ3218" s="132"/>
      <c r="SNK3218" s="132"/>
      <c r="SNL3218" s="132"/>
      <c r="SNM3218" s="132"/>
      <c r="SNN3218" s="132"/>
      <c r="SNO3218" s="132"/>
      <c r="SNP3218" s="132"/>
      <c r="SNQ3218" s="132"/>
      <c r="SNR3218" s="132"/>
      <c r="SNS3218" s="132"/>
      <c r="SNT3218" s="132"/>
      <c r="SNU3218" s="132"/>
      <c r="SNV3218" s="132"/>
      <c r="SNW3218" s="132"/>
      <c r="SNX3218" s="132"/>
      <c r="SNY3218" s="132"/>
      <c r="SNZ3218" s="132"/>
      <c r="SOA3218" s="132"/>
      <c r="SOB3218" s="132"/>
      <c r="SOC3218" s="132"/>
      <c r="SOD3218" s="132"/>
      <c r="SOE3218" s="132"/>
      <c r="SOF3218" s="132"/>
      <c r="SOG3218" s="132"/>
      <c r="SOH3218" s="132"/>
      <c r="SOI3218" s="132"/>
      <c r="SOJ3218" s="132"/>
      <c r="SOK3218" s="132"/>
      <c r="SOL3218" s="132"/>
      <c r="SOM3218" s="132"/>
      <c r="SON3218" s="132"/>
      <c r="SOO3218" s="132"/>
      <c r="SOP3218" s="132"/>
      <c r="SOQ3218" s="132"/>
      <c r="SOR3218" s="132"/>
      <c r="SOS3218" s="132"/>
      <c r="SOT3218" s="132"/>
      <c r="SOU3218" s="132"/>
      <c r="SOV3218" s="132"/>
      <c r="SOW3218" s="132"/>
      <c r="SOX3218" s="132"/>
      <c r="SOY3218" s="132"/>
      <c r="SOZ3218" s="132"/>
      <c r="SPA3218" s="132"/>
      <c r="SPB3218" s="132"/>
      <c r="SPC3218" s="132"/>
      <c r="SPD3218" s="132"/>
      <c r="SPE3218" s="132"/>
      <c r="SPF3218" s="132"/>
      <c r="SPG3218" s="132"/>
      <c r="SPH3218" s="132"/>
      <c r="SPI3218" s="132"/>
      <c r="SPJ3218" s="132"/>
      <c r="SPK3218" s="132"/>
      <c r="SPL3218" s="132"/>
      <c r="SPM3218" s="132"/>
      <c r="SPN3218" s="132"/>
      <c r="SPO3218" s="132"/>
      <c r="SPP3218" s="132"/>
      <c r="SPQ3218" s="132"/>
      <c r="SPR3218" s="132"/>
      <c r="SPS3218" s="132"/>
      <c r="SPT3218" s="132"/>
      <c r="SPU3218" s="132"/>
      <c r="SPV3218" s="132"/>
      <c r="SPW3218" s="132"/>
      <c r="SPX3218" s="132"/>
      <c r="SPY3218" s="132"/>
      <c r="SPZ3218" s="132"/>
      <c r="SQA3218" s="132"/>
      <c r="SQB3218" s="132"/>
      <c r="SQC3218" s="132"/>
      <c r="SQD3218" s="132"/>
      <c r="SQE3218" s="132"/>
      <c r="SQF3218" s="132"/>
      <c r="SQG3218" s="132"/>
      <c r="SQH3218" s="132"/>
      <c r="SQI3218" s="132"/>
      <c r="SQJ3218" s="132"/>
      <c r="SQK3218" s="132"/>
      <c r="SQL3218" s="132"/>
      <c r="SQM3218" s="132"/>
      <c r="SQN3218" s="132"/>
      <c r="SQO3218" s="132"/>
      <c r="SQP3218" s="132"/>
      <c r="SQQ3218" s="132"/>
      <c r="SQR3218" s="132"/>
      <c r="SQS3218" s="132"/>
      <c r="SQT3218" s="132"/>
      <c r="SQU3218" s="132"/>
      <c r="SQV3218" s="132"/>
      <c r="SQW3218" s="132"/>
      <c r="SQX3218" s="132"/>
      <c r="SQY3218" s="132"/>
      <c r="SQZ3218" s="132"/>
      <c r="SRA3218" s="132"/>
      <c r="SRB3218" s="132"/>
      <c r="SRC3218" s="132"/>
      <c r="SRD3218" s="132"/>
      <c r="SRE3218" s="132"/>
      <c r="SRF3218" s="132"/>
      <c r="SRG3218" s="132"/>
      <c r="SRH3218" s="132"/>
      <c r="SRI3218" s="132"/>
      <c r="SRJ3218" s="132"/>
      <c r="SRK3218" s="132"/>
      <c r="SRL3218" s="132"/>
      <c r="SRM3218" s="132"/>
      <c r="SRN3218" s="132"/>
      <c r="SRO3218" s="132"/>
      <c r="SRP3218" s="132"/>
      <c r="SRQ3218" s="132"/>
      <c r="SRR3218" s="132"/>
      <c r="SRS3218" s="132"/>
      <c r="SRT3218" s="132"/>
      <c r="SRU3218" s="132"/>
      <c r="SRV3218" s="132"/>
      <c r="SRW3218" s="132"/>
      <c r="SRX3218" s="132"/>
      <c r="SRY3218" s="132"/>
      <c r="SRZ3218" s="132"/>
      <c r="SSA3218" s="132"/>
      <c r="SSB3218" s="132"/>
      <c r="SSC3218" s="132"/>
      <c r="SSD3218" s="132"/>
      <c r="SSE3218" s="132"/>
      <c r="SSF3218" s="132"/>
      <c r="SSG3218" s="132"/>
      <c r="SSH3218" s="132"/>
      <c r="SSI3218" s="132"/>
      <c r="SSJ3218" s="132"/>
      <c r="SSK3218" s="132"/>
      <c r="SSL3218" s="132"/>
      <c r="SSM3218" s="132"/>
      <c r="SSN3218" s="132"/>
      <c r="SSO3218" s="132"/>
      <c r="SSP3218" s="132"/>
      <c r="SSQ3218" s="132"/>
      <c r="SSR3218" s="132"/>
      <c r="SSS3218" s="132"/>
      <c r="SST3218" s="132"/>
      <c r="SSU3218" s="132"/>
      <c r="SSV3218" s="132"/>
      <c r="SSW3218" s="132"/>
      <c r="SSX3218" s="132"/>
      <c r="SSY3218" s="132"/>
      <c r="SSZ3218" s="132"/>
      <c r="STA3218" s="132"/>
      <c r="STB3218" s="132"/>
      <c r="STC3218" s="132"/>
      <c r="STD3218" s="132"/>
      <c r="STE3218" s="132"/>
      <c r="STF3218" s="132"/>
      <c r="STG3218" s="132"/>
      <c r="STH3218" s="132"/>
      <c r="STI3218" s="132"/>
      <c r="STJ3218" s="132"/>
      <c r="STK3218" s="132"/>
      <c r="STL3218" s="132"/>
      <c r="STM3218" s="132"/>
      <c r="STN3218" s="132"/>
      <c r="STO3218" s="132"/>
      <c r="STP3218" s="132"/>
      <c r="STQ3218" s="132"/>
      <c r="STR3218" s="132"/>
      <c r="STS3218" s="132"/>
      <c r="STT3218" s="132"/>
      <c r="STU3218" s="132"/>
      <c r="STV3218" s="132"/>
      <c r="STW3218" s="132"/>
      <c r="STX3218" s="132"/>
      <c r="STY3218" s="132"/>
      <c r="STZ3218" s="132"/>
      <c r="SUA3218" s="132"/>
      <c r="SUB3218" s="132"/>
      <c r="SUC3218" s="132"/>
      <c r="SUD3218" s="132"/>
      <c r="SUE3218" s="132"/>
      <c r="SUF3218" s="132"/>
      <c r="SUG3218" s="132"/>
      <c r="SUH3218" s="132"/>
      <c r="SUI3218" s="132"/>
      <c r="SUJ3218" s="132"/>
      <c r="SUK3218" s="132"/>
      <c r="SUL3218" s="132"/>
      <c r="SUM3218" s="132"/>
      <c r="SUN3218" s="132"/>
      <c r="SUO3218" s="132"/>
      <c r="SUP3218" s="132"/>
      <c r="SUQ3218" s="132"/>
      <c r="SUR3218" s="132"/>
      <c r="SUS3218" s="132"/>
      <c r="SUT3218" s="132"/>
      <c r="SUU3218" s="132"/>
      <c r="SUV3218" s="132"/>
      <c r="SUW3218" s="132"/>
      <c r="SUX3218" s="132"/>
      <c r="SUY3218" s="132"/>
      <c r="SUZ3218" s="132"/>
      <c r="SVA3218" s="132"/>
      <c r="SVB3218" s="132"/>
      <c r="SVC3218" s="132"/>
      <c r="SVD3218" s="132"/>
      <c r="SVE3218" s="132"/>
      <c r="SVF3218" s="132"/>
      <c r="SVG3218" s="132"/>
      <c r="SVH3218" s="132"/>
      <c r="SVI3218" s="132"/>
      <c r="SVJ3218" s="132"/>
      <c r="SVK3218" s="132"/>
      <c r="SVL3218" s="132"/>
      <c r="SVM3218" s="132"/>
      <c r="SVN3218" s="132"/>
      <c r="SVO3218" s="132"/>
      <c r="SVP3218" s="132"/>
      <c r="SVQ3218" s="132"/>
      <c r="SVR3218" s="132"/>
      <c r="SVS3218" s="132"/>
      <c r="SVT3218" s="132"/>
      <c r="SVU3218" s="132"/>
      <c r="SVV3218" s="132"/>
      <c r="SVW3218" s="132"/>
      <c r="SVX3218" s="132"/>
      <c r="SVY3218" s="132"/>
      <c r="SVZ3218" s="132"/>
      <c r="SWA3218" s="132"/>
      <c r="SWB3218" s="132"/>
      <c r="SWC3218" s="132"/>
      <c r="SWD3218" s="132"/>
      <c r="SWE3218" s="132"/>
      <c r="SWF3218" s="132"/>
      <c r="SWG3218" s="132"/>
      <c r="SWH3218" s="132"/>
      <c r="SWI3218" s="132"/>
      <c r="SWJ3218" s="132"/>
      <c r="SWK3218" s="132"/>
      <c r="SWL3218" s="132"/>
      <c r="SWM3218" s="132"/>
      <c r="SWN3218" s="132"/>
      <c r="SWO3218" s="132"/>
      <c r="SWP3218" s="132"/>
      <c r="SWQ3218" s="132"/>
      <c r="SWR3218" s="132"/>
      <c r="SWS3218" s="132"/>
      <c r="SWT3218" s="132"/>
      <c r="SWU3218" s="132"/>
      <c r="SWV3218" s="132"/>
      <c r="SWW3218" s="132"/>
      <c r="SWX3218" s="132"/>
      <c r="SWY3218" s="132"/>
      <c r="SWZ3218" s="132"/>
      <c r="SXA3218" s="132"/>
      <c r="SXB3218" s="132"/>
      <c r="SXC3218" s="132"/>
      <c r="SXD3218" s="132"/>
      <c r="SXE3218" s="132"/>
      <c r="SXF3218" s="132"/>
      <c r="SXG3218" s="132"/>
      <c r="SXH3218" s="132"/>
      <c r="SXI3218" s="132"/>
      <c r="SXJ3218" s="132"/>
      <c r="SXK3218" s="132"/>
      <c r="SXL3218" s="132"/>
      <c r="SXM3218" s="132"/>
      <c r="SXN3218" s="132"/>
      <c r="SXO3218" s="132"/>
      <c r="SXP3218" s="132"/>
      <c r="SXQ3218" s="132"/>
      <c r="SXR3218" s="132"/>
      <c r="SXS3218" s="132"/>
      <c r="SXT3218" s="132"/>
      <c r="SXU3218" s="132"/>
      <c r="SXV3218" s="132"/>
      <c r="SXW3218" s="132"/>
      <c r="SXX3218" s="132"/>
      <c r="SXY3218" s="132"/>
      <c r="SXZ3218" s="132"/>
      <c r="SYA3218" s="132"/>
      <c r="SYB3218" s="132"/>
      <c r="SYC3218" s="132"/>
      <c r="SYD3218" s="132"/>
      <c r="SYE3218" s="132"/>
      <c r="SYF3218" s="132"/>
      <c r="SYG3218" s="132"/>
      <c r="SYH3218" s="132"/>
      <c r="SYI3218" s="132"/>
      <c r="SYJ3218" s="132"/>
      <c r="SYK3218" s="132"/>
      <c r="SYL3218" s="132"/>
      <c r="SYM3218" s="132"/>
      <c r="SYN3218" s="132"/>
      <c r="SYO3218" s="132"/>
      <c r="SYP3218" s="132"/>
      <c r="SYQ3218" s="132"/>
      <c r="SYR3218" s="132"/>
      <c r="SYS3218" s="132"/>
      <c r="SYT3218" s="132"/>
      <c r="SYU3218" s="132"/>
      <c r="SYV3218" s="132"/>
      <c r="SYW3218" s="132"/>
      <c r="SYX3218" s="132"/>
      <c r="SYY3218" s="132"/>
      <c r="SYZ3218" s="132"/>
      <c r="SZA3218" s="132"/>
      <c r="SZB3218" s="132"/>
      <c r="SZC3218" s="132"/>
      <c r="SZD3218" s="132"/>
      <c r="SZE3218" s="132"/>
      <c r="SZF3218" s="132"/>
      <c r="SZG3218" s="132"/>
      <c r="SZH3218" s="132"/>
      <c r="SZI3218" s="132"/>
      <c r="SZJ3218" s="132"/>
      <c r="SZK3218" s="132"/>
      <c r="SZL3218" s="132"/>
      <c r="SZM3218" s="132"/>
      <c r="SZN3218" s="132"/>
      <c r="SZO3218" s="132"/>
      <c r="SZP3218" s="132"/>
      <c r="SZQ3218" s="132"/>
      <c r="SZR3218" s="132"/>
      <c r="SZS3218" s="132"/>
      <c r="SZT3218" s="132"/>
      <c r="SZU3218" s="132"/>
      <c r="SZV3218" s="132"/>
      <c r="SZW3218" s="132"/>
      <c r="SZX3218" s="132"/>
      <c r="SZY3218" s="132"/>
      <c r="SZZ3218" s="132"/>
      <c r="TAA3218" s="132"/>
      <c r="TAB3218" s="132"/>
      <c r="TAC3218" s="132"/>
      <c r="TAD3218" s="132"/>
      <c r="TAE3218" s="132"/>
      <c r="TAF3218" s="132"/>
      <c r="TAG3218" s="132"/>
      <c r="TAH3218" s="132"/>
      <c r="TAI3218" s="132"/>
      <c r="TAJ3218" s="132"/>
      <c r="TAK3218" s="132"/>
      <c r="TAL3218" s="132"/>
      <c r="TAM3218" s="132"/>
      <c r="TAN3218" s="132"/>
      <c r="TAO3218" s="132"/>
      <c r="TAP3218" s="132"/>
      <c r="TAQ3218" s="132"/>
      <c r="TAR3218" s="132"/>
      <c r="TAS3218" s="132"/>
      <c r="TAT3218" s="132"/>
      <c r="TAU3218" s="132"/>
      <c r="TAV3218" s="132"/>
      <c r="TAW3218" s="132"/>
      <c r="TAX3218" s="132"/>
      <c r="TAY3218" s="132"/>
      <c r="TAZ3218" s="132"/>
      <c r="TBA3218" s="132"/>
      <c r="TBB3218" s="132"/>
      <c r="TBC3218" s="132"/>
      <c r="TBD3218" s="132"/>
      <c r="TBE3218" s="132"/>
      <c r="TBF3218" s="132"/>
      <c r="TBG3218" s="132"/>
      <c r="TBH3218" s="132"/>
      <c r="TBI3218" s="132"/>
      <c r="TBJ3218" s="132"/>
      <c r="TBK3218" s="132"/>
      <c r="TBL3218" s="132"/>
      <c r="TBM3218" s="132"/>
      <c r="TBN3218" s="132"/>
      <c r="TBO3218" s="132"/>
      <c r="TBP3218" s="132"/>
      <c r="TBQ3218" s="132"/>
      <c r="TBR3218" s="132"/>
      <c r="TBS3218" s="132"/>
      <c r="TBT3218" s="132"/>
      <c r="TBU3218" s="132"/>
      <c r="TBV3218" s="132"/>
      <c r="TBW3218" s="132"/>
      <c r="TBX3218" s="132"/>
      <c r="TBY3218" s="132"/>
      <c r="TBZ3218" s="132"/>
      <c r="TCA3218" s="132"/>
      <c r="TCB3218" s="132"/>
      <c r="TCC3218" s="132"/>
      <c r="TCD3218" s="132"/>
      <c r="TCE3218" s="132"/>
      <c r="TCF3218" s="132"/>
      <c r="TCG3218" s="132"/>
      <c r="TCH3218" s="132"/>
      <c r="TCI3218" s="132"/>
      <c r="TCJ3218" s="132"/>
      <c r="TCK3218" s="132"/>
      <c r="TCL3218" s="132"/>
      <c r="TCM3218" s="132"/>
      <c r="TCN3218" s="132"/>
      <c r="TCO3218" s="132"/>
      <c r="TCP3218" s="132"/>
      <c r="TCQ3218" s="132"/>
      <c r="TCR3218" s="132"/>
      <c r="TCS3218" s="132"/>
      <c r="TCT3218" s="132"/>
      <c r="TCU3218" s="132"/>
      <c r="TCV3218" s="132"/>
      <c r="TCW3218" s="132"/>
      <c r="TCX3218" s="132"/>
      <c r="TCY3218" s="132"/>
      <c r="TCZ3218" s="132"/>
      <c r="TDA3218" s="132"/>
      <c r="TDB3218" s="132"/>
      <c r="TDC3218" s="132"/>
      <c r="TDD3218" s="132"/>
      <c r="TDE3218" s="132"/>
      <c r="TDF3218" s="132"/>
      <c r="TDG3218" s="132"/>
      <c r="TDH3218" s="132"/>
      <c r="TDI3218" s="132"/>
      <c r="TDJ3218" s="132"/>
      <c r="TDK3218" s="132"/>
      <c r="TDL3218" s="132"/>
      <c r="TDM3218" s="132"/>
      <c r="TDN3218" s="132"/>
      <c r="TDO3218" s="132"/>
      <c r="TDP3218" s="132"/>
      <c r="TDQ3218" s="132"/>
      <c r="TDR3218" s="132"/>
      <c r="TDS3218" s="132"/>
      <c r="TDT3218" s="132"/>
      <c r="TDU3218" s="132"/>
      <c r="TDV3218" s="132"/>
      <c r="TDW3218" s="132"/>
      <c r="TDX3218" s="132"/>
      <c r="TDY3218" s="132"/>
      <c r="TDZ3218" s="132"/>
      <c r="TEA3218" s="132"/>
      <c r="TEB3218" s="132"/>
      <c r="TEC3218" s="132"/>
      <c r="TED3218" s="132"/>
      <c r="TEE3218" s="132"/>
      <c r="TEF3218" s="132"/>
      <c r="TEG3218" s="132"/>
      <c r="TEH3218" s="132"/>
      <c r="TEI3218" s="132"/>
      <c r="TEJ3218" s="132"/>
      <c r="TEK3218" s="132"/>
      <c r="TEL3218" s="132"/>
      <c r="TEM3218" s="132"/>
      <c r="TEN3218" s="132"/>
      <c r="TEO3218" s="132"/>
      <c r="TEP3218" s="132"/>
      <c r="TEQ3218" s="132"/>
      <c r="TER3218" s="132"/>
      <c r="TES3218" s="132"/>
      <c r="TET3218" s="132"/>
      <c r="TEU3218" s="132"/>
      <c r="TEV3218" s="132"/>
      <c r="TEW3218" s="132"/>
      <c r="TEX3218" s="132"/>
      <c r="TEY3218" s="132"/>
      <c r="TEZ3218" s="132"/>
      <c r="TFA3218" s="132"/>
      <c r="TFB3218" s="132"/>
      <c r="TFC3218" s="132"/>
      <c r="TFD3218" s="132"/>
      <c r="TFE3218" s="132"/>
      <c r="TFF3218" s="132"/>
      <c r="TFG3218" s="132"/>
      <c r="TFH3218" s="132"/>
      <c r="TFI3218" s="132"/>
      <c r="TFJ3218" s="132"/>
      <c r="TFK3218" s="132"/>
      <c r="TFL3218" s="132"/>
      <c r="TFM3218" s="132"/>
      <c r="TFN3218" s="132"/>
      <c r="TFO3218" s="132"/>
      <c r="TFP3218" s="132"/>
      <c r="TFQ3218" s="132"/>
      <c r="TFR3218" s="132"/>
      <c r="TFS3218" s="132"/>
      <c r="TFT3218" s="132"/>
      <c r="TFU3218" s="132"/>
      <c r="TFV3218" s="132"/>
      <c r="TFW3218" s="132"/>
      <c r="TFX3218" s="132"/>
      <c r="TFY3218" s="132"/>
      <c r="TFZ3218" s="132"/>
      <c r="TGA3218" s="132"/>
      <c r="TGB3218" s="132"/>
      <c r="TGC3218" s="132"/>
      <c r="TGD3218" s="132"/>
      <c r="TGE3218" s="132"/>
      <c r="TGF3218" s="132"/>
      <c r="TGG3218" s="132"/>
      <c r="TGH3218" s="132"/>
      <c r="TGI3218" s="132"/>
      <c r="TGJ3218" s="132"/>
      <c r="TGK3218" s="132"/>
      <c r="TGL3218" s="132"/>
      <c r="TGM3218" s="132"/>
      <c r="TGN3218" s="132"/>
      <c r="TGO3218" s="132"/>
      <c r="TGP3218" s="132"/>
      <c r="TGQ3218" s="132"/>
      <c r="TGR3218" s="132"/>
      <c r="TGS3218" s="132"/>
      <c r="TGT3218" s="132"/>
      <c r="TGU3218" s="132"/>
      <c r="TGV3218" s="132"/>
      <c r="TGW3218" s="132"/>
      <c r="TGX3218" s="132"/>
      <c r="TGY3218" s="132"/>
      <c r="TGZ3218" s="132"/>
      <c r="THA3218" s="132"/>
      <c r="THB3218" s="132"/>
      <c r="THC3218" s="132"/>
      <c r="THD3218" s="132"/>
      <c r="THE3218" s="132"/>
      <c r="THF3218" s="132"/>
      <c r="THG3218" s="132"/>
      <c r="THH3218" s="132"/>
      <c r="THI3218" s="132"/>
      <c r="THJ3218" s="132"/>
      <c r="THK3218" s="132"/>
      <c r="THL3218" s="132"/>
      <c r="THM3218" s="132"/>
      <c r="THN3218" s="132"/>
      <c r="THO3218" s="132"/>
      <c r="THP3218" s="132"/>
      <c r="THQ3218" s="132"/>
      <c r="THR3218" s="132"/>
      <c r="THS3218" s="132"/>
      <c r="THT3218" s="132"/>
      <c r="THU3218" s="132"/>
      <c r="THV3218" s="132"/>
      <c r="THW3218" s="132"/>
      <c r="THX3218" s="132"/>
      <c r="THY3218" s="132"/>
      <c r="THZ3218" s="132"/>
      <c r="TIA3218" s="132"/>
      <c r="TIB3218" s="132"/>
      <c r="TIC3218" s="132"/>
      <c r="TID3218" s="132"/>
      <c r="TIE3218" s="132"/>
      <c r="TIF3218" s="132"/>
      <c r="TIG3218" s="132"/>
      <c r="TIH3218" s="132"/>
      <c r="TII3218" s="132"/>
      <c r="TIJ3218" s="132"/>
      <c r="TIK3218" s="132"/>
      <c r="TIL3218" s="132"/>
      <c r="TIM3218" s="132"/>
      <c r="TIN3218" s="132"/>
      <c r="TIO3218" s="132"/>
      <c r="TIP3218" s="132"/>
      <c r="TIQ3218" s="132"/>
      <c r="TIR3218" s="132"/>
      <c r="TIS3218" s="132"/>
      <c r="TIT3218" s="132"/>
      <c r="TIU3218" s="132"/>
      <c r="TIV3218" s="132"/>
      <c r="TIW3218" s="132"/>
      <c r="TIX3218" s="132"/>
      <c r="TIY3218" s="132"/>
      <c r="TIZ3218" s="132"/>
      <c r="TJA3218" s="132"/>
      <c r="TJB3218" s="132"/>
      <c r="TJC3218" s="132"/>
      <c r="TJD3218" s="132"/>
      <c r="TJE3218" s="132"/>
      <c r="TJF3218" s="132"/>
      <c r="TJG3218" s="132"/>
      <c r="TJH3218" s="132"/>
      <c r="TJI3218" s="132"/>
      <c r="TJJ3218" s="132"/>
      <c r="TJK3218" s="132"/>
      <c r="TJL3218" s="132"/>
      <c r="TJM3218" s="132"/>
      <c r="TJN3218" s="132"/>
      <c r="TJO3218" s="132"/>
      <c r="TJP3218" s="132"/>
      <c r="TJQ3218" s="132"/>
      <c r="TJR3218" s="132"/>
      <c r="TJS3218" s="132"/>
      <c r="TJT3218" s="132"/>
      <c r="TJU3218" s="132"/>
      <c r="TJV3218" s="132"/>
      <c r="TJW3218" s="132"/>
      <c r="TJX3218" s="132"/>
      <c r="TJY3218" s="132"/>
      <c r="TJZ3218" s="132"/>
      <c r="TKA3218" s="132"/>
      <c r="TKB3218" s="132"/>
      <c r="TKC3218" s="132"/>
      <c r="TKD3218" s="132"/>
      <c r="TKE3218" s="132"/>
      <c r="TKF3218" s="132"/>
      <c r="TKG3218" s="132"/>
      <c r="TKH3218" s="132"/>
      <c r="TKI3218" s="132"/>
      <c r="TKJ3218" s="132"/>
      <c r="TKK3218" s="132"/>
      <c r="TKL3218" s="132"/>
      <c r="TKM3218" s="132"/>
      <c r="TKN3218" s="132"/>
      <c r="TKO3218" s="132"/>
      <c r="TKP3218" s="132"/>
      <c r="TKQ3218" s="132"/>
      <c r="TKR3218" s="132"/>
      <c r="TKS3218" s="132"/>
      <c r="TKT3218" s="132"/>
      <c r="TKU3218" s="132"/>
      <c r="TKV3218" s="132"/>
      <c r="TKW3218" s="132"/>
      <c r="TKX3218" s="132"/>
      <c r="TKY3218" s="132"/>
      <c r="TKZ3218" s="132"/>
      <c r="TLA3218" s="132"/>
      <c r="TLB3218" s="132"/>
      <c r="TLC3218" s="132"/>
      <c r="TLD3218" s="132"/>
      <c r="TLE3218" s="132"/>
      <c r="TLF3218" s="132"/>
      <c r="TLG3218" s="132"/>
      <c r="TLH3218" s="132"/>
      <c r="TLI3218" s="132"/>
      <c r="TLJ3218" s="132"/>
      <c r="TLK3218" s="132"/>
      <c r="TLL3218" s="132"/>
      <c r="TLM3218" s="132"/>
      <c r="TLN3218" s="132"/>
      <c r="TLO3218" s="132"/>
      <c r="TLP3218" s="132"/>
      <c r="TLQ3218" s="132"/>
      <c r="TLR3218" s="132"/>
      <c r="TLS3218" s="132"/>
      <c r="TLT3218" s="132"/>
      <c r="TLU3218" s="132"/>
      <c r="TLV3218" s="132"/>
      <c r="TLW3218" s="132"/>
      <c r="TLX3218" s="132"/>
      <c r="TLY3218" s="132"/>
      <c r="TLZ3218" s="132"/>
      <c r="TMA3218" s="132"/>
      <c r="TMB3218" s="132"/>
      <c r="TMC3218" s="132"/>
      <c r="TMD3218" s="132"/>
      <c r="TME3218" s="132"/>
      <c r="TMF3218" s="132"/>
      <c r="TMG3218" s="132"/>
      <c r="TMH3218" s="132"/>
      <c r="TMI3218" s="132"/>
      <c r="TMJ3218" s="132"/>
      <c r="TMK3218" s="132"/>
      <c r="TML3218" s="132"/>
      <c r="TMM3218" s="132"/>
      <c r="TMN3218" s="132"/>
      <c r="TMO3218" s="132"/>
      <c r="TMP3218" s="132"/>
      <c r="TMQ3218" s="132"/>
      <c r="TMR3218" s="132"/>
      <c r="TMS3218" s="132"/>
      <c r="TMT3218" s="132"/>
      <c r="TMU3218" s="132"/>
      <c r="TMV3218" s="132"/>
      <c r="TMW3218" s="132"/>
      <c r="TMX3218" s="132"/>
      <c r="TMY3218" s="132"/>
      <c r="TMZ3218" s="132"/>
      <c r="TNA3218" s="132"/>
      <c r="TNB3218" s="132"/>
      <c r="TNC3218" s="132"/>
      <c r="TND3218" s="132"/>
      <c r="TNE3218" s="132"/>
      <c r="TNF3218" s="132"/>
      <c r="TNG3218" s="132"/>
      <c r="TNH3218" s="132"/>
      <c r="TNI3218" s="132"/>
      <c r="TNJ3218" s="132"/>
      <c r="TNK3218" s="132"/>
      <c r="TNL3218" s="132"/>
      <c r="TNM3218" s="132"/>
      <c r="TNN3218" s="132"/>
      <c r="TNO3218" s="132"/>
      <c r="TNP3218" s="132"/>
      <c r="TNQ3218" s="132"/>
      <c r="TNR3218" s="132"/>
      <c r="TNS3218" s="132"/>
      <c r="TNT3218" s="132"/>
      <c r="TNU3218" s="132"/>
      <c r="TNV3218" s="132"/>
      <c r="TNW3218" s="132"/>
      <c r="TNX3218" s="132"/>
      <c r="TNY3218" s="132"/>
      <c r="TNZ3218" s="132"/>
      <c r="TOA3218" s="132"/>
      <c r="TOB3218" s="132"/>
      <c r="TOC3218" s="132"/>
      <c r="TOD3218" s="132"/>
      <c r="TOE3218" s="132"/>
      <c r="TOF3218" s="132"/>
      <c r="TOG3218" s="132"/>
      <c r="TOH3218" s="132"/>
      <c r="TOI3218" s="132"/>
      <c r="TOJ3218" s="132"/>
      <c r="TOK3218" s="132"/>
      <c r="TOL3218" s="132"/>
      <c r="TOM3218" s="132"/>
      <c r="TON3218" s="132"/>
      <c r="TOO3218" s="132"/>
      <c r="TOP3218" s="132"/>
      <c r="TOQ3218" s="132"/>
      <c r="TOR3218" s="132"/>
      <c r="TOS3218" s="132"/>
      <c r="TOT3218" s="132"/>
      <c r="TOU3218" s="132"/>
      <c r="TOV3218" s="132"/>
      <c r="TOW3218" s="132"/>
      <c r="TOX3218" s="132"/>
      <c r="TOY3218" s="132"/>
      <c r="TOZ3218" s="132"/>
      <c r="TPA3218" s="132"/>
      <c r="TPB3218" s="132"/>
      <c r="TPC3218" s="132"/>
      <c r="TPD3218" s="132"/>
      <c r="TPE3218" s="132"/>
      <c r="TPF3218" s="132"/>
      <c r="TPG3218" s="132"/>
      <c r="TPH3218" s="132"/>
      <c r="TPI3218" s="132"/>
      <c r="TPJ3218" s="132"/>
      <c r="TPK3218" s="132"/>
      <c r="TPL3218" s="132"/>
      <c r="TPM3218" s="132"/>
      <c r="TPN3218" s="132"/>
      <c r="TPO3218" s="132"/>
      <c r="TPP3218" s="132"/>
      <c r="TPQ3218" s="132"/>
      <c r="TPR3218" s="132"/>
      <c r="TPS3218" s="132"/>
      <c r="TPT3218" s="132"/>
      <c r="TPU3218" s="132"/>
      <c r="TPV3218" s="132"/>
      <c r="TPW3218" s="132"/>
      <c r="TPX3218" s="132"/>
      <c r="TPY3218" s="132"/>
      <c r="TPZ3218" s="132"/>
      <c r="TQA3218" s="132"/>
      <c r="TQB3218" s="132"/>
      <c r="TQC3218" s="132"/>
      <c r="TQD3218" s="132"/>
      <c r="TQE3218" s="132"/>
      <c r="TQF3218" s="132"/>
      <c r="TQG3218" s="132"/>
      <c r="TQH3218" s="132"/>
      <c r="TQI3218" s="132"/>
      <c r="TQJ3218" s="132"/>
      <c r="TQK3218" s="132"/>
      <c r="TQL3218" s="132"/>
      <c r="TQM3218" s="132"/>
      <c r="TQN3218" s="132"/>
      <c r="TQO3218" s="132"/>
      <c r="TQP3218" s="132"/>
      <c r="TQQ3218" s="132"/>
      <c r="TQR3218" s="132"/>
      <c r="TQS3218" s="132"/>
      <c r="TQT3218" s="132"/>
      <c r="TQU3218" s="132"/>
      <c r="TQV3218" s="132"/>
      <c r="TQW3218" s="132"/>
      <c r="TQX3218" s="132"/>
      <c r="TQY3218" s="132"/>
      <c r="TQZ3218" s="132"/>
      <c r="TRA3218" s="132"/>
      <c r="TRB3218" s="132"/>
      <c r="TRC3218" s="132"/>
      <c r="TRD3218" s="132"/>
      <c r="TRE3218" s="132"/>
      <c r="TRF3218" s="132"/>
      <c r="TRG3218" s="132"/>
      <c r="TRH3218" s="132"/>
      <c r="TRI3218" s="132"/>
      <c r="TRJ3218" s="132"/>
      <c r="TRK3218" s="132"/>
      <c r="TRL3218" s="132"/>
      <c r="TRM3218" s="132"/>
      <c r="TRN3218" s="132"/>
      <c r="TRO3218" s="132"/>
      <c r="TRP3218" s="132"/>
      <c r="TRQ3218" s="132"/>
      <c r="TRR3218" s="132"/>
      <c r="TRS3218" s="132"/>
      <c r="TRT3218" s="132"/>
      <c r="TRU3218" s="132"/>
      <c r="TRV3218" s="132"/>
      <c r="TRW3218" s="132"/>
      <c r="TRX3218" s="132"/>
      <c r="TRY3218" s="132"/>
      <c r="TRZ3218" s="132"/>
      <c r="TSA3218" s="132"/>
      <c r="TSB3218" s="132"/>
      <c r="TSC3218" s="132"/>
      <c r="TSD3218" s="132"/>
      <c r="TSE3218" s="132"/>
      <c r="TSF3218" s="132"/>
      <c r="TSG3218" s="132"/>
      <c r="TSH3218" s="132"/>
      <c r="TSI3218" s="132"/>
      <c r="TSJ3218" s="132"/>
      <c r="TSK3218" s="132"/>
      <c r="TSL3218" s="132"/>
      <c r="TSM3218" s="132"/>
      <c r="TSN3218" s="132"/>
      <c r="TSO3218" s="132"/>
      <c r="TSP3218" s="132"/>
      <c r="TSQ3218" s="132"/>
      <c r="TSR3218" s="132"/>
      <c r="TSS3218" s="132"/>
      <c r="TST3218" s="132"/>
      <c r="TSU3218" s="132"/>
      <c r="TSV3218" s="132"/>
      <c r="TSW3218" s="132"/>
      <c r="TSX3218" s="132"/>
      <c r="TSY3218" s="132"/>
      <c r="TSZ3218" s="132"/>
      <c r="TTA3218" s="132"/>
      <c r="TTB3218" s="132"/>
      <c r="TTC3218" s="132"/>
      <c r="TTD3218" s="132"/>
      <c r="TTE3218" s="132"/>
      <c r="TTF3218" s="132"/>
      <c r="TTG3218" s="132"/>
      <c r="TTH3218" s="132"/>
      <c r="TTI3218" s="132"/>
      <c r="TTJ3218" s="132"/>
      <c r="TTK3218" s="132"/>
      <c r="TTL3218" s="132"/>
      <c r="TTM3218" s="132"/>
      <c r="TTN3218" s="132"/>
      <c r="TTO3218" s="132"/>
      <c r="TTP3218" s="132"/>
      <c r="TTQ3218" s="132"/>
      <c r="TTR3218" s="132"/>
      <c r="TTS3218" s="132"/>
      <c r="TTT3218" s="132"/>
      <c r="TTU3218" s="132"/>
      <c r="TTV3218" s="132"/>
      <c r="TTW3218" s="132"/>
      <c r="TTX3218" s="132"/>
      <c r="TTY3218" s="132"/>
      <c r="TTZ3218" s="132"/>
      <c r="TUA3218" s="132"/>
      <c r="TUB3218" s="132"/>
      <c r="TUC3218" s="132"/>
      <c r="TUD3218" s="132"/>
      <c r="TUE3218" s="132"/>
      <c r="TUF3218" s="132"/>
      <c r="TUG3218" s="132"/>
      <c r="TUH3218" s="132"/>
      <c r="TUI3218" s="132"/>
      <c r="TUJ3218" s="132"/>
      <c r="TUK3218" s="132"/>
      <c r="TUL3218" s="132"/>
      <c r="TUM3218" s="132"/>
      <c r="TUN3218" s="132"/>
      <c r="TUO3218" s="132"/>
      <c r="TUP3218" s="132"/>
      <c r="TUQ3218" s="132"/>
      <c r="TUR3218" s="132"/>
      <c r="TUS3218" s="132"/>
      <c r="TUT3218" s="132"/>
      <c r="TUU3218" s="132"/>
      <c r="TUV3218" s="132"/>
      <c r="TUW3218" s="132"/>
      <c r="TUX3218" s="132"/>
      <c r="TUY3218" s="132"/>
      <c r="TUZ3218" s="132"/>
      <c r="TVA3218" s="132"/>
      <c r="TVB3218" s="132"/>
      <c r="TVC3218" s="132"/>
      <c r="TVD3218" s="132"/>
      <c r="TVE3218" s="132"/>
      <c r="TVF3218" s="132"/>
      <c r="TVG3218" s="132"/>
      <c r="TVH3218" s="132"/>
      <c r="TVI3218" s="132"/>
      <c r="TVJ3218" s="132"/>
      <c r="TVK3218" s="132"/>
      <c r="TVL3218" s="132"/>
      <c r="TVM3218" s="132"/>
      <c r="TVN3218" s="132"/>
      <c r="TVO3218" s="132"/>
      <c r="TVP3218" s="132"/>
      <c r="TVQ3218" s="132"/>
      <c r="TVR3218" s="132"/>
      <c r="TVS3218" s="132"/>
      <c r="TVT3218" s="132"/>
      <c r="TVU3218" s="132"/>
      <c r="TVV3218" s="132"/>
      <c r="TVW3218" s="132"/>
      <c r="TVX3218" s="132"/>
      <c r="TVY3218" s="132"/>
      <c r="TVZ3218" s="132"/>
      <c r="TWA3218" s="132"/>
      <c r="TWB3218" s="132"/>
      <c r="TWC3218" s="132"/>
      <c r="TWD3218" s="132"/>
      <c r="TWE3218" s="132"/>
      <c r="TWF3218" s="132"/>
      <c r="TWG3218" s="132"/>
      <c r="TWH3218" s="132"/>
      <c r="TWI3218" s="132"/>
      <c r="TWJ3218" s="132"/>
      <c r="TWK3218" s="132"/>
      <c r="TWL3218" s="132"/>
      <c r="TWM3218" s="132"/>
      <c r="TWN3218" s="132"/>
      <c r="TWO3218" s="132"/>
      <c r="TWP3218" s="132"/>
      <c r="TWQ3218" s="132"/>
      <c r="TWR3218" s="132"/>
      <c r="TWS3218" s="132"/>
      <c r="TWT3218" s="132"/>
      <c r="TWU3218" s="132"/>
      <c r="TWV3218" s="132"/>
      <c r="TWW3218" s="132"/>
      <c r="TWX3218" s="132"/>
      <c r="TWY3218" s="132"/>
      <c r="TWZ3218" s="132"/>
      <c r="TXA3218" s="132"/>
      <c r="TXB3218" s="132"/>
      <c r="TXC3218" s="132"/>
      <c r="TXD3218" s="132"/>
      <c r="TXE3218" s="132"/>
      <c r="TXF3218" s="132"/>
      <c r="TXG3218" s="132"/>
      <c r="TXH3218" s="132"/>
      <c r="TXI3218" s="132"/>
      <c r="TXJ3218" s="132"/>
      <c r="TXK3218" s="132"/>
      <c r="TXL3218" s="132"/>
      <c r="TXM3218" s="132"/>
      <c r="TXN3218" s="132"/>
      <c r="TXO3218" s="132"/>
      <c r="TXP3218" s="132"/>
      <c r="TXQ3218" s="132"/>
      <c r="TXR3218" s="132"/>
      <c r="TXS3218" s="132"/>
      <c r="TXT3218" s="132"/>
      <c r="TXU3218" s="132"/>
      <c r="TXV3218" s="132"/>
      <c r="TXW3218" s="132"/>
      <c r="TXX3218" s="132"/>
      <c r="TXY3218" s="132"/>
      <c r="TXZ3218" s="132"/>
      <c r="TYA3218" s="132"/>
      <c r="TYB3218" s="132"/>
      <c r="TYC3218" s="132"/>
      <c r="TYD3218" s="132"/>
      <c r="TYE3218" s="132"/>
      <c r="TYF3218" s="132"/>
      <c r="TYG3218" s="132"/>
      <c r="TYH3218" s="132"/>
      <c r="TYI3218" s="132"/>
      <c r="TYJ3218" s="132"/>
      <c r="TYK3218" s="132"/>
      <c r="TYL3218" s="132"/>
      <c r="TYM3218" s="132"/>
      <c r="TYN3218" s="132"/>
      <c r="TYO3218" s="132"/>
      <c r="TYP3218" s="132"/>
      <c r="TYQ3218" s="132"/>
      <c r="TYR3218" s="132"/>
      <c r="TYS3218" s="132"/>
      <c r="TYT3218" s="132"/>
      <c r="TYU3218" s="132"/>
      <c r="TYV3218" s="132"/>
      <c r="TYW3218" s="132"/>
      <c r="TYX3218" s="132"/>
      <c r="TYY3218" s="132"/>
      <c r="TYZ3218" s="132"/>
      <c r="TZA3218" s="132"/>
      <c r="TZB3218" s="132"/>
      <c r="TZC3218" s="132"/>
      <c r="TZD3218" s="132"/>
      <c r="TZE3218" s="132"/>
      <c r="TZF3218" s="132"/>
      <c r="TZG3218" s="132"/>
      <c r="TZH3218" s="132"/>
      <c r="TZI3218" s="132"/>
      <c r="TZJ3218" s="132"/>
      <c r="TZK3218" s="132"/>
      <c r="TZL3218" s="132"/>
      <c r="TZM3218" s="132"/>
      <c r="TZN3218" s="132"/>
      <c r="TZO3218" s="132"/>
      <c r="TZP3218" s="132"/>
      <c r="TZQ3218" s="132"/>
      <c r="TZR3218" s="132"/>
      <c r="TZS3218" s="132"/>
      <c r="TZT3218" s="132"/>
      <c r="TZU3218" s="132"/>
      <c r="TZV3218" s="132"/>
      <c r="TZW3218" s="132"/>
      <c r="TZX3218" s="132"/>
      <c r="TZY3218" s="132"/>
      <c r="TZZ3218" s="132"/>
      <c r="UAA3218" s="132"/>
      <c r="UAB3218" s="132"/>
      <c r="UAC3218" s="132"/>
      <c r="UAD3218" s="132"/>
      <c r="UAE3218" s="132"/>
      <c r="UAF3218" s="132"/>
      <c r="UAG3218" s="132"/>
      <c r="UAH3218" s="132"/>
      <c r="UAI3218" s="132"/>
      <c r="UAJ3218" s="132"/>
      <c r="UAK3218" s="132"/>
      <c r="UAL3218" s="132"/>
      <c r="UAM3218" s="132"/>
      <c r="UAN3218" s="132"/>
      <c r="UAO3218" s="132"/>
      <c r="UAP3218" s="132"/>
      <c r="UAQ3218" s="132"/>
      <c r="UAR3218" s="132"/>
      <c r="UAS3218" s="132"/>
      <c r="UAT3218" s="132"/>
      <c r="UAU3218" s="132"/>
      <c r="UAV3218" s="132"/>
      <c r="UAW3218" s="132"/>
      <c r="UAX3218" s="132"/>
      <c r="UAY3218" s="132"/>
      <c r="UAZ3218" s="132"/>
      <c r="UBA3218" s="132"/>
      <c r="UBB3218" s="132"/>
      <c r="UBC3218" s="132"/>
      <c r="UBD3218" s="132"/>
      <c r="UBE3218" s="132"/>
      <c r="UBF3218" s="132"/>
      <c r="UBG3218" s="132"/>
      <c r="UBH3218" s="132"/>
      <c r="UBI3218" s="132"/>
      <c r="UBJ3218" s="132"/>
      <c r="UBK3218" s="132"/>
      <c r="UBL3218" s="132"/>
      <c r="UBM3218" s="132"/>
      <c r="UBN3218" s="132"/>
      <c r="UBO3218" s="132"/>
      <c r="UBP3218" s="132"/>
      <c r="UBQ3218" s="132"/>
      <c r="UBR3218" s="132"/>
      <c r="UBS3218" s="132"/>
      <c r="UBT3218" s="132"/>
      <c r="UBU3218" s="132"/>
      <c r="UBV3218" s="132"/>
      <c r="UBW3218" s="132"/>
      <c r="UBX3218" s="132"/>
      <c r="UBY3218" s="132"/>
      <c r="UBZ3218" s="132"/>
      <c r="UCA3218" s="132"/>
      <c r="UCB3218" s="132"/>
      <c r="UCC3218" s="132"/>
      <c r="UCD3218" s="132"/>
      <c r="UCE3218" s="132"/>
      <c r="UCF3218" s="132"/>
      <c r="UCG3218" s="132"/>
      <c r="UCH3218" s="132"/>
      <c r="UCI3218" s="132"/>
      <c r="UCJ3218" s="132"/>
      <c r="UCK3218" s="132"/>
      <c r="UCL3218" s="132"/>
      <c r="UCM3218" s="132"/>
      <c r="UCN3218" s="132"/>
      <c r="UCO3218" s="132"/>
      <c r="UCP3218" s="132"/>
      <c r="UCQ3218" s="132"/>
      <c r="UCR3218" s="132"/>
      <c r="UCS3218" s="132"/>
      <c r="UCT3218" s="132"/>
      <c r="UCU3218" s="132"/>
      <c r="UCV3218" s="132"/>
      <c r="UCW3218" s="132"/>
      <c r="UCX3218" s="132"/>
      <c r="UCY3218" s="132"/>
      <c r="UCZ3218" s="132"/>
      <c r="UDA3218" s="132"/>
      <c r="UDB3218" s="132"/>
      <c r="UDC3218" s="132"/>
      <c r="UDD3218" s="132"/>
      <c r="UDE3218" s="132"/>
      <c r="UDF3218" s="132"/>
      <c r="UDG3218" s="132"/>
      <c r="UDH3218" s="132"/>
      <c r="UDI3218" s="132"/>
      <c r="UDJ3218" s="132"/>
      <c r="UDK3218" s="132"/>
      <c r="UDL3218" s="132"/>
      <c r="UDM3218" s="132"/>
      <c r="UDN3218" s="132"/>
      <c r="UDO3218" s="132"/>
      <c r="UDP3218" s="132"/>
      <c r="UDQ3218" s="132"/>
      <c r="UDR3218" s="132"/>
      <c r="UDS3218" s="132"/>
      <c r="UDT3218" s="132"/>
      <c r="UDU3218" s="132"/>
      <c r="UDV3218" s="132"/>
      <c r="UDW3218" s="132"/>
      <c r="UDX3218" s="132"/>
      <c r="UDY3218" s="132"/>
      <c r="UDZ3218" s="132"/>
      <c r="UEA3218" s="132"/>
      <c r="UEB3218" s="132"/>
      <c r="UEC3218" s="132"/>
      <c r="UED3218" s="132"/>
      <c r="UEE3218" s="132"/>
      <c r="UEF3218" s="132"/>
      <c r="UEG3218" s="132"/>
      <c r="UEH3218" s="132"/>
      <c r="UEI3218" s="132"/>
      <c r="UEJ3218" s="132"/>
      <c r="UEK3218" s="132"/>
      <c r="UEL3218" s="132"/>
      <c r="UEM3218" s="132"/>
      <c r="UEN3218" s="132"/>
      <c r="UEO3218" s="132"/>
      <c r="UEP3218" s="132"/>
      <c r="UEQ3218" s="132"/>
      <c r="UER3218" s="132"/>
      <c r="UES3218" s="132"/>
      <c r="UET3218" s="132"/>
      <c r="UEU3218" s="132"/>
      <c r="UEV3218" s="132"/>
      <c r="UEW3218" s="132"/>
      <c r="UEX3218" s="132"/>
      <c r="UEY3218" s="132"/>
      <c r="UEZ3218" s="132"/>
      <c r="UFA3218" s="132"/>
      <c r="UFB3218" s="132"/>
      <c r="UFC3218" s="132"/>
      <c r="UFD3218" s="132"/>
      <c r="UFE3218" s="132"/>
      <c r="UFF3218" s="132"/>
      <c r="UFG3218" s="132"/>
      <c r="UFH3218" s="132"/>
      <c r="UFI3218" s="132"/>
      <c r="UFJ3218" s="132"/>
      <c r="UFK3218" s="132"/>
      <c r="UFL3218" s="132"/>
      <c r="UFM3218" s="132"/>
      <c r="UFN3218" s="132"/>
      <c r="UFO3218" s="132"/>
      <c r="UFP3218" s="132"/>
      <c r="UFQ3218" s="132"/>
      <c r="UFR3218" s="132"/>
      <c r="UFS3218" s="132"/>
      <c r="UFT3218" s="132"/>
      <c r="UFU3218" s="132"/>
      <c r="UFV3218" s="132"/>
      <c r="UFW3218" s="132"/>
      <c r="UFX3218" s="132"/>
      <c r="UFY3218" s="132"/>
      <c r="UFZ3218" s="132"/>
      <c r="UGA3218" s="132"/>
      <c r="UGB3218" s="132"/>
      <c r="UGC3218" s="132"/>
      <c r="UGD3218" s="132"/>
      <c r="UGE3218" s="132"/>
      <c r="UGF3218" s="132"/>
      <c r="UGG3218" s="132"/>
      <c r="UGH3218" s="132"/>
      <c r="UGI3218" s="132"/>
      <c r="UGJ3218" s="132"/>
      <c r="UGK3218" s="132"/>
      <c r="UGL3218" s="132"/>
      <c r="UGM3218" s="132"/>
      <c r="UGN3218" s="132"/>
      <c r="UGO3218" s="132"/>
      <c r="UGP3218" s="132"/>
      <c r="UGQ3218" s="132"/>
      <c r="UGR3218" s="132"/>
      <c r="UGS3218" s="132"/>
      <c r="UGT3218" s="132"/>
      <c r="UGU3218" s="132"/>
      <c r="UGV3218" s="132"/>
      <c r="UGW3218" s="132"/>
      <c r="UGX3218" s="132"/>
      <c r="UGY3218" s="132"/>
      <c r="UGZ3218" s="132"/>
      <c r="UHA3218" s="132"/>
      <c r="UHB3218" s="132"/>
      <c r="UHC3218" s="132"/>
      <c r="UHD3218" s="132"/>
      <c r="UHE3218" s="132"/>
      <c r="UHF3218" s="132"/>
      <c r="UHG3218" s="132"/>
      <c r="UHH3218" s="132"/>
      <c r="UHI3218" s="132"/>
      <c r="UHJ3218" s="132"/>
      <c r="UHK3218" s="132"/>
      <c r="UHL3218" s="132"/>
      <c r="UHM3218" s="132"/>
      <c r="UHN3218" s="132"/>
      <c r="UHO3218" s="132"/>
      <c r="UHP3218" s="132"/>
      <c r="UHQ3218" s="132"/>
      <c r="UHR3218" s="132"/>
      <c r="UHS3218" s="132"/>
      <c r="UHT3218" s="132"/>
      <c r="UHU3218" s="132"/>
      <c r="UHV3218" s="132"/>
      <c r="UHW3218" s="132"/>
      <c r="UHX3218" s="132"/>
      <c r="UHY3218" s="132"/>
      <c r="UHZ3218" s="132"/>
      <c r="UIA3218" s="132"/>
      <c r="UIB3218" s="132"/>
      <c r="UIC3218" s="132"/>
      <c r="UID3218" s="132"/>
      <c r="UIE3218" s="132"/>
      <c r="UIF3218" s="132"/>
      <c r="UIG3218" s="132"/>
      <c r="UIH3218" s="132"/>
      <c r="UII3218" s="132"/>
      <c r="UIJ3218" s="132"/>
      <c r="UIK3218" s="132"/>
      <c r="UIL3218" s="132"/>
      <c r="UIM3218" s="132"/>
      <c r="UIN3218" s="132"/>
      <c r="UIO3218" s="132"/>
      <c r="UIP3218" s="132"/>
      <c r="UIQ3218" s="132"/>
      <c r="UIR3218" s="132"/>
      <c r="UIS3218" s="132"/>
      <c r="UIT3218" s="132"/>
      <c r="UIU3218" s="132"/>
      <c r="UIV3218" s="132"/>
      <c r="UIW3218" s="132"/>
      <c r="UIX3218" s="132"/>
      <c r="UIY3218" s="132"/>
      <c r="UIZ3218" s="132"/>
      <c r="UJA3218" s="132"/>
      <c r="UJB3218" s="132"/>
      <c r="UJC3218" s="132"/>
      <c r="UJD3218" s="132"/>
      <c r="UJE3218" s="132"/>
      <c r="UJF3218" s="132"/>
      <c r="UJG3218" s="132"/>
      <c r="UJH3218" s="132"/>
      <c r="UJI3218" s="132"/>
      <c r="UJJ3218" s="132"/>
      <c r="UJK3218" s="132"/>
      <c r="UJL3218" s="132"/>
      <c r="UJM3218" s="132"/>
      <c r="UJN3218" s="132"/>
      <c r="UJO3218" s="132"/>
      <c r="UJP3218" s="132"/>
      <c r="UJQ3218" s="132"/>
      <c r="UJR3218" s="132"/>
      <c r="UJS3218" s="132"/>
      <c r="UJT3218" s="132"/>
      <c r="UJU3218" s="132"/>
      <c r="UJV3218" s="132"/>
      <c r="UJW3218" s="132"/>
      <c r="UJX3218" s="132"/>
      <c r="UJY3218" s="132"/>
      <c r="UJZ3218" s="132"/>
      <c r="UKA3218" s="132"/>
      <c r="UKB3218" s="132"/>
      <c r="UKC3218" s="132"/>
      <c r="UKD3218" s="132"/>
      <c r="UKE3218" s="132"/>
      <c r="UKF3218" s="132"/>
      <c r="UKG3218" s="132"/>
      <c r="UKH3218" s="132"/>
      <c r="UKI3218" s="132"/>
      <c r="UKJ3218" s="132"/>
      <c r="UKK3218" s="132"/>
      <c r="UKL3218" s="132"/>
      <c r="UKM3218" s="132"/>
      <c r="UKN3218" s="132"/>
      <c r="UKO3218" s="132"/>
      <c r="UKP3218" s="132"/>
      <c r="UKQ3218" s="132"/>
      <c r="UKR3218" s="132"/>
      <c r="UKS3218" s="132"/>
      <c r="UKT3218" s="132"/>
      <c r="UKU3218" s="132"/>
      <c r="UKV3218" s="132"/>
      <c r="UKW3218" s="132"/>
      <c r="UKX3218" s="132"/>
      <c r="UKY3218" s="132"/>
      <c r="UKZ3218" s="132"/>
      <c r="ULA3218" s="132"/>
      <c r="ULB3218" s="132"/>
      <c r="ULC3218" s="132"/>
      <c r="ULD3218" s="132"/>
      <c r="ULE3218" s="132"/>
      <c r="ULF3218" s="132"/>
      <c r="ULG3218" s="132"/>
      <c r="ULH3218" s="132"/>
      <c r="ULI3218" s="132"/>
      <c r="ULJ3218" s="132"/>
      <c r="ULK3218" s="132"/>
      <c r="ULL3218" s="132"/>
      <c r="ULM3218" s="132"/>
      <c r="ULN3218" s="132"/>
      <c r="ULO3218" s="132"/>
      <c r="ULP3218" s="132"/>
      <c r="ULQ3218" s="132"/>
      <c r="ULR3218" s="132"/>
      <c r="ULS3218" s="132"/>
      <c r="ULT3218" s="132"/>
      <c r="ULU3218" s="132"/>
      <c r="ULV3218" s="132"/>
      <c r="ULW3218" s="132"/>
      <c r="ULX3218" s="132"/>
      <c r="ULY3218" s="132"/>
      <c r="ULZ3218" s="132"/>
      <c r="UMA3218" s="132"/>
      <c r="UMB3218" s="132"/>
      <c r="UMC3218" s="132"/>
      <c r="UMD3218" s="132"/>
      <c r="UME3218" s="132"/>
      <c r="UMF3218" s="132"/>
      <c r="UMG3218" s="132"/>
      <c r="UMH3218" s="132"/>
      <c r="UMI3218" s="132"/>
      <c r="UMJ3218" s="132"/>
      <c r="UMK3218" s="132"/>
      <c r="UML3218" s="132"/>
      <c r="UMM3218" s="132"/>
      <c r="UMN3218" s="132"/>
      <c r="UMO3218" s="132"/>
      <c r="UMP3218" s="132"/>
      <c r="UMQ3218" s="132"/>
      <c r="UMR3218" s="132"/>
      <c r="UMS3218" s="132"/>
      <c r="UMT3218" s="132"/>
      <c r="UMU3218" s="132"/>
      <c r="UMV3218" s="132"/>
      <c r="UMW3218" s="132"/>
      <c r="UMX3218" s="132"/>
      <c r="UMY3218" s="132"/>
      <c r="UMZ3218" s="132"/>
      <c r="UNA3218" s="132"/>
      <c r="UNB3218" s="132"/>
      <c r="UNC3218" s="132"/>
      <c r="UND3218" s="132"/>
      <c r="UNE3218" s="132"/>
      <c r="UNF3218" s="132"/>
      <c r="UNG3218" s="132"/>
      <c r="UNH3218" s="132"/>
      <c r="UNI3218" s="132"/>
      <c r="UNJ3218" s="132"/>
      <c r="UNK3218" s="132"/>
      <c r="UNL3218" s="132"/>
      <c r="UNM3218" s="132"/>
      <c r="UNN3218" s="132"/>
      <c r="UNO3218" s="132"/>
      <c r="UNP3218" s="132"/>
      <c r="UNQ3218" s="132"/>
      <c r="UNR3218" s="132"/>
      <c r="UNS3218" s="132"/>
      <c r="UNT3218" s="132"/>
      <c r="UNU3218" s="132"/>
      <c r="UNV3218" s="132"/>
      <c r="UNW3218" s="132"/>
      <c r="UNX3218" s="132"/>
      <c r="UNY3218" s="132"/>
      <c r="UNZ3218" s="132"/>
      <c r="UOA3218" s="132"/>
      <c r="UOB3218" s="132"/>
      <c r="UOC3218" s="132"/>
      <c r="UOD3218" s="132"/>
      <c r="UOE3218" s="132"/>
      <c r="UOF3218" s="132"/>
      <c r="UOG3218" s="132"/>
      <c r="UOH3218" s="132"/>
      <c r="UOI3218" s="132"/>
      <c r="UOJ3218" s="132"/>
      <c r="UOK3218" s="132"/>
      <c r="UOL3218" s="132"/>
      <c r="UOM3218" s="132"/>
      <c r="UON3218" s="132"/>
      <c r="UOO3218" s="132"/>
      <c r="UOP3218" s="132"/>
      <c r="UOQ3218" s="132"/>
      <c r="UOR3218" s="132"/>
      <c r="UOS3218" s="132"/>
      <c r="UOT3218" s="132"/>
      <c r="UOU3218" s="132"/>
      <c r="UOV3218" s="132"/>
      <c r="UOW3218" s="132"/>
      <c r="UOX3218" s="132"/>
      <c r="UOY3218" s="132"/>
      <c r="UOZ3218" s="132"/>
      <c r="UPA3218" s="132"/>
      <c r="UPB3218" s="132"/>
      <c r="UPC3218" s="132"/>
      <c r="UPD3218" s="132"/>
      <c r="UPE3218" s="132"/>
      <c r="UPF3218" s="132"/>
      <c r="UPG3218" s="132"/>
      <c r="UPH3218" s="132"/>
      <c r="UPI3218" s="132"/>
      <c r="UPJ3218" s="132"/>
      <c r="UPK3218" s="132"/>
      <c r="UPL3218" s="132"/>
      <c r="UPM3218" s="132"/>
      <c r="UPN3218" s="132"/>
      <c r="UPO3218" s="132"/>
      <c r="UPP3218" s="132"/>
      <c r="UPQ3218" s="132"/>
      <c r="UPR3218" s="132"/>
      <c r="UPS3218" s="132"/>
      <c r="UPT3218" s="132"/>
      <c r="UPU3218" s="132"/>
      <c r="UPV3218" s="132"/>
      <c r="UPW3218" s="132"/>
      <c r="UPX3218" s="132"/>
      <c r="UPY3218" s="132"/>
      <c r="UPZ3218" s="132"/>
      <c r="UQA3218" s="132"/>
      <c r="UQB3218" s="132"/>
      <c r="UQC3218" s="132"/>
      <c r="UQD3218" s="132"/>
      <c r="UQE3218" s="132"/>
      <c r="UQF3218" s="132"/>
      <c r="UQG3218" s="132"/>
      <c r="UQH3218" s="132"/>
      <c r="UQI3218" s="132"/>
      <c r="UQJ3218" s="132"/>
      <c r="UQK3218" s="132"/>
      <c r="UQL3218" s="132"/>
      <c r="UQM3218" s="132"/>
      <c r="UQN3218" s="132"/>
      <c r="UQO3218" s="132"/>
      <c r="UQP3218" s="132"/>
      <c r="UQQ3218" s="132"/>
      <c r="UQR3218" s="132"/>
      <c r="UQS3218" s="132"/>
      <c r="UQT3218" s="132"/>
      <c r="UQU3218" s="132"/>
      <c r="UQV3218" s="132"/>
      <c r="UQW3218" s="132"/>
      <c r="UQX3218" s="132"/>
      <c r="UQY3218" s="132"/>
      <c r="UQZ3218" s="132"/>
      <c r="URA3218" s="132"/>
      <c r="URB3218" s="132"/>
      <c r="URC3218" s="132"/>
      <c r="URD3218" s="132"/>
      <c r="URE3218" s="132"/>
      <c r="URF3218" s="132"/>
      <c r="URG3218" s="132"/>
      <c r="URH3218" s="132"/>
      <c r="URI3218" s="132"/>
      <c r="URJ3218" s="132"/>
      <c r="URK3218" s="132"/>
      <c r="URL3218" s="132"/>
      <c r="URM3218" s="132"/>
      <c r="URN3218" s="132"/>
      <c r="URO3218" s="132"/>
      <c r="URP3218" s="132"/>
      <c r="URQ3218" s="132"/>
      <c r="URR3218" s="132"/>
      <c r="URS3218" s="132"/>
      <c r="URT3218" s="132"/>
      <c r="URU3218" s="132"/>
      <c r="URV3218" s="132"/>
      <c r="URW3218" s="132"/>
      <c r="URX3218" s="132"/>
      <c r="URY3218" s="132"/>
      <c r="URZ3218" s="132"/>
      <c r="USA3218" s="132"/>
      <c r="USB3218" s="132"/>
      <c r="USC3218" s="132"/>
      <c r="USD3218" s="132"/>
      <c r="USE3218" s="132"/>
      <c r="USF3218" s="132"/>
      <c r="USG3218" s="132"/>
      <c r="USH3218" s="132"/>
      <c r="USI3218" s="132"/>
      <c r="USJ3218" s="132"/>
      <c r="USK3218" s="132"/>
      <c r="USL3218" s="132"/>
      <c r="USM3218" s="132"/>
      <c r="USN3218" s="132"/>
      <c r="USO3218" s="132"/>
      <c r="USP3218" s="132"/>
      <c r="USQ3218" s="132"/>
      <c r="USR3218" s="132"/>
      <c r="USS3218" s="132"/>
      <c r="UST3218" s="132"/>
      <c r="USU3218" s="132"/>
      <c r="USV3218" s="132"/>
      <c r="USW3218" s="132"/>
      <c r="USX3218" s="132"/>
      <c r="USY3218" s="132"/>
      <c r="USZ3218" s="132"/>
      <c r="UTA3218" s="132"/>
      <c r="UTB3218" s="132"/>
      <c r="UTC3218" s="132"/>
      <c r="UTD3218" s="132"/>
      <c r="UTE3218" s="132"/>
      <c r="UTF3218" s="132"/>
      <c r="UTG3218" s="132"/>
      <c r="UTH3218" s="132"/>
      <c r="UTI3218" s="132"/>
      <c r="UTJ3218" s="132"/>
      <c r="UTK3218" s="132"/>
      <c r="UTL3218" s="132"/>
      <c r="UTM3218" s="132"/>
      <c r="UTN3218" s="132"/>
      <c r="UTO3218" s="132"/>
      <c r="UTP3218" s="132"/>
      <c r="UTQ3218" s="132"/>
      <c r="UTR3218" s="132"/>
      <c r="UTS3218" s="132"/>
      <c r="UTT3218" s="132"/>
      <c r="UTU3218" s="132"/>
      <c r="UTV3218" s="132"/>
      <c r="UTW3218" s="132"/>
      <c r="UTX3218" s="132"/>
      <c r="UTY3218" s="132"/>
      <c r="UTZ3218" s="132"/>
      <c r="UUA3218" s="132"/>
      <c r="UUB3218" s="132"/>
      <c r="UUC3218" s="132"/>
      <c r="UUD3218" s="132"/>
      <c r="UUE3218" s="132"/>
      <c r="UUF3218" s="132"/>
      <c r="UUG3218" s="132"/>
      <c r="UUH3218" s="132"/>
      <c r="UUI3218" s="132"/>
      <c r="UUJ3218" s="132"/>
      <c r="UUK3218" s="132"/>
      <c r="UUL3218" s="132"/>
      <c r="UUM3218" s="132"/>
      <c r="UUN3218" s="132"/>
      <c r="UUO3218" s="132"/>
      <c r="UUP3218" s="132"/>
      <c r="UUQ3218" s="132"/>
      <c r="UUR3218" s="132"/>
      <c r="UUS3218" s="132"/>
      <c r="UUT3218" s="132"/>
      <c r="UUU3218" s="132"/>
      <c r="UUV3218" s="132"/>
      <c r="UUW3218" s="132"/>
      <c r="UUX3218" s="132"/>
      <c r="UUY3218" s="132"/>
      <c r="UUZ3218" s="132"/>
      <c r="UVA3218" s="132"/>
      <c r="UVB3218" s="132"/>
      <c r="UVC3218" s="132"/>
      <c r="UVD3218" s="132"/>
      <c r="UVE3218" s="132"/>
      <c r="UVF3218" s="132"/>
      <c r="UVG3218" s="132"/>
      <c r="UVH3218" s="132"/>
      <c r="UVI3218" s="132"/>
      <c r="UVJ3218" s="132"/>
      <c r="UVK3218" s="132"/>
      <c r="UVL3218" s="132"/>
      <c r="UVM3218" s="132"/>
      <c r="UVN3218" s="132"/>
      <c r="UVO3218" s="132"/>
      <c r="UVP3218" s="132"/>
      <c r="UVQ3218" s="132"/>
      <c r="UVR3218" s="132"/>
      <c r="UVS3218" s="132"/>
      <c r="UVT3218" s="132"/>
      <c r="UVU3218" s="132"/>
      <c r="UVV3218" s="132"/>
      <c r="UVW3218" s="132"/>
      <c r="UVX3218" s="132"/>
      <c r="UVY3218" s="132"/>
      <c r="UVZ3218" s="132"/>
      <c r="UWA3218" s="132"/>
      <c r="UWB3218" s="132"/>
      <c r="UWC3218" s="132"/>
      <c r="UWD3218" s="132"/>
      <c r="UWE3218" s="132"/>
      <c r="UWF3218" s="132"/>
      <c r="UWG3218" s="132"/>
      <c r="UWH3218" s="132"/>
      <c r="UWI3218" s="132"/>
      <c r="UWJ3218" s="132"/>
      <c r="UWK3218" s="132"/>
      <c r="UWL3218" s="132"/>
      <c r="UWM3218" s="132"/>
      <c r="UWN3218" s="132"/>
      <c r="UWO3218" s="132"/>
      <c r="UWP3218" s="132"/>
      <c r="UWQ3218" s="132"/>
      <c r="UWR3218" s="132"/>
      <c r="UWS3218" s="132"/>
      <c r="UWT3218" s="132"/>
      <c r="UWU3218" s="132"/>
      <c r="UWV3218" s="132"/>
      <c r="UWW3218" s="132"/>
      <c r="UWX3218" s="132"/>
      <c r="UWY3218" s="132"/>
      <c r="UWZ3218" s="132"/>
      <c r="UXA3218" s="132"/>
      <c r="UXB3218" s="132"/>
      <c r="UXC3218" s="132"/>
      <c r="UXD3218" s="132"/>
      <c r="UXE3218" s="132"/>
      <c r="UXF3218" s="132"/>
      <c r="UXG3218" s="132"/>
      <c r="UXH3218" s="132"/>
      <c r="UXI3218" s="132"/>
      <c r="UXJ3218" s="132"/>
      <c r="UXK3218" s="132"/>
      <c r="UXL3218" s="132"/>
      <c r="UXM3218" s="132"/>
      <c r="UXN3218" s="132"/>
      <c r="UXO3218" s="132"/>
      <c r="UXP3218" s="132"/>
      <c r="UXQ3218" s="132"/>
      <c r="UXR3218" s="132"/>
      <c r="UXS3218" s="132"/>
      <c r="UXT3218" s="132"/>
      <c r="UXU3218" s="132"/>
      <c r="UXV3218" s="132"/>
      <c r="UXW3218" s="132"/>
      <c r="UXX3218" s="132"/>
      <c r="UXY3218" s="132"/>
      <c r="UXZ3218" s="132"/>
      <c r="UYA3218" s="132"/>
      <c r="UYB3218" s="132"/>
      <c r="UYC3218" s="132"/>
      <c r="UYD3218" s="132"/>
      <c r="UYE3218" s="132"/>
      <c r="UYF3218" s="132"/>
      <c r="UYG3218" s="132"/>
      <c r="UYH3218" s="132"/>
      <c r="UYI3218" s="132"/>
      <c r="UYJ3218" s="132"/>
      <c r="UYK3218" s="132"/>
      <c r="UYL3218" s="132"/>
      <c r="UYM3218" s="132"/>
      <c r="UYN3218" s="132"/>
      <c r="UYO3218" s="132"/>
      <c r="UYP3218" s="132"/>
      <c r="UYQ3218" s="132"/>
      <c r="UYR3218" s="132"/>
      <c r="UYS3218" s="132"/>
      <c r="UYT3218" s="132"/>
      <c r="UYU3218" s="132"/>
      <c r="UYV3218" s="132"/>
      <c r="UYW3218" s="132"/>
      <c r="UYX3218" s="132"/>
      <c r="UYY3218" s="132"/>
      <c r="UYZ3218" s="132"/>
      <c r="UZA3218" s="132"/>
      <c r="UZB3218" s="132"/>
      <c r="UZC3218" s="132"/>
      <c r="UZD3218" s="132"/>
      <c r="UZE3218" s="132"/>
      <c r="UZF3218" s="132"/>
      <c r="UZG3218" s="132"/>
      <c r="UZH3218" s="132"/>
      <c r="UZI3218" s="132"/>
      <c r="UZJ3218" s="132"/>
      <c r="UZK3218" s="132"/>
      <c r="UZL3218" s="132"/>
      <c r="UZM3218" s="132"/>
      <c r="UZN3218" s="132"/>
      <c r="UZO3218" s="132"/>
      <c r="UZP3218" s="132"/>
      <c r="UZQ3218" s="132"/>
      <c r="UZR3218" s="132"/>
      <c r="UZS3218" s="132"/>
      <c r="UZT3218" s="132"/>
      <c r="UZU3218" s="132"/>
      <c r="UZV3218" s="132"/>
      <c r="UZW3218" s="132"/>
      <c r="UZX3218" s="132"/>
      <c r="UZY3218" s="132"/>
      <c r="UZZ3218" s="132"/>
      <c r="VAA3218" s="132"/>
      <c r="VAB3218" s="132"/>
      <c r="VAC3218" s="132"/>
      <c r="VAD3218" s="132"/>
      <c r="VAE3218" s="132"/>
      <c r="VAF3218" s="132"/>
      <c r="VAG3218" s="132"/>
      <c r="VAH3218" s="132"/>
      <c r="VAI3218" s="132"/>
      <c r="VAJ3218" s="132"/>
      <c r="VAK3218" s="132"/>
      <c r="VAL3218" s="132"/>
      <c r="VAM3218" s="132"/>
      <c r="VAN3218" s="132"/>
      <c r="VAO3218" s="132"/>
      <c r="VAP3218" s="132"/>
      <c r="VAQ3218" s="132"/>
      <c r="VAR3218" s="132"/>
      <c r="VAS3218" s="132"/>
      <c r="VAT3218" s="132"/>
      <c r="VAU3218" s="132"/>
      <c r="VAV3218" s="132"/>
      <c r="VAW3218" s="132"/>
      <c r="VAX3218" s="132"/>
      <c r="VAY3218" s="132"/>
      <c r="VAZ3218" s="132"/>
      <c r="VBA3218" s="132"/>
      <c r="VBB3218" s="132"/>
      <c r="VBC3218" s="132"/>
      <c r="VBD3218" s="132"/>
      <c r="VBE3218" s="132"/>
      <c r="VBF3218" s="132"/>
      <c r="VBG3218" s="132"/>
      <c r="VBH3218" s="132"/>
      <c r="VBI3218" s="132"/>
      <c r="VBJ3218" s="132"/>
      <c r="VBK3218" s="132"/>
      <c r="VBL3218" s="132"/>
      <c r="VBM3218" s="132"/>
      <c r="VBN3218" s="132"/>
      <c r="VBO3218" s="132"/>
      <c r="VBP3218" s="132"/>
      <c r="VBQ3218" s="132"/>
      <c r="VBR3218" s="132"/>
      <c r="VBS3218" s="132"/>
      <c r="VBT3218" s="132"/>
      <c r="VBU3218" s="132"/>
      <c r="VBV3218" s="132"/>
      <c r="VBW3218" s="132"/>
      <c r="VBX3218" s="132"/>
      <c r="VBY3218" s="132"/>
      <c r="VBZ3218" s="132"/>
      <c r="VCA3218" s="132"/>
      <c r="VCB3218" s="132"/>
      <c r="VCC3218" s="132"/>
      <c r="VCD3218" s="132"/>
      <c r="VCE3218" s="132"/>
      <c r="VCF3218" s="132"/>
      <c r="VCG3218" s="132"/>
      <c r="VCH3218" s="132"/>
      <c r="VCI3218" s="132"/>
      <c r="VCJ3218" s="132"/>
      <c r="VCK3218" s="132"/>
      <c r="VCL3218" s="132"/>
      <c r="VCM3218" s="132"/>
      <c r="VCN3218" s="132"/>
      <c r="VCO3218" s="132"/>
      <c r="VCP3218" s="132"/>
      <c r="VCQ3218" s="132"/>
      <c r="VCR3218" s="132"/>
      <c r="VCS3218" s="132"/>
      <c r="VCT3218" s="132"/>
      <c r="VCU3218" s="132"/>
      <c r="VCV3218" s="132"/>
      <c r="VCW3218" s="132"/>
      <c r="VCX3218" s="132"/>
      <c r="VCY3218" s="132"/>
      <c r="VCZ3218" s="132"/>
      <c r="VDA3218" s="132"/>
      <c r="VDB3218" s="132"/>
      <c r="VDC3218" s="132"/>
      <c r="VDD3218" s="132"/>
      <c r="VDE3218" s="132"/>
      <c r="VDF3218" s="132"/>
      <c r="VDG3218" s="132"/>
      <c r="VDH3218" s="132"/>
      <c r="VDI3218" s="132"/>
      <c r="VDJ3218" s="132"/>
      <c r="VDK3218" s="132"/>
      <c r="VDL3218" s="132"/>
      <c r="VDM3218" s="132"/>
      <c r="VDN3218" s="132"/>
      <c r="VDO3218" s="132"/>
      <c r="VDP3218" s="132"/>
      <c r="VDQ3218" s="132"/>
      <c r="VDR3218" s="132"/>
      <c r="VDS3218" s="132"/>
      <c r="VDT3218" s="132"/>
      <c r="VDU3218" s="132"/>
      <c r="VDV3218" s="132"/>
      <c r="VDW3218" s="132"/>
      <c r="VDX3218" s="132"/>
      <c r="VDY3218" s="132"/>
      <c r="VDZ3218" s="132"/>
      <c r="VEA3218" s="132"/>
      <c r="VEB3218" s="132"/>
      <c r="VEC3218" s="132"/>
      <c r="VED3218" s="132"/>
      <c r="VEE3218" s="132"/>
      <c r="VEF3218" s="132"/>
      <c r="VEG3218" s="132"/>
      <c r="VEH3218" s="132"/>
      <c r="VEI3218" s="132"/>
      <c r="VEJ3218" s="132"/>
      <c r="VEK3218" s="132"/>
      <c r="VEL3218" s="132"/>
      <c r="VEM3218" s="132"/>
      <c r="VEN3218" s="132"/>
      <c r="VEO3218" s="132"/>
      <c r="VEP3218" s="132"/>
      <c r="VEQ3218" s="132"/>
      <c r="VER3218" s="132"/>
      <c r="VES3218" s="132"/>
      <c r="VET3218" s="132"/>
      <c r="VEU3218" s="132"/>
      <c r="VEV3218" s="132"/>
      <c r="VEW3218" s="132"/>
      <c r="VEX3218" s="132"/>
      <c r="VEY3218" s="132"/>
      <c r="VEZ3218" s="132"/>
      <c r="VFA3218" s="132"/>
      <c r="VFB3218" s="132"/>
      <c r="VFC3218" s="132"/>
      <c r="VFD3218" s="132"/>
      <c r="VFE3218" s="132"/>
      <c r="VFF3218" s="132"/>
      <c r="VFG3218" s="132"/>
      <c r="VFH3218" s="132"/>
      <c r="VFI3218" s="132"/>
      <c r="VFJ3218" s="132"/>
      <c r="VFK3218" s="132"/>
      <c r="VFL3218" s="132"/>
      <c r="VFM3218" s="132"/>
      <c r="VFN3218" s="132"/>
      <c r="VFO3218" s="132"/>
      <c r="VFP3218" s="132"/>
      <c r="VFQ3218" s="132"/>
      <c r="VFR3218" s="132"/>
      <c r="VFS3218" s="132"/>
      <c r="VFT3218" s="132"/>
      <c r="VFU3218" s="132"/>
      <c r="VFV3218" s="132"/>
      <c r="VFW3218" s="132"/>
      <c r="VFX3218" s="132"/>
      <c r="VFY3218" s="132"/>
      <c r="VFZ3218" s="132"/>
      <c r="VGA3218" s="132"/>
      <c r="VGB3218" s="132"/>
      <c r="VGC3218" s="132"/>
      <c r="VGD3218" s="132"/>
      <c r="VGE3218" s="132"/>
      <c r="VGF3218" s="132"/>
      <c r="VGG3218" s="132"/>
      <c r="VGH3218" s="132"/>
      <c r="VGI3218" s="132"/>
      <c r="VGJ3218" s="132"/>
      <c r="VGK3218" s="132"/>
      <c r="VGL3218" s="132"/>
      <c r="VGM3218" s="132"/>
      <c r="VGN3218" s="132"/>
      <c r="VGO3218" s="132"/>
      <c r="VGP3218" s="132"/>
      <c r="VGQ3218" s="132"/>
      <c r="VGR3218" s="132"/>
      <c r="VGS3218" s="132"/>
      <c r="VGT3218" s="132"/>
      <c r="VGU3218" s="132"/>
      <c r="VGV3218" s="132"/>
      <c r="VGW3218" s="132"/>
      <c r="VGX3218" s="132"/>
      <c r="VGY3218" s="132"/>
      <c r="VGZ3218" s="132"/>
      <c r="VHA3218" s="132"/>
      <c r="VHB3218" s="132"/>
      <c r="VHC3218" s="132"/>
      <c r="VHD3218" s="132"/>
      <c r="VHE3218" s="132"/>
      <c r="VHF3218" s="132"/>
      <c r="VHG3218" s="132"/>
      <c r="VHH3218" s="132"/>
      <c r="VHI3218" s="132"/>
      <c r="VHJ3218" s="132"/>
      <c r="VHK3218" s="132"/>
      <c r="VHL3218" s="132"/>
      <c r="VHM3218" s="132"/>
      <c r="VHN3218" s="132"/>
      <c r="VHO3218" s="132"/>
      <c r="VHP3218" s="132"/>
      <c r="VHQ3218" s="132"/>
      <c r="VHR3218" s="132"/>
      <c r="VHS3218" s="132"/>
      <c r="VHT3218" s="132"/>
      <c r="VHU3218" s="132"/>
      <c r="VHV3218" s="132"/>
      <c r="VHW3218" s="132"/>
      <c r="VHX3218" s="132"/>
      <c r="VHY3218" s="132"/>
      <c r="VHZ3218" s="132"/>
      <c r="VIA3218" s="132"/>
      <c r="VIB3218" s="132"/>
      <c r="VIC3218" s="132"/>
      <c r="VID3218" s="132"/>
      <c r="VIE3218" s="132"/>
      <c r="VIF3218" s="132"/>
      <c r="VIG3218" s="132"/>
      <c r="VIH3218" s="132"/>
      <c r="VII3218" s="132"/>
      <c r="VIJ3218" s="132"/>
      <c r="VIK3218" s="132"/>
      <c r="VIL3218" s="132"/>
      <c r="VIM3218" s="132"/>
      <c r="VIN3218" s="132"/>
      <c r="VIO3218" s="132"/>
      <c r="VIP3218" s="132"/>
      <c r="VIQ3218" s="132"/>
      <c r="VIR3218" s="132"/>
      <c r="VIS3218" s="132"/>
      <c r="VIT3218" s="132"/>
      <c r="VIU3218" s="132"/>
      <c r="VIV3218" s="132"/>
      <c r="VIW3218" s="132"/>
      <c r="VIX3218" s="132"/>
      <c r="VIY3218" s="132"/>
      <c r="VIZ3218" s="132"/>
      <c r="VJA3218" s="132"/>
      <c r="VJB3218" s="132"/>
      <c r="VJC3218" s="132"/>
      <c r="VJD3218" s="132"/>
      <c r="VJE3218" s="132"/>
      <c r="VJF3218" s="132"/>
      <c r="VJG3218" s="132"/>
      <c r="VJH3218" s="132"/>
      <c r="VJI3218" s="132"/>
      <c r="VJJ3218" s="132"/>
      <c r="VJK3218" s="132"/>
      <c r="VJL3218" s="132"/>
      <c r="VJM3218" s="132"/>
      <c r="VJN3218" s="132"/>
      <c r="VJO3218" s="132"/>
      <c r="VJP3218" s="132"/>
      <c r="VJQ3218" s="132"/>
      <c r="VJR3218" s="132"/>
      <c r="VJS3218" s="132"/>
      <c r="VJT3218" s="132"/>
      <c r="VJU3218" s="132"/>
      <c r="VJV3218" s="132"/>
      <c r="VJW3218" s="132"/>
      <c r="VJX3218" s="132"/>
      <c r="VJY3218" s="132"/>
      <c r="VJZ3218" s="132"/>
      <c r="VKA3218" s="132"/>
      <c r="VKB3218" s="132"/>
      <c r="VKC3218" s="132"/>
      <c r="VKD3218" s="132"/>
      <c r="VKE3218" s="132"/>
      <c r="VKF3218" s="132"/>
      <c r="VKG3218" s="132"/>
      <c r="VKH3218" s="132"/>
      <c r="VKI3218" s="132"/>
      <c r="VKJ3218" s="132"/>
      <c r="VKK3218" s="132"/>
      <c r="VKL3218" s="132"/>
      <c r="VKM3218" s="132"/>
      <c r="VKN3218" s="132"/>
      <c r="VKO3218" s="132"/>
      <c r="VKP3218" s="132"/>
      <c r="VKQ3218" s="132"/>
      <c r="VKR3218" s="132"/>
      <c r="VKS3218" s="132"/>
      <c r="VKT3218" s="132"/>
      <c r="VKU3218" s="132"/>
      <c r="VKV3218" s="132"/>
      <c r="VKW3218" s="132"/>
      <c r="VKX3218" s="132"/>
      <c r="VKY3218" s="132"/>
      <c r="VKZ3218" s="132"/>
      <c r="VLA3218" s="132"/>
      <c r="VLB3218" s="132"/>
      <c r="VLC3218" s="132"/>
      <c r="VLD3218" s="132"/>
      <c r="VLE3218" s="132"/>
      <c r="VLF3218" s="132"/>
      <c r="VLG3218" s="132"/>
      <c r="VLH3218" s="132"/>
      <c r="VLI3218" s="132"/>
      <c r="VLJ3218" s="132"/>
      <c r="VLK3218" s="132"/>
      <c r="VLL3218" s="132"/>
      <c r="VLM3218" s="132"/>
      <c r="VLN3218" s="132"/>
      <c r="VLO3218" s="132"/>
      <c r="VLP3218" s="132"/>
      <c r="VLQ3218" s="132"/>
      <c r="VLR3218" s="132"/>
      <c r="VLS3218" s="132"/>
      <c r="VLT3218" s="132"/>
      <c r="VLU3218" s="132"/>
      <c r="VLV3218" s="132"/>
      <c r="VLW3218" s="132"/>
      <c r="VLX3218" s="132"/>
      <c r="VLY3218" s="132"/>
      <c r="VLZ3218" s="132"/>
      <c r="VMA3218" s="132"/>
      <c r="VMB3218" s="132"/>
      <c r="VMC3218" s="132"/>
      <c r="VMD3218" s="132"/>
      <c r="VME3218" s="132"/>
      <c r="VMF3218" s="132"/>
      <c r="VMG3218" s="132"/>
      <c r="VMH3218" s="132"/>
      <c r="VMI3218" s="132"/>
      <c r="VMJ3218" s="132"/>
      <c r="VMK3218" s="132"/>
      <c r="VML3218" s="132"/>
      <c r="VMM3218" s="132"/>
      <c r="VMN3218" s="132"/>
      <c r="VMO3218" s="132"/>
      <c r="VMP3218" s="132"/>
      <c r="VMQ3218" s="132"/>
      <c r="VMR3218" s="132"/>
      <c r="VMS3218" s="132"/>
      <c r="VMT3218" s="132"/>
      <c r="VMU3218" s="132"/>
      <c r="VMV3218" s="132"/>
      <c r="VMW3218" s="132"/>
      <c r="VMX3218" s="132"/>
      <c r="VMY3218" s="132"/>
      <c r="VMZ3218" s="132"/>
      <c r="VNA3218" s="132"/>
      <c r="VNB3218" s="132"/>
      <c r="VNC3218" s="132"/>
      <c r="VND3218" s="132"/>
      <c r="VNE3218" s="132"/>
      <c r="VNF3218" s="132"/>
      <c r="VNG3218" s="132"/>
      <c r="VNH3218" s="132"/>
      <c r="VNI3218" s="132"/>
      <c r="VNJ3218" s="132"/>
      <c r="VNK3218" s="132"/>
      <c r="VNL3218" s="132"/>
      <c r="VNM3218" s="132"/>
      <c r="VNN3218" s="132"/>
      <c r="VNO3218" s="132"/>
      <c r="VNP3218" s="132"/>
      <c r="VNQ3218" s="132"/>
      <c r="VNR3218" s="132"/>
      <c r="VNS3218" s="132"/>
      <c r="VNT3218" s="132"/>
      <c r="VNU3218" s="132"/>
      <c r="VNV3218" s="132"/>
      <c r="VNW3218" s="132"/>
      <c r="VNX3218" s="132"/>
      <c r="VNY3218" s="132"/>
      <c r="VNZ3218" s="132"/>
      <c r="VOA3218" s="132"/>
      <c r="VOB3218" s="132"/>
      <c r="VOC3218" s="132"/>
      <c r="VOD3218" s="132"/>
      <c r="VOE3218" s="132"/>
      <c r="VOF3218" s="132"/>
      <c r="VOG3218" s="132"/>
      <c r="VOH3218" s="132"/>
      <c r="VOI3218" s="132"/>
      <c r="VOJ3218" s="132"/>
      <c r="VOK3218" s="132"/>
      <c r="VOL3218" s="132"/>
      <c r="VOM3218" s="132"/>
      <c r="VON3218" s="132"/>
      <c r="VOO3218" s="132"/>
      <c r="VOP3218" s="132"/>
      <c r="VOQ3218" s="132"/>
      <c r="VOR3218" s="132"/>
      <c r="VOS3218" s="132"/>
      <c r="VOT3218" s="132"/>
      <c r="VOU3218" s="132"/>
      <c r="VOV3218" s="132"/>
      <c r="VOW3218" s="132"/>
      <c r="VOX3218" s="132"/>
      <c r="VOY3218" s="132"/>
      <c r="VOZ3218" s="132"/>
      <c r="VPA3218" s="132"/>
      <c r="VPB3218" s="132"/>
      <c r="VPC3218" s="132"/>
      <c r="VPD3218" s="132"/>
      <c r="VPE3218" s="132"/>
      <c r="VPF3218" s="132"/>
      <c r="VPG3218" s="132"/>
      <c r="VPH3218" s="132"/>
      <c r="VPI3218" s="132"/>
      <c r="VPJ3218" s="132"/>
      <c r="VPK3218" s="132"/>
      <c r="VPL3218" s="132"/>
      <c r="VPM3218" s="132"/>
      <c r="VPN3218" s="132"/>
      <c r="VPO3218" s="132"/>
      <c r="VPP3218" s="132"/>
      <c r="VPQ3218" s="132"/>
      <c r="VPR3218" s="132"/>
      <c r="VPS3218" s="132"/>
      <c r="VPT3218" s="132"/>
      <c r="VPU3218" s="132"/>
      <c r="VPV3218" s="132"/>
      <c r="VPW3218" s="132"/>
      <c r="VPX3218" s="132"/>
      <c r="VPY3218" s="132"/>
      <c r="VPZ3218" s="132"/>
      <c r="VQA3218" s="132"/>
      <c r="VQB3218" s="132"/>
      <c r="VQC3218" s="132"/>
      <c r="VQD3218" s="132"/>
      <c r="VQE3218" s="132"/>
      <c r="VQF3218" s="132"/>
      <c r="VQG3218" s="132"/>
      <c r="VQH3218" s="132"/>
      <c r="VQI3218" s="132"/>
      <c r="VQJ3218" s="132"/>
      <c r="VQK3218" s="132"/>
      <c r="VQL3218" s="132"/>
      <c r="VQM3218" s="132"/>
      <c r="VQN3218" s="132"/>
      <c r="VQO3218" s="132"/>
      <c r="VQP3218" s="132"/>
      <c r="VQQ3218" s="132"/>
      <c r="VQR3218" s="132"/>
      <c r="VQS3218" s="132"/>
      <c r="VQT3218" s="132"/>
      <c r="VQU3218" s="132"/>
      <c r="VQV3218" s="132"/>
      <c r="VQW3218" s="132"/>
      <c r="VQX3218" s="132"/>
      <c r="VQY3218" s="132"/>
      <c r="VQZ3218" s="132"/>
      <c r="VRA3218" s="132"/>
      <c r="VRB3218" s="132"/>
      <c r="VRC3218" s="132"/>
      <c r="VRD3218" s="132"/>
      <c r="VRE3218" s="132"/>
      <c r="VRF3218" s="132"/>
      <c r="VRG3218" s="132"/>
      <c r="VRH3218" s="132"/>
      <c r="VRI3218" s="132"/>
      <c r="VRJ3218" s="132"/>
      <c r="VRK3218" s="132"/>
      <c r="VRL3218" s="132"/>
      <c r="VRM3218" s="132"/>
      <c r="VRN3218" s="132"/>
      <c r="VRO3218" s="132"/>
      <c r="VRP3218" s="132"/>
      <c r="VRQ3218" s="132"/>
      <c r="VRR3218" s="132"/>
      <c r="VRS3218" s="132"/>
      <c r="VRT3218" s="132"/>
      <c r="VRU3218" s="132"/>
      <c r="VRV3218" s="132"/>
      <c r="VRW3218" s="132"/>
      <c r="VRX3218" s="132"/>
      <c r="VRY3218" s="132"/>
      <c r="VRZ3218" s="132"/>
      <c r="VSA3218" s="132"/>
      <c r="VSB3218" s="132"/>
      <c r="VSC3218" s="132"/>
      <c r="VSD3218" s="132"/>
      <c r="VSE3218" s="132"/>
      <c r="VSF3218" s="132"/>
      <c r="VSG3218" s="132"/>
      <c r="VSH3218" s="132"/>
      <c r="VSI3218" s="132"/>
      <c r="VSJ3218" s="132"/>
      <c r="VSK3218" s="132"/>
      <c r="VSL3218" s="132"/>
      <c r="VSM3218" s="132"/>
      <c r="VSN3218" s="132"/>
      <c r="VSO3218" s="132"/>
      <c r="VSP3218" s="132"/>
      <c r="VSQ3218" s="132"/>
      <c r="VSR3218" s="132"/>
      <c r="VSS3218" s="132"/>
      <c r="VST3218" s="132"/>
      <c r="VSU3218" s="132"/>
      <c r="VSV3218" s="132"/>
      <c r="VSW3218" s="132"/>
      <c r="VSX3218" s="132"/>
      <c r="VSY3218" s="132"/>
      <c r="VSZ3218" s="132"/>
      <c r="VTA3218" s="132"/>
      <c r="VTB3218" s="132"/>
      <c r="VTC3218" s="132"/>
      <c r="VTD3218" s="132"/>
      <c r="VTE3218" s="132"/>
      <c r="VTF3218" s="132"/>
      <c r="VTG3218" s="132"/>
      <c r="VTH3218" s="132"/>
      <c r="VTI3218" s="132"/>
      <c r="VTJ3218" s="132"/>
      <c r="VTK3218" s="132"/>
      <c r="VTL3218" s="132"/>
      <c r="VTM3218" s="132"/>
      <c r="VTN3218" s="132"/>
      <c r="VTO3218" s="132"/>
      <c r="VTP3218" s="132"/>
      <c r="VTQ3218" s="132"/>
      <c r="VTR3218" s="132"/>
      <c r="VTS3218" s="132"/>
      <c r="VTT3218" s="132"/>
      <c r="VTU3218" s="132"/>
      <c r="VTV3218" s="132"/>
      <c r="VTW3218" s="132"/>
      <c r="VTX3218" s="132"/>
      <c r="VTY3218" s="132"/>
      <c r="VTZ3218" s="132"/>
      <c r="VUA3218" s="132"/>
      <c r="VUB3218" s="132"/>
      <c r="VUC3218" s="132"/>
      <c r="VUD3218" s="132"/>
      <c r="VUE3218" s="132"/>
      <c r="VUF3218" s="132"/>
      <c r="VUG3218" s="132"/>
      <c r="VUH3218" s="132"/>
      <c r="VUI3218" s="132"/>
      <c r="VUJ3218" s="132"/>
      <c r="VUK3218" s="132"/>
      <c r="VUL3218" s="132"/>
      <c r="VUM3218" s="132"/>
      <c r="VUN3218" s="132"/>
      <c r="VUO3218" s="132"/>
      <c r="VUP3218" s="132"/>
      <c r="VUQ3218" s="132"/>
      <c r="VUR3218" s="132"/>
      <c r="VUS3218" s="132"/>
      <c r="VUT3218" s="132"/>
      <c r="VUU3218" s="132"/>
      <c r="VUV3218" s="132"/>
      <c r="VUW3218" s="132"/>
      <c r="VUX3218" s="132"/>
      <c r="VUY3218" s="132"/>
      <c r="VUZ3218" s="132"/>
      <c r="VVA3218" s="132"/>
      <c r="VVB3218" s="132"/>
      <c r="VVC3218" s="132"/>
      <c r="VVD3218" s="132"/>
      <c r="VVE3218" s="132"/>
      <c r="VVF3218" s="132"/>
      <c r="VVG3218" s="132"/>
      <c r="VVH3218" s="132"/>
      <c r="VVI3218" s="132"/>
      <c r="VVJ3218" s="132"/>
      <c r="VVK3218" s="132"/>
      <c r="VVL3218" s="132"/>
      <c r="VVM3218" s="132"/>
      <c r="VVN3218" s="132"/>
      <c r="VVO3218" s="132"/>
      <c r="VVP3218" s="132"/>
      <c r="VVQ3218" s="132"/>
      <c r="VVR3218" s="132"/>
      <c r="VVS3218" s="132"/>
      <c r="VVT3218" s="132"/>
      <c r="VVU3218" s="132"/>
      <c r="VVV3218" s="132"/>
      <c r="VVW3218" s="132"/>
      <c r="VVX3218" s="132"/>
      <c r="VVY3218" s="132"/>
      <c r="VVZ3218" s="132"/>
      <c r="VWA3218" s="132"/>
      <c r="VWB3218" s="132"/>
      <c r="VWC3218" s="132"/>
      <c r="VWD3218" s="132"/>
      <c r="VWE3218" s="132"/>
      <c r="VWF3218" s="132"/>
      <c r="VWG3218" s="132"/>
      <c r="VWH3218" s="132"/>
      <c r="VWI3218" s="132"/>
      <c r="VWJ3218" s="132"/>
      <c r="VWK3218" s="132"/>
      <c r="VWL3218" s="132"/>
      <c r="VWM3218" s="132"/>
      <c r="VWN3218" s="132"/>
      <c r="VWO3218" s="132"/>
      <c r="VWP3218" s="132"/>
      <c r="VWQ3218" s="132"/>
      <c r="VWR3218" s="132"/>
      <c r="VWS3218" s="132"/>
      <c r="VWT3218" s="132"/>
      <c r="VWU3218" s="132"/>
      <c r="VWV3218" s="132"/>
      <c r="VWW3218" s="132"/>
      <c r="VWX3218" s="132"/>
      <c r="VWY3218" s="132"/>
      <c r="VWZ3218" s="132"/>
      <c r="VXA3218" s="132"/>
      <c r="VXB3218" s="132"/>
      <c r="VXC3218" s="132"/>
      <c r="VXD3218" s="132"/>
      <c r="VXE3218" s="132"/>
      <c r="VXF3218" s="132"/>
      <c r="VXG3218" s="132"/>
      <c r="VXH3218" s="132"/>
      <c r="VXI3218" s="132"/>
      <c r="VXJ3218" s="132"/>
      <c r="VXK3218" s="132"/>
      <c r="VXL3218" s="132"/>
      <c r="VXM3218" s="132"/>
      <c r="VXN3218" s="132"/>
      <c r="VXO3218" s="132"/>
      <c r="VXP3218" s="132"/>
      <c r="VXQ3218" s="132"/>
      <c r="VXR3218" s="132"/>
      <c r="VXS3218" s="132"/>
      <c r="VXT3218" s="132"/>
      <c r="VXU3218" s="132"/>
      <c r="VXV3218" s="132"/>
      <c r="VXW3218" s="132"/>
      <c r="VXX3218" s="132"/>
      <c r="VXY3218" s="132"/>
      <c r="VXZ3218" s="132"/>
      <c r="VYA3218" s="132"/>
      <c r="VYB3218" s="132"/>
      <c r="VYC3218" s="132"/>
      <c r="VYD3218" s="132"/>
      <c r="VYE3218" s="132"/>
      <c r="VYF3218" s="132"/>
      <c r="VYG3218" s="132"/>
      <c r="VYH3218" s="132"/>
      <c r="VYI3218" s="132"/>
      <c r="VYJ3218" s="132"/>
      <c r="VYK3218" s="132"/>
      <c r="VYL3218" s="132"/>
      <c r="VYM3218" s="132"/>
      <c r="VYN3218" s="132"/>
      <c r="VYO3218" s="132"/>
      <c r="VYP3218" s="132"/>
      <c r="VYQ3218" s="132"/>
      <c r="VYR3218" s="132"/>
      <c r="VYS3218" s="132"/>
      <c r="VYT3218" s="132"/>
      <c r="VYU3218" s="132"/>
      <c r="VYV3218" s="132"/>
      <c r="VYW3218" s="132"/>
      <c r="VYX3218" s="132"/>
      <c r="VYY3218" s="132"/>
      <c r="VYZ3218" s="132"/>
      <c r="VZA3218" s="132"/>
      <c r="VZB3218" s="132"/>
      <c r="VZC3218" s="132"/>
      <c r="VZD3218" s="132"/>
      <c r="VZE3218" s="132"/>
      <c r="VZF3218" s="132"/>
      <c r="VZG3218" s="132"/>
      <c r="VZH3218" s="132"/>
      <c r="VZI3218" s="132"/>
      <c r="VZJ3218" s="132"/>
      <c r="VZK3218" s="132"/>
      <c r="VZL3218" s="132"/>
      <c r="VZM3218" s="132"/>
      <c r="VZN3218" s="132"/>
      <c r="VZO3218" s="132"/>
      <c r="VZP3218" s="132"/>
      <c r="VZQ3218" s="132"/>
      <c r="VZR3218" s="132"/>
      <c r="VZS3218" s="132"/>
      <c r="VZT3218" s="132"/>
      <c r="VZU3218" s="132"/>
      <c r="VZV3218" s="132"/>
      <c r="VZW3218" s="132"/>
      <c r="VZX3218" s="132"/>
      <c r="VZY3218" s="132"/>
      <c r="VZZ3218" s="132"/>
      <c r="WAA3218" s="132"/>
      <c r="WAB3218" s="132"/>
      <c r="WAC3218" s="132"/>
      <c r="WAD3218" s="132"/>
      <c r="WAE3218" s="132"/>
      <c r="WAF3218" s="132"/>
      <c r="WAG3218" s="132"/>
      <c r="WAH3218" s="132"/>
      <c r="WAI3218" s="132"/>
      <c r="WAJ3218" s="132"/>
      <c r="WAK3218" s="132"/>
      <c r="WAL3218" s="132"/>
      <c r="WAM3218" s="132"/>
      <c r="WAN3218" s="132"/>
      <c r="WAO3218" s="132"/>
      <c r="WAP3218" s="132"/>
      <c r="WAQ3218" s="132"/>
      <c r="WAR3218" s="132"/>
      <c r="WAS3218" s="132"/>
      <c r="WAT3218" s="132"/>
      <c r="WAU3218" s="132"/>
      <c r="WAV3218" s="132"/>
      <c r="WAW3218" s="132"/>
      <c r="WAX3218" s="132"/>
      <c r="WAY3218" s="132"/>
      <c r="WAZ3218" s="132"/>
      <c r="WBA3218" s="132"/>
      <c r="WBB3218" s="132"/>
      <c r="WBC3218" s="132"/>
      <c r="WBD3218" s="132"/>
      <c r="WBE3218" s="132"/>
      <c r="WBF3218" s="132"/>
      <c r="WBG3218" s="132"/>
      <c r="WBH3218" s="132"/>
      <c r="WBI3218" s="132"/>
      <c r="WBJ3218" s="132"/>
      <c r="WBK3218" s="132"/>
      <c r="WBL3218" s="132"/>
      <c r="WBM3218" s="132"/>
      <c r="WBN3218" s="132"/>
      <c r="WBO3218" s="132"/>
      <c r="WBP3218" s="132"/>
      <c r="WBQ3218" s="132"/>
      <c r="WBR3218" s="132"/>
      <c r="WBS3218" s="132"/>
      <c r="WBT3218" s="132"/>
      <c r="WBU3218" s="132"/>
      <c r="WBV3218" s="132"/>
      <c r="WBW3218" s="132"/>
      <c r="WBX3218" s="132"/>
      <c r="WBY3218" s="132"/>
      <c r="WBZ3218" s="132"/>
      <c r="WCA3218" s="132"/>
      <c r="WCB3218" s="132"/>
      <c r="WCC3218" s="132"/>
      <c r="WCD3218" s="132"/>
      <c r="WCE3218" s="132"/>
      <c r="WCF3218" s="132"/>
      <c r="WCG3218" s="132"/>
      <c r="WCH3218" s="132"/>
      <c r="WCI3218" s="132"/>
      <c r="WCJ3218" s="132"/>
      <c r="WCK3218" s="132"/>
      <c r="WCL3218" s="132"/>
      <c r="WCM3218" s="132"/>
      <c r="WCN3218" s="132"/>
      <c r="WCO3218" s="132"/>
      <c r="WCP3218" s="132"/>
      <c r="WCQ3218" s="132"/>
      <c r="WCR3218" s="132"/>
      <c r="WCS3218" s="132"/>
      <c r="WCT3218" s="132"/>
      <c r="WCU3218" s="132"/>
      <c r="WCV3218" s="132"/>
      <c r="WCW3218" s="132"/>
      <c r="WCX3218" s="132"/>
      <c r="WCY3218" s="132"/>
      <c r="WCZ3218" s="132"/>
      <c r="WDA3218" s="132"/>
      <c r="WDB3218" s="132"/>
      <c r="WDC3218" s="132"/>
      <c r="WDD3218" s="132"/>
      <c r="WDE3218" s="132"/>
      <c r="WDF3218" s="132"/>
      <c r="WDG3218" s="132"/>
      <c r="WDH3218" s="132"/>
      <c r="WDI3218" s="132"/>
      <c r="WDJ3218" s="132"/>
      <c r="WDK3218" s="132"/>
      <c r="WDL3218" s="132"/>
      <c r="WDM3218" s="132"/>
      <c r="WDN3218" s="132"/>
      <c r="WDO3218" s="132"/>
      <c r="WDP3218" s="132"/>
      <c r="WDQ3218" s="132"/>
      <c r="WDR3218" s="132"/>
      <c r="WDS3218" s="132"/>
      <c r="WDT3218" s="132"/>
      <c r="WDU3218" s="132"/>
      <c r="WDV3218" s="132"/>
      <c r="WDW3218" s="132"/>
      <c r="WDX3218" s="132"/>
      <c r="WDY3218" s="132"/>
      <c r="WDZ3218" s="132"/>
      <c r="WEA3218" s="132"/>
      <c r="WEB3218" s="132"/>
      <c r="WEC3218" s="132"/>
      <c r="WED3218" s="132"/>
      <c r="WEE3218" s="132"/>
      <c r="WEF3218" s="132"/>
      <c r="WEG3218" s="132"/>
      <c r="WEH3218" s="132"/>
      <c r="WEI3218" s="132"/>
      <c r="WEJ3218" s="132"/>
      <c r="WEK3218" s="132"/>
      <c r="WEL3218" s="132"/>
      <c r="WEM3218" s="132"/>
      <c r="WEN3218" s="132"/>
      <c r="WEO3218" s="132"/>
      <c r="WEP3218" s="132"/>
      <c r="WEQ3218" s="132"/>
      <c r="WER3218" s="132"/>
      <c r="WES3218" s="132"/>
      <c r="WET3218" s="132"/>
      <c r="WEU3218" s="132"/>
      <c r="WEV3218" s="132"/>
      <c r="WEW3218" s="132"/>
      <c r="WEX3218" s="132"/>
      <c r="WEY3218" s="132"/>
      <c r="WEZ3218" s="132"/>
      <c r="WFA3218" s="132"/>
      <c r="WFB3218" s="132"/>
      <c r="WFC3218" s="132"/>
      <c r="WFD3218" s="132"/>
      <c r="WFE3218" s="132"/>
      <c r="WFF3218" s="132"/>
      <c r="WFG3218" s="132"/>
      <c r="WFH3218" s="132"/>
      <c r="WFI3218" s="132"/>
      <c r="WFJ3218" s="132"/>
      <c r="WFK3218" s="132"/>
      <c r="WFL3218" s="132"/>
      <c r="WFM3218" s="132"/>
      <c r="WFN3218" s="132"/>
      <c r="WFO3218" s="132"/>
      <c r="WFP3218" s="132"/>
      <c r="WFQ3218" s="132"/>
      <c r="WFR3218" s="132"/>
      <c r="WFS3218" s="132"/>
      <c r="WFT3218" s="132"/>
      <c r="WFU3218" s="132"/>
      <c r="WFV3218" s="132"/>
      <c r="WFW3218" s="132"/>
      <c r="WFX3218" s="132"/>
      <c r="WFY3218" s="132"/>
      <c r="WFZ3218" s="132"/>
      <c r="WGA3218" s="132"/>
      <c r="WGB3218" s="132"/>
      <c r="WGC3218" s="132"/>
      <c r="WGD3218" s="132"/>
      <c r="WGE3218" s="132"/>
      <c r="WGF3218" s="132"/>
      <c r="WGG3218" s="132"/>
      <c r="WGH3218" s="132"/>
      <c r="WGI3218" s="132"/>
      <c r="WGJ3218" s="132"/>
      <c r="WGK3218" s="132"/>
      <c r="WGL3218" s="132"/>
      <c r="WGM3218" s="132"/>
      <c r="WGN3218" s="132"/>
      <c r="WGO3218" s="132"/>
      <c r="WGP3218" s="132"/>
      <c r="WGQ3218" s="132"/>
      <c r="WGR3218" s="132"/>
      <c r="WGS3218" s="132"/>
      <c r="WGT3218" s="132"/>
      <c r="WGU3218" s="132"/>
      <c r="WGV3218" s="132"/>
      <c r="WGW3218" s="132"/>
      <c r="WGX3218" s="132"/>
      <c r="WGY3218" s="132"/>
      <c r="WGZ3218" s="132"/>
      <c r="WHA3218" s="132"/>
      <c r="WHB3218" s="132"/>
      <c r="WHC3218" s="132"/>
      <c r="WHD3218" s="132"/>
      <c r="WHE3218" s="132"/>
      <c r="WHF3218" s="132"/>
      <c r="WHG3218" s="132"/>
      <c r="WHH3218" s="132"/>
      <c r="WHI3218" s="132"/>
      <c r="WHJ3218" s="132"/>
      <c r="WHK3218" s="132"/>
      <c r="WHL3218" s="132"/>
      <c r="WHM3218" s="132"/>
      <c r="WHN3218" s="132"/>
      <c r="WHO3218" s="132"/>
      <c r="WHP3218" s="132"/>
      <c r="WHQ3218" s="132"/>
      <c r="WHR3218" s="132"/>
      <c r="WHS3218" s="132"/>
      <c r="WHT3218" s="132"/>
      <c r="WHU3218" s="132"/>
      <c r="WHV3218" s="132"/>
      <c r="WHW3218" s="132"/>
      <c r="WHX3218" s="132"/>
      <c r="WHY3218" s="132"/>
      <c r="WHZ3218" s="132"/>
      <c r="WIA3218" s="132"/>
      <c r="WIB3218" s="132"/>
      <c r="WIC3218" s="132"/>
      <c r="WID3218" s="132"/>
      <c r="WIE3218" s="132"/>
      <c r="WIF3218" s="132"/>
      <c r="WIG3218" s="132"/>
      <c r="WIH3218" s="132"/>
      <c r="WII3218" s="132"/>
      <c r="WIJ3218" s="132"/>
      <c r="WIK3218" s="132"/>
      <c r="WIL3218" s="132"/>
      <c r="WIM3218" s="132"/>
      <c r="WIN3218" s="132"/>
      <c r="WIO3218" s="132"/>
      <c r="WIP3218" s="132"/>
      <c r="WIQ3218" s="132"/>
      <c r="WIR3218" s="132"/>
      <c r="WIS3218" s="132"/>
      <c r="WIT3218" s="132"/>
      <c r="WIU3218" s="132"/>
      <c r="WIV3218" s="132"/>
      <c r="WIW3218" s="132"/>
      <c r="WIX3218" s="132"/>
      <c r="WIY3218" s="132"/>
      <c r="WIZ3218" s="132"/>
      <c r="WJA3218" s="132"/>
      <c r="WJB3218" s="132"/>
      <c r="WJC3218" s="132"/>
      <c r="WJD3218" s="132"/>
      <c r="WJE3218" s="132"/>
      <c r="WJF3218" s="132"/>
      <c r="WJG3218" s="132"/>
      <c r="WJH3218" s="132"/>
      <c r="WJI3218" s="132"/>
      <c r="WJJ3218" s="132"/>
      <c r="WJK3218" s="132"/>
      <c r="WJL3218" s="132"/>
      <c r="WJM3218" s="132"/>
      <c r="WJN3218" s="132"/>
      <c r="WJO3218" s="132"/>
      <c r="WJP3218" s="132"/>
      <c r="WJQ3218" s="132"/>
      <c r="WJR3218" s="132"/>
      <c r="WJS3218" s="132"/>
      <c r="WJT3218" s="132"/>
      <c r="WJU3218" s="132"/>
      <c r="WJV3218" s="132"/>
      <c r="WJW3218" s="132"/>
      <c r="WJX3218" s="132"/>
      <c r="WJY3218" s="132"/>
      <c r="WJZ3218" s="132"/>
      <c r="WKA3218" s="132"/>
      <c r="WKB3218" s="132"/>
      <c r="WKC3218" s="132"/>
      <c r="WKD3218" s="132"/>
      <c r="WKE3218" s="132"/>
      <c r="WKF3218" s="132"/>
      <c r="WKG3218" s="132"/>
      <c r="WKH3218" s="132"/>
      <c r="WKI3218" s="132"/>
      <c r="WKJ3218" s="132"/>
      <c r="WKK3218" s="132"/>
      <c r="WKL3218" s="132"/>
      <c r="WKM3218" s="132"/>
      <c r="WKN3218" s="132"/>
      <c r="WKO3218" s="132"/>
      <c r="WKP3218" s="132"/>
      <c r="WKQ3218" s="132"/>
      <c r="WKR3218" s="132"/>
      <c r="WKS3218" s="132"/>
      <c r="WKT3218" s="132"/>
      <c r="WKU3218" s="132"/>
      <c r="WKV3218" s="132"/>
      <c r="WKW3218" s="132"/>
      <c r="WKX3218" s="132"/>
      <c r="WKY3218" s="132"/>
      <c r="WKZ3218" s="132"/>
      <c r="WLA3218" s="132"/>
      <c r="WLB3218" s="132"/>
      <c r="WLC3218" s="132"/>
      <c r="WLD3218" s="132"/>
      <c r="WLE3218" s="132"/>
      <c r="WLF3218" s="132"/>
      <c r="WLG3218" s="132"/>
      <c r="WLH3218" s="132"/>
      <c r="WLI3218" s="132"/>
      <c r="WLJ3218" s="132"/>
      <c r="WLK3218" s="132"/>
      <c r="WLL3218" s="132"/>
      <c r="WLM3218" s="132"/>
      <c r="WLN3218" s="132"/>
      <c r="WLO3218" s="132"/>
      <c r="WLP3218" s="132"/>
      <c r="WLQ3218" s="132"/>
      <c r="WLR3218" s="132"/>
      <c r="WLS3218" s="132"/>
      <c r="WLT3218" s="132"/>
      <c r="WLU3218" s="132"/>
      <c r="WLV3218" s="132"/>
      <c r="WLW3218" s="132"/>
      <c r="WLX3218" s="132"/>
      <c r="WLY3218" s="132"/>
      <c r="WLZ3218" s="132"/>
      <c r="WMA3218" s="132"/>
      <c r="WMB3218" s="132"/>
      <c r="WMC3218" s="132"/>
      <c r="WMD3218" s="132"/>
      <c r="WME3218" s="132"/>
      <c r="WMF3218" s="132"/>
      <c r="WMG3218" s="132"/>
      <c r="WMH3218" s="132"/>
      <c r="WMI3218" s="132"/>
      <c r="WMJ3218" s="132"/>
      <c r="WMK3218" s="132"/>
      <c r="WML3218" s="132"/>
      <c r="WMM3218" s="132"/>
      <c r="WMN3218" s="132"/>
      <c r="WMO3218" s="132"/>
      <c r="WMP3218" s="132"/>
      <c r="WMQ3218" s="132"/>
      <c r="WMR3218" s="132"/>
      <c r="WMS3218" s="132"/>
      <c r="WMT3218" s="132"/>
      <c r="WMU3218" s="132"/>
      <c r="WMV3218" s="132"/>
      <c r="WMW3218" s="132"/>
      <c r="WMX3218" s="132"/>
      <c r="WMY3218" s="132"/>
      <c r="WMZ3218" s="132"/>
      <c r="WNA3218" s="132"/>
      <c r="WNB3218" s="132"/>
      <c r="WNC3218" s="132"/>
      <c r="WND3218" s="132"/>
      <c r="WNE3218" s="132"/>
      <c r="WNF3218" s="132"/>
      <c r="WNG3218" s="132"/>
      <c r="WNH3218" s="132"/>
      <c r="WNI3218" s="132"/>
      <c r="WNJ3218" s="132"/>
      <c r="WNK3218" s="132"/>
      <c r="WNL3218" s="132"/>
      <c r="WNM3218" s="132"/>
      <c r="WNN3218" s="132"/>
      <c r="WNO3218" s="132"/>
      <c r="WNP3218" s="132"/>
      <c r="WNQ3218" s="132"/>
      <c r="WNR3218" s="132"/>
      <c r="WNS3218" s="132"/>
      <c r="WNT3218" s="132"/>
      <c r="WNU3218" s="132"/>
      <c r="WNV3218" s="132"/>
      <c r="WNW3218" s="132"/>
      <c r="WNX3218" s="132"/>
      <c r="WNY3218" s="132"/>
      <c r="WNZ3218" s="132"/>
      <c r="WOA3218" s="132"/>
      <c r="WOB3218" s="132"/>
      <c r="WOC3218" s="132"/>
      <c r="WOD3218" s="132"/>
      <c r="WOE3218" s="132"/>
      <c r="WOF3218" s="132"/>
      <c r="WOG3218" s="132"/>
      <c r="WOH3218" s="132"/>
      <c r="WOI3218" s="132"/>
      <c r="WOJ3218" s="132"/>
      <c r="WOK3218" s="132"/>
      <c r="WOL3218" s="132"/>
      <c r="WOM3218" s="132"/>
      <c r="WON3218" s="132"/>
      <c r="WOO3218" s="132"/>
      <c r="WOP3218" s="132"/>
      <c r="WOQ3218" s="132"/>
      <c r="WOR3218" s="132"/>
      <c r="WOS3218" s="132"/>
      <c r="WOT3218" s="132"/>
      <c r="WOU3218" s="132"/>
      <c r="WOV3218" s="132"/>
      <c r="WOW3218" s="132"/>
      <c r="WOX3218" s="132"/>
      <c r="WOY3218" s="132"/>
      <c r="WOZ3218" s="132"/>
      <c r="WPA3218" s="132"/>
      <c r="WPB3218" s="132"/>
      <c r="WPC3218" s="132"/>
      <c r="WPD3218" s="132"/>
      <c r="WPE3218" s="132"/>
      <c r="WPF3218" s="132"/>
      <c r="WPG3218" s="132"/>
      <c r="WPH3218" s="132"/>
      <c r="WPI3218" s="132"/>
      <c r="WPJ3218" s="132"/>
      <c r="WPK3218" s="132"/>
      <c r="WPL3218" s="132"/>
      <c r="WPM3218" s="132"/>
      <c r="WPN3218" s="132"/>
      <c r="WPO3218" s="132"/>
      <c r="WPP3218" s="132"/>
      <c r="WPQ3218" s="132"/>
      <c r="WPR3218" s="132"/>
      <c r="WPS3218" s="132"/>
      <c r="WPT3218" s="132"/>
      <c r="WPU3218" s="132"/>
      <c r="WPV3218" s="132"/>
      <c r="WPW3218" s="132"/>
      <c r="WPX3218" s="132"/>
      <c r="WPY3218" s="132"/>
      <c r="WPZ3218" s="132"/>
      <c r="WQA3218" s="132"/>
      <c r="WQB3218" s="132"/>
      <c r="WQC3218" s="132"/>
      <c r="WQD3218" s="132"/>
      <c r="WQE3218" s="132"/>
      <c r="WQF3218" s="132"/>
      <c r="WQG3218" s="132"/>
      <c r="WQH3218" s="132"/>
      <c r="WQI3218" s="132"/>
      <c r="WQJ3218" s="132"/>
      <c r="WQK3218" s="132"/>
      <c r="WQL3218" s="132"/>
      <c r="WQM3218" s="132"/>
      <c r="WQN3218" s="132"/>
      <c r="WQO3218" s="132"/>
      <c r="WQP3218" s="132"/>
      <c r="WQQ3218" s="132"/>
      <c r="WQR3218" s="132"/>
      <c r="WQS3218" s="132"/>
      <c r="WQT3218" s="132"/>
      <c r="WQU3218" s="132"/>
      <c r="WQV3218" s="132"/>
      <c r="WQW3218" s="132"/>
      <c r="WQX3218" s="132"/>
      <c r="WQY3218" s="132"/>
      <c r="WQZ3218" s="132"/>
      <c r="WRA3218" s="132"/>
      <c r="WRB3218" s="132"/>
      <c r="WRC3218" s="132"/>
      <c r="WRD3218" s="132"/>
      <c r="WRE3218" s="132"/>
      <c r="WRF3218" s="132"/>
      <c r="WRG3218" s="132"/>
      <c r="WRH3218" s="132"/>
      <c r="WRI3218" s="132"/>
      <c r="WRJ3218" s="132"/>
      <c r="WRK3218" s="132"/>
      <c r="WRL3218" s="132"/>
      <c r="WRM3218" s="132"/>
      <c r="WRN3218" s="132"/>
      <c r="WRO3218" s="132"/>
      <c r="WRP3218" s="132"/>
      <c r="WRQ3218" s="132"/>
      <c r="WRR3218" s="132"/>
      <c r="WRS3218" s="132"/>
      <c r="WRT3218" s="132"/>
      <c r="WRU3218" s="132"/>
      <c r="WRV3218" s="132"/>
      <c r="WRW3218" s="132"/>
      <c r="WRX3218" s="132"/>
      <c r="WRY3218" s="132"/>
      <c r="WRZ3218" s="132"/>
      <c r="WSA3218" s="132"/>
      <c r="WSB3218" s="132"/>
      <c r="WSC3218" s="132"/>
      <c r="WSD3218" s="132"/>
      <c r="WSE3218" s="132"/>
      <c r="WSF3218" s="132"/>
      <c r="WSG3218" s="132"/>
      <c r="WSH3218" s="132"/>
      <c r="WSI3218" s="132"/>
      <c r="WSJ3218" s="132"/>
      <c r="WSK3218" s="132"/>
      <c r="WSL3218" s="132"/>
      <c r="WSM3218" s="132"/>
      <c r="WSN3218" s="132"/>
      <c r="WSO3218" s="132"/>
      <c r="WSP3218" s="132"/>
      <c r="WSQ3218" s="132"/>
      <c r="WSR3218" s="132"/>
      <c r="WSS3218" s="132"/>
      <c r="WST3218" s="132"/>
      <c r="WSU3218" s="132"/>
      <c r="WSV3218" s="132"/>
      <c r="WSW3218" s="132"/>
      <c r="WSX3218" s="132"/>
      <c r="WSY3218" s="132"/>
      <c r="WSZ3218" s="132"/>
      <c r="WTA3218" s="132"/>
      <c r="WTB3218" s="132"/>
      <c r="WTC3218" s="132"/>
      <c r="WTD3218" s="132"/>
      <c r="WTE3218" s="132"/>
      <c r="WTF3218" s="132"/>
      <c r="WTG3218" s="132"/>
      <c r="WTH3218" s="132"/>
      <c r="WTI3218" s="132"/>
      <c r="WTJ3218" s="132"/>
      <c r="WTK3218" s="132"/>
      <c r="WTL3218" s="132"/>
      <c r="WTM3218" s="132"/>
      <c r="WTN3218" s="132"/>
      <c r="WTO3218" s="132"/>
      <c r="WTP3218" s="132"/>
      <c r="WTQ3218" s="132"/>
      <c r="WTR3218" s="132"/>
      <c r="WTS3218" s="132"/>
      <c r="WTT3218" s="132"/>
      <c r="WTU3218" s="132"/>
      <c r="WTV3218" s="132"/>
      <c r="WTW3218" s="132"/>
      <c r="WTX3218" s="132"/>
      <c r="WTY3218" s="132"/>
      <c r="WTZ3218" s="132"/>
      <c r="WUA3218" s="132"/>
      <c r="WUB3218" s="132"/>
      <c r="WUC3218" s="132"/>
      <c r="WUD3218" s="132"/>
      <c r="WUE3218" s="132"/>
      <c r="WUF3218" s="132"/>
      <c r="WUG3218" s="132"/>
      <c r="WUH3218" s="132"/>
      <c r="WUI3218" s="132"/>
      <c r="WUJ3218" s="132"/>
      <c r="WUK3218" s="132"/>
      <c r="WUL3218" s="132"/>
      <c r="WUM3218" s="132"/>
      <c r="WUN3218" s="132"/>
      <c r="WUO3218" s="132"/>
      <c r="WUP3218" s="132"/>
      <c r="WUQ3218" s="132"/>
      <c r="WUR3218" s="132"/>
      <c r="WUS3218" s="132"/>
      <c r="WUT3218" s="132"/>
      <c r="WUU3218" s="132"/>
      <c r="WUV3218" s="132"/>
      <c r="WUW3218" s="132"/>
      <c r="WUX3218" s="132"/>
      <c r="WUY3218" s="132"/>
      <c r="WUZ3218" s="132"/>
      <c r="WVA3218" s="132"/>
      <c r="WVB3218" s="132"/>
      <c r="WVC3218" s="132"/>
      <c r="WVD3218" s="132"/>
      <c r="WVE3218" s="132"/>
      <c r="WVF3218" s="132"/>
      <c r="WVG3218" s="132"/>
      <c r="WVH3218" s="132"/>
      <c r="WVI3218" s="132"/>
      <c r="WVJ3218" s="132"/>
      <c r="WVK3218" s="132"/>
      <c r="WVL3218" s="132"/>
      <c r="WVM3218" s="132"/>
      <c r="WVN3218" s="132"/>
      <c r="WVO3218" s="132"/>
      <c r="WVP3218" s="132"/>
      <c r="WVQ3218" s="132"/>
      <c r="WVR3218" s="132"/>
      <c r="WVS3218" s="132"/>
      <c r="WVT3218" s="132"/>
      <c r="WVU3218" s="132"/>
      <c r="WVV3218" s="132"/>
      <c r="WVW3218" s="132"/>
      <c r="WVX3218" s="132"/>
      <c r="WVY3218" s="132"/>
      <c r="WVZ3218" s="132"/>
      <c r="WWA3218" s="132"/>
      <c r="WWB3218" s="132"/>
      <c r="WWC3218" s="132"/>
      <c r="WWD3218" s="132"/>
      <c r="WWE3218" s="132"/>
      <c r="WWF3218" s="132"/>
      <c r="WWG3218" s="132"/>
      <c r="WWH3218" s="132"/>
      <c r="WWI3218" s="132"/>
      <c r="WWJ3218" s="132"/>
      <c r="WWK3218" s="132"/>
      <c r="WWL3218" s="132"/>
      <c r="WWM3218" s="132"/>
      <c r="WWN3218" s="132"/>
      <c r="WWO3218" s="132"/>
      <c r="WWP3218" s="132"/>
      <c r="WWQ3218" s="132"/>
      <c r="WWR3218" s="132"/>
      <c r="WWS3218" s="132"/>
      <c r="WWT3218" s="132"/>
      <c r="WWU3218" s="132"/>
      <c r="WWV3218" s="132"/>
      <c r="WWW3218" s="132"/>
      <c r="WWX3218" s="132"/>
      <c r="WWY3218" s="132"/>
      <c r="WWZ3218" s="132"/>
      <c r="WXA3218" s="132"/>
      <c r="WXB3218" s="132"/>
      <c r="WXC3218" s="132"/>
      <c r="WXD3218" s="132"/>
      <c r="WXE3218" s="132"/>
      <c r="WXF3218" s="132"/>
      <c r="WXG3218" s="132"/>
      <c r="WXH3218" s="132"/>
      <c r="WXI3218" s="132"/>
      <c r="WXJ3218" s="132"/>
      <c r="WXK3218" s="132"/>
      <c r="WXL3218" s="132"/>
      <c r="WXM3218" s="132"/>
      <c r="WXN3218" s="132"/>
      <c r="WXO3218" s="132"/>
      <c r="WXP3218" s="132"/>
      <c r="WXQ3218" s="132"/>
      <c r="WXR3218" s="132"/>
      <c r="WXS3218" s="132"/>
      <c r="WXT3218" s="132"/>
      <c r="WXU3218" s="132"/>
      <c r="WXV3218" s="132"/>
      <c r="WXW3218" s="132"/>
      <c r="WXX3218" s="132"/>
      <c r="WXY3218" s="132"/>
      <c r="WXZ3218" s="132"/>
      <c r="WYA3218" s="132"/>
      <c r="WYB3218" s="132"/>
      <c r="WYC3218" s="132"/>
      <c r="WYD3218" s="132"/>
      <c r="WYE3218" s="132"/>
      <c r="WYF3218" s="132"/>
      <c r="WYG3218" s="132"/>
      <c r="WYH3218" s="132"/>
      <c r="WYI3218" s="132"/>
      <c r="WYJ3218" s="132"/>
      <c r="WYK3218" s="132"/>
      <c r="WYL3218" s="132"/>
      <c r="WYM3218" s="132"/>
      <c r="WYN3218" s="132"/>
      <c r="WYO3218" s="132"/>
      <c r="WYP3218" s="132"/>
      <c r="WYQ3218" s="132"/>
      <c r="WYR3218" s="132"/>
      <c r="WYS3218" s="132"/>
      <c r="WYT3218" s="132"/>
      <c r="WYU3218" s="132"/>
      <c r="WYV3218" s="132"/>
      <c r="WYW3218" s="132"/>
      <c r="WYX3218" s="132"/>
      <c r="WYY3218" s="132"/>
      <c r="WYZ3218" s="132"/>
      <c r="WZA3218" s="132"/>
      <c r="WZB3218" s="132"/>
      <c r="WZC3218" s="132"/>
      <c r="WZD3218" s="132"/>
      <c r="WZE3218" s="132"/>
      <c r="WZF3218" s="132"/>
      <c r="WZG3218" s="132"/>
      <c r="WZH3218" s="132"/>
      <c r="WZI3218" s="132"/>
      <c r="WZJ3218" s="132"/>
      <c r="WZK3218" s="132"/>
      <c r="WZL3218" s="132"/>
      <c r="WZM3218" s="132"/>
      <c r="WZN3218" s="132"/>
      <c r="WZO3218" s="132"/>
      <c r="WZP3218" s="132"/>
      <c r="WZQ3218" s="132"/>
      <c r="WZR3218" s="132"/>
      <c r="WZS3218" s="132"/>
      <c r="WZT3218" s="132"/>
      <c r="WZU3218" s="132"/>
      <c r="WZV3218" s="132"/>
      <c r="WZW3218" s="132"/>
      <c r="WZX3218" s="132"/>
      <c r="WZY3218" s="132"/>
      <c r="WZZ3218" s="132"/>
      <c r="XAA3218" s="132"/>
      <c r="XAB3218" s="132"/>
      <c r="XAC3218" s="132"/>
      <c r="XAD3218" s="132"/>
      <c r="XAE3218" s="132"/>
      <c r="XAF3218" s="132"/>
      <c r="XAG3218" s="132"/>
      <c r="XAH3218" s="132"/>
      <c r="XAI3218" s="132"/>
      <c r="XAJ3218" s="132"/>
      <c r="XAK3218" s="132"/>
      <c r="XAL3218" s="132"/>
      <c r="XAM3218" s="132"/>
      <c r="XAN3218" s="132"/>
      <c r="XAO3218" s="132"/>
      <c r="XAP3218" s="132"/>
      <c r="XAQ3218" s="132"/>
      <c r="XAR3218" s="132"/>
      <c r="XAS3218" s="132"/>
      <c r="XAT3218" s="132"/>
      <c r="XAU3218" s="132"/>
      <c r="XAV3218" s="132"/>
      <c r="XAW3218" s="132"/>
      <c r="XAX3218" s="132"/>
      <c r="XAY3218" s="132"/>
      <c r="XAZ3218" s="132"/>
      <c r="XBA3218" s="132"/>
      <c r="XBB3218" s="132"/>
      <c r="XBC3218" s="132"/>
      <c r="XBD3218" s="132"/>
      <c r="XBE3218" s="132"/>
      <c r="XBF3218" s="132"/>
      <c r="XBG3218" s="132"/>
      <c r="XBH3218" s="132"/>
      <c r="XBI3218" s="132"/>
      <c r="XBJ3218" s="132"/>
      <c r="XBK3218" s="132"/>
      <c r="XBL3218" s="132"/>
      <c r="XBM3218" s="132"/>
      <c r="XBN3218" s="132"/>
      <c r="XBO3218" s="132"/>
      <c r="XBP3218" s="132"/>
      <c r="XBQ3218" s="132"/>
      <c r="XBR3218" s="132"/>
      <c r="XBS3218" s="132"/>
      <c r="XBT3218" s="132"/>
      <c r="XBU3218" s="132"/>
      <c r="XBV3218" s="132"/>
      <c r="XBW3218" s="132"/>
      <c r="XBX3218" s="132"/>
      <c r="XBY3218" s="132"/>
      <c r="XBZ3218" s="132"/>
      <c r="XCA3218" s="132"/>
      <c r="XCB3218" s="132"/>
      <c r="XCC3218" s="132"/>
      <c r="XCD3218" s="132"/>
      <c r="XCE3218" s="132"/>
      <c r="XCF3218" s="132"/>
      <c r="XCG3218" s="132"/>
      <c r="XCH3218" s="132"/>
      <c r="XCI3218" s="132"/>
      <c r="XCJ3218" s="132"/>
      <c r="XCK3218" s="132"/>
      <c r="XCL3218" s="132"/>
      <c r="XCM3218" s="132"/>
      <c r="XCN3218" s="132"/>
      <c r="XCO3218" s="132"/>
      <c r="XCP3218" s="132"/>
      <c r="XCQ3218" s="132"/>
      <c r="XCR3218" s="132"/>
      <c r="XCS3218" s="132"/>
      <c r="XCT3218" s="132"/>
      <c r="XCU3218" s="132"/>
      <c r="XCV3218" s="132"/>
      <c r="XCW3218" s="132"/>
      <c r="XCX3218" s="132"/>
      <c r="XCY3218" s="132"/>
      <c r="XCZ3218" s="132"/>
      <c r="XDA3218" s="132"/>
      <c r="XDB3218" s="132"/>
      <c r="XDC3218" s="132"/>
      <c r="XDD3218" s="132"/>
      <c r="XDE3218" s="132"/>
      <c r="XDF3218" s="132"/>
      <c r="XDG3218" s="132"/>
      <c r="XDH3218" s="132"/>
      <c r="XDI3218" s="132"/>
      <c r="XDJ3218" s="132"/>
      <c r="XDK3218" s="132"/>
      <c r="XDL3218" s="132"/>
      <c r="XDM3218" s="132"/>
      <c r="XDN3218" s="132"/>
      <c r="XDO3218" s="132"/>
      <c r="XDP3218" s="132"/>
      <c r="XDQ3218" s="132"/>
      <c r="XDR3218" s="132"/>
      <c r="XDS3218" s="132"/>
      <c r="XDT3218" s="132"/>
      <c r="XDU3218" s="132"/>
      <c r="XDV3218" s="132"/>
      <c r="XDW3218" s="132"/>
      <c r="XDX3218" s="132"/>
      <c r="XDY3218" s="132"/>
      <c r="XDZ3218" s="132"/>
      <c r="XEA3218" s="132"/>
      <c r="XEB3218" s="132"/>
      <c r="XEC3218" s="132"/>
      <c r="XED3218" s="132"/>
      <c r="XEE3218" s="132"/>
      <c r="XEF3218" s="132"/>
      <c r="XEG3218" s="132"/>
      <c r="XEH3218" s="132"/>
      <c r="XEI3218" s="132"/>
      <c r="XEJ3218" s="132"/>
      <c r="XEK3218" s="132"/>
      <c r="XEL3218" s="132"/>
      <c r="XEM3218" s="132"/>
      <c r="XEN3218" s="132"/>
      <c r="XEO3218" s="132"/>
      <c r="XEP3218" s="132"/>
      <c r="XEQ3218" s="132"/>
      <c r="XER3218" s="132"/>
      <c r="XES3218" s="132"/>
      <c r="XET3218" s="132"/>
      <c r="XEU3218" s="132"/>
      <c r="XEV3218" s="132"/>
      <c r="XEW3218" s="132"/>
      <c r="XEX3218" s="132"/>
      <c r="XEY3218" s="132"/>
      <c r="XEZ3218" s="132"/>
      <c r="XFA3218" s="132"/>
      <c r="XFB3218" s="132"/>
      <c r="XFC3218" s="132"/>
      <c r="XFD3218" s="132"/>
    </row>
    <row r="3219" s="14" customFormat="1" ht="40.5" spans="1:16384">
      <c r="A3219" s="132">
        <v>3216</v>
      </c>
      <c r="B3219" s="132" t="s">
        <v>4887</v>
      </c>
      <c r="C3219" s="132" t="s">
        <v>40</v>
      </c>
      <c r="D3219" s="132" t="s">
        <v>4888</v>
      </c>
      <c r="E3219" s="132" t="s">
        <v>4886</v>
      </c>
      <c r="F3219" s="132">
        <v>0.9577</v>
      </c>
      <c r="G3219" s="132"/>
      <c r="H3219" s="132">
        <v>0.9</v>
      </c>
      <c r="I3219" s="132">
        <v>0.8837</v>
      </c>
      <c r="J3219" s="132"/>
      <c r="K3219" s="132"/>
      <c r="L3219" s="132">
        <v>0.8981</v>
      </c>
      <c r="M3219" s="132"/>
      <c r="N3219" s="132"/>
      <c r="O3219" s="132"/>
      <c r="P3219" s="132"/>
      <c r="Q3219" s="132"/>
      <c r="R3219" s="132">
        <v>0.9303</v>
      </c>
      <c r="S3219" s="132"/>
      <c r="T3219" s="132"/>
      <c r="U3219" s="132"/>
      <c r="V3219" s="132"/>
      <c r="W3219" s="132">
        <v>0.897</v>
      </c>
      <c r="X3219" s="132"/>
      <c r="Y3219" s="132"/>
      <c r="Z3219" s="132"/>
      <c r="AA3219" s="132">
        <v>0.7607</v>
      </c>
      <c r="AB3219" s="132"/>
      <c r="AC3219" s="132">
        <v>0.9</v>
      </c>
      <c r="AD3219" s="132">
        <v>0.8798</v>
      </c>
      <c r="AE3219" s="132"/>
      <c r="AF3219" s="132"/>
      <c r="AG3219" s="132"/>
      <c r="AH3219" s="132"/>
      <c r="AI3219" s="132">
        <v>0.897</v>
      </c>
      <c r="AJ3219" s="132"/>
      <c r="AK3219" s="132">
        <v>0.8829</v>
      </c>
      <c r="AL3219" s="132"/>
      <c r="AM3219" s="132"/>
      <c r="AN3219" s="132"/>
      <c r="AO3219" s="132"/>
      <c r="AP3219" s="132"/>
      <c r="AQ3219" s="132"/>
      <c r="AR3219" s="132"/>
      <c r="AS3219" s="132"/>
      <c r="AT3219" s="132"/>
      <c r="AU3219" s="132"/>
      <c r="AV3219" s="132"/>
      <c r="AW3219" s="132"/>
      <c r="AX3219" s="132"/>
      <c r="AY3219" s="132"/>
      <c r="AZ3219" s="132"/>
      <c r="BA3219" s="132"/>
      <c r="BB3219" s="132"/>
      <c r="BC3219" s="132"/>
      <c r="BD3219" s="132"/>
      <c r="BE3219" s="132"/>
      <c r="BF3219" s="132"/>
      <c r="BG3219" s="132"/>
      <c r="BH3219" s="132"/>
      <c r="BI3219" s="132"/>
      <c r="BJ3219" s="132"/>
      <c r="BK3219" s="132"/>
      <c r="BL3219" s="132"/>
      <c r="BM3219" s="132"/>
      <c r="BN3219" s="132"/>
      <c r="BO3219" s="132"/>
      <c r="BP3219" s="132"/>
      <c r="BQ3219" s="132"/>
      <c r="BR3219" s="132"/>
      <c r="BS3219" s="132"/>
      <c r="BT3219" s="132"/>
      <c r="BU3219" s="132"/>
      <c r="BV3219" s="132"/>
      <c r="BW3219" s="132"/>
      <c r="BX3219" s="132"/>
      <c r="BY3219" s="132"/>
      <c r="BZ3219" s="132"/>
      <c r="CA3219" s="132"/>
      <c r="CB3219" s="132"/>
      <c r="CC3219" s="132"/>
      <c r="CD3219" s="132"/>
      <c r="CE3219" s="132"/>
      <c r="CF3219" s="132"/>
      <c r="CG3219" s="132"/>
      <c r="CH3219" s="132"/>
      <c r="CI3219" s="132"/>
      <c r="CJ3219" s="132"/>
      <c r="CK3219" s="132"/>
      <c r="CL3219" s="132"/>
      <c r="CM3219" s="132"/>
      <c r="CN3219" s="132"/>
      <c r="CO3219" s="132"/>
      <c r="CP3219" s="132"/>
      <c r="CQ3219" s="132"/>
      <c r="CR3219" s="132"/>
      <c r="CS3219" s="132"/>
      <c r="CT3219" s="132"/>
      <c r="CU3219" s="132"/>
      <c r="CV3219" s="132"/>
      <c r="CW3219" s="132"/>
      <c r="CX3219" s="132"/>
      <c r="CY3219" s="132"/>
      <c r="CZ3219" s="132"/>
      <c r="DA3219" s="132"/>
      <c r="DB3219" s="132"/>
      <c r="DC3219" s="132"/>
      <c r="DD3219" s="132"/>
      <c r="DE3219" s="132"/>
      <c r="DF3219" s="132"/>
      <c r="DG3219" s="132"/>
      <c r="DH3219" s="132"/>
      <c r="DI3219" s="132"/>
      <c r="DJ3219" s="132"/>
      <c r="DK3219" s="132"/>
      <c r="DL3219" s="132"/>
      <c r="DM3219" s="132"/>
      <c r="DN3219" s="132"/>
      <c r="DO3219" s="132"/>
      <c r="DP3219" s="132"/>
      <c r="DQ3219" s="132"/>
      <c r="DR3219" s="132"/>
      <c r="DS3219" s="132"/>
      <c r="DT3219" s="132"/>
      <c r="DU3219" s="132"/>
      <c r="DV3219" s="132"/>
      <c r="DW3219" s="132"/>
      <c r="DX3219" s="132"/>
      <c r="DY3219" s="132"/>
      <c r="DZ3219" s="132"/>
      <c r="EA3219" s="132"/>
      <c r="EB3219" s="132"/>
      <c r="EC3219" s="132"/>
      <c r="ED3219" s="132"/>
      <c r="EE3219" s="132"/>
      <c r="EF3219" s="132"/>
      <c r="EG3219" s="132"/>
      <c r="EH3219" s="132"/>
      <c r="EI3219" s="132"/>
      <c r="EJ3219" s="132"/>
      <c r="EK3219" s="132"/>
      <c r="EL3219" s="132"/>
      <c r="EM3219" s="132"/>
      <c r="EN3219" s="132"/>
      <c r="EO3219" s="132"/>
      <c r="EP3219" s="132"/>
      <c r="EQ3219" s="132"/>
      <c r="ER3219" s="132"/>
      <c r="ES3219" s="132"/>
      <c r="ET3219" s="132"/>
      <c r="EU3219" s="132"/>
      <c r="EV3219" s="132"/>
      <c r="EW3219" s="132"/>
      <c r="EX3219" s="132"/>
      <c r="EY3219" s="132"/>
      <c r="EZ3219" s="132"/>
      <c r="FA3219" s="132"/>
      <c r="FB3219" s="132"/>
      <c r="FC3219" s="132"/>
      <c r="FD3219" s="132"/>
      <c r="FE3219" s="132"/>
      <c r="FF3219" s="132"/>
      <c r="FG3219" s="132"/>
      <c r="FH3219" s="132"/>
      <c r="FI3219" s="132"/>
      <c r="FJ3219" s="132"/>
      <c r="FK3219" s="132"/>
      <c r="FL3219" s="132"/>
      <c r="FM3219" s="132"/>
      <c r="FN3219" s="132"/>
      <c r="FO3219" s="132"/>
      <c r="FP3219" s="132"/>
      <c r="FQ3219" s="132"/>
      <c r="FR3219" s="132"/>
      <c r="FS3219" s="132"/>
      <c r="FT3219" s="132"/>
      <c r="FU3219" s="132"/>
      <c r="FV3219" s="132"/>
      <c r="FW3219" s="132"/>
      <c r="FX3219" s="132"/>
      <c r="FY3219" s="132"/>
      <c r="FZ3219" s="132"/>
      <c r="GA3219" s="132"/>
      <c r="GB3219" s="132"/>
      <c r="GC3219" s="132"/>
      <c r="GD3219" s="132"/>
      <c r="GE3219" s="132"/>
      <c r="GF3219" s="132"/>
      <c r="GG3219" s="132"/>
      <c r="GH3219" s="132"/>
      <c r="GI3219" s="132"/>
      <c r="GJ3219" s="132"/>
      <c r="GK3219" s="132"/>
      <c r="GL3219" s="132"/>
      <c r="GM3219" s="132"/>
      <c r="GN3219" s="132"/>
      <c r="GO3219" s="132"/>
      <c r="GP3219" s="132"/>
      <c r="GQ3219" s="132"/>
      <c r="GR3219" s="132"/>
      <c r="GS3219" s="132"/>
      <c r="GT3219" s="132"/>
      <c r="GU3219" s="132"/>
      <c r="GV3219" s="132"/>
      <c r="GW3219" s="132"/>
      <c r="GX3219" s="132"/>
      <c r="GY3219" s="132"/>
      <c r="GZ3219" s="132"/>
      <c r="HA3219" s="132"/>
      <c r="HB3219" s="132"/>
      <c r="HC3219" s="132"/>
      <c r="HD3219" s="132"/>
      <c r="HE3219" s="132"/>
      <c r="HF3219" s="132"/>
      <c r="HG3219" s="132"/>
      <c r="HH3219" s="132"/>
      <c r="HI3219" s="132"/>
      <c r="HJ3219" s="132"/>
      <c r="HK3219" s="132"/>
      <c r="HL3219" s="132"/>
      <c r="HM3219" s="132"/>
      <c r="HN3219" s="132"/>
      <c r="HO3219" s="132"/>
      <c r="HP3219" s="132"/>
      <c r="HQ3219" s="132"/>
      <c r="HR3219" s="132"/>
      <c r="HS3219" s="132"/>
      <c r="HT3219" s="132"/>
      <c r="HU3219" s="132"/>
      <c r="HV3219" s="132"/>
      <c r="HW3219" s="132"/>
      <c r="HX3219" s="132"/>
      <c r="HY3219" s="132"/>
      <c r="HZ3219" s="132"/>
      <c r="IA3219" s="132"/>
      <c r="IB3219" s="132"/>
      <c r="IC3219" s="132"/>
      <c r="ID3219" s="132"/>
      <c r="IE3219" s="132"/>
      <c r="IF3219" s="132"/>
      <c r="IG3219" s="132"/>
      <c r="IH3219" s="132"/>
      <c r="II3219" s="132"/>
      <c r="IJ3219" s="132"/>
      <c r="IK3219" s="132"/>
      <c r="IL3219" s="132"/>
      <c r="IM3219" s="132"/>
      <c r="IN3219" s="132"/>
      <c r="IO3219" s="132"/>
      <c r="IP3219" s="132"/>
      <c r="IQ3219" s="132"/>
      <c r="IR3219" s="132"/>
      <c r="IS3219" s="132"/>
      <c r="IT3219" s="132"/>
      <c r="IU3219" s="132"/>
      <c r="IV3219" s="132"/>
      <c r="IW3219" s="132"/>
      <c r="IX3219" s="132"/>
      <c r="IY3219" s="132"/>
      <c r="IZ3219" s="132"/>
      <c r="JA3219" s="132"/>
      <c r="JB3219" s="132"/>
      <c r="JC3219" s="132"/>
      <c r="JD3219" s="132"/>
      <c r="JE3219" s="132"/>
      <c r="JF3219" s="132"/>
      <c r="JG3219" s="132"/>
      <c r="JH3219" s="132"/>
      <c r="JI3219" s="132"/>
      <c r="JJ3219" s="132"/>
      <c r="JK3219" s="132"/>
      <c r="JL3219" s="132"/>
      <c r="JM3219" s="132"/>
      <c r="JN3219" s="132"/>
      <c r="JO3219" s="132"/>
      <c r="JP3219" s="132"/>
      <c r="JQ3219" s="132"/>
      <c r="JR3219" s="132"/>
      <c r="JS3219" s="132"/>
      <c r="JT3219" s="132"/>
      <c r="JU3219" s="132"/>
      <c r="JV3219" s="132"/>
      <c r="JW3219" s="132"/>
      <c r="JX3219" s="132"/>
      <c r="JY3219" s="132"/>
      <c r="JZ3219" s="132"/>
      <c r="KA3219" s="132"/>
      <c r="KB3219" s="132"/>
      <c r="KC3219" s="132"/>
      <c r="KD3219" s="132"/>
      <c r="KE3219" s="132"/>
      <c r="KF3219" s="132"/>
      <c r="KG3219" s="132"/>
      <c r="KH3219" s="132"/>
      <c r="KI3219" s="132"/>
      <c r="KJ3219" s="132"/>
      <c r="KK3219" s="132"/>
      <c r="KL3219" s="132"/>
      <c r="KM3219" s="132"/>
      <c r="KN3219" s="132"/>
      <c r="KO3219" s="132"/>
      <c r="KP3219" s="132"/>
      <c r="KQ3219" s="132"/>
      <c r="KR3219" s="132"/>
      <c r="KS3219" s="132"/>
      <c r="KT3219" s="132"/>
      <c r="KU3219" s="132"/>
      <c r="KV3219" s="132"/>
      <c r="KW3219" s="132"/>
      <c r="KX3219" s="132"/>
      <c r="KY3219" s="132"/>
      <c r="KZ3219" s="132"/>
      <c r="LA3219" s="132"/>
      <c r="LB3219" s="132"/>
      <c r="LC3219" s="132"/>
      <c r="LD3219" s="132"/>
      <c r="LE3219" s="132"/>
      <c r="LF3219" s="132"/>
      <c r="LG3219" s="132"/>
      <c r="LH3219" s="132"/>
      <c r="LI3219" s="132"/>
      <c r="LJ3219" s="132"/>
      <c r="LK3219" s="132"/>
      <c r="LL3219" s="132"/>
      <c r="LM3219" s="132"/>
      <c r="LN3219" s="132"/>
      <c r="LO3219" s="132"/>
      <c r="LP3219" s="132"/>
      <c r="LQ3219" s="132"/>
      <c r="LR3219" s="132"/>
      <c r="LS3219" s="132"/>
      <c r="LT3219" s="132"/>
      <c r="LU3219" s="132"/>
      <c r="LV3219" s="132"/>
      <c r="LW3219" s="132"/>
      <c r="LX3219" s="132"/>
      <c r="LY3219" s="132"/>
      <c r="LZ3219" s="132"/>
      <c r="MA3219" s="132"/>
      <c r="MB3219" s="132"/>
      <c r="MC3219" s="132"/>
      <c r="MD3219" s="132"/>
      <c r="ME3219" s="132"/>
      <c r="MF3219" s="132"/>
      <c r="MG3219" s="132"/>
      <c r="MH3219" s="132"/>
      <c r="MI3219" s="132"/>
      <c r="MJ3219" s="132"/>
      <c r="MK3219" s="132"/>
      <c r="ML3219" s="132"/>
      <c r="MM3219" s="132"/>
      <c r="MN3219" s="132"/>
      <c r="MO3219" s="132"/>
      <c r="MP3219" s="132"/>
      <c r="MQ3219" s="132"/>
      <c r="MR3219" s="132"/>
      <c r="MS3219" s="132"/>
      <c r="MT3219" s="132"/>
      <c r="MU3219" s="132"/>
      <c r="MV3219" s="132"/>
      <c r="MW3219" s="132"/>
      <c r="MX3219" s="132"/>
      <c r="MY3219" s="132"/>
      <c r="MZ3219" s="132"/>
      <c r="NA3219" s="132"/>
      <c r="NB3219" s="132"/>
      <c r="NC3219" s="132"/>
      <c r="ND3219" s="132"/>
      <c r="NE3219" s="132"/>
      <c r="NF3219" s="132"/>
      <c r="NG3219" s="132"/>
      <c r="NH3219" s="132"/>
      <c r="NI3219" s="132"/>
      <c r="NJ3219" s="132"/>
      <c r="NK3219" s="132"/>
      <c r="NL3219" s="132"/>
      <c r="NM3219" s="132"/>
      <c r="NN3219" s="132"/>
      <c r="NO3219" s="132"/>
      <c r="NP3219" s="132"/>
      <c r="NQ3219" s="132"/>
      <c r="NR3219" s="132"/>
      <c r="NS3219" s="132"/>
      <c r="NT3219" s="132"/>
      <c r="NU3219" s="132"/>
      <c r="NV3219" s="132"/>
      <c r="NW3219" s="132"/>
      <c r="NX3219" s="132"/>
      <c r="NY3219" s="132"/>
      <c r="NZ3219" s="132"/>
      <c r="OA3219" s="132"/>
      <c r="OB3219" s="132"/>
      <c r="OC3219" s="132"/>
      <c r="OD3219" s="132"/>
      <c r="OE3219" s="132"/>
      <c r="OF3219" s="132"/>
      <c r="OG3219" s="132"/>
      <c r="OH3219" s="132"/>
      <c r="OI3219" s="132"/>
      <c r="OJ3219" s="132"/>
      <c r="OK3219" s="132"/>
      <c r="OL3219" s="132"/>
      <c r="OM3219" s="132"/>
      <c r="ON3219" s="132"/>
      <c r="OO3219" s="132"/>
      <c r="OP3219" s="132"/>
      <c r="OQ3219" s="132"/>
      <c r="OR3219" s="132"/>
      <c r="OS3219" s="132"/>
      <c r="OT3219" s="132"/>
      <c r="OU3219" s="132"/>
      <c r="OV3219" s="132"/>
      <c r="OW3219" s="132"/>
      <c r="OX3219" s="132"/>
      <c r="OY3219" s="132"/>
      <c r="OZ3219" s="132"/>
      <c r="PA3219" s="132"/>
      <c r="PB3219" s="132"/>
      <c r="PC3219" s="132"/>
      <c r="PD3219" s="132"/>
      <c r="PE3219" s="132"/>
      <c r="PF3219" s="132"/>
      <c r="PG3219" s="132"/>
      <c r="PH3219" s="132"/>
      <c r="PI3219" s="132"/>
      <c r="PJ3219" s="132"/>
      <c r="PK3219" s="132"/>
      <c r="PL3219" s="132"/>
      <c r="PM3219" s="132"/>
      <c r="PN3219" s="132"/>
      <c r="PO3219" s="132"/>
      <c r="PP3219" s="132"/>
      <c r="PQ3219" s="132"/>
      <c r="PR3219" s="132"/>
      <c r="PS3219" s="132"/>
      <c r="PT3219" s="132"/>
      <c r="PU3219" s="132"/>
      <c r="PV3219" s="132"/>
      <c r="PW3219" s="132"/>
      <c r="PX3219" s="132"/>
      <c r="PY3219" s="132"/>
      <c r="PZ3219" s="132"/>
      <c r="QA3219" s="132"/>
      <c r="QB3219" s="132"/>
      <c r="QC3219" s="132"/>
      <c r="QD3219" s="132"/>
      <c r="QE3219" s="132"/>
      <c r="QF3219" s="132"/>
      <c r="QG3219" s="132"/>
      <c r="QH3219" s="132"/>
      <c r="QI3219" s="132"/>
      <c r="QJ3219" s="132"/>
      <c r="QK3219" s="132"/>
      <c r="QL3219" s="132"/>
      <c r="QM3219" s="132"/>
      <c r="QN3219" s="132"/>
      <c r="QO3219" s="132"/>
      <c r="QP3219" s="132"/>
      <c r="QQ3219" s="132"/>
      <c r="QR3219" s="132"/>
      <c r="QS3219" s="132"/>
      <c r="QT3219" s="132"/>
      <c r="QU3219" s="132"/>
      <c r="QV3219" s="132"/>
      <c r="QW3219" s="132"/>
      <c r="QX3219" s="132"/>
      <c r="QY3219" s="132"/>
      <c r="QZ3219" s="132"/>
      <c r="RA3219" s="132"/>
      <c r="RB3219" s="132"/>
      <c r="RC3219" s="132"/>
      <c r="RD3219" s="132"/>
      <c r="RE3219" s="132"/>
      <c r="RF3219" s="132"/>
      <c r="RG3219" s="132"/>
      <c r="RH3219" s="132"/>
      <c r="RI3219" s="132"/>
      <c r="RJ3219" s="132"/>
      <c r="RK3219" s="132"/>
      <c r="RL3219" s="132"/>
      <c r="RM3219" s="132"/>
      <c r="RN3219" s="132"/>
      <c r="RO3219" s="132"/>
      <c r="RP3219" s="132"/>
      <c r="RQ3219" s="132"/>
      <c r="RR3219" s="132"/>
      <c r="RS3219" s="132"/>
      <c r="RT3219" s="132"/>
      <c r="RU3219" s="132"/>
      <c r="RV3219" s="132"/>
      <c r="RW3219" s="132"/>
      <c r="RX3219" s="132"/>
      <c r="RY3219" s="132"/>
      <c r="RZ3219" s="132"/>
      <c r="SA3219" s="132"/>
      <c r="SB3219" s="132"/>
      <c r="SC3219" s="132"/>
      <c r="SD3219" s="132"/>
      <c r="SE3219" s="132"/>
      <c r="SF3219" s="132"/>
      <c r="SG3219" s="132"/>
      <c r="SH3219" s="132"/>
      <c r="SI3219" s="132"/>
      <c r="SJ3219" s="132"/>
      <c r="SK3219" s="132"/>
      <c r="SL3219" s="132"/>
      <c r="SM3219" s="132"/>
      <c r="SN3219" s="132"/>
      <c r="SO3219" s="132"/>
      <c r="SP3219" s="132"/>
      <c r="SQ3219" s="132"/>
      <c r="SR3219" s="132"/>
      <c r="SS3219" s="132"/>
      <c r="ST3219" s="132"/>
      <c r="SU3219" s="132"/>
      <c r="SV3219" s="132"/>
      <c r="SW3219" s="132"/>
      <c r="SX3219" s="132"/>
      <c r="SY3219" s="132"/>
      <c r="SZ3219" s="132"/>
      <c r="TA3219" s="132"/>
      <c r="TB3219" s="132"/>
      <c r="TC3219" s="132"/>
      <c r="TD3219" s="132"/>
      <c r="TE3219" s="132"/>
      <c r="TF3219" s="132"/>
      <c r="TG3219" s="132"/>
      <c r="TH3219" s="132"/>
      <c r="TI3219" s="132"/>
      <c r="TJ3219" s="132"/>
      <c r="TK3219" s="132"/>
      <c r="TL3219" s="132"/>
      <c r="TM3219" s="132"/>
      <c r="TN3219" s="132"/>
      <c r="TO3219" s="132"/>
      <c r="TP3219" s="132"/>
      <c r="TQ3219" s="132"/>
      <c r="TR3219" s="132"/>
      <c r="TS3219" s="132"/>
      <c r="TT3219" s="132"/>
      <c r="TU3219" s="132"/>
      <c r="TV3219" s="132"/>
      <c r="TW3219" s="132"/>
      <c r="TX3219" s="132"/>
      <c r="TY3219" s="132"/>
      <c r="TZ3219" s="132"/>
      <c r="UA3219" s="132"/>
      <c r="UB3219" s="132"/>
      <c r="UC3219" s="132"/>
      <c r="UD3219" s="132"/>
      <c r="UE3219" s="132"/>
      <c r="UF3219" s="132"/>
      <c r="UG3219" s="132"/>
      <c r="UH3219" s="132"/>
      <c r="UI3219" s="132"/>
      <c r="UJ3219" s="132"/>
      <c r="UK3219" s="132"/>
      <c r="UL3219" s="132"/>
      <c r="UM3219" s="132"/>
      <c r="UN3219" s="132"/>
      <c r="UO3219" s="132"/>
      <c r="UP3219" s="132"/>
      <c r="UQ3219" s="132"/>
      <c r="UR3219" s="132"/>
      <c r="US3219" s="132"/>
      <c r="UT3219" s="132"/>
      <c r="UU3219" s="132"/>
      <c r="UV3219" s="132"/>
      <c r="UW3219" s="132"/>
      <c r="UX3219" s="132"/>
      <c r="UY3219" s="132"/>
      <c r="UZ3219" s="132"/>
      <c r="VA3219" s="132"/>
      <c r="VB3219" s="132"/>
      <c r="VC3219" s="132"/>
      <c r="VD3219" s="132"/>
      <c r="VE3219" s="132"/>
      <c r="VF3219" s="132"/>
      <c r="VG3219" s="132"/>
      <c r="VH3219" s="132"/>
      <c r="VI3219" s="132"/>
      <c r="VJ3219" s="132"/>
      <c r="VK3219" s="132"/>
      <c r="VL3219" s="132"/>
      <c r="VM3219" s="132"/>
      <c r="VN3219" s="132"/>
      <c r="VO3219" s="132"/>
      <c r="VP3219" s="132"/>
      <c r="VQ3219" s="132"/>
      <c r="VR3219" s="132"/>
      <c r="VS3219" s="132"/>
      <c r="VT3219" s="132"/>
      <c r="VU3219" s="132"/>
      <c r="VV3219" s="132"/>
      <c r="VW3219" s="132"/>
      <c r="VX3219" s="132"/>
      <c r="VY3219" s="132"/>
      <c r="VZ3219" s="132"/>
      <c r="WA3219" s="132"/>
      <c r="WB3219" s="132"/>
      <c r="WC3219" s="132"/>
      <c r="WD3219" s="132"/>
      <c r="WE3219" s="132"/>
      <c r="WF3219" s="132"/>
      <c r="WG3219" s="132"/>
      <c r="WH3219" s="132"/>
      <c r="WI3219" s="132"/>
      <c r="WJ3219" s="132"/>
      <c r="WK3219" s="132"/>
      <c r="WL3219" s="132"/>
      <c r="WM3219" s="132"/>
      <c r="WN3219" s="132"/>
      <c r="WO3219" s="132"/>
      <c r="WP3219" s="132"/>
      <c r="WQ3219" s="132"/>
      <c r="WR3219" s="132"/>
      <c r="WS3219" s="132"/>
      <c r="WT3219" s="132"/>
      <c r="WU3219" s="132"/>
      <c r="WV3219" s="132"/>
      <c r="WW3219" s="132"/>
      <c r="WX3219" s="132"/>
      <c r="WY3219" s="132"/>
      <c r="WZ3219" s="132"/>
      <c r="XA3219" s="132"/>
      <c r="XB3219" s="132"/>
      <c r="XC3219" s="132"/>
      <c r="XD3219" s="132"/>
      <c r="XE3219" s="132"/>
      <c r="XF3219" s="132"/>
      <c r="XG3219" s="132"/>
      <c r="XH3219" s="132"/>
      <c r="XI3219" s="132"/>
      <c r="XJ3219" s="132"/>
      <c r="XK3219" s="132"/>
      <c r="XL3219" s="132"/>
      <c r="XM3219" s="132"/>
      <c r="XN3219" s="132"/>
      <c r="XO3219" s="132"/>
      <c r="XP3219" s="132"/>
      <c r="XQ3219" s="132"/>
      <c r="XR3219" s="132"/>
      <c r="XS3219" s="132"/>
      <c r="XT3219" s="132"/>
      <c r="XU3219" s="132"/>
      <c r="XV3219" s="132"/>
      <c r="XW3219" s="132"/>
      <c r="XX3219" s="132"/>
      <c r="XY3219" s="132"/>
      <c r="XZ3219" s="132"/>
      <c r="YA3219" s="132"/>
      <c r="YB3219" s="132"/>
      <c r="YC3219" s="132"/>
      <c r="YD3219" s="132"/>
      <c r="YE3219" s="132"/>
      <c r="YF3219" s="132"/>
      <c r="YG3219" s="132"/>
      <c r="YH3219" s="132"/>
      <c r="YI3219" s="132"/>
      <c r="YJ3219" s="132"/>
      <c r="YK3219" s="132"/>
      <c r="YL3219" s="132"/>
      <c r="YM3219" s="132"/>
      <c r="YN3219" s="132"/>
      <c r="YO3219" s="132"/>
      <c r="YP3219" s="132"/>
      <c r="YQ3219" s="132"/>
      <c r="YR3219" s="132"/>
      <c r="YS3219" s="132"/>
      <c r="YT3219" s="132"/>
      <c r="YU3219" s="132"/>
      <c r="YV3219" s="132"/>
      <c r="YW3219" s="132"/>
      <c r="YX3219" s="132"/>
      <c r="YY3219" s="132"/>
      <c r="YZ3219" s="132"/>
      <c r="ZA3219" s="132"/>
      <c r="ZB3219" s="132"/>
      <c r="ZC3219" s="132"/>
      <c r="ZD3219" s="132"/>
      <c r="ZE3219" s="132"/>
      <c r="ZF3219" s="132"/>
      <c r="ZG3219" s="132"/>
      <c r="ZH3219" s="132"/>
      <c r="ZI3219" s="132"/>
      <c r="ZJ3219" s="132"/>
      <c r="ZK3219" s="132"/>
      <c r="ZL3219" s="132"/>
      <c r="ZM3219" s="132"/>
      <c r="ZN3219" s="132"/>
      <c r="ZO3219" s="132"/>
      <c r="ZP3219" s="132"/>
      <c r="ZQ3219" s="132"/>
      <c r="ZR3219" s="132"/>
      <c r="ZS3219" s="132"/>
      <c r="ZT3219" s="132"/>
      <c r="ZU3219" s="132"/>
      <c r="ZV3219" s="132"/>
      <c r="ZW3219" s="132"/>
      <c r="ZX3219" s="132"/>
      <c r="ZY3219" s="132"/>
      <c r="ZZ3219" s="132"/>
      <c r="AAA3219" s="132"/>
      <c r="AAB3219" s="132"/>
      <c r="AAC3219" s="132"/>
      <c r="AAD3219" s="132"/>
      <c r="AAE3219" s="132"/>
      <c r="AAF3219" s="132"/>
      <c r="AAG3219" s="132"/>
      <c r="AAH3219" s="132"/>
      <c r="AAI3219" s="132"/>
      <c r="AAJ3219" s="132"/>
      <c r="AAK3219" s="132"/>
      <c r="AAL3219" s="132"/>
      <c r="AAM3219" s="132"/>
      <c r="AAN3219" s="132"/>
      <c r="AAO3219" s="132"/>
      <c r="AAP3219" s="132"/>
      <c r="AAQ3219" s="132"/>
      <c r="AAR3219" s="132"/>
      <c r="AAS3219" s="132"/>
      <c r="AAT3219" s="132"/>
      <c r="AAU3219" s="132"/>
      <c r="AAV3219" s="132"/>
      <c r="AAW3219" s="132"/>
      <c r="AAX3219" s="132"/>
      <c r="AAY3219" s="132"/>
      <c r="AAZ3219" s="132"/>
      <c r="ABA3219" s="132"/>
      <c r="ABB3219" s="132"/>
      <c r="ABC3219" s="132"/>
      <c r="ABD3219" s="132"/>
      <c r="ABE3219" s="132"/>
      <c r="ABF3219" s="132"/>
      <c r="ABG3219" s="132"/>
      <c r="ABH3219" s="132"/>
      <c r="ABI3219" s="132"/>
      <c r="ABJ3219" s="132"/>
      <c r="ABK3219" s="132"/>
      <c r="ABL3219" s="132"/>
      <c r="ABM3219" s="132"/>
      <c r="ABN3219" s="132"/>
      <c r="ABO3219" s="132"/>
      <c r="ABP3219" s="132"/>
      <c r="ABQ3219" s="132"/>
      <c r="ABR3219" s="132"/>
      <c r="ABS3219" s="132"/>
      <c r="ABT3219" s="132"/>
      <c r="ABU3219" s="132"/>
      <c r="ABV3219" s="132"/>
      <c r="ABW3219" s="132"/>
      <c r="ABX3219" s="132"/>
      <c r="ABY3219" s="132"/>
      <c r="ABZ3219" s="132"/>
      <c r="ACA3219" s="132"/>
      <c r="ACB3219" s="132"/>
      <c r="ACC3219" s="132"/>
      <c r="ACD3219" s="132"/>
      <c r="ACE3219" s="132"/>
      <c r="ACF3219" s="132"/>
      <c r="ACG3219" s="132"/>
      <c r="ACH3219" s="132"/>
      <c r="ACI3219" s="132"/>
      <c r="ACJ3219" s="132"/>
      <c r="ACK3219" s="132"/>
      <c r="ACL3219" s="132"/>
      <c r="ACM3219" s="132"/>
      <c r="ACN3219" s="132"/>
      <c r="ACO3219" s="132"/>
      <c r="ACP3219" s="132"/>
      <c r="ACQ3219" s="132"/>
      <c r="ACR3219" s="132"/>
      <c r="ACS3219" s="132"/>
      <c r="ACT3219" s="132"/>
      <c r="ACU3219" s="132"/>
      <c r="ACV3219" s="132"/>
      <c r="ACW3219" s="132"/>
      <c r="ACX3219" s="132"/>
      <c r="ACY3219" s="132"/>
      <c r="ACZ3219" s="132"/>
      <c r="ADA3219" s="132"/>
      <c r="ADB3219" s="132"/>
      <c r="ADC3219" s="132"/>
      <c r="ADD3219" s="132"/>
      <c r="ADE3219" s="132"/>
      <c r="ADF3219" s="132"/>
      <c r="ADG3219" s="132"/>
      <c r="ADH3219" s="132"/>
      <c r="ADI3219" s="132"/>
      <c r="ADJ3219" s="132"/>
      <c r="ADK3219" s="132"/>
      <c r="ADL3219" s="132"/>
      <c r="ADM3219" s="132"/>
      <c r="ADN3219" s="132"/>
      <c r="ADO3219" s="132"/>
      <c r="ADP3219" s="132"/>
      <c r="ADQ3219" s="132"/>
      <c r="ADR3219" s="132"/>
      <c r="ADS3219" s="132"/>
      <c r="ADT3219" s="132"/>
      <c r="ADU3219" s="132"/>
      <c r="ADV3219" s="132"/>
      <c r="ADW3219" s="132"/>
      <c r="ADX3219" s="132"/>
      <c r="ADY3219" s="132"/>
      <c r="ADZ3219" s="132"/>
      <c r="AEA3219" s="132"/>
      <c r="AEB3219" s="132"/>
      <c r="AEC3219" s="132"/>
      <c r="AED3219" s="132"/>
      <c r="AEE3219" s="132"/>
      <c r="AEF3219" s="132"/>
      <c r="AEG3219" s="132"/>
      <c r="AEH3219" s="132"/>
      <c r="AEI3219" s="132"/>
      <c r="AEJ3219" s="132"/>
      <c r="AEK3219" s="132"/>
      <c r="AEL3219" s="132"/>
      <c r="AEM3219" s="132"/>
      <c r="AEN3219" s="132"/>
      <c r="AEO3219" s="132"/>
      <c r="AEP3219" s="132"/>
      <c r="AEQ3219" s="132"/>
      <c r="AER3219" s="132"/>
      <c r="AES3219" s="132"/>
      <c r="AET3219" s="132"/>
      <c r="AEU3219" s="132"/>
      <c r="AEV3219" s="132"/>
      <c r="AEW3219" s="132"/>
      <c r="AEX3219" s="132"/>
      <c r="AEY3219" s="132"/>
      <c r="AEZ3219" s="132"/>
      <c r="AFA3219" s="132"/>
      <c r="AFB3219" s="132"/>
      <c r="AFC3219" s="132"/>
      <c r="AFD3219" s="132"/>
      <c r="AFE3219" s="132"/>
      <c r="AFF3219" s="132"/>
      <c r="AFG3219" s="132"/>
      <c r="AFH3219" s="132"/>
      <c r="AFI3219" s="132"/>
      <c r="AFJ3219" s="132"/>
      <c r="AFK3219" s="132"/>
      <c r="AFL3219" s="132"/>
      <c r="AFM3219" s="132"/>
      <c r="AFN3219" s="132"/>
      <c r="AFO3219" s="132"/>
      <c r="AFP3219" s="132"/>
      <c r="AFQ3219" s="132"/>
      <c r="AFR3219" s="132"/>
      <c r="AFS3219" s="132"/>
      <c r="AFT3219" s="132"/>
      <c r="AFU3219" s="132"/>
      <c r="AFV3219" s="132"/>
      <c r="AFW3219" s="132"/>
      <c r="AFX3219" s="132"/>
      <c r="AFY3219" s="132"/>
      <c r="AFZ3219" s="132"/>
      <c r="AGA3219" s="132"/>
      <c r="AGB3219" s="132"/>
      <c r="AGC3219" s="132"/>
      <c r="AGD3219" s="132"/>
      <c r="AGE3219" s="132"/>
      <c r="AGF3219" s="132"/>
      <c r="AGG3219" s="132"/>
      <c r="AGH3219" s="132"/>
      <c r="AGI3219" s="132"/>
      <c r="AGJ3219" s="132"/>
      <c r="AGK3219" s="132"/>
      <c r="AGL3219" s="132"/>
      <c r="AGM3219" s="132"/>
      <c r="AGN3219" s="132"/>
      <c r="AGO3219" s="132"/>
      <c r="AGP3219" s="132"/>
      <c r="AGQ3219" s="132"/>
      <c r="AGR3219" s="132"/>
      <c r="AGS3219" s="132"/>
      <c r="AGT3219" s="132"/>
      <c r="AGU3219" s="132"/>
      <c r="AGV3219" s="132"/>
      <c r="AGW3219" s="132"/>
      <c r="AGX3219" s="132"/>
      <c r="AGY3219" s="132"/>
      <c r="AGZ3219" s="132"/>
      <c r="AHA3219" s="132"/>
      <c r="AHB3219" s="132"/>
      <c r="AHC3219" s="132"/>
      <c r="AHD3219" s="132"/>
      <c r="AHE3219" s="132"/>
      <c r="AHF3219" s="132"/>
      <c r="AHG3219" s="132"/>
      <c r="AHH3219" s="132"/>
      <c r="AHI3219" s="132"/>
      <c r="AHJ3219" s="132"/>
      <c r="AHK3219" s="132"/>
      <c r="AHL3219" s="132"/>
      <c r="AHM3219" s="132"/>
      <c r="AHN3219" s="132"/>
      <c r="AHO3219" s="132"/>
      <c r="AHP3219" s="132"/>
      <c r="AHQ3219" s="132"/>
      <c r="AHR3219" s="132"/>
      <c r="AHS3219" s="132"/>
      <c r="AHT3219" s="132"/>
      <c r="AHU3219" s="132"/>
      <c r="AHV3219" s="132"/>
      <c r="AHW3219" s="132"/>
      <c r="AHX3219" s="132"/>
      <c r="AHY3219" s="132"/>
      <c r="AHZ3219" s="132"/>
      <c r="AIA3219" s="132"/>
      <c r="AIB3219" s="132"/>
      <c r="AIC3219" s="132"/>
      <c r="AID3219" s="132"/>
      <c r="AIE3219" s="132"/>
      <c r="AIF3219" s="132"/>
      <c r="AIG3219" s="132"/>
      <c r="AIH3219" s="132"/>
      <c r="AII3219" s="132"/>
      <c r="AIJ3219" s="132"/>
      <c r="AIK3219" s="132"/>
      <c r="AIL3219" s="132"/>
      <c r="AIM3219" s="132"/>
      <c r="AIN3219" s="132"/>
      <c r="AIO3219" s="132"/>
      <c r="AIP3219" s="132"/>
      <c r="AIQ3219" s="132"/>
      <c r="AIR3219" s="132"/>
      <c r="AIS3219" s="132"/>
      <c r="AIT3219" s="132"/>
      <c r="AIU3219" s="132"/>
      <c r="AIV3219" s="132"/>
      <c r="AIW3219" s="132"/>
      <c r="AIX3219" s="132"/>
      <c r="AIY3219" s="132"/>
      <c r="AIZ3219" s="132"/>
      <c r="AJA3219" s="132"/>
      <c r="AJB3219" s="132"/>
      <c r="AJC3219" s="132"/>
      <c r="AJD3219" s="132"/>
      <c r="AJE3219" s="132"/>
      <c r="AJF3219" s="132"/>
      <c r="AJG3219" s="132"/>
      <c r="AJH3219" s="132"/>
      <c r="AJI3219" s="132"/>
      <c r="AJJ3219" s="132"/>
      <c r="AJK3219" s="132"/>
      <c r="AJL3219" s="132"/>
      <c r="AJM3219" s="132"/>
      <c r="AJN3219" s="132"/>
      <c r="AJO3219" s="132"/>
      <c r="AJP3219" s="132"/>
      <c r="AJQ3219" s="132"/>
      <c r="AJR3219" s="132"/>
      <c r="AJS3219" s="132"/>
      <c r="AJT3219" s="132"/>
      <c r="AJU3219" s="132"/>
      <c r="AJV3219" s="132"/>
      <c r="AJW3219" s="132"/>
      <c r="AJX3219" s="132"/>
      <c r="AJY3219" s="132"/>
      <c r="AJZ3219" s="132"/>
      <c r="AKA3219" s="132"/>
      <c r="AKB3219" s="132"/>
      <c r="AKC3219" s="132"/>
      <c r="AKD3219" s="132"/>
      <c r="AKE3219" s="132"/>
      <c r="AKF3219" s="132"/>
      <c r="AKG3219" s="132"/>
      <c r="AKH3219" s="132"/>
      <c r="AKI3219" s="132"/>
      <c r="AKJ3219" s="132"/>
      <c r="AKK3219" s="132"/>
      <c r="AKL3219" s="132"/>
      <c r="AKM3219" s="132"/>
      <c r="AKN3219" s="132"/>
      <c r="AKO3219" s="132"/>
      <c r="AKP3219" s="132"/>
      <c r="AKQ3219" s="132"/>
      <c r="AKR3219" s="132"/>
      <c r="AKS3219" s="132"/>
      <c r="AKT3219" s="132"/>
      <c r="AKU3219" s="132"/>
      <c r="AKV3219" s="132"/>
      <c r="AKW3219" s="132"/>
      <c r="AKX3219" s="132"/>
      <c r="AKY3219" s="132"/>
      <c r="AKZ3219" s="132"/>
      <c r="ALA3219" s="132"/>
      <c r="ALB3219" s="132"/>
      <c r="ALC3219" s="132"/>
      <c r="ALD3219" s="132"/>
      <c r="ALE3219" s="132"/>
      <c r="ALF3219" s="132"/>
      <c r="ALG3219" s="132"/>
      <c r="ALH3219" s="132"/>
      <c r="ALI3219" s="132"/>
      <c r="ALJ3219" s="132"/>
      <c r="ALK3219" s="132"/>
      <c r="ALL3219" s="132"/>
      <c r="ALM3219" s="132"/>
      <c r="ALN3219" s="132"/>
      <c r="ALO3219" s="132"/>
      <c r="ALP3219" s="132"/>
      <c r="ALQ3219" s="132"/>
      <c r="ALR3219" s="132"/>
      <c r="ALS3219" s="132"/>
      <c r="ALT3219" s="132"/>
      <c r="ALU3219" s="132"/>
      <c r="ALV3219" s="132"/>
      <c r="ALW3219" s="132"/>
      <c r="ALX3219" s="132"/>
      <c r="ALY3219" s="132"/>
      <c r="ALZ3219" s="132"/>
      <c r="AMA3219" s="132"/>
      <c r="AMB3219" s="132"/>
      <c r="AMC3219" s="132"/>
      <c r="AMD3219" s="132"/>
      <c r="AME3219" s="132"/>
      <c r="AMF3219" s="132"/>
      <c r="AMG3219" s="132"/>
      <c r="AMH3219" s="132"/>
      <c r="AMI3219" s="132"/>
      <c r="AMJ3219" s="132"/>
      <c r="AMK3219" s="132"/>
      <c r="AML3219" s="132"/>
      <c r="AMM3219" s="132"/>
      <c r="AMN3219" s="132"/>
      <c r="AMO3219" s="132"/>
      <c r="AMP3219" s="132"/>
      <c r="AMQ3219" s="132"/>
      <c r="AMR3219" s="132"/>
      <c r="AMS3219" s="132"/>
      <c r="AMT3219" s="132"/>
      <c r="AMU3219" s="132"/>
      <c r="AMV3219" s="132"/>
      <c r="AMW3219" s="132"/>
      <c r="AMX3219" s="132"/>
      <c r="AMY3219" s="132"/>
      <c r="AMZ3219" s="132"/>
      <c r="ANA3219" s="132"/>
      <c r="ANB3219" s="132"/>
      <c r="ANC3219" s="132"/>
      <c r="AND3219" s="132"/>
      <c r="ANE3219" s="132"/>
      <c r="ANF3219" s="132"/>
      <c r="ANG3219" s="132"/>
      <c r="ANH3219" s="132"/>
      <c r="ANI3219" s="132"/>
      <c r="ANJ3219" s="132"/>
      <c r="ANK3219" s="132"/>
      <c r="ANL3219" s="132"/>
      <c r="ANM3219" s="132"/>
      <c r="ANN3219" s="132"/>
      <c r="ANO3219" s="132"/>
      <c r="ANP3219" s="132"/>
      <c r="ANQ3219" s="132"/>
      <c r="ANR3219" s="132"/>
      <c r="ANS3219" s="132"/>
      <c r="ANT3219" s="132"/>
      <c r="ANU3219" s="132"/>
      <c r="ANV3219" s="132"/>
      <c r="ANW3219" s="132"/>
      <c r="ANX3219" s="132"/>
      <c r="ANY3219" s="132"/>
      <c r="ANZ3219" s="132"/>
      <c r="AOA3219" s="132"/>
      <c r="AOB3219" s="132"/>
      <c r="AOC3219" s="132"/>
      <c r="AOD3219" s="132"/>
      <c r="AOE3219" s="132"/>
      <c r="AOF3219" s="132"/>
      <c r="AOG3219" s="132"/>
      <c r="AOH3219" s="132"/>
      <c r="AOI3219" s="132"/>
      <c r="AOJ3219" s="132"/>
      <c r="AOK3219" s="132"/>
      <c r="AOL3219" s="132"/>
      <c r="AOM3219" s="132"/>
      <c r="AON3219" s="132"/>
      <c r="AOO3219" s="132"/>
      <c r="AOP3219" s="132"/>
      <c r="AOQ3219" s="132"/>
      <c r="AOR3219" s="132"/>
      <c r="AOS3219" s="132"/>
      <c r="AOT3219" s="132"/>
      <c r="AOU3219" s="132"/>
      <c r="AOV3219" s="132"/>
      <c r="AOW3219" s="132"/>
      <c r="AOX3219" s="132"/>
      <c r="AOY3219" s="132"/>
      <c r="AOZ3219" s="132"/>
      <c r="APA3219" s="132"/>
      <c r="APB3219" s="132"/>
      <c r="APC3219" s="132"/>
      <c r="APD3219" s="132"/>
      <c r="APE3219" s="132"/>
      <c r="APF3219" s="132"/>
      <c r="APG3219" s="132"/>
      <c r="APH3219" s="132"/>
      <c r="API3219" s="132"/>
      <c r="APJ3219" s="132"/>
      <c r="APK3219" s="132"/>
      <c r="APL3219" s="132"/>
      <c r="APM3219" s="132"/>
      <c r="APN3219" s="132"/>
      <c r="APO3219" s="132"/>
      <c r="APP3219" s="132"/>
      <c r="APQ3219" s="132"/>
      <c r="APR3219" s="132"/>
      <c r="APS3219" s="132"/>
      <c r="APT3219" s="132"/>
      <c r="APU3219" s="132"/>
      <c r="APV3219" s="132"/>
      <c r="APW3219" s="132"/>
      <c r="APX3219" s="132"/>
      <c r="APY3219" s="132"/>
      <c r="APZ3219" s="132"/>
      <c r="AQA3219" s="132"/>
      <c r="AQB3219" s="132"/>
      <c r="AQC3219" s="132"/>
      <c r="AQD3219" s="132"/>
      <c r="AQE3219" s="132"/>
      <c r="AQF3219" s="132"/>
      <c r="AQG3219" s="132"/>
      <c r="AQH3219" s="132"/>
      <c r="AQI3219" s="132"/>
      <c r="AQJ3219" s="132"/>
      <c r="AQK3219" s="132"/>
      <c r="AQL3219" s="132"/>
      <c r="AQM3219" s="132"/>
      <c r="AQN3219" s="132"/>
      <c r="AQO3219" s="132"/>
      <c r="AQP3219" s="132"/>
      <c r="AQQ3219" s="132"/>
      <c r="AQR3219" s="132"/>
      <c r="AQS3219" s="132"/>
      <c r="AQT3219" s="132"/>
      <c r="AQU3219" s="132"/>
      <c r="AQV3219" s="132"/>
      <c r="AQW3219" s="132"/>
      <c r="AQX3219" s="132"/>
      <c r="AQY3219" s="132"/>
      <c r="AQZ3219" s="132"/>
      <c r="ARA3219" s="132"/>
      <c r="ARB3219" s="132"/>
      <c r="ARC3219" s="132"/>
      <c r="ARD3219" s="132"/>
      <c r="ARE3219" s="132"/>
      <c r="ARF3219" s="132"/>
      <c r="ARG3219" s="132"/>
      <c r="ARH3219" s="132"/>
      <c r="ARI3219" s="132"/>
      <c r="ARJ3219" s="132"/>
      <c r="ARK3219" s="132"/>
      <c r="ARL3219" s="132"/>
      <c r="ARM3219" s="132"/>
      <c r="ARN3219" s="132"/>
      <c r="ARO3219" s="132"/>
      <c r="ARP3219" s="132"/>
      <c r="ARQ3219" s="132"/>
      <c r="ARR3219" s="132"/>
      <c r="ARS3219" s="132"/>
      <c r="ART3219" s="132"/>
      <c r="ARU3219" s="132"/>
      <c r="ARV3219" s="132"/>
      <c r="ARW3219" s="132"/>
      <c r="ARX3219" s="132"/>
      <c r="ARY3219" s="132"/>
      <c r="ARZ3219" s="132"/>
      <c r="ASA3219" s="132"/>
      <c r="ASB3219" s="132"/>
      <c r="ASC3219" s="132"/>
      <c r="ASD3219" s="132"/>
      <c r="ASE3219" s="132"/>
      <c r="ASF3219" s="132"/>
      <c r="ASG3219" s="132"/>
      <c r="ASH3219" s="132"/>
      <c r="ASI3219" s="132"/>
      <c r="ASJ3219" s="132"/>
      <c r="ASK3219" s="132"/>
      <c r="ASL3219" s="132"/>
      <c r="ASM3219" s="132"/>
      <c r="ASN3219" s="132"/>
      <c r="ASO3219" s="132"/>
      <c r="ASP3219" s="132"/>
      <c r="ASQ3219" s="132"/>
      <c r="ASR3219" s="132"/>
      <c r="ASS3219" s="132"/>
      <c r="AST3219" s="132"/>
      <c r="ASU3219" s="132"/>
      <c r="ASV3219" s="132"/>
      <c r="ASW3219" s="132"/>
      <c r="ASX3219" s="132"/>
      <c r="ASY3219" s="132"/>
      <c r="ASZ3219" s="132"/>
      <c r="ATA3219" s="132"/>
      <c r="ATB3219" s="132"/>
      <c r="ATC3219" s="132"/>
      <c r="ATD3219" s="132"/>
      <c r="ATE3219" s="132"/>
      <c r="ATF3219" s="132"/>
      <c r="ATG3219" s="132"/>
      <c r="ATH3219" s="132"/>
      <c r="ATI3219" s="132"/>
      <c r="ATJ3219" s="132"/>
      <c r="ATK3219" s="132"/>
      <c r="ATL3219" s="132"/>
      <c r="ATM3219" s="132"/>
      <c r="ATN3219" s="132"/>
      <c r="ATO3219" s="132"/>
      <c r="ATP3219" s="132"/>
      <c r="ATQ3219" s="132"/>
      <c r="ATR3219" s="132"/>
      <c r="ATS3219" s="132"/>
      <c r="ATT3219" s="132"/>
      <c r="ATU3219" s="132"/>
      <c r="ATV3219" s="132"/>
      <c r="ATW3219" s="132"/>
      <c r="ATX3219" s="132"/>
      <c r="ATY3219" s="132"/>
      <c r="ATZ3219" s="132"/>
      <c r="AUA3219" s="132"/>
      <c r="AUB3219" s="132"/>
      <c r="AUC3219" s="132"/>
      <c r="AUD3219" s="132"/>
      <c r="AUE3219" s="132"/>
      <c r="AUF3219" s="132"/>
      <c r="AUG3219" s="132"/>
      <c r="AUH3219" s="132"/>
      <c r="AUI3219" s="132"/>
      <c r="AUJ3219" s="132"/>
      <c r="AUK3219" s="132"/>
      <c r="AUL3219" s="132"/>
      <c r="AUM3219" s="132"/>
      <c r="AUN3219" s="132"/>
      <c r="AUO3219" s="132"/>
      <c r="AUP3219" s="132"/>
      <c r="AUQ3219" s="132"/>
      <c r="AUR3219" s="132"/>
      <c r="AUS3219" s="132"/>
      <c r="AUT3219" s="132"/>
      <c r="AUU3219" s="132"/>
      <c r="AUV3219" s="132"/>
      <c r="AUW3219" s="132"/>
      <c r="AUX3219" s="132"/>
      <c r="AUY3219" s="132"/>
      <c r="AUZ3219" s="132"/>
      <c r="AVA3219" s="132"/>
      <c r="AVB3219" s="132"/>
      <c r="AVC3219" s="132"/>
      <c r="AVD3219" s="132"/>
      <c r="AVE3219" s="132"/>
      <c r="AVF3219" s="132"/>
      <c r="AVG3219" s="132"/>
      <c r="AVH3219" s="132"/>
      <c r="AVI3219" s="132"/>
      <c r="AVJ3219" s="132"/>
      <c r="AVK3219" s="132"/>
      <c r="AVL3219" s="132"/>
      <c r="AVM3219" s="132"/>
      <c r="AVN3219" s="132"/>
      <c r="AVO3219" s="132"/>
      <c r="AVP3219" s="132"/>
      <c r="AVQ3219" s="132"/>
      <c r="AVR3219" s="132"/>
      <c r="AVS3219" s="132"/>
      <c r="AVT3219" s="132"/>
      <c r="AVU3219" s="132"/>
      <c r="AVV3219" s="132"/>
      <c r="AVW3219" s="132"/>
      <c r="AVX3219" s="132"/>
      <c r="AVY3219" s="132"/>
      <c r="AVZ3219" s="132"/>
      <c r="AWA3219" s="132"/>
      <c r="AWB3219" s="132"/>
      <c r="AWC3219" s="132"/>
      <c r="AWD3219" s="132"/>
      <c r="AWE3219" s="132"/>
      <c r="AWF3219" s="132"/>
      <c r="AWG3219" s="132"/>
      <c r="AWH3219" s="132"/>
      <c r="AWI3219" s="132"/>
      <c r="AWJ3219" s="132"/>
      <c r="AWK3219" s="132"/>
      <c r="AWL3219" s="132"/>
      <c r="AWM3219" s="132"/>
      <c r="AWN3219" s="132"/>
      <c r="AWO3219" s="132"/>
      <c r="AWP3219" s="132"/>
      <c r="AWQ3219" s="132"/>
      <c r="AWR3219" s="132"/>
      <c r="AWS3219" s="132"/>
      <c r="AWT3219" s="132"/>
      <c r="AWU3219" s="132"/>
      <c r="AWV3219" s="132"/>
      <c r="AWW3219" s="132"/>
      <c r="AWX3219" s="132"/>
      <c r="AWY3219" s="132"/>
      <c r="AWZ3219" s="132"/>
      <c r="AXA3219" s="132"/>
      <c r="AXB3219" s="132"/>
      <c r="AXC3219" s="132"/>
      <c r="AXD3219" s="132"/>
      <c r="AXE3219" s="132"/>
      <c r="AXF3219" s="132"/>
      <c r="AXG3219" s="132"/>
      <c r="AXH3219" s="132"/>
      <c r="AXI3219" s="132"/>
      <c r="AXJ3219" s="132"/>
      <c r="AXK3219" s="132"/>
      <c r="AXL3219" s="132"/>
      <c r="AXM3219" s="132"/>
      <c r="AXN3219" s="132"/>
      <c r="AXO3219" s="132"/>
      <c r="AXP3219" s="132"/>
      <c r="AXQ3219" s="132"/>
      <c r="AXR3219" s="132"/>
      <c r="AXS3219" s="132"/>
      <c r="AXT3219" s="132"/>
      <c r="AXU3219" s="132"/>
      <c r="AXV3219" s="132"/>
      <c r="AXW3219" s="132"/>
      <c r="AXX3219" s="132"/>
      <c r="AXY3219" s="132"/>
      <c r="AXZ3219" s="132"/>
      <c r="AYA3219" s="132"/>
      <c r="AYB3219" s="132"/>
      <c r="AYC3219" s="132"/>
      <c r="AYD3219" s="132"/>
      <c r="AYE3219" s="132"/>
      <c r="AYF3219" s="132"/>
      <c r="AYG3219" s="132"/>
      <c r="AYH3219" s="132"/>
      <c r="AYI3219" s="132"/>
      <c r="AYJ3219" s="132"/>
      <c r="AYK3219" s="132"/>
      <c r="AYL3219" s="132"/>
      <c r="AYM3219" s="132"/>
      <c r="AYN3219" s="132"/>
      <c r="AYO3219" s="132"/>
      <c r="AYP3219" s="132"/>
      <c r="AYQ3219" s="132"/>
      <c r="AYR3219" s="132"/>
      <c r="AYS3219" s="132"/>
      <c r="AYT3219" s="132"/>
      <c r="AYU3219" s="132"/>
      <c r="AYV3219" s="132"/>
      <c r="AYW3219" s="132"/>
      <c r="AYX3219" s="132"/>
      <c r="AYY3219" s="132"/>
      <c r="AYZ3219" s="132"/>
      <c r="AZA3219" s="132"/>
      <c r="AZB3219" s="132"/>
      <c r="AZC3219" s="132"/>
      <c r="AZD3219" s="132"/>
      <c r="AZE3219" s="132"/>
      <c r="AZF3219" s="132"/>
      <c r="AZG3219" s="132"/>
      <c r="AZH3219" s="132"/>
      <c r="AZI3219" s="132"/>
      <c r="AZJ3219" s="132"/>
      <c r="AZK3219" s="132"/>
      <c r="AZL3219" s="132"/>
      <c r="AZM3219" s="132"/>
      <c r="AZN3219" s="132"/>
      <c r="AZO3219" s="132"/>
      <c r="AZP3219" s="132"/>
      <c r="AZQ3219" s="132"/>
      <c r="AZR3219" s="132"/>
      <c r="AZS3219" s="132"/>
      <c r="AZT3219" s="132"/>
      <c r="AZU3219" s="132"/>
      <c r="AZV3219" s="132"/>
      <c r="AZW3219" s="132"/>
      <c r="AZX3219" s="132"/>
      <c r="AZY3219" s="132"/>
      <c r="AZZ3219" s="132"/>
      <c r="BAA3219" s="132"/>
      <c r="BAB3219" s="132"/>
      <c r="BAC3219" s="132"/>
      <c r="BAD3219" s="132"/>
      <c r="BAE3219" s="132"/>
      <c r="BAF3219" s="132"/>
      <c r="BAG3219" s="132"/>
      <c r="BAH3219" s="132"/>
      <c r="BAI3219" s="132"/>
      <c r="BAJ3219" s="132"/>
      <c r="BAK3219" s="132"/>
      <c r="BAL3219" s="132"/>
      <c r="BAM3219" s="132"/>
      <c r="BAN3219" s="132"/>
      <c r="BAO3219" s="132"/>
      <c r="BAP3219" s="132"/>
      <c r="BAQ3219" s="132"/>
      <c r="BAR3219" s="132"/>
      <c r="BAS3219" s="132"/>
      <c r="BAT3219" s="132"/>
      <c r="BAU3219" s="132"/>
      <c r="BAV3219" s="132"/>
      <c r="BAW3219" s="132"/>
      <c r="BAX3219" s="132"/>
      <c r="BAY3219" s="132"/>
      <c r="BAZ3219" s="132"/>
      <c r="BBA3219" s="132"/>
      <c r="BBB3219" s="132"/>
      <c r="BBC3219" s="132"/>
      <c r="BBD3219" s="132"/>
      <c r="BBE3219" s="132"/>
      <c r="BBF3219" s="132"/>
      <c r="BBG3219" s="132"/>
      <c r="BBH3219" s="132"/>
      <c r="BBI3219" s="132"/>
      <c r="BBJ3219" s="132"/>
      <c r="BBK3219" s="132"/>
      <c r="BBL3219" s="132"/>
      <c r="BBM3219" s="132"/>
      <c r="BBN3219" s="132"/>
      <c r="BBO3219" s="132"/>
      <c r="BBP3219" s="132"/>
      <c r="BBQ3219" s="132"/>
      <c r="BBR3219" s="132"/>
      <c r="BBS3219" s="132"/>
      <c r="BBT3219" s="132"/>
      <c r="BBU3219" s="132"/>
      <c r="BBV3219" s="132"/>
      <c r="BBW3219" s="132"/>
      <c r="BBX3219" s="132"/>
      <c r="BBY3219" s="132"/>
      <c r="BBZ3219" s="132"/>
      <c r="BCA3219" s="132"/>
      <c r="BCB3219" s="132"/>
      <c r="BCC3219" s="132"/>
      <c r="BCD3219" s="132"/>
      <c r="BCE3219" s="132"/>
      <c r="BCF3219" s="132"/>
      <c r="BCG3219" s="132"/>
      <c r="BCH3219" s="132"/>
      <c r="BCI3219" s="132"/>
      <c r="BCJ3219" s="132"/>
      <c r="BCK3219" s="132"/>
      <c r="BCL3219" s="132"/>
      <c r="BCM3219" s="132"/>
      <c r="BCN3219" s="132"/>
      <c r="BCO3219" s="132"/>
      <c r="BCP3219" s="132"/>
      <c r="BCQ3219" s="132"/>
      <c r="BCR3219" s="132"/>
      <c r="BCS3219" s="132"/>
      <c r="BCT3219" s="132"/>
      <c r="BCU3219" s="132"/>
      <c r="BCV3219" s="132"/>
      <c r="BCW3219" s="132"/>
      <c r="BCX3219" s="132"/>
      <c r="BCY3219" s="132"/>
      <c r="BCZ3219" s="132"/>
      <c r="BDA3219" s="132"/>
      <c r="BDB3219" s="132"/>
      <c r="BDC3219" s="132"/>
      <c r="BDD3219" s="132"/>
      <c r="BDE3219" s="132"/>
      <c r="BDF3219" s="132"/>
      <c r="BDG3219" s="132"/>
      <c r="BDH3219" s="132"/>
      <c r="BDI3219" s="132"/>
      <c r="BDJ3219" s="132"/>
      <c r="BDK3219" s="132"/>
      <c r="BDL3219" s="132"/>
      <c r="BDM3219" s="132"/>
      <c r="BDN3219" s="132"/>
      <c r="BDO3219" s="132"/>
      <c r="BDP3219" s="132"/>
      <c r="BDQ3219" s="132"/>
      <c r="BDR3219" s="132"/>
      <c r="BDS3219" s="132"/>
      <c r="BDT3219" s="132"/>
      <c r="BDU3219" s="132"/>
      <c r="BDV3219" s="132"/>
      <c r="BDW3219" s="132"/>
      <c r="BDX3219" s="132"/>
      <c r="BDY3219" s="132"/>
      <c r="BDZ3219" s="132"/>
      <c r="BEA3219" s="132"/>
      <c r="BEB3219" s="132"/>
      <c r="BEC3219" s="132"/>
      <c r="BED3219" s="132"/>
      <c r="BEE3219" s="132"/>
      <c r="BEF3219" s="132"/>
      <c r="BEG3219" s="132"/>
      <c r="BEH3219" s="132"/>
      <c r="BEI3219" s="132"/>
      <c r="BEJ3219" s="132"/>
      <c r="BEK3219" s="132"/>
      <c r="BEL3219" s="132"/>
      <c r="BEM3219" s="132"/>
      <c r="BEN3219" s="132"/>
      <c r="BEO3219" s="132"/>
      <c r="BEP3219" s="132"/>
      <c r="BEQ3219" s="132"/>
      <c r="BER3219" s="132"/>
      <c r="BES3219" s="132"/>
      <c r="BET3219" s="132"/>
      <c r="BEU3219" s="132"/>
      <c r="BEV3219" s="132"/>
      <c r="BEW3219" s="132"/>
      <c r="BEX3219" s="132"/>
      <c r="BEY3219" s="132"/>
      <c r="BEZ3219" s="132"/>
      <c r="BFA3219" s="132"/>
      <c r="BFB3219" s="132"/>
      <c r="BFC3219" s="132"/>
      <c r="BFD3219" s="132"/>
      <c r="BFE3219" s="132"/>
      <c r="BFF3219" s="132"/>
      <c r="BFG3219" s="132"/>
      <c r="BFH3219" s="132"/>
      <c r="BFI3219" s="132"/>
      <c r="BFJ3219" s="132"/>
      <c r="BFK3219" s="132"/>
      <c r="BFL3219" s="132"/>
      <c r="BFM3219" s="132"/>
      <c r="BFN3219" s="132"/>
      <c r="BFO3219" s="132"/>
      <c r="BFP3219" s="132"/>
      <c r="BFQ3219" s="132"/>
      <c r="BFR3219" s="132"/>
      <c r="BFS3219" s="132"/>
      <c r="BFT3219" s="132"/>
      <c r="BFU3219" s="132"/>
      <c r="BFV3219" s="132"/>
      <c r="BFW3219" s="132"/>
      <c r="BFX3219" s="132"/>
      <c r="BFY3219" s="132"/>
      <c r="BFZ3219" s="132"/>
      <c r="BGA3219" s="132"/>
      <c r="BGB3219" s="132"/>
      <c r="BGC3219" s="132"/>
      <c r="BGD3219" s="132"/>
      <c r="BGE3219" s="132"/>
      <c r="BGF3219" s="132"/>
      <c r="BGG3219" s="132"/>
      <c r="BGH3219" s="132"/>
      <c r="BGI3219" s="132"/>
      <c r="BGJ3219" s="132"/>
      <c r="BGK3219" s="132"/>
      <c r="BGL3219" s="132"/>
      <c r="BGM3219" s="132"/>
      <c r="BGN3219" s="132"/>
      <c r="BGO3219" s="132"/>
      <c r="BGP3219" s="132"/>
      <c r="BGQ3219" s="132"/>
      <c r="BGR3219" s="132"/>
      <c r="BGS3219" s="132"/>
      <c r="BGT3219" s="132"/>
      <c r="BGU3219" s="132"/>
      <c r="BGV3219" s="132"/>
      <c r="BGW3219" s="132"/>
      <c r="BGX3219" s="132"/>
      <c r="BGY3219" s="132"/>
      <c r="BGZ3219" s="132"/>
      <c r="BHA3219" s="132"/>
      <c r="BHB3219" s="132"/>
      <c r="BHC3219" s="132"/>
      <c r="BHD3219" s="132"/>
      <c r="BHE3219" s="132"/>
      <c r="BHF3219" s="132"/>
      <c r="BHG3219" s="132"/>
      <c r="BHH3219" s="132"/>
      <c r="BHI3219" s="132"/>
      <c r="BHJ3219" s="132"/>
      <c r="BHK3219" s="132"/>
      <c r="BHL3219" s="132"/>
      <c r="BHM3219" s="132"/>
      <c r="BHN3219" s="132"/>
      <c r="BHO3219" s="132"/>
      <c r="BHP3219" s="132"/>
      <c r="BHQ3219" s="132"/>
      <c r="BHR3219" s="132"/>
      <c r="BHS3219" s="132"/>
      <c r="BHT3219" s="132"/>
      <c r="BHU3219" s="132"/>
      <c r="BHV3219" s="132"/>
      <c r="BHW3219" s="132"/>
      <c r="BHX3219" s="132"/>
      <c r="BHY3219" s="132"/>
      <c r="BHZ3219" s="132"/>
      <c r="BIA3219" s="132"/>
      <c r="BIB3219" s="132"/>
      <c r="BIC3219" s="132"/>
      <c r="BID3219" s="132"/>
      <c r="BIE3219" s="132"/>
      <c r="BIF3219" s="132"/>
      <c r="BIG3219" s="132"/>
      <c r="BIH3219" s="132"/>
      <c r="BII3219" s="132"/>
      <c r="BIJ3219" s="132"/>
      <c r="BIK3219" s="132"/>
      <c r="BIL3219" s="132"/>
      <c r="BIM3219" s="132"/>
      <c r="BIN3219" s="132"/>
      <c r="BIO3219" s="132"/>
      <c r="BIP3219" s="132"/>
      <c r="BIQ3219" s="132"/>
      <c r="BIR3219" s="132"/>
      <c r="BIS3219" s="132"/>
      <c r="BIT3219" s="132"/>
      <c r="BIU3219" s="132"/>
      <c r="BIV3219" s="132"/>
      <c r="BIW3219" s="132"/>
      <c r="BIX3219" s="132"/>
      <c r="BIY3219" s="132"/>
      <c r="BIZ3219" s="132"/>
      <c r="BJA3219" s="132"/>
      <c r="BJB3219" s="132"/>
      <c r="BJC3219" s="132"/>
      <c r="BJD3219" s="132"/>
      <c r="BJE3219" s="132"/>
      <c r="BJF3219" s="132"/>
      <c r="BJG3219" s="132"/>
      <c r="BJH3219" s="132"/>
      <c r="BJI3219" s="132"/>
      <c r="BJJ3219" s="132"/>
      <c r="BJK3219" s="132"/>
      <c r="BJL3219" s="132"/>
      <c r="BJM3219" s="132"/>
      <c r="BJN3219" s="132"/>
      <c r="BJO3219" s="132"/>
      <c r="BJP3219" s="132"/>
      <c r="BJQ3219" s="132"/>
      <c r="BJR3219" s="132"/>
      <c r="BJS3219" s="132"/>
      <c r="BJT3219" s="132"/>
      <c r="BJU3219" s="132"/>
      <c r="BJV3219" s="132"/>
      <c r="BJW3219" s="132"/>
      <c r="BJX3219" s="132"/>
      <c r="BJY3219" s="132"/>
      <c r="BJZ3219" s="132"/>
      <c r="BKA3219" s="132"/>
      <c r="BKB3219" s="132"/>
      <c r="BKC3219" s="132"/>
      <c r="BKD3219" s="132"/>
      <c r="BKE3219" s="132"/>
      <c r="BKF3219" s="132"/>
      <c r="BKG3219" s="132"/>
      <c r="BKH3219" s="132"/>
      <c r="BKI3219" s="132"/>
      <c r="BKJ3219" s="132"/>
      <c r="BKK3219" s="132"/>
      <c r="BKL3219" s="132"/>
      <c r="BKM3219" s="132"/>
      <c r="BKN3219" s="132"/>
      <c r="BKO3219" s="132"/>
      <c r="BKP3219" s="132"/>
      <c r="BKQ3219" s="132"/>
      <c r="BKR3219" s="132"/>
      <c r="BKS3219" s="132"/>
      <c r="BKT3219" s="132"/>
      <c r="BKU3219" s="132"/>
      <c r="BKV3219" s="132"/>
      <c r="BKW3219" s="132"/>
      <c r="BKX3219" s="132"/>
      <c r="BKY3219" s="132"/>
      <c r="BKZ3219" s="132"/>
      <c r="BLA3219" s="132"/>
      <c r="BLB3219" s="132"/>
      <c r="BLC3219" s="132"/>
      <c r="BLD3219" s="132"/>
      <c r="BLE3219" s="132"/>
      <c r="BLF3219" s="132"/>
      <c r="BLG3219" s="132"/>
      <c r="BLH3219" s="132"/>
      <c r="BLI3219" s="132"/>
      <c r="BLJ3219" s="132"/>
      <c r="BLK3219" s="132"/>
      <c r="BLL3219" s="132"/>
      <c r="BLM3219" s="132"/>
      <c r="BLN3219" s="132"/>
      <c r="BLO3219" s="132"/>
      <c r="BLP3219" s="132"/>
      <c r="BLQ3219" s="132"/>
      <c r="BLR3219" s="132"/>
      <c r="BLS3219" s="132"/>
      <c r="BLT3219" s="132"/>
      <c r="BLU3219" s="132"/>
      <c r="BLV3219" s="132"/>
      <c r="BLW3219" s="132"/>
      <c r="BLX3219" s="132"/>
      <c r="BLY3219" s="132"/>
      <c r="BLZ3219" s="132"/>
      <c r="BMA3219" s="132"/>
      <c r="BMB3219" s="132"/>
      <c r="BMC3219" s="132"/>
      <c r="BMD3219" s="132"/>
      <c r="BME3219" s="132"/>
      <c r="BMF3219" s="132"/>
      <c r="BMG3219" s="132"/>
      <c r="BMH3219" s="132"/>
      <c r="BMI3219" s="132"/>
      <c r="BMJ3219" s="132"/>
      <c r="BMK3219" s="132"/>
      <c r="BML3219" s="132"/>
      <c r="BMM3219" s="132"/>
      <c r="BMN3219" s="132"/>
      <c r="BMO3219" s="132"/>
      <c r="BMP3219" s="132"/>
      <c r="BMQ3219" s="132"/>
      <c r="BMR3219" s="132"/>
      <c r="BMS3219" s="132"/>
      <c r="BMT3219" s="132"/>
      <c r="BMU3219" s="132"/>
      <c r="BMV3219" s="132"/>
      <c r="BMW3219" s="132"/>
      <c r="BMX3219" s="132"/>
      <c r="BMY3219" s="132"/>
      <c r="BMZ3219" s="132"/>
      <c r="BNA3219" s="132"/>
      <c r="BNB3219" s="132"/>
      <c r="BNC3219" s="132"/>
      <c r="BND3219" s="132"/>
      <c r="BNE3219" s="132"/>
      <c r="BNF3219" s="132"/>
      <c r="BNG3219" s="132"/>
      <c r="BNH3219" s="132"/>
      <c r="BNI3219" s="132"/>
      <c r="BNJ3219" s="132"/>
      <c r="BNK3219" s="132"/>
      <c r="BNL3219" s="132"/>
      <c r="BNM3219" s="132"/>
      <c r="BNN3219" s="132"/>
      <c r="BNO3219" s="132"/>
      <c r="BNP3219" s="132"/>
      <c r="BNQ3219" s="132"/>
      <c r="BNR3219" s="132"/>
      <c r="BNS3219" s="132"/>
      <c r="BNT3219" s="132"/>
      <c r="BNU3219" s="132"/>
      <c r="BNV3219" s="132"/>
      <c r="BNW3219" s="132"/>
      <c r="BNX3219" s="132"/>
      <c r="BNY3219" s="132"/>
      <c r="BNZ3219" s="132"/>
      <c r="BOA3219" s="132"/>
      <c r="BOB3219" s="132"/>
      <c r="BOC3219" s="132"/>
      <c r="BOD3219" s="132"/>
      <c r="BOE3219" s="132"/>
      <c r="BOF3219" s="132"/>
      <c r="BOG3219" s="132"/>
      <c r="BOH3219" s="132"/>
      <c r="BOI3219" s="132"/>
      <c r="BOJ3219" s="132"/>
      <c r="BOK3219" s="132"/>
      <c r="BOL3219" s="132"/>
      <c r="BOM3219" s="132"/>
      <c r="BON3219" s="132"/>
      <c r="BOO3219" s="132"/>
      <c r="BOP3219" s="132"/>
      <c r="BOQ3219" s="132"/>
      <c r="BOR3219" s="132"/>
      <c r="BOS3219" s="132"/>
      <c r="BOT3219" s="132"/>
      <c r="BOU3219" s="132"/>
      <c r="BOV3219" s="132"/>
      <c r="BOW3219" s="132"/>
      <c r="BOX3219" s="132"/>
      <c r="BOY3219" s="132"/>
      <c r="BOZ3219" s="132"/>
      <c r="BPA3219" s="132"/>
      <c r="BPB3219" s="132"/>
      <c r="BPC3219" s="132"/>
      <c r="BPD3219" s="132"/>
      <c r="BPE3219" s="132"/>
      <c r="BPF3219" s="132"/>
      <c r="BPG3219" s="132"/>
      <c r="BPH3219" s="132"/>
      <c r="BPI3219" s="132"/>
      <c r="BPJ3219" s="132"/>
      <c r="BPK3219" s="132"/>
      <c r="BPL3219" s="132"/>
      <c r="BPM3219" s="132"/>
      <c r="BPN3219" s="132"/>
      <c r="BPO3219" s="132"/>
      <c r="BPP3219" s="132"/>
      <c r="BPQ3219" s="132"/>
      <c r="BPR3219" s="132"/>
      <c r="BPS3219" s="132"/>
      <c r="BPT3219" s="132"/>
      <c r="BPU3219" s="132"/>
      <c r="BPV3219" s="132"/>
      <c r="BPW3219" s="132"/>
      <c r="BPX3219" s="132"/>
      <c r="BPY3219" s="132"/>
      <c r="BPZ3219" s="132"/>
      <c r="BQA3219" s="132"/>
      <c r="BQB3219" s="132"/>
      <c r="BQC3219" s="132"/>
      <c r="BQD3219" s="132"/>
      <c r="BQE3219" s="132"/>
      <c r="BQF3219" s="132"/>
      <c r="BQG3219" s="132"/>
      <c r="BQH3219" s="132"/>
      <c r="BQI3219" s="132"/>
      <c r="BQJ3219" s="132"/>
      <c r="BQK3219" s="132"/>
      <c r="BQL3219" s="132"/>
      <c r="BQM3219" s="132"/>
      <c r="BQN3219" s="132"/>
      <c r="BQO3219" s="132"/>
      <c r="BQP3219" s="132"/>
      <c r="BQQ3219" s="132"/>
      <c r="BQR3219" s="132"/>
      <c r="BQS3219" s="132"/>
      <c r="BQT3219" s="132"/>
      <c r="BQU3219" s="132"/>
      <c r="BQV3219" s="132"/>
      <c r="BQW3219" s="132"/>
      <c r="BQX3219" s="132"/>
      <c r="BQY3219" s="132"/>
      <c r="BQZ3219" s="132"/>
      <c r="BRA3219" s="132"/>
      <c r="BRB3219" s="132"/>
      <c r="BRC3219" s="132"/>
      <c r="BRD3219" s="132"/>
      <c r="BRE3219" s="132"/>
      <c r="BRF3219" s="132"/>
      <c r="BRG3219" s="132"/>
      <c r="BRH3219" s="132"/>
      <c r="BRI3219" s="132"/>
      <c r="BRJ3219" s="132"/>
      <c r="BRK3219" s="132"/>
      <c r="BRL3219" s="132"/>
      <c r="BRM3219" s="132"/>
      <c r="BRN3219" s="132"/>
      <c r="BRO3219" s="132"/>
      <c r="BRP3219" s="132"/>
      <c r="BRQ3219" s="132"/>
      <c r="BRR3219" s="132"/>
      <c r="BRS3219" s="132"/>
      <c r="BRT3219" s="132"/>
      <c r="BRU3219" s="132"/>
      <c r="BRV3219" s="132"/>
      <c r="BRW3219" s="132"/>
      <c r="BRX3219" s="132"/>
      <c r="BRY3219" s="132"/>
      <c r="BRZ3219" s="132"/>
      <c r="BSA3219" s="132"/>
      <c r="BSB3219" s="132"/>
      <c r="BSC3219" s="132"/>
      <c r="BSD3219" s="132"/>
      <c r="BSE3219" s="132"/>
      <c r="BSF3219" s="132"/>
      <c r="BSG3219" s="132"/>
      <c r="BSH3219" s="132"/>
      <c r="BSI3219" s="132"/>
      <c r="BSJ3219" s="132"/>
      <c r="BSK3219" s="132"/>
      <c r="BSL3219" s="132"/>
      <c r="BSM3219" s="132"/>
      <c r="BSN3219" s="132"/>
      <c r="BSO3219" s="132"/>
      <c r="BSP3219" s="132"/>
      <c r="BSQ3219" s="132"/>
      <c r="BSR3219" s="132"/>
      <c r="BSS3219" s="132"/>
      <c r="BST3219" s="132"/>
      <c r="BSU3219" s="132"/>
      <c r="BSV3219" s="132"/>
      <c r="BSW3219" s="132"/>
      <c r="BSX3219" s="132"/>
      <c r="BSY3219" s="132"/>
      <c r="BSZ3219" s="132"/>
      <c r="BTA3219" s="132"/>
      <c r="BTB3219" s="132"/>
      <c r="BTC3219" s="132"/>
      <c r="BTD3219" s="132"/>
      <c r="BTE3219" s="132"/>
      <c r="BTF3219" s="132"/>
      <c r="BTG3219" s="132"/>
      <c r="BTH3219" s="132"/>
      <c r="BTI3219" s="132"/>
      <c r="BTJ3219" s="132"/>
      <c r="BTK3219" s="132"/>
      <c r="BTL3219" s="132"/>
      <c r="BTM3219" s="132"/>
      <c r="BTN3219" s="132"/>
      <c r="BTO3219" s="132"/>
      <c r="BTP3219" s="132"/>
      <c r="BTQ3219" s="132"/>
      <c r="BTR3219" s="132"/>
      <c r="BTS3219" s="132"/>
      <c r="BTT3219" s="132"/>
      <c r="BTU3219" s="132"/>
      <c r="BTV3219" s="132"/>
      <c r="BTW3219" s="132"/>
      <c r="BTX3219" s="132"/>
      <c r="BTY3219" s="132"/>
      <c r="BTZ3219" s="132"/>
      <c r="BUA3219" s="132"/>
      <c r="BUB3219" s="132"/>
      <c r="BUC3219" s="132"/>
      <c r="BUD3219" s="132"/>
      <c r="BUE3219" s="132"/>
      <c r="BUF3219" s="132"/>
      <c r="BUG3219" s="132"/>
      <c r="BUH3219" s="132"/>
      <c r="BUI3219" s="132"/>
      <c r="BUJ3219" s="132"/>
      <c r="BUK3219" s="132"/>
      <c r="BUL3219" s="132"/>
      <c r="BUM3219" s="132"/>
      <c r="BUN3219" s="132"/>
      <c r="BUO3219" s="132"/>
      <c r="BUP3219" s="132"/>
      <c r="BUQ3219" s="132"/>
      <c r="BUR3219" s="132"/>
      <c r="BUS3219" s="132"/>
      <c r="BUT3219" s="132"/>
      <c r="BUU3219" s="132"/>
      <c r="BUV3219" s="132"/>
      <c r="BUW3219" s="132"/>
      <c r="BUX3219" s="132"/>
      <c r="BUY3219" s="132"/>
      <c r="BUZ3219" s="132"/>
      <c r="BVA3219" s="132"/>
      <c r="BVB3219" s="132"/>
      <c r="BVC3219" s="132"/>
      <c r="BVD3219" s="132"/>
      <c r="BVE3219" s="132"/>
      <c r="BVF3219" s="132"/>
      <c r="BVG3219" s="132"/>
      <c r="BVH3219" s="132"/>
      <c r="BVI3219" s="132"/>
      <c r="BVJ3219" s="132"/>
      <c r="BVK3219" s="132"/>
      <c r="BVL3219" s="132"/>
      <c r="BVM3219" s="132"/>
      <c r="BVN3219" s="132"/>
      <c r="BVO3219" s="132"/>
      <c r="BVP3219" s="132"/>
      <c r="BVQ3219" s="132"/>
      <c r="BVR3219" s="132"/>
      <c r="BVS3219" s="132"/>
      <c r="BVT3219" s="132"/>
      <c r="BVU3219" s="132"/>
      <c r="BVV3219" s="132"/>
      <c r="BVW3219" s="132"/>
      <c r="BVX3219" s="132"/>
      <c r="BVY3219" s="132"/>
      <c r="BVZ3219" s="132"/>
      <c r="BWA3219" s="132"/>
      <c r="BWB3219" s="132"/>
      <c r="BWC3219" s="132"/>
      <c r="BWD3219" s="132"/>
      <c r="BWE3219" s="132"/>
      <c r="BWF3219" s="132"/>
      <c r="BWG3219" s="132"/>
      <c r="BWH3219" s="132"/>
      <c r="BWI3219" s="132"/>
      <c r="BWJ3219" s="132"/>
      <c r="BWK3219" s="132"/>
      <c r="BWL3219" s="132"/>
      <c r="BWM3219" s="132"/>
      <c r="BWN3219" s="132"/>
      <c r="BWO3219" s="132"/>
      <c r="BWP3219" s="132"/>
      <c r="BWQ3219" s="132"/>
      <c r="BWR3219" s="132"/>
      <c r="BWS3219" s="132"/>
      <c r="BWT3219" s="132"/>
      <c r="BWU3219" s="132"/>
      <c r="BWV3219" s="132"/>
      <c r="BWW3219" s="132"/>
      <c r="BWX3219" s="132"/>
      <c r="BWY3219" s="132"/>
      <c r="BWZ3219" s="132"/>
      <c r="BXA3219" s="132"/>
      <c r="BXB3219" s="132"/>
      <c r="BXC3219" s="132"/>
      <c r="BXD3219" s="132"/>
      <c r="BXE3219" s="132"/>
      <c r="BXF3219" s="132"/>
      <c r="BXG3219" s="132"/>
      <c r="BXH3219" s="132"/>
      <c r="BXI3219" s="132"/>
      <c r="BXJ3219" s="132"/>
      <c r="BXK3219" s="132"/>
      <c r="BXL3219" s="132"/>
      <c r="BXM3219" s="132"/>
      <c r="BXN3219" s="132"/>
      <c r="BXO3219" s="132"/>
      <c r="BXP3219" s="132"/>
      <c r="BXQ3219" s="132"/>
      <c r="BXR3219" s="132"/>
      <c r="BXS3219" s="132"/>
      <c r="BXT3219" s="132"/>
      <c r="BXU3219" s="132"/>
      <c r="BXV3219" s="132"/>
      <c r="BXW3219" s="132"/>
      <c r="BXX3219" s="132"/>
      <c r="BXY3219" s="132"/>
      <c r="BXZ3219" s="132"/>
      <c r="BYA3219" s="132"/>
      <c r="BYB3219" s="132"/>
      <c r="BYC3219" s="132"/>
      <c r="BYD3219" s="132"/>
      <c r="BYE3219" s="132"/>
      <c r="BYF3219" s="132"/>
      <c r="BYG3219" s="132"/>
      <c r="BYH3219" s="132"/>
      <c r="BYI3219" s="132"/>
      <c r="BYJ3219" s="132"/>
      <c r="BYK3219" s="132"/>
      <c r="BYL3219" s="132"/>
      <c r="BYM3219" s="132"/>
      <c r="BYN3219" s="132"/>
      <c r="BYO3219" s="132"/>
      <c r="BYP3219" s="132"/>
      <c r="BYQ3219" s="132"/>
      <c r="BYR3219" s="132"/>
      <c r="BYS3219" s="132"/>
      <c r="BYT3219" s="132"/>
      <c r="BYU3219" s="132"/>
      <c r="BYV3219" s="132"/>
      <c r="BYW3219" s="132"/>
      <c r="BYX3219" s="132"/>
      <c r="BYY3219" s="132"/>
      <c r="BYZ3219" s="132"/>
      <c r="BZA3219" s="132"/>
      <c r="BZB3219" s="132"/>
      <c r="BZC3219" s="132"/>
      <c r="BZD3219" s="132"/>
      <c r="BZE3219" s="132"/>
      <c r="BZF3219" s="132"/>
      <c r="BZG3219" s="132"/>
      <c r="BZH3219" s="132"/>
      <c r="BZI3219" s="132"/>
      <c r="BZJ3219" s="132"/>
      <c r="BZK3219" s="132"/>
      <c r="BZL3219" s="132"/>
      <c r="BZM3219" s="132"/>
      <c r="BZN3219" s="132"/>
      <c r="BZO3219" s="132"/>
      <c r="BZP3219" s="132"/>
      <c r="BZQ3219" s="132"/>
      <c r="BZR3219" s="132"/>
      <c r="BZS3219" s="132"/>
      <c r="BZT3219" s="132"/>
      <c r="BZU3219" s="132"/>
      <c r="BZV3219" s="132"/>
      <c r="BZW3219" s="132"/>
      <c r="BZX3219" s="132"/>
      <c r="BZY3219" s="132"/>
      <c r="BZZ3219" s="132"/>
      <c r="CAA3219" s="132"/>
      <c r="CAB3219" s="132"/>
      <c r="CAC3219" s="132"/>
      <c r="CAD3219" s="132"/>
      <c r="CAE3219" s="132"/>
      <c r="CAF3219" s="132"/>
      <c r="CAG3219" s="132"/>
      <c r="CAH3219" s="132"/>
      <c r="CAI3219" s="132"/>
      <c r="CAJ3219" s="132"/>
      <c r="CAK3219" s="132"/>
      <c r="CAL3219" s="132"/>
      <c r="CAM3219" s="132"/>
      <c r="CAN3219" s="132"/>
      <c r="CAO3219" s="132"/>
      <c r="CAP3219" s="132"/>
      <c r="CAQ3219" s="132"/>
      <c r="CAR3219" s="132"/>
      <c r="CAS3219" s="132"/>
      <c r="CAT3219" s="132"/>
      <c r="CAU3219" s="132"/>
      <c r="CAV3219" s="132"/>
      <c r="CAW3219" s="132"/>
      <c r="CAX3219" s="132"/>
      <c r="CAY3219" s="132"/>
      <c r="CAZ3219" s="132"/>
      <c r="CBA3219" s="132"/>
      <c r="CBB3219" s="132"/>
      <c r="CBC3219" s="132"/>
      <c r="CBD3219" s="132"/>
      <c r="CBE3219" s="132"/>
      <c r="CBF3219" s="132"/>
      <c r="CBG3219" s="132"/>
      <c r="CBH3219" s="132"/>
      <c r="CBI3219" s="132"/>
      <c r="CBJ3219" s="132"/>
      <c r="CBK3219" s="132"/>
      <c r="CBL3219" s="132"/>
      <c r="CBM3219" s="132"/>
      <c r="CBN3219" s="132"/>
      <c r="CBO3219" s="132"/>
      <c r="CBP3219" s="132"/>
      <c r="CBQ3219" s="132"/>
      <c r="CBR3219" s="132"/>
      <c r="CBS3219" s="132"/>
      <c r="CBT3219" s="132"/>
      <c r="CBU3219" s="132"/>
      <c r="CBV3219" s="132"/>
      <c r="CBW3219" s="132"/>
      <c r="CBX3219" s="132"/>
      <c r="CBY3219" s="132"/>
      <c r="CBZ3219" s="132"/>
      <c r="CCA3219" s="132"/>
      <c r="CCB3219" s="132"/>
      <c r="CCC3219" s="132"/>
      <c r="CCD3219" s="132"/>
      <c r="CCE3219" s="132"/>
      <c r="CCF3219" s="132"/>
      <c r="CCG3219" s="132"/>
      <c r="CCH3219" s="132"/>
      <c r="CCI3219" s="132"/>
      <c r="CCJ3219" s="132"/>
      <c r="CCK3219" s="132"/>
      <c r="CCL3219" s="132"/>
      <c r="CCM3219" s="132"/>
      <c r="CCN3219" s="132"/>
      <c r="CCO3219" s="132"/>
      <c r="CCP3219" s="132"/>
      <c r="CCQ3219" s="132"/>
      <c r="CCR3219" s="132"/>
      <c r="CCS3219" s="132"/>
      <c r="CCT3219" s="132"/>
      <c r="CCU3219" s="132"/>
      <c r="CCV3219" s="132"/>
      <c r="CCW3219" s="132"/>
      <c r="CCX3219" s="132"/>
      <c r="CCY3219" s="132"/>
      <c r="CCZ3219" s="132"/>
      <c r="CDA3219" s="132"/>
      <c r="CDB3219" s="132"/>
      <c r="CDC3219" s="132"/>
      <c r="CDD3219" s="132"/>
      <c r="CDE3219" s="132"/>
      <c r="CDF3219" s="132"/>
      <c r="CDG3219" s="132"/>
      <c r="CDH3219" s="132"/>
      <c r="CDI3219" s="132"/>
      <c r="CDJ3219" s="132"/>
      <c r="CDK3219" s="132"/>
      <c r="CDL3219" s="132"/>
      <c r="CDM3219" s="132"/>
      <c r="CDN3219" s="132"/>
      <c r="CDO3219" s="132"/>
      <c r="CDP3219" s="132"/>
      <c r="CDQ3219" s="132"/>
      <c r="CDR3219" s="132"/>
      <c r="CDS3219" s="132"/>
      <c r="CDT3219" s="132"/>
      <c r="CDU3219" s="132"/>
      <c r="CDV3219" s="132"/>
      <c r="CDW3219" s="132"/>
      <c r="CDX3219" s="132"/>
      <c r="CDY3219" s="132"/>
      <c r="CDZ3219" s="132"/>
      <c r="CEA3219" s="132"/>
      <c r="CEB3219" s="132"/>
      <c r="CEC3219" s="132"/>
      <c r="CED3219" s="132"/>
      <c r="CEE3219" s="132"/>
      <c r="CEF3219" s="132"/>
      <c r="CEG3219" s="132"/>
      <c r="CEH3219" s="132"/>
      <c r="CEI3219" s="132"/>
      <c r="CEJ3219" s="132"/>
      <c r="CEK3219" s="132"/>
      <c r="CEL3219" s="132"/>
      <c r="CEM3219" s="132"/>
      <c r="CEN3219" s="132"/>
      <c r="CEO3219" s="132"/>
      <c r="CEP3219" s="132"/>
      <c r="CEQ3219" s="132"/>
      <c r="CER3219" s="132"/>
      <c r="CES3219" s="132"/>
      <c r="CET3219" s="132"/>
      <c r="CEU3219" s="132"/>
      <c r="CEV3219" s="132"/>
      <c r="CEW3219" s="132"/>
      <c r="CEX3219" s="132"/>
      <c r="CEY3219" s="132"/>
      <c r="CEZ3219" s="132"/>
      <c r="CFA3219" s="132"/>
      <c r="CFB3219" s="132"/>
      <c r="CFC3219" s="132"/>
      <c r="CFD3219" s="132"/>
      <c r="CFE3219" s="132"/>
      <c r="CFF3219" s="132"/>
      <c r="CFG3219" s="132"/>
      <c r="CFH3219" s="132"/>
      <c r="CFI3219" s="132"/>
      <c r="CFJ3219" s="132"/>
      <c r="CFK3219" s="132"/>
      <c r="CFL3219" s="132"/>
      <c r="CFM3219" s="132"/>
      <c r="CFN3219" s="132"/>
      <c r="CFO3219" s="132"/>
      <c r="CFP3219" s="132"/>
      <c r="CFQ3219" s="132"/>
      <c r="CFR3219" s="132"/>
      <c r="CFS3219" s="132"/>
      <c r="CFT3219" s="132"/>
      <c r="CFU3219" s="132"/>
      <c r="CFV3219" s="132"/>
      <c r="CFW3219" s="132"/>
      <c r="CFX3219" s="132"/>
      <c r="CFY3219" s="132"/>
      <c r="CFZ3219" s="132"/>
      <c r="CGA3219" s="132"/>
      <c r="CGB3219" s="132"/>
      <c r="CGC3219" s="132"/>
      <c r="CGD3219" s="132"/>
      <c r="CGE3219" s="132"/>
      <c r="CGF3219" s="132"/>
      <c r="CGG3219" s="132"/>
      <c r="CGH3219" s="132"/>
      <c r="CGI3219" s="132"/>
      <c r="CGJ3219" s="132"/>
      <c r="CGK3219" s="132"/>
      <c r="CGL3219" s="132"/>
      <c r="CGM3219" s="132"/>
      <c r="CGN3219" s="132"/>
      <c r="CGO3219" s="132"/>
      <c r="CGP3219" s="132"/>
      <c r="CGQ3219" s="132"/>
      <c r="CGR3219" s="132"/>
      <c r="CGS3219" s="132"/>
      <c r="CGT3219" s="132"/>
      <c r="CGU3219" s="132"/>
      <c r="CGV3219" s="132"/>
      <c r="CGW3219" s="132"/>
      <c r="CGX3219" s="132"/>
      <c r="CGY3219" s="132"/>
      <c r="CGZ3219" s="132"/>
      <c r="CHA3219" s="132"/>
      <c r="CHB3219" s="132"/>
      <c r="CHC3219" s="132"/>
      <c r="CHD3219" s="132"/>
      <c r="CHE3219" s="132"/>
      <c r="CHF3219" s="132"/>
      <c r="CHG3219" s="132"/>
      <c r="CHH3219" s="132"/>
      <c r="CHI3219" s="132"/>
      <c r="CHJ3219" s="132"/>
      <c r="CHK3219" s="132"/>
      <c r="CHL3219" s="132"/>
      <c r="CHM3219" s="132"/>
      <c r="CHN3219" s="132"/>
      <c r="CHO3219" s="132"/>
      <c r="CHP3219" s="132"/>
      <c r="CHQ3219" s="132"/>
      <c r="CHR3219" s="132"/>
      <c r="CHS3219" s="132"/>
      <c r="CHT3219" s="132"/>
      <c r="CHU3219" s="132"/>
      <c r="CHV3219" s="132"/>
      <c r="CHW3219" s="132"/>
      <c r="CHX3219" s="132"/>
      <c r="CHY3219" s="132"/>
      <c r="CHZ3219" s="132"/>
      <c r="CIA3219" s="132"/>
      <c r="CIB3219" s="132"/>
      <c r="CIC3219" s="132"/>
      <c r="CID3219" s="132"/>
      <c r="CIE3219" s="132"/>
      <c r="CIF3219" s="132"/>
      <c r="CIG3219" s="132"/>
      <c r="CIH3219" s="132"/>
      <c r="CII3219" s="132"/>
      <c r="CIJ3219" s="132"/>
      <c r="CIK3219" s="132"/>
      <c r="CIL3219" s="132"/>
      <c r="CIM3219" s="132"/>
      <c r="CIN3219" s="132"/>
      <c r="CIO3219" s="132"/>
      <c r="CIP3219" s="132"/>
      <c r="CIQ3219" s="132"/>
      <c r="CIR3219" s="132"/>
      <c r="CIS3219" s="132"/>
      <c r="CIT3219" s="132"/>
      <c r="CIU3219" s="132"/>
      <c r="CIV3219" s="132"/>
      <c r="CIW3219" s="132"/>
      <c r="CIX3219" s="132"/>
      <c r="CIY3219" s="132"/>
      <c r="CIZ3219" s="132"/>
      <c r="CJA3219" s="132"/>
      <c r="CJB3219" s="132"/>
      <c r="CJC3219" s="132"/>
      <c r="CJD3219" s="132"/>
      <c r="CJE3219" s="132"/>
      <c r="CJF3219" s="132"/>
      <c r="CJG3219" s="132"/>
      <c r="CJH3219" s="132"/>
      <c r="CJI3219" s="132"/>
      <c r="CJJ3219" s="132"/>
      <c r="CJK3219" s="132"/>
      <c r="CJL3219" s="132"/>
      <c r="CJM3219" s="132"/>
      <c r="CJN3219" s="132"/>
      <c r="CJO3219" s="132"/>
      <c r="CJP3219" s="132"/>
      <c r="CJQ3219" s="132"/>
      <c r="CJR3219" s="132"/>
      <c r="CJS3219" s="132"/>
      <c r="CJT3219" s="132"/>
      <c r="CJU3219" s="132"/>
      <c r="CJV3219" s="132"/>
      <c r="CJW3219" s="132"/>
      <c r="CJX3219" s="132"/>
      <c r="CJY3219" s="132"/>
      <c r="CJZ3219" s="132"/>
      <c r="CKA3219" s="132"/>
      <c r="CKB3219" s="132"/>
      <c r="CKC3219" s="132"/>
      <c r="CKD3219" s="132"/>
      <c r="CKE3219" s="132"/>
      <c r="CKF3219" s="132"/>
      <c r="CKG3219" s="132"/>
      <c r="CKH3219" s="132"/>
      <c r="CKI3219" s="132"/>
      <c r="CKJ3219" s="132"/>
      <c r="CKK3219" s="132"/>
      <c r="CKL3219" s="132"/>
      <c r="CKM3219" s="132"/>
      <c r="CKN3219" s="132"/>
      <c r="CKO3219" s="132"/>
      <c r="CKP3219" s="132"/>
      <c r="CKQ3219" s="132"/>
      <c r="CKR3219" s="132"/>
      <c r="CKS3219" s="132"/>
      <c r="CKT3219" s="132"/>
      <c r="CKU3219" s="132"/>
      <c r="CKV3219" s="132"/>
      <c r="CKW3219" s="132"/>
      <c r="CKX3219" s="132"/>
      <c r="CKY3219" s="132"/>
      <c r="CKZ3219" s="132"/>
      <c r="CLA3219" s="132"/>
      <c r="CLB3219" s="132"/>
      <c r="CLC3219" s="132"/>
      <c r="CLD3219" s="132"/>
      <c r="CLE3219" s="132"/>
      <c r="CLF3219" s="132"/>
      <c r="CLG3219" s="132"/>
      <c r="CLH3219" s="132"/>
      <c r="CLI3219" s="132"/>
      <c r="CLJ3219" s="132"/>
      <c r="CLK3219" s="132"/>
      <c r="CLL3219" s="132"/>
      <c r="CLM3219" s="132"/>
      <c r="CLN3219" s="132"/>
      <c r="CLO3219" s="132"/>
      <c r="CLP3219" s="132"/>
      <c r="CLQ3219" s="132"/>
      <c r="CLR3219" s="132"/>
      <c r="CLS3219" s="132"/>
      <c r="CLT3219" s="132"/>
      <c r="CLU3219" s="132"/>
      <c r="CLV3219" s="132"/>
      <c r="CLW3219" s="132"/>
      <c r="CLX3219" s="132"/>
      <c r="CLY3219" s="132"/>
      <c r="CLZ3219" s="132"/>
      <c r="CMA3219" s="132"/>
      <c r="CMB3219" s="132"/>
      <c r="CMC3219" s="132"/>
      <c r="CMD3219" s="132"/>
      <c r="CME3219" s="132"/>
      <c r="CMF3219" s="132"/>
      <c r="CMG3219" s="132"/>
      <c r="CMH3219" s="132"/>
      <c r="CMI3219" s="132"/>
      <c r="CMJ3219" s="132"/>
      <c r="CMK3219" s="132"/>
      <c r="CML3219" s="132"/>
      <c r="CMM3219" s="132"/>
      <c r="CMN3219" s="132"/>
      <c r="CMO3219" s="132"/>
      <c r="CMP3219" s="132"/>
      <c r="CMQ3219" s="132"/>
      <c r="CMR3219" s="132"/>
      <c r="CMS3219" s="132"/>
      <c r="CMT3219" s="132"/>
      <c r="CMU3219" s="132"/>
      <c r="CMV3219" s="132"/>
      <c r="CMW3219" s="132"/>
      <c r="CMX3219" s="132"/>
      <c r="CMY3219" s="132"/>
      <c r="CMZ3219" s="132"/>
      <c r="CNA3219" s="132"/>
      <c r="CNB3219" s="132"/>
      <c r="CNC3219" s="132"/>
      <c r="CND3219" s="132"/>
      <c r="CNE3219" s="132"/>
      <c r="CNF3219" s="132"/>
      <c r="CNG3219" s="132"/>
      <c r="CNH3219" s="132"/>
      <c r="CNI3219" s="132"/>
      <c r="CNJ3219" s="132"/>
      <c r="CNK3219" s="132"/>
      <c r="CNL3219" s="132"/>
      <c r="CNM3219" s="132"/>
      <c r="CNN3219" s="132"/>
      <c r="CNO3219" s="132"/>
      <c r="CNP3219" s="132"/>
      <c r="CNQ3219" s="132"/>
      <c r="CNR3219" s="132"/>
      <c r="CNS3219" s="132"/>
      <c r="CNT3219" s="132"/>
      <c r="CNU3219" s="132"/>
      <c r="CNV3219" s="132"/>
      <c r="CNW3219" s="132"/>
      <c r="CNX3219" s="132"/>
      <c r="CNY3219" s="132"/>
      <c r="CNZ3219" s="132"/>
      <c r="COA3219" s="132"/>
      <c r="COB3219" s="132"/>
      <c r="COC3219" s="132"/>
      <c r="COD3219" s="132"/>
      <c r="COE3219" s="132"/>
      <c r="COF3219" s="132"/>
      <c r="COG3219" s="132"/>
      <c r="COH3219" s="132"/>
      <c r="COI3219" s="132"/>
      <c r="COJ3219" s="132"/>
      <c r="COK3219" s="132"/>
      <c r="COL3219" s="132"/>
      <c r="COM3219" s="132"/>
      <c r="CON3219" s="132"/>
      <c r="COO3219" s="132"/>
      <c r="COP3219" s="132"/>
      <c r="COQ3219" s="132"/>
      <c r="COR3219" s="132"/>
      <c r="COS3219" s="132"/>
      <c r="COT3219" s="132"/>
      <c r="COU3219" s="132"/>
      <c r="COV3219" s="132"/>
      <c r="COW3219" s="132"/>
      <c r="COX3219" s="132"/>
      <c r="COY3219" s="132"/>
      <c r="COZ3219" s="132"/>
      <c r="CPA3219" s="132"/>
      <c r="CPB3219" s="132"/>
      <c r="CPC3219" s="132"/>
      <c r="CPD3219" s="132"/>
      <c r="CPE3219" s="132"/>
      <c r="CPF3219" s="132"/>
      <c r="CPG3219" s="132"/>
      <c r="CPH3219" s="132"/>
      <c r="CPI3219" s="132"/>
      <c r="CPJ3219" s="132"/>
      <c r="CPK3219" s="132"/>
      <c r="CPL3219" s="132"/>
      <c r="CPM3219" s="132"/>
      <c r="CPN3219" s="132"/>
      <c r="CPO3219" s="132"/>
      <c r="CPP3219" s="132"/>
      <c r="CPQ3219" s="132"/>
      <c r="CPR3219" s="132"/>
      <c r="CPS3219" s="132"/>
      <c r="CPT3219" s="132"/>
      <c r="CPU3219" s="132"/>
      <c r="CPV3219" s="132"/>
      <c r="CPW3219" s="132"/>
      <c r="CPX3219" s="132"/>
      <c r="CPY3219" s="132"/>
      <c r="CPZ3219" s="132"/>
      <c r="CQA3219" s="132"/>
      <c r="CQB3219" s="132"/>
      <c r="CQC3219" s="132"/>
      <c r="CQD3219" s="132"/>
      <c r="CQE3219" s="132"/>
      <c r="CQF3219" s="132"/>
      <c r="CQG3219" s="132"/>
      <c r="CQH3219" s="132"/>
      <c r="CQI3219" s="132"/>
      <c r="CQJ3219" s="132"/>
      <c r="CQK3219" s="132"/>
      <c r="CQL3219" s="132"/>
      <c r="CQM3219" s="132"/>
      <c r="CQN3219" s="132"/>
      <c r="CQO3219" s="132"/>
      <c r="CQP3219" s="132"/>
      <c r="CQQ3219" s="132"/>
      <c r="CQR3219" s="132"/>
      <c r="CQS3219" s="132"/>
      <c r="CQT3219" s="132"/>
      <c r="CQU3219" s="132"/>
      <c r="CQV3219" s="132"/>
      <c r="CQW3219" s="132"/>
      <c r="CQX3219" s="132"/>
      <c r="CQY3219" s="132"/>
      <c r="CQZ3219" s="132"/>
      <c r="CRA3219" s="132"/>
      <c r="CRB3219" s="132"/>
      <c r="CRC3219" s="132"/>
      <c r="CRD3219" s="132"/>
      <c r="CRE3219" s="132"/>
      <c r="CRF3219" s="132"/>
      <c r="CRG3219" s="132"/>
      <c r="CRH3219" s="132"/>
      <c r="CRI3219" s="132"/>
      <c r="CRJ3219" s="132"/>
      <c r="CRK3219" s="132"/>
      <c r="CRL3219" s="132"/>
      <c r="CRM3219" s="132"/>
      <c r="CRN3219" s="132"/>
      <c r="CRO3219" s="132"/>
      <c r="CRP3219" s="132"/>
      <c r="CRQ3219" s="132"/>
      <c r="CRR3219" s="132"/>
      <c r="CRS3219" s="132"/>
      <c r="CRT3219" s="132"/>
      <c r="CRU3219" s="132"/>
      <c r="CRV3219" s="132"/>
      <c r="CRW3219" s="132"/>
      <c r="CRX3219" s="132"/>
      <c r="CRY3219" s="132"/>
      <c r="CRZ3219" s="132"/>
      <c r="CSA3219" s="132"/>
      <c r="CSB3219" s="132"/>
      <c r="CSC3219" s="132"/>
      <c r="CSD3219" s="132"/>
      <c r="CSE3219" s="132"/>
      <c r="CSF3219" s="132"/>
      <c r="CSG3219" s="132"/>
      <c r="CSH3219" s="132"/>
      <c r="CSI3219" s="132"/>
      <c r="CSJ3219" s="132"/>
      <c r="CSK3219" s="132"/>
      <c r="CSL3219" s="132"/>
      <c r="CSM3219" s="132"/>
      <c r="CSN3219" s="132"/>
      <c r="CSO3219" s="132"/>
      <c r="CSP3219" s="132"/>
      <c r="CSQ3219" s="132"/>
      <c r="CSR3219" s="132"/>
      <c r="CSS3219" s="132"/>
      <c r="CST3219" s="132"/>
      <c r="CSU3219" s="132"/>
      <c r="CSV3219" s="132"/>
      <c r="CSW3219" s="132"/>
      <c r="CSX3219" s="132"/>
      <c r="CSY3219" s="132"/>
      <c r="CSZ3219" s="132"/>
      <c r="CTA3219" s="132"/>
      <c r="CTB3219" s="132"/>
      <c r="CTC3219" s="132"/>
      <c r="CTD3219" s="132"/>
      <c r="CTE3219" s="132"/>
      <c r="CTF3219" s="132"/>
      <c r="CTG3219" s="132"/>
      <c r="CTH3219" s="132"/>
      <c r="CTI3219" s="132"/>
      <c r="CTJ3219" s="132"/>
      <c r="CTK3219" s="132"/>
      <c r="CTL3219" s="132"/>
      <c r="CTM3219" s="132"/>
      <c r="CTN3219" s="132"/>
      <c r="CTO3219" s="132"/>
      <c r="CTP3219" s="132"/>
      <c r="CTQ3219" s="132"/>
      <c r="CTR3219" s="132"/>
      <c r="CTS3219" s="132"/>
      <c r="CTT3219" s="132"/>
      <c r="CTU3219" s="132"/>
      <c r="CTV3219" s="132"/>
      <c r="CTW3219" s="132"/>
      <c r="CTX3219" s="132"/>
      <c r="CTY3219" s="132"/>
      <c r="CTZ3219" s="132"/>
      <c r="CUA3219" s="132"/>
      <c r="CUB3219" s="132"/>
      <c r="CUC3219" s="132"/>
      <c r="CUD3219" s="132"/>
      <c r="CUE3219" s="132"/>
      <c r="CUF3219" s="132"/>
      <c r="CUG3219" s="132"/>
      <c r="CUH3219" s="132"/>
      <c r="CUI3219" s="132"/>
      <c r="CUJ3219" s="132"/>
      <c r="CUK3219" s="132"/>
      <c r="CUL3219" s="132"/>
      <c r="CUM3219" s="132"/>
      <c r="CUN3219" s="132"/>
      <c r="CUO3219" s="132"/>
      <c r="CUP3219" s="132"/>
      <c r="CUQ3219" s="132"/>
      <c r="CUR3219" s="132"/>
      <c r="CUS3219" s="132"/>
      <c r="CUT3219" s="132"/>
      <c r="CUU3219" s="132"/>
      <c r="CUV3219" s="132"/>
      <c r="CUW3219" s="132"/>
      <c r="CUX3219" s="132"/>
      <c r="CUY3219" s="132"/>
      <c r="CUZ3219" s="132"/>
      <c r="CVA3219" s="132"/>
      <c r="CVB3219" s="132"/>
      <c r="CVC3219" s="132"/>
      <c r="CVD3219" s="132"/>
      <c r="CVE3219" s="132"/>
      <c r="CVF3219" s="132"/>
      <c r="CVG3219" s="132"/>
      <c r="CVH3219" s="132"/>
      <c r="CVI3219" s="132"/>
      <c r="CVJ3219" s="132"/>
      <c r="CVK3219" s="132"/>
      <c r="CVL3219" s="132"/>
      <c r="CVM3219" s="132"/>
      <c r="CVN3219" s="132"/>
      <c r="CVO3219" s="132"/>
      <c r="CVP3219" s="132"/>
      <c r="CVQ3219" s="132"/>
      <c r="CVR3219" s="132"/>
      <c r="CVS3219" s="132"/>
      <c r="CVT3219" s="132"/>
      <c r="CVU3219" s="132"/>
      <c r="CVV3219" s="132"/>
      <c r="CVW3219" s="132"/>
      <c r="CVX3219" s="132"/>
      <c r="CVY3219" s="132"/>
      <c r="CVZ3219" s="132"/>
      <c r="CWA3219" s="132"/>
      <c r="CWB3219" s="132"/>
      <c r="CWC3219" s="132"/>
      <c r="CWD3219" s="132"/>
      <c r="CWE3219" s="132"/>
      <c r="CWF3219" s="132"/>
      <c r="CWG3219" s="132"/>
      <c r="CWH3219" s="132"/>
      <c r="CWI3219" s="132"/>
      <c r="CWJ3219" s="132"/>
      <c r="CWK3219" s="132"/>
      <c r="CWL3219" s="132"/>
      <c r="CWM3219" s="132"/>
      <c r="CWN3219" s="132"/>
      <c r="CWO3219" s="132"/>
      <c r="CWP3219" s="132"/>
      <c r="CWQ3219" s="132"/>
      <c r="CWR3219" s="132"/>
      <c r="CWS3219" s="132"/>
      <c r="CWT3219" s="132"/>
      <c r="CWU3219" s="132"/>
      <c r="CWV3219" s="132"/>
      <c r="CWW3219" s="132"/>
      <c r="CWX3219" s="132"/>
      <c r="CWY3219" s="132"/>
      <c r="CWZ3219" s="132"/>
      <c r="CXA3219" s="132"/>
      <c r="CXB3219" s="132"/>
      <c r="CXC3219" s="132"/>
      <c r="CXD3219" s="132"/>
      <c r="CXE3219" s="132"/>
      <c r="CXF3219" s="132"/>
      <c r="CXG3219" s="132"/>
      <c r="CXH3219" s="132"/>
      <c r="CXI3219" s="132"/>
      <c r="CXJ3219" s="132"/>
      <c r="CXK3219" s="132"/>
      <c r="CXL3219" s="132"/>
      <c r="CXM3219" s="132"/>
      <c r="CXN3219" s="132"/>
      <c r="CXO3219" s="132"/>
      <c r="CXP3219" s="132"/>
      <c r="CXQ3219" s="132"/>
      <c r="CXR3219" s="132"/>
      <c r="CXS3219" s="132"/>
      <c r="CXT3219" s="132"/>
      <c r="CXU3219" s="132"/>
      <c r="CXV3219" s="132"/>
      <c r="CXW3219" s="132"/>
      <c r="CXX3219" s="132"/>
      <c r="CXY3219" s="132"/>
      <c r="CXZ3219" s="132"/>
      <c r="CYA3219" s="132"/>
      <c r="CYB3219" s="132"/>
      <c r="CYC3219" s="132"/>
      <c r="CYD3219" s="132"/>
      <c r="CYE3219" s="132"/>
      <c r="CYF3219" s="132"/>
      <c r="CYG3219" s="132"/>
      <c r="CYH3219" s="132"/>
      <c r="CYI3219" s="132"/>
      <c r="CYJ3219" s="132"/>
      <c r="CYK3219" s="132"/>
      <c r="CYL3219" s="132"/>
      <c r="CYM3219" s="132"/>
      <c r="CYN3219" s="132"/>
      <c r="CYO3219" s="132"/>
      <c r="CYP3219" s="132"/>
      <c r="CYQ3219" s="132"/>
      <c r="CYR3219" s="132"/>
      <c r="CYS3219" s="132"/>
      <c r="CYT3219" s="132"/>
      <c r="CYU3219" s="132"/>
      <c r="CYV3219" s="132"/>
      <c r="CYW3219" s="132"/>
      <c r="CYX3219" s="132"/>
      <c r="CYY3219" s="132"/>
      <c r="CYZ3219" s="132"/>
      <c r="CZA3219" s="132"/>
      <c r="CZB3219" s="132"/>
      <c r="CZC3219" s="132"/>
      <c r="CZD3219" s="132"/>
      <c r="CZE3219" s="132"/>
      <c r="CZF3219" s="132"/>
      <c r="CZG3219" s="132"/>
      <c r="CZH3219" s="132"/>
      <c r="CZI3219" s="132"/>
      <c r="CZJ3219" s="132"/>
      <c r="CZK3219" s="132"/>
      <c r="CZL3219" s="132"/>
      <c r="CZM3219" s="132"/>
      <c r="CZN3219" s="132"/>
      <c r="CZO3219" s="132"/>
      <c r="CZP3219" s="132"/>
      <c r="CZQ3219" s="132"/>
      <c r="CZR3219" s="132"/>
      <c r="CZS3219" s="132"/>
      <c r="CZT3219" s="132"/>
      <c r="CZU3219" s="132"/>
      <c r="CZV3219" s="132"/>
      <c r="CZW3219" s="132"/>
      <c r="CZX3219" s="132"/>
      <c r="CZY3219" s="132"/>
      <c r="CZZ3219" s="132"/>
      <c r="DAA3219" s="132"/>
      <c r="DAB3219" s="132"/>
      <c r="DAC3219" s="132"/>
      <c r="DAD3219" s="132"/>
      <c r="DAE3219" s="132"/>
      <c r="DAF3219" s="132"/>
      <c r="DAG3219" s="132"/>
      <c r="DAH3219" s="132"/>
      <c r="DAI3219" s="132"/>
      <c r="DAJ3219" s="132"/>
      <c r="DAK3219" s="132"/>
      <c r="DAL3219" s="132"/>
      <c r="DAM3219" s="132"/>
      <c r="DAN3219" s="132"/>
      <c r="DAO3219" s="132"/>
      <c r="DAP3219" s="132"/>
      <c r="DAQ3219" s="132"/>
      <c r="DAR3219" s="132"/>
      <c r="DAS3219" s="132"/>
      <c r="DAT3219" s="132"/>
      <c r="DAU3219" s="132"/>
      <c r="DAV3219" s="132"/>
      <c r="DAW3219" s="132"/>
      <c r="DAX3219" s="132"/>
      <c r="DAY3219" s="132"/>
      <c r="DAZ3219" s="132"/>
      <c r="DBA3219" s="132"/>
      <c r="DBB3219" s="132"/>
      <c r="DBC3219" s="132"/>
      <c r="DBD3219" s="132"/>
      <c r="DBE3219" s="132"/>
      <c r="DBF3219" s="132"/>
      <c r="DBG3219" s="132"/>
      <c r="DBH3219" s="132"/>
      <c r="DBI3219" s="132"/>
      <c r="DBJ3219" s="132"/>
      <c r="DBK3219" s="132"/>
      <c r="DBL3219" s="132"/>
      <c r="DBM3219" s="132"/>
      <c r="DBN3219" s="132"/>
      <c r="DBO3219" s="132"/>
      <c r="DBP3219" s="132"/>
      <c r="DBQ3219" s="132"/>
      <c r="DBR3219" s="132"/>
      <c r="DBS3219" s="132"/>
      <c r="DBT3219" s="132"/>
      <c r="DBU3219" s="132"/>
      <c r="DBV3219" s="132"/>
      <c r="DBW3219" s="132"/>
      <c r="DBX3219" s="132"/>
      <c r="DBY3219" s="132"/>
      <c r="DBZ3219" s="132"/>
      <c r="DCA3219" s="132"/>
      <c r="DCB3219" s="132"/>
      <c r="DCC3219" s="132"/>
      <c r="DCD3219" s="132"/>
      <c r="DCE3219" s="132"/>
      <c r="DCF3219" s="132"/>
      <c r="DCG3219" s="132"/>
      <c r="DCH3219" s="132"/>
      <c r="DCI3219" s="132"/>
      <c r="DCJ3219" s="132"/>
      <c r="DCK3219" s="132"/>
      <c r="DCL3219" s="132"/>
      <c r="DCM3219" s="132"/>
      <c r="DCN3219" s="132"/>
      <c r="DCO3219" s="132"/>
      <c r="DCP3219" s="132"/>
      <c r="DCQ3219" s="132"/>
      <c r="DCR3219" s="132"/>
      <c r="DCS3219" s="132"/>
      <c r="DCT3219" s="132"/>
      <c r="DCU3219" s="132"/>
      <c r="DCV3219" s="132"/>
      <c r="DCW3219" s="132"/>
      <c r="DCX3219" s="132"/>
      <c r="DCY3219" s="132"/>
      <c r="DCZ3219" s="132"/>
      <c r="DDA3219" s="132"/>
      <c r="DDB3219" s="132"/>
      <c r="DDC3219" s="132"/>
      <c r="DDD3219" s="132"/>
      <c r="DDE3219" s="132"/>
      <c r="DDF3219" s="132"/>
      <c r="DDG3219" s="132"/>
      <c r="DDH3219" s="132"/>
      <c r="DDI3219" s="132"/>
      <c r="DDJ3219" s="132"/>
      <c r="DDK3219" s="132"/>
      <c r="DDL3219" s="132"/>
      <c r="DDM3219" s="132"/>
      <c r="DDN3219" s="132"/>
      <c r="DDO3219" s="132"/>
      <c r="DDP3219" s="132"/>
      <c r="DDQ3219" s="132"/>
      <c r="DDR3219" s="132"/>
      <c r="DDS3219" s="132"/>
      <c r="DDT3219" s="132"/>
      <c r="DDU3219" s="132"/>
      <c r="DDV3219" s="132"/>
      <c r="DDW3219" s="132"/>
      <c r="DDX3219" s="132"/>
      <c r="DDY3219" s="132"/>
      <c r="DDZ3219" s="132"/>
      <c r="DEA3219" s="132"/>
      <c r="DEB3219" s="132"/>
      <c r="DEC3219" s="132"/>
      <c r="DED3219" s="132"/>
      <c r="DEE3219" s="132"/>
      <c r="DEF3219" s="132"/>
      <c r="DEG3219" s="132"/>
      <c r="DEH3219" s="132"/>
      <c r="DEI3219" s="132"/>
      <c r="DEJ3219" s="132"/>
      <c r="DEK3219" s="132"/>
      <c r="DEL3219" s="132"/>
      <c r="DEM3219" s="132"/>
      <c r="DEN3219" s="132"/>
      <c r="DEO3219" s="132"/>
      <c r="DEP3219" s="132"/>
      <c r="DEQ3219" s="132"/>
      <c r="DER3219" s="132"/>
      <c r="DES3219" s="132"/>
      <c r="DET3219" s="132"/>
      <c r="DEU3219" s="132"/>
      <c r="DEV3219" s="132"/>
      <c r="DEW3219" s="132"/>
      <c r="DEX3219" s="132"/>
      <c r="DEY3219" s="132"/>
      <c r="DEZ3219" s="132"/>
      <c r="DFA3219" s="132"/>
      <c r="DFB3219" s="132"/>
      <c r="DFC3219" s="132"/>
      <c r="DFD3219" s="132"/>
      <c r="DFE3219" s="132"/>
      <c r="DFF3219" s="132"/>
      <c r="DFG3219" s="132"/>
      <c r="DFH3219" s="132"/>
      <c r="DFI3219" s="132"/>
      <c r="DFJ3219" s="132"/>
      <c r="DFK3219" s="132"/>
      <c r="DFL3219" s="132"/>
      <c r="DFM3219" s="132"/>
      <c r="DFN3219" s="132"/>
      <c r="DFO3219" s="132"/>
      <c r="DFP3219" s="132"/>
      <c r="DFQ3219" s="132"/>
      <c r="DFR3219" s="132"/>
      <c r="DFS3219" s="132"/>
      <c r="DFT3219" s="132"/>
      <c r="DFU3219" s="132"/>
      <c r="DFV3219" s="132"/>
      <c r="DFW3219" s="132"/>
      <c r="DFX3219" s="132"/>
      <c r="DFY3219" s="132"/>
      <c r="DFZ3219" s="132"/>
      <c r="DGA3219" s="132"/>
      <c r="DGB3219" s="132"/>
      <c r="DGC3219" s="132"/>
      <c r="DGD3219" s="132"/>
      <c r="DGE3219" s="132"/>
      <c r="DGF3219" s="132"/>
      <c r="DGG3219" s="132"/>
      <c r="DGH3219" s="132"/>
      <c r="DGI3219" s="132"/>
      <c r="DGJ3219" s="132"/>
      <c r="DGK3219" s="132"/>
      <c r="DGL3219" s="132"/>
      <c r="DGM3219" s="132"/>
      <c r="DGN3219" s="132"/>
      <c r="DGO3219" s="132"/>
      <c r="DGP3219" s="132"/>
      <c r="DGQ3219" s="132"/>
      <c r="DGR3219" s="132"/>
      <c r="DGS3219" s="132"/>
      <c r="DGT3219" s="132"/>
      <c r="DGU3219" s="132"/>
      <c r="DGV3219" s="132"/>
      <c r="DGW3219" s="132"/>
      <c r="DGX3219" s="132"/>
      <c r="DGY3219" s="132"/>
      <c r="DGZ3219" s="132"/>
      <c r="DHA3219" s="132"/>
      <c r="DHB3219" s="132"/>
      <c r="DHC3219" s="132"/>
      <c r="DHD3219" s="132"/>
      <c r="DHE3219" s="132"/>
      <c r="DHF3219" s="132"/>
      <c r="DHG3219" s="132"/>
      <c r="DHH3219" s="132"/>
      <c r="DHI3219" s="132"/>
      <c r="DHJ3219" s="132"/>
      <c r="DHK3219" s="132"/>
      <c r="DHL3219" s="132"/>
      <c r="DHM3219" s="132"/>
      <c r="DHN3219" s="132"/>
      <c r="DHO3219" s="132"/>
      <c r="DHP3219" s="132"/>
      <c r="DHQ3219" s="132"/>
      <c r="DHR3219" s="132"/>
      <c r="DHS3219" s="132"/>
      <c r="DHT3219" s="132"/>
      <c r="DHU3219" s="132"/>
      <c r="DHV3219" s="132"/>
      <c r="DHW3219" s="132"/>
      <c r="DHX3219" s="132"/>
      <c r="DHY3219" s="132"/>
      <c r="DHZ3219" s="132"/>
      <c r="DIA3219" s="132"/>
      <c r="DIB3219" s="132"/>
      <c r="DIC3219" s="132"/>
      <c r="DID3219" s="132"/>
      <c r="DIE3219" s="132"/>
      <c r="DIF3219" s="132"/>
      <c r="DIG3219" s="132"/>
      <c r="DIH3219" s="132"/>
      <c r="DII3219" s="132"/>
      <c r="DIJ3219" s="132"/>
      <c r="DIK3219" s="132"/>
      <c r="DIL3219" s="132"/>
      <c r="DIM3219" s="132"/>
      <c r="DIN3219" s="132"/>
      <c r="DIO3219" s="132"/>
      <c r="DIP3219" s="132"/>
      <c r="DIQ3219" s="132"/>
      <c r="DIR3219" s="132"/>
      <c r="DIS3219" s="132"/>
      <c r="DIT3219" s="132"/>
      <c r="DIU3219" s="132"/>
      <c r="DIV3219" s="132"/>
      <c r="DIW3219" s="132"/>
      <c r="DIX3219" s="132"/>
      <c r="DIY3219" s="132"/>
      <c r="DIZ3219" s="132"/>
      <c r="DJA3219" s="132"/>
      <c r="DJB3219" s="132"/>
      <c r="DJC3219" s="132"/>
      <c r="DJD3219" s="132"/>
      <c r="DJE3219" s="132"/>
      <c r="DJF3219" s="132"/>
      <c r="DJG3219" s="132"/>
      <c r="DJH3219" s="132"/>
      <c r="DJI3219" s="132"/>
      <c r="DJJ3219" s="132"/>
      <c r="DJK3219" s="132"/>
      <c r="DJL3219" s="132"/>
      <c r="DJM3219" s="132"/>
      <c r="DJN3219" s="132"/>
      <c r="DJO3219" s="132"/>
      <c r="DJP3219" s="132"/>
      <c r="DJQ3219" s="132"/>
      <c r="DJR3219" s="132"/>
      <c r="DJS3219" s="132"/>
      <c r="DJT3219" s="132"/>
      <c r="DJU3219" s="132"/>
      <c r="DJV3219" s="132"/>
      <c r="DJW3219" s="132"/>
      <c r="DJX3219" s="132"/>
      <c r="DJY3219" s="132"/>
      <c r="DJZ3219" s="132"/>
      <c r="DKA3219" s="132"/>
      <c r="DKB3219" s="132"/>
      <c r="DKC3219" s="132"/>
      <c r="DKD3219" s="132"/>
      <c r="DKE3219" s="132"/>
      <c r="DKF3219" s="132"/>
      <c r="DKG3219" s="132"/>
      <c r="DKH3219" s="132"/>
      <c r="DKI3219" s="132"/>
      <c r="DKJ3219" s="132"/>
      <c r="DKK3219" s="132"/>
      <c r="DKL3219" s="132"/>
      <c r="DKM3219" s="132"/>
      <c r="DKN3219" s="132"/>
      <c r="DKO3219" s="132"/>
      <c r="DKP3219" s="132"/>
      <c r="DKQ3219" s="132"/>
      <c r="DKR3219" s="132"/>
      <c r="DKS3219" s="132"/>
      <c r="DKT3219" s="132"/>
      <c r="DKU3219" s="132"/>
      <c r="DKV3219" s="132"/>
      <c r="DKW3219" s="132"/>
      <c r="DKX3219" s="132"/>
      <c r="DKY3219" s="132"/>
      <c r="DKZ3219" s="132"/>
      <c r="DLA3219" s="132"/>
      <c r="DLB3219" s="132"/>
      <c r="DLC3219" s="132"/>
      <c r="DLD3219" s="132"/>
      <c r="DLE3219" s="132"/>
      <c r="DLF3219" s="132"/>
      <c r="DLG3219" s="132"/>
      <c r="DLH3219" s="132"/>
      <c r="DLI3219" s="132"/>
      <c r="DLJ3219" s="132"/>
      <c r="DLK3219" s="132"/>
      <c r="DLL3219" s="132"/>
      <c r="DLM3219" s="132"/>
      <c r="DLN3219" s="132"/>
      <c r="DLO3219" s="132"/>
      <c r="DLP3219" s="132"/>
      <c r="DLQ3219" s="132"/>
      <c r="DLR3219" s="132"/>
      <c r="DLS3219" s="132"/>
      <c r="DLT3219" s="132"/>
      <c r="DLU3219" s="132"/>
      <c r="DLV3219" s="132"/>
      <c r="DLW3219" s="132"/>
      <c r="DLX3219" s="132"/>
      <c r="DLY3219" s="132"/>
      <c r="DLZ3219" s="132"/>
      <c r="DMA3219" s="132"/>
      <c r="DMB3219" s="132"/>
      <c r="DMC3219" s="132"/>
      <c r="DMD3219" s="132"/>
      <c r="DME3219" s="132"/>
      <c r="DMF3219" s="132"/>
      <c r="DMG3219" s="132"/>
      <c r="DMH3219" s="132"/>
      <c r="DMI3219" s="132"/>
      <c r="DMJ3219" s="132"/>
      <c r="DMK3219" s="132"/>
      <c r="DML3219" s="132"/>
      <c r="DMM3219" s="132"/>
      <c r="DMN3219" s="132"/>
      <c r="DMO3219" s="132"/>
      <c r="DMP3219" s="132"/>
      <c r="DMQ3219" s="132"/>
      <c r="DMR3219" s="132"/>
      <c r="DMS3219" s="132"/>
      <c r="DMT3219" s="132"/>
      <c r="DMU3219" s="132"/>
      <c r="DMV3219" s="132"/>
      <c r="DMW3219" s="132"/>
      <c r="DMX3219" s="132"/>
      <c r="DMY3219" s="132"/>
      <c r="DMZ3219" s="132"/>
      <c r="DNA3219" s="132"/>
      <c r="DNB3219" s="132"/>
      <c r="DNC3219" s="132"/>
      <c r="DND3219" s="132"/>
      <c r="DNE3219" s="132"/>
      <c r="DNF3219" s="132"/>
      <c r="DNG3219" s="132"/>
      <c r="DNH3219" s="132"/>
      <c r="DNI3219" s="132"/>
      <c r="DNJ3219" s="132"/>
      <c r="DNK3219" s="132"/>
      <c r="DNL3219" s="132"/>
      <c r="DNM3219" s="132"/>
      <c r="DNN3219" s="132"/>
      <c r="DNO3219" s="132"/>
      <c r="DNP3219" s="132"/>
      <c r="DNQ3219" s="132"/>
      <c r="DNR3219" s="132"/>
      <c r="DNS3219" s="132"/>
      <c r="DNT3219" s="132"/>
      <c r="DNU3219" s="132"/>
      <c r="DNV3219" s="132"/>
      <c r="DNW3219" s="132"/>
      <c r="DNX3219" s="132"/>
      <c r="DNY3219" s="132"/>
      <c r="DNZ3219" s="132"/>
      <c r="DOA3219" s="132"/>
      <c r="DOB3219" s="132"/>
      <c r="DOC3219" s="132"/>
      <c r="DOD3219" s="132"/>
      <c r="DOE3219" s="132"/>
      <c r="DOF3219" s="132"/>
      <c r="DOG3219" s="132"/>
      <c r="DOH3219" s="132"/>
      <c r="DOI3219" s="132"/>
      <c r="DOJ3219" s="132"/>
      <c r="DOK3219" s="132"/>
      <c r="DOL3219" s="132"/>
      <c r="DOM3219" s="132"/>
      <c r="DON3219" s="132"/>
      <c r="DOO3219" s="132"/>
      <c r="DOP3219" s="132"/>
      <c r="DOQ3219" s="132"/>
      <c r="DOR3219" s="132"/>
      <c r="DOS3219" s="132"/>
      <c r="DOT3219" s="132"/>
      <c r="DOU3219" s="132"/>
      <c r="DOV3219" s="132"/>
      <c r="DOW3219" s="132"/>
      <c r="DOX3219" s="132"/>
      <c r="DOY3219" s="132"/>
      <c r="DOZ3219" s="132"/>
      <c r="DPA3219" s="132"/>
      <c r="DPB3219" s="132"/>
      <c r="DPC3219" s="132"/>
      <c r="DPD3219" s="132"/>
      <c r="DPE3219" s="132"/>
      <c r="DPF3219" s="132"/>
      <c r="DPG3219" s="132"/>
      <c r="DPH3219" s="132"/>
      <c r="DPI3219" s="132"/>
      <c r="DPJ3219" s="132"/>
      <c r="DPK3219" s="132"/>
      <c r="DPL3219" s="132"/>
      <c r="DPM3219" s="132"/>
      <c r="DPN3219" s="132"/>
      <c r="DPO3219" s="132"/>
      <c r="DPP3219" s="132"/>
      <c r="DPQ3219" s="132"/>
      <c r="DPR3219" s="132"/>
      <c r="DPS3219" s="132"/>
      <c r="DPT3219" s="132"/>
      <c r="DPU3219" s="132"/>
      <c r="DPV3219" s="132"/>
      <c r="DPW3219" s="132"/>
      <c r="DPX3219" s="132"/>
      <c r="DPY3219" s="132"/>
      <c r="DPZ3219" s="132"/>
      <c r="DQA3219" s="132"/>
      <c r="DQB3219" s="132"/>
      <c r="DQC3219" s="132"/>
      <c r="DQD3219" s="132"/>
      <c r="DQE3219" s="132"/>
      <c r="DQF3219" s="132"/>
      <c r="DQG3219" s="132"/>
      <c r="DQH3219" s="132"/>
      <c r="DQI3219" s="132"/>
      <c r="DQJ3219" s="132"/>
      <c r="DQK3219" s="132"/>
      <c r="DQL3219" s="132"/>
      <c r="DQM3219" s="132"/>
      <c r="DQN3219" s="132"/>
      <c r="DQO3219" s="132"/>
      <c r="DQP3219" s="132"/>
      <c r="DQQ3219" s="132"/>
      <c r="DQR3219" s="132"/>
      <c r="DQS3219" s="132"/>
      <c r="DQT3219" s="132"/>
      <c r="DQU3219" s="132"/>
      <c r="DQV3219" s="132"/>
      <c r="DQW3219" s="132"/>
      <c r="DQX3219" s="132"/>
      <c r="DQY3219" s="132"/>
      <c r="DQZ3219" s="132"/>
      <c r="DRA3219" s="132"/>
      <c r="DRB3219" s="132"/>
      <c r="DRC3219" s="132"/>
      <c r="DRD3219" s="132"/>
      <c r="DRE3219" s="132"/>
      <c r="DRF3219" s="132"/>
      <c r="DRG3219" s="132"/>
      <c r="DRH3219" s="132"/>
      <c r="DRI3219" s="132"/>
      <c r="DRJ3219" s="132"/>
      <c r="DRK3219" s="132"/>
      <c r="DRL3219" s="132"/>
      <c r="DRM3219" s="132"/>
      <c r="DRN3219" s="132"/>
      <c r="DRO3219" s="132"/>
      <c r="DRP3219" s="132"/>
      <c r="DRQ3219" s="132"/>
      <c r="DRR3219" s="132"/>
      <c r="DRS3219" s="132"/>
      <c r="DRT3219" s="132"/>
      <c r="DRU3219" s="132"/>
      <c r="DRV3219" s="132"/>
      <c r="DRW3219" s="132"/>
      <c r="DRX3219" s="132"/>
      <c r="DRY3219" s="132"/>
      <c r="DRZ3219" s="132"/>
      <c r="DSA3219" s="132"/>
      <c r="DSB3219" s="132"/>
      <c r="DSC3219" s="132"/>
      <c r="DSD3219" s="132"/>
      <c r="DSE3219" s="132"/>
      <c r="DSF3219" s="132"/>
      <c r="DSG3219" s="132"/>
      <c r="DSH3219" s="132"/>
      <c r="DSI3219" s="132"/>
      <c r="DSJ3219" s="132"/>
      <c r="DSK3219" s="132"/>
      <c r="DSL3219" s="132"/>
      <c r="DSM3219" s="132"/>
      <c r="DSN3219" s="132"/>
      <c r="DSO3219" s="132"/>
      <c r="DSP3219" s="132"/>
      <c r="DSQ3219" s="132"/>
      <c r="DSR3219" s="132"/>
      <c r="DSS3219" s="132"/>
      <c r="DST3219" s="132"/>
      <c r="DSU3219" s="132"/>
      <c r="DSV3219" s="132"/>
      <c r="DSW3219" s="132"/>
      <c r="DSX3219" s="132"/>
      <c r="DSY3219" s="132"/>
      <c r="DSZ3219" s="132"/>
      <c r="DTA3219" s="132"/>
      <c r="DTB3219" s="132"/>
      <c r="DTC3219" s="132"/>
      <c r="DTD3219" s="132"/>
      <c r="DTE3219" s="132"/>
      <c r="DTF3219" s="132"/>
      <c r="DTG3219" s="132"/>
      <c r="DTH3219" s="132"/>
      <c r="DTI3219" s="132"/>
      <c r="DTJ3219" s="132"/>
      <c r="DTK3219" s="132"/>
      <c r="DTL3219" s="132"/>
      <c r="DTM3219" s="132"/>
      <c r="DTN3219" s="132"/>
      <c r="DTO3219" s="132"/>
      <c r="DTP3219" s="132"/>
      <c r="DTQ3219" s="132"/>
      <c r="DTR3219" s="132"/>
      <c r="DTS3219" s="132"/>
      <c r="DTT3219" s="132"/>
      <c r="DTU3219" s="132"/>
      <c r="DTV3219" s="132"/>
      <c r="DTW3219" s="132"/>
      <c r="DTX3219" s="132"/>
      <c r="DTY3219" s="132"/>
      <c r="DTZ3219" s="132"/>
      <c r="DUA3219" s="132"/>
      <c r="DUB3219" s="132"/>
      <c r="DUC3219" s="132"/>
      <c r="DUD3219" s="132"/>
      <c r="DUE3219" s="132"/>
      <c r="DUF3219" s="132"/>
      <c r="DUG3219" s="132"/>
      <c r="DUH3219" s="132"/>
      <c r="DUI3219" s="132"/>
      <c r="DUJ3219" s="132"/>
      <c r="DUK3219" s="132"/>
      <c r="DUL3219" s="132"/>
      <c r="DUM3219" s="132"/>
      <c r="DUN3219" s="132"/>
      <c r="DUO3219" s="132"/>
      <c r="DUP3219" s="132"/>
      <c r="DUQ3219" s="132"/>
      <c r="DUR3219" s="132"/>
      <c r="DUS3219" s="132"/>
      <c r="DUT3219" s="132"/>
      <c r="DUU3219" s="132"/>
      <c r="DUV3219" s="132"/>
      <c r="DUW3219" s="132"/>
      <c r="DUX3219" s="132"/>
      <c r="DUY3219" s="132"/>
      <c r="DUZ3219" s="132"/>
      <c r="DVA3219" s="132"/>
      <c r="DVB3219" s="132"/>
      <c r="DVC3219" s="132"/>
      <c r="DVD3219" s="132"/>
      <c r="DVE3219" s="132"/>
      <c r="DVF3219" s="132"/>
      <c r="DVG3219" s="132"/>
      <c r="DVH3219" s="132"/>
      <c r="DVI3219" s="132"/>
      <c r="DVJ3219" s="132"/>
      <c r="DVK3219" s="132"/>
      <c r="DVL3219" s="132"/>
      <c r="DVM3219" s="132"/>
      <c r="DVN3219" s="132"/>
      <c r="DVO3219" s="132"/>
      <c r="DVP3219" s="132"/>
      <c r="DVQ3219" s="132"/>
      <c r="DVR3219" s="132"/>
      <c r="DVS3219" s="132"/>
      <c r="DVT3219" s="132"/>
      <c r="DVU3219" s="132"/>
      <c r="DVV3219" s="132"/>
      <c r="DVW3219" s="132"/>
      <c r="DVX3219" s="132"/>
      <c r="DVY3219" s="132"/>
      <c r="DVZ3219" s="132"/>
      <c r="DWA3219" s="132"/>
      <c r="DWB3219" s="132"/>
      <c r="DWC3219" s="132"/>
      <c r="DWD3219" s="132"/>
      <c r="DWE3219" s="132"/>
      <c r="DWF3219" s="132"/>
      <c r="DWG3219" s="132"/>
      <c r="DWH3219" s="132"/>
      <c r="DWI3219" s="132"/>
      <c r="DWJ3219" s="132"/>
      <c r="DWK3219" s="132"/>
      <c r="DWL3219" s="132"/>
      <c r="DWM3219" s="132"/>
      <c r="DWN3219" s="132"/>
      <c r="DWO3219" s="132"/>
      <c r="DWP3219" s="132"/>
      <c r="DWQ3219" s="132"/>
      <c r="DWR3219" s="132"/>
      <c r="DWS3219" s="132"/>
      <c r="DWT3219" s="132"/>
      <c r="DWU3219" s="132"/>
      <c r="DWV3219" s="132"/>
      <c r="DWW3219" s="132"/>
      <c r="DWX3219" s="132"/>
      <c r="DWY3219" s="132"/>
      <c r="DWZ3219" s="132"/>
      <c r="DXA3219" s="132"/>
      <c r="DXB3219" s="132"/>
      <c r="DXC3219" s="132"/>
      <c r="DXD3219" s="132"/>
      <c r="DXE3219" s="132"/>
      <c r="DXF3219" s="132"/>
      <c r="DXG3219" s="132"/>
      <c r="DXH3219" s="132"/>
      <c r="DXI3219" s="132"/>
      <c r="DXJ3219" s="132"/>
      <c r="DXK3219" s="132"/>
      <c r="DXL3219" s="132"/>
      <c r="DXM3219" s="132"/>
      <c r="DXN3219" s="132"/>
      <c r="DXO3219" s="132"/>
      <c r="DXP3219" s="132"/>
      <c r="DXQ3219" s="132"/>
      <c r="DXR3219" s="132"/>
      <c r="DXS3219" s="132"/>
      <c r="DXT3219" s="132"/>
      <c r="DXU3219" s="132"/>
      <c r="DXV3219" s="132"/>
      <c r="DXW3219" s="132"/>
      <c r="DXX3219" s="132"/>
      <c r="DXY3219" s="132"/>
      <c r="DXZ3219" s="132"/>
      <c r="DYA3219" s="132"/>
      <c r="DYB3219" s="132"/>
      <c r="DYC3219" s="132"/>
      <c r="DYD3219" s="132"/>
      <c r="DYE3219" s="132"/>
      <c r="DYF3219" s="132"/>
      <c r="DYG3219" s="132"/>
      <c r="DYH3219" s="132"/>
      <c r="DYI3219" s="132"/>
      <c r="DYJ3219" s="132"/>
      <c r="DYK3219" s="132"/>
      <c r="DYL3219" s="132"/>
      <c r="DYM3219" s="132"/>
      <c r="DYN3219" s="132"/>
      <c r="DYO3219" s="132"/>
      <c r="DYP3219" s="132"/>
      <c r="DYQ3219" s="132"/>
      <c r="DYR3219" s="132"/>
      <c r="DYS3219" s="132"/>
      <c r="DYT3219" s="132"/>
      <c r="DYU3219" s="132"/>
      <c r="DYV3219" s="132"/>
      <c r="DYW3219" s="132"/>
      <c r="DYX3219" s="132"/>
      <c r="DYY3219" s="132"/>
      <c r="DYZ3219" s="132"/>
      <c r="DZA3219" s="132"/>
      <c r="DZB3219" s="132"/>
      <c r="DZC3219" s="132"/>
      <c r="DZD3219" s="132"/>
      <c r="DZE3219" s="132"/>
      <c r="DZF3219" s="132"/>
      <c r="DZG3219" s="132"/>
      <c r="DZH3219" s="132"/>
      <c r="DZI3219" s="132"/>
      <c r="DZJ3219" s="132"/>
      <c r="DZK3219" s="132"/>
      <c r="DZL3219" s="132"/>
      <c r="DZM3219" s="132"/>
      <c r="DZN3219" s="132"/>
      <c r="DZO3219" s="132"/>
      <c r="DZP3219" s="132"/>
      <c r="DZQ3219" s="132"/>
      <c r="DZR3219" s="132"/>
      <c r="DZS3219" s="132"/>
      <c r="DZT3219" s="132"/>
      <c r="DZU3219" s="132"/>
      <c r="DZV3219" s="132"/>
      <c r="DZW3219" s="132"/>
      <c r="DZX3219" s="132"/>
      <c r="DZY3219" s="132"/>
      <c r="DZZ3219" s="132"/>
      <c r="EAA3219" s="132"/>
      <c r="EAB3219" s="132"/>
      <c r="EAC3219" s="132"/>
      <c r="EAD3219" s="132"/>
      <c r="EAE3219" s="132"/>
      <c r="EAF3219" s="132"/>
      <c r="EAG3219" s="132"/>
      <c r="EAH3219" s="132"/>
      <c r="EAI3219" s="132"/>
      <c r="EAJ3219" s="132"/>
      <c r="EAK3219" s="132"/>
      <c r="EAL3219" s="132"/>
      <c r="EAM3219" s="132"/>
      <c r="EAN3219" s="132"/>
      <c r="EAO3219" s="132"/>
      <c r="EAP3219" s="132"/>
      <c r="EAQ3219" s="132"/>
      <c r="EAR3219" s="132"/>
      <c r="EAS3219" s="132"/>
      <c r="EAT3219" s="132"/>
      <c r="EAU3219" s="132"/>
      <c r="EAV3219" s="132"/>
      <c r="EAW3219" s="132"/>
      <c r="EAX3219" s="132"/>
      <c r="EAY3219" s="132"/>
      <c r="EAZ3219" s="132"/>
      <c r="EBA3219" s="132"/>
      <c r="EBB3219" s="132"/>
      <c r="EBC3219" s="132"/>
      <c r="EBD3219" s="132"/>
      <c r="EBE3219" s="132"/>
      <c r="EBF3219" s="132"/>
      <c r="EBG3219" s="132"/>
      <c r="EBH3219" s="132"/>
      <c r="EBI3219" s="132"/>
      <c r="EBJ3219" s="132"/>
      <c r="EBK3219" s="132"/>
      <c r="EBL3219" s="132"/>
      <c r="EBM3219" s="132"/>
      <c r="EBN3219" s="132"/>
      <c r="EBO3219" s="132"/>
      <c r="EBP3219" s="132"/>
      <c r="EBQ3219" s="132"/>
      <c r="EBR3219" s="132"/>
      <c r="EBS3219" s="132"/>
      <c r="EBT3219" s="132"/>
      <c r="EBU3219" s="132"/>
      <c r="EBV3219" s="132"/>
      <c r="EBW3219" s="132"/>
      <c r="EBX3219" s="132"/>
      <c r="EBY3219" s="132"/>
      <c r="EBZ3219" s="132"/>
      <c r="ECA3219" s="132"/>
      <c r="ECB3219" s="132"/>
      <c r="ECC3219" s="132"/>
      <c r="ECD3219" s="132"/>
      <c r="ECE3219" s="132"/>
      <c r="ECF3219" s="132"/>
      <c r="ECG3219" s="132"/>
      <c r="ECH3219" s="132"/>
      <c r="ECI3219" s="132"/>
      <c r="ECJ3219" s="132"/>
      <c r="ECK3219" s="132"/>
      <c r="ECL3219" s="132"/>
      <c r="ECM3219" s="132"/>
      <c r="ECN3219" s="132"/>
      <c r="ECO3219" s="132"/>
      <c r="ECP3219" s="132"/>
      <c r="ECQ3219" s="132"/>
      <c r="ECR3219" s="132"/>
      <c r="ECS3219" s="132"/>
      <c r="ECT3219" s="132"/>
      <c r="ECU3219" s="132"/>
      <c r="ECV3219" s="132"/>
      <c r="ECW3219" s="132"/>
      <c r="ECX3219" s="132"/>
      <c r="ECY3219" s="132"/>
      <c r="ECZ3219" s="132"/>
      <c r="EDA3219" s="132"/>
      <c r="EDB3219" s="132"/>
      <c r="EDC3219" s="132"/>
      <c r="EDD3219" s="132"/>
      <c r="EDE3219" s="132"/>
      <c r="EDF3219" s="132"/>
      <c r="EDG3219" s="132"/>
      <c r="EDH3219" s="132"/>
      <c r="EDI3219" s="132"/>
      <c r="EDJ3219" s="132"/>
      <c r="EDK3219" s="132"/>
      <c r="EDL3219" s="132"/>
      <c r="EDM3219" s="132"/>
      <c r="EDN3219" s="132"/>
      <c r="EDO3219" s="132"/>
      <c r="EDP3219" s="132"/>
      <c r="EDQ3219" s="132"/>
      <c r="EDR3219" s="132"/>
      <c r="EDS3219" s="132"/>
      <c r="EDT3219" s="132"/>
      <c r="EDU3219" s="132"/>
      <c r="EDV3219" s="132"/>
      <c r="EDW3219" s="132"/>
      <c r="EDX3219" s="132"/>
      <c r="EDY3219" s="132"/>
      <c r="EDZ3219" s="132"/>
      <c r="EEA3219" s="132"/>
      <c r="EEB3219" s="132"/>
      <c r="EEC3219" s="132"/>
      <c r="EED3219" s="132"/>
      <c r="EEE3219" s="132"/>
      <c r="EEF3219" s="132"/>
      <c r="EEG3219" s="132"/>
      <c r="EEH3219" s="132"/>
      <c r="EEI3219" s="132"/>
      <c r="EEJ3219" s="132"/>
      <c r="EEK3219" s="132"/>
      <c r="EEL3219" s="132"/>
      <c r="EEM3219" s="132"/>
      <c r="EEN3219" s="132"/>
      <c r="EEO3219" s="132"/>
      <c r="EEP3219" s="132"/>
      <c r="EEQ3219" s="132"/>
      <c r="EER3219" s="132"/>
      <c r="EES3219" s="132"/>
      <c r="EET3219" s="132"/>
      <c r="EEU3219" s="132"/>
      <c r="EEV3219" s="132"/>
      <c r="EEW3219" s="132"/>
      <c r="EEX3219" s="132"/>
      <c r="EEY3219" s="132"/>
      <c r="EEZ3219" s="132"/>
      <c r="EFA3219" s="132"/>
      <c r="EFB3219" s="132"/>
      <c r="EFC3219" s="132"/>
      <c r="EFD3219" s="132"/>
      <c r="EFE3219" s="132"/>
      <c r="EFF3219" s="132"/>
      <c r="EFG3219" s="132"/>
      <c r="EFH3219" s="132"/>
      <c r="EFI3219" s="132"/>
      <c r="EFJ3219" s="132"/>
      <c r="EFK3219" s="132"/>
      <c r="EFL3219" s="132"/>
      <c r="EFM3219" s="132"/>
      <c r="EFN3219" s="132"/>
      <c r="EFO3219" s="132"/>
      <c r="EFP3219" s="132"/>
      <c r="EFQ3219" s="132"/>
      <c r="EFR3219" s="132"/>
      <c r="EFS3219" s="132"/>
      <c r="EFT3219" s="132"/>
      <c r="EFU3219" s="132"/>
      <c r="EFV3219" s="132"/>
      <c r="EFW3219" s="132"/>
      <c r="EFX3219" s="132"/>
      <c r="EFY3219" s="132"/>
      <c r="EFZ3219" s="132"/>
      <c r="EGA3219" s="132"/>
      <c r="EGB3219" s="132"/>
      <c r="EGC3219" s="132"/>
      <c r="EGD3219" s="132"/>
      <c r="EGE3219" s="132"/>
      <c r="EGF3219" s="132"/>
      <c r="EGG3219" s="132"/>
      <c r="EGH3219" s="132"/>
      <c r="EGI3219" s="132"/>
      <c r="EGJ3219" s="132"/>
      <c r="EGK3219" s="132"/>
      <c r="EGL3219" s="132"/>
      <c r="EGM3219" s="132"/>
      <c r="EGN3219" s="132"/>
      <c r="EGO3219" s="132"/>
      <c r="EGP3219" s="132"/>
      <c r="EGQ3219" s="132"/>
      <c r="EGR3219" s="132"/>
      <c r="EGS3219" s="132"/>
      <c r="EGT3219" s="132"/>
      <c r="EGU3219" s="132"/>
      <c r="EGV3219" s="132"/>
      <c r="EGW3219" s="132"/>
      <c r="EGX3219" s="132"/>
      <c r="EGY3219" s="132"/>
      <c r="EGZ3219" s="132"/>
      <c r="EHA3219" s="132"/>
      <c r="EHB3219" s="132"/>
      <c r="EHC3219" s="132"/>
      <c r="EHD3219" s="132"/>
      <c r="EHE3219" s="132"/>
      <c r="EHF3219" s="132"/>
      <c r="EHG3219" s="132"/>
      <c r="EHH3219" s="132"/>
      <c r="EHI3219" s="132"/>
      <c r="EHJ3219" s="132"/>
      <c r="EHK3219" s="132"/>
      <c r="EHL3219" s="132"/>
      <c r="EHM3219" s="132"/>
      <c r="EHN3219" s="132"/>
      <c r="EHO3219" s="132"/>
      <c r="EHP3219" s="132"/>
      <c r="EHQ3219" s="132"/>
      <c r="EHR3219" s="132"/>
      <c r="EHS3219" s="132"/>
      <c r="EHT3219" s="132"/>
      <c r="EHU3219" s="132"/>
      <c r="EHV3219" s="132"/>
      <c r="EHW3219" s="132"/>
      <c r="EHX3219" s="132"/>
      <c r="EHY3219" s="132"/>
      <c r="EHZ3219" s="132"/>
      <c r="EIA3219" s="132"/>
      <c r="EIB3219" s="132"/>
      <c r="EIC3219" s="132"/>
      <c r="EID3219" s="132"/>
      <c r="EIE3219" s="132"/>
      <c r="EIF3219" s="132"/>
      <c r="EIG3219" s="132"/>
      <c r="EIH3219" s="132"/>
      <c r="EII3219" s="132"/>
      <c r="EIJ3219" s="132"/>
      <c r="EIK3219" s="132"/>
      <c r="EIL3219" s="132"/>
      <c r="EIM3219" s="132"/>
      <c r="EIN3219" s="132"/>
      <c r="EIO3219" s="132"/>
      <c r="EIP3219" s="132"/>
      <c r="EIQ3219" s="132"/>
      <c r="EIR3219" s="132"/>
      <c r="EIS3219" s="132"/>
      <c r="EIT3219" s="132"/>
      <c r="EIU3219" s="132"/>
      <c r="EIV3219" s="132"/>
      <c r="EIW3219" s="132"/>
      <c r="EIX3219" s="132"/>
      <c r="EIY3219" s="132"/>
      <c r="EIZ3219" s="132"/>
      <c r="EJA3219" s="132"/>
      <c r="EJB3219" s="132"/>
      <c r="EJC3219" s="132"/>
      <c r="EJD3219" s="132"/>
      <c r="EJE3219" s="132"/>
      <c r="EJF3219" s="132"/>
      <c r="EJG3219" s="132"/>
      <c r="EJH3219" s="132"/>
      <c r="EJI3219" s="132"/>
      <c r="EJJ3219" s="132"/>
      <c r="EJK3219" s="132"/>
      <c r="EJL3219" s="132"/>
      <c r="EJM3219" s="132"/>
      <c r="EJN3219" s="132"/>
      <c r="EJO3219" s="132"/>
      <c r="EJP3219" s="132"/>
      <c r="EJQ3219" s="132"/>
      <c r="EJR3219" s="132"/>
      <c r="EJS3219" s="132"/>
      <c r="EJT3219" s="132"/>
      <c r="EJU3219" s="132"/>
      <c r="EJV3219" s="132"/>
      <c r="EJW3219" s="132"/>
      <c r="EJX3219" s="132"/>
      <c r="EJY3219" s="132"/>
      <c r="EJZ3219" s="132"/>
      <c r="EKA3219" s="132"/>
      <c r="EKB3219" s="132"/>
      <c r="EKC3219" s="132"/>
      <c r="EKD3219" s="132"/>
      <c r="EKE3219" s="132"/>
      <c r="EKF3219" s="132"/>
      <c r="EKG3219" s="132"/>
      <c r="EKH3219" s="132"/>
      <c r="EKI3219" s="132"/>
      <c r="EKJ3219" s="132"/>
      <c r="EKK3219" s="132"/>
      <c r="EKL3219" s="132"/>
      <c r="EKM3219" s="132"/>
      <c r="EKN3219" s="132"/>
      <c r="EKO3219" s="132"/>
      <c r="EKP3219" s="132"/>
      <c r="EKQ3219" s="132"/>
      <c r="EKR3219" s="132"/>
      <c r="EKS3219" s="132"/>
      <c r="EKT3219" s="132"/>
      <c r="EKU3219" s="132"/>
      <c r="EKV3219" s="132"/>
      <c r="EKW3219" s="132"/>
      <c r="EKX3219" s="132"/>
      <c r="EKY3219" s="132"/>
      <c r="EKZ3219" s="132"/>
      <c r="ELA3219" s="132"/>
      <c r="ELB3219" s="132"/>
      <c r="ELC3219" s="132"/>
      <c r="ELD3219" s="132"/>
      <c r="ELE3219" s="132"/>
      <c r="ELF3219" s="132"/>
      <c r="ELG3219" s="132"/>
      <c r="ELH3219" s="132"/>
      <c r="ELI3219" s="132"/>
      <c r="ELJ3219" s="132"/>
      <c r="ELK3219" s="132"/>
      <c r="ELL3219" s="132"/>
      <c r="ELM3219" s="132"/>
      <c r="ELN3219" s="132"/>
      <c r="ELO3219" s="132"/>
      <c r="ELP3219" s="132"/>
      <c r="ELQ3219" s="132"/>
      <c r="ELR3219" s="132"/>
      <c r="ELS3219" s="132"/>
      <c r="ELT3219" s="132"/>
      <c r="ELU3219" s="132"/>
      <c r="ELV3219" s="132"/>
      <c r="ELW3219" s="132"/>
      <c r="ELX3219" s="132"/>
      <c r="ELY3219" s="132"/>
      <c r="ELZ3219" s="132"/>
      <c r="EMA3219" s="132"/>
      <c r="EMB3219" s="132"/>
      <c r="EMC3219" s="132"/>
      <c r="EMD3219" s="132"/>
      <c r="EME3219" s="132"/>
      <c r="EMF3219" s="132"/>
      <c r="EMG3219" s="132"/>
      <c r="EMH3219" s="132"/>
      <c r="EMI3219" s="132"/>
      <c r="EMJ3219" s="132"/>
      <c r="EMK3219" s="132"/>
      <c r="EML3219" s="132"/>
      <c r="EMM3219" s="132"/>
      <c r="EMN3219" s="132"/>
      <c r="EMO3219" s="132"/>
      <c r="EMP3219" s="132"/>
      <c r="EMQ3219" s="132"/>
      <c r="EMR3219" s="132"/>
      <c r="EMS3219" s="132"/>
      <c r="EMT3219" s="132"/>
      <c r="EMU3219" s="132"/>
      <c r="EMV3219" s="132"/>
      <c r="EMW3219" s="132"/>
      <c r="EMX3219" s="132"/>
      <c r="EMY3219" s="132"/>
      <c r="EMZ3219" s="132"/>
      <c r="ENA3219" s="132"/>
      <c r="ENB3219" s="132"/>
      <c r="ENC3219" s="132"/>
      <c r="END3219" s="132"/>
      <c r="ENE3219" s="132"/>
      <c r="ENF3219" s="132"/>
      <c r="ENG3219" s="132"/>
      <c r="ENH3219" s="132"/>
      <c r="ENI3219" s="132"/>
      <c r="ENJ3219" s="132"/>
      <c r="ENK3219" s="132"/>
      <c r="ENL3219" s="132"/>
      <c r="ENM3219" s="132"/>
      <c r="ENN3219" s="132"/>
      <c r="ENO3219" s="132"/>
      <c r="ENP3219" s="132"/>
      <c r="ENQ3219" s="132"/>
      <c r="ENR3219" s="132"/>
      <c r="ENS3219" s="132"/>
      <c r="ENT3219" s="132"/>
      <c r="ENU3219" s="132"/>
      <c r="ENV3219" s="132"/>
      <c r="ENW3219" s="132"/>
      <c r="ENX3219" s="132"/>
      <c r="ENY3219" s="132"/>
      <c r="ENZ3219" s="132"/>
      <c r="EOA3219" s="132"/>
      <c r="EOB3219" s="132"/>
      <c r="EOC3219" s="132"/>
      <c r="EOD3219" s="132"/>
      <c r="EOE3219" s="132"/>
      <c r="EOF3219" s="132"/>
      <c r="EOG3219" s="132"/>
      <c r="EOH3219" s="132"/>
      <c r="EOI3219" s="132"/>
      <c r="EOJ3219" s="132"/>
      <c r="EOK3219" s="132"/>
      <c r="EOL3219" s="132"/>
      <c r="EOM3219" s="132"/>
      <c r="EON3219" s="132"/>
      <c r="EOO3219" s="132"/>
      <c r="EOP3219" s="132"/>
      <c r="EOQ3219" s="132"/>
      <c r="EOR3219" s="132"/>
      <c r="EOS3219" s="132"/>
      <c r="EOT3219" s="132"/>
      <c r="EOU3219" s="132"/>
      <c r="EOV3219" s="132"/>
      <c r="EOW3219" s="132"/>
      <c r="EOX3219" s="132"/>
      <c r="EOY3219" s="132"/>
      <c r="EOZ3219" s="132"/>
      <c r="EPA3219" s="132"/>
      <c r="EPB3219" s="132"/>
      <c r="EPC3219" s="132"/>
      <c r="EPD3219" s="132"/>
      <c r="EPE3219" s="132"/>
      <c r="EPF3219" s="132"/>
      <c r="EPG3219" s="132"/>
      <c r="EPH3219" s="132"/>
      <c r="EPI3219" s="132"/>
      <c r="EPJ3219" s="132"/>
      <c r="EPK3219" s="132"/>
      <c r="EPL3219" s="132"/>
      <c r="EPM3219" s="132"/>
      <c r="EPN3219" s="132"/>
      <c r="EPO3219" s="132"/>
      <c r="EPP3219" s="132"/>
      <c r="EPQ3219" s="132"/>
      <c r="EPR3219" s="132"/>
      <c r="EPS3219" s="132"/>
      <c r="EPT3219" s="132"/>
      <c r="EPU3219" s="132"/>
      <c r="EPV3219" s="132"/>
      <c r="EPW3219" s="132"/>
      <c r="EPX3219" s="132"/>
      <c r="EPY3219" s="132"/>
      <c r="EPZ3219" s="132"/>
      <c r="EQA3219" s="132"/>
      <c r="EQB3219" s="132"/>
      <c r="EQC3219" s="132"/>
      <c r="EQD3219" s="132"/>
      <c r="EQE3219" s="132"/>
      <c r="EQF3219" s="132"/>
      <c r="EQG3219" s="132"/>
      <c r="EQH3219" s="132"/>
      <c r="EQI3219" s="132"/>
      <c r="EQJ3219" s="132"/>
      <c r="EQK3219" s="132"/>
      <c r="EQL3219" s="132"/>
      <c r="EQM3219" s="132"/>
      <c r="EQN3219" s="132"/>
      <c r="EQO3219" s="132"/>
      <c r="EQP3219" s="132"/>
      <c r="EQQ3219" s="132"/>
      <c r="EQR3219" s="132"/>
      <c r="EQS3219" s="132"/>
      <c r="EQT3219" s="132"/>
      <c r="EQU3219" s="132"/>
      <c r="EQV3219" s="132"/>
      <c r="EQW3219" s="132"/>
      <c r="EQX3219" s="132"/>
      <c r="EQY3219" s="132"/>
      <c r="EQZ3219" s="132"/>
      <c r="ERA3219" s="132"/>
      <c r="ERB3219" s="132"/>
      <c r="ERC3219" s="132"/>
      <c r="ERD3219" s="132"/>
      <c r="ERE3219" s="132"/>
      <c r="ERF3219" s="132"/>
      <c r="ERG3219" s="132"/>
      <c r="ERH3219" s="132"/>
      <c r="ERI3219" s="132"/>
      <c r="ERJ3219" s="132"/>
      <c r="ERK3219" s="132"/>
      <c r="ERL3219" s="132"/>
      <c r="ERM3219" s="132"/>
      <c r="ERN3219" s="132"/>
      <c r="ERO3219" s="132"/>
      <c r="ERP3219" s="132"/>
      <c r="ERQ3219" s="132"/>
      <c r="ERR3219" s="132"/>
      <c r="ERS3219" s="132"/>
      <c r="ERT3219" s="132"/>
      <c r="ERU3219" s="132"/>
      <c r="ERV3219" s="132"/>
      <c r="ERW3219" s="132"/>
      <c r="ERX3219" s="132"/>
      <c r="ERY3219" s="132"/>
      <c r="ERZ3219" s="132"/>
      <c r="ESA3219" s="132"/>
      <c r="ESB3219" s="132"/>
      <c r="ESC3219" s="132"/>
      <c r="ESD3219" s="132"/>
      <c r="ESE3219" s="132"/>
      <c r="ESF3219" s="132"/>
      <c r="ESG3219" s="132"/>
      <c r="ESH3219" s="132"/>
      <c r="ESI3219" s="132"/>
      <c r="ESJ3219" s="132"/>
      <c r="ESK3219" s="132"/>
      <c r="ESL3219" s="132"/>
      <c r="ESM3219" s="132"/>
      <c r="ESN3219" s="132"/>
      <c r="ESO3219" s="132"/>
      <c r="ESP3219" s="132"/>
      <c r="ESQ3219" s="132"/>
      <c r="ESR3219" s="132"/>
      <c r="ESS3219" s="132"/>
      <c r="EST3219" s="132"/>
      <c r="ESU3219" s="132"/>
      <c r="ESV3219" s="132"/>
      <c r="ESW3219" s="132"/>
      <c r="ESX3219" s="132"/>
      <c r="ESY3219" s="132"/>
      <c r="ESZ3219" s="132"/>
      <c r="ETA3219" s="132"/>
      <c r="ETB3219" s="132"/>
      <c r="ETC3219" s="132"/>
      <c r="ETD3219" s="132"/>
      <c r="ETE3219" s="132"/>
      <c r="ETF3219" s="132"/>
      <c r="ETG3219" s="132"/>
      <c r="ETH3219" s="132"/>
      <c r="ETI3219" s="132"/>
      <c r="ETJ3219" s="132"/>
      <c r="ETK3219" s="132"/>
      <c r="ETL3219" s="132"/>
      <c r="ETM3219" s="132"/>
      <c r="ETN3219" s="132"/>
      <c r="ETO3219" s="132"/>
      <c r="ETP3219" s="132"/>
      <c r="ETQ3219" s="132"/>
      <c r="ETR3219" s="132"/>
      <c r="ETS3219" s="132"/>
      <c r="ETT3219" s="132"/>
      <c r="ETU3219" s="132"/>
      <c r="ETV3219" s="132"/>
      <c r="ETW3219" s="132"/>
      <c r="ETX3219" s="132"/>
      <c r="ETY3219" s="132"/>
      <c r="ETZ3219" s="132"/>
      <c r="EUA3219" s="132"/>
      <c r="EUB3219" s="132"/>
      <c r="EUC3219" s="132"/>
      <c r="EUD3219" s="132"/>
      <c r="EUE3219" s="132"/>
      <c r="EUF3219" s="132"/>
      <c r="EUG3219" s="132"/>
      <c r="EUH3219" s="132"/>
      <c r="EUI3219" s="132"/>
      <c r="EUJ3219" s="132"/>
      <c r="EUK3219" s="132"/>
      <c r="EUL3219" s="132"/>
      <c r="EUM3219" s="132"/>
      <c r="EUN3219" s="132"/>
      <c r="EUO3219" s="132"/>
      <c r="EUP3219" s="132"/>
      <c r="EUQ3219" s="132"/>
      <c r="EUR3219" s="132"/>
      <c r="EUS3219" s="132"/>
      <c r="EUT3219" s="132"/>
      <c r="EUU3219" s="132"/>
      <c r="EUV3219" s="132"/>
      <c r="EUW3219" s="132"/>
      <c r="EUX3219" s="132"/>
      <c r="EUY3219" s="132"/>
      <c r="EUZ3219" s="132"/>
      <c r="EVA3219" s="132"/>
      <c r="EVB3219" s="132"/>
      <c r="EVC3219" s="132"/>
      <c r="EVD3219" s="132"/>
      <c r="EVE3219" s="132"/>
      <c r="EVF3219" s="132"/>
      <c r="EVG3219" s="132"/>
      <c r="EVH3219" s="132"/>
      <c r="EVI3219" s="132"/>
      <c r="EVJ3219" s="132"/>
      <c r="EVK3219" s="132"/>
      <c r="EVL3219" s="132"/>
      <c r="EVM3219" s="132"/>
      <c r="EVN3219" s="132"/>
      <c r="EVO3219" s="132"/>
      <c r="EVP3219" s="132"/>
      <c r="EVQ3219" s="132"/>
      <c r="EVR3219" s="132"/>
      <c r="EVS3219" s="132"/>
      <c r="EVT3219" s="132"/>
      <c r="EVU3219" s="132"/>
      <c r="EVV3219" s="132"/>
      <c r="EVW3219" s="132"/>
      <c r="EVX3219" s="132"/>
      <c r="EVY3219" s="132"/>
      <c r="EVZ3219" s="132"/>
      <c r="EWA3219" s="132"/>
      <c r="EWB3219" s="132"/>
      <c r="EWC3219" s="132"/>
      <c r="EWD3219" s="132"/>
      <c r="EWE3219" s="132"/>
      <c r="EWF3219" s="132"/>
      <c r="EWG3219" s="132"/>
      <c r="EWH3219" s="132"/>
      <c r="EWI3219" s="132"/>
      <c r="EWJ3219" s="132"/>
      <c r="EWK3219" s="132"/>
      <c r="EWL3219" s="132"/>
      <c r="EWM3219" s="132"/>
      <c r="EWN3219" s="132"/>
      <c r="EWO3219" s="132"/>
      <c r="EWP3219" s="132"/>
      <c r="EWQ3219" s="132"/>
      <c r="EWR3219" s="132"/>
      <c r="EWS3219" s="132"/>
      <c r="EWT3219" s="132"/>
      <c r="EWU3219" s="132"/>
      <c r="EWV3219" s="132"/>
      <c r="EWW3219" s="132"/>
      <c r="EWX3219" s="132"/>
      <c r="EWY3219" s="132"/>
      <c r="EWZ3219" s="132"/>
      <c r="EXA3219" s="132"/>
      <c r="EXB3219" s="132"/>
      <c r="EXC3219" s="132"/>
      <c r="EXD3219" s="132"/>
      <c r="EXE3219" s="132"/>
      <c r="EXF3219" s="132"/>
      <c r="EXG3219" s="132"/>
      <c r="EXH3219" s="132"/>
      <c r="EXI3219" s="132"/>
      <c r="EXJ3219" s="132"/>
      <c r="EXK3219" s="132"/>
      <c r="EXL3219" s="132"/>
      <c r="EXM3219" s="132"/>
      <c r="EXN3219" s="132"/>
      <c r="EXO3219" s="132"/>
      <c r="EXP3219" s="132"/>
      <c r="EXQ3219" s="132"/>
      <c r="EXR3219" s="132"/>
      <c r="EXS3219" s="132"/>
      <c r="EXT3219" s="132"/>
      <c r="EXU3219" s="132"/>
      <c r="EXV3219" s="132"/>
      <c r="EXW3219" s="132"/>
      <c r="EXX3219" s="132"/>
      <c r="EXY3219" s="132"/>
      <c r="EXZ3219" s="132"/>
      <c r="EYA3219" s="132"/>
      <c r="EYB3219" s="132"/>
      <c r="EYC3219" s="132"/>
      <c r="EYD3219" s="132"/>
      <c r="EYE3219" s="132"/>
      <c r="EYF3219" s="132"/>
      <c r="EYG3219" s="132"/>
      <c r="EYH3219" s="132"/>
      <c r="EYI3219" s="132"/>
      <c r="EYJ3219" s="132"/>
      <c r="EYK3219" s="132"/>
      <c r="EYL3219" s="132"/>
      <c r="EYM3219" s="132"/>
      <c r="EYN3219" s="132"/>
      <c r="EYO3219" s="132"/>
      <c r="EYP3219" s="132"/>
      <c r="EYQ3219" s="132"/>
      <c r="EYR3219" s="132"/>
      <c r="EYS3219" s="132"/>
      <c r="EYT3219" s="132"/>
      <c r="EYU3219" s="132"/>
      <c r="EYV3219" s="132"/>
      <c r="EYW3219" s="132"/>
      <c r="EYX3219" s="132"/>
      <c r="EYY3219" s="132"/>
      <c r="EYZ3219" s="132"/>
      <c r="EZA3219" s="132"/>
      <c r="EZB3219" s="132"/>
      <c r="EZC3219" s="132"/>
      <c r="EZD3219" s="132"/>
      <c r="EZE3219" s="132"/>
      <c r="EZF3219" s="132"/>
      <c r="EZG3219" s="132"/>
      <c r="EZH3219" s="132"/>
      <c r="EZI3219" s="132"/>
      <c r="EZJ3219" s="132"/>
      <c r="EZK3219" s="132"/>
      <c r="EZL3219" s="132"/>
      <c r="EZM3219" s="132"/>
      <c r="EZN3219" s="132"/>
      <c r="EZO3219" s="132"/>
      <c r="EZP3219" s="132"/>
      <c r="EZQ3219" s="132"/>
      <c r="EZR3219" s="132"/>
      <c r="EZS3219" s="132"/>
      <c r="EZT3219" s="132"/>
      <c r="EZU3219" s="132"/>
      <c r="EZV3219" s="132"/>
      <c r="EZW3219" s="132"/>
      <c r="EZX3219" s="132"/>
      <c r="EZY3219" s="132"/>
      <c r="EZZ3219" s="132"/>
      <c r="FAA3219" s="132"/>
      <c r="FAB3219" s="132"/>
      <c r="FAC3219" s="132"/>
      <c r="FAD3219" s="132"/>
      <c r="FAE3219" s="132"/>
      <c r="FAF3219" s="132"/>
      <c r="FAG3219" s="132"/>
      <c r="FAH3219" s="132"/>
      <c r="FAI3219" s="132"/>
      <c r="FAJ3219" s="132"/>
      <c r="FAK3219" s="132"/>
      <c r="FAL3219" s="132"/>
      <c r="FAM3219" s="132"/>
      <c r="FAN3219" s="132"/>
      <c r="FAO3219" s="132"/>
      <c r="FAP3219" s="132"/>
      <c r="FAQ3219" s="132"/>
      <c r="FAR3219" s="132"/>
      <c r="FAS3219" s="132"/>
      <c r="FAT3219" s="132"/>
      <c r="FAU3219" s="132"/>
      <c r="FAV3219" s="132"/>
      <c r="FAW3219" s="132"/>
      <c r="FAX3219" s="132"/>
      <c r="FAY3219" s="132"/>
      <c r="FAZ3219" s="132"/>
      <c r="FBA3219" s="132"/>
      <c r="FBB3219" s="132"/>
      <c r="FBC3219" s="132"/>
      <c r="FBD3219" s="132"/>
      <c r="FBE3219" s="132"/>
      <c r="FBF3219" s="132"/>
      <c r="FBG3219" s="132"/>
      <c r="FBH3219" s="132"/>
      <c r="FBI3219" s="132"/>
      <c r="FBJ3219" s="132"/>
      <c r="FBK3219" s="132"/>
      <c r="FBL3219" s="132"/>
      <c r="FBM3219" s="132"/>
      <c r="FBN3219" s="132"/>
      <c r="FBO3219" s="132"/>
      <c r="FBP3219" s="132"/>
      <c r="FBQ3219" s="132"/>
      <c r="FBR3219" s="132"/>
      <c r="FBS3219" s="132"/>
      <c r="FBT3219" s="132"/>
      <c r="FBU3219" s="132"/>
      <c r="FBV3219" s="132"/>
      <c r="FBW3219" s="132"/>
      <c r="FBX3219" s="132"/>
      <c r="FBY3219" s="132"/>
      <c r="FBZ3219" s="132"/>
      <c r="FCA3219" s="132"/>
      <c r="FCB3219" s="132"/>
      <c r="FCC3219" s="132"/>
      <c r="FCD3219" s="132"/>
      <c r="FCE3219" s="132"/>
      <c r="FCF3219" s="132"/>
      <c r="FCG3219" s="132"/>
      <c r="FCH3219" s="132"/>
      <c r="FCI3219" s="132"/>
      <c r="FCJ3219" s="132"/>
      <c r="FCK3219" s="132"/>
      <c r="FCL3219" s="132"/>
      <c r="FCM3219" s="132"/>
      <c r="FCN3219" s="132"/>
      <c r="FCO3219" s="132"/>
      <c r="FCP3219" s="132"/>
      <c r="FCQ3219" s="132"/>
      <c r="FCR3219" s="132"/>
      <c r="FCS3219" s="132"/>
      <c r="FCT3219" s="132"/>
      <c r="FCU3219" s="132"/>
      <c r="FCV3219" s="132"/>
      <c r="FCW3219" s="132"/>
      <c r="FCX3219" s="132"/>
      <c r="FCY3219" s="132"/>
      <c r="FCZ3219" s="132"/>
      <c r="FDA3219" s="132"/>
      <c r="FDB3219" s="132"/>
      <c r="FDC3219" s="132"/>
      <c r="FDD3219" s="132"/>
      <c r="FDE3219" s="132"/>
      <c r="FDF3219" s="132"/>
      <c r="FDG3219" s="132"/>
      <c r="FDH3219" s="132"/>
      <c r="FDI3219" s="132"/>
      <c r="FDJ3219" s="132"/>
      <c r="FDK3219" s="132"/>
      <c r="FDL3219" s="132"/>
      <c r="FDM3219" s="132"/>
      <c r="FDN3219" s="132"/>
      <c r="FDO3219" s="132"/>
      <c r="FDP3219" s="132"/>
      <c r="FDQ3219" s="132"/>
      <c r="FDR3219" s="132"/>
      <c r="FDS3219" s="132"/>
      <c r="FDT3219" s="132"/>
      <c r="FDU3219" s="132"/>
      <c r="FDV3219" s="132"/>
      <c r="FDW3219" s="132"/>
      <c r="FDX3219" s="132"/>
      <c r="FDY3219" s="132"/>
      <c r="FDZ3219" s="132"/>
      <c r="FEA3219" s="132"/>
      <c r="FEB3219" s="132"/>
      <c r="FEC3219" s="132"/>
      <c r="FED3219" s="132"/>
      <c r="FEE3219" s="132"/>
      <c r="FEF3219" s="132"/>
      <c r="FEG3219" s="132"/>
      <c r="FEH3219" s="132"/>
      <c r="FEI3219" s="132"/>
      <c r="FEJ3219" s="132"/>
      <c r="FEK3219" s="132"/>
      <c r="FEL3219" s="132"/>
      <c r="FEM3219" s="132"/>
      <c r="FEN3219" s="132"/>
      <c r="FEO3219" s="132"/>
      <c r="FEP3219" s="132"/>
      <c r="FEQ3219" s="132"/>
      <c r="FER3219" s="132"/>
      <c r="FES3219" s="132"/>
      <c r="FET3219" s="132"/>
      <c r="FEU3219" s="132"/>
      <c r="FEV3219" s="132"/>
      <c r="FEW3219" s="132"/>
      <c r="FEX3219" s="132"/>
      <c r="FEY3219" s="132"/>
      <c r="FEZ3219" s="132"/>
      <c r="FFA3219" s="132"/>
      <c r="FFB3219" s="132"/>
      <c r="FFC3219" s="132"/>
      <c r="FFD3219" s="132"/>
      <c r="FFE3219" s="132"/>
      <c r="FFF3219" s="132"/>
      <c r="FFG3219" s="132"/>
      <c r="FFH3219" s="132"/>
      <c r="FFI3219" s="132"/>
      <c r="FFJ3219" s="132"/>
      <c r="FFK3219" s="132"/>
      <c r="FFL3219" s="132"/>
      <c r="FFM3219" s="132"/>
      <c r="FFN3219" s="132"/>
      <c r="FFO3219" s="132"/>
      <c r="FFP3219" s="132"/>
      <c r="FFQ3219" s="132"/>
      <c r="FFR3219" s="132"/>
      <c r="FFS3219" s="132"/>
      <c r="FFT3219" s="132"/>
      <c r="FFU3219" s="132"/>
      <c r="FFV3219" s="132"/>
      <c r="FFW3219" s="132"/>
      <c r="FFX3219" s="132"/>
      <c r="FFY3219" s="132"/>
      <c r="FFZ3219" s="132"/>
      <c r="FGA3219" s="132"/>
      <c r="FGB3219" s="132"/>
      <c r="FGC3219" s="132"/>
      <c r="FGD3219" s="132"/>
      <c r="FGE3219" s="132"/>
      <c r="FGF3219" s="132"/>
      <c r="FGG3219" s="132"/>
      <c r="FGH3219" s="132"/>
      <c r="FGI3219" s="132"/>
      <c r="FGJ3219" s="132"/>
      <c r="FGK3219" s="132"/>
      <c r="FGL3219" s="132"/>
      <c r="FGM3219" s="132"/>
      <c r="FGN3219" s="132"/>
      <c r="FGO3219" s="132"/>
      <c r="FGP3219" s="132"/>
      <c r="FGQ3219" s="132"/>
      <c r="FGR3219" s="132"/>
      <c r="FGS3219" s="132"/>
      <c r="FGT3219" s="132"/>
      <c r="FGU3219" s="132"/>
      <c r="FGV3219" s="132"/>
      <c r="FGW3219" s="132"/>
      <c r="FGX3219" s="132"/>
      <c r="FGY3219" s="132"/>
      <c r="FGZ3219" s="132"/>
      <c r="FHA3219" s="132"/>
      <c r="FHB3219" s="132"/>
      <c r="FHC3219" s="132"/>
      <c r="FHD3219" s="132"/>
      <c r="FHE3219" s="132"/>
      <c r="FHF3219" s="132"/>
      <c r="FHG3219" s="132"/>
      <c r="FHH3219" s="132"/>
      <c r="FHI3219" s="132"/>
      <c r="FHJ3219" s="132"/>
      <c r="FHK3219" s="132"/>
      <c r="FHL3219" s="132"/>
      <c r="FHM3219" s="132"/>
      <c r="FHN3219" s="132"/>
      <c r="FHO3219" s="132"/>
      <c r="FHP3219" s="132"/>
      <c r="FHQ3219" s="132"/>
      <c r="FHR3219" s="132"/>
      <c r="FHS3219" s="132"/>
      <c r="FHT3219" s="132"/>
      <c r="FHU3219" s="132"/>
      <c r="FHV3219" s="132"/>
      <c r="FHW3219" s="132"/>
      <c r="FHX3219" s="132"/>
      <c r="FHY3219" s="132"/>
      <c r="FHZ3219" s="132"/>
      <c r="FIA3219" s="132"/>
      <c r="FIB3219" s="132"/>
      <c r="FIC3219" s="132"/>
      <c r="FID3219" s="132"/>
      <c r="FIE3219" s="132"/>
      <c r="FIF3219" s="132"/>
      <c r="FIG3219" s="132"/>
      <c r="FIH3219" s="132"/>
      <c r="FII3219" s="132"/>
      <c r="FIJ3219" s="132"/>
      <c r="FIK3219" s="132"/>
      <c r="FIL3219" s="132"/>
      <c r="FIM3219" s="132"/>
      <c r="FIN3219" s="132"/>
      <c r="FIO3219" s="132"/>
      <c r="FIP3219" s="132"/>
      <c r="FIQ3219" s="132"/>
      <c r="FIR3219" s="132"/>
      <c r="FIS3219" s="132"/>
      <c r="FIT3219" s="132"/>
      <c r="FIU3219" s="132"/>
      <c r="FIV3219" s="132"/>
      <c r="FIW3219" s="132"/>
      <c r="FIX3219" s="132"/>
      <c r="FIY3219" s="132"/>
      <c r="FIZ3219" s="132"/>
      <c r="FJA3219" s="132"/>
      <c r="FJB3219" s="132"/>
      <c r="FJC3219" s="132"/>
      <c r="FJD3219" s="132"/>
      <c r="FJE3219" s="132"/>
      <c r="FJF3219" s="132"/>
      <c r="FJG3219" s="132"/>
      <c r="FJH3219" s="132"/>
      <c r="FJI3219" s="132"/>
      <c r="FJJ3219" s="132"/>
      <c r="FJK3219" s="132"/>
      <c r="FJL3219" s="132"/>
      <c r="FJM3219" s="132"/>
      <c r="FJN3219" s="132"/>
      <c r="FJO3219" s="132"/>
      <c r="FJP3219" s="132"/>
      <c r="FJQ3219" s="132"/>
      <c r="FJR3219" s="132"/>
      <c r="FJS3219" s="132"/>
      <c r="FJT3219" s="132"/>
      <c r="FJU3219" s="132"/>
      <c r="FJV3219" s="132"/>
      <c r="FJW3219" s="132"/>
      <c r="FJX3219" s="132"/>
      <c r="FJY3219" s="132"/>
      <c r="FJZ3219" s="132"/>
      <c r="FKA3219" s="132"/>
      <c r="FKB3219" s="132"/>
      <c r="FKC3219" s="132"/>
      <c r="FKD3219" s="132"/>
      <c r="FKE3219" s="132"/>
      <c r="FKF3219" s="132"/>
      <c r="FKG3219" s="132"/>
      <c r="FKH3219" s="132"/>
      <c r="FKI3219" s="132"/>
      <c r="FKJ3219" s="132"/>
      <c r="FKK3219" s="132"/>
      <c r="FKL3219" s="132"/>
      <c r="FKM3219" s="132"/>
      <c r="FKN3219" s="132"/>
      <c r="FKO3219" s="132"/>
      <c r="FKP3219" s="132"/>
      <c r="FKQ3219" s="132"/>
      <c r="FKR3219" s="132"/>
      <c r="FKS3219" s="132"/>
      <c r="FKT3219" s="132"/>
      <c r="FKU3219" s="132"/>
      <c r="FKV3219" s="132"/>
      <c r="FKW3219" s="132"/>
      <c r="FKX3219" s="132"/>
      <c r="FKY3219" s="132"/>
      <c r="FKZ3219" s="132"/>
      <c r="FLA3219" s="132"/>
      <c r="FLB3219" s="132"/>
      <c r="FLC3219" s="132"/>
      <c r="FLD3219" s="132"/>
      <c r="FLE3219" s="132"/>
      <c r="FLF3219" s="132"/>
      <c r="FLG3219" s="132"/>
      <c r="FLH3219" s="132"/>
      <c r="FLI3219" s="132"/>
      <c r="FLJ3219" s="132"/>
      <c r="FLK3219" s="132"/>
      <c r="FLL3219" s="132"/>
      <c r="FLM3219" s="132"/>
      <c r="FLN3219" s="132"/>
      <c r="FLO3219" s="132"/>
      <c r="FLP3219" s="132"/>
      <c r="FLQ3219" s="132"/>
      <c r="FLR3219" s="132"/>
      <c r="FLS3219" s="132"/>
      <c r="FLT3219" s="132"/>
      <c r="FLU3219" s="132"/>
      <c r="FLV3219" s="132"/>
      <c r="FLW3219" s="132"/>
      <c r="FLX3219" s="132"/>
      <c r="FLY3219" s="132"/>
      <c r="FLZ3219" s="132"/>
      <c r="FMA3219" s="132"/>
      <c r="FMB3219" s="132"/>
      <c r="FMC3219" s="132"/>
      <c r="FMD3219" s="132"/>
      <c r="FME3219" s="132"/>
      <c r="FMF3219" s="132"/>
      <c r="FMG3219" s="132"/>
      <c r="FMH3219" s="132"/>
      <c r="FMI3219" s="132"/>
      <c r="FMJ3219" s="132"/>
      <c r="FMK3219" s="132"/>
      <c r="FML3219" s="132"/>
      <c r="FMM3219" s="132"/>
      <c r="FMN3219" s="132"/>
      <c r="FMO3219" s="132"/>
      <c r="FMP3219" s="132"/>
      <c r="FMQ3219" s="132"/>
      <c r="FMR3219" s="132"/>
      <c r="FMS3219" s="132"/>
      <c r="FMT3219" s="132"/>
      <c r="FMU3219" s="132"/>
      <c r="FMV3219" s="132"/>
      <c r="FMW3219" s="132"/>
      <c r="FMX3219" s="132"/>
      <c r="FMY3219" s="132"/>
      <c r="FMZ3219" s="132"/>
      <c r="FNA3219" s="132"/>
      <c r="FNB3219" s="132"/>
      <c r="FNC3219" s="132"/>
      <c r="FND3219" s="132"/>
      <c r="FNE3219" s="132"/>
      <c r="FNF3219" s="132"/>
      <c r="FNG3219" s="132"/>
      <c r="FNH3219" s="132"/>
      <c r="FNI3219" s="132"/>
      <c r="FNJ3219" s="132"/>
      <c r="FNK3219" s="132"/>
      <c r="FNL3219" s="132"/>
      <c r="FNM3219" s="132"/>
      <c r="FNN3219" s="132"/>
      <c r="FNO3219" s="132"/>
      <c r="FNP3219" s="132"/>
      <c r="FNQ3219" s="132"/>
      <c r="FNR3219" s="132"/>
      <c r="FNS3219" s="132"/>
      <c r="FNT3219" s="132"/>
      <c r="FNU3219" s="132"/>
      <c r="FNV3219" s="132"/>
      <c r="FNW3219" s="132"/>
      <c r="FNX3219" s="132"/>
      <c r="FNY3219" s="132"/>
      <c r="FNZ3219" s="132"/>
      <c r="FOA3219" s="132"/>
      <c r="FOB3219" s="132"/>
      <c r="FOC3219" s="132"/>
      <c r="FOD3219" s="132"/>
      <c r="FOE3219" s="132"/>
      <c r="FOF3219" s="132"/>
      <c r="FOG3219" s="132"/>
      <c r="FOH3219" s="132"/>
      <c r="FOI3219" s="132"/>
      <c r="FOJ3219" s="132"/>
      <c r="FOK3219" s="132"/>
      <c r="FOL3219" s="132"/>
      <c r="FOM3219" s="132"/>
      <c r="FON3219" s="132"/>
      <c r="FOO3219" s="132"/>
      <c r="FOP3219" s="132"/>
      <c r="FOQ3219" s="132"/>
      <c r="FOR3219" s="132"/>
      <c r="FOS3219" s="132"/>
      <c r="FOT3219" s="132"/>
      <c r="FOU3219" s="132"/>
      <c r="FOV3219" s="132"/>
      <c r="FOW3219" s="132"/>
      <c r="FOX3219" s="132"/>
      <c r="FOY3219" s="132"/>
      <c r="FOZ3219" s="132"/>
      <c r="FPA3219" s="132"/>
      <c r="FPB3219" s="132"/>
      <c r="FPC3219" s="132"/>
      <c r="FPD3219" s="132"/>
      <c r="FPE3219" s="132"/>
      <c r="FPF3219" s="132"/>
      <c r="FPG3219" s="132"/>
      <c r="FPH3219" s="132"/>
      <c r="FPI3219" s="132"/>
      <c r="FPJ3219" s="132"/>
      <c r="FPK3219" s="132"/>
      <c r="FPL3219" s="132"/>
      <c r="FPM3219" s="132"/>
      <c r="FPN3219" s="132"/>
      <c r="FPO3219" s="132"/>
      <c r="FPP3219" s="132"/>
      <c r="FPQ3219" s="132"/>
      <c r="FPR3219" s="132"/>
      <c r="FPS3219" s="132"/>
      <c r="FPT3219" s="132"/>
      <c r="FPU3219" s="132"/>
      <c r="FPV3219" s="132"/>
      <c r="FPW3219" s="132"/>
      <c r="FPX3219" s="132"/>
      <c r="FPY3219" s="132"/>
      <c r="FPZ3219" s="132"/>
      <c r="FQA3219" s="132"/>
      <c r="FQB3219" s="132"/>
      <c r="FQC3219" s="132"/>
      <c r="FQD3219" s="132"/>
      <c r="FQE3219" s="132"/>
      <c r="FQF3219" s="132"/>
      <c r="FQG3219" s="132"/>
      <c r="FQH3219" s="132"/>
      <c r="FQI3219" s="132"/>
      <c r="FQJ3219" s="132"/>
      <c r="FQK3219" s="132"/>
      <c r="FQL3219" s="132"/>
      <c r="FQM3219" s="132"/>
      <c r="FQN3219" s="132"/>
      <c r="FQO3219" s="132"/>
      <c r="FQP3219" s="132"/>
      <c r="FQQ3219" s="132"/>
      <c r="FQR3219" s="132"/>
      <c r="FQS3219" s="132"/>
      <c r="FQT3219" s="132"/>
      <c r="FQU3219" s="132"/>
      <c r="FQV3219" s="132"/>
      <c r="FQW3219" s="132"/>
      <c r="FQX3219" s="132"/>
      <c r="FQY3219" s="132"/>
      <c r="FQZ3219" s="132"/>
      <c r="FRA3219" s="132"/>
      <c r="FRB3219" s="132"/>
      <c r="FRC3219" s="132"/>
      <c r="FRD3219" s="132"/>
      <c r="FRE3219" s="132"/>
      <c r="FRF3219" s="132"/>
      <c r="FRG3219" s="132"/>
      <c r="FRH3219" s="132"/>
      <c r="FRI3219" s="132"/>
      <c r="FRJ3219" s="132"/>
      <c r="FRK3219" s="132"/>
      <c r="FRL3219" s="132"/>
      <c r="FRM3219" s="132"/>
      <c r="FRN3219" s="132"/>
      <c r="FRO3219" s="132"/>
      <c r="FRP3219" s="132"/>
      <c r="FRQ3219" s="132"/>
      <c r="FRR3219" s="132"/>
      <c r="FRS3219" s="132"/>
      <c r="FRT3219" s="132"/>
      <c r="FRU3219" s="132"/>
      <c r="FRV3219" s="132"/>
      <c r="FRW3219" s="132"/>
      <c r="FRX3219" s="132"/>
      <c r="FRY3219" s="132"/>
      <c r="FRZ3219" s="132"/>
      <c r="FSA3219" s="132"/>
      <c r="FSB3219" s="132"/>
      <c r="FSC3219" s="132"/>
      <c r="FSD3219" s="132"/>
      <c r="FSE3219" s="132"/>
      <c r="FSF3219" s="132"/>
      <c r="FSG3219" s="132"/>
      <c r="FSH3219" s="132"/>
      <c r="FSI3219" s="132"/>
      <c r="FSJ3219" s="132"/>
      <c r="FSK3219" s="132"/>
      <c r="FSL3219" s="132"/>
      <c r="FSM3219" s="132"/>
      <c r="FSN3219" s="132"/>
      <c r="FSO3219" s="132"/>
      <c r="FSP3219" s="132"/>
      <c r="FSQ3219" s="132"/>
      <c r="FSR3219" s="132"/>
      <c r="FSS3219" s="132"/>
      <c r="FST3219" s="132"/>
      <c r="FSU3219" s="132"/>
      <c r="FSV3219" s="132"/>
      <c r="FSW3219" s="132"/>
      <c r="FSX3219" s="132"/>
      <c r="FSY3219" s="132"/>
      <c r="FSZ3219" s="132"/>
      <c r="FTA3219" s="132"/>
      <c r="FTB3219" s="132"/>
      <c r="FTC3219" s="132"/>
      <c r="FTD3219" s="132"/>
      <c r="FTE3219" s="132"/>
      <c r="FTF3219" s="132"/>
      <c r="FTG3219" s="132"/>
      <c r="FTH3219" s="132"/>
      <c r="FTI3219" s="132"/>
      <c r="FTJ3219" s="132"/>
      <c r="FTK3219" s="132"/>
      <c r="FTL3219" s="132"/>
      <c r="FTM3219" s="132"/>
      <c r="FTN3219" s="132"/>
      <c r="FTO3219" s="132"/>
      <c r="FTP3219" s="132"/>
      <c r="FTQ3219" s="132"/>
      <c r="FTR3219" s="132"/>
      <c r="FTS3219" s="132"/>
      <c r="FTT3219" s="132"/>
      <c r="FTU3219" s="132"/>
      <c r="FTV3219" s="132"/>
      <c r="FTW3219" s="132"/>
      <c r="FTX3219" s="132"/>
      <c r="FTY3219" s="132"/>
      <c r="FTZ3219" s="132"/>
      <c r="FUA3219" s="132"/>
      <c r="FUB3219" s="132"/>
      <c r="FUC3219" s="132"/>
      <c r="FUD3219" s="132"/>
      <c r="FUE3219" s="132"/>
      <c r="FUF3219" s="132"/>
      <c r="FUG3219" s="132"/>
      <c r="FUH3219" s="132"/>
      <c r="FUI3219" s="132"/>
      <c r="FUJ3219" s="132"/>
      <c r="FUK3219" s="132"/>
      <c r="FUL3219" s="132"/>
      <c r="FUM3219" s="132"/>
      <c r="FUN3219" s="132"/>
      <c r="FUO3219" s="132"/>
      <c r="FUP3219" s="132"/>
      <c r="FUQ3219" s="132"/>
      <c r="FUR3219" s="132"/>
      <c r="FUS3219" s="132"/>
      <c r="FUT3219" s="132"/>
      <c r="FUU3219" s="132"/>
      <c r="FUV3219" s="132"/>
      <c r="FUW3219" s="132"/>
      <c r="FUX3219" s="132"/>
      <c r="FUY3219" s="132"/>
      <c r="FUZ3219" s="132"/>
      <c r="FVA3219" s="132"/>
      <c r="FVB3219" s="132"/>
      <c r="FVC3219" s="132"/>
      <c r="FVD3219" s="132"/>
      <c r="FVE3219" s="132"/>
      <c r="FVF3219" s="132"/>
      <c r="FVG3219" s="132"/>
      <c r="FVH3219" s="132"/>
      <c r="FVI3219" s="132"/>
      <c r="FVJ3219" s="132"/>
      <c r="FVK3219" s="132"/>
      <c r="FVL3219" s="132"/>
      <c r="FVM3219" s="132"/>
      <c r="FVN3219" s="132"/>
      <c r="FVO3219" s="132"/>
      <c r="FVP3219" s="132"/>
      <c r="FVQ3219" s="132"/>
      <c r="FVR3219" s="132"/>
      <c r="FVS3219" s="132"/>
      <c r="FVT3219" s="132"/>
      <c r="FVU3219" s="132"/>
      <c r="FVV3219" s="132"/>
      <c r="FVW3219" s="132"/>
      <c r="FVX3219" s="132"/>
      <c r="FVY3219" s="132"/>
      <c r="FVZ3219" s="132"/>
      <c r="FWA3219" s="132"/>
      <c r="FWB3219" s="132"/>
      <c r="FWC3219" s="132"/>
      <c r="FWD3219" s="132"/>
      <c r="FWE3219" s="132"/>
      <c r="FWF3219" s="132"/>
      <c r="FWG3219" s="132"/>
      <c r="FWH3219" s="132"/>
      <c r="FWI3219" s="132"/>
      <c r="FWJ3219" s="132"/>
      <c r="FWK3219" s="132"/>
      <c r="FWL3219" s="132"/>
      <c r="FWM3219" s="132"/>
      <c r="FWN3219" s="132"/>
      <c r="FWO3219" s="132"/>
      <c r="FWP3219" s="132"/>
      <c r="FWQ3219" s="132"/>
      <c r="FWR3219" s="132"/>
      <c r="FWS3219" s="132"/>
      <c r="FWT3219" s="132"/>
      <c r="FWU3219" s="132"/>
      <c r="FWV3219" s="132"/>
      <c r="FWW3219" s="132"/>
      <c r="FWX3219" s="132"/>
      <c r="FWY3219" s="132"/>
      <c r="FWZ3219" s="132"/>
      <c r="FXA3219" s="132"/>
      <c r="FXB3219" s="132"/>
      <c r="FXC3219" s="132"/>
      <c r="FXD3219" s="132"/>
      <c r="FXE3219" s="132"/>
      <c r="FXF3219" s="132"/>
      <c r="FXG3219" s="132"/>
      <c r="FXH3219" s="132"/>
      <c r="FXI3219" s="132"/>
      <c r="FXJ3219" s="132"/>
      <c r="FXK3219" s="132"/>
      <c r="FXL3219" s="132"/>
      <c r="FXM3219" s="132"/>
      <c r="FXN3219" s="132"/>
      <c r="FXO3219" s="132"/>
      <c r="FXP3219" s="132"/>
      <c r="FXQ3219" s="132"/>
      <c r="FXR3219" s="132"/>
      <c r="FXS3219" s="132"/>
      <c r="FXT3219" s="132"/>
      <c r="FXU3219" s="132"/>
      <c r="FXV3219" s="132"/>
      <c r="FXW3219" s="132"/>
      <c r="FXX3219" s="132"/>
      <c r="FXY3219" s="132"/>
      <c r="FXZ3219" s="132"/>
      <c r="FYA3219" s="132"/>
      <c r="FYB3219" s="132"/>
      <c r="FYC3219" s="132"/>
      <c r="FYD3219" s="132"/>
      <c r="FYE3219" s="132"/>
      <c r="FYF3219" s="132"/>
      <c r="FYG3219" s="132"/>
      <c r="FYH3219" s="132"/>
      <c r="FYI3219" s="132"/>
      <c r="FYJ3219" s="132"/>
      <c r="FYK3219" s="132"/>
      <c r="FYL3219" s="132"/>
      <c r="FYM3219" s="132"/>
      <c r="FYN3219" s="132"/>
      <c r="FYO3219" s="132"/>
      <c r="FYP3219" s="132"/>
      <c r="FYQ3219" s="132"/>
      <c r="FYR3219" s="132"/>
      <c r="FYS3219" s="132"/>
      <c r="FYT3219" s="132"/>
      <c r="FYU3219" s="132"/>
      <c r="FYV3219" s="132"/>
      <c r="FYW3219" s="132"/>
      <c r="FYX3219" s="132"/>
      <c r="FYY3219" s="132"/>
      <c r="FYZ3219" s="132"/>
      <c r="FZA3219" s="132"/>
      <c r="FZB3219" s="132"/>
      <c r="FZC3219" s="132"/>
      <c r="FZD3219" s="132"/>
      <c r="FZE3219" s="132"/>
      <c r="FZF3219" s="132"/>
      <c r="FZG3219" s="132"/>
      <c r="FZH3219" s="132"/>
      <c r="FZI3219" s="132"/>
      <c r="FZJ3219" s="132"/>
      <c r="FZK3219" s="132"/>
      <c r="FZL3219" s="132"/>
      <c r="FZM3219" s="132"/>
      <c r="FZN3219" s="132"/>
      <c r="FZO3219" s="132"/>
      <c r="FZP3219" s="132"/>
      <c r="FZQ3219" s="132"/>
      <c r="FZR3219" s="132"/>
      <c r="FZS3219" s="132"/>
      <c r="FZT3219" s="132"/>
      <c r="FZU3219" s="132"/>
      <c r="FZV3219" s="132"/>
      <c r="FZW3219" s="132"/>
      <c r="FZX3219" s="132"/>
      <c r="FZY3219" s="132"/>
      <c r="FZZ3219" s="132"/>
      <c r="GAA3219" s="132"/>
      <c r="GAB3219" s="132"/>
      <c r="GAC3219" s="132"/>
      <c r="GAD3219" s="132"/>
      <c r="GAE3219" s="132"/>
      <c r="GAF3219" s="132"/>
      <c r="GAG3219" s="132"/>
      <c r="GAH3219" s="132"/>
      <c r="GAI3219" s="132"/>
      <c r="GAJ3219" s="132"/>
      <c r="GAK3219" s="132"/>
      <c r="GAL3219" s="132"/>
      <c r="GAM3219" s="132"/>
      <c r="GAN3219" s="132"/>
      <c r="GAO3219" s="132"/>
      <c r="GAP3219" s="132"/>
      <c r="GAQ3219" s="132"/>
      <c r="GAR3219" s="132"/>
      <c r="GAS3219" s="132"/>
      <c r="GAT3219" s="132"/>
      <c r="GAU3219" s="132"/>
      <c r="GAV3219" s="132"/>
      <c r="GAW3219" s="132"/>
      <c r="GAX3219" s="132"/>
      <c r="GAY3219" s="132"/>
      <c r="GAZ3219" s="132"/>
      <c r="GBA3219" s="132"/>
      <c r="GBB3219" s="132"/>
      <c r="GBC3219" s="132"/>
      <c r="GBD3219" s="132"/>
      <c r="GBE3219" s="132"/>
      <c r="GBF3219" s="132"/>
      <c r="GBG3219" s="132"/>
      <c r="GBH3219" s="132"/>
      <c r="GBI3219" s="132"/>
      <c r="GBJ3219" s="132"/>
      <c r="GBK3219" s="132"/>
      <c r="GBL3219" s="132"/>
      <c r="GBM3219" s="132"/>
      <c r="GBN3219" s="132"/>
      <c r="GBO3219" s="132"/>
      <c r="GBP3219" s="132"/>
      <c r="GBQ3219" s="132"/>
      <c r="GBR3219" s="132"/>
      <c r="GBS3219" s="132"/>
      <c r="GBT3219" s="132"/>
      <c r="GBU3219" s="132"/>
      <c r="GBV3219" s="132"/>
      <c r="GBW3219" s="132"/>
      <c r="GBX3219" s="132"/>
      <c r="GBY3219" s="132"/>
      <c r="GBZ3219" s="132"/>
      <c r="GCA3219" s="132"/>
      <c r="GCB3219" s="132"/>
      <c r="GCC3219" s="132"/>
      <c r="GCD3219" s="132"/>
      <c r="GCE3219" s="132"/>
      <c r="GCF3219" s="132"/>
      <c r="GCG3219" s="132"/>
      <c r="GCH3219" s="132"/>
      <c r="GCI3219" s="132"/>
      <c r="GCJ3219" s="132"/>
      <c r="GCK3219" s="132"/>
      <c r="GCL3219" s="132"/>
      <c r="GCM3219" s="132"/>
      <c r="GCN3219" s="132"/>
      <c r="GCO3219" s="132"/>
      <c r="GCP3219" s="132"/>
      <c r="GCQ3219" s="132"/>
      <c r="GCR3219" s="132"/>
      <c r="GCS3219" s="132"/>
      <c r="GCT3219" s="132"/>
      <c r="GCU3219" s="132"/>
      <c r="GCV3219" s="132"/>
      <c r="GCW3219" s="132"/>
      <c r="GCX3219" s="132"/>
      <c r="GCY3219" s="132"/>
      <c r="GCZ3219" s="132"/>
      <c r="GDA3219" s="132"/>
      <c r="GDB3219" s="132"/>
      <c r="GDC3219" s="132"/>
      <c r="GDD3219" s="132"/>
      <c r="GDE3219" s="132"/>
      <c r="GDF3219" s="132"/>
      <c r="GDG3219" s="132"/>
      <c r="GDH3219" s="132"/>
      <c r="GDI3219" s="132"/>
      <c r="GDJ3219" s="132"/>
      <c r="GDK3219" s="132"/>
      <c r="GDL3219" s="132"/>
      <c r="GDM3219" s="132"/>
      <c r="GDN3219" s="132"/>
      <c r="GDO3219" s="132"/>
      <c r="GDP3219" s="132"/>
      <c r="GDQ3219" s="132"/>
      <c r="GDR3219" s="132"/>
      <c r="GDS3219" s="132"/>
      <c r="GDT3219" s="132"/>
      <c r="GDU3219" s="132"/>
      <c r="GDV3219" s="132"/>
      <c r="GDW3219" s="132"/>
      <c r="GDX3219" s="132"/>
      <c r="GDY3219" s="132"/>
      <c r="GDZ3219" s="132"/>
      <c r="GEA3219" s="132"/>
      <c r="GEB3219" s="132"/>
      <c r="GEC3219" s="132"/>
      <c r="GED3219" s="132"/>
      <c r="GEE3219" s="132"/>
      <c r="GEF3219" s="132"/>
      <c r="GEG3219" s="132"/>
      <c r="GEH3219" s="132"/>
      <c r="GEI3219" s="132"/>
      <c r="GEJ3219" s="132"/>
      <c r="GEK3219" s="132"/>
      <c r="GEL3219" s="132"/>
      <c r="GEM3219" s="132"/>
      <c r="GEN3219" s="132"/>
      <c r="GEO3219" s="132"/>
      <c r="GEP3219" s="132"/>
      <c r="GEQ3219" s="132"/>
      <c r="GER3219" s="132"/>
      <c r="GES3219" s="132"/>
      <c r="GET3219" s="132"/>
      <c r="GEU3219" s="132"/>
      <c r="GEV3219" s="132"/>
      <c r="GEW3219" s="132"/>
      <c r="GEX3219" s="132"/>
      <c r="GEY3219" s="132"/>
      <c r="GEZ3219" s="132"/>
      <c r="GFA3219" s="132"/>
      <c r="GFB3219" s="132"/>
      <c r="GFC3219" s="132"/>
      <c r="GFD3219" s="132"/>
      <c r="GFE3219" s="132"/>
      <c r="GFF3219" s="132"/>
      <c r="GFG3219" s="132"/>
      <c r="GFH3219" s="132"/>
      <c r="GFI3219" s="132"/>
      <c r="GFJ3219" s="132"/>
      <c r="GFK3219" s="132"/>
      <c r="GFL3219" s="132"/>
      <c r="GFM3219" s="132"/>
      <c r="GFN3219" s="132"/>
      <c r="GFO3219" s="132"/>
      <c r="GFP3219" s="132"/>
      <c r="GFQ3219" s="132"/>
      <c r="GFR3219" s="132"/>
      <c r="GFS3219" s="132"/>
      <c r="GFT3219" s="132"/>
      <c r="GFU3219" s="132"/>
      <c r="GFV3219" s="132"/>
      <c r="GFW3219" s="132"/>
      <c r="GFX3219" s="132"/>
      <c r="GFY3219" s="132"/>
      <c r="GFZ3219" s="132"/>
      <c r="GGA3219" s="132"/>
      <c r="GGB3219" s="132"/>
      <c r="GGC3219" s="132"/>
      <c r="GGD3219" s="132"/>
      <c r="GGE3219" s="132"/>
      <c r="GGF3219" s="132"/>
      <c r="GGG3219" s="132"/>
      <c r="GGH3219" s="132"/>
      <c r="GGI3219" s="132"/>
      <c r="GGJ3219" s="132"/>
      <c r="GGK3219" s="132"/>
      <c r="GGL3219" s="132"/>
      <c r="GGM3219" s="132"/>
      <c r="GGN3219" s="132"/>
      <c r="GGO3219" s="132"/>
      <c r="GGP3219" s="132"/>
      <c r="GGQ3219" s="132"/>
      <c r="GGR3219" s="132"/>
      <c r="GGS3219" s="132"/>
      <c r="GGT3219" s="132"/>
      <c r="GGU3219" s="132"/>
      <c r="GGV3219" s="132"/>
      <c r="GGW3219" s="132"/>
      <c r="GGX3219" s="132"/>
      <c r="GGY3219" s="132"/>
      <c r="GGZ3219" s="132"/>
      <c r="GHA3219" s="132"/>
      <c r="GHB3219" s="132"/>
      <c r="GHC3219" s="132"/>
      <c r="GHD3219" s="132"/>
      <c r="GHE3219" s="132"/>
      <c r="GHF3219" s="132"/>
      <c r="GHG3219" s="132"/>
      <c r="GHH3219" s="132"/>
      <c r="GHI3219" s="132"/>
      <c r="GHJ3219" s="132"/>
      <c r="GHK3219" s="132"/>
      <c r="GHL3219" s="132"/>
      <c r="GHM3219" s="132"/>
      <c r="GHN3219" s="132"/>
      <c r="GHO3219" s="132"/>
      <c r="GHP3219" s="132"/>
      <c r="GHQ3219" s="132"/>
      <c r="GHR3219" s="132"/>
      <c r="GHS3219" s="132"/>
      <c r="GHT3219" s="132"/>
      <c r="GHU3219" s="132"/>
      <c r="GHV3219" s="132"/>
      <c r="GHW3219" s="132"/>
      <c r="GHX3219" s="132"/>
      <c r="GHY3219" s="132"/>
      <c r="GHZ3219" s="132"/>
      <c r="GIA3219" s="132"/>
      <c r="GIB3219" s="132"/>
      <c r="GIC3219" s="132"/>
      <c r="GID3219" s="132"/>
      <c r="GIE3219" s="132"/>
      <c r="GIF3219" s="132"/>
      <c r="GIG3219" s="132"/>
      <c r="GIH3219" s="132"/>
      <c r="GII3219" s="132"/>
      <c r="GIJ3219" s="132"/>
      <c r="GIK3219" s="132"/>
      <c r="GIL3219" s="132"/>
      <c r="GIM3219" s="132"/>
      <c r="GIN3219" s="132"/>
      <c r="GIO3219" s="132"/>
      <c r="GIP3219" s="132"/>
      <c r="GIQ3219" s="132"/>
      <c r="GIR3219" s="132"/>
      <c r="GIS3219" s="132"/>
      <c r="GIT3219" s="132"/>
      <c r="GIU3219" s="132"/>
      <c r="GIV3219" s="132"/>
      <c r="GIW3219" s="132"/>
      <c r="GIX3219" s="132"/>
      <c r="GIY3219" s="132"/>
      <c r="GIZ3219" s="132"/>
      <c r="GJA3219" s="132"/>
      <c r="GJB3219" s="132"/>
      <c r="GJC3219" s="132"/>
      <c r="GJD3219" s="132"/>
      <c r="GJE3219" s="132"/>
      <c r="GJF3219" s="132"/>
      <c r="GJG3219" s="132"/>
      <c r="GJH3219" s="132"/>
      <c r="GJI3219" s="132"/>
      <c r="GJJ3219" s="132"/>
      <c r="GJK3219" s="132"/>
      <c r="GJL3219" s="132"/>
      <c r="GJM3219" s="132"/>
      <c r="GJN3219" s="132"/>
      <c r="GJO3219" s="132"/>
      <c r="GJP3219" s="132"/>
      <c r="GJQ3219" s="132"/>
      <c r="GJR3219" s="132"/>
      <c r="GJS3219" s="132"/>
      <c r="GJT3219" s="132"/>
      <c r="GJU3219" s="132"/>
      <c r="GJV3219" s="132"/>
      <c r="GJW3219" s="132"/>
      <c r="GJX3219" s="132"/>
      <c r="GJY3219" s="132"/>
      <c r="GJZ3219" s="132"/>
      <c r="GKA3219" s="132"/>
      <c r="GKB3219" s="132"/>
      <c r="GKC3219" s="132"/>
      <c r="GKD3219" s="132"/>
      <c r="GKE3219" s="132"/>
      <c r="GKF3219" s="132"/>
      <c r="GKG3219" s="132"/>
      <c r="GKH3219" s="132"/>
      <c r="GKI3219" s="132"/>
      <c r="GKJ3219" s="132"/>
      <c r="GKK3219" s="132"/>
      <c r="GKL3219" s="132"/>
      <c r="GKM3219" s="132"/>
      <c r="GKN3219" s="132"/>
      <c r="GKO3219" s="132"/>
      <c r="GKP3219" s="132"/>
      <c r="GKQ3219" s="132"/>
      <c r="GKR3219" s="132"/>
      <c r="GKS3219" s="132"/>
      <c r="GKT3219" s="132"/>
      <c r="GKU3219" s="132"/>
      <c r="GKV3219" s="132"/>
      <c r="GKW3219" s="132"/>
      <c r="GKX3219" s="132"/>
      <c r="GKY3219" s="132"/>
      <c r="GKZ3219" s="132"/>
      <c r="GLA3219" s="132"/>
      <c r="GLB3219" s="132"/>
      <c r="GLC3219" s="132"/>
      <c r="GLD3219" s="132"/>
      <c r="GLE3219" s="132"/>
      <c r="GLF3219" s="132"/>
      <c r="GLG3219" s="132"/>
      <c r="GLH3219" s="132"/>
      <c r="GLI3219" s="132"/>
      <c r="GLJ3219" s="132"/>
      <c r="GLK3219" s="132"/>
      <c r="GLL3219" s="132"/>
      <c r="GLM3219" s="132"/>
      <c r="GLN3219" s="132"/>
      <c r="GLO3219" s="132"/>
      <c r="GLP3219" s="132"/>
      <c r="GLQ3219" s="132"/>
      <c r="GLR3219" s="132"/>
      <c r="GLS3219" s="132"/>
      <c r="GLT3219" s="132"/>
      <c r="GLU3219" s="132"/>
      <c r="GLV3219" s="132"/>
      <c r="GLW3219" s="132"/>
      <c r="GLX3219" s="132"/>
      <c r="GLY3219" s="132"/>
      <c r="GLZ3219" s="132"/>
      <c r="GMA3219" s="132"/>
      <c r="GMB3219" s="132"/>
      <c r="GMC3219" s="132"/>
      <c r="GMD3219" s="132"/>
      <c r="GME3219" s="132"/>
      <c r="GMF3219" s="132"/>
      <c r="GMG3219" s="132"/>
      <c r="GMH3219" s="132"/>
      <c r="GMI3219" s="132"/>
      <c r="GMJ3219" s="132"/>
      <c r="GMK3219" s="132"/>
      <c r="GML3219" s="132"/>
      <c r="GMM3219" s="132"/>
      <c r="GMN3219" s="132"/>
      <c r="GMO3219" s="132"/>
      <c r="GMP3219" s="132"/>
      <c r="GMQ3219" s="132"/>
      <c r="GMR3219" s="132"/>
      <c r="GMS3219" s="132"/>
      <c r="GMT3219" s="132"/>
      <c r="GMU3219" s="132"/>
      <c r="GMV3219" s="132"/>
      <c r="GMW3219" s="132"/>
      <c r="GMX3219" s="132"/>
      <c r="GMY3219" s="132"/>
      <c r="GMZ3219" s="132"/>
      <c r="GNA3219" s="132"/>
      <c r="GNB3219" s="132"/>
      <c r="GNC3219" s="132"/>
      <c r="GND3219" s="132"/>
      <c r="GNE3219" s="132"/>
      <c r="GNF3219" s="132"/>
      <c r="GNG3219" s="132"/>
      <c r="GNH3219" s="132"/>
      <c r="GNI3219" s="132"/>
      <c r="GNJ3219" s="132"/>
      <c r="GNK3219" s="132"/>
      <c r="GNL3219" s="132"/>
      <c r="GNM3219" s="132"/>
      <c r="GNN3219" s="132"/>
      <c r="GNO3219" s="132"/>
      <c r="GNP3219" s="132"/>
      <c r="GNQ3219" s="132"/>
      <c r="GNR3219" s="132"/>
      <c r="GNS3219" s="132"/>
      <c r="GNT3219" s="132"/>
      <c r="GNU3219" s="132"/>
      <c r="GNV3219" s="132"/>
      <c r="GNW3219" s="132"/>
      <c r="GNX3219" s="132"/>
      <c r="GNY3219" s="132"/>
      <c r="GNZ3219" s="132"/>
      <c r="GOA3219" s="132"/>
      <c r="GOB3219" s="132"/>
      <c r="GOC3219" s="132"/>
      <c r="GOD3219" s="132"/>
      <c r="GOE3219" s="132"/>
      <c r="GOF3219" s="132"/>
      <c r="GOG3219" s="132"/>
      <c r="GOH3219" s="132"/>
      <c r="GOI3219" s="132"/>
      <c r="GOJ3219" s="132"/>
      <c r="GOK3219" s="132"/>
      <c r="GOL3219" s="132"/>
      <c r="GOM3219" s="132"/>
      <c r="GON3219" s="132"/>
      <c r="GOO3219" s="132"/>
      <c r="GOP3219" s="132"/>
      <c r="GOQ3219" s="132"/>
      <c r="GOR3219" s="132"/>
      <c r="GOS3219" s="132"/>
      <c r="GOT3219" s="132"/>
      <c r="GOU3219" s="132"/>
      <c r="GOV3219" s="132"/>
      <c r="GOW3219" s="132"/>
      <c r="GOX3219" s="132"/>
      <c r="GOY3219" s="132"/>
      <c r="GOZ3219" s="132"/>
      <c r="GPA3219" s="132"/>
      <c r="GPB3219" s="132"/>
      <c r="GPC3219" s="132"/>
      <c r="GPD3219" s="132"/>
      <c r="GPE3219" s="132"/>
      <c r="GPF3219" s="132"/>
      <c r="GPG3219" s="132"/>
      <c r="GPH3219" s="132"/>
      <c r="GPI3219" s="132"/>
      <c r="GPJ3219" s="132"/>
      <c r="GPK3219" s="132"/>
      <c r="GPL3219" s="132"/>
      <c r="GPM3219" s="132"/>
      <c r="GPN3219" s="132"/>
      <c r="GPO3219" s="132"/>
      <c r="GPP3219" s="132"/>
      <c r="GPQ3219" s="132"/>
      <c r="GPR3219" s="132"/>
      <c r="GPS3219" s="132"/>
      <c r="GPT3219" s="132"/>
      <c r="GPU3219" s="132"/>
      <c r="GPV3219" s="132"/>
      <c r="GPW3219" s="132"/>
      <c r="GPX3219" s="132"/>
      <c r="GPY3219" s="132"/>
      <c r="GPZ3219" s="132"/>
      <c r="GQA3219" s="132"/>
      <c r="GQB3219" s="132"/>
      <c r="GQC3219" s="132"/>
      <c r="GQD3219" s="132"/>
      <c r="GQE3219" s="132"/>
      <c r="GQF3219" s="132"/>
      <c r="GQG3219" s="132"/>
      <c r="GQH3219" s="132"/>
      <c r="GQI3219" s="132"/>
      <c r="GQJ3219" s="132"/>
      <c r="GQK3219" s="132"/>
      <c r="GQL3219" s="132"/>
      <c r="GQM3219" s="132"/>
      <c r="GQN3219" s="132"/>
      <c r="GQO3219" s="132"/>
      <c r="GQP3219" s="132"/>
      <c r="GQQ3219" s="132"/>
      <c r="GQR3219" s="132"/>
      <c r="GQS3219" s="132"/>
      <c r="GQT3219" s="132"/>
      <c r="GQU3219" s="132"/>
      <c r="GQV3219" s="132"/>
      <c r="GQW3219" s="132"/>
      <c r="GQX3219" s="132"/>
      <c r="GQY3219" s="132"/>
      <c r="GQZ3219" s="132"/>
      <c r="GRA3219" s="132"/>
      <c r="GRB3219" s="132"/>
      <c r="GRC3219" s="132"/>
      <c r="GRD3219" s="132"/>
      <c r="GRE3219" s="132"/>
      <c r="GRF3219" s="132"/>
      <c r="GRG3219" s="132"/>
      <c r="GRH3219" s="132"/>
      <c r="GRI3219" s="132"/>
      <c r="GRJ3219" s="132"/>
      <c r="GRK3219" s="132"/>
      <c r="GRL3219" s="132"/>
      <c r="GRM3219" s="132"/>
      <c r="GRN3219" s="132"/>
      <c r="GRO3219" s="132"/>
      <c r="GRP3219" s="132"/>
      <c r="GRQ3219" s="132"/>
      <c r="GRR3219" s="132"/>
      <c r="GRS3219" s="132"/>
      <c r="GRT3219" s="132"/>
      <c r="GRU3219" s="132"/>
      <c r="GRV3219" s="132"/>
      <c r="GRW3219" s="132"/>
      <c r="GRX3219" s="132"/>
      <c r="GRY3219" s="132"/>
      <c r="GRZ3219" s="132"/>
      <c r="GSA3219" s="132"/>
      <c r="GSB3219" s="132"/>
      <c r="GSC3219" s="132"/>
      <c r="GSD3219" s="132"/>
      <c r="GSE3219" s="132"/>
      <c r="GSF3219" s="132"/>
      <c r="GSG3219" s="132"/>
      <c r="GSH3219" s="132"/>
      <c r="GSI3219" s="132"/>
      <c r="GSJ3219" s="132"/>
      <c r="GSK3219" s="132"/>
      <c r="GSL3219" s="132"/>
      <c r="GSM3219" s="132"/>
      <c r="GSN3219" s="132"/>
      <c r="GSO3219" s="132"/>
      <c r="GSP3219" s="132"/>
      <c r="GSQ3219" s="132"/>
      <c r="GSR3219" s="132"/>
      <c r="GSS3219" s="132"/>
      <c r="GST3219" s="132"/>
      <c r="GSU3219" s="132"/>
      <c r="GSV3219" s="132"/>
      <c r="GSW3219" s="132"/>
      <c r="GSX3219" s="132"/>
      <c r="GSY3219" s="132"/>
      <c r="GSZ3219" s="132"/>
      <c r="GTA3219" s="132"/>
      <c r="GTB3219" s="132"/>
      <c r="GTC3219" s="132"/>
      <c r="GTD3219" s="132"/>
      <c r="GTE3219" s="132"/>
      <c r="GTF3219" s="132"/>
      <c r="GTG3219" s="132"/>
      <c r="GTH3219" s="132"/>
      <c r="GTI3219" s="132"/>
      <c r="GTJ3219" s="132"/>
      <c r="GTK3219" s="132"/>
      <c r="GTL3219" s="132"/>
      <c r="GTM3219" s="132"/>
      <c r="GTN3219" s="132"/>
      <c r="GTO3219" s="132"/>
      <c r="GTP3219" s="132"/>
      <c r="GTQ3219" s="132"/>
      <c r="GTR3219" s="132"/>
      <c r="GTS3219" s="132"/>
      <c r="GTT3219" s="132"/>
      <c r="GTU3219" s="132"/>
      <c r="GTV3219" s="132"/>
      <c r="GTW3219" s="132"/>
      <c r="GTX3219" s="132"/>
      <c r="GTY3219" s="132"/>
      <c r="GTZ3219" s="132"/>
      <c r="GUA3219" s="132"/>
      <c r="GUB3219" s="132"/>
      <c r="GUC3219" s="132"/>
      <c r="GUD3219" s="132"/>
      <c r="GUE3219" s="132"/>
      <c r="GUF3219" s="132"/>
      <c r="GUG3219" s="132"/>
      <c r="GUH3219" s="132"/>
      <c r="GUI3219" s="132"/>
      <c r="GUJ3219" s="132"/>
      <c r="GUK3219" s="132"/>
      <c r="GUL3219" s="132"/>
      <c r="GUM3219" s="132"/>
      <c r="GUN3219" s="132"/>
      <c r="GUO3219" s="132"/>
      <c r="GUP3219" s="132"/>
      <c r="GUQ3219" s="132"/>
      <c r="GUR3219" s="132"/>
      <c r="GUS3219" s="132"/>
      <c r="GUT3219" s="132"/>
      <c r="GUU3219" s="132"/>
      <c r="GUV3219" s="132"/>
      <c r="GUW3219" s="132"/>
      <c r="GUX3219" s="132"/>
      <c r="GUY3219" s="132"/>
      <c r="GUZ3219" s="132"/>
      <c r="GVA3219" s="132"/>
      <c r="GVB3219" s="132"/>
      <c r="GVC3219" s="132"/>
      <c r="GVD3219" s="132"/>
      <c r="GVE3219" s="132"/>
      <c r="GVF3219" s="132"/>
      <c r="GVG3219" s="132"/>
      <c r="GVH3219" s="132"/>
      <c r="GVI3219" s="132"/>
      <c r="GVJ3219" s="132"/>
      <c r="GVK3219" s="132"/>
      <c r="GVL3219" s="132"/>
      <c r="GVM3219" s="132"/>
      <c r="GVN3219" s="132"/>
      <c r="GVO3219" s="132"/>
      <c r="GVP3219" s="132"/>
      <c r="GVQ3219" s="132"/>
      <c r="GVR3219" s="132"/>
      <c r="GVS3219" s="132"/>
      <c r="GVT3219" s="132"/>
      <c r="GVU3219" s="132"/>
      <c r="GVV3219" s="132"/>
      <c r="GVW3219" s="132"/>
      <c r="GVX3219" s="132"/>
      <c r="GVY3219" s="132"/>
      <c r="GVZ3219" s="132"/>
      <c r="GWA3219" s="132"/>
      <c r="GWB3219" s="132"/>
      <c r="GWC3219" s="132"/>
      <c r="GWD3219" s="132"/>
      <c r="GWE3219" s="132"/>
      <c r="GWF3219" s="132"/>
      <c r="GWG3219" s="132"/>
      <c r="GWH3219" s="132"/>
      <c r="GWI3219" s="132"/>
      <c r="GWJ3219" s="132"/>
      <c r="GWK3219" s="132"/>
      <c r="GWL3219" s="132"/>
      <c r="GWM3219" s="132"/>
      <c r="GWN3219" s="132"/>
      <c r="GWO3219" s="132"/>
      <c r="GWP3219" s="132"/>
      <c r="GWQ3219" s="132"/>
      <c r="GWR3219" s="132"/>
      <c r="GWS3219" s="132"/>
      <c r="GWT3219" s="132"/>
      <c r="GWU3219" s="132"/>
      <c r="GWV3219" s="132"/>
      <c r="GWW3219" s="132"/>
      <c r="GWX3219" s="132"/>
      <c r="GWY3219" s="132"/>
      <c r="GWZ3219" s="132"/>
      <c r="GXA3219" s="132"/>
      <c r="GXB3219" s="132"/>
      <c r="GXC3219" s="132"/>
      <c r="GXD3219" s="132"/>
      <c r="GXE3219" s="132"/>
      <c r="GXF3219" s="132"/>
      <c r="GXG3219" s="132"/>
      <c r="GXH3219" s="132"/>
      <c r="GXI3219" s="132"/>
      <c r="GXJ3219" s="132"/>
      <c r="GXK3219" s="132"/>
      <c r="GXL3219" s="132"/>
      <c r="GXM3219" s="132"/>
      <c r="GXN3219" s="132"/>
      <c r="GXO3219" s="132"/>
      <c r="GXP3219" s="132"/>
      <c r="GXQ3219" s="132"/>
      <c r="GXR3219" s="132"/>
      <c r="GXS3219" s="132"/>
      <c r="GXT3219" s="132"/>
      <c r="GXU3219" s="132"/>
      <c r="GXV3219" s="132"/>
      <c r="GXW3219" s="132"/>
      <c r="GXX3219" s="132"/>
      <c r="GXY3219" s="132"/>
      <c r="GXZ3219" s="132"/>
      <c r="GYA3219" s="132"/>
      <c r="GYB3219" s="132"/>
      <c r="GYC3219" s="132"/>
      <c r="GYD3219" s="132"/>
      <c r="GYE3219" s="132"/>
      <c r="GYF3219" s="132"/>
      <c r="GYG3219" s="132"/>
      <c r="GYH3219" s="132"/>
      <c r="GYI3219" s="132"/>
      <c r="GYJ3219" s="132"/>
      <c r="GYK3219" s="132"/>
      <c r="GYL3219" s="132"/>
      <c r="GYM3219" s="132"/>
      <c r="GYN3219" s="132"/>
      <c r="GYO3219" s="132"/>
      <c r="GYP3219" s="132"/>
      <c r="GYQ3219" s="132"/>
      <c r="GYR3219" s="132"/>
      <c r="GYS3219" s="132"/>
      <c r="GYT3219" s="132"/>
      <c r="GYU3219" s="132"/>
      <c r="GYV3219" s="132"/>
      <c r="GYW3219" s="132"/>
      <c r="GYX3219" s="132"/>
      <c r="GYY3219" s="132"/>
      <c r="GYZ3219" s="132"/>
      <c r="GZA3219" s="132"/>
      <c r="GZB3219" s="132"/>
      <c r="GZC3219" s="132"/>
      <c r="GZD3219" s="132"/>
      <c r="GZE3219" s="132"/>
      <c r="GZF3219" s="132"/>
      <c r="GZG3219" s="132"/>
      <c r="GZH3219" s="132"/>
      <c r="GZI3219" s="132"/>
      <c r="GZJ3219" s="132"/>
      <c r="GZK3219" s="132"/>
      <c r="GZL3219" s="132"/>
      <c r="GZM3219" s="132"/>
      <c r="GZN3219" s="132"/>
      <c r="GZO3219" s="132"/>
      <c r="GZP3219" s="132"/>
      <c r="GZQ3219" s="132"/>
      <c r="GZR3219" s="132"/>
      <c r="GZS3219" s="132"/>
      <c r="GZT3219" s="132"/>
      <c r="GZU3219" s="132"/>
      <c r="GZV3219" s="132"/>
      <c r="GZW3219" s="132"/>
      <c r="GZX3219" s="132"/>
      <c r="GZY3219" s="132"/>
      <c r="GZZ3219" s="132"/>
      <c r="HAA3219" s="132"/>
      <c r="HAB3219" s="132"/>
      <c r="HAC3219" s="132"/>
      <c r="HAD3219" s="132"/>
      <c r="HAE3219" s="132"/>
      <c r="HAF3219" s="132"/>
      <c r="HAG3219" s="132"/>
      <c r="HAH3219" s="132"/>
      <c r="HAI3219" s="132"/>
      <c r="HAJ3219" s="132"/>
      <c r="HAK3219" s="132"/>
      <c r="HAL3219" s="132"/>
      <c r="HAM3219" s="132"/>
      <c r="HAN3219" s="132"/>
      <c r="HAO3219" s="132"/>
      <c r="HAP3219" s="132"/>
      <c r="HAQ3219" s="132"/>
      <c r="HAR3219" s="132"/>
      <c r="HAS3219" s="132"/>
      <c r="HAT3219" s="132"/>
      <c r="HAU3219" s="132"/>
      <c r="HAV3219" s="132"/>
      <c r="HAW3219" s="132"/>
      <c r="HAX3219" s="132"/>
      <c r="HAY3219" s="132"/>
      <c r="HAZ3219" s="132"/>
      <c r="HBA3219" s="132"/>
      <c r="HBB3219" s="132"/>
      <c r="HBC3219" s="132"/>
      <c r="HBD3219" s="132"/>
      <c r="HBE3219" s="132"/>
      <c r="HBF3219" s="132"/>
      <c r="HBG3219" s="132"/>
      <c r="HBH3219" s="132"/>
      <c r="HBI3219" s="132"/>
      <c r="HBJ3219" s="132"/>
      <c r="HBK3219" s="132"/>
      <c r="HBL3219" s="132"/>
      <c r="HBM3219" s="132"/>
      <c r="HBN3219" s="132"/>
      <c r="HBO3219" s="132"/>
      <c r="HBP3219" s="132"/>
      <c r="HBQ3219" s="132"/>
      <c r="HBR3219" s="132"/>
      <c r="HBS3219" s="132"/>
      <c r="HBT3219" s="132"/>
      <c r="HBU3219" s="132"/>
      <c r="HBV3219" s="132"/>
      <c r="HBW3219" s="132"/>
      <c r="HBX3219" s="132"/>
      <c r="HBY3219" s="132"/>
      <c r="HBZ3219" s="132"/>
      <c r="HCA3219" s="132"/>
      <c r="HCB3219" s="132"/>
      <c r="HCC3219" s="132"/>
      <c r="HCD3219" s="132"/>
      <c r="HCE3219" s="132"/>
      <c r="HCF3219" s="132"/>
      <c r="HCG3219" s="132"/>
      <c r="HCH3219" s="132"/>
      <c r="HCI3219" s="132"/>
      <c r="HCJ3219" s="132"/>
      <c r="HCK3219" s="132"/>
      <c r="HCL3219" s="132"/>
      <c r="HCM3219" s="132"/>
      <c r="HCN3219" s="132"/>
      <c r="HCO3219" s="132"/>
      <c r="HCP3219" s="132"/>
      <c r="HCQ3219" s="132"/>
      <c r="HCR3219" s="132"/>
      <c r="HCS3219" s="132"/>
      <c r="HCT3219" s="132"/>
      <c r="HCU3219" s="132"/>
      <c r="HCV3219" s="132"/>
      <c r="HCW3219" s="132"/>
      <c r="HCX3219" s="132"/>
      <c r="HCY3219" s="132"/>
      <c r="HCZ3219" s="132"/>
      <c r="HDA3219" s="132"/>
      <c r="HDB3219" s="132"/>
      <c r="HDC3219" s="132"/>
      <c r="HDD3219" s="132"/>
      <c r="HDE3219" s="132"/>
      <c r="HDF3219" s="132"/>
      <c r="HDG3219" s="132"/>
      <c r="HDH3219" s="132"/>
      <c r="HDI3219" s="132"/>
      <c r="HDJ3219" s="132"/>
      <c r="HDK3219" s="132"/>
      <c r="HDL3219" s="132"/>
      <c r="HDM3219" s="132"/>
      <c r="HDN3219" s="132"/>
      <c r="HDO3219" s="132"/>
      <c r="HDP3219" s="132"/>
      <c r="HDQ3219" s="132"/>
      <c r="HDR3219" s="132"/>
      <c r="HDS3219" s="132"/>
      <c r="HDT3219" s="132"/>
      <c r="HDU3219" s="132"/>
      <c r="HDV3219" s="132"/>
      <c r="HDW3219" s="132"/>
      <c r="HDX3219" s="132"/>
      <c r="HDY3219" s="132"/>
      <c r="HDZ3219" s="132"/>
      <c r="HEA3219" s="132"/>
      <c r="HEB3219" s="132"/>
      <c r="HEC3219" s="132"/>
      <c r="HED3219" s="132"/>
      <c r="HEE3219" s="132"/>
      <c r="HEF3219" s="132"/>
      <c r="HEG3219" s="132"/>
      <c r="HEH3219" s="132"/>
      <c r="HEI3219" s="132"/>
      <c r="HEJ3219" s="132"/>
      <c r="HEK3219" s="132"/>
      <c r="HEL3219" s="132"/>
      <c r="HEM3219" s="132"/>
      <c r="HEN3219" s="132"/>
      <c r="HEO3219" s="132"/>
      <c r="HEP3219" s="132"/>
      <c r="HEQ3219" s="132"/>
      <c r="HER3219" s="132"/>
      <c r="HES3219" s="132"/>
      <c r="HET3219" s="132"/>
      <c r="HEU3219" s="132"/>
      <c r="HEV3219" s="132"/>
      <c r="HEW3219" s="132"/>
      <c r="HEX3219" s="132"/>
      <c r="HEY3219" s="132"/>
      <c r="HEZ3219" s="132"/>
      <c r="HFA3219" s="132"/>
      <c r="HFB3219" s="132"/>
      <c r="HFC3219" s="132"/>
      <c r="HFD3219" s="132"/>
      <c r="HFE3219" s="132"/>
      <c r="HFF3219" s="132"/>
      <c r="HFG3219" s="132"/>
      <c r="HFH3219" s="132"/>
      <c r="HFI3219" s="132"/>
      <c r="HFJ3219" s="132"/>
      <c r="HFK3219" s="132"/>
      <c r="HFL3219" s="132"/>
      <c r="HFM3219" s="132"/>
      <c r="HFN3219" s="132"/>
      <c r="HFO3219" s="132"/>
      <c r="HFP3219" s="132"/>
      <c r="HFQ3219" s="132"/>
      <c r="HFR3219" s="132"/>
      <c r="HFS3219" s="132"/>
      <c r="HFT3219" s="132"/>
      <c r="HFU3219" s="132"/>
      <c r="HFV3219" s="132"/>
      <c r="HFW3219" s="132"/>
      <c r="HFX3219" s="132"/>
      <c r="HFY3219" s="132"/>
      <c r="HFZ3219" s="132"/>
      <c r="HGA3219" s="132"/>
      <c r="HGB3219" s="132"/>
      <c r="HGC3219" s="132"/>
      <c r="HGD3219" s="132"/>
      <c r="HGE3219" s="132"/>
      <c r="HGF3219" s="132"/>
      <c r="HGG3219" s="132"/>
      <c r="HGH3219" s="132"/>
      <c r="HGI3219" s="132"/>
      <c r="HGJ3219" s="132"/>
      <c r="HGK3219" s="132"/>
      <c r="HGL3219" s="132"/>
      <c r="HGM3219" s="132"/>
      <c r="HGN3219" s="132"/>
      <c r="HGO3219" s="132"/>
      <c r="HGP3219" s="132"/>
      <c r="HGQ3219" s="132"/>
      <c r="HGR3219" s="132"/>
      <c r="HGS3219" s="132"/>
      <c r="HGT3219" s="132"/>
      <c r="HGU3219" s="132"/>
      <c r="HGV3219" s="132"/>
      <c r="HGW3219" s="132"/>
      <c r="HGX3219" s="132"/>
      <c r="HGY3219" s="132"/>
      <c r="HGZ3219" s="132"/>
      <c r="HHA3219" s="132"/>
      <c r="HHB3219" s="132"/>
      <c r="HHC3219" s="132"/>
      <c r="HHD3219" s="132"/>
      <c r="HHE3219" s="132"/>
      <c r="HHF3219" s="132"/>
      <c r="HHG3219" s="132"/>
      <c r="HHH3219" s="132"/>
      <c r="HHI3219" s="132"/>
      <c r="HHJ3219" s="132"/>
      <c r="HHK3219" s="132"/>
      <c r="HHL3219" s="132"/>
      <c r="HHM3219" s="132"/>
      <c r="HHN3219" s="132"/>
      <c r="HHO3219" s="132"/>
      <c r="HHP3219" s="132"/>
      <c r="HHQ3219" s="132"/>
      <c r="HHR3219" s="132"/>
      <c r="HHS3219" s="132"/>
      <c r="HHT3219" s="132"/>
      <c r="HHU3219" s="132"/>
      <c r="HHV3219" s="132"/>
      <c r="HHW3219" s="132"/>
      <c r="HHX3219" s="132"/>
      <c r="HHY3219" s="132"/>
      <c r="HHZ3219" s="132"/>
      <c r="HIA3219" s="132"/>
      <c r="HIB3219" s="132"/>
      <c r="HIC3219" s="132"/>
      <c r="HID3219" s="132"/>
      <c r="HIE3219" s="132"/>
      <c r="HIF3219" s="132"/>
      <c r="HIG3219" s="132"/>
      <c r="HIH3219" s="132"/>
      <c r="HII3219" s="132"/>
      <c r="HIJ3219" s="132"/>
      <c r="HIK3219" s="132"/>
      <c r="HIL3219" s="132"/>
      <c r="HIM3219" s="132"/>
      <c r="HIN3219" s="132"/>
      <c r="HIO3219" s="132"/>
      <c r="HIP3219" s="132"/>
      <c r="HIQ3219" s="132"/>
      <c r="HIR3219" s="132"/>
      <c r="HIS3219" s="132"/>
      <c r="HIT3219" s="132"/>
      <c r="HIU3219" s="132"/>
      <c r="HIV3219" s="132"/>
      <c r="HIW3219" s="132"/>
      <c r="HIX3219" s="132"/>
      <c r="HIY3219" s="132"/>
      <c r="HIZ3219" s="132"/>
      <c r="HJA3219" s="132"/>
      <c r="HJB3219" s="132"/>
      <c r="HJC3219" s="132"/>
      <c r="HJD3219" s="132"/>
      <c r="HJE3219" s="132"/>
      <c r="HJF3219" s="132"/>
      <c r="HJG3219" s="132"/>
      <c r="HJH3219" s="132"/>
      <c r="HJI3219" s="132"/>
      <c r="HJJ3219" s="132"/>
      <c r="HJK3219" s="132"/>
      <c r="HJL3219" s="132"/>
      <c r="HJM3219" s="132"/>
      <c r="HJN3219" s="132"/>
      <c r="HJO3219" s="132"/>
      <c r="HJP3219" s="132"/>
      <c r="HJQ3219" s="132"/>
      <c r="HJR3219" s="132"/>
      <c r="HJS3219" s="132"/>
      <c r="HJT3219" s="132"/>
      <c r="HJU3219" s="132"/>
      <c r="HJV3219" s="132"/>
      <c r="HJW3219" s="132"/>
      <c r="HJX3219" s="132"/>
      <c r="HJY3219" s="132"/>
      <c r="HJZ3219" s="132"/>
      <c r="HKA3219" s="132"/>
      <c r="HKB3219" s="132"/>
      <c r="HKC3219" s="132"/>
      <c r="HKD3219" s="132"/>
      <c r="HKE3219" s="132"/>
      <c r="HKF3219" s="132"/>
      <c r="HKG3219" s="132"/>
      <c r="HKH3219" s="132"/>
      <c r="HKI3219" s="132"/>
      <c r="HKJ3219" s="132"/>
      <c r="HKK3219" s="132"/>
      <c r="HKL3219" s="132"/>
      <c r="HKM3219" s="132"/>
      <c r="HKN3219" s="132"/>
      <c r="HKO3219" s="132"/>
      <c r="HKP3219" s="132"/>
      <c r="HKQ3219" s="132"/>
      <c r="HKR3219" s="132"/>
      <c r="HKS3219" s="132"/>
      <c r="HKT3219" s="132"/>
      <c r="HKU3219" s="132"/>
      <c r="HKV3219" s="132"/>
      <c r="HKW3219" s="132"/>
      <c r="HKX3219" s="132"/>
      <c r="HKY3219" s="132"/>
      <c r="HKZ3219" s="132"/>
      <c r="HLA3219" s="132"/>
      <c r="HLB3219" s="132"/>
      <c r="HLC3219" s="132"/>
      <c r="HLD3219" s="132"/>
      <c r="HLE3219" s="132"/>
      <c r="HLF3219" s="132"/>
      <c r="HLG3219" s="132"/>
      <c r="HLH3219" s="132"/>
      <c r="HLI3219" s="132"/>
      <c r="HLJ3219" s="132"/>
      <c r="HLK3219" s="132"/>
      <c r="HLL3219" s="132"/>
      <c r="HLM3219" s="132"/>
      <c r="HLN3219" s="132"/>
      <c r="HLO3219" s="132"/>
      <c r="HLP3219" s="132"/>
      <c r="HLQ3219" s="132"/>
      <c r="HLR3219" s="132"/>
      <c r="HLS3219" s="132"/>
      <c r="HLT3219" s="132"/>
      <c r="HLU3219" s="132"/>
      <c r="HLV3219" s="132"/>
      <c r="HLW3219" s="132"/>
      <c r="HLX3219" s="132"/>
      <c r="HLY3219" s="132"/>
      <c r="HLZ3219" s="132"/>
      <c r="HMA3219" s="132"/>
      <c r="HMB3219" s="132"/>
      <c r="HMC3219" s="132"/>
      <c r="HMD3219" s="132"/>
      <c r="HME3219" s="132"/>
      <c r="HMF3219" s="132"/>
      <c r="HMG3219" s="132"/>
      <c r="HMH3219" s="132"/>
      <c r="HMI3219" s="132"/>
      <c r="HMJ3219" s="132"/>
      <c r="HMK3219" s="132"/>
      <c r="HML3219" s="132"/>
      <c r="HMM3219" s="132"/>
      <c r="HMN3219" s="132"/>
      <c r="HMO3219" s="132"/>
      <c r="HMP3219" s="132"/>
      <c r="HMQ3219" s="132"/>
      <c r="HMR3219" s="132"/>
      <c r="HMS3219" s="132"/>
      <c r="HMT3219" s="132"/>
      <c r="HMU3219" s="132"/>
      <c r="HMV3219" s="132"/>
      <c r="HMW3219" s="132"/>
      <c r="HMX3219" s="132"/>
      <c r="HMY3219" s="132"/>
      <c r="HMZ3219" s="132"/>
      <c r="HNA3219" s="132"/>
      <c r="HNB3219" s="132"/>
      <c r="HNC3219" s="132"/>
      <c r="HND3219" s="132"/>
      <c r="HNE3219" s="132"/>
      <c r="HNF3219" s="132"/>
      <c r="HNG3219" s="132"/>
      <c r="HNH3219" s="132"/>
      <c r="HNI3219" s="132"/>
      <c r="HNJ3219" s="132"/>
      <c r="HNK3219" s="132"/>
      <c r="HNL3219" s="132"/>
      <c r="HNM3219" s="132"/>
      <c r="HNN3219" s="132"/>
      <c r="HNO3219" s="132"/>
      <c r="HNP3219" s="132"/>
      <c r="HNQ3219" s="132"/>
      <c r="HNR3219" s="132"/>
      <c r="HNS3219" s="132"/>
      <c r="HNT3219" s="132"/>
      <c r="HNU3219" s="132"/>
      <c r="HNV3219" s="132"/>
      <c r="HNW3219" s="132"/>
      <c r="HNX3219" s="132"/>
      <c r="HNY3219" s="132"/>
      <c r="HNZ3219" s="132"/>
      <c r="HOA3219" s="132"/>
      <c r="HOB3219" s="132"/>
      <c r="HOC3219" s="132"/>
      <c r="HOD3219" s="132"/>
      <c r="HOE3219" s="132"/>
      <c r="HOF3219" s="132"/>
      <c r="HOG3219" s="132"/>
      <c r="HOH3219" s="132"/>
      <c r="HOI3219" s="132"/>
      <c r="HOJ3219" s="132"/>
      <c r="HOK3219" s="132"/>
      <c r="HOL3219" s="132"/>
      <c r="HOM3219" s="132"/>
      <c r="HON3219" s="132"/>
      <c r="HOO3219" s="132"/>
      <c r="HOP3219" s="132"/>
      <c r="HOQ3219" s="132"/>
      <c r="HOR3219" s="132"/>
      <c r="HOS3219" s="132"/>
      <c r="HOT3219" s="132"/>
      <c r="HOU3219" s="132"/>
      <c r="HOV3219" s="132"/>
      <c r="HOW3219" s="132"/>
      <c r="HOX3219" s="132"/>
      <c r="HOY3219" s="132"/>
      <c r="HOZ3219" s="132"/>
      <c r="HPA3219" s="132"/>
      <c r="HPB3219" s="132"/>
      <c r="HPC3219" s="132"/>
      <c r="HPD3219" s="132"/>
      <c r="HPE3219" s="132"/>
      <c r="HPF3219" s="132"/>
      <c r="HPG3219" s="132"/>
      <c r="HPH3219" s="132"/>
      <c r="HPI3219" s="132"/>
      <c r="HPJ3219" s="132"/>
      <c r="HPK3219" s="132"/>
      <c r="HPL3219" s="132"/>
      <c r="HPM3219" s="132"/>
      <c r="HPN3219" s="132"/>
      <c r="HPO3219" s="132"/>
      <c r="HPP3219" s="132"/>
      <c r="HPQ3219" s="132"/>
      <c r="HPR3219" s="132"/>
      <c r="HPS3219" s="132"/>
      <c r="HPT3219" s="132"/>
      <c r="HPU3219" s="132"/>
      <c r="HPV3219" s="132"/>
      <c r="HPW3219" s="132"/>
      <c r="HPX3219" s="132"/>
      <c r="HPY3219" s="132"/>
      <c r="HPZ3219" s="132"/>
      <c r="HQA3219" s="132"/>
      <c r="HQB3219" s="132"/>
      <c r="HQC3219" s="132"/>
      <c r="HQD3219" s="132"/>
      <c r="HQE3219" s="132"/>
      <c r="HQF3219" s="132"/>
      <c r="HQG3219" s="132"/>
      <c r="HQH3219" s="132"/>
      <c r="HQI3219" s="132"/>
      <c r="HQJ3219" s="132"/>
      <c r="HQK3219" s="132"/>
      <c r="HQL3219" s="132"/>
      <c r="HQM3219" s="132"/>
      <c r="HQN3219" s="132"/>
      <c r="HQO3219" s="132"/>
      <c r="HQP3219" s="132"/>
      <c r="HQQ3219" s="132"/>
      <c r="HQR3219" s="132"/>
      <c r="HQS3219" s="132"/>
      <c r="HQT3219" s="132"/>
      <c r="HQU3219" s="132"/>
      <c r="HQV3219" s="132"/>
      <c r="HQW3219" s="132"/>
      <c r="HQX3219" s="132"/>
      <c r="HQY3219" s="132"/>
      <c r="HQZ3219" s="132"/>
      <c r="HRA3219" s="132"/>
      <c r="HRB3219" s="132"/>
      <c r="HRC3219" s="132"/>
      <c r="HRD3219" s="132"/>
      <c r="HRE3219" s="132"/>
      <c r="HRF3219" s="132"/>
      <c r="HRG3219" s="132"/>
      <c r="HRH3219" s="132"/>
      <c r="HRI3219" s="132"/>
      <c r="HRJ3219" s="132"/>
      <c r="HRK3219" s="132"/>
      <c r="HRL3219" s="132"/>
      <c r="HRM3219" s="132"/>
      <c r="HRN3219" s="132"/>
      <c r="HRO3219" s="132"/>
      <c r="HRP3219" s="132"/>
      <c r="HRQ3219" s="132"/>
      <c r="HRR3219" s="132"/>
      <c r="HRS3219" s="132"/>
      <c r="HRT3219" s="132"/>
      <c r="HRU3219" s="132"/>
      <c r="HRV3219" s="132"/>
      <c r="HRW3219" s="132"/>
      <c r="HRX3219" s="132"/>
      <c r="HRY3219" s="132"/>
      <c r="HRZ3219" s="132"/>
      <c r="HSA3219" s="132"/>
      <c r="HSB3219" s="132"/>
      <c r="HSC3219" s="132"/>
      <c r="HSD3219" s="132"/>
      <c r="HSE3219" s="132"/>
      <c r="HSF3219" s="132"/>
      <c r="HSG3219" s="132"/>
      <c r="HSH3219" s="132"/>
      <c r="HSI3219" s="132"/>
      <c r="HSJ3219" s="132"/>
      <c r="HSK3219" s="132"/>
      <c r="HSL3219" s="132"/>
      <c r="HSM3219" s="132"/>
      <c r="HSN3219" s="132"/>
      <c r="HSO3219" s="132"/>
      <c r="HSP3219" s="132"/>
      <c r="HSQ3219" s="132"/>
      <c r="HSR3219" s="132"/>
      <c r="HSS3219" s="132"/>
      <c r="HST3219" s="132"/>
      <c r="HSU3219" s="132"/>
      <c r="HSV3219" s="132"/>
      <c r="HSW3219" s="132"/>
      <c r="HSX3219" s="132"/>
      <c r="HSY3219" s="132"/>
      <c r="HSZ3219" s="132"/>
      <c r="HTA3219" s="132"/>
      <c r="HTB3219" s="132"/>
      <c r="HTC3219" s="132"/>
      <c r="HTD3219" s="132"/>
      <c r="HTE3219" s="132"/>
      <c r="HTF3219" s="132"/>
      <c r="HTG3219" s="132"/>
      <c r="HTH3219" s="132"/>
      <c r="HTI3219" s="132"/>
      <c r="HTJ3219" s="132"/>
      <c r="HTK3219" s="132"/>
      <c r="HTL3219" s="132"/>
      <c r="HTM3219" s="132"/>
      <c r="HTN3219" s="132"/>
      <c r="HTO3219" s="132"/>
      <c r="HTP3219" s="132"/>
      <c r="HTQ3219" s="132"/>
      <c r="HTR3219" s="132"/>
      <c r="HTS3219" s="132"/>
      <c r="HTT3219" s="132"/>
      <c r="HTU3219" s="132"/>
      <c r="HTV3219" s="132"/>
      <c r="HTW3219" s="132"/>
      <c r="HTX3219" s="132"/>
      <c r="HTY3219" s="132"/>
      <c r="HTZ3219" s="132"/>
      <c r="HUA3219" s="132"/>
      <c r="HUB3219" s="132"/>
      <c r="HUC3219" s="132"/>
      <c r="HUD3219" s="132"/>
      <c r="HUE3219" s="132"/>
      <c r="HUF3219" s="132"/>
      <c r="HUG3219" s="132"/>
      <c r="HUH3219" s="132"/>
      <c r="HUI3219" s="132"/>
      <c r="HUJ3219" s="132"/>
      <c r="HUK3219" s="132"/>
      <c r="HUL3219" s="132"/>
      <c r="HUM3219" s="132"/>
      <c r="HUN3219" s="132"/>
      <c r="HUO3219" s="132"/>
      <c r="HUP3219" s="132"/>
      <c r="HUQ3219" s="132"/>
      <c r="HUR3219" s="132"/>
      <c r="HUS3219" s="132"/>
      <c r="HUT3219" s="132"/>
      <c r="HUU3219" s="132"/>
      <c r="HUV3219" s="132"/>
      <c r="HUW3219" s="132"/>
      <c r="HUX3219" s="132"/>
      <c r="HUY3219" s="132"/>
      <c r="HUZ3219" s="132"/>
      <c r="HVA3219" s="132"/>
      <c r="HVB3219" s="132"/>
      <c r="HVC3219" s="132"/>
      <c r="HVD3219" s="132"/>
      <c r="HVE3219" s="132"/>
      <c r="HVF3219" s="132"/>
      <c r="HVG3219" s="132"/>
      <c r="HVH3219" s="132"/>
      <c r="HVI3219" s="132"/>
      <c r="HVJ3219" s="132"/>
      <c r="HVK3219" s="132"/>
      <c r="HVL3219" s="132"/>
      <c r="HVM3219" s="132"/>
      <c r="HVN3219" s="132"/>
      <c r="HVO3219" s="132"/>
      <c r="HVP3219" s="132"/>
      <c r="HVQ3219" s="132"/>
      <c r="HVR3219" s="132"/>
      <c r="HVS3219" s="132"/>
      <c r="HVT3219" s="132"/>
      <c r="HVU3219" s="132"/>
      <c r="HVV3219" s="132"/>
      <c r="HVW3219" s="132"/>
      <c r="HVX3219" s="132"/>
      <c r="HVY3219" s="132"/>
      <c r="HVZ3219" s="132"/>
      <c r="HWA3219" s="132"/>
      <c r="HWB3219" s="132"/>
      <c r="HWC3219" s="132"/>
      <c r="HWD3219" s="132"/>
      <c r="HWE3219" s="132"/>
      <c r="HWF3219" s="132"/>
      <c r="HWG3219" s="132"/>
      <c r="HWH3219" s="132"/>
      <c r="HWI3219" s="132"/>
      <c r="HWJ3219" s="132"/>
      <c r="HWK3219" s="132"/>
      <c r="HWL3219" s="132"/>
      <c r="HWM3219" s="132"/>
      <c r="HWN3219" s="132"/>
      <c r="HWO3219" s="132"/>
      <c r="HWP3219" s="132"/>
      <c r="HWQ3219" s="132"/>
      <c r="HWR3219" s="132"/>
      <c r="HWS3219" s="132"/>
      <c r="HWT3219" s="132"/>
      <c r="HWU3219" s="132"/>
      <c r="HWV3219" s="132"/>
      <c r="HWW3219" s="132"/>
      <c r="HWX3219" s="132"/>
      <c r="HWY3219" s="132"/>
      <c r="HWZ3219" s="132"/>
      <c r="HXA3219" s="132"/>
      <c r="HXB3219" s="132"/>
      <c r="HXC3219" s="132"/>
      <c r="HXD3219" s="132"/>
      <c r="HXE3219" s="132"/>
      <c r="HXF3219" s="132"/>
      <c r="HXG3219" s="132"/>
      <c r="HXH3219" s="132"/>
      <c r="HXI3219" s="132"/>
      <c r="HXJ3219" s="132"/>
      <c r="HXK3219" s="132"/>
      <c r="HXL3219" s="132"/>
      <c r="HXM3219" s="132"/>
      <c r="HXN3219" s="132"/>
      <c r="HXO3219" s="132"/>
      <c r="HXP3219" s="132"/>
      <c r="HXQ3219" s="132"/>
      <c r="HXR3219" s="132"/>
      <c r="HXS3219" s="132"/>
      <c r="HXT3219" s="132"/>
      <c r="HXU3219" s="132"/>
      <c r="HXV3219" s="132"/>
      <c r="HXW3219" s="132"/>
      <c r="HXX3219" s="132"/>
      <c r="HXY3219" s="132"/>
      <c r="HXZ3219" s="132"/>
      <c r="HYA3219" s="132"/>
      <c r="HYB3219" s="132"/>
      <c r="HYC3219" s="132"/>
      <c r="HYD3219" s="132"/>
      <c r="HYE3219" s="132"/>
      <c r="HYF3219" s="132"/>
      <c r="HYG3219" s="132"/>
      <c r="HYH3219" s="132"/>
      <c r="HYI3219" s="132"/>
      <c r="HYJ3219" s="132"/>
      <c r="HYK3219" s="132"/>
      <c r="HYL3219" s="132"/>
      <c r="HYM3219" s="132"/>
      <c r="HYN3219" s="132"/>
      <c r="HYO3219" s="132"/>
      <c r="HYP3219" s="132"/>
      <c r="HYQ3219" s="132"/>
      <c r="HYR3219" s="132"/>
      <c r="HYS3219" s="132"/>
      <c r="HYT3219" s="132"/>
      <c r="HYU3219" s="132"/>
      <c r="HYV3219" s="132"/>
      <c r="HYW3219" s="132"/>
      <c r="HYX3219" s="132"/>
      <c r="HYY3219" s="132"/>
      <c r="HYZ3219" s="132"/>
      <c r="HZA3219" s="132"/>
      <c r="HZB3219" s="132"/>
      <c r="HZC3219" s="132"/>
      <c r="HZD3219" s="132"/>
      <c r="HZE3219" s="132"/>
      <c r="HZF3219" s="132"/>
      <c r="HZG3219" s="132"/>
      <c r="HZH3219" s="132"/>
      <c r="HZI3219" s="132"/>
      <c r="HZJ3219" s="132"/>
      <c r="HZK3219" s="132"/>
      <c r="HZL3219" s="132"/>
      <c r="HZM3219" s="132"/>
      <c r="HZN3219" s="132"/>
      <c r="HZO3219" s="132"/>
      <c r="HZP3219" s="132"/>
      <c r="HZQ3219" s="132"/>
      <c r="HZR3219" s="132"/>
      <c r="HZS3219" s="132"/>
      <c r="HZT3219" s="132"/>
      <c r="HZU3219" s="132"/>
      <c r="HZV3219" s="132"/>
      <c r="HZW3219" s="132"/>
      <c r="HZX3219" s="132"/>
      <c r="HZY3219" s="132"/>
      <c r="HZZ3219" s="132"/>
      <c r="IAA3219" s="132"/>
      <c r="IAB3219" s="132"/>
      <c r="IAC3219" s="132"/>
      <c r="IAD3219" s="132"/>
      <c r="IAE3219" s="132"/>
      <c r="IAF3219" s="132"/>
      <c r="IAG3219" s="132"/>
      <c r="IAH3219" s="132"/>
      <c r="IAI3219" s="132"/>
      <c r="IAJ3219" s="132"/>
      <c r="IAK3219" s="132"/>
      <c r="IAL3219" s="132"/>
      <c r="IAM3219" s="132"/>
      <c r="IAN3219" s="132"/>
      <c r="IAO3219" s="132"/>
      <c r="IAP3219" s="132"/>
      <c r="IAQ3219" s="132"/>
      <c r="IAR3219" s="132"/>
      <c r="IAS3219" s="132"/>
      <c r="IAT3219" s="132"/>
      <c r="IAU3219" s="132"/>
      <c r="IAV3219" s="132"/>
      <c r="IAW3219" s="132"/>
      <c r="IAX3219" s="132"/>
      <c r="IAY3219" s="132"/>
      <c r="IAZ3219" s="132"/>
      <c r="IBA3219" s="132"/>
      <c r="IBB3219" s="132"/>
      <c r="IBC3219" s="132"/>
      <c r="IBD3219" s="132"/>
      <c r="IBE3219" s="132"/>
      <c r="IBF3219" s="132"/>
      <c r="IBG3219" s="132"/>
      <c r="IBH3219" s="132"/>
      <c r="IBI3219" s="132"/>
      <c r="IBJ3219" s="132"/>
      <c r="IBK3219" s="132"/>
      <c r="IBL3219" s="132"/>
      <c r="IBM3219" s="132"/>
      <c r="IBN3219" s="132"/>
      <c r="IBO3219" s="132"/>
      <c r="IBP3219" s="132"/>
      <c r="IBQ3219" s="132"/>
      <c r="IBR3219" s="132"/>
      <c r="IBS3219" s="132"/>
      <c r="IBT3219" s="132"/>
      <c r="IBU3219" s="132"/>
      <c r="IBV3219" s="132"/>
      <c r="IBW3219" s="132"/>
      <c r="IBX3219" s="132"/>
      <c r="IBY3219" s="132"/>
      <c r="IBZ3219" s="132"/>
      <c r="ICA3219" s="132"/>
      <c r="ICB3219" s="132"/>
      <c r="ICC3219" s="132"/>
      <c r="ICD3219" s="132"/>
      <c r="ICE3219" s="132"/>
      <c r="ICF3219" s="132"/>
      <c r="ICG3219" s="132"/>
      <c r="ICH3219" s="132"/>
      <c r="ICI3219" s="132"/>
      <c r="ICJ3219" s="132"/>
      <c r="ICK3219" s="132"/>
      <c r="ICL3219" s="132"/>
      <c r="ICM3219" s="132"/>
      <c r="ICN3219" s="132"/>
      <c r="ICO3219" s="132"/>
      <c r="ICP3219" s="132"/>
      <c r="ICQ3219" s="132"/>
      <c r="ICR3219" s="132"/>
      <c r="ICS3219" s="132"/>
      <c r="ICT3219" s="132"/>
      <c r="ICU3219" s="132"/>
      <c r="ICV3219" s="132"/>
      <c r="ICW3219" s="132"/>
      <c r="ICX3219" s="132"/>
      <c r="ICY3219" s="132"/>
      <c r="ICZ3219" s="132"/>
      <c r="IDA3219" s="132"/>
      <c r="IDB3219" s="132"/>
      <c r="IDC3219" s="132"/>
      <c r="IDD3219" s="132"/>
      <c r="IDE3219" s="132"/>
      <c r="IDF3219" s="132"/>
      <c r="IDG3219" s="132"/>
      <c r="IDH3219" s="132"/>
      <c r="IDI3219" s="132"/>
      <c r="IDJ3219" s="132"/>
      <c r="IDK3219" s="132"/>
      <c r="IDL3219" s="132"/>
      <c r="IDM3219" s="132"/>
      <c r="IDN3219" s="132"/>
      <c r="IDO3219" s="132"/>
      <c r="IDP3219" s="132"/>
      <c r="IDQ3219" s="132"/>
      <c r="IDR3219" s="132"/>
      <c r="IDS3219" s="132"/>
      <c r="IDT3219" s="132"/>
      <c r="IDU3219" s="132"/>
      <c r="IDV3219" s="132"/>
      <c r="IDW3219" s="132"/>
      <c r="IDX3219" s="132"/>
      <c r="IDY3219" s="132"/>
      <c r="IDZ3219" s="132"/>
      <c r="IEA3219" s="132"/>
      <c r="IEB3219" s="132"/>
      <c r="IEC3219" s="132"/>
      <c r="IED3219" s="132"/>
      <c r="IEE3219" s="132"/>
      <c r="IEF3219" s="132"/>
      <c r="IEG3219" s="132"/>
      <c r="IEH3219" s="132"/>
      <c r="IEI3219" s="132"/>
      <c r="IEJ3219" s="132"/>
      <c r="IEK3219" s="132"/>
      <c r="IEL3219" s="132"/>
      <c r="IEM3219" s="132"/>
      <c r="IEN3219" s="132"/>
      <c r="IEO3219" s="132"/>
      <c r="IEP3219" s="132"/>
      <c r="IEQ3219" s="132"/>
      <c r="IER3219" s="132"/>
      <c r="IES3219" s="132"/>
      <c r="IET3219" s="132"/>
      <c r="IEU3219" s="132"/>
      <c r="IEV3219" s="132"/>
      <c r="IEW3219" s="132"/>
      <c r="IEX3219" s="132"/>
      <c r="IEY3219" s="132"/>
      <c r="IEZ3219" s="132"/>
      <c r="IFA3219" s="132"/>
      <c r="IFB3219" s="132"/>
      <c r="IFC3219" s="132"/>
      <c r="IFD3219" s="132"/>
      <c r="IFE3219" s="132"/>
      <c r="IFF3219" s="132"/>
      <c r="IFG3219" s="132"/>
      <c r="IFH3219" s="132"/>
      <c r="IFI3219" s="132"/>
      <c r="IFJ3219" s="132"/>
      <c r="IFK3219" s="132"/>
      <c r="IFL3219" s="132"/>
      <c r="IFM3219" s="132"/>
      <c r="IFN3219" s="132"/>
      <c r="IFO3219" s="132"/>
      <c r="IFP3219" s="132"/>
      <c r="IFQ3219" s="132"/>
      <c r="IFR3219" s="132"/>
      <c r="IFS3219" s="132"/>
      <c r="IFT3219" s="132"/>
      <c r="IFU3219" s="132"/>
      <c r="IFV3219" s="132"/>
      <c r="IFW3219" s="132"/>
      <c r="IFX3219" s="132"/>
      <c r="IFY3219" s="132"/>
      <c r="IFZ3219" s="132"/>
      <c r="IGA3219" s="132"/>
      <c r="IGB3219" s="132"/>
      <c r="IGC3219" s="132"/>
      <c r="IGD3219" s="132"/>
      <c r="IGE3219" s="132"/>
      <c r="IGF3219" s="132"/>
      <c r="IGG3219" s="132"/>
      <c r="IGH3219" s="132"/>
      <c r="IGI3219" s="132"/>
      <c r="IGJ3219" s="132"/>
      <c r="IGK3219" s="132"/>
      <c r="IGL3219" s="132"/>
      <c r="IGM3219" s="132"/>
      <c r="IGN3219" s="132"/>
      <c r="IGO3219" s="132"/>
      <c r="IGP3219" s="132"/>
      <c r="IGQ3219" s="132"/>
      <c r="IGR3219" s="132"/>
      <c r="IGS3219" s="132"/>
      <c r="IGT3219" s="132"/>
      <c r="IGU3219" s="132"/>
      <c r="IGV3219" s="132"/>
      <c r="IGW3219" s="132"/>
      <c r="IGX3219" s="132"/>
      <c r="IGY3219" s="132"/>
      <c r="IGZ3219" s="132"/>
      <c r="IHA3219" s="132"/>
      <c r="IHB3219" s="132"/>
      <c r="IHC3219" s="132"/>
      <c r="IHD3219" s="132"/>
      <c r="IHE3219" s="132"/>
      <c r="IHF3219" s="132"/>
      <c r="IHG3219" s="132"/>
      <c r="IHH3219" s="132"/>
      <c r="IHI3219" s="132"/>
      <c r="IHJ3219" s="132"/>
      <c r="IHK3219" s="132"/>
      <c r="IHL3219" s="132"/>
      <c r="IHM3219" s="132"/>
      <c r="IHN3219" s="132"/>
      <c r="IHO3219" s="132"/>
      <c r="IHP3219" s="132"/>
      <c r="IHQ3219" s="132"/>
      <c r="IHR3219" s="132"/>
      <c r="IHS3219" s="132"/>
      <c r="IHT3219" s="132"/>
      <c r="IHU3219" s="132"/>
      <c r="IHV3219" s="132"/>
      <c r="IHW3219" s="132"/>
      <c r="IHX3219" s="132"/>
      <c r="IHY3219" s="132"/>
      <c r="IHZ3219" s="132"/>
      <c r="IIA3219" s="132"/>
      <c r="IIB3219" s="132"/>
      <c r="IIC3219" s="132"/>
      <c r="IID3219" s="132"/>
      <c r="IIE3219" s="132"/>
      <c r="IIF3219" s="132"/>
      <c r="IIG3219" s="132"/>
      <c r="IIH3219" s="132"/>
      <c r="III3219" s="132"/>
      <c r="IIJ3219" s="132"/>
      <c r="IIK3219" s="132"/>
      <c r="IIL3219" s="132"/>
      <c r="IIM3219" s="132"/>
      <c r="IIN3219" s="132"/>
      <c r="IIO3219" s="132"/>
      <c r="IIP3219" s="132"/>
      <c r="IIQ3219" s="132"/>
      <c r="IIR3219" s="132"/>
      <c r="IIS3219" s="132"/>
      <c r="IIT3219" s="132"/>
      <c r="IIU3219" s="132"/>
      <c r="IIV3219" s="132"/>
      <c r="IIW3219" s="132"/>
      <c r="IIX3219" s="132"/>
      <c r="IIY3219" s="132"/>
      <c r="IIZ3219" s="132"/>
      <c r="IJA3219" s="132"/>
      <c r="IJB3219" s="132"/>
      <c r="IJC3219" s="132"/>
      <c r="IJD3219" s="132"/>
      <c r="IJE3219" s="132"/>
      <c r="IJF3219" s="132"/>
      <c r="IJG3219" s="132"/>
      <c r="IJH3219" s="132"/>
      <c r="IJI3219" s="132"/>
      <c r="IJJ3219" s="132"/>
      <c r="IJK3219" s="132"/>
      <c r="IJL3219" s="132"/>
      <c r="IJM3219" s="132"/>
      <c r="IJN3219" s="132"/>
      <c r="IJO3219" s="132"/>
      <c r="IJP3219" s="132"/>
      <c r="IJQ3219" s="132"/>
      <c r="IJR3219" s="132"/>
      <c r="IJS3219" s="132"/>
      <c r="IJT3219" s="132"/>
      <c r="IJU3219" s="132"/>
      <c r="IJV3219" s="132"/>
      <c r="IJW3219" s="132"/>
      <c r="IJX3219" s="132"/>
      <c r="IJY3219" s="132"/>
      <c r="IJZ3219" s="132"/>
      <c r="IKA3219" s="132"/>
      <c r="IKB3219" s="132"/>
      <c r="IKC3219" s="132"/>
      <c r="IKD3219" s="132"/>
      <c r="IKE3219" s="132"/>
      <c r="IKF3219" s="132"/>
      <c r="IKG3219" s="132"/>
      <c r="IKH3219" s="132"/>
      <c r="IKI3219" s="132"/>
      <c r="IKJ3219" s="132"/>
      <c r="IKK3219" s="132"/>
      <c r="IKL3219" s="132"/>
      <c r="IKM3219" s="132"/>
      <c r="IKN3219" s="132"/>
      <c r="IKO3219" s="132"/>
      <c r="IKP3219" s="132"/>
      <c r="IKQ3219" s="132"/>
      <c r="IKR3219" s="132"/>
      <c r="IKS3219" s="132"/>
      <c r="IKT3219" s="132"/>
      <c r="IKU3219" s="132"/>
      <c r="IKV3219" s="132"/>
      <c r="IKW3219" s="132"/>
      <c r="IKX3219" s="132"/>
      <c r="IKY3219" s="132"/>
      <c r="IKZ3219" s="132"/>
      <c r="ILA3219" s="132"/>
      <c r="ILB3219" s="132"/>
      <c r="ILC3219" s="132"/>
      <c r="ILD3219" s="132"/>
      <c r="ILE3219" s="132"/>
      <c r="ILF3219" s="132"/>
      <c r="ILG3219" s="132"/>
      <c r="ILH3219" s="132"/>
      <c r="ILI3219" s="132"/>
      <c r="ILJ3219" s="132"/>
      <c r="ILK3219" s="132"/>
      <c r="ILL3219" s="132"/>
      <c r="ILM3219" s="132"/>
      <c r="ILN3219" s="132"/>
      <c r="ILO3219" s="132"/>
      <c r="ILP3219" s="132"/>
      <c r="ILQ3219" s="132"/>
      <c r="ILR3219" s="132"/>
      <c r="ILS3219" s="132"/>
      <c r="ILT3219" s="132"/>
      <c r="ILU3219" s="132"/>
      <c r="ILV3219" s="132"/>
      <c r="ILW3219" s="132"/>
      <c r="ILX3219" s="132"/>
      <c r="ILY3219" s="132"/>
      <c r="ILZ3219" s="132"/>
      <c r="IMA3219" s="132"/>
      <c r="IMB3219" s="132"/>
      <c r="IMC3219" s="132"/>
      <c r="IMD3219" s="132"/>
      <c r="IME3219" s="132"/>
      <c r="IMF3219" s="132"/>
      <c r="IMG3219" s="132"/>
      <c r="IMH3219" s="132"/>
      <c r="IMI3219" s="132"/>
      <c r="IMJ3219" s="132"/>
      <c r="IMK3219" s="132"/>
      <c r="IML3219" s="132"/>
      <c r="IMM3219" s="132"/>
      <c r="IMN3219" s="132"/>
      <c r="IMO3219" s="132"/>
      <c r="IMP3219" s="132"/>
      <c r="IMQ3219" s="132"/>
      <c r="IMR3219" s="132"/>
      <c r="IMS3219" s="132"/>
      <c r="IMT3219" s="132"/>
      <c r="IMU3219" s="132"/>
      <c r="IMV3219" s="132"/>
      <c r="IMW3219" s="132"/>
      <c r="IMX3219" s="132"/>
      <c r="IMY3219" s="132"/>
      <c r="IMZ3219" s="132"/>
      <c r="INA3219" s="132"/>
      <c r="INB3219" s="132"/>
      <c r="INC3219" s="132"/>
      <c r="IND3219" s="132"/>
      <c r="INE3219" s="132"/>
      <c r="INF3219" s="132"/>
      <c r="ING3219" s="132"/>
      <c r="INH3219" s="132"/>
      <c r="INI3219" s="132"/>
      <c r="INJ3219" s="132"/>
      <c r="INK3219" s="132"/>
      <c r="INL3219" s="132"/>
      <c r="INM3219" s="132"/>
      <c r="INN3219" s="132"/>
      <c r="INO3219" s="132"/>
      <c r="INP3219" s="132"/>
      <c r="INQ3219" s="132"/>
      <c r="INR3219" s="132"/>
      <c r="INS3219" s="132"/>
      <c r="INT3219" s="132"/>
      <c r="INU3219" s="132"/>
      <c r="INV3219" s="132"/>
      <c r="INW3219" s="132"/>
      <c r="INX3219" s="132"/>
      <c r="INY3219" s="132"/>
      <c r="INZ3219" s="132"/>
      <c r="IOA3219" s="132"/>
      <c r="IOB3219" s="132"/>
      <c r="IOC3219" s="132"/>
      <c r="IOD3219" s="132"/>
      <c r="IOE3219" s="132"/>
      <c r="IOF3219" s="132"/>
      <c r="IOG3219" s="132"/>
      <c r="IOH3219" s="132"/>
      <c r="IOI3219" s="132"/>
      <c r="IOJ3219" s="132"/>
      <c r="IOK3219" s="132"/>
      <c r="IOL3219" s="132"/>
      <c r="IOM3219" s="132"/>
      <c r="ION3219" s="132"/>
      <c r="IOO3219" s="132"/>
      <c r="IOP3219" s="132"/>
      <c r="IOQ3219" s="132"/>
      <c r="IOR3219" s="132"/>
      <c r="IOS3219" s="132"/>
      <c r="IOT3219" s="132"/>
      <c r="IOU3219" s="132"/>
      <c r="IOV3219" s="132"/>
      <c r="IOW3219" s="132"/>
      <c r="IOX3219" s="132"/>
      <c r="IOY3219" s="132"/>
      <c r="IOZ3219" s="132"/>
      <c r="IPA3219" s="132"/>
      <c r="IPB3219" s="132"/>
      <c r="IPC3219" s="132"/>
      <c r="IPD3219" s="132"/>
      <c r="IPE3219" s="132"/>
      <c r="IPF3219" s="132"/>
      <c r="IPG3219" s="132"/>
      <c r="IPH3219" s="132"/>
      <c r="IPI3219" s="132"/>
      <c r="IPJ3219" s="132"/>
      <c r="IPK3219" s="132"/>
      <c r="IPL3219" s="132"/>
      <c r="IPM3219" s="132"/>
      <c r="IPN3219" s="132"/>
      <c r="IPO3219" s="132"/>
      <c r="IPP3219" s="132"/>
      <c r="IPQ3219" s="132"/>
      <c r="IPR3219" s="132"/>
      <c r="IPS3219" s="132"/>
      <c r="IPT3219" s="132"/>
      <c r="IPU3219" s="132"/>
      <c r="IPV3219" s="132"/>
      <c r="IPW3219" s="132"/>
      <c r="IPX3219" s="132"/>
      <c r="IPY3219" s="132"/>
      <c r="IPZ3219" s="132"/>
      <c r="IQA3219" s="132"/>
      <c r="IQB3219" s="132"/>
      <c r="IQC3219" s="132"/>
      <c r="IQD3219" s="132"/>
      <c r="IQE3219" s="132"/>
      <c r="IQF3219" s="132"/>
      <c r="IQG3219" s="132"/>
      <c r="IQH3219" s="132"/>
      <c r="IQI3219" s="132"/>
      <c r="IQJ3219" s="132"/>
      <c r="IQK3219" s="132"/>
      <c r="IQL3219" s="132"/>
      <c r="IQM3219" s="132"/>
      <c r="IQN3219" s="132"/>
      <c r="IQO3219" s="132"/>
      <c r="IQP3219" s="132"/>
      <c r="IQQ3219" s="132"/>
      <c r="IQR3219" s="132"/>
      <c r="IQS3219" s="132"/>
      <c r="IQT3219" s="132"/>
      <c r="IQU3219" s="132"/>
      <c r="IQV3219" s="132"/>
      <c r="IQW3219" s="132"/>
      <c r="IQX3219" s="132"/>
      <c r="IQY3219" s="132"/>
      <c r="IQZ3219" s="132"/>
      <c r="IRA3219" s="132"/>
      <c r="IRB3219" s="132"/>
      <c r="IRC3219" s="132"/>
      <c r="IRD3219" s="132"/>
      <c r="IRE3219" s="132"/>
      <c r="IRF3219" s="132"/>
      <c r="IRG3219" s="132"/>
      <c r="IRH3219" s="132"/>
      <c r="IRI3219" s="132"/>
      <c r="IRJ3219" s="132"/>
      <c r="IRK3219" s="132"/>
      <c r="IRL3219" s="132"/>
      <c r="IRM3219" s="132"/>
      <c r="IRN3219" s="132"/>
      <c r="IRO3219" s="132"/>
      <c r="IRP3219" s="132"/>
      <c r="IRQ3219" s="132"/>
      <c r="IRR3219" s="132"/>
      <c r="IRS3219" s="132"/>
      <c r="IRT3219" s="132"/>
      <c r="IRU3219" s="132"/>
      <c r="IRV3219" s="132"/>
      <c r="IRW3219" s="132"/>
      <c r="IRX3219" s="132"/>
      <c r="IRY3219" s="132"/>
      <c r="IRZ3219" s="132"/>
      <c r="ISA3219" s="132"/>
      <c r="ISB3219" s="132"/>
      <c r="ISC3219" s="132"/>
      <c r="ISD3219" s="132"/>
      <c r="ISE3219" s="132"/>
      <c r="ISF3219" s="132"/>
      <c r="ISG3219" s="132"/>
      <c r="ISH3219" s="132"/>
      <c r="ISI3219" s="132"/>
      <c r="ISJ3219" s="132"/>
      <c r="ISK3219" s="132"/>
      <c r="ISL3219" s="132"/>
      <c r="ISM3219" s="132"/>
      <c r="ISN3219" s="132"/>
      <c r="ISO3219" s="132"/>
      <c r="ISP3219" s="132"/>
      <c r="ISQ3219" s="132"/>
      <c r="ISR3219" s="132"/>
      <c r="ISS3219" s="132"/>
      <c r="IST3219" s="132"/>
      <c r="ISU3219" s="132"/>
      <c r="ISV3219" s="132"/>
      <c r="ISW3219" s="132"/>
      <c r="ISX3219" s="132"/>
      <c r="ISY3219" s="132"/>
      <c r="ISZ3219" s="132"/>
      <c r="ITA3219" s="132"/>
      <c r="ITB3219" s="132"/>
      <c r="ITC3219" s="132"/>
      <c r="ITD3219" s="132"/>
      <c r="ITE3219" s="132"/>
      <c r="ITF3219" s="132"/>
      <c r="ITG3219" s="132"/>
      <c r="ITH3219" s="132"/>
      <c r="ITI3219" s="132"/>
      <c r="ITJ3219" s="132"/>
      <c r="ITK3219" s="132"/>
      <c r="ITL3219" s="132"/>
      <c r="ITM3219" s="132"/>
      <c r="ITN3219" s="132"/>
      <c r="ITO3219" s="132"/>
      <c r="ITP3219" s="132"/>
      <c r="ITQ3219" s="132"/>
      <c r="ITR3219" s="132"/>
      <c r="ITS3219" s="132"/>
      <c r="ITT3219" s="132"/>
      <c r="ITU3219" s="132"/>
      <c r="ITV3219" s="132"/>
      <c r="ITW3219" s="132"/>
      <c r="ITX3219" s="132"/>
      <c r="ITY3219" s="132"/>
      <c r="ITZ3219" s="132"/>
      <c r="IUA3219" s="132"/>
      <c r="IUB3219" s="132"/>
      <c r="IUC3219" s="132"/>
      <c r="IUD3219" s="132"/>
      <c r="IUE3219" s="132"/>
      <c r="IUF3219" s="132"/>
      <c r="IUG3219" s="132"/>
      <c r="IUH3219" s="132"/>
      <c r="IUI3219" s="132"/>
      <c r="IUJ3219" s="132"/>
      <c r="IUK3219" s="132"/>
      <c r="IUL3219" s="132"/>
      <c r="IUM3219" s="132"/>
      <c r="IUN3219" s="132"/>
      <c r="IUO3219" s="132"/>
      <c r="IUP3219" s="132"/>
      <c r="IUQ3219" s="132"/>
      <c r="IUR3219" s="132"/>
      <c r="IUS3219" s="132"/>
      <c r="IUT3219" s="132"/>
      <c r="IUU3219" s="132"/>
      <c r="IUV3219" s="132"/>
      <c r="IUW3219" s="132"/>
      <c r="IUX3219" s="132"/>
      <c r="IUY3219" s="132"/>
      <c r="IUZ3219" s="132"/>
      <c r="IVA3219" s="132"/>
      <c r="IVB3219" s="132"/>
      <c r="IVC3219" s="132"/>
      <c r="IVD3219" s="132"/>
      <c r="IVE3219" s="132"/>
      <c r="IVF3219" s="132"/>
      <c r="IVG3219" s="132"/>
      <c r="IVH3219" s="132"/>
      <c r="IVI3219" s="132"/>
      <c r="IVJ3219" s="132"/>
      <c r="IVK3219" s="132"/>
      <c r="IVL3219" s="132"/>
      <c r="IVM3219" s="132"/>
      <c r="IVN3219" s="132"/>
      <c r="IVO3219" s="132"/>
      <c r="IVP3219" s="132"/>
      <c r="IVQ3219" s="132"/>
      <c r="IVR3219" s="132"/>
      <c r="IVS3219" s="132"/>
      <c r="IVT3219" s="132"/>
      <c r="IVU3219" s="132"/>
      <c r="IVV3219" s="132"/>
      <c r="IVW3219" s="132"/>
      <c r="IVX3219" s="132"/>
      <c r="IVY3219" s="132"/>
      <c r="IVZ3219" s="132"/>
      <c r="IWA3219" s="132"/>
      <c r="IWB3219" s="132"/>
      <c r="IWC3219" s="132"/>
      <c r="IWD3219" s="132"/>
      <c r="IWE3219" s="132"/>
      <c r="IWF3219" s="132"/>
      <c r="IWG3219" s="132"/>
      <c r="IWH3219" s="132"/>
      <c r="IWI3219" s="132"/>
      <c r="IWJ3219" s="132"/>
      <c r="IWK3219" s="132"/>
      <c r="IWL3219" s="132"/>
      <c r="IWM3219" s="132"/>
      <c r="IWN3219" s="132"/>
      <c r="IWO3219" s="132"/>
      <c r="IWP3219" s="132"/>
      <c r="IWQ3219" s="132"/>
      <c r="IWR3219" s="132"/>
      <c r="IWS3219" s="132"/>
      <c r="IWT3219" s="132"/>
      <c r="IWU3219" s="132"/>
      <c r="IWV3219" s="132"/>
      <c r="IWW3219" s="132"/>
      <c r="IWX3219" s="132"/>
      <c r="IWY3219" s="132"/>
      <c r="IWZ3219" s="132"/>
      <c r="IXA3219" s="132"/>
      <c r="IXB3219" s="132"/>
      <c r="IXC3219" s="132"/>
      <c r="IXD3219" s="132"/>
      <c r="IXE3219" s="132"/>
      <c r="IXF3219" s="132"/>
      <c r="IXG3219" s="132"/>
      <c r="IXH3219" s="132"/>
      <c r="IXI3219" s="132"/>
      <c r="IXJ3219" s="132"/>
      <c r="IXK3219" s="132"/>
      <c r="IXL3219" s="132"/>
      <c r="IXM3219" s="132"/>
      <c r="IXN3219" s="132"/>
      <c r="IXO3219" s="132"/>
      <c r="IXP3219" s="132"/>
      <c r="IXQ3219" s="132"/>
      <c r="IXR3219" s="132"/>
      <c r="IXS3219" s="132"/>
      <c r="IXT3219" s="132"/>
      <c r="IXU3219" s="132"/>
      <c r="IXV3219" s="132"/>
      <c r="IXW3219" s="132"/>
      <c r="IXX3219" s="132"/>
      <c r="IXY3219" s="132"/>
      <c r="IXZ3219" s="132"/>
      <c r="IYA3219" s="132"/>
      <c r="IYB3219" s="132"/>
      <c r="IYC3219" s="132"/>
      <c r="IYD3219" s="132"/>
      <c r="IYE3219" s="132"/>
      <c r="IYF3219" s="132"/>
      <c r="IYG3219" s="132"/>
      <c r="IYH3219" s="132"/>
      <c r="IYI3219" s="132"/>
      <c r="IYJ3219" s="132"/>
      <c r="IYK3219" s="132"/>
      <c r="IYL3219" s="132"/>
      <c r="IYM3219" s="132"/>
      <c r="IYN3219" s="132"/>
      <c r="IYO3219" s="132"/>
      <c r="IYP3219" s="132"/>
      <c r="IYQ3219" s="132"/>
      <c r="IYR3219" s="132"/>
      <c r="IYS3219" s="132"/>
      <c r="IYT3219" s="132"/>
      <c r="IYU3219" s="132"/>
      <c r="IYV3219" s="132"/>
      <c r="IYW3219" s="132"/>
      <c r="IYX3219" s="132"/>
      <c r="IYY3219" s="132"/>
      <c r="IYZ3219" s="132"/>
      <c r="IZA3219" s="132"/>
      <c r="IZB3219" s="132"/>
      <c r="IZC3219" s="132"/>
      <c r="IZD3219" s="132"/>
      <c r="IZE3219" s="132"/>
      <c r="IZF3219" s="132"/>
      <c r="IZG3219" s="132"/>
      <c r="IZH3219" s="132"/>
      <c r="IZI3219" s="132"/>
      <c r="IZJ3219" s="132"/>
      <c r="IZK3219" s="132"/>
      <c r="IZL3219" s="132"/>
      <c r="IZM3219" s="132"/>
      <c r="IZN3219" s="132"/>
      <c r="IZO3219" s="132"/>
      <c r="IZP3219" s="132"/>
      <c r="IZQ3219" s="132"/>
      <c r="IZR3219" s="132"/>
      <c r="IZS3219" s="132"/>
      <c r="IZT3219" s="132"/>
      <c r="IZU3219" s="132"/>
      <c r="IZV3219" s="132"/>
      <c r="IZW3219" s="132"/>
      <c r="IZX3219" s="132"/>
      <c r="IZY3219" s="132"/>
      <c r="IZZ3219" s="132"/>
      <c r="JAA3219" s="132"/>
      <c r="JAB3219" s="132"/>
      <c r="JAC3219" s="132"/>
      <c r="JAD3219" s="132"/>
      <c r="JAE3219" s="132"/>
      <c r="JAF3219" s="132"/>
      <c r="JAG3219" s="132"/>
      <c r="JAH3219" s="132"/>
      <c r="JAI3219" s="132"/>
      <c r="JAJ3219" s="132"/>
      <c r="JAK3219" s="132"/>
      <c r="JAL3219" s="132"/>
      <c r="JAM3219" s="132"/>
      <c r="JAN3219" s="132"/>
      <c r="JAO3219" s="132"/>
      <c r="JAP3219" s="132"/>
      <c r="JAQ3219" s="132"/>
      <c r="JAR3219" s="132"/>
      <c r="JAS3219" s="132"/>
      <c r="JAT3219" s="132"/>
      <c r="JAU3219" s="132"/>
      <c r="JAV3219" s="132"/>
      <c r="JAW3219" s="132"/>
      <c r="JAX3219" s="132"/>
      <c r="JAY3219" s="132"/>
      <c r="JAZ3219" s="132"/>
      <c r="JBA3219" s="132"/>
      <c r="JBB3219" s="132"/>
      <c r="JBC3219" s="132"/>
      <c r="JBD3219" s="132"/>
      <c r="JBE3219" s="132"/>
      <c r="JBF3219" s="132"/>
      <c r="JBG3219" s="132"/>
      <c r="JBH3219" s="132"/>
      <c r="JBI3219" s="132"/>
      <c r="JBJ3219" s="132"/>
      <c r="JBK3219" s="132"/>
      <c r="JBL3219" s="132"/>
      <c r="JBM3219" s="132"/>
      <c r="JBN3219" s="132"/>
      <c r="JBO3219" s="132"/>
      <c r="JBP3219" s="132"/>
      <c r="JBQ3219" s="132"/>
      <c r="JBR3219" s="132"/>
      <c r="JBS3219" s="132"/>
      <c r="JBT3219" s="132"/>
      <c r="JBU3219" s="132"/>
      <c r="JBV3219" s="132"/>
      <c r="JBW3219" s="132"/>
      <c r="JBX3219" s="132"/>
      <c r="JBY3219" s="132"/>
      <c r="JBZ3219" s="132"/>
      <c r="JCA3219" s="132"/>
      <c r="JCB3219" s="132"/>
      <c r="JCC3219" s="132"/>
      <c r="JCD3219" s="132"/>
      <c r="JCE3219" s="132"/>
      <c r="JCF3219" s="132"/>
      <c r="JCG3219" s="132"/>
      <c r="JCH3219" s="132"/>
      <c r="JCI3219" s="132"/>
      <c r="JCJ3219" s="132"/>
      <c r="JCK3219" s="132"/>
      <c r="JCL3219" s="132"/>
      <c r="JCM3219" s="132"/>
      <c r="JCN3219" s="132"/>
      <c r="JCO3219" s="132"/>
      <c r="JCP3219" s="132"/>
      <c r="JCQ3219" s="132"/>
      <c r="JCR3219" s="132"/>
      <c r="JCS3219" s="132"/>
      <c r="JCT3219" s="132"/>
      <c r="JCU3219" s="132"/>
      <c r="JCV3219" s="132"/>
      <c r="JCW3219" s="132"/>
      <c r="JCX3219" s="132"/>
      <c r="JCY3219" s="132"/>
      <c r="JCZ3219" s="132"/>
      <c r="JDA3219" s="132"/>
      <c r="JDB3219" s="132"/>
      <c r="JDC3219" s="132"/>
      <c r="JDD3219" s="132"/>
      <c r="JDE3219" s="132"/>
      <c r="JDF3219" s="132"/>
      <c r="JDG3219" s="132"/>
      <c r="JDH3219" s="132"/>
      <c r="JDI3219" s="132"/>
      <c r="JDJ3219" s="132"/>
      <c r="JDK3219" s="132"/>
      <c r="JDL3219" s="132"/>
      <c r="JDM3219" s="132"/>
      <c r="JDN3219" s="132"/>
      <c r="JDO3219" s="132"/>
      <c r="JDP3219" s="132"/>
      <c r="JDQ3219" s="132"/>
      <c r="JDR3219" s="132"/>
      <c r="JDS3219" s="132"/>
      <c r="JDT3219" s="132"/>
      <c r="JDU3219" s="132"/>
      <c r="JDV3219" s="132"/>
      <c r="JDW3219" s="132"/>
      <c r="JDX3219" s="132"/>
      <c r="JDY3219" s="132"/>
      <c r="JDZ3219" s="132"/>
      <c r="JEA3219" s="132"/>
      <c r="JEB3219" s="132"/>
      <c r="JEC3219" s="132"/>
      <c r="JED3219" s="132"/>
      <c r="JEE3219" s="132"/>
      <c r="JEF3219" s="132"/>
      <c r="JEG3219" s="132"/>
      <c r="JEH3219" s="132"/>
      <c r="JEI3219" s="132"/>
      <c r="JEJ3219" s="132"/>
      <c r="JEK3219" s="132"/>
      <c r="JEL3219" s="132"/>
      <c r="JEM3219" s="132"/>
      <c r="JEN3219" s="132"/>
      <c r="JEO3219" s="132"/>
      <c r="JEP3219" s="132"/>
      <c r="JEQ3219" s="132"/>
      <c r="JER3219" s="132"/>
      <c r="JES3219" s="132"/>
      <c r="JET3219" s="132"/>
      <c r="JEU3219" s="132"/>
      <c r="JEV3219" s="132"/>
      <c r="JEW3219" s="132"/>
      <c r="JEX3219" s="132"/>
      <c r="JEY3219" s="132"/>
      <c r="JEZ3219" s="132"/>
      <c r="JFA3219" s="132"/>
      <c r="JFB3219" s="132"/>
      <c r="JFC3219" s="132"/>
      <c r="JFD3219" s="132"/>
      <c r="JFE3219" s="132"/>
      <c r="JFF3219" s="132"/>
      <c r="JFG3219" s="132"/>
      <c r="JFH3219" s="132"/>
      <c r="JFI3219" s="132"/>
      <c r="JFJ3219" s="132"/>
      <c r="JFK3219" s="132"/>
      <c r="JFL3219" s="132"/>
      <c r="JFM3219" s="132"/>
      <c r="JFN3219" s="132"/>
      <c r="JFO3219" s="132"/>
      <c r="JFP3219" s="132"/>
      <c r="JFQ3219" s="132"/>
      <c r="JFR3219" s="132"/>
      <c r="JFS3219" s="132"/>
      <c r="JFT3219" s="132"/>
      <c r="JFU3219" s="132"/>
      <c r="JFV3219" s="132"/>
      <c r="JFW3219" s="132"/>
      <c r="JFX3219" s="132"/>
      <c r="JFY3219" s="132"/>
      <c r="JFZ3219" s="132"/>
      <c r="JGA3219" s="132"/>
      <c r="JGB3219" s="132"/>
      <c r="JGC3219" s="132"/>
      <c r="JGD3219" s="132"/>
      <c r="JGE3219" s="132"/>
      <c r="JGF3219" s="132"/>
      <c r="JGG3219" s="132"/>
      <c r="JGH3219" s="132"/>
      <c r="JGI3219" s="132"/>
      <c r="JGJ3219" s="132"/>
      <c r="JGK3219" s="132"/>
      <c r="JGL3219" s="132"/>
      <c r="JGM3219" s="132"/>
      <c r="JGN3219" s="132"/>
      <c r="JGO3219" s="132"/>
      <c r="JGP3219" s="132"/>
      <c r="JGQ3219" s="132"/>
      <c r="JGR3219" s="132"/>
      <c r="JGS3219" s="132"/>
      <c r="JGT3219" s="132"/>
      <c r="JGU3219" s="132"/>
      <c r="JGV3219" s="132"/>
      <c r="JGW3219" s="132"/>
      <c r="JGX3219" s="132"/>
      <c r="JGY3219" s="132"/>
      <c r="JGZ3219" s="132"/>
      <c r="JHA3219" s="132"/>
      <c r="JHB3219" s="132"/>
      <c r="JHC3219" s="132"/>
      <c r="JHD3219" s="132"/>
      <c r="JHE3219" s="132"/>
      <c r="JHF3219" s="132"/>
      <c r="JHG3219" s="132"/>
      <c r="JHH3219" s="132"/>
      <c r="JHI3219" s="132"/>
      <c r="JHJ3219" s="132"/>
      <c r="JHK3219" s="132"/>
      <c r="JHL3219" s="132"/>
      <c r="JHM3219" s="132"/>
      <c r="JHN3219" s="132"/>
      <c r="JHO3219" s="132"/>
      <c r="JHP3219" s="132"/>
      <c r="JHQ3219" s="132"/>
      <c r="JHR3219" s="132"/>
      <c r="JHS3219" s="132"/>
      <c r="JHT3219" s="132"/>
      <c r="JHU3219" s="132"/>
      <c r="JHV3219" s="132"/>
      <c r="JHW3219" s="132"/>
      <c r="JHX3219" s="132"/>
      <c r="JHY3219" s="132"/>
      <c r="JHZ3219" s="132"/>
      <c r="JIA3219" s="132"/>
      <c r="JIB3219" s="132"/>
      <c r="JIC3219" s="132"/>
      <c r="JID3219" s="132"/>
      <c r="JIE3219" s="132"/>
      <c r="JIF3219" s="132"/>
      <c r="JIG3219" s="132"/>
      <c r="JIH3219" s="132"/>
      <c r="JII3219" s="132"/>
      <c r="JIJ3219" s="132"/>
      <c r="JIK3219" s="132"/>
      <c r="JIL3219" s="132"/>
      <c r="JIM3219" s="132"/>
      <c r="JIN3219" s="132"/>
      <c r="JIO3219" s="132"/>
      <c r="JIP3219" s="132"/>
      <c r="JIQ3219" s="132"/>
      <c r="JIR3219" s="132"/>
      <c r="JIS3219" s="132"/>
      <c r="JIT3219" s="132"/>
      <c r="JIU3219" s="132"/>
      <c r="JIV3219" s="132"/>
      <c r="JIW3219" s="132"/>
      <c r="JIX3219" s="132"/>
      <c r="JIY3219" s="132"/>
      <c r="JIZ3219" s="132"/>
      <c r="JJA3219" s="132"/>
      <c r="JJB3219" s="132"/>
      <c r="JJC3219" s="132"/>
      <c r="JJD3219" s="132"/>
      <c r="JJE3219" s="132"/>
      <c r="JJF3219" s="132"/>
      <c r="JJG3219" s="132"/>
      <c r="JJH3219" s="132"/>
      <c r="JJI3219" s="132"/>
      <c r="JJJ3219" s="132"/>
      <c r="JJK3219" s="132"/>
      <c r="JJL3219" s="132"/>
      <c r="JJM3219" s="132"/>
      <c r="JJN3219" s="132"/>
      <c r="JJO3219" s="132"/>
      <c r="JJP3219" s="132"/>
      <c r="JJQ3219" s="132"/>
      <c r="JJR3219" s="132"/>
      <c r="JJS3219" s="132"/>
      <c r="JJT3219" s="132"/>
      <c r="JJU3219" s="132"/>
      <c r="JJV3219" s="132"/>
      <c r="JJW3219" s="132"/>
      <c r="JJX3219" s="132"/>
      <c r="JJY3219" s="132"/>
      <c r="JJZ3219" s="132"/>
      <c r="JKA3219" s="132"/>
      <c r="JKB3219" s="132"/>
      <c r="JKC3219" s="132"/>
      <c r="JKD3219" s="132"/>
      <c r="JKE3219" s="132"/>
      <c r="JKF3219" s="132"/>
      <c r="JKG3219" s="132"/>
      <c r="JKH3219" s="132"/>
      <c r="JKI3219" s="132"/>
      <c r="JKJ3219" s="132"/>
      <c r="JKK3219" s="132"/>
      <c r="JKL3219" s="132"/>
      <c r="JKM3219" s="132"/>
      <c r="JKN3219" s="132"/>
      <c r="JKO3219" s="132"/>
      <c r="JKP3219" s="132"/>
      <c r="JKQ3219" s="132"/>
      <c r="JKR3219" s="132"/>
      <c r="JKS3219" s="132"/>
      <c r="JKT3219" s="132"/>
      <c r="JKU3219" s="132"/>
      <c r="JKV3219" s="132"/>
      <c r="JKW3219" s="132"/>
      <c r="JKX3219" s="132"/>
      <c r="JKY3219" s="132"/>
      <c r="JKZ3219" s="132"/>
      <c r="JLA3219" s="132"/>
      <c r="JLB3219" s="132"/>
      <c r="JLC3219" s="132"/>
      <c r="JLD3219" s="132"/>
      <c r="JLE3219" s="132"/>
      <c r="JLF3219" s="132"/>
      <c r="JLG3219" s="132"/>
      <c r="JLH3219" s="132"/>
      <c r="JLI3219" s="132"/>
      <c r="JLJ3219" s="132"/>
      <c r="JLK3219" s="132"/>
      <c r="JLL3219" s="132"/>
      <c r="JLM3219" s="132"/>
      <c r="JLN3219" s="132"/>
      <c r="JLO3219" s="132"/>
      <c r="JLP3219" s="132"/>
      <c r="JLQ3219" s="132"/>
      <c r="JLR3219" s="132"/>
      <c r="JLS3219" s="132"/>
      <c r="JLT3219" s="132"/>
      <c r="JLU3219" s="132"/>
      <c r="JLV3219" s="132"/>
      <c r="JLW3219" s="132"/>
      <c r="JLX3219" s="132"/>
      <c r="JLY3219" s="132"/>
      <c r="JLZ3219" s="132"/>
      <c r="JMA3219" s="132"/>
      <c r="JMB3219" s="132"/>
      <c r="JMC3219" s="132"/>
      <c r="JMD3219" s="132"/>
      <c r="JME3219" s="132"/>
      <c r="JMF3219" s="132"/>
      <c r="JMG3219" s="132"/>
      <c r="JMH3219" s="132"/>
      <c r="JMI3219" s="132"/>
      <c r="JMJ3219" s="132"/>
      <c r="JMK3219" s="132"/>
      <c r="JML3219" s="132"/>
      <c r="JMM3219" s="132"/>
      <c r="JMN3219" s="132"/>
      <c r="JMO3219" s="132"/>
      <c r="JMP3219" s="132"/>
      <c r="JMQ3219" s="132"/>
      <c r="JMR3219" s="132"/>
      <c r="JMS3219" s="132"/>
      <c r="JMT3219" s="132"/>
      <c r="JMU3219" s="132"/>
      <c r="JMV3219" s="132"/>
      <c r="JMW3219" s="132"/>
      <c r="JMX3219" s="132"/>
      <c r="JMY3219" s="132"/>
      <c r="JMZ3219" s="132"/>
      <c r="JNA3219" s="132"/>
      <c r="JNB3219" s="132"/>
      <c r="JNC3219" s="132"/>
      <c r="JND3219" s="132"/>
      <c r="JNE3219" s="132"/>
      <c r="JNF3219" s="132"/>
      <c r="JNG3219" s="132"/>
      <c r="JNH3219" s="132"/>
      <c r="JNI3219" s="132"/>
      <c r="JNJ3219" s="132"/>
      <c r="JNK3219" s="132"/>
      <c r="JNL3219" s="132"/>
      <c r="JNM3219" s="132"/>
      <c r="JNN3219" s="132"/>
      <c r="JNO3219" s="132"/>
      <c r="JNP3219" s="132"/>
      <c r="JNQ3219" s="132"/>
      <c r="JNR3219" s="132"/>
      <c r="JNS3219" s="132"/>
      <c r="JNT3219" s="132"/>
      <c r="JNU3219" s="132"/>
      <c r="JNV3219" s="132"/>
      <c r="JNW3219" s="132"/>
      <c r="JNX3219" s="132"/>
      <c r="JNY3219" s="132"/>
      <c r="JNZ3219" s="132"/>
      <c r="JOA3219" s="132"/>
      <c r="JOB3219" s="132"/>
      <c r="JOC3219" s="132"/>
      <c r="JOD3219" s="132"/>
      <c r="JOE3219" s="132"/>
      <c r="JOF3219" s="132"/>
      <c r="JOG3219" s="132"/>
      <c r="JOH3219" s="132"/>
      <c r="JOI3219" s="132"/>
      <c r="JOJ3219" s="132"/>
      <c r="JOK3219" s="132"/>
      <c r="JOL3219" s="132"/>
      <c r="JOM3219" s="132"/>
      <c r="JON3219" s="132"/>
      <c r="JOO3219" s="132"/>
      <c r="JOP3219" s="132"/>
      <c r="JOQ3219" s="132"/>
      <c r="JOR3219" s="132"/>
      <c r="JOS3219" s="132"/>
      <c r="JOT3219" s="132"/>
      <c r="JOU3219" s="132"/>
      <c r="JOV3219" s="132"/>
      <c r="JOW3219" s="132"/>
      <c r="JOX3219" s="132"/>
      <c r="JOY3219" s="132"/>
      <c r="JOZ3219" s="132"/>
      <c r="JPA3219" s="132"/>
      <c r="JPB3219" s="132"/>
      <c r="JPC3219" s="132"/>
      <c r="JPD3219" s="132"/>
      <c r="JPE3219" s="132"/>
      <c r="JPF3219" s="132"/>
      <c r="JPG3219" s="132"/>
      <c r="JPH3219" s="132"/>
      <c r="JPI3219" s="132"/>
      <c r="JPJ3219" s="132"/>
      <c r="JPK3219" s="132"/>
      <c r="JPL3219" s="132"/>
      <c r="JPM3219" s="132"/>
      <c r="JPN3219" s="132"/>
      <c r="JPO3219" s="132"/>
      <c r="JPP3219" s="132"/>
      <c r="JPQ3219" s="132"/>
      <c r="JPR3219" s="132"/>
      <c r="JPS3219" s="132"/>
      <c r="JPT3219" s="132"/>
      <c r="JPU3219" s="132"/>
      <c r="JPV3219" s="132"/>
      <c r="JPW3219" s="132"/>
      <c r="JPX3219" s="132"/>
      <c r="JPY3219" s="132"/>
      <c r="JPZ3219" s="132"/>
      <c r="JQA3219" s="132"/>
      <c r="JQB3219" s="132"/>
      <c r="JQC3219" s="132"/>
      <c r="JQD3219" s="132"/>
      <c r="JQE3219" s="132"/>
      <c r="JQF3219" s="132"/>
      <c r="JQG3219" s="132"/>
      <c r="JQH3219" s="132"/>
      <c r="JQI3219" s="132"/>
      <c r="JQJ3219" s="132"/>
      <c r="JQK3219" s="132"/>
      <c r="JQL3219" s="132"/>
      <c r="JQM3219" s="132"/>
      <c r="JQN3219" s="132"/>
      <c r="JQO3219" s="132"/>
      <c r="JQP3219" s="132"/>
      <c r="JQQ3219" s="132"/>
      <c r="JQR3219" s="132"/>
      <c r="JQS3219" s="132"/>
      <c r="JQT3219" s="132"/>
      <c r="JQU3219" s="132"/>
      <c r="JQV3219" s="132"/>
      <c r="JQW3219" s="132"/>
      <c r="JQX3219" s="132"/>
      <c r="JQY3219" s="132"/>
      <c r="JQZ3219" s="132"/>
      <c r="JRA3219" s="132"/>
      <c r="JRB3219" s="132"/>
      <c r="JRC3219" s="132"/>
      <c r="JRD3219" s="132"/>
      <c r="JRE3219" s="132"/>
      <c r="JRF3219" s="132"/>
      <c r="JRG3219" s="132"/>
      <c r="JRH3219" s="132"/>
      <c r="JRI3219" s="132"/>
      <c r="JRJ3219" s="132"/>
      <c r="JRK3219" s="132"/>
      <c r="JRL3219" s="132"/>
      <c r="JRM3219" s="132"/>
      <c r="JRN3219" s="132"/>
      <c r="JRO3219" s="132"/>
      <c r="JRP3219" s="132"/>
      <c r="JRQ3219" s="132"/>
      <c r="JRR3219" s="132"/>
      <c r="JRS3219" s="132"/>
      <c r="JRT3219" s="132"/>
      <c r="JRU3219" s="132"/>
      <c r="JRV3219" s="132"/>
      <c r="JRW3219" s="132"/>
      <c r="JRX3219" s="132"/>
      <c r="JRY3219" s="132"/>
      <c r="JRZ3219" s="132"/>
      <c r="JSA3219" s="132"/>
      <c r="JSB3219" s="132"/>
      <c r="JSC3219" s="132"/>
      <c r="JSD3219" s="132"/>
      <c r="JSE3219" s="132"/>
      <c r="JSF3219" s="132"/>
      <c r="JSG3219" s="132"/>
      <c r="JSH3219" s="132"/>
      <c r="JSI3219" s="132"/>
      <c r="JSJ3219" s="132"/>
      <c r="JSK3219" s="132"/>
      <c r="JSL3219" s="132"/>
      <c r="JSM3219" s="132"/>
      <c r="JSN3219" s="132"/>
      <c r="JSO3219" s="132"/>
      <c r="JSP3219" s="132"/>
      <c r="JSQ3219" s="132"/>
      <c r="JSR3219" s="132"/>
      <c r="JSS3219" s="132"/>
      <c r="JST3219" s="132"/>
      <c r="JSU3219" s="132"/>
      <c r="JSV3219" s="132"/>
      <c r="JSW3219" s="132"/>
      <c r="JSX3219" s="132"/>
      <c r="JSY3219" s="132"/>
      <c r="JSZ3219" s="132"/>
      <c r="JTA3219" s="132"/>
      <c r="JTB3219" s="132"/>
      <c r="JTC3219" s="132"/>
      <c r="JTD3219" s="132"/>
      <c r="JTE3219" s="132"/>
      <c r="JTF3219" s="132"/>
      <c r="JTG3219" s="132"/>
      <c r="JTH3219" s="132"/>
      <c r="JTI3219" s="132"/>
      <c r="JTJ3219" s="132"/>
      <c r="JTK3219" s="132"/>
      <c r="JTL3219" s="132"/>
      <c r="JTM3219" s="132"/>
      <c r="JTN3219" s="132"/>
      <c r="JTO3219" s="132"/>
      <c r="JTP3219" s="132"/>
      <c r="JTQ3219" s="132"/>
      <c r="JTR3219" s="132"/>
      <c r="JTS3219" s="132"/>
      <c r="JTT3219" s="132"/>
      <c r="JTU3219" s="132"/>
      <c r="JTV3219" s="132"/>
      <c r="JTW3219" s="132"/>
      <c r="JTX3219" s="132"/>
      <c r="JTY3219" s="132"/>
      <c r="JTZ3219" s="132"/>
      <c r="JUA3219" s="132"/>
      <c r="JUB3219" s="132"/>
      <c r="JUC3219" s="132"/>
      <c r="JUD3219" s="132"/>
      <c r="JUE3219" s="132"/>
      <c r="JUF3219" s="132"/>
      <c r="JUG3219" s="132"/>
      <c r="JUH3219" s="132"/>
      <c r="JUI3219" s="132"/>
      <c r="JUJ3219" s="132"/>
      <c r="JUK3219" s="132"/>
      <c r="JUL3219" s="132"/>
      <c r="JUM3219" s="132"/>
      <c r="JUN3219" s="132"/>
      <c r="JUO3219" s="132"/>
      <c r="JUP3219" s="132"/>
      <c r="JUQ3219" s="132"/>
      <c r="JUR3219" s="132"/>
      <c r="JUS3219" s="132"/>
      <c r="JUT3219" s="132"/>
      <c r="JUU3219" s="132"/>
      <c r="JUV3219" s="132"/>
      <c r="JUW3219" s="132"/>
      <c r="JUX3219" s="132"/>
      <c r="JUY3219" s="132"/>
      <c r="JUZ3219" s="132"/>
      <c r="JVA3219" s="132"/>
      <c r="JVB3219" s="132"/>
      <c r="JVC3219" s="132"/>
      <c r="JVD3219" s="132"/>
      <c r="JVE3219" s="132"/>
      <c r="JVF3219" s="132"/>
      <c r="JVG3219" s="132"/>
      <c r="JVH3219" s="132"/>
      <c r="JVI3219" s="132"/>
      <c r="JVJ3219" s="132"/>
      <c r="JVK3219" s="132"/>
      <c r="JVL3219" s="132"/>
      <c r="JVM3219" s="132"/>
      <c r="JVN3219" s="132"/>
      <c r="JVO3219" s="132"/>
      <c r="JVP3219" s="132"/>
      <c r="JVQ3219" s="132"/>
      <c r="JVR3219" s="132"/>
      <c r="JVS3219" s="132"/>
      <c r="JVT3219" s="132"/>
      <c r="JVU3219" s="132"/>
      <c r="JVV3219" s="132"/>
      <c r="JVW3219" s="132"/>
      <c r="JVX3219" s="132"/>
      <c r="JVY3219" s="132"/>
      <c r="JVZ3219" s="132"/>
      <c r="JWA3219" s="132"/>
      <c r="JWB3219" s="132"/>
      <c r="JWC3219" s="132"/>
      <c r="JWD3219" s="132"/>
      <c r="JWE3219" s="132"/>
      <c r="JWF3219" s="132"/>
      <c r="JWG3219" s="132"/>
      <c r="JWH3219" s="132"/>
      <c r="JWI3219" s="132"/>
      <c r="JWJ3219" s="132"/>
      <c r="JWK3219" s="132"/>
      <c r="JWL3219" s="132"/>
      <c r="JWM3219" s="132"/>
      <c r="JWN3219" s="132"/>
      <c r="JWO3219" s="132"/>
      <c r="JWP3219" s="132"/>
      <c r="JWQ3219" s="132"/>
      <c r="JWR3219" s="132"/>
      <c r="JWS3219" s="132"/>
      <c r="JWT3219" s="132"/>
      <c r="JWU3219" s="132"/>
      <c r="JWV3219" s="132"/>
      <c r="JWW3219" s="132"/>
      <c r="JWX3219" s="132"/>
      <c r="JWY3219" s="132"/>
      <c r="JWZ3219" s="132"/>
      <c r="JXA3219" s="132"/>
      <c r="JXB3219" s="132"/>
      <c r="JXC3219" s="132"/>
      <c r="JXD3219" s="132"/>
      <c r="JXE3219" s="132"/>
      <c r="JXF3219" s="132"/>
      <c r="JXG3219" s="132"/>
      <c r="JXH3219" s="132"/>
      <c r="JXI3219" s="132"/>
      <c r="JXJ3219" s="132"/>
      <c r="JXK3219" s="132"/>
      <c r="JXL3219" s="132"/>
      <c r="JXM3219" s="132"/>
      <c r="JXN3219" s="132"/>
      <c r="JXO3219" s="132"/>
      <c r="JXP3219" s="132"/>
      <c r="JXQ3219" s="132"/>
      <c r="JXR3219" s="132"/>
      <c r="JXS3219" s="132"/>
      <c r="JXT3219" s="132"/>
      <c r="JXU3219" s="132"/>
      <c r="JXV3219" s="132"/>
      <c r="JXW3219" s="132"/>
      <c r="JXX3219" s="132"/>
      <c r="JXY3219" s="132"/>
      <c r="JXZ3219" s="132"/>
      <c r="JYA3219" s="132"/>
      <c r="JYB3219" s="132"/>
      <c r="JYC3219" s="132"/>
      <c r="JYD3219" s="132"/>
      <c r="JYE3219" s="132"/>
      <c r="JYF3219" s="132"/>
      <c r="JYG3219" s="132"/>
      <c r="JYH3219" s="132"/>
      <c r="JYI3219" s="132"/>
      <c r="JYJ3219" s="132"/>
      <c r="JYK3219" s="132"/>
      <c r="JYL3219" s="132"/>
      <c r="JYM3219" s="132"/>
      <c r="JYN3219" s="132"/>
      <c r="JYO3219" s="132"/>
      <c r="JYP3219" s="132"/>
      <c r="JYQ3219" s="132"/>
      <c r="JYR3219" s="132"/>
      <c r="JYS3219" s="132"/>
      <c r="JYT3219" s="132"/>
      <c r="JYU3219" s="132"/>
      <c r="JYV3219" s="132"/>
      <c r="JYW3219" s="132"/>
      <c r="JYX3219" s="132"/>
      <c r="JYY3219" s="132"/>
      <c r="JYZ3219" s="132"/>
      <c r="JZA3219" s="132"/>
      <c r="JZB3219" s="132"/>
      <c r="JZC3219" s="132"/>
      <c r="JZD3219" s="132"/>
      <c r="JZE3219" s="132"/>
      <c r="JZF3219" s="132"/>
      <c r="JZG3219" s="132"/>
      <c r="JZH3219" s="132"/>
      <c r="JZI3219" s="132"/>
      <c r="JZJ3219" s="132"/>
      <c r="JZK3219" s="132"/>
      <c r="JZL3219" s="132"/>
      <c r="JZM3219" s="132"/>
      <c r="JZN3219" s="132"/>
      <c r="JZO3219" s="132"/>
      <c r="JZP3219" s="132"/>
      <c r="JZQ3219" s="132"/>
      <c r="JZR3219" s="132"/>
      <c r="JZS3219" s="132"/>
      <c r="JZT3219" s="132"/>
      <c r="JZU3219" s="132"/>
      <c r="JZV3219" s="132"/>
      <c r="JZW3219" s="132"/>
      <c r="JZX3219" s="132"/>
      <c r="JZY3219" s="132"/>
      <c r="JZZ3219" s="132"/>
      <c r="KAA3219" s="132"/>
      <c r="KAB3219" s="132"/>
      <c r="KAC3219" s="132"/>
      <c r="KAD3219" s="132"/>
      <c r="KAE3219" s="132"/>
      <c r="KAF3219" s="132"/>
      <c r="KAG3219" s="132"/>
      <c r="KAH3219" s="132"/>
      <c r="KAI3219" s="132"/>
      <c r="KAJ3219" s="132"/>
      <c r="KAK3219" s="132"/>
      <c r="KAL3219" s="132"/>
      <c r="KAM3219" s="132"/>
      <c r="KAN3219" s="132"/>
      <c r="KAO3219" s="132"/>
      <c r="KAP3219" s="132"/>
      <c r="KAQ3219" s="132"/>
      <c r="KAR3219" s="132"/>
      <c r="KAS3219" s="132"/>
      <c r="KAT3219" s="132"/>
      <c r="KAU3219" s="132"/>
      <c r="KAV3219" s="132"/>
      <c r="KAW3219" s="132"/>
      <c r="KAX3219" s="132"/>
      <c r="KAY3219" s="132"/>
      <c r="KAZ3219" s="132"/>
      <c r="KBA3219" s="132"/>
      <c r="KBB3219" s="132"/>
      <c r="KBC3219" s="132"/>
      <c r="KBD3219" s="132"/>
      <c r="KBE3219" s="132"/>
      <c r="KBF3219" s="132"/>
      <c r="KBG3219" s="132"/>
      <c r="KBH3219" s="132"/>
      <c r="KBI3219" s="132"/>
      <c r="KBJ3219" s="132"/>
      <c r="KBK3219" s="132"/>
      <c r="KBL3219" s="132"/>
      <c r="KBM3219" s="132"/>
      <c r="KBN3219" s="132"/>
      <c r="KBO3219" s="132"/>
      <c r="KBP3219" s="132"/>
      <c r="KBQ3219" s="132"/>
      <c r="KBR3219" s="132"/>
      <c r="KBS3219" s="132"/>
      <c r="KBT3219" s="132"/>
      <c r="KBU3219" s="132"/>
      <c r="KBV3219" s="132"/>
      <c r="KBW3219" s="132"/>
      <c r="KBX3219" s="132"/>
      <c r="KBY3219" s="132"/>
      <c r="KBZ3219" s="132"/>
      <c r="KCA3219" s="132"/>
      <c r="KCB3219" s="132"/>
      <c r="KCC3219" s="132"/>
      <c r="KCD3219" s="132"/>
      <c r="KCE3219" s="132"/>
      <c r="KCF3219" s="132"/>
      <c r="KCG3219" s="132"/>
      <c r="KCH3219" s="132"/>
      <c r="KCI3219" s="132"/>
      <c r="KCJ3219" s="132"/>
      <c r="KCK3219" s="132"/>
      <c r="KCL3219" s="132"/>
      <c r="KCM3219" s="132"/>
      <c r="KCN3219" s="132"/>
      <c r="KCO3219" s="132"/>
      <c r="KCP3219" s="132"/>
      <c r="KCQ3219" s="132"/>
      <c r="KCR3219" s="132"/>
      <c r="KCS3219" s="132"/>
      <c r="KCT3219" s="132"/>
      <c r="KCU3219" s="132"/>
      <c r="KCV3219" s="132"/>
      <c r="KCW3219" s="132"/>
      <c r="KCX3219" s="132"/>
      <c r="KCY3219" s="132"/>
      <c r="KCZ3219" s="132"/>
      <c r="KDA3219" s="132"/>
      <c r="KDB3219" s="132"/>
      <c r="KDC3219" s="132"/>
      <c r="KDD3219" s="132"/>
      <c r="KDE3219" s="132"/>
      <c r="KDF3219" s="132"/>
      <c r="KDG3219" s="132"/>
      <c r="KDH3219" s="132"/>
      <c r="KDI3219" s="132"/>
      <c r="KDJ3219" s="132"/>
      <c r="KDK3219" s="132"/>
      <c r="KDL3219" s="132"/>
      <c r="KDM3219" s="132"/>
      <c r="KDN3219" s="132"/>
      <c r="KDO3219" s="132"/>
      <c r="KDP3219" s="132"/>
      <c r="KDQ3219" s="132"/>
      <c r="KDR3219" s="132"/>
      <c r="KDS3219" s="132"/>
      <c r="KDT3219" s="132"/>
      <c r="KDU3219" s="132"/>
      <c r="KDV3219" s="132"/>
      <c r="KDW3219" s="132"/>
      <c r="KDX3219" s="132"/>
      <c r="KDY3219" s="132"/>
      <c r="KDZ3219" s="132"/>
      <c r="KEA3219" s="132"/>
      <c r="KEB3219" s="132"/>
      <c r="KEC3219" s="132"/>
      <c r="KED3219" s="132"/>
      <c r="KEE3219" s="132"/>
      <c r="KEF3219" s="132"/>
      <c r="KEG3219" s="132"/>
      <c r="KEH3219" s="132"/>
      <c r="KEI3219" s="132"/>
      <c r="KEJ3219" s="132"/>
      <c r="KEK3219" s="132"/>
      <c r="KEL3219" s="132"/>
      <c r="KEM3219" s="132"/>
      <c r="KEN3219" s="132"/>
      <c r="KEO3219" s="132"/>
      <c r="KEP3219" s="132"/>
      <c r="KEQ3219" s="132"/>
      <c r="KER3219" s="132"/>
      <c r="KES3219" s="132"/>
      <c r="KET3219" s="132"/>
      <c r="KEU3219" s="132"/>
      <c r="KEV3219" s="132"/>
      <c r="KEW3219" s="132"/>
      <c r="KEX3219" s="132"/>
      <c r="KEY3219" s="132"/>
      <c r="KEZ3219" s="132"/>
      <c r="KFA3219" s="132"/>
      <c r="KFB3219" s="132"/>
      <c r="KFC3219" s="132"/>
      <c r="KFD3219" s="132"/>
      <c r="KFE3219" s="132"/>
      <c r="KFF3219" s="132"/>
      <c r="KFG3219" s="132"/>
      <c r="KFH3219" s="132"/>
      <c r="KFI3219" s="132"/>
      <c r="KFJ3219" s="132"/>
      <c r="KFK3219" s="132"/>
      <c r="KFL3219" s="132"/>
      <c r="KFM3219" s="132"/>
      <c r="KFN3219" s="132"/>
      <c r="KFO3219" s="132"/>
      <c r="KFP3219" s="132"/>
      <c r="KFQ3219" s="132"/>
      <c r="KFR3219" s="132"/>
      <c r="KFS3219" s="132"/>
      <c r="KFT3219" s="132"/>
      <c r="KFU3219" s="132"/>
      <c r="KFV3219" s="132"/>
      <c r="KFW3219" s="132"/>
      <c r="KFX3219" s="132"/>
      <c r="KFY3219" s="132"/>
      <c r="KFZ3219" s="132"/>
      <c r="KGA3219" s="132"/>
      <c r="KGB3219" s="132"/>
      <c r="KGC3219" s="132"/>
      <c r="KGD3219" s="132"/>
      <c r="KGE3219" s="132"/>
      <c r="KGF3219" s="132"/>
      <c r="KGG3219" s="132"/>
      <c r="KGH3219" s="132"/>
      <c r="KGI3219" s="132"/>
      <c r="KGJ3219" s="132"/>
      <c r="KGK3219" s="132"/>
      <c r="KGL3219" s="132"/>
      <c r="KGM3219" s="132"/>
      <c r="KGN3219" s="132"/>
      <c r="KGO3219" s="132"/>
      <c r="KGP3219" s="132"/>
      <c r="KGQ3219" s="132"/>
      <c r="KGR3219" s="132"/>
      <c r="KGS3219" s="132"/>
      <c r="KGT3219" s="132"/>
      <c r="KGU3219" s="132"/>
      <c r="KGV3219" s="132"/>
      <c r="KGW3219" s="132"/>
      <c r="KGX3219" s="132"/>
      <c r="KGY3219" s="132"/>
      <c r="KGZ3219" s="132"/>
      <c r="KHA3219" s="132"/>
      <c r="KHB3219" s="132"/>
      <c r="KHC3219" s="132"/>
      <c r="KHD3219" s="132"/>
      <c r="KHE3219" s="132"/>
      <c r="KHF3219" s="132"/>
      <c r="KHG3219" s="132"/>
      <c r="KHH3219" s="132"/>
      <c r="KHI3219" s="132"/>
      <c r="KHJ3219" s="132"/>
      <c r="KHK3219" s="132"/>
      <c r="KHL3219" s="132"/>
      <c r="KHM3219" s="132"/>
      <c r="KHN3219" s="132"/>
      <c r="KHO3219" s="132"/>
      <c r="KHP3219" s="132"/>
      <c r="KHQ3219" s="132"/>
      <c r="KHR3219" s="132"/>
      <c r="KHS3219" s="132"/>
      <c r="KHT3219" s="132"/>
      <c r="KHU3219" s="132"/>
      <c r="KHV3219" s="132"/>
      <c r="KHW3219" s="132"/>
      <c r="KHX3219" s="132"/>
      <c r="KHY3219" s="132"/>
      <c r="KHZ3219" s="132"/>
      <c r="KIA3219" s="132"/>
      <c r="KIB3219" s="132"/>
      <c r="KIC3219" s="132"/>
      <c r="KID3219" s="132"/>
      <c r="KIE3219" s="132"/>
      <c r="KIF3219" s="132"/>
      <c r="KIG3219" s="132"/>
      <c r="KIH3219" s="132"/>
      <c r="KII3219" s="132"/>
      <c r="KIJ3219" s="132"/>
      <c r="KIK3219" s="132"/>
      <c r="KIL3219" s="132"/>
      <c r="KIM3219" s="132"/>
      <c r="KIN3219" s="132"/>
      <c r="KIO3219" s="132"/>
      <c r="KIP3219" s="132"/>
      <c r="KIQ3219" s="132"/>
      <c r="KIR3219" s="132"/>
      <c r="KIS3219" s="132"/>
      <c r="KIT3219" s="132"/>
      <c r="KIU3219" s="132"/>
      <c r="KIV3219" s="132"/>
      <c r="KIW3219" s="132"/>
      <c r="KIX3219" s="132"/>
      <c r="KIY3219" s="132"/>
      <c r="KIZ3219" s="132"/>
      <c r="KJA3219" s="132"/>
      <c r="KJB3219" s="132"/>
      <c r="KJC3219" s="132"/>
      <c r="KJD3219" s="132"/>
      <c r="KJE3219" s="132"/>
      <c r="KJF3219" s="132"/>
      <c r="KJG3219" s="132"/>
      <c r="KJH3219" s="132"/>
      <c r="KJI3219" s="132"/>
      <c r="KJJ3219" s="132"/>
      <c r="KJK3219" s="132"/>
      <c r="KJL3219" s="132"/>
      <c r="KJM3219" s="132"/>
      <c r="KJN3219" s="132"/>
      <c r="KJO3219" s="132"/>
      <c r="KJP3219" s="132"/>
      <c r="KJQ3219" s="132"/>
      <c r="KJR3219" s="132"/>
      <c r="KJS3219" s="132"/>
      <c r="KJT3219" s="132"/>
      <c r="KJU3219" s="132"/>
      <c r="KJV3219" s="132"/>
      <c r="KJW3219" s="132"/>
      <c r="KJX3219" s="132"/>
      <c r="KJY3219" s="132"/>
      <c r="KJZ3219" s="132"/>
      <c r="KKA3219" s="132"/>
      <c r="KKB3219" s="132"/>
      <c r="KKC3219" s="132"/>
      <c r="KKD3219" s="132"/>
      <c r="KKE3219" s="132"/>
      <c r="KKF3219" s="132"/>
      <c r="KKG3219" s="132"/>
      <c r="KKH3219" s="132"/>
      <c r="KKI3219" s="132"/>
      <c r="KKJ3219" s="132"/>
      <c r="KKK3219" s="132"/>
      <c r="KKL3219" s="132"/>
      <c r="KKM3219" s="132"/>
      <c r="KKN3219" s="132"/>
      <c r="KKO3219" s="132"/>
      <c r="KKP3219" s="132"/>
      <c r="KKQ3219" s="132"/>
      <c r="KKR3219" s="132"/>
      <c r="KKS3219" s="132"/>
      <c r="KKT3219" s="132"/>
      <c r="KKU3219" s="132"/>
      <c r="KKV3219" s="132"/>
      <c r="KKW3219" s="132"/>
      <c r="KKX3219" s="132"/>
      <c r="KKY3219" s="132"/>
      <c r="KKZ3219" s="132"/>
      <c r="KLA3219" s="132"/>
      <c r="KLB3219" s="132"/>
      <c r="KLC3219" s="132"/>
      <c r="KLD3219" s="132"/>
      <c r="KLE3219" s="132"/>
      <c r="KLF3219" s="132"/>
      <c r="KLG3219" s="132"/>
      <c r="KLH3219" s="132"/>
      <c r="KLI3219" s="132"/>
      <c r="KLJ3219" s="132"/>
      <c r="KLK3219" s="132"/>
      <c r="KLL3219" s="132"/>
      <c r="KLM3219" s="132"/>
      <c r="KLN3219" s="132"/>
      <c r="KLO3219" s="132"/>
      <c r="KLP3219" s="132"/>
      <c r="KLQ3219" s="132"/>
      <c r="KLR3219" s="132"/>
      <c r="KLS3219" s="132"/>
      <c r="KLT3219" s="132"/>
      <c r="KLU3219" s="132"/>
      <c r="KLV3219" s="132"/>
      <c r="KLW3219" s="132"/>
      <c r="KLX3219" s="132"/>
      <c r="KLY3219" s="132"/>
      <c r="KLZ3219" s="132"/>
      <c r="KMA3219" s="132"/>
      <c r="KMB3219" s="132"/>
      <c r="KMC3219" s="132"/>
      <c r="KMD3219" s="132"/>
      <c r="KME3219" s="132"/>
      <c r="KMF3219" s="132"/>
      <c r="KMG3219" s="132"/>
      <c r="KMH3219" s="132"/>
      <c r="KMI3219" s="132"/>
      <c r="KMJ3219" s="132"/>
      <c r="KMK3219" s="132"/>
      <c r="KML3219" s="132"/>
      <c r="KMM3219" s="132"/>
      <c r="KMN3219" s="132"/>
      <c r="KMO3219" s="132"/>
      <c r="KMP3219" s="132"/>
      <c r="KMQ3219" s="132"/>
      <c r="KMR3219" s="132"/>
      <c r="KMS3219" s="132"/>
      <c r="KMT3219" s="132"/>
      <c r="KMU3219" s="132"/>
      <c r="KMV3219" s="132"/>
      <c r="KMW3219" s="132"/>
      <c r="KMX3219" s="132"/>
      <c r="KMY3219" s="132"/>
      <c r="KMZ3219" s="132"/>
      <c r="KNA3219" s="132"/>
      <c r="KNB3219" s="132"/>
      <c r="KNC3219" s="132"/>
      <c r="KND3219" s="132"/>
      <c r="KNE3219" s="132"/>
      <c r="KNF3219" s="132"/>
      <c r="KNG3219" s="132"/>
      <c r="KNH3219" s="132"/>
      <c r="KNI3219" s="132"/>
      <c r="KNJ3219" s="132"/>
      <c r="KNK3219" s="132"/>
      <c r="KNL3219" s="132"/>
      <c r="KNM3219" s="132"/>
      <c r="KNN3219" s="132"/>
      <c r="KNO3219" s="132"/>
      <c r="KNP3219" s="132"/>
      <c r="KNQ3219" s="132"/>
      <c r="KNR3219" s="132"/>
      <c r="KNS3219" s="132"/>
      <c r="KNT3219" s="132"/>
      <c r="KNU3219" s="132"/>
      <c r="KNV3219" s="132"/>
      <c r="KNW3219" s="132"/>
      <c r="KNX3219" s="132"/>
      <c r="KNY3219" s="132"/>
      <c r="KNZ3219" s="132"/>
      <c r="KOA3219" s="132"/>
      <c r="KOB3219" s="132"/>
      <c r="KOC3219" s="132"/>
      <c r="KOD3219" s="132"/>
      <c r="KOE3219" s="132"/>
      <c r="KOF3219" s="132"/>
      <c r="KOG3219" s="132"/>
      <c r="KOH3219" s="132"/>
      <c r="KOI3219" s="132"/>
      <c r="KOJ3219" s="132"/>
      <c r="KOK3219" s="132"/>
      <c r="KOL3219" s="132"/>
      <c r="KOM3219" s="132"/>
      <c r="KON3219" s="132"/>
      <c r="KOO3219" s="132"/>
      <c r="KOP3219" s="132"/>
      <c r="KOQ3219" s="132"/>
      <c r="KOR3219" s="132"/>
      <c r="KOS3219" s="132"/>
      <c r="KOT3219" s="132"/>
      <c r="KOU3219" s="132"/>
      <c r="KOV3219" s="132"/>
      <c r="KOW3219" s="132"/>
      <c r="KOX3219" s="132"/>
      <c r="KOY3219" s="132"/>
      <c r="KOZ3219" s="132"/>
      <c r="KPA3219" s="132"/>
      <c r="KPB3219" s="132"/>
      <c r="KPC3219" s="132"/>
      <c r="KPD3219" s="132"/>
      <c r="KPE3219" s="132"/>
      <c r="KPF3219" s="132"/>
      <c r="KPG3219" s="132"/>
      <c r="KPH3219" s="132"/>
      <c r="KPI3219" s="132"/>
      <c r="KPJ3219" s="132"/>
      <c r="KPK3219" s="132"/>
      <c r="KPL3219" s="132"/>
      <c r="KPM3219" s="132"/>
      <c r="KPN3219" s="132"/>
      <c r="KPO3219" s="132"/>
      <c r="KPP3219" s="132"/>
      <c r="KPQ3219" s="132"/>
      <c r="KPR3219" s="132"/>
      <c r="KPS3219" s="132"/>
      <c r="KPT3219" s="132"/>
      <c r="KPU3219" s="132"/>
      <c r="KPV3219" s="132"/>
      <c r="KPW3219" s="132"/>
      <c r="KPX3219" s="132"/>
      <c r="KPY3219" s="132"/>
      <c r="KPZ3219" s="132"/>
      <c r="KQA3219" s="132"/>
      <c r="KQB3219" s="132"/>
      <c r="KQC3219" s="132"/>
      <c r="KQD3219" s="132"/>
      <c r="KQE3219" s="132"/>
      <c r="KQF3219" s="132"/>
      <c r="KQG3219" s="132"/>
      <c r="KQH3219" s="132"/>
      <c r="KQI3219" s="132"/>
      <c r="KQJ3219" s="132"/>
      <c r="KQK3219" s="132"/>
      <c r="KQL3219" s="132"/>
      <c r="KQM3219" s="132"/>
      <c r="KQN3219" s="132"/>
      <c r="KQO3219" s="132"/>
      <c r="KQP3219" s="132"/>
      <c r="KQQ3219" s="132"/>
      <c r="KQR3219" s="132"/>
      <c r="KQS3219" s="132"/>
      <c r="KQT3219" s="132"/>
      <c r="KQU3219" s="132"/>
      <c r="KQV3219" s="132"/>
      <c r="KQW3219" s="132"/>
      <c r="KQX3219" s="132"/>
      <c r="KQY3219" s="132"/>
      <c r="KQZ3219" s="132"/>
      <c r="KRA3219" s="132"/>
      <c r="KRB3219" s="132"/>
      <c r="KRC3219" s="132"/>
      <c r="KRD3219" s="132"/>
      <c r="KRE3219" s="132"/>
      <c r="KRF3219" s="132"/>
      <c r="KRG3219" s="132"/>
      <c r="KRH3219" s="132"/>
      <c r="KRI3219" s="132"/>
      <c r="KRJ3219" s="132"/>
      <c r="KRK3219" s="132"/>
      <c r="KRL3219" s="132"/>
      <c r="KRM3219" s="132"/>
      <c r="KRN3219" s="132"/>
      <c r="KRO3219" s="132"/>
      <c r="KRP3219" s="132"/>
      <c r="KRQ3219" s="132"/>
      <c r="KRR3219" s="132"/>
      <c r="KRS3219" s="132"/>
      <c r="KRT3219" s="132"/>
      <c r="KRU3219" s="132"/>
      <c r="KRV3219" s="132"/>
      <c r="KRW3219" s="132"/>
      <c r="KRX3219" s="132"/>
      <c r="KRY3219" s="132"/>
      <c r="KRZ3219" s="132"/>
      <c r="KSA3219" s="132"/>
      <c r="KSB3219" s="132"/>
      <c r="KSC3219" s="132"/>
      <c r="KSD3219" s="132"/>
      <c r="KSE3219" s="132"/>
      <c r="KSF3219" s="132"/>
      <c r="KSG3219" s="132"/>
      <c r="KSH3219" s="132"/>
      <c r="KSI3219" s="132"/>
      <c r="KSJ3219" s="132"/>
      <c r="KSK3219" s="132"/>
      <c r="KSL3219" s="132"/>
      <c r="KSM3219" s="132"/>
      <c r="KSN3219" s="132"/>
      <c r="KSO3219" s="132"/>
      <c r="KSP3219" s="132"/>
      <c r="KSQ3219" s="132"/>
      <c r="KSR3219" s="132"/>
      <c r="KSS3219" s="132"/>
      <c r="KST3219" s="132"/>
      <c r="KSU3219" s="132"/>
      <c r="KSV3219" s="132"/>
      <c r="KSW3219" s="132"/>
      <c r="KSX3219" s="132"/>
      <c r="KSY3219" s="132"/>
      <c r="KSZ3219" s="132"/>
      <c r="KTA3219" s="132"/>
      <c r="KTB3219" s="132"/>
      <c r="KTC3219" s="132"/>
      <c r="KTD3219" s="132"/>
      <c r="KTE3219" s="132"/>
      <c r="KTF3219" s="132"/>
      <c r="KTG3219" s="132"/>
      <c r="KTH3219" s="132"/>
      <c r="KTI3219" s="132"/>
      <c r="KTJ3219" s="132"/>
      <c r="KTK3219" s="132"/>
      <c r="KTL3219" s="132"/>
      <c r="KTM3219" s="132"/>
      <c r="KTN3219" s="132"/>
      <c r="KTO3219" s="132"/>
      <c r="KTP3219" s="132"/>
      <c r="KTQ3219" s="132"/>
      <c r="KTR3219" s="132"/>
      <c r="KTS3219" s="132"/>
      <c r="KTT3219" s="132"/>
      <c r="KTU3219" s="132"/>
      <c r="KTV3219" s="132"/>
      <c r="KTW3219" s="132"/>
      <c r="KTX3219" s="132"/>
      <c r="KTY3219" s="132"/>
      <c r="KTZ3219" s="132"/>
      <c r="KUA3219" s="132"/>
      <c r="KUB3219" s="132"/>
      <c r="KUC3219" s="132"/>
      <c r="KUD3219" s="132"/>
      <c r="KUE3219" s="132"/>
      <c r="KUF3219" s="132"/>
      <c r="KUG3219" s="132"/>
      <c r="KUH3219" s="132"/>
      <c r="KUI3219" s="132"/>
      <c r="KUJ3219" s="132"/>
      <c r="KUK3219" s="132"/>
      <c r="KUL3219" s="132"/>
      <c r="KUM3219" s="132"/>
      <c r="KUN3219" s="132"/>
      <c r="KUO3219" s="132"/>
      <c r="KUP3219" s="132"/>
      <c r="KUQ3219" s="132"/>
      <c r="KUR3219" s="132"/>
      <c r="KUS3219" s="132"/>
      <c r="KUT3219" s="132"/>
      <c r="KUU3219" s="132"/>
      <c r="KUV3219" s="132"/>
      <c r="KUW3219" s="132"/>
      <c r="KUX3219" s="132"/>
      <c r="KUY3219" s="132"/>
      <c r="KUZ3219" s="132"/>
      <c r="KVA3219" s="132"/>
      <c r="KVB3219" s="132"/>
      <c r="KVC3219" s="132"/>
      <c r="KVD3219" s="132"/>
      <c r="KVE3219" s="132"/>
      <c r="KVF3219" s="132"/>
      <c r="KVG3219" s="132"/>
      <c r="KVH3219" s="132"/>
      <c r="KVI3219" s="132"/>
      <c r="KVJ3219" s="132"/>
      <c r="KVK3219" s="132"/>
      <c r="KVL3219" s="132"/>
      <c r="KVM3219" s="132"/>
      <c r="KVN3219" s="132"/>
      <c r="KVO3219" s="132"/>
      <c r="KVP3219" s="132"/>
      <c r="KVQ3219" s="132"/>
      <c r="KVR3219" s="132"/>
      <c r="KVS3219" s="132"/>
      <c r="KVT3219" s="132"/>
      <c r="KVU3219" s="132"/>
      <c r="KVV3219" s="132"/>
      <c r="KVW3219" s="132"/>
      <c r="KVX3219" s="132"/>
      <c r="KVY3219" s="132"/>
      <c r="KVZ3219" s="132"/>
      <c r="KWA3219" s="132"/>
      <c r="KWB3219" s="132"/>
      <c r="KWC3219" s="132"/>
      <c r="KWD3219" s="132"/>
      <c r="KWE3219" s="132"/>
      <c r="KWF3219" s="132"/>
      <c r="KWG3219" s="132"/>
      <c r="KWH3219" s="132"/>
      <c r="KWI3219" s="132"/>
      <c r="KWJ3219" s="132"/>
      <c r="KWK3219" s="132"/>
      <c r="KWL3219" s="132"/>
      <c r="KWM3219" s="132"/>
      <c r="KWN3219" s="132"/>
      <c r="KWO3219" s="132"/>
      <c r="KWP3219" s="132"/>
      <c r="KWQ3219" s="132"/>
      <c r="KWR3219" s="132"/>
      <c r="KWS3219" s="132"/>
      <c r="KWT3219" s="132"/>
      <c r="KWU3219" s="132"/>
      <c r="KWV3219" s="132"/>
      <c r="KWW3219" s="132"/>
      <c r="KWX3219" s="132"/>
      <c r="KWY3219" s="132"/>
      <c r="KWZ3219" s="132"/>
      <c r="KXA3219" s="132"/>
      <c r="KXB3219" s="132"/>
      <c r="KXC3219" s="132"/>
      <c r="KXD3219" s="132"/>
      <c r="KXE3219" s="132"/>
      <c r="KXF3219" s="132"/>
      <c r="KXG3219" s="132"/>
      <c r="KXH3219" s="132"/>
      <c r="KXI3219" s="132"/>
      <c r="KXJ3219" s="132"/>
      <c r="KXK3219" s="132"/>
      <c r="KXL3219" s="132"/>
      <c r="KXM3219" s="132"/>
      <c r="KXN3219" s="132"/>
      <c r="KXO3219" s="132"/>
      <c r="KXP3219" s="132"/>
      <c r="KXQ3219" s="132"/>
      <c r="KXR3219" s="132"/>
      <c r="KXS3219" s="132"/>
      <c r="KXT3219" s="132"/>
      <c r="KXU3219" s="132"/>
      <c r="KXV3219" s="132"/>
      <c r="KXW3219" s="132"/>
      <c r="KXX3219" s="132"/>
      <c r="KXY3219" s="132"/>
      <c r="KXZ3219" s="132"/>
      <c r="KYA3219" s="132"/>
      <c r="KYB3219" s="132"/>
      <c r="KYC3219" s="132"/>
      <c r="KYD3219" s="132"/>
      <c r="KYE3219" s="132"/>
      <c r="KYF3219" s="132"/>
      <c r="KYG3219" s="132"/>
      <c r="KYH3219" s="132"/>
      <c r="KYI3219" s="132"/>
      <c r="KYJ3219" s="132"/>
      <c r="KYK3219" s="132"/>
      <c r="KYL3219" s="132"/>
      <c r="KYM3219" s="132"/>
      <c r="KYN3219" s="132"/>
      <c r="KYO3219" s="132"/>
      <c r="KYP3219" s="132"/>
      <c r="KYQ3219" s="132"/>
      <c r="KYR3219" s="132"/>
      <c r="KYS3219" s="132"/>
      <c r="KYT3219" s="132"/>
      <c r="KYU3219" s="132"/>
      <c r="KYV3219" s="132"/>
      <c r="KYW3219" s="132"/>
      <c r="KYX3219" s="132"/>
      <c r="KYY3219" s="132"/>
      <c r="KYZ3219" s="132"/>
      <c r="KZA3219" s="132"/>
      <c r="KZB3219" s="132"/>
      <c r="KZC3219" s="132"/>
      <c r="KZD3219" s="132"/>
      <c r="KZE3219" s="132"/>
      <c r="KZF3219" s="132"/>
      <c r="KZG3219" s="132"/>
      <c r="KZH3219" s="132"/>
      <c r="KZI3219" s="132"/>
      <c r="KZJ3219" s="132"/>
      <c r="KZK3219" s="132"/>
      <c r="KZL3219" s="132"/>
      <c r="KZM3219" s="132"/>
      <c r="KZN3219" s="132"/>
      <c r="KZO3219" s="132"/>
      <c r="KZP3219" s="132"/>
      <c r="KZQ3219" s="132"/>
      <c r="KZR3219" s="132"/>
      <c r="KZS3219" s="132"/>
      <c r="KZT3219" s="132"/>
      <c r="KZU3219" s="132"/>
      <c r="KZV3219" s="132"/>
      <c r="KZW3219" s="132"/>
      <c r="KZX3219" s="132"/>
      <c r="KZY3219" s="132"/>
      <c r="KZZ3219" s="132"/>
      <c r="LAA3219" s="132"/>
      <c r="LAB3219" s="132"/>
      <c r="LAC3219" s="132"/>
      <c r="LAD3219" s="132"/>
      <c r="LAE3219" s="132"/>
      <c r="LAF3219" s="132"/>
      <c r="LAG3219" s="132"/>
      <c r="LAH3219" s="132"/>
      <c r="LAI3219" s="132"/>
      <c r="LAJ3219" s="132"/>
      <c r="LAK3219" s="132"/>
      <c r="LAL3219" s="132"/>
      <c r="LAM3219" s="132"/>
      <c r="LAN3219" s="132"/>
      <c r="LAO3219" s="132"/>
      <c r="LAP3219" s="132"/>
      <c r="LAQ3219" s="132"/>
      <c r="LAR3219" s="132"/>
      <c r="LAS3219" s="132"/>
      <c r="LAT3219" s="132"/>
      <c r="LAU3219" s="132"/>
      <c r="LAV3219" s="132"/>
      <c r="LAW3219" s="132"/>
      <c r="LAX3219" s="132"/>
      <c r="LAY3219" s="132"/>
      <c r="LAZ3219" s="132"/>
      <c r="LBA3219" s="132"/>
      <c r="LBB3219" s="132"/>
      <c r="LBC3219" s="132"/>
      <c r="LBD3219" s="132"/>
      <c r="LBE3219" s="132"/>
      <c r="LBF3219" s="132"/>
      <c r="LBG3219" s="132"/>
      <c r="LBH3219" s="132"/>
      <c r="LBI3219" s="132"/>
      <c r="LBJ3219" s="132"/>
      <c r="LBK3219" s="132"/>
      <c r="LBL3219" s="132"/>
      <c r="LBM3219" s="132"/>
      <c r="LBN3219" s="132"/>
      <c r="LBO3219" s="132"/>
      <c r="LBP3219" s="132"/>
      <c r="LBQ3219" s="132"/>
      <c r="LBR3219" s="132"/>
      <c r="LBS3219" s="132"/>
      <c r="LBT3219" s="132"/>
      <c r="LBU3219" s="132"/>
      <c r="LBV3219" s="132"/>
      <c r="LBW3219" s="132"/>
      <c r="LBX3219" s="132"/>
      <c r="LBY3219" s="132"/>
      <c r="LBZ3219" s="132"/>
      <c r="LCA3219" s="132"/>
      <c r="LCB3219" s="132"/>
      <c r="LCC3219" s="132"/>
      <c r="LCD3219" s="132"/>
      <c r="LCE3219" s="132"/>
      <c r="LCF3219" s="132"/>
      <c r="LCG3219" s="132"/>
      <c r="LCH3219" s="132"/>
      <c r="LCI3219" s="132"/>
      <c r="LCJ3219" s="132"/>
      <c r="LCK3219" s="132"/>
      <c r="LCL3219" s="132"/>
      <c r="LCM3219" s="132"/>
      <c r="LCN3219" s="132"/>
      <c r="LCO3219" s="132"/>
      <c r="LCP3219" s="132"/>
      <c r="LCQ3219" s="132"/>
      <c r="LCR3219" s="132"/>
      <c r="LCS3219" s="132"/>
      <c r="LCT3219" s="132"/>
      <c r="LCU3219" s="132"/>
      <c r="LCV3219" s="132"/>
      <c r="LCW3219" s="132"/>
      <c r="LCX3219" s="132"/>
      <c r="LCY3219" s="132"/>
      <c r="LCZ3219" s="132"/>
      <c r="LDA3219" s="132"/>
      <c r="LDB3219" s="132"/>
      <c r="LDC3219" s="132"/>
      <c r="LDD3219" s="132"/>
      <c r="LDE3219" s="132"/>
      <c r="LDF3219" s="132"/>
      <c r="LDG3219" s="132"/>
      <c r="LDH3219" s="132"/>
      <c r="LDI3219" s="132"/>
      <c r="LDJ3219" s="132"/>
      <c r="LDK3219" s="132"/>
      <c r="LDL3219" s="132"/>
      <c r="LDM3219" s="132"/>
      <c r="LDN3219" s="132"/>
      <c r="LDO3219" s="132"/>
      <c r="LDP3219" s="132"/>
      <c r="LDQ3219" s="132"/>
      <c r="LDR3219" s="132"/>
      <c r="LDS3219" s="132"/>
      <c r="LDT3219" s="132"/>
      <c r="LDU3219" s="132"/>
      <c r="LDV3219" s="132"/>
      <c r="LDW3219" s="132"/>
      <c r="LDX3219" s="132"/>
      <c r="LDY3219" s="132"/>
      <c r="LDZ3219" s="132"/>
      <c r="LEA3219" s="132"/>
      <c r="LEB3219" s="132"/>
      <c r="LEC3219" s="132"/>
      <c r="LED3219" s="132"/>
      <c r="LEE3219" s="132"/>
      <c r="LEF3219" s="132"/>
      <c r="LEG3219" s="132"/>
      <c r="LEH3219" s="132"/>
      <c r="LEI3219" s="132"/>
      <c r="LEJ3219" s="132"/>
      <c r="LEK3219" s="132"/>
      <c r="LEL3219" s="132"/>
      <c r="LEM3219" s="132"/>
      <c r="LEN3219" s="132"/>
      <c r="LEO3219" s="132"/>
      <c r="LEP3219" s="132"/>
      <c r="LEQ3219" s="132"/>
      <c r="LER3219" s="132"/>
      <c r="LES3219" s="132"/>
      <c r="LET3219" s="132"/>
      <c r="LEU3219" s="132"/>
      <c r="LEV3219" s="132"/>
      <c r="LEW3219" s="132"/>
      <c r="LEX3219" s="132"/>
      <c r="LEY3219" s="132"/>
      <c r="LEZ3219" s="132"/>
      <c r="LFA3219" s="132"/>
      <c r="LFB3219" s="132"/>
      <c r="LFC3219" s="132"/>
      <c r="LFD3219" s="132"/>
      <c r="LFE3219" s="132"/>
      <c r="LFF3219" s="132"/>
      <c r="LFG3219" s="132"/>
      <c r="LFH3219" s="132"/>
      <c r="LFI3219" s="132"/>
      <c r="LFJ3219" s="132"/>
      <c r="LFK3219" s="132"/>
      <c r="LFL3219" s="132"/>
      <c r="LFM3219" s="132"/>
      <c r="LFN3219" s="132"/>
      <c r="LFO3219" s="132"/>
      <c r="LFP3219" s="132"/>
      <c r="LFQ3219" s="132"/>
      <c r="LFR3219" s="132"/>
      <c r="LFS3219" s="132"/>
      <c r="LFT3219" s="132"/>
      <c r="LFU3219" s="132"/>
      <c r="LFV3219" s="132"/>
      <c r="LFW3219" s="132"/>
      <c r="LFX3219" s="132"/>
      <c r="LFY3219" s="132"/>
      <c r="LFZ3219" s="132"/>
      <c r="LGA3219" s="132"/>
      <c r="LGB3219" s="132"/>
      <c r="LGC3219" s="132"/>
      <c r="LGD3219" s="132"/>
      <c r="LGE3219" s="132"/>
      <c r="LGF3219" s="132"/>
      <c r="LGG3219" s="132"/>
      <c r="LGH3219" s="132"/>
      <c r="LGI3219" s="132"/>
      <c r="LGJ3219" s="132"/>
      <c r="LGK3219" s="132"/>
      <c r="LGL3219" s="132"/>
      <c r="LGM3219" s="132"/>
      <c r="LGN3219" s="132"/>
      <c r="LGO3219" s="132"/>
      <c r="LGP3219" s="132"/>
      <c r="LGQ3219" s="132"/>
      <c r="LGR3219" s="132"/>
      <c r="LGS3219" s="132"/>
      <c r="LGT3219" s="132"/>
      <c r="LGU3219" s="132"/>
      <c r="LGV3219" s="132"/>
      <c r="LGW3219" s="132"/>
      <c r="LGX3219" s="132"/>
      <c r="LGY3219" s="132"/>
      <c r="LGZ3219" s="132"/>
      <c r="LHA3219" s="132"/>
      <c r="LHB3219" s="132"/>
      <c r="LHC3219" s="132"/>
      <c r="LHD3219" s="132"/>
      <c r="LHE3219" s="132"/>
      <c r="LHF3219" s="132"/>
      <c r="LHG3219" s="132"/>
      <c r="LHH3219" s="132"/>
      <c r="LHI3219" s="132"/>
      <c r="LHJ3219" s="132"/>
      <c r="LHK3219" s="132"/>
      <c r="LHL3219" s="132"/>
      <c r="LHM3219" s="132"/>
      <c r="LHN3219" s="132"/>
      <c r="LHO3219" s="132"/>
      <c r="LHP3219" s="132"/>
      <c r="LHQ3219" s="132"/>
      <c r="LHR3219" s="132"/>
      <c r="LHS3219" s="132"/>
      <c r="LHT3219" s="132"/>
      <c r="LHU3219" s="132"/>
      <c r="LHV3219" s="132"/>
      <c r="LHW3219" s="132"/>
      <c r="LHX3219" s="132"/>
      <c r="LHY3219" s="132"/>
      <c r="LHZ3219" s="132"/>
      <c r="LIA3219" s="132"/>
      <c r="LIB3219" s="132"/>
      <c r="LIC3219" s="132"/>
      <c r="LID3219" s="132"/>
      <c r="LIE3219" s="132"/>
      <c r="LIF3219" s="132"/>
      <c r="LIG3219" s="132"/>
      <c r="LIH3219" s="132"/>
      <c r="LII3219" s="132"/>
      <c r="LIJ3219" s="132"/>
      <c r="LIK3219" s="132"/>
      <c r="LIL3219" s="132"/>
      <c r="LIM3219" s="132"/>
      <c r="LIN3219" s="132"/>
      <c r="LIO3219" s="132"/>
      <c r="LIP3219" s="132"/>
      <c r="LIQ3219" s="132"/>
      <c r="LIR3219" s="132"/>
      <c r="LIS3219" s="132"/>
      <c r="LIT3219" s="132"/>
      <c r="LIU3219" s="132"/>
      <c r="LIV3219" s="132"/>
      <c r="LIW3219" s="132"/>
      <c r="LIX3219" s="132"/>
      <c r="LIY3219" s="132"/>
      <c r="LIZ3219" s="132"/>
      <c r="LJA3219" s="132"/>
      <c r="LJB3219" s="132"/>
      <c r="LJC3219" s="132"/>
      <c r="LJD3219" s="132"/>
      <c r="LJE3219" s="132"/>
      <c r="LJF3219" s="132"/>
      <c r="LJG3219" s="132"/>
      <c r="LJH3219" s="132"/>
      <c r="LJI3219" s="132"/>
      <c r="LJJ3219" s="132"/>
      <c r="LJK3219" s="132"/>
      <c r="LJL3219" s="132"/>
      <c r="LJM3219" s="132"/>
      <c r="LJN3219" s="132"/>
      <c r="LJO3219" s="132"/>
      <c r="LJP3219" s="132"/>
      <c r="LJQ3219" s="132"/>
      <c r="LJR3219" s="132"/>
      <c r="LJS3219" s="132"/>
      <c r="LJT3219" s="132"/>
      <c r="LJU3219" s="132"/>
      <c r="LJV3219" s="132"/>
      <c r="LJW3219" s="132"/>
      <c r="LJX3219" s="132"/>
      <c r="LJY3219" s="132"/>
      <c r="LJZ3219" s="132"/>
      <c r="LKA3219" s="132"/>
      <c r="LKB3219" s="132"/>
      <c r="LKC3219" s="132"/>
      <c r="LKD3219" s="132"/>
      <c r="LKE3219" s="132"/>
      <c r="LKF3219" s="132"/>
      <c r="LKG3219" s="132"/>
      <c r="LKH3219" s="132"/>
      <c r="LKI3219" s="132"/>
      <c r="LKJ3219" s="132"/>
      <c r="LKK3219" s="132"/>
      <c r="LKL3219" s="132"/>
      <c r="LKM3219" s="132"/>
      <c r="LKN3219" s="132"/>
      <c r="LKO3219" s="132"/>
      <c r="LKP3219" s="132"/>
      <c r="LKQ3219" s="132"/>
      <c r="LKR3219" s="132"/>
      <c r="LKS3219" s="132"/>
      <c r="LKT3219" s="132"/>
      <c r="LKU3219" s="132"/>
      <c r="LKV3219" s="132"/>
      <c r="LKW3219" s="132"/>
      <c r="LKX3219" s="132"/>
      <c r="LKY3219" s="132"/>
      <c r="LKZ3219" s="132"/>
      <c r="LLA3219" s="132"/>
      <c r="LLB3219" s="132"/>
      <c r="LLC3219" s="132"/>
      <c r="LLD3219" s="132"/>
      <c r="LLE3219" s="132"/>
      <c r="LLF3219" s="132"/>
      <c r="LLG3219" s="132"/>
      <c r="LLH3219" s="132"/>
      <c r="LLI3219" s="132"/>
      <c r="LLJ3219" s="132"/>
      <c r="LLK3219" s="132"/>
      <c r="LLL3219" s="132"/>
      <c r="LLM3219" s="132"/>
      <c r="LLN3219" s="132"/>
      <c r="LLO3219" s="132"/>
      <c r="LLP3219" s="132"/>
      <c r="LLQ3219" s="132"/>
      <c r="LLR3219" s="132"/>
      <c r="LLS3219" s="132"/>
      <c r="LLT3219" s="132"/>
      <c r="LLU3219" s="132"/>
      <c r="LLV3219" s="132"/>
      <c r="LLW3219" s="132"/>
      <c r="LLX3219" s="132"/>
      <c r="LLY3219" s="132"/>
      <c r="LLZ3219" s="132"/>
      <c r="LMA3219" s="132"/>
      <c r="LMB3219" s="132"/>
      <c r="LMC3219" s="132"/>
      <c r="LMD3219" s="132"/>
      <c r="LME3219" s="132"/>
      <c r="LMF3219" s="132"/>
      <c r="LMG3219" s="132"/>
      <c r="LMH3219" s="132"/>
      <c r="LMI3219" s="132"/>
      <c r="LMJ3219" s="132"/>
      <c r="LMK3219" s="132"/>
      <c r="LML3219" s="132"/>
      <c r="LMM3219" s="132"/>
      <c r="LMN3219" s="132"/>
      <c r="LMO3219" s="132"/>
      <c r="LMP3219" s="132"/>
      <c r="LMQ3219" s="132"/>
      <c r="LMR3219" s="132"/>
      <c r="LMS3219" s="132"/>
      <c r="LMT3219" s="132"/>
      <c r="LMU3219" s="132"/>
      <c r="LMV3219" s="132"/>
      <c r="LMW3219" s="132"/>
      <c r="LMX3219" s="132"/>
      <c r="LMY3219" s="132"/>
      <c r="LMZ3219" s="132"/>
      <c r="LNA3219" s="132"/>
      <c r="LNB3219" s="132"/>
      <c r="LNC3219" s="132"/>
      <c r="LND3219" s="132"/>
      <c r="LNE3219" s="132"/>
      <c r="LNF3219" s="132"/>
      <c r="LNG3219" s="132"/>
      <c r="LNH3219" s="132"/>
      <c r="LNI3219" s="132"/>
      <c r="LNJ3219" s="132"/>
      <c r="LNK3219" s="132"/>
      <c r="LNL3219" s="132"/>
      <c r="LNM3219" s="132"/>
      <c r="LNN3219" s="132"/>
      <c r="LNO3219" s="132"/>
      <c r="LNP3219" s="132"/>
      <c r="LNQ3219" s="132"/>
      <c r="LNR3219" s="132"/>
      <c r="LNS3219" s="132"/>
      <c r="LNT3219" s="132"/>
      <c r="LNU3219" s="132"/>
      <c r="LNV3219" s="132"/>
      <c r="LNW3219" s="132"/>
      <c r="LNX3219" s="132"/>
      <c r="LNY3219" s="132"/>
      <c r="LNZ3219" s="132"/>
      <c r="LOA3219" s="132"/>
      <c r="LOB3219" s="132"/>
      <c r="LOC3219" s="132"/>
      <c r="LOD3219" s="132"/>
      <c r="LOE3219" s="132"/>
      <c r="LOF3219" s="132"/>
      <c r="LOG3219" s="132"/>
      <c r="LOH3219" s="132"/>
      <c r="LOI3219" s="132"/>
      <c r="LOJ3219" s="132"/>
      <c r="LOK3219" s="132"/>
      <c r="LOL3219" s="132"/>
      <c r="LOM3219" s="132"/>
      <c r="LON3219" s="132"/>
      <c r="LOO3219" s="132"/>
      <c r="LOP3219" s="132"/>
      <c r="LOQ3219" s="132"/>
      <c r="LOR3219" s="132"/>
      <c r="LOS3219" s="132"/>
      <c r="LOT3219" s="132"/>
      <c r="LOU3219" s="132"/>
      <c r="LOV3219" s="132"/>
      <c r="LOW3219" s="132"/>
      <c r="LOX3219" s="132"/>
      <c r="LOY3219" s="132"/>
      <c r="LOZ3219" s="132"/>
      <c r="LPA3219" s="132"/>
      <c r="LPB3219" s="132"/>
      <c r="LPC3219" s="132"/>
      <c r="LPD3219" s="132"/>
      <c r="LPE3219" s="132"/>
      <c r="LPF3219" s="132"/>
      <c r="LPG3219" s="132"/>
      <c r="LPH3219" s="132"/>
      <c r="LPI3219" s="132"/>
      <c r="LPJ3219" s="132"/>
      <c r="LPK3219" s="132"/>
      <c r="LPL3219" s="132"/>
      <c r="LPM3219" s="132"/>
      <c r="LPN3219" s="132"/>
      <c r="LPO3219" s="132"/>
      <c r="LPP3219" s="132"/>
      <c r="LPQ3219" s="132"/>
      <c r="LPR3219" s="132"/>
      <c r="LPS3219" s="132"/>
      <c r="LPT3219" s="132"/>
      <c r="LPU3219" s="132"/>
      <c r="LPV3219" s="132"/>
      <c r="LPW3219" s="132"/>
      <c r="LPX3219" s="132"/>
      <c r="LPY3219" s="132"/>
      <c r="LPZ3219" s="132"/>
      <c r="LQA3219" s="132"/>
      <c r="LQB3219" s="132"/>
      <c r="LQC3219" s="132"/>
      <c r="LQD3219" s="132"/>
      <c r="LQE3219" s="132"/>
      <c r="LQF3219" s="132"/>
      <c r="LQG3219" s="132"/>
      <c r="LQH3219" s="132"/>
      <c r="LQI3219" s="132"/>
      <c r="LQJ3219" s="132"/>
      <c r="LQK3219" s="132"/>
      <c r="LQL3219" s="132"/>
      <c r="LQM3219" s="132"/>
      <c r="LQN3219" s="132"/>
      <c r="LQO3219" s="132"/>
      <c r="LQP3219" s="132"/>
      <c r="LQQ3219" s="132"/>
      <c r="LQR3219" s="132"/>
      <c r="LQS3219" s="132"/>
      <c r="LQT3219" s="132"/>
      <c r="LQU3219" s="132"/>
      <c r="LQV3219" s="132"/>
      <c r="LQW3219" s="132"/>
      <c r="LQX3219" s="132"/>
      <c r="LQY3219" s="132"/>
      <c r="LQZ3219" s="132"/>
      <c r="LRA3219" s="132"/>
      <c r="LRB3219" s="132"/>
      <c r="LRC3219" s="132"/>
      <c r="LRD3219" s="132"/>
      <c r="LRE3219" s="132"/>
      <c r="LRF3219" s="132"/>
      <c r="LRG3219" s="132"/>
      <c r="LRH3219" s="132"/>
      <c r="LRI3219" s="132"/>
      <c r="LRJ3219" s="132"/>
      <c r="LRK3219" s="132"/>
      <c r="LRL3219" s="132"/>
      <c r="LRM3219" s="132"/>
      <c r="LRN3219" s="132"/>
      <c r="LRO3219" s="132"/>
      <c r="LRP3219" s="132"/>
      <c r="LRQ3219" s="132"/>
      <c r="LRR3219" s="132"/>
      <c r="LRS3219" s="132"/>
      <c r="LRT3219" s="132"/>
      <c r="LRU3219" s="132"/>
      <c r="LRV3219" s="132"/>
      <c r="LRW3219" s="132"/>
      <c r="LRX3219" s="132"/>
      <c r="LRY3219" s="132"/>
      <c r="LRZ3219" s="132"/>
      <c r="LSA3219" s="132"/>
      <c r="LSB3219" s="132"/>
      <c r="LSC3219" s="132"/>
      <c r="LSD3219" s="132"/>
      <c r="LSE3219" s="132"/>
      <c r="LSF3219" s="132"/>
      <c r="LSG3219" s="132"/>
      <c r="LSH3219" s="132"/>
      <c r="LSI3219" s="132"/>
      <c r="LSJ3219" s="132"/>
      <c r="LSK3219" s="132"/>
      <c r="LSL3219" s="132"/>
      <c r="LSM3219" s="132"/>
      <c r="LSN3219" s="132"/>
      <c r="LSO3219" s="132"/>
      <c r="LSP3219" s="132"/>
      <c r="LSQ3219" s="132"/>
      <c r="LSR3219" s="132"/>
      <c r="LSS3219" s="132"/>
      <c r="LST3219" s="132"/>
      <c r="LSU3219" s="132"/>
      <c r="LSV3219" s="132"/>
      <c r="LSW3219" s="132"/>
      <c r="LSX3219" s="132"/>
      <c r="LSY3219" s="132"/>
      <c r="LSZ3219" s="132"/>
      <c r="LTA3219" s="132"/>
      <c r="LTB3219" s="132"/>
      <c r="LTC3219" s="132"/>
      <c r="LTD3219" s="132"/>
      <c r="LTE3219" s="132"/>
      <c r="LTF3219" s="132"/>
      <c r="LTG3219" s="132"/>
      <c r="LTH3219" s="132"/>
      <c r="LTI3219" s="132"/>
      <c r="LTJ3219" s="132"/>
      <c r="LTK3219" s="132"/>
      <c r="LTL3219" s="132"/>
      <c r="LTM3219" s="132"/>
      <c r="LTN3219" s="132"/>
      <c r="LTO3219" s="132"/>
      <c r="LTP3219" s="132"/>
      <c r="LTQ3219" s="132"/>
      <c r="LTR3219" s="132"/>
      <c r="LTS3219" s="132"/>
      <c r="LTT3219" s="132"/>
      <c r="LTU3219" s="132"/>
      <c r="LTV3219" s="132"/>
      <c r="LTW3219" s="132"/>
      <c r="LTX3219" s="132"/>
      <c r="LTY3219" s="132"/>
      <c r="LTZ3219" s="132"/>
      <c r="LUA3219" s="132"/>
      <c r="LUB3219" s="132"/>
      <c r="LUC3219" s="132"/>
      <c r="LUD3219" s="132"/>
      <c r="LUE3219" s="132"/>
      <c r="LUF3219" s="132"/>
      <c r="LUG3219" s="132"/>
      <c r="LUH3219" s="132"/>
      <c r="LUI3219" s="132"/>
      <c r="LUJ3219" s="132"/>
      <c r="LUK3219" s="132"/>
      <c r="LUL3219" s="132"/>
      <c r="LUM3219" s="132"/>
      <c r="LUN3219" s="132"/>
      <c r="LUO3219" s="132"/>
      <c r="LUP3219" s="132"/>
      <c r="LUQ3219" s="132"/>
      <c r="LUR3219" s="132"/>
      <c r="LUS3219" s="132"/>
      <c r="LUT3219" s="132"/>
      <c r="LUU3219" s="132"/>
      <c r="LUV3219" s="132"/>
      <c r="LUW3219" s="132"/>
      <c r="LUX3219" s="132"/>
      <c r="LUY3219" s="132"/>
      <c r="LUZ3219" s="132"/>
      <c r="LVA3219" s="132"/>
      <c r="LVB3219" s="132"/>
      <c r="LVC3219" s="132"/>
      <c r="LVD3219" s="132"/>
      <c r="LVE3219" s="132"/>
      <c r="LVF3219" s="132"/>
      <c r="LVG3219" s="132"/>
      <c r="LVH3219" s="132"/>
      <c r="LVI3219" s="132"/>
      <c r="LVJ3219" s="132"/>
      <c r="LVK3219" s="132"/>
      <c r="LVL3219" s="132"/>
      <c r="LVM3219" s="132"/>
      <c r="LVN3219" s="132"/>
      <c r="LVO3219" s="132"/>
      <c r="LVP3219" s="132"/>
      <c r="LVQ3219" s="132"/>
      <c r="LVR3219" s="132"/>
      <c r="LVS3219" s="132"/>
      <c r="LVT3219" s="132"/>
      <c r="LVU3219" s="132"/>
      <c r="LVV3219" s="132"/>
      <c r="LVW3219" s="132"/>
      <c r="LVX3219" s="132"/>
      <c r="LVY3219" s="132"/>
      <c r="LVZ3219" s="132"/>
      <c r="LWA3219" s="132"/>
      <c r="LWB3219" s="132"/>
      <c r="LWC3219" s="132"/>
      <c r="LWD3219" s="132"/>
      <c r="LWE3219" s="132"/>
      <c r="LWF3219" s="132"/>
      <c r="LWG3219" s="132"/>
      <c r="LWH3219" s="132"/>
      <c r="LWI3219" s="132"/>
      <c r="LWJ3219" s="132"/>
      <c r="LWK3219" s="132"/>
      <c r="LWL3219" s="132"/>
      <c r="LWM3219" s="132"/>
      <c r="LWN3219" s="132"/>
      <c r="LWO3219" s="132"/>
      <c r="LWP3219" s="132"/>
      <c r="LWQ3219" s="132"/>
      <c r="LWR3219" s="132"/>
      <c r="LWS3219" s="132"/>
      <c r="LWT3219" s="132"/>
      <c r="LWU3219" s="132"/>
      <c r="LWV3219" s="132"/>
      <c r="LWW3219" s="132"/>
      <c r="LWX3219" s="132"/>
      <c r="LWY3219" s="132"/>
      <c r="LWZ3219" s="132"/>
      <c r="LXA3219" s="132"/>
      <c r="LXB3219" s="132"/>
      <c r="LXC3219" s="132"/>
      <c r="LXD3219" s="132"/>
      <c r="LXE3219" s="132"/>
      <c r="LXF3219" s="132"/>
      <c r="LXG3219" s="132"/>
      <c r="LXH3219" s="132"/>
      <c r="LXI3219" s="132"/>
      <c r="LXJ3219" s="132"/>
      <c r="LXK3219" s="132"/>
      <c r="LXL3219" s="132"/>
      <c r="LXM3219" s="132"/>
      <c r="LXN3219" s="132"/>
      <c r="LXO3219" s="132"/>
      <c r="LXP3219" s="132"/>
      <c r="LXQ3219" s="132"/>
      <c r="LXR3219" s="132"/>
      <c r="LXS3219" s="132"/>
      <c r="LXT3219" s="132"/>
      <c r="LXU3219" s="132"/>
      <c r="LXV3219" s="132"/>
      <c r="LXW3219" s="132"/>
      <c r="LXX3219" s="132"/>
      <c r="LXY3219" s="132"/>
      <c r="LXZ3219" s="132"/>
      <c r="LYA3219" s="132"/>
      <c r="LYB3219" s="132"/>
      <c r="LYC3219" s="132"/>
      <c r="LYD3219" s="132"/>
      <c r="LYE3219" s="132"/>
      <c r="LYF3219" s="132"/>
      <c r="LYG3219" s="132"/>
      <c r="LYH3219" s="132"/>
      <c r="LYI3219" s="132"/>
      <c r="LYJ3219" s="132"/>
      <c r="LYK3219" s="132"/>
      <c r="LYL3219" s="132"/>
      <c r="LYM3219" s="132"/>
      <c r="LYN3219" s="132"/>
      <c r="LYO3219" s="132"/>
      <c r="LYP3219" s="132"/>
      <c r="LYQ3219" s="132"/>
      <c r="LYR3219" s="132"/>
      <c r="LYS3219" s="132"/>
      <c r="LYT3219" s="132"/>
      <c r="LYU3219" s="132"/>
      <c r="LYV3219" s="132"/>
      <c r="LYW3219" s="132"/>
      <c r="LYX3219" s="132"/>
      <c r="LYY3219" s="132"/>
      <c r="LYZ3219" s="132"/>
      <c r="LZA3219" s="132"/>
      <c r="LZB3219" s="132"/>
      <c r="LZC3219" s="132"/>
      <c r="LZD3219" s="132"/>
      <c r="LZE3219" s="132"/>
      <c r="LZF3219" s="132"/>
      <c r="LZG3219" s="132"/>
      <c r="LZH3219" s="132"/>
      <c r="LZI3219" s="132"/>
      <c r="LZJ3219" s="132"/>
      <c r="LZK3219" s="132"/>
      <c r="LZL3219" s="132"/>
      <c r="LZM3219" s="132"/>
      <c r="LZN3219" s="132"/>
      <c r="LZO3219" s="132"/>
      <c r="LZP3219" s="132"/>
      <c r="LZQ3219" s="132"/>
      <c r="LZR3219" s="132"/>
      <c r="LZS3219" s="132"/>
      <c r="LZT3219" s="132"/>
      <c r="LZU3219" s="132"/>
      <c r="LZV3219" s="132"/>
      <c r="LZW3219" s="132"/>
      <c r="LZX3219" s="132"/>
      <c r="LZY3219" s="132"/>
      <c r="LZZ3219" s="132"/>
      <c r="MAA3219" s="132"/>
      <c r="MAB3219" s="132"/>
      <c r="MAC3219" s="132"/>
      <c r="MAD3219" s="132"/>
      <c r="MAE3219" s="132"/>
      <c r="MAF3219" s="132"/>
      <c r="MAG3219" s="132"/>
      <c r="MAH3219" s="132"/>
      <c r="MAI3219" s="132"/>
      <c r="MAJ3219" s="132"/>
      <c r="MAK3219" s="132"/>
      <c r="MAL3219" s="132"/>
      <c r="MAM3219" s="132"/>
      <c r="MAN3219" s="132"/>
      <c r="MAO3219" s="132"/>
      <c r="MAP3219" s="132"/>
      <c r="MAQ3219" s="132"/>
      <c r="MAR3219" s="132"/>
      <c r="MAS3219" s="132"/>
      <c r="MAT3219" s="132"/>
      <c r="MAU3219" s="132"/>
      <c r="MAV3219" s="132"/>
      <c r="MAW3219" s="132"/>
      <c r="MAX3219" s="132"/>
      <c r="MAY3219" s="132"/>
      <c r="MAZ3219" s="132"/>
      <c r="MBA3219" s="132"/>
      <c r="MBB3219" s="132"/>
      <c r="MBC3219" s="132"/>
      <c r="MBD3219" s="132"/>
      <c r="MBE3219" s="132"/>
      <c r="MBF3219" s="132"/>
      <c r="MBG3219" s="132"/>
      <c r="MBH3219" s="132"/>
      <c r="MBI3219" s="132"/>
      <c r="MBJ3219" s="132"/>
      <c r="MBK3219" s="132"/>
      <c r="MBL3219" s="132"/>
      <c r="MBM3219" s="132"/>
      <c r="MBN3219" s="132"/>
      <c r="MBO3219" s="132"/>
      <c r="MBP3219" s="132"/>
      <c r="MBQ3219" s="132"/>
      <c r="MBR3219" s="132"/>
      <c r="MBS3219" s="132"/>
      <c r="MBT3219" s="132"/>
      <c r="MBU3219" s="132"/>
      <c r="MBV3219" s="132"/>
      <c r="MBW3219" s="132"/>
      <c r="MBX3219" s="132"/>
      <c r="MBY3219" s="132"/>
      <c r="MBZ3219" s="132"/>
      <c r="MCA3219" s="132"/>
      <c r="MCB3219" s="132"/>
      <c r="MCC3219" s="132"/>
      <c r="MCD3219" s="132"/>
      <c r="MCE3219" s="132"/>
      <c r="MCF3219" s="132"/>
      <c r="MCG3219" s="132"/>
      <c r="MCH3219" s="132"/>
      <c r="MCI3219" s="132"/>
      <c r="MCJ3219" s="132"/>
      <c r="MCK3219" s="132"/>
      <c r="MCL3219" s="132"/>
      <c r="MCM3219" s="132"/>
      <c r="MCN3219" s="132"/>
      <c r="MCO3219" s="132"/>
      <c r="MCP3219" s="132"/>
      <c r="MCQ3219" s="132"/>
      <c r="MCR3219" s="132"/>
      <c r="MCS3219" s="132"/>
      <c r="MCT3219" s="132"/>
      <c r="MCU3219" s="132"/>
      <c r="MCV3219" s="132"/>
      <c r="MCW3219" s="132"/>
      <c r="MCX3219" s="132"/>
      <c r="MCY3219" s="132"/>
      <c r="MCZ3219" s="132"/>
      <c r="MDA3219" s="132"/>
      <c r="MDB3219" s="132"/>
      <c r="MDC3219" s="132"/>
      <c r="MDD3219" s="132"/>
      <c r="MDE3219" s="132"/>
      <c r="MDF3219" s="132"/>
      <c r="MDG3219" s="132"/>
      <c r="MDH3219" s="132"/>
      <c r="MDI3219" s="132"/>
      <c r="MDJ3219" s="132"/>
      <c r="MDK3219" s="132"/>
      <c r="MDL3219" s="132"/>
      <c r="MDM3219" s="132"/>
      <c r="MDN3219" s="132"/>
      <c r="MDO3219" s="132"/>
      <c r="MDP3219" s="132"/>
      <c r="MDQ3219" s="132"/>
      <c r="MDR3219" s="132"/>
      <c r="MDS3219" s="132"/>
      <c r="MDT3219" s="132"/>
      <c r="MDU3219" s="132"/>
      <c r="MDV3219" s="132"/>
      <c r="MDW3219" s="132"/>
      <c r="MDX3219" s="132"/>
      <c r="MDY3219" s="132"/>
      <c r="MDZ3219" s="132"/>
      <c r="MEA3219" s="132"/>
      <c r="MEB3219" s="132"/>
      <c r="MEC3219" s="132"/>
      <c r="MED3219" s="132"/>
      <c r="MEE3219" s="132"/>
      <c r="MEF3219" s="132"/>
      <c r="MEG3219" s="132"/>
      <c r="MEH3219" s="132"/>
      <c r="MEI3219" s="132"/>
      <c r="MEJ3219" s="132"/>
      <c r="MEK3219" s="132"/>
      <c r="MEL3219" s="132"/>
      <c r="MEM3219" s="132"/>
      <c r="MEN3219" s="132"/>
      <c r="MEO3219" s="132"/>
      <c r="MEP3219" s="132"/>
      <c r="MEQ3219" s="132"/>
      <c r="MER3219" s="132"/>
      <c r="MES3219" s="132"/>
      <c r="MET3219" s="132"/>
      <c r="MEU3219" s="132"/>
      <c r="MEV3219" s="132"/>
      <c r="MEW3219" s="132"/>
      <c r="MEX3219" s="132"/>
      <c r="MEY3219" s="132"/>
      <c r="MEZ3219" s="132"/>
      <c r="MFA3219" s="132"/>
      <c r="MFB3219" s="132"/>
      <c r="MFC3219" s="132"/>
      <c r="MFD3219" s="132"/>
      <c r="MFE3219" s="132"/>
      <c r="MFF3219" s="132"/>
      <c r="MFG3219" s="132"/>
      <c r="MFH3219" s="132"/>
      <c r="MFI3219" s="132"/>
      <c r="MFJ3219" s="132"/>
      <c r="MFK3219" s="132"/>
      <c r="MFL3219" s="132"/>
      <c r="MFM3219" s="132"/>
      <c r="MFN3219" s="132"/>
      <c r="MFO3219" s="132"/>
      <c r="MFP3219" s="132"/>
      <c r="MFQ3219" s="132"/>
      <c r="MFR3219" s="132"/>
      <c r="MFS3219" s="132"/>
      <c r="MFT3219" s="132"/>
      <c r="MFU3219" s="132"/>
      <c r="MFV3219" s="132"/>
      <c r="MFW3219" s="132"/>
      <c r="MFX3219" s="132"/>
      <c r="MFY3219" s="132"/>
      <c r="MFZ3219" s="132"/>
      <c r="MGA3219" s="132"/>
      <c r="MGB3219" s="132"/>
      <c r="MGC3219" s="132"/>
      <c r="MGD3219" s="132"/>
      <c r="MGE3219" s="132"/>
      <c r="MGF3219" s="132"/>
      <c r="MGG3219" s="132"/>
      <c r="MGH3219" s="132"/>
      <c r="MGI3219" s="132"/>
      <c r="MGJ3219" s="132"/>
      <c r="MGK3219" s="132"/>
      <c r="MGL3219" s="132"/>
      <c r="MGM3219" s="132"/>
      <c r="MGN3219" s="132"/>
      <c r="MGO3219" s="132"/>
      <c r="MGP3219" s="132"/>
      <c r="MGQ3219" s="132"/>
      <c r="MGR3219" s="132"/>
      <c r="MGS3219" s="132"/>
      <c r="MGT3219" s="132"/>
      <c r="MGU3219" s="132"/>
      <c r="MGV3219" s="132"/>
      <c r="MGW3219" s="132"/>
      <c r="MGX3219" s="132"/>
      <c r="MGY3219" s="132"/>
      <c r="MGZ3219" s="132"/>
      <c r="MHA3219" s="132"/>
      <c r="MHB3219" s="132"/>
      <c r="MHC3219" s="132"/>
      <c r="MHD3219" s="132"/>
      <c r="MHE3219" s="132"/>
      <c r="MHF3219" s="132"/>
      <c r="MHG3219" s="132"/>
      <c r="MHH3219" s="132"/>
      <c r="MHI3219" s="132"/>
      <c r="MHJ3219" s="132"/>
      <c r="MHK3219" s="132"/>
      <c r="MHL3219" s="132"/>
      <c r="MHM3219" s="132"/>
      <c r="MHN3219" s="132"/>
      <c r="MHO3219" s="132"/>
      <c r="MHP3219" s="132"/>
      <c r="MHQ3219" s="132"/>
      <c r="MHR3219" s="132"/>
      <c r="MHS3219" s="132"/>
      <c r="MHT3219" s="132"/>
      <c r="MHU3219" s="132"/>
      <c r="MHV3219" s="132"/>
      <c r="MHW3219" s="132"/>
      <c r="MHX3219" s="132"/>
      <c r="MHY3219" s="132"/>
      <c r="MHZ3219" s="132"/>
      <c r="MIA3219" s="132"/>
      <c r="MIB3219" s="132"/>
      <c r="MIC3219" s="132"/>
      <c r="MID3219" s="132"/>
      <c r="MIE3219" s="132"/>
      <c r="MIF3219" s="132"/>
      <c r="MIG3219" s="132"/>
      <c r="MIH3219" s="132"/>
      <c r="MII3219" s="132"/>
      <c r="MIJ3219" s="132"/>
      <c r="MIK3219" s="132"/>
      <c r="MIL3219" s="132"/>
      <c r="MIM3219" s="132"/>
      <c r="MIN3219" s="132"/>
      <c r="MIO3219" s="132"/>
      <c r="MIP3219" s="132"/>
      <c r="MIQ3219" s="132"/>
      <c r="MIR3219" s="132"/>
      <c r="MIS3219" s="132"/>
      <c r="MIT3219" s="132"/>
      <c r="MIU3219" s="132"/>
      <c r="MIV3219" s="132"/>
      <c r="MIW3219" s="132"/>
      <c r="MIX3219" s="132"/>
      <c r="MIY3219" s="132"/>
      <c r="MIZ3219" s="132"/>
      <c r="MJA3219" s="132"/>
      <c r="MJB3219" s="132"/>
      <c r="MJC3219" s="132"/>
      <c r="MJD3219" s="132"/>
      <c r="MJE3219" s="132"/>
      <c r="MJF3219" s="132"/>
      <c r="MJG3219" s="132"/>
      <c r="MJH3219" s="132"/>
      <c r="MJI3219" s="132"/>
      <c r="MJJ3219" s="132"/>
      <c r="MJK3219" s="132"/>
      <c r="MJL3219" s="132"/>
      <c r="MJM3219" s="132"/>
      <c r="MJN3219" s="132"/>
      <c r="MJO3219" s="132"/>
      <c r="MJP3219" s="132"/>
      <c r="MJQ3219" s="132"/>
      <c r="MJR3219" s="132"/>
      <c r="MJS3219" s="132"/>
      <c r="MJT3219" s="132"/>
      <c r="MJU3219" s="132"/>
      <c r="MJV3219" s="132"/>
      <c r="MJW3219" s="132"/>
      <c r="MJX3219" s="132"/>
      <c r="MJY3219" s="132"/>
      <c r="MJZ3219" s="132"/>
      <c r="MKA3219" s="132"/>
      <c r="MKB3219" s="132"/>
      <c r="MKC3219" s="132"/>
      <c r="MKD3219" s="132"/>
      <c r="MKE3219" s="132"/>
      <c r="MKF3219" s="132"/>
      <c r="MKG3219" s="132"/>
      <c r="MKH3219" s="132"/>
      <c r="MKI3219" s="132"/>
      <c r="MKJ3219" s="132"/>
      <c r="MKK3219" s="132"/>
      <c r="MKL3219" s="132"/>
      <c r="MKM3219" s="132"/>
      <c r="MKN3219" s="132"/>
      <c r="MKO3219" s="132"/>
      <c r="MKP3219" s="132"/>
      <c r="MKQ3219" s="132"/>
      <c r="MKR3219" s="132"/>
      <c r="MKS3219" s="132"/>
      <c r="MKT3219" s="132"/>
      <c r="MKU3219" s="132"/>
      <c r="MKV3219" s="132"/>
      <c r="MKW3219" s="132"/>
      <c r="MKX3219" s="132"/>
      <c r="MKY3219" s="132"/>
      <c r="MKZ3219" s="132"/>
      <c r="MLA3219" s="132"/>
      <c r="MLB3219" s="132"/>
      <c r="MLC3219" s="132"/>
      <c r="MLD3219" s="132"/>
      <c r="MLE3219" s="132"/>
      <c r="MLF3219" s="132"/>
      <c r="MLG3219" s="132"/>
      <c r="MLH3219" s="132"/>
      <c r="MLI3219" s="132"/>
      <c r="MLJ3219" s="132"/>
      <c r="MLK3219" s="132"/>
      <c r="MLL3219" s="132"/>
      <c r="MLM3219" s="132"/>
      <c r="MLN3219" s="132"/>
      <c r="MLO3219" s="132"/>
      <c r="MLP3219" s="132"/>
      <c r="MLQ3219" s="132"/>
      <c r="MLR3219" s="132"/>
      <c r="MLS3219" s="132"/>
      <c r="MLT3219" s="132"/>
      <c r="MLU3219" s="132"/>
      <c r="MLV3219" s="132"/>
      <c r="MLW3219" s="132"/>
      <c r="MLX3219" s="132"/>
      <c r="MLY3219" s="132"/>
      <c r="MLZ3219" s="132"/>
      <c r="MMA3219" s="132"/>
      <c r="MMB3219" s="132"/>
      <c r="MMC3219" s="132"/>
      <c r="MMD3219" s="132"/>
      <c r="MME3219" s="132"/>
      <c r="MMF3219" s="132"/>
      <c r="MMG3219" s="132"/>
      <c r="MMH3219" s="132"/>
      <c r="MMI3219" s="132"/>
      <c r="MMJ3219" s="132"/>
      <c r="MMK3219" s="132"/>
      <c r="MML3219" s="132"/>
      <c r="MMM3219" s="132"/>
      <c r="MMN3219" s="132"/>
      <c r="MMO3219" s="132"/>
      <c r="MMP3219" s="132"/>
      <c r="MMQ3219" s="132"/>
      <c r="MMR3219" s="132"/>
      <c r="MMS3219" s="132"/>
      <c r="MMT3219" s="132"/>
      <c r="MMU3219" s="132"/>
      <c r="MMV3219" s="132"/>
      <c r="MMW3219" s="132"/>
      <c r="MMX3219" s="132"/>
      <c r="MMY3219" s="132"/>
      <c r="MMZ3219" s="132"/>
      <c r="MNA3219" s="132"/>
      <c r="MNB3219" s="132"/>
      <c r="MNC3219" s="132"/>
      <c r="MND3219" s="132"/>
      <c r="MNE3219" s="132"/>
      <c r="MNF3219" s="132"/>
      <c r="MNG3219" s="132"/>
      <c r="MNH3219" s="132"/>
      <c r="MNI3219" s="132"/>
      <c r="MNJ3219" s="132"/>
      <c r="MNK3219" s="132"/>
      <c r="MNL3219" s="132"/>
      <c r="MNM3219" s="132"/>
      <c r="MNN3219" s="132"/>
      <c r="MNO3219" s="132"/>
      <c r="MNP3219" s="132"/>
      <c r="MNQ3219" s="132"/>
      <c r="MNR3219" s="132"/>
      <c r="MNS3219" s="132"/>
      <c r="MNT3219" s="132"/>
      <c r="MNU3219" s="132"/>
      <c r="MNV3219" s="132"/>
      <c r="MNW3219" s="132"/>
      <c r="MNX3219" s="132"/>
      <c r="MNY3219" s="132"/>
      <c r="MNZ3219" s="132"/>
      <c r="MOA3219" s="132"/>
      <c r="MOB3219" s="132"/>
      <c r="MOC3219" s="132"/>
      <c r="MOD3219" s="132"/>
      <c r="MOE3219" s="132"/>
      <c r="MOF3219" s="132"/>
      <c r="MOG3219" s="132"/>
      <c r="MOH3219" s="132"/>
      <c r="MOI3219" s="132"/>
      <c r="MOJ3219" s="132"/>
      <c r="MOK3219" s="132"/>
      <c r="MOL3219" s="132"/>
      <c r="MOM3219" s="132"/>
      <c r="MON3219" s="132"/>
      <c r="MOO3219" s="132"/>
      <c r="MOP3219" s="132"/>
      <c r="MOQ3219" s="132"/>
      <c r="MOR3219" s="132"/>
      <c r="MOS3219" s="132"/>
      <c r="MOT3219" s="132"/>
      <c r="MOU3219" s="132"/>
      <c r="MOV3219" s="132"/>
      <c r="MOW3219" s="132"/>
      <c r="MOX3219" s="132"/>
      <c r="MOY3219" s="132"/>
      <c r="MOZ3219" s="132"/>
      <c r="MPA3219" s="132"/>
      <c r="MPB3219" s="132"/>
      <c r="MPC3219" s="132"/>
      <c r="MPD3219" s="132"/>
      <c r="MPE3219" s="132"/>
      <c r="MPF3219" s="132"/>
      <c r="MPG3219" s="132"/>
      <c r="MPH3219" s="132"/>
      <c r="MPI3219" s="132"/>
      <c r="MPJ3219" s="132"/>
      <c r="MPK3219" s="132"/>
      <c r="MPL3219" s="132"/>
      <c r="MPM3219" s="132"/>
      <c r="MPN3219" s="132"/>
      <c r="MPO3219" s="132"/>
      <c r="MPP3219" s="132"/>
      <c r="MPQ3219" s="132"/>
      <c r="MPR3219" s="132"/>
      <c r="MPS3219" s="132"/>
      <c r="MPT3219" s="132"/>
      <c r="MPU3219" s="132"/>
      <c r="MPV3219" s="132"/>
      <c r="MPW3219" s="132"/>
      <c r="MPX3219" s="132"/>
      <c r="MPY3219" s="132"/>
      <c r="MPZ3219" s="132"/>
      <c r="MQA3219" s="132"/>
      <c r="MQB3219" s="132"/>
      <c r="MQC3219" s="132"/>
      <c r="MQD3219" s="132"/>
      <c r="MQE3219" s="132"/>
      <c r="MQF3219" s="132"/>
      <c r="MQG3219" s="132"/>
      <c r="MQH3219" s="132"/>
      <c r="MQI3219" s="132"/>
      <c r="MQJ3219" s="132"/>
      <c r="MQK3219" s="132"/>
      <c r="MQL3219" s="132"/>
      <c r="MQM3219" s="132"/>
      <c r="MQN3219" s="132"/>
      <c r="MQO3219" s="132"/>
      <c r="MQP3219" s="132"/>
      <c r="MQQ3219" s="132"/>
      <c r="MQR3219" s="132"/>
      <c r="MQS3219" s="132"/>
      <c r="MQT3219" s="132"/>
      <c r="MQU3219" s="132"/>
      <c r="MQV3219" s="132"/>
      <c r="MQW3219" s="132"/>
      <c r="MQX3219" s="132"/>
      <c r="MQY3219" s="132"/>
      <c r="MQZ3219" s="132"/>
      <c r="MRA3219" s="132"/>
      <c r="MRB3219" s="132"/>
      <c r="MRC3219" s="132"/>
      <c r="MRD3219" s="132"/>
      <c r="MRE3219" s="132"/>
      <c r="MRF3219" s="132"/>
      <c r="MRG3219" s="132"/>
      <c r="MRH3219" s="132"/>
      <c r="MRI3219" s="132"/>
      <c r="MRJ3219" s="132"/>
      <c r="MRK3219" s="132"/>
      <c r="MRL3219" s="132"/>
      <c r="MRM3219" s="132"/>
      <c r="MRN3219" s="132"/>
      <c r="MRO3219" s="132"/>
      <c r="MRP3219" s="132"/>
      <c r="MRQ3219" s="132"/>
      <c r="MRR3219" s="132"/>
      <c r="MRS3219" s="132"/>
      <c r="MRT3219" s="132"/>
      <c r="MRU3219" s="132"/>
      <c r="MRV3219" s="132"/>
      <c r="MRW3219" s="132"/>
      <c r="MRX3219" s="132"/>
      <c r="MRY3219" s="132"/>
      <c r="MRZ3219" s="132"/>
      <c r="MSA3219" s="132"/>
      <c r="MSB3219" s="132"/>
      <c r="MSC3219" s="132"/>
      <c r="MSD3219" s="132"/>
      <c r="MSE3219" s="132"/>
      <c r="MSF3219" s="132"/>
      <c r="MSG3219" s="132"/>
      <c r="MSH3219" s="132"/>
      <c r="MSI3219" s="132"/>
      <c r="MSJ3219" s="132"/>
      <c r="MSK3219" s="132"/>
      <c r="MSL3219" s="132"/>
      <c r="MSM3219" s="132"/>
      <c r="MSN3219" s="132"/>
      <c r="MSO3219" s="132"/>
      <c r="MSP3219" s="132"/>
      <c r="MSQ3219" s="132"/>
      <c r="MSR3219" s="132"/>
      <c r="MSS3219" s="132"/>
      <c r="MST3219" s="132"/>
      <c r="MSU3219" s="132"/>
      <c r="MSV3219" s="132"/>
      <c r="MSW3219" s="132"/>
      <c r="MSX3219" s="132"/>
      <c r="MSY3219" s="132"/>
      <c r="MSZ3219" s="132"/>
      <c r="MTA3219" s="132"/>
      <c r="MTB3219" s="132"/>
      <c r="MTC3219" s="132"/>
      <c r="MTD3219" s="132"/>
      <c r="MTE3219" s="132"/>
      <c r="MTF3219" s="132"/>
      <c r="MTG3219" s="132"/>
      <c r="MTH3219" s="132"/>
      <c r="MTI3219" s="132"/>
      <c r="MTJ3219" s="132"/>
      <c r="MTK3219" s="132"/>
      <c r="MTL3219" s="132"/>
      <c r="MTM3219" s="132"/>
      <c r="MTN3219" s="132"/>
      <c r="MTO3219" s="132"/>
      <c r="MTP3219" s="132"/>
      <c r="MTQ3219" s="132"/>
      <c r="MTR3219" s="132"/>
      <c r="MTS3219" s="132"/>
      <c r="MTT3219" s="132"/>
      <c r="MTU3219" s="132"/>
      <c r="MTV3219" s="132"/>
      <c r="MTW3219" s="132"/>
      <c r="MTX3219" s="132"/>
      <c r="MTY3219" s="132"/>
      <c r="MTZ3219" s="132"/>
      <c r="MUA3219" s="132"/>
      <c r="MUB3219" s="132"/>
      <c r="MUC3219" s="132"/>
      <c r="MUD3219" s="132"/>
      <c r="MUE3219" s="132"/>
      <c r="MUF3219" s="132"/>
      <c r="MUG3219" s="132"/>
      <c r="MUH3219" s="132"/>
      <c r="MUI3219" s="132"/>
      <c r="MUJ3219" s="132"/>
      <c r="MUK3219" s="132"/>
      <c r="MUL3219" s="132"/>
      <c r="MUM3219" s="132"/>
      <c r="MUN3219" s="132"/>
      <c r="MUO3219" s="132"/>
      <c r="MUP3219" s="132"/>
      <c r="MUQ3219" s="132"/>
      <c r="MUR3219" s="132"/>
      <c r="MUS3219" s="132"/>
      <c r="MUT3219" s="132"/>
      <c r="MUU3219" s="132"/>
      <c r="MUV3219" s="132"/>
      <c r="MUW3219" s="132"/>
      <c r="MUX3219" s="132"/>
      <c r="MUY3219" s="132"/>
      <c r="MUZ3219" s="132"/>
      <c r="MVA3219" s="132"/>
      <c r="MVB3219" s="132"/>
      <c r="MVC3219" s="132"/>
      <c r="MVD3219" s="132"/>
      <c r="MVE3219" s="132"/>
      <c r="MVF3219" s="132"/>
      <c r="MVG3219" s="132"/>
      <c r="MVH3219" s="132"/>
      <c r="MVI3219" s="132"/>
      <c r="MVJ3219" s="132"/>
      <c r="MVK3219" s="132"/>
      <c r="MVL3219" s="132"/>
      <c r="MVM3219" s="132"/>
      <c r="MVN3219" s="132"/>
      <c r="MVO3219" s="132"/>
      <c r="MVP3219" s="132"/>
      <c r="MVQ3219" s="132"/>
      <c r="MVR3219" s="132"/>
      <c r="MVS3219" s="132"/>
      <c r="MVT3219" s="132"/>
      <c r="MVU3219" s="132"/>
      <c r="MVV3219" s="132"/>
      <c r="MVW3219" s="132"/>
      <c r="MVX3219" s="132"/>
      <c r="MVY3219" s="132"/>
      <c r="MVZ3219" s="132"/>
      <c r="MWA3219" s="132"/>
      <c r="MWB3219" s="132"/>
      <c r="MWC3219" s="132"/>
      <c r="MWD3219" s="132"/>
      <c r="MWE3219" s="132"/>
      <c r="MWF3219" s="132"/>
      <c r="MWG3219" s="132"/>
      <c r="MWH3219" s="132"/>
      <c r="MWI3219" s="132"/>
      <c r="MWJ3219" s="132"/>
      <c r="MWK3219" s="132"/>
      <c r="MWL3219" s="132"/>
      <c r="MWM3219" s="132"/>
      <c r="MWN3219" s="132"/>
      <c r="MWO3219" s="132"/>
      <c r="MWP3219" s="132"/>
      <c r="MWQ3219" s="132"/>
      <c r="MWR3219" s="132"/>
      <c r="MWS3219" s="132"/>
      <c r="MWT3219" s="132"/>
      <c r="MWU3219" s="132"/>
      <c r="MWV3219" s="132"/>
      <c r="MWW3219" s="132"/>
      <c r="MWX3219" s="132"/>
      <c r="MWY3219" s="132"/>
      <c r="MWZ3219" s="132"/>
      <c r="MXA3219" s="132"/>
      <c r="MXB3219" s="132"/>
      <c r="MXC3219" s="132"/>
      <c r="MXD3219" s="132"/>
      <c r="MXE3219" s="132"/>
      <c r="MXF3219" s="132"/>
      <c r="MXG3219" s="132"/>
      <c r="MXH3219" s="132"/>
      <c r="MXI3219" s="132"/>
      <c r="MXJ3219" s="132"/>
      <c r="MXK3219" s="132"/>
      <c r="MXL3219" s="132"/>
      <c r="MXM3219" s="132"/>
      <c r="MXN3219" s="132"/>
      <c r="MXO3219" s="132"/>
      <c r="MXP3219" s="132"/>
      <c r="MXQ3219" s="132"/>
      <c r="MXR3219" s="132"/>
      <c r="MXS3219" s="132"/>
      <c r="MXT3219" s="132"/>
      <c r="MXU3219" s="132"/>
      <c r="MXV3219" s="132"/>
      <c r="MXW3219" s="132"/>
      <c r="MXX3219" s="132"/>
      <c r="MXY3219" s="132"/>
      <c r="MXZ3219" s="132"/>
      <c r="MYA3219" s="132"/>
      <c r="MYB3219" s="132"/>
      <c r="MYC3219" s="132"/>
      <c r="MYD3219" s="132"/>
      <c r="MYE3219" s="132"/>
      <c r="MYF3219" s="132"/>
      <c r="MYG3219" s="132"/>
      <c r="MYH3219" s="132"/>
      <c r="MYI3219" s="132"/>
      <c r="MYJ3219" s="132"/>
      <c r="MYK3219" s="132"/>
      <c r="MYL3219" s="132"/>
      <c r="MYM3219" s="132"/>
      <c r="MYN3219" s="132"/>
      <c r="MYO3219" s="132"/>
      <c r="MYP3219" s="132"/>
      <c r="MYQ3219" s="132"/>
      <c r="MYR3219" s="132"/>
      <c r="MYS3219" s="132"/>
      <c r="MYT3219" s="132"/>
      <c r="MYU3219" s="132"/>
      <c r="MYV3219" s="132"/>
      <c r="MYW3219" s="132"/>
      <c r="MYX3219" s="132"/>
      <c r="MYY3219" s="132"/>
      <c r="MYZ3219" s="132"/>
      <c r="MZA3219" s="132"/>
      <c r="MZB3219" s="132"/>
      <c r="MZC3219" s="132"/>
      <c r="MZD3219" s="132"/>
      <c r="MZE3219" s="132"/>
      <c r="MZF3219" s="132"/>
      <c r="MZG3219" s="132"/>
      <c r="MZH3219" s="132"/>
      <c r="MZI3219" s="132"/>
      <c r="MZJ3219" s="132"/>
      <c r="MZK3219" s="132"/>
      <c r="MZL3219" s="132"/>
      <c r="MZM3219" s="132"/>
      <c r="MZN3219" s="132"/>
      <c r="MZO3219" s="132"/>
      <c r="MZP3219" s="132"/>
      <c r="MZQ3219" s="132"/>
      <c r="MZR3219" s="132"/>
      <c r="MZS3219" s="132"/>
      <c r="MZT3219" s="132"/>
      <c r="MZU3219" s="132"/>
      <c r="MZV3219" s="132"/>
      <c r="MZW3219" s="132"/>
      <c r="MZX3219" s="132"/>
      <c r="MZY3219" s="132"/>
      <c r="MZZ3219" s="132"/>
      <c r="NAA3219" s="132"/>
      <c r="NAB3219" s="132"/>
      <c r="NAC3219" s="132"/>
      <c r="NAD3219" s="132"/>
      <c r="NAE3219" s="132"/>
      <c r="NAF3219" s="132"/>
      <c r="NAG3219" s="132"/>
      <c r="NAH3219" s="132"/>
      <c r="NAI3219" s="132"/>
      <c r="NAJ3219" s="132"/>
      <c r="NAK3219" s="132"/>
      <c r="NAL3219" s="132"/>
      <c r="NAM3219" s="132"/>
      <c r="NAN3219" s="132"/>
      <c r="NAO3219" s="132"/>
      <c r="NAP3219" s="132"/>
      <c r="NAQ3219" s="132"/>
      <c r="NAR3219" s="132"/>
      <c r="NAS3219" s="132"/>
      <c r="NAT3219" s="132"/>
      <c r="NAU3219" s="132"/>
      <c r="NAV3219" s="132"/>
      <c r="NAW3219" s="132"/>
      <c r="NAX3219" s="132"/>
      <c r="NAY3219" s="132"/>
      <c r="NAZ3219" s="132"/>
      <c r="NBA3219" s="132"/>
      <c r="NBB3219" s="132"/>
      <c r="NBC3219" s="132"/>
      <c r="NBD3219" s="132"/>
      <c r="NBE3219" s="132"/>
      <c r="NBF3219" s="132"/>
      <c r="NBG3219" s="132"/>
      <c r="NBH3219" s="132"/>
      <c r="NBI3219" s="132"/>
      <c r="NBJ3219" s="132"/>
      <c r="NBK3219" s="132"/>
      <c r="NBL3219" s="132"/>
      <c r="NBM3219" s="132"/>
      <c r="NBN3219" s="132"/>
      <c r="NBO3219" s="132"/>
      <c r="NBP3219" s="132"/>
      <c r="NBQ3219" s="132"/>
      <c r="NBR3219" s="132"/>
      <c r="NBS3219" s="132"/>
      <c r="NBT3219" s="132"/>
      <c r="NBU3219" s="132"/>
      <c r="NBV3219" s="132"/>
      <c r="NBW3219" s="132"/>
      <c r="NBX3219" s="132"/>
      <c r="NBY3219" s="132"/>
      <c r="NBZ3219" s="132"/>
      <c r="NCA3219" s="132"/>
      <c r="NCB3219" s="132"/>
      <c r="NCC3219" s="132"/>
      <c r="NCD3219" s="132"/>
      <c r="NCE3219" s="132"/>
      <c r="NCF3219" s="132"/>
      <c r="NCG3219" s="132"/>
      <c r="NCH3219" s="132"/>
      <c r="NCI3219" s="132"/>
      <c r="NCJ3219" s="132"/>
      <c r="NCK3219" s="132"/>
      <c r="NCL3219" s="132"/>
      <c r="NCM3219" s="132"/>
      <c r="NCN3219" s="132"/>
      <c r="NCO3219" s="132"/>
      <c r="NCP3219" s="132"/>
      <c r="NCQ3219" s="132"/>
      <c r="NCR3219" s="132"/>
      <c r="NCS3219" s="132"/>
      <c r="NCT3219" s="132"/>
      <c r="NCU3219" s="132"/>
      <c r="NCV3219" s="132"/>
      <c r="NCW3219" s="132"/>
      <c r="NCX3219" s="132"/>
      <c r="NCY3219" s="132"/>
      <c r="NCZ3219" s="132"/>
      <c r="NDA3219" s="132"/>
      <c r="NDB3219" s="132"/>
      <c r="NDC3219" s="132"/>
      <c r="NDD3219" s="132"/>
      <c r="NDE3219" s="132"/>
      <c r="NDF3219" s="132"/>
      <c r="NDG3219" s="132"/>
      <c r="NDH3219" s="132"/>
      <c r="NDI3219" s="132"/>
      <c r="NDJ3219" s="132"/>
      <c r="NDK3219" s="132"/>
      <c r="NDL3219" s="132"/>
      <c r="NDM3219" s="132"/>
      <c r="NDN3219" s="132"/>
      <c r="NDO3219" s="132"/>
      <c r="NDP3219" s="132"/>
      <c r="NDQ3219" s="132"/>
      <c r="NDR3219" s="132"/>
      <c r="NDS3219" s="132"/>
      <c r="NDT3219" s="132"/>
      <c r="NDU3219" s="132"/>
      <c r="NDV3219" s="132"/>
      <c r="NDW3219" s="132"/>
      <c r="NDX3219" s="132"/>
      <c r="NDY3219" s="132"/>
      <c r="NDZ3219" s="132"/>
      <c r="NEA3219" s="132"/>
      <c r="NEB3219" s="132"/>
      <c r="NEC3219" s="132"/>
      <c r="NED3219" s="132"/>
      <c r="NEE3219" s="132"/>
      <c r="NEF3219" s="132"/>
      <c r="NEG3219" s="132"/>
      <c r="NEH3219" s="132"/>
      <c r="NEI3219" s="132"/>
      <c r="NEJ3219" s="132"/>
      <c r="NEK3219" s="132"/>
      <c r="NEL3219" s="132"/>
      <c r="NEM3219" s="132"/>
      <c r="NEN3219" s="132"/>
      <c r="NEO3219" s="132"/>
      <c r="NEP3219" s="132"/>
      <c r="NEQ3219" s="132"/>
      <c r="NER3219" s="132"/>
      <c r="NES3219" s="132"/>
      <c r="NET3219" s="132"/>
      <c r="NEU3219" s="132"/>
      <c r="NEV3219" s="132"/>
      <c r="NEW3219" s="132"/>
      <c r="NEX3219" s="132"/>
      <c r="NEY3219" s="132"/>
      <c r="NEZ3219" s="132"/>
      <c r="NFA3219" s="132"/>
      <c r="NFB3219" s="132"/>
      <c r="NFC3219" s="132"/>
      <c r="NFD3219" s="132"/>
      <c r="NFE3219" s="132"/>
      <c r="NFF3219" s="132"/>
      <c r="NFG3219" s="132"/>
      <c r="NFH3219" s="132"/>
      <c r="NFI3219" s="132"/>
      <c r="NFJ3219" s="132"/>
      <c r="NFK3219" s="132"/>
      <c r="NFL3219" s="132"/>
      <c r="NFM3219" s="132"/>
      <c r="NFN3219" s="132"/>
      <c r="NFO3219" s="132"/>
      <c r="NFP3219" s="132"/>
      <c r="NFQ3219" s="132"/>
      <c r="NFR3219" s="132"/>
      <c r="NFS3219" s="132"/>
      <c r="NFT3219" s="132"/>
      <c r="NFU3219" s="132"/>
      <c r="NFV3219" s="132"/>
      <c r="NFW3219" s="132"/>
      <c r="NFX3219" s="132"/>
      <c r="NFY3219" s="132"/>
      <c r="NFZ3219" s="132"/>
      <c r="NGA3219" s="132"/>
      <c r="NGB3219" s="132"/>
      <c r="NGC3219" s="132"/>
      <c r="NGD3219" s="132"/>
      <c r="NGE3219" s="132"/>
      <c r="NGF3219" s="132"/>
      <c r="NGG3219" s="132"/>
      <c r="NGH3219" s="132"/>
      <c r="NGI3219" s="132"/>
      <c r="NGJ3219" s="132"/>
      <c r="NGK3219" s="132"/>
      <c r="NGL3219" s="132"/>
      <c r="NGM3219" s="132"/>
      <c r="NGN3219" s="132"/>
      <c r="NGO3219" s="132"/>
      <c r="NGP3219" s="132"/>
      <c r="NGQ3219" s="132"/>
      <c r="NGR3219" s="132"/>
      <c r="NGS3219" s="132"/>
      <c r="NGT3219" s="132"/>
      <c r="NGU3219" s="132"/>
      <c r="NGV3219" s="132"/>
      <c r="NGW3219" s="132"/>
      <c r="NGX3219" s="132"/>
      <c r="NGY3219" s="132"/>
      <c r="NGZ3219" s="132"/>
      <c r="NHA3219" s="132"/>
      <c r="NHB3219" s="132"/>
      <c r="NHC3219" s="132"/>
      <c r="NHD3219" s="132"/>
      <c r="NHE3219" s="132"/>
      <c r="NHF3219" s="132"/>
      <c r="NHG3219" s="132"/>
      <c r="NHH3219" s="132"/>
      <c r="NHI3219" s="132"/>
      <c r="NHJ3219" s="132"/>
      <c r="NHK3219" s="132"/>
      <c r="NHL3219" s="132"/>
      <c r="NHM3219" s="132"/>
      <c r="NHN3219" s="132"/>
      <c r="NHO3219" s="132"/>
      <c r="NHP3219" s="132"/>
      <c r="NHQ3219" s="132"/>
      <c r="NHR3219" s="132"/>
      <c r="NHS3219" s="132"/>
      <c r="NHT3219" s="132"/>
      <c r="NHU3219" s="132"/>
      <c r="NHV3219" s="132"/>
      <c r="NHW3219" s="132"/>
      <c r="NHX3219" s="132"/>
      <c r="NHY3219" s="132"/>
      <c r="NHZ3219" s="132"/>
      <c r="NIA3219" s="132"/>
      <c r="NIB3219" s="132"/>
      <c r="NIC3219" s="132"/>
      <c r="NID3219" s="132"/>
      <c r="NIE3219" s="132"/>
      <c r="NIF3219" s="132"/>
      <c r="NIG3219" s="132"/>
      <c r="NIH3219" s="132"/>
      <c r="NII3219" s="132"/>
      <c r="NIJ3219" s="132"/>
      <c r="NIK3219" s="132"/>
      <c r="NIL3219" s="132"/>
      <c r="NIM3219" s="132"/>
      <c r="NIN3219" s="132"/>
      <c r="NIO3219" s="132"/>
      <c r="NIP3219" s="132"/>
      <c r="NIQ3219" s="132"/>
      <c r="NIR3219" s="132"/>
      <c r="NIS3219" s="132"/>
      <c r="NIT3219" s="132"/>
      <c r="NIU3219" s="132"/>
      <c r="NIV3219" s="132"/>
      <c r="NIW3219" s="132"/>
      <c r="NIX3219" s="132"/>
      <c r="NIY3219" s="132"/>
      <c r="NIZ3219" s="132"/>
      <c r="NJA3219" s="132"/>
      <c r="NJB3219" s="132"/>
      <c r="NJC3219" s="132"/>
      <c r="NJD3219" s="132"/>
      <c r="NJE3219" s="132"/>
      <c r="NJF3219" s="132"/>
      <c r="NJG3219" s="132"/>
      <c r="NJH3219" s="132"/>
      <c r="NJI3219" s="132"/>
      <c r="NJJ3219" s="132"/>
      <c r="NJK3219" s="132"/>
      <c r="NJL3219" s="132"/>
      <c r="NJM3219" s="132"/>
      <c r="NJN3219" s="132"/>
      <c r="NJO3219" s="132"/>
      <c r="NJP3219" s="132"/>
      <c r="NJQ3219" s="132"/>
      <c r="NJR3219" s="132"/>
      <c r="NJS3219" s="132"/>
      <c r="NJT3219" s="132"/>
      <c r="NJU3219" s="132"/>
      <c r="NJV3219" s="132"/>
      <c r="NJW3219" s="132"/>
      <c r="NJX3219" s="132"/>
      <c r="NJY3219" s="132"/>
      <c r="NJZ3219" s="132"/>
      <c r="NKA3219" s="132"/>
      <c r="NKB3219" s="132"/>
      <c r="NKC3219" s="132"/>
      <c r="NKD3219" s="132"/>
      <c r="NKE3219" s="132"/>
      <c r="NKF3219" s="132"/>
      <c r="NKG3219" s="132"/>
      <c r="NKH3219" s="132"/>
      <c r="NKI3219" s="132"/>
      <c r="NKJ3219" s="132"/>
      <c r="NKK3219" s="132"/>
      <c r="NKL3219" s="132"/>
      <c r="NKM3219" s="132"/>
      <c r="NKN3219" s="132"/>
      <c r="NKO3219" s="132"/>
      <c r="NKP3219" s="132"/>
      <c r="NKQ3219" s="132"/>
      <c r="NKR3219" s="132"/>
      <c r="NKS3219" s="132"/>
      <c r="NKT3219" s="132"/>
      <c r="NKU3219" s="132"/>
      <c r="NKV3219" s="132"/>
      <c r="NKW3219" s="132"/>
      <c r="NKX3219" s="132"/>
      <c r="NKY3219" s="132"/>
      <c r="NKZ3219" s="132"/>
      <c r="NLA3219" s="132"/>
      <c r="NLB3219" s="132"/>
      <c r="NLC3219" s="132"/>
      <c r="NLD3219" s="132"/>
      <c r="NLE3219" s="132"/>
      <c r="NLF3219" s="132"/>
      <c r="NLG3219" s="132"/>
      <c r="NLH3219" s="132"/>
      <c r="NLI3219" s="132"/>
      <c r="NLJ3219" s="132"/>
      <c r="NLK3219" s="132"/>
      <c r="NLL3219" s="132"/>
      <c r="NLM3219" s="132"/>
      <c r="NLN3219" s="132"/>
      <c r="NLO3219" s="132"/>
      <c r="NLP3219" s="132"/>
      <c r="NLQ3219" s="132"/>
      <c r="NLR3219" s="132"/>
      <c r="NLS3219" s="132"/>
      <c r="NLT3219" s="132"/>
      <c r="NLU3219" s="132"/>
      <c r="NLV3219" s="132"/>
      <c r="NLW3219" s="132"/>
      <c r="NLX3219" s="132"/>
      <c r="NLY3219" s="132"/>
      <c r="NLZ3219" s="132"/>
      <c r="NMA3219" s="132"/>
      <c r="NMB3219" s="132"/>
      <c r="NMC3219" s="132"/>
      <c r="NMD3219" s="132"/>
      <c r="NME3219" s="132"/>
      <c r="NMF3219" s="132"/>
      <c r="NMG3219" s="132"/>
      <c r="NMH3219" s="132"/>
      <c r="NMI3219" s="132"/>
      <c r="NMJ3219" s="132"/>
      <c r="NMK3219" s="132"/>
      <c r="NML3219" s="132"/>
      <c r="NMM3219" s="132"/>
      <c r="NMN3219" s="132"/>
      <c r="NMO3219" s="132"/>
      <c r="NMP3219" s="132"/>
      <c r="NMQ3219" s="132"/>
      <c r="NMR3219" s="132"/>
      <c r="NMS3219" s="132"/>
      <c r="NMT3219" s="132"/>
      <c r="NMU3219" s="132"/>
      <c r="NMV3219" s="132"/>
      <c r="NMW3219" s="132"/>
      <c r="NMX3219" s="132"/>
      <c r="NMY3219" s="132"/>
      <c r="NMZ3219" s="132"/>
      <c r="NNA3219" s="132"/>
      <c r="NNB3219" s="132"/>
      <c r="NNC3219" s="132"/>
      <c r="NND3219" s="132"/>
      <c r="NNE3219" s="132"/>
      <c r="NNF3219" s="132"/>
      <c r="NNG3219" s="132"/>
      <c r="NNH3219" s="132"/>
      <c r="NNI3219" s="132"/>
      <c r="NNJ3219" s="132"/>
      <c r="NNK3219" s="132"/>
      <c r="NNL3219" s="132"/>
      <c r="NNM3219" s="132"/>
      <c r="NNN3219" s="132"/>
      <c r="NNO3219" s="132"/>
      <c r="NNP3219" s="132"/>
      <c r="NNQ3219" s="132"/>
      <c r="NNR3219" s="132"/>
      <c r="NNS3219" s="132"/>
      <c r="NNT3219" s="132"/>
      <c r="NNU3219" s="132"/>
      <c r="NNV3219" s="132"/>
      <c r="NNW3219" s="132"/>
      <c r="NNX3219" s="132"/>
      <c r="NNY3219" s="132"/>
      <c r="NNZ3219" s="132"/>
      <c r="NOA3219" s="132"/>
      <c r="NOB3219" s="132"/>
      <c r="NOC3219" s="132"/>
      <c r="NOD3219" s="132"/>
      <c r="NOE3219" s="132"/>
      <c r="NOF3219" s="132"/>
      <c r="NOG3219" s="132"/>
      <c r="NOH3219" s="132"/>
      <c r="NOI3219" s="132"/>
      <c r="NOJ3219" s="132"/>
      <c r="NOK3219" s="132"/>
      <c r="NOL3219" s="132"/>
      <c r="NOM3219" s="132"/>
      <c r="NON3219" s="132"/>
      <c r="NOO3219" s="132"/>
      <c r="NOP3219" s="132"/>
      <c r="NOQ3219" s="132"/>
      <c r="NOR3219" s="132"/>
      <c r="NOS3219" s="132"/>
      <c r="NOT3219" s="132"/>
      <c r="NOU3219" s="132"/>
      <c r="NOV3219" s="132"/>
      <c r="NOW3219" s="132"/>
      <c r="NOX3219" s="132"/>
      <c r="NOY3219" s="132"/>
      <c r="NOZ3219" s="132"/>
      <c r="NPA3219" s="132"/>
      <c r="NPB3219" s="132"/>
      <c r="NPC3219" s="132"/>
      <c r="NPD3219" s="132"/>
      <c r="NPE3219" s="132"/>
      <c r="NPF3219" s="132"/>
      <c r="NPG3219" s="132"/>
      <c r="NPH3219" s="132"/>
      <c r="NPI3219" s="132"/>
      <c r="NPJ3219" s="132"/>
      <c r="NPK3219" s="132"/>
      <c r="NPL3219" s="132"/>
      <c r="NPM3219" s="132"/>
      <c r="NPN3219" s="132"/>
      <c r="NPO3219" s="132"/>
      <c r="NPP3219" s="132"/>
      <c r="NPQ3219" s="132"/>
      <c r="NPR3219" s="132"/>
      <c r="NPS3219" s="132"/>
      <c r="NPT3219" s="132"/>
      <c r="NPU3219" s="132"/>
      <c r="NPV3219" s="132"/>
      <c r="NPW3219" s="132"/>
      <c r="NPX3219" s="132"/>
      <c r="NPY3219" s="132"/>
      <c r="NPZ3219" s="132"/>
      <c r="NQA3219" s="132"/>
      <c r="NQB3219" s="132"/>
      <c r="NQC3219" s="132"/>
      <c r="NQD3219" s="132"/>
      <c r="NQE3219" s="132"/>
      <c r="NQF3219" s="132"/>
      <c r="NQG3219" s="132"/>
      <c r="NQH3219" s="132"/>
      <c r="NQI3219" s="132"/>
      <c r="NQJ3219" s="132"/>
      <c r="NQK3219" s="132"/>
      <c r="NQL3219" s="132"/>
      <c r="NQM3219" s="132"/>
      <c r="NQN3219" s="132"/>
      <c r="NQO3219" s="132"/>
      <c r="NQP3219" s="132"/>
      <c r="NQQ3219" s="132"/>
      <c r="NQR3219" s="132"/>
      <c r="NQS3219" s="132"/>
      <c r="NQT3219" s="132"/>
      <c r="NQU3219" s="132"/>
      <c r="NQV3219" s="132"/>
      <c r="NQW3219" s="132"/>
      <c r="NQX3219" s="132"/>
      <c r="NQY3219" s="132"/>
      <c r="NQZ3219" s="132"/>
      <c r="NRA3219" s="132"/>
      <c r="NRB3219" s="132"/>
      <c r="NRC3219" s="132"/>
      <c r="NRD3219" s="132"/>
      <c r="NRE3219" s="132"/>
      <c r="NRF3219" s="132"/>
      <c r="NRG3219" s="132"/>
      <c r="NRH3219" s="132"/>
      <c r="NRI3219" s="132"/>
      <c r="NRJ3219" s="132"/>
      <c r="NRK3219" s="132"/>
      <c r="NRL3219" s="132"/>
      <c r="NRM3219" s="132"/>
      <c r="NRN3219" s="132"/>
      <c r="NRO3219" s="132"/>
      <c r="NRP3219" s="132"/>
      <c r="NRQ3219" s="132"/>
      <c r="NRR3219" s="132"/>
      <c r="NRS3219" s="132"/>
      <c r="NRT3219" s="132"/>
      <c r="NRU3219" s="132"/>
      <c r="NRV3219" s="132"/>
      <c r="NRW3219" s="132"/>
      <c r="NRX3219" s="132"/>
      <c r="NRY3219" s="132"/>
      <c r="NRZ3219" s="132"/>
      <c r="NSA3219" s="132"/>
      <c r="NSB3219" s="132"/>
      <c r="NSC3219" s="132"/>
      <c r="NSD3219" s="132"/>
      <c r="NSE3219" s="132"/>
      <c r="NSF3219" s="132"/>
      <c r="NSG3219" s="132"/>
      <c r="NSH3219" s="132"/>
      <c r="NSI3219" s="132"/>
      <c r="NSJ3219" s="132"/>
      <c r="NSK3219" s="132"/>
      <c r="NSL3219" s="132"/>
      <c r="NSM3219" s="132"/>
      <c r="NSN3219" s="132"/>
      <c r="NSO3219" s="132"/>
      <c r="NSP3219" s="132"/>
      <c r="NSQ3219" s="132"/>
      <c r="NSR3219" s="132"/>
      <c r="NSS3219" s="132"/>
      <c r="NST3219" s="132"/>
      <c r="NSU3219" s="132"/>
      <c r="NSV3219" s="132"/>
      <c r="NSW3219" s="132"/>
      <c r="NSX3219" s="132"/>
      <c r="NSY3219" s="132"/>
      <c r="NSZ3219" s="132"/>
      <c r="NTA3219" s="132"/>
      <c r="NTB3219" s="132"/>
      <c r="NTC3219" s="132"/>
      <c r="NTD3219" s="132"/>
      <c r="NTE3219" s="132"/>
      <c r="NTF3219" s="132"/>
      <c r="NTG3219" s="132"/>
      <c r="NTH3219" s="132"/>
      <c r="NTI3219" s="132"/>
      <c r="NTJ3219" s="132"/>
      <c r="NTK3219" s="132"/>
      <c r="NTL3219" s="132"/>
      <c r="NTM3219" s="132"/>
      <c r="NTN3219" s="132"/>
      <c r="NTO3219" s="132"/>
      <c r="NTP3219" s="132"/>
      <c r="NTQ3219" s="132"/>
      <c r="NTR3219" s="132"/>
      <c r="NTS3219" s="132"/>
      <c r="NTT3219" s="132"/>
      <c r="NTU3219" s="132"/>
      <c r="NTV3219" s="132"/>
      <c r="NTW3219" s="132"/>
      <c r="NTX3219" s="132"/>
      <c r="NTY3219" s="132"/>
      <c r="NTZ3219" s="132"/>
      <c r="NUA3219" s="132"/>
      <c r="NUB3219" s="132"/>
      <c r="NUC3219" s="132"/>
      <c r="NUD3219" s="132"/>
      <c r="NUE3219" s="132"/>
      <c r="NUF3219" s="132"/>
      <c r="NUG3219" s="132"/>
      <c r="NUH3219" s="132"/>
      <c r="NUI3219" s="132"/>
      <c r="NUJ3219" s="132"/>
      <c r="NUK3219" s="132"/>
      <c r="NUL3219" s="132"/>
      <c r="NUM3219" s="132"/>
      <c r="NUN3219" s="132"/>
      <c r="NUO3219" s="132"/>
      <c r="NUP3219" s="132"/>
      <c r="NUQ3219" s="132"/>
      <c r="NUR3219" s="132"/>
      <c r="NUS3219" s="132"/>
      <c r="NUT3219" s="132"/>
      <c r="NUU3219" s="132"/>
      <c r="NUV3219" s="132"/>
      <c r="NUW3219" s="132"/>
      <c r="NUX3219" s="132"/>
      <c r="NUY3219" s="132"/>
      <c r="NUZ3219" s="132"/>
      <c r="NVA3219" s="132"/>
      <c r="NVB3219" s="132"/>
      <c r="NVC3219" s="132"/>
      <c r="NVD3219" s="132"/>
      <c r="NVE3219" s="132"/>
      <c r="NVF3219" s="132"/>
      <c r="NVG3219" s="132"/>
      <c r="NVH3219" s="132"/>
      <c r="NVI3219" s="132"/>
      <c r="NVJ3219" s="132"/>
      <c r="NVK3219" s="132"/>
      <c r="NVL3219" s="132"/>
      <c r="NVM3219" s="132"/>
      <c r="NVN3219" s="132"/>
      <c r="NVO3219" s="132"/>
      <c r="NVP3219" s="132"/>
      <c r="NVQ3219" s="132"/>
      <c r="NVR3219" s="132"/>
      <c r="NVS3219" s="132"/>
      <c r="NVT3219" s="132"/>
      <c r="NVU3219" s="132"/>
      <c r="NVV3219" s="132"/>
      <c r="NVW3219" s="132"/>
      <c r="NVX3219" s="132"/>
      <c r="NVY3219" s="132"/>
      <c r="NVZ3219" s="132"/>
      <c r="NWA3219" s="132"/>
      <c r="NWB3219" s="132"/>
      <c r="NWC3219" s="132"/>
      <c r="NWD3219" s="132"/>
      <c r="NWE3219" s="132"/>
      <c r="NWF3219" s="132"/>
      <c r="NWG3219" s="132"/>
      <c r="NWH3219" s="132"/>
      <c r="NWI3219" s="132"/>
      <c r="NWJ3219" s="132"/>
      <c r="NWK3219" s="132"/>
      <c r="NWL3219" s="132"/>
      <c r="NWM3219" s="132"/>
      <c r="NWN3219" s="132"/>
      <c r="NWO3219" s="132"/>
      <c r="NWP3219" s="132"/>
      <c r="NWQ3219" s="132"/>
      <c r="NWR3219" s="132"/>
      <c r="NWS3219" s="132"/>
      <c r="NWT3219" s="132"/>
      <c r="NWU3219" s="132"/>
      <c r="NWV3219" s="132"/>
      <c r="NWW3219" s="132"/>
      <c r="NWX3219" s="132"/>
      <c r="NWY3219" s="132"/>
      <c r="NWZ3219" s="132"/>
      <c r="NXA3219" s="132"/>
      <c r="NXB3219" s="132"/>
      <c r="NXC3219" s="132"/>
      <c r="NXD3219" s="132"/>
      <c r="NXE3219" s="132"/>
      <c r="NXF3219" s="132"/>
      <c r="NXG3219" s="132"/>
      <c r="NXH3219" s="132"/>
      <c r="NXI3219" s="132"/>
      <c r="NXJ3219" s="132"/>
      <c r="NXK3219" s="132"/>
      <c r="NXL3219" s="132"/>
      <c r="NXM3219" s="132"/>
      <c r="NXN3219" s="132"/>
      <c r="NXO3219" s="132"/>
      <c r="NXP3219" s="132"/>
      <c r="NXQ3219" s="132"/>
      <c r="NXR3219" s="132"/>
      <c r="NXS3219" s="132"/>
      <c r="NXT3219" s="132"/>
      <c r="NXU3219" s="132"/>
      <c r="NXV3219" s="132"/>
      <c r="NXW3219" s="132"/>
      <c r="NXX3219" s="132"/>
      <c r="NXY3219" s="132"/>
      <c r="NXZ3219" s="132"/>
      <c r="NYA3219" s="132"/>
      <c r="NYB3219" s="132"/>
      <c r="NYC3219" s="132"/>
      <c r="NYD3219" s="132"/>
      <c r="NYE3219" s="132"/>
      <c r="NYF3219" s="132"/>
      <c r="NYG3219" s="132"/>
      <c r="NYH3219" s="132"/>
      <c r="NYI3219" s="132"/>
      <c r="NYJ3219" s="132"/>
      <c r="NYK3219" s="132"/>
      <c r="NYL3219" s="132"/>
      <c r="NYM3219" s="132"/>
      <c r="NYN3219" s="132"/>
      <c r="NYO3219" s="132"/>
      <c r="NYP3219" s="132"/>
      <c r="NYQ3219" s="132"/>
      <c r="NYR3219" s="132"/>
      <c r="NYS3219" s="132"/>
      <c r="NYT3219" s="132"/>
      <c r="NYU3219" s="132"/>
      <c r="NYV3219" s="132"/>
      <c r="NYW3219" s="132"/>
      <c r="NYX3219" s="132"/>
      <c r="NYY3219" s="132"/>
      <c r="NYZ3219" s="132"/>
      <c r="NZA3219" s="132"/>
      <c r="NZB3219" s="132"/>
      <c r="NZC3219" s="132"/>
      <c r="NZD3219" s="132"/>
      <c r="NZE3219" s="132"/>
      <c r="NZF3219" s="132"/>
      <c r="NZG3219" s="132"/>
      <c r="NZH3219" s="132"/>
      <c r="NZI3219" s="132"/>
      <c r="NZJ3219" s="132"/>
      <c r="NZK3219" s="132"/>
      <c r="NZL3219" s="132"/>
      <c r="NZM3219" s="132"/>
      <c r="NZN3219" s="132"/>
      <c r="NZO3219" s="132"/>
      <c r="NZP3219" s="132"/>
      <c r="NZQ3219" s="132"/>
      <c r="NZR3219" s="132"/>
      <c r="NZS3219" s="132"/>
      <c r="NZT3219" s="132"/>
      <c r="NZU3219" s="132"/>
      <c r="NZV3219" s="132"/>
      <c r="NZW3219" s="132"/>
      <c r="NZX3219" s="132"/>
      <c r="NZY3219" s="132"/>
      <c r="NZZ3219" s="132"/>
      <c r="OAA3219" s="132"/>
      <c r="OAB3219" s="132"/>
      <c r="OAC3219" s="132"/>
      <c r="OAD3219" s="132"/>
      <c r="OAE3219" s="132"/>
      <c r="OAF3219" s="132"/>
      <c r="OAG3219" s="132"/>
      <c r="OAH3219" s="132"/>
      <c r="OAI3219" s="132"/>
      <c r="OAJ3219" s="132"/>
      <c r="OAK3219" s="132"/>
      <c r="OAL3219" s="132"/>
      <c r="OAM3219" s="132"/>
      <c r="OAN3219" s="132"/>
      <c r="OAO3219" s="132"/>
      <c r="OAP3219" s="132"/>
      <c r="OAQ3219" s="132"/>
      <c r="OAR3219" s="132"/>
      <c r="OAS3219" s="132"/>
      <c r="OAT3219" s="132"/>
      <c r="OAU3219" s="132"/>
      <c r="OAV3219" s="132"/>
      <c r="OAW3219" s="132"/>
      <c r="OAX3219" s="132"/>
      <c r="OAY3219" s="132"/>
      <c r="OAZ3219" s="132"/>
      <c r="OBA3219" s="132"/>
      <c r="OBB3219" s="132"/>
      <c r="OBC3219" s="132"/>
      <c r="OBD3219" s="132"/>
      <c r="OBE3219" s="132"/>
      <c r="OBF3219" s="132"/>
      <c r="OBG3219" s="132"/>
      <c r="OBH3219" s="132"/>
      <c r="OBI3219" s="132"/>
      <c r="OBJ3219" s="132"/>
      <c r="OBK3219" s="132"/>
      <c r="OBL3219" s="132"/>
      <c r="OBM3219" s="132"/>
      <c r="OBN3219" s="132"/>
      <c r="OBO3219" s="132"/>
      <c r="OBP3219" s="132"/>
      <c r="OBQ3219" s="132"/>
      <c r="OBR3219" s="132"/>
      <c r="OBS3219" s="132"/>
      <c r="OBT3219" s="132"/>
      <c r="OBU3219" s="132"/>
      <c r="OBV3219" s="132"/>
      <c r="OBW3219" s="132"/>
      <c r="OBX3219" s="132"/>
      <c r="OBY3219" s="132"/>
      <c r="OBZ3219" s="132"/>
      <c r="OCA3219" s="132"/>
      <c r="OCB3219" s="132"/>
      <c r="OCC3219" s="132"/>
      <c r="OCD3219" s="132"/>
      <c r="OCE3219" s="132"/>
      <c r="OCF3219" s="132"/>
      <c r="OCG3219" s="132"/>
      <c r="OCH3219" s="132"/>
      <c r="OCI3219" s="132"/>
      <c r="OCJ3219" s="132"/>
      <c r="OCK3219" s="132"/>
      <c r="OCL3219" s="132"/>
      <c r="OCM3219" s="132"/>
      <c r="OCN3219" s="132"/>
      <c r="OCO3219" s="132"/>
      <c r="OCP3219" s="132"/>
      <c r="OCQ3219" s="132"/>
      <c r="OCR3219" s="132"/>
      <c r="OCS3219" s="132"/>
      <c r="OCT3219" s="132"/>
      <c r="OCU3219" s="132"/>
      <c r="OCV3219" s="132"/>
      <c r="OCW3219" s="132"/>
      <c r="OCX3219" s="132"/>
      <c r="OCY3219" s="132"/>
      <c r="OCZ3219" s="132"/>
      <c r="ODA3219" s="132"/>
      <c r="ODB3219" s="132"/>
      <c r="ODC3219" s="132"/>
      <c r="ODD3219" s="132"/>
      <c r="ODE3219" s="132"/>
      <c r="ODF3219" s="132"/>
      <c r="ODG3219" s="132"/>
      <c r="ODH3219" s="132"/>
      <c r="ODI3219" s="132"/>
      <c r="ODJ3219" s="132"/>
      <c r="ODK3219" s="132"/>
      <c r="ODL3219" s="132"/>
      <c r="ODM3219" s="132"/>
      <c r="ODN3219" s="132"/>
      <c r="ODO3219" s="132"/>
      <c r="ODP3219" s="132"/>
      <c r="ODQ3219" s="132"/>
      <c r="ODR3219" s="132"/>
      <c r="ODS3219" s="132"/>
      <c r="ODT3219" s="132"/>
      <c r="ODU3219" s="132"/>
      <c r="ODV3219" s="132"/>
      <c r="ODW3219" s="132"/>
      <c r="ODX3219" s="132"/>
      <c r="ODY3219" s="132"/>
      <c r="ODZ3219" s="132"/>
      <c r="OEA3219" s="132"/>
      <c r="OEB3219" s="132"/>
      <c r="OEC3219" s="132"/>
      <c r="OED3219" s="132"/>
      <c r="OEE3219" s="132"/>
      <c r="OEF3219" s="132"/>
      <c r="OEG3219" s="132"/>
      <c r="OEH3219" s="132"/>
      <c r="OEI3219" s="132"/>
      <c r="OEJ3219" s="132"/>
      <c r="OEK3219" s="132"/>
      <c r="OEL3219" s="132"/>
      <c r="OEM3219" s="132"/>
      <c r="OEN3219" s="132"/>
      <c r="OEO3219" s="132"/>
      <c r="OEP3219" s="132"/>
      <c r="OEQ3219" s="132"/>
      <c r="OER3219" s="132"/>
      <c r="OES3219" s="132"/>
      <c r="OET3219" s="132"/>
      <c r="OEU3219" s="132"/>
      <c r="OEV3219" s="132"/>
      <c r="OEW3219" s="132"/>
      <c r="OEX3219" s="132"/>
      <c r="OEY3219" s="132"/>
      <c r="OEZ3219" s="132"/>
      <c r="OFA3219" s="132"/>
      <c r="OFB3219" s="132"/>
      <c r="OFC3219" s="132"/>
      <c r="OFD3219" s="132"/>
      <c r="OFE3219" s="132"/>
      <c r="OFF3219" s="132"/>
      <c r="OFG3219" s="132"/>
      <c r="OFH3219" s="132"/>
      <c r="OFI3219" s="132"/>
      <c r="OFJ3219" s="132"/>
      <c r="OFK3219" s="132"/>
      <c r="OFL3219" s="132"/>
      <c r="OFM3219" s="132"/>
      <c r="OFN3219" s="132"/>
      <c r="OFO3219" s="132"/>
      <c r="OFP3219" s="132"/>
      <c r="OFQ3219" s="132"/>
      <c r="OFR3219" s="132"/>
      <c r="OFS3219" s="132"/>
      <c r="OFT3219" s="132"/>
      <c r="OFU3219" s="132"/>
      <c r="OFV3219" s="132"/>
      <c r="OFW3219" s="132"/>
      <c r="OFX3219" s="132"/>
      <c r="OFY3219" s="132"/>
      <c r="OFZ3219" s="132"/>
      <c r="OGA3219" s="132"/>
      <c r="OGB3219" s="132"/>
      <c r="OGC3219" s="132"/>
      <c r="OGD3219" s="132"/>
      <c r="OGE3219" s="132"/>
      <c r="OGF3219" s="132"/>
      <c r="OGG3219" s="132"/>
      <c r="OGH3219" s="132"/>
      <c r="OGI3219" s="132"/>
      <c r="OGJ3219" s="132"/>
      <c r="OGK3219" s="132"/>
      <c r="OGL3219" s="132"/>
      <c r="OGM3219" s="132"/>
      <c r="OGN3219" s="132"/>
      <c r="OGO3219" s="132"/>
      <c r="OGP3219" s="132"/>
      <c r="OGQ3219" s="132"/>
      <c r="OGR3219" s="132"/>
      <c r="OGS3219" s="132"/>
      <c r="OGT3219" s="132"/>
      <c r="OGU3219" s="132"/>
      <c r="OGV3219" s="132"/>
      <c r="OGW3219" s="132"/>
      <c r="OGX3219" s="132"/>
      <c r="OGY3219" s="132"/>
      <c r="OGZ3219" s="132"/>
      <c r="OHA3219" s="132"/>
      <c r="OHB3219" s="132"/>
      <c r="OHC3219" s="132"/>
      <c r="OHD3219" s="132"/>
      <c r="OHE3219" s="132"/>
      <c r="OHF3219" s="132"/>
      <c r="OHG3219" s="132"/>
      <c r="OHH3219" s="132"/>
      <c r="OHI3219" s="132"/>
      <c r="OHJ3219" s="132"/>
      <c r="OHK3219" s="132"/>
      <c r="OHL3219" s="132"/>
      <c r="OHM3219" s="132"/>
      <c r="OHN3219" s="132"/>
      <c r="OHO3219" s="132"/>
      <c r="OHP3219" s="132"/>
      <c r="OHQ3219" s="132"/>
      <c r="OHR3219" s="132"/>
      <c r="OHS3219" s="132"/>
      <c r="OHT3219" s="132"/>
      <c r="OHU3219" s="132"/>
      <c r="OHV3219" s="132"/>
      <c r="OHW3219" s="132"/>
      <c r="OHX3219" s="132"/>
      <c r="OHY3219" s="132"/>
      <c r="OHZ3219" s="132"/>
      <c r="OIA3219" s="132"/>
      <c r="OIB3219" s="132"/>
      <c r="OIC3219" s="132"/>
      <c r="OID3219" s="132"/>
      <c r="OIE3219" s="132"/>
      <c r="OIF3219" s="132"/>
      <c r="OIG3219" s="132"/>
      <c r="OIH3219" s="132"/>
      <c r="OII3219" s="132"/>
      <c r="OIJ3219" s="132"/>
      <c r="OIK3219" s="132"/>
      <c r="OIL3219" s="132"/>
      <c r="OIM3219" s="132"/>
      <c r="OIN3219" s="132"/>
      <c r="OIO3219" s="132"/>
      <c r="OIP3219" s="132"/>
      <c r="OIQ3219" s="132"/>
      <c r="OIR3219" s="132"/>
      <c r="OIS3219" s="132"/>
      <c r="OIT3219" s="132"/>
      <c r="OIU3219" s="132"/>
      <c r="OIV3219" s="132"/>
      <c r="OIW3219" s="132"/>
      <c r="OIX3219" s="132"/>
      <c r="OIY3219" s="132"/>
      <c r="OIZ3219" s="132"/>
      <c r="OJA3219" s="132"/>
      <c r="OJB3219" s="132"/>
      <c r="OJC3219" s="132"/>
      <c r="OJD3219" s="132"/>
      <c r="OJE3219" s="132"/>
      <c r="OJF3219" s="132"/>
      <c r="OJG3219" s="132"/>
      <c r="OJH3219" s="132"/>
      <c r="OJI3219" s="132"/>
      <c r="OJJ3219" s="132"/>
      <c r="OJK3219" s="132"/>
      <c r="OJL3219" s="132"/>
      <c r="OJM3219" s="132"/>
      <c r="OJN3219" s="132"/>
      <c r="OJO3219" s="132"/>
      <c r="OJP3219" s="132"/>
      <c r="OJQ3219" s="132"/>
      <c r="OJR3219" s="132"/>
      <c r="OJS3219" s="132"/>
      <c r="OJT3219" s="132"/>
      <c r="OJU3219" s="132"/>
      <c r="OJV3219" s="132"/>
      <c r="OJW3219" s="132"/>
      <c r="OJX3219" s="132"/>
      <c r="OJY3219" s="132"/>
      <c r="OJZ3219" s="132"/>
      <c r="OKA3219" s="132"/>
      <c r="OKB3219" s="132"/>
      <c r="OKC3219" s="132"/>
      <c r="OKD3219" s="132"/>
      <c r="OKE3219" s="132"/>
      <c r="OKF3219" s="132"/>
      <c r="OKG3219" s="132"/>
      <c r="OKH3219" s="132"/>
      <c r="OKI3219" s="132"/>
      <c r="OKJ3219" s="132"/>
      <c r="OKK3219" s="132"/>
      <c r="OKL3219" s="132"/>
      <c r="OKM3219" s="132"/>
      <c r="OKN3219" s="132"/>
      <c r="OKO3219" s="132"/>
      <c r="OKP3219" s="132"/>
      <c r="OKQ3219" s="132"/>
      <c r="OKR3219" s="132"/>
      <c r="OKS3219" s="132"/>
      <c r="OKT3219" s="132"/>
      <c r="OKU3219" s="132"/>
      <c r="OKV3219" s="132"/>
      <c r="OKW3219" s="132"/>
      <c r="OKX3219" s="132"/>
      <c r="OKY3219" s="132"/>
      <c r="OKZ3219" s="132"/>
      <c r="OLA3219" s="132"/>
      <c r="OLB3219" s="132"/>
      <c r="OLC3219" s="132"/>
      <c r="OLD3219" s="132"/>
      <c r="OLE3219" s="132"/>
      <c r="OLF3219" s="132"/>
      <c r="OLG3219" s="132"/>
      <c r="OLH3219" s="132"/>
      <c r="OLI3219" s="132"/>
      <c r="OLJ3219" s="132"/>
      <c r="OLK3219" s="132"/>
      <c r="OLL3219" s="132"/>
      <c r="OLM3219" s="132"/>
      <c r="OLN3219" s="132"/>
      <c r="OLO3219" s="132"/>
      <c r="OLP3219" s="132"/>
      <c r="OLQ3219" s="132"/>
      <c r="OLR3219" s="132"/>
      <c r="OLS3219" s="132"/>
      <c r="OLT3219" s="132"/>
      <c r="OLU3219" s="132"/>
      <c r="OLV3219" s="132"/>
      <c r="OLW3219" s="132"/>
      <c r="OLX3219" s="132"/>
      <c r="OLY3219" s="132"/>
      <c r="OLZ3219" s="132"/>
      <c r="OMA3219" s="132"/>
      <c r="OMB3219" s="132"/>
      <c r="OMC3219" s="132"/>
      <c r="OMD3219" s="132"/>
      <c r="OME3219" s="132"/>
      <c r="OMF3219" s="132"/>
      <c r="OMG3219" s="132"/>
      <c r="OMH3219" s="132"/>
      <c r="OMI3219" s="132"/>
      <c r="OMJ3219" s="132"/>
      <c r="OMK3219" s="132"/>
      <c r="OML3219" s="132"/>
      <c r="OMM3219" s="132"/>
      <c r="OMN3219" s="132"/>
      <c r="OMO3219" s="132"/>
      <c r="OMP3219" s="132"/>
      <c r="OMQ3219" s="132"/>
      <c r="OMR3219" s="132"/>
      <c r="OMS3219" s="132"/>
      <c r="OMT3219" s="132"/>
      <c r="OMU3219" s="132"/>
      <c r="OMV3219" s="132"/>
      <c r="OMW3219" s="132"/>
      <c r="OMX3219" s="132"/>
      <c r="OMY3219" s="132"/>
      <c r="OMZ3219" s="132"/>
      <c r="ONA3219" s="132"/>
      <c r="ONB3219" s="132"/>
      <c r="ONC3219" s="132"/>
      <c r="OND3219" s="132"/>
      <c r="ONE3219" s="132"/>
      <c r="ONF3219" s="132"/>
      <c r="ONG3219" s="132"/>
      <c r="ONH3219" s="132"/>
      <c r="ONI3219" s="132"/>
      <c r="ONJ3219" s="132"/>
      <c r="ONK3219" s="132"/>
      <c r="ONL3219" s="132"/>
      <c r="ONM3219" s="132"/>
      <c r="ONN3219" s="132"/>
      <c r="ONO3219" s="132"/>
      <c r="ONP3219" s="132"/>
      <c r="ONQ3219" s="132"/>
      <c r="ONR3219" s="132"/>
      <c r="ONS3219" s="132"/>
      <c r="ONT3219" s="132"/>
      <c r="ONU3219" s="132"/>
      <c r="ONV3219" s="132"/>
      <c r="ONW3219" s="132"/>
      <c r="ONX3219" s="132"/>
      <c r="ONY3219" s="132"/>
      <c r="ONZ3219" s="132"/>
      <c r="OOA3219" s="132"/>
      <c r="OOB3219" s="132"/>
      <c r="OOC3219" s="132"/>
      <c r="OOD3219" s="132"/>
      <c r="OOE3219" s="132"/>
      <c r="OOF3219" s="132"/>
      <c r="OOG3219" s="132"/>
      <c r="OOH3219" s="132"/>
      <c r="OOI3219" s="132"/>
      <c r="OOJ3219" s="132"/>
      <c r="OOK3219" s="132"/>
      <c r="OOL3219" s="132"/>
      <c r="OOM3219" s="132"/>
      <c r="OON3219" s="132"/>
      <c r="OOO3219" s="132"/>
      <c r="OOP3219" s="132"/>
      <c r="OOQ3219" s="132"/>
      <c r="OOR3219" s="132"/>
      <c r="OOS3219" s="132"/>
      <c r="OOT3219" s="132"/>
      <c r="OOU3219" s="132"/>
      <c r="OOV3219" s="132"/>
      <c r="OOW3219" s="132"/>
      <c r="OOX3219" s="132"/>
      <c r="OOY3219" s="132"/>
      <c r="OOZ3219" s="132"/>
      <c r="OPA3219" s="132"/>
      <c r="OPB3219" s="132"/>
      <c r="OPC3219" s="132"/>
      <c r="OPD3219" s="132"/>
      <c r="OPE3219" s="132"/>
      <c r="OPF3219" s="132"/>
      <c r="OPG3219" s="132"/>
      <c r="OPH3219" s="132"/>
      <c r="OPI3219" s="132"/>
      <c r="OPJ3219" s="132"/>
      <c r="OPK3219" s="132"/>
      <c r="OPL3219" s="132"/>
      <c r="OPM3219" s="132"/>
      <c r="OPN3219" s="132"/>
      <c r="OPO3219" s="132"/>
      <c r="OPP3219" s="132"/>
      <c r="OPQ3219" s="132"/>
      <c r="OPR3219" s="132"/>
      <c r="OPS3219" s="132"/>
      <c r="OPT3219" s="132"/>
      <c r="OPU3219" s="132"/>
      <c r="OPV3219" s="132"/>
      <c r="OPW3219" s="132"/>
      <c r="OPX3219" s="132"/>
      <c r="OPY3219" s="132"/>
      <c r="OPZ3219" s="132"/>
      <c r="OQA3219" s="132"/>
      <c r="OQB3219" s="132"/>
      <c r="OQC3219" s="132"/>
      <c r="OQD3219" s="132"/>
      <c r="OQE3219" s="132"/>
      <c r="OQF3219" s="132"/>
      <c r="OQG3219" s="132"/>
      <c r="OQH3219" s="132"/>
      <c r="OQI3219" s="132"/>
      <c r="OQJ3219" s="132"/>
      <c r="OQK3219" s="132"/>
      <c r="OQL3219" s="132"/>
      <c r="OQM3219" s="132"/>
      <c r="OQN3219" s="132"/>
      <c r="OQO3219" s="132"/>
      <c r="OQP3219" s="132"/>
      <c r="OQQ3219" s="132"/>
      <c r="OQR3219" s="132"/>
      <c r="OQS3219" s="132"/>
      <c r="OQT3219" s="132"/>
      <c r="OQU3219" s="132"/>
      <c r="OQV3219" s="132"/>
      <c r="OQW3219" s="132"/>
      <c r="OQX3219" s="132"/>
      <c r="OQY3219" s="132"/>
      <c r="OQZ3219" s="132"/>
      <c r="ORA3219" s="132"/>
      <c r="ORB3219" s="132"/>
      <c r="ORC3219" s="132"/>
      <c r="ORD3219" s="132"/>
      <c r="ORE3219" s="132"/>
      <c r="ORF3219" s="132"/>
      <c r="ORG3219" s="132"/>
      <c r="ORH3219" s="132"/>
      <c r="ORI3219" s="132"/>
      <c r="ORJ3219" s="132"/>
      <c r="ORK3219" s="132"/>
      <c r="ORL3219" s="132"/>
      <c r="ORM3219" s="132"/>
      <c r="ORN3219" s="132"/>
      <c r="ORO3219" s="132"/>
      <c r="ORP3219" s="132"/>
      <c r="ORQ3219" s="132"/>
      <c r="ORR3219" s="132"/>
      <c r="ORS3219" s="132"/>
      <c r="ORT3219" s="132"/>
      <c r="ORU3219" s="132"/>
      <c r="ORV3219" s="132"/>
      <c r="ORW3219" s="132"/>
      <c r="ORX3219" s="132"/>
      <c r="ORY3219" s="132"/>
      <c r="ORZ3219" s="132"/>
      <c r="OSA3219" s="132"/>
      <c r="OSB3219" s="132"/>
      <c r="OSC3219" s="132"/>
      <c r="OSD3219" s="132"/>
      <c r="OSE3219" s="132"/>
      <c r="OSF3219" s="132"/>
      <c r="OSG3219" s="132"/>
      <c r="OSH3219" s="132"/>
      <c r="OSI3219" s="132"/>
      <c r="OSJ3219" s="132"/>
      <c r="OSK3219" s="132"/>
      <c r="OSL3219" s="132"/>
      <c r="OSM3219" s="132"/>
      <c r="OSN3219" s="132"/>
      <c r="OSO3219" s="132"/>
      <c r="OSP3219" s="132"/>
      <c r="OSQ3219" s="132"/>
      <c r="OSR3219" s="132"/>
      <c r="OSS3219" s="132"/>
      <c r="OST3219" s="132"/>
      <c r="OSU3219" s="132"/>
      <c r="OSV3219" s="132"/>
      <c r="OSW3219" s="132"/>
      <c r="OSX3219" s="132"/>
      <c r="OSY3219" s="132"/>
      <c r="OSZ3219" s="132"/>
      <c r="OTA3219" s="132"/>
      <c r="OTB3219" s="132"/>
      <c r="OTC3219" s="132"/>
      <c r="OTD3219" s="132"/>
      <c r="OTE3219" s="132"/>
      <c r="OTF3219" s="132"/>
      <c r="OTG3219" s="132"/>
      <c r="OTH3219" s="132"/>
      <c r="OTI3219" s="132"/>
      <c r="OTJ3219" s="132"/>
      <c r="OTK3219" s="132"/>
      <c r="OTL3219" s="132"/>
      <c r="OTM3219" s="132"/>
      <c r="OTN3219" s="132"/>
      <c r="OTO3219" s="132"/>
      <c r="OTP3219" s="132"/>
      <c r="OTQ3219" s="132"/>
      <c r="OTR3219" s="132"/>
      <c r="OTS3219" s="132"/>
      <c r="OTT3219" s="132"/>
      <c r="OTU3219" s="132"/>
      <c r="OTV3219" s="132"/>
      <c r="OTW3219" s="132"/>
      <c r="OTX3219" s="132"/>
      <c r="OTY3219" s="132"/>
      <c r="OTZ3219" s="132"/>
      <c r="OUA3219" s="132"/>
      <c r="OUB3219" s="132"/>
      <c r="OUC3219" s="132"/>
      <c r="OUD3219" s="132"/>
      <c r="OUE3219" s="132"/>
      <c r="OUF3219" s="132"/>
      <c r="OUG3219" s="132"/>
      <c r="OUH3219" s="132"/>
      <c r="OUI3219" s="132"/>
      <c r="OUJ3219" s="132"/>
      <c r="OUK3219" s="132"/>
      <c r="OUL3219" s="132"/>
      <c r="OUM3219" s="132"/>
      <c r="OUN3219" s="132"/>
      <c r="OUO3219" s="132"/>
      <c r="OUP3219" s="132"/>
      <c r="OUQ3219" s="132"/>
      <c r="OUR3219" s="132"/>
      <c r="OUS3219" s="132"/>
      <c r="OUT3219" s="132"/>
      <c r="OUU3219" s="132"/>
      <c r="OUV3219" s="132"/>
      <c r="OUW3219" s="132"/>
      <c r="OUX3219" s="132"/>
      <c r="OUY3219" s="132"/>
      <c r="OUZ3219" s="132"/>
      <c r="OVA3219" s="132"/>
      <c r="OVB3219" s="132"/>
      <c r="OVC3219" s="132"/>
      <c r="OVD3219" s="132"/>
      <c r="OVE3219" s="132"/>
      <c r="OVF3219" s="132"/>
      <c r="OVG3219" s="132"/>
      <c r="OVH3219" s="132"/>
      <c r="OVI3219" s="132"/>
      <c r="OVJ3219" s="132"/>
      <c r="OVK3219" s="132"/>
      <c r="OVL3219" s="132"/>
      <c r="OVM3219" s="132"/>
      <c r="OVN3219" s="132"/>
      <c r="OVO3219" s="132"/>
      <c r="OVP3219" s="132"/>
      <c r="OVQ3219" s="132"/>
      <c r="OVR3219" s="132"/>
      <c r="OVS3219" s="132"/>
      <c r="OVT3219" s="132"/>
      <c r="OVU3219" s="132"/>
      <c r="OVV3219" s="132"/>
      <c r="OVW3219" s="132"/>
      <c r="OVX3219" s="132"/>
      <c r="OVY3219" s="132"/>
      <c r="OVZ3219" s="132"/>
      <c r="OWA3219" s="132"/>
      <c r="OWB3219" s="132"/>
      <c r="OWC3219" s="132"/>
      <c r="OWD3219" s="132"/>
      <c r="OWE3219" s="132"/>
      <c r="OWF3219" s="132"/>
      <c r="OWG3219" s="132"/>
      <c r="OWH3219" s="132"/>
      <c r="OWI3219" s="132"/>
      <c r="OWJ3219" s="132"/>
      <c r="OWK3219" s="132"/>
      <c r="OWL3219" s="132"/>
      <c r="OWM3219" s="132"/>
      <c r="OWN3219" s="132"/>
      <c r="OWO3219" s="132"/>
      <c r="OWP3219" s="132"/>
      <c r="OWQ3219" s="132"/>
      <c r="OWR3219" s="132"/>
      <c r="OWS3219" s="132"/>
      <c r="OWT3219" s="132"/>
      <c r="OWU3219" s="132"/>
      <c r="OWV3219" s="132"/>
      <c r="OWW3219" s="132"/>
      <c r="OWX3219" s="132"/>
      <c r="OWY3219" s="132"/>
      <c r="OWZ3219" s="132"/>
      <c r="OXA3219" s="132"/>
      <c r="OXB3219" s="132"/>
      <c r="OXC3219" s="132"/>
      <c r="OXD3219" s="132"/>
      <c r="OXE3219" s="132"/>
      <c r="OXF3219" s="132"/>
      <c r="OXG3219" s="132"/>
      <c r="OXH3219" s="132"/>
      <c r="OXI3219" s="132"/>
      <c r="OXJ3219" s="132"/>
      <c r="OXK3219" s="132"/>
      <c r="OXL3219" s="132"/>
      <c r="OXM3219" s="132"/>
      <c r="OXN3219" s="132"/>
      <c r="OXO3219" s="132"/>
      <c r="OXP3219" s="132"/>
      <c r="OXQ3219" s="132"/>
      <c r="OXR3219" s="132"/>
      <c r="OXS3219" s="132"/>
      <c r="OXT3219" s="132"/>
      <c r="OXU3219" s="132"/>
      <c r="OXV3219" s="132"/>
      <c r="OXW3219" s="132"/>
      <c r="OXX3219" s="132"/>
      <c r="OXY3219" s="132"/>
      <c r="OXZ3219" s="132"/>
      <c r="OYA3219" s="132"/>
      <c r="OYB3219" s="132"/>
      <c r="OYC3219" s="132"/>
      <c r="OYD3219" s="132"/>
      <c r="OYE3219" s="132"/>
      <c r="OYF3219" s="132"/>
      <c r="OYG3219" s="132"/>
      <c r="OYH3219" s="132"/>
      <c r="OYI3219" s="132"/>
      <c r="OYJ3219" s="132"/>
      <c r="OYK3219" s="132"/>
      <c r="OYL3219" s="132"/>
      <c r="OYM3219" s="132"/>
      <c r="OYN3219" s="132"/>
      <c r="OYO3219" s="132"/>
      <c r="OYP3219" s="132"/>
      <c r="OYQ3219" s="132"/>
      <c r="OYR3219" s="132"/>
      <c r="OYS3219" s="132"/>
      <c r="OYT3219" s="132"/>
      <c r="OYU3219" s="132"/>
      <c r="OYV3219" s="132"/>
      <c r="OYW3219" s="132"/>
      <c r="OYX3219" s="132"/>
      <c r="OYY3219" s="132"/>
      <c r="OYZ3219" s="132"/>
      <c r="OZA3219" s="132"/>
      <c r="OZB3219" s="132"/>
      <c r="OZC3219" s="132"/>
      <c r="OZD3219" s="132"/>
      <c r="OZE3219" s="132"/>
      <c r="OZF3219" s="132"/>
      <c r="OZG3219" s="132"/>
      <c r="OZH3219" s="132"/>
      <c r="OZI3219" s="132"/>
      <c r="OZJ3219" s="132"/>
      <c r="OZK3219" s="132"/>
      <c r="OZL3219" s="132"/>
      <c r="OZM3219" s="132"/>
      <c r="OZN3219" s="132"/>
      <c r="OZO3219" s="132"/>
      <c r="OZP3219" s="132"/>
      <c r="OZQ3219" s="132"/>
      <c r="OZR3219" s="132"/>
      <c r="OZS3219" s="132"/>
      <c r="OZT3219" s="132"/>
      <c r="OZU3219" s="132"/>
      <c r="OZV3219" s="132"/>
      <c r="OZW3219" s="132"/>
      <c r="OZX3219" s="132"/>
      <c r="OZY3219" s="132"/>
      <c r="OZZ3219" s="132"/>
      <c r="PAA3219" s="132"/>
      <c r="PAB3219" s="132"/>
      <c r="PAC3219" s="132"/>
      <c r="PAD3219" s="132"/>
      <c r="PAE3219" s="132"/>
      <c r="PAF3219" s="132"/>
      <c r="PAG3219" s="132"/>
      <c r="PAH3219" s="132"/>
      <c r="PAI3219" s="132"/>
      <c r="PAJ3219" s="132"/>
      <c r="PAK3219" s="132"/>
      <c r="PAL3219" s="132"/>
      <c r="PAM3219" s="132"/>
      <c r="PAN3219" s="132"/>
      <c r="PAO3219" s="132"/>
      <c r="PAP3219" s="132"/>
      <c r="PAQ3219" s="132"/>
      <c r="PAR3219" s="132"/>
      <c r="PAS3219" s="132"/>
      <c r="PAT3219" s="132"/>
      <c r="PAU3219" s="132"/>
      <c r="PAV3219" s="132"/>
      <c r="PAW3219" s="132"/>
      <c r="PAX3219" s="132"/>
      <c r="PAY3219" s="132"/>
      <c r="PAZ3219" s="132"/>
      <c r="PBA3219" s="132"/>
      <c r="PBB3219" s="132"/>
      <c r="PBC3219" s="132"/>
      <c r="PBD3219" s="132"/>
      <c r="PBE3219" s="132"/>
      <c r="PBF3219" s="132"/>
      <c r="PBG3219" s="132"/>
      <c r="PBH3219" s="132"/>
      <c r="PBI3219" s="132"/>
      <c r="PBJ3219" s="132"/>
      <c r="PBK3219" s="132"/>
      <c r="PBL3219" s="132"/>
      <c r="PBM3219" s="132"/>
      <c r="PBN3219" s="132"/>
      <c r="PBO3219" s="132"/>
      <c r="PBP3219" s="132"/>
      <c r="PBQ3219" s="132"/>
      <c r="PBR3219" s="132"/>
      <c r="PBS3219" s="132"/>
      <c r="PBT3219" s="132"/>
      <c r="PBU3219" s="132"/>
      <c r="PBV3219" s="132"/>
      <c r="PBW3219" s="132"/>
      <c r="PBX3219" s="132"/>
      <c r="PBY3219" s="132"/>
      <c r="PBZ3219" s="132"/>
      <c r="PCA3219" s="132"/>
      <c r="PCB3219" s="132"/>
      <c r="PCC3219" s="132"/>
      <c r="PCD3219" s="132"/>
      <c r="PCE3219" s="132"/>
      <c r="PCF3219" s="132"/>
      <c r="PCG3219" s="132"/>
      <c r="PCH3219" s="132"/>
      <c r="PCI3219" s="132"/>
      <c r="PCJ3219" s="132"/>
      <c r="PCK3219" s="132"/>
      <c r="PCL3219" s="132"/>
      <c r="PCM3219" s="132"/>
      <c r="PCN3219" s="132"/>
      <c r="PCO3219" s="132"/>
      <c r="PCP3219" s="132"/>
      <c r="PCQ3219" s="132"/>
      <c r="PCR3219" s="132"/>
      <c r="PCS3219" s="132"/>
      <c r="PCT3219" s="132"/>
      <c r="PCU3219" s="132"/>
      <c r="PCV3219" s="132"/>
      <c r="PCW3219" s="132"/>
      <c r="PCX3219" s="132"/>
      <c r="PCY3219" s="132"/>
      <c r="PCZ3219" s="132"/>
      <c r="PDA3219" s="132"/>
      <c r="PDB3219" s="132"/>
      <c r="PDC3219" s="132"/>
      <c r="PDD3219" s="132"/>
      <c r="PDE3219" s="132"/>
      <c r="PDF3219" s="132"/>
      <c r="PDG3219" s="132"/>
      <c r="PDH3219" s="132"/>
      <c r="PDI3219" s="132"/>
      <c r="PDJ3219" s="132"/>
      <c r="PDK3219" s="132"/>
      <c r="PDL3219" s="132"/>
      <c r="PDM3219" s="132"/>
      <c r="PDN3219" s="132"/>
      <c r="PDO3219" s="132"/>
      <c r="PDP3219" s="132"/>
      <c r="PDQ3219" s="132"/>
      <c r="PDR3219" s="132"/>
      <c r="PDS3219" s="132"/>
      <c r="PDT3219" s="132"/>
      <c r="PDU3219" s="132"/>
      <c r="PDV3219" s="132"/>
      <c r="PDW3219" s="132"/>
      <c r="PDX3219" s="132"/>
      <c r="PDY3219" s="132"/>
      <c r="PDZ3219" s="132"/>
      <c r="PEA3219" s="132"/>
      <c r="PEB3219" s="132"/>
      <c r="PEC3219" s="132"/>
      <c r="PED3219" s="132"/>
      <c r="PEE3219" s="132"/>
      <c r="PEF3219" s="132"/>
      <c r="PEG3219" s="132"/>
      <c r="PEH3219" s="132"/>
      <c r="PEI3219" s="132"/>
      <c r="PEJ3219" s="132"/>
      <c r="PEK3219" s="132"/>
      <c r="PEL3219" s="132"/>
      <c r="PEM3219" s="132"/>
      <c r="PEN3219" s="132"/>
      <c r="PEO3219" s="132"/>
      <c r="PEP3219" s="132"/>
      <c r="PEQ3219" s="132"/>
      <c r="PER3219" s="132"/>
      <c r="PES3219" s="132"/>
      <c r="PET3219" s="132"/>
      <c r="PEU3219" s="132"/>
      <c r="PEV3219" s="132"/>
      <c r="PEW3219" s="132"/>
      <c r="PEX3219" s="132"/>
      <c r="PEY3219" s="132"/>
      <c r="PEZ3219" s="132"/>
      <c r="PFA3219" s="132"/>
      <c r="PFB3219" s="132"/>
      <c r="PFC3219" s="132"/>
      <c r="PFD3219" s="132"/>
      <c r="PFE3219" s="132"/>
      <c r="PFF3219" s="132"/>
      <c r="PFG3219" s="132"/>
      <c r="PFH3219" s="132"/>
      <c r="PFI3219" s="132"/>
      <c r="PFJ3219" s="132"/>
      <c r="PFK3219" s="132"/>
      <c r="PFL3219" s="132"/>
      <c r="PFM3219" s="132"/>
      <c r="PFN3219" s="132"/>
      <c r="PFO3219" s="132"/>
      <c r="PFP3219" s="132"/>
      <c r="PFQ3219" s="132"/>
      <c r="PFR3219" s="132"/>
      <c r="PFS3219" s="132"/>
      <c r="PFT3219" s="132"/>
      <c r="PFU3219" s="132"/>
      <c r="PFV3219" s="132"/>
      <c r="PFW3219" s="132"/>
      <c r="PFX3219" s="132"/>
      <c r="PFY3219" s="132"/>
      <c r="PFZ3219" s="132"/>
      <c r="PGA3219" s="132"/>
      <c r="PGB3219" s="132"/>
      <c r="PGC3219" s="132"/>
      <c r="PGD3219" s="132"/>
      <c r="PGE3219" s="132"/>
      <c r="PGF3219" s="132"/>
      <c r="PGG3219" s="132"/>
      <c r="PGH3219" s="132"/>
      <c r="PGI3219" s="132"/>
      <c r="PGJ3219" s="132"/>
      <c r="PGK3219" s="132"/>
      <c r="PGL3219" s="132"/>
      <c r="PGM3219" s="132"/>
      <c r="PGN3219" s="132"/>
      <c r="PGO3219" s="132"/>
      <c r="PGP3219" s="132"/>
      <c r="PGQ3219" s="132"/>
      <c r="PGR3219" s="132"/>
      <c r="PGS3219" s="132"/>
      <c r="PGT3219" s="132"/>
      <c r="PGU3219" s="132"/>
      <c r="PGV3219" s="132"/>
      <c r="PGW3219" s="132"/>
      <c r="PGX3219" s="132"/>
      <c r="PGY3219" s="132"/>
      <c r="PGZ3219" s="132"/>
      <c r="PHA3219" s="132"/>
      <c r="PHB3219" s="132"/>
      <c r="PHC3219" s="132"/>
      <c r="PHD3219" s="132"/>
      <c r="PHE3219" s="132"/>
      <c r="PHF3219" s="132"/>
      <c r="PHG3219" s="132"/>
      <c r="PHH3219" s="132"/>
      <c r="PHI3219" s="132"/>
      <c r="PHJ3219" s="132"/>
      <c r="PHK3219" s="132"/>
      <c r="PHL3219" s="132"/>
      <c r="PHM3219" s="132"/>
      <c r="PHN3219" s="132"/>
      <c r="PHO3219" s="132"/>
      <c r="PHP3219" s="132"/>
      <c r="PHQ3219" s="132"/>
      <c r="PHR3219" s="132"/>
      <c r="PHS3219" s="132"/>
      <c r="PHT3219" s="132"/>
      <c r="PHU3219" s="132"/>
      <c r="PHV3219" s="132"/>
      <c r="PHW3219" s="132"/>
      <c r="PHX3219" s="132"/>
      <c r="PHY3219" s="132"/>
      <c r="PHZ3219" s="132"/>
      <c r="PIA3219" s="132"/>
      <c r="PIB3219" s="132"/>
      <c r="PIC3219" s="132"/>
      <c r="PID3219" s="132"/>
      <c r="PIE3219" s="132"/>
      <c r="PIF3219" s="132"/>
      <c r="PIG3219" s="132"/>
      <c r="PIH3219" s="132"/>
      <c r="PII3219" s="132"/>
      <c r="PIJ3219" s="132"/>
      <c r="PIK3219" s="132"/>
      <c r="PIL3219" s="132"/>
      <c r="PIM3219" s="132"/>
      <c r="PIN3219" s="132"/>
      <c r="PIO3219" s="132"/>
      <c r="PIP3219" s="132"/>
      <c r="PIQ3219" s="132"/>
      <c r="PIR3219" s="132"/>
      <c r="PIS3219" s="132"/>
      <c r="PIT3219" s="132"/>
      <c r="PIU3219" s="132"/>
      <c r="PIV3219" s="132"/>
      <c r="PIW3219" s="132"/>
      <c r="PIX3219" s="132"/>
      <c r="PIY3219" s="132"/>
      <c r="PIZ3219" s="132"/>
      <c r="PJA3219" s="132"/>
      <c r="PJB3219" s="132"/>
      <c r="PJC3219" s="132"/>
      <c r="PJD3219" s="132"/>
      <c r="PJE3219" s="132"/>
      <c r="PJF3219" s="132"/>
      <c r="PJG3219" s="132"/>
      <c r="PJH3219" s="132"/>
      <c r="PJI3219" s="132"/>
      <c r="PJJ3219" s="132"/>
      <c r="PJK3219" s="132"/>
      <c r="PJL3219" s="132"/>
      <c r="PJM3219" s="132"/>
      <c r="PJN3219" s="132"/>
      <c r="PJO3219" s="132"/>
      <c r="PJP3219" s="132"/>
      <c r="PJQ3219" s="132"/>
      <c r="PJR3219" s="132"/>
      <c r="PJS3219" s="132"/>
      <c r="PJT3219" s="132"/>
      <c r="PJU3219" s="132"/>
      <c r="PJV3219" s="132"/>
      <c r="PJW3219" s="132"/>
      <c r="PJX3219" s="132"/>
      <c r="PJY3219" s="132"/>
      <c r="PJZ3219" s="132"/>
      <c r="PKA3219" s="132"/>
      <c r="PKB3219" s="132"/>
      <c r="PKC3219" s="132"/>
      <c r="PKD3219" s="132"/>
      <c r="PKE3219" s="132"/>
      <c r="PKF3219" s="132"/>
      <c r="PKG3219" s="132"/>
      <c r="PKH3219" s="132"/>
      <c r="PKI3219" s="132"/>
      <c r="PKJ3219" s="132"/>
      <c r="PKK3219" s="132"/>
      <c r="PKL3219" s="132"/>
      <c r="PKM3219" s="132"/>
      <c r="PKN3219" s="132"/>
      <c r="PKO3219" s="132"/>
      <c r="PKP3219" s="132"/>
      <c r="PKQ3219" s="132"/>
      <c r="PKR3219" s="132"/>
      <c r="PKS3219" s="132"/>
      <c r="PKT3219" s="132"/>
      <c r="PKU3219" s="132"/>
      <c r="PKV3219" s="132"/>
      <c r="PKW3219" s="132"/>
      <c r="PKX3219" s="132"/>
      <c r="PKY3219" s="132"/>
      <c r="PKZ3219" s="132"/>
      <c r="PLA3219" s="132"/>
      <c r="PLB3219" s="132"/>
      <c r="PLC3219" s="132"/>
      <c r="PLD3219" s="132"/>
      <c r="PLE3219" s="132"/>
      <c r="PLF3219" s="132"/>
      <c r="PLG3219" s="132"/>
      <c r="PLH3219" s="132"/>
      <c r="PLI3219" s="132"/>
      <c r="PLJ3219" s="132"/>
      <c r="PLK3219" s="132"/>
      <c r="PLL3219" s="132"/>
      <c r="PLM3219" s="132"/>
      <c r="PLN3219" s="132"/>
      <c r="PLO3219" s="132"/>
      <c r="PLP3219" s="132"/>
      <c r="PLQ3219" s="132"/>
      <c r="PLR3219" s="132"/>
      <c r="PLS3219" s="132"/>
      <c r="PLT3219" s="132"/>
      <c r="PLU3219" s="132"/>
      <c r="PLV3219" s="132"/>
      <c r="PLW3219" s="132"/>
      <c r="PLX3219" s="132"/>
      <c r="PLY3219" s="132"/>
      <c r="PLZ3219" s="132"/>
      <c r="PMA3219" s="132"/>
      <c r="PMB3219" s="132"/>
      <c r="PMC3219" s="132"/>
      <c r="PMD3219" s="132"/>
      <c r="PME3219" s="132"/>
      <c r="PMF3219" s="132"/>
      <c r="PMG3219" s="132"/>
      <c r="PMH3219" s="132"/>
      <c r="PMI3219" s="132"/>
      <c r="PMJ3219" s="132"/>
      <c r="PMK3219" s="132"/>
      <c r="PML3219" s="132"/>
      <c r="PMM3219" s="132"/>
      <c r="PMN3219" s="132"/>
      <c r="PMO3219" s="132"/>
      <c r="PMP3219" s="132"/>
      <c r="PMQ3219" s="132"/>
      <c r="PMR3219" s="132"/>
      <c r="PMS3219" s="132"/>
      <c r="PMT3219" s="132"/>
      <c r="PMU3219" s="132"/>
      <c r="PMV3219" s="132"/>
      <c r="PMW3219" s="132"/>
      <c r="PMX3219" s="132"/>
      <c r="PMY3219" s="132"/>
      <c r="PMZ3219" s="132"/>
      <c r="PNA3219" s="132"/>
      <c r="PNB3219" s="132"/>
      <c r="PNC3219" s="132"/>
      <c r="PND3219" s="132"/>
      <c r="PNE3219" s="132"/>
      <c r="PNF3219" s="132"/>
      <c r="PNG3219" s="132"/>
      <c r="PNH3219" s="132"/>
      <c r="PNI3219" s="132"/>
      <c r="PNJ3219" s="132"/>
      <c r="PNK3219" s="132"/>
      <c r="PNL3219" s="132"/>
      <c r="PNM3219" s="132"/>
      <c r="PNN3219" s="132"/>
      <c r="PNO3219" s="132"/>
      <c r="PNP3219" s="132"/>
      <c r="PNQ3219" s="132"/>
      <c r="PNR3219" s="132"/>
      <c r="PNS3219" s="132"/>
      <c r="PNT3219" s="132"/>
      <c r="PNU3219" s="132"/>
      <c r="PNV3219" s="132"/>
      <c r="PNW3219" s="132"/>
      <c r="PNX3219" s="132"/>
      <c r="PNY3219" s="132"/>
      <c r="PNZ3219" s="132"/>
      <c r="POA3219" s="132"/>
      <c r="POB3219" s="132"/>
      <c r="POC3219" s="132"/>
      <c r="POD3219" s="132"/>
      <c r="POE3219" s="132"/>
      <c r="POF3219" s="132"/>
      <c r="POG3219" s="132"/>
      <c r="POH3219" s="132"/>
      <c r="POI3219" s="132"/>
      <c r="POJ3219" s="132"/>
      <c r="POK3219" s="132"/>
      <c r="POL3219" s="132"/>
      <c r="POM3219" s="132"/>
      <c r="PON3219" s="132"/>
      <c r="POO3219" s="132"/>
      <c r="POP3219" s="132"/>
      <c r="POQ3219" s="132"/>
      <c r="POR3219" s="132"/>
      <c r="POS3219" s="132"/>
      <c r="POT3219" s="132"/>
      <c r="POU3219" s="132"/>
      <c r="POV3219" s="132"/>
      <c r="POW3219" s="132"/>
      <c r="POX3219" s="132"/>
      <c r="POY3219" s="132"/>
      <c r="POZ3219" s="132"/>
      <c r="PPA3219" s="132"/>
      <c r="PPB3219" s="132"/>
      <c r="PPC3219" s="132"/>
      <c r="PPD3219" s="132"/>
      <c r="PPE3219" s="132"/>
      <c r="PPF3219" s="132"/>
      <c r="PPG3219" s="132"/>
      <c r="PPH3219" s="132"/>
      <c r="PPI3219" s="132"/>
      <c r="PPJ3219" s="132"/>
      <c r="PPK3219" s="132"/>
      <c r="PPL3219" s="132"/>
      <c r="PPM3219" s="132"/>
      <c r="PPN3219" s="132"/>
      <c r="PPO3219" s="132"/>
      <c r="PPP3219" s="132"/>
      <c r="PPQ3219" s="132"/>
      <c r="PPR3219" s="132"/>
      <c r="PPS3219" s="132"/>
      <c r="PPT3219" s="132"/>
      <c r="PPU3219" s="132"/>
      <c r="PPV3219" s="132"/>
      <c r="PPW3219" s="132"/>
      <c r="PPX3219" s="132"/>
      <c r="PPY3219" s="132"/>
      <c r="PPZ3219" s="132"/>
      <c r="PQA3219" s="132"/>
      <c r="PQB3219" s="132"/>
      <c r="PQC3219" s="132"/>
      <c r="PQD3219" s="132"/>
      <c r="PQE3219" s="132"/>
      <c r="PQF3219" s="132"/>
      <c r="PQG3219" s="132"/>
      <c r="PQH3219" s="132"/>
      <c r="PQI3219" s="132"/>
      <c r="PQJ3219" s="132"/>
      <c r="PQK3219" s="132"/>
      <c r="PQL3219" s="132"/>
      <c r="PQM3219" s="132"/>
      <c r="PQN3219" s="132"/>
      <c r="PQO3219" s="132"/>
      <c r="PQP3219" s="132"/>
      <c r="PQQ3219" s="132"/>
      <c r="PQR3219" s="132"/>
      <c r="PQS3219" s="132"/>
      <c r="PQT3219" s="132"/>
      <c r="PQU3219" s="132"/>
      <c r="PQV3219" s="132"/>
      <c r="PQW3219" s="132"/>
      <c r="PQX3219" s="132"/>
      <c r="PQY3219" s="132"/>
      <c r="PQZ3219" s="132"/>
      <c r="PRA3219" s="132"/>
      <c r="PRB3219" s="132"/>
      <c r="PRC3219" s="132"/>
      <c r="PRD3219" s="132"/>
      <c r="PRE3219" s="132"/>
      <c r="PRF3219" s="132"/>
      <c r="PRG3219" s="132"/>
      <c r="PRH3219" s="132"/>
      <c r="PRI3219" s="132"/>
      <c r="PRJ3219" s="132"/>
      <c r="PRK3219" s="132"/>
      <c r="PRL3219" s="132"/>
      <c r="PRM3219" s="132"/>
      <c r="PRN3219" s="132"/>
      <c r="PRO3219" s="132"/>
      <c r="PRP3219" s="132"/>
      <c r="PRQ3219" s="132"/>
      <c r="PRR3219" s="132"/>
      <c r="PRS3219" s="132"/>
      <c r="PRT3219" s="132"/>
      <c r="PRU3219" s="132"/>
      <c r="PRV3219" s="132"/>
      <c r="PRW3219" s="132"/>
      <c r="PRX3219" s="132"/>
      <c r="PRY3219" s="132"/>
      <c r="PRZ3219" s="132"/>
      <c r="PSA3219" s="132"/>
      <c r="PSB3219" s="132"/>
      <c r="PSC3219" s="132"/>
      <c r="PSD3219" s="132"/>
      <c r="PSE3219" s="132"/>
      <c r="PSF3219" s="132"/>
      <c r="PSG3219" s="132"/>
      <c r="PSH3219" s="132"/>
      <c r="PSI3219" s="132"/>
      <c r="PSJ3219" s="132"/>
      <c r="PSK3219" s="132"/>
      <c r="PSL3219" s="132"/>
      <c r="PSM3219" s="132"/>
      <c r="PSN3219" s="132"/>
      <c r="PSO3219" s="132"/>
      <c r="PSP3219" s="132"/>
      <c r="PSQ3219" s="132"/>
      <c r="PSR3219" s="132"/>
      <c r="PSS3219" s="132"/>
      <c r="PST3219" s="132"/>
      <c r="PSU3219" s="132"/>
      <c r="PSV3219" s="132"/>
      <c r="PSW3219" s="132"/>
      <c r="PSX3219" s="132"/>
      <c r="PSY3219" s="132"/>
      <c r="PSZ3219" s="132"/>
      <c r="PTA3219" s="132"/>
      <c r="PTB3219" s="132"/>
      <c r="PTC3219" s="132"/>
      <c r="PTD3219" s="132"/>
      <c r="PTE3219" s="132"/>
      <c r="PTF3219" s="132"/>
      <c r="PTG3219" s="132"/>
      <c r="PTH3219" s="132"/>
      <c r="PTI3219" s="132"/>
      <c r="PTJ3219" s="132"/>
      <c r="PTK3219" s="132"/>
      <c r="PTL3219" s="132"/>
      <c r="PTM3219" s="132"/>
      <c r="PTN3219" s="132"/>
      <c r="PTO3219" s="132"/>
      <c r="PTP3219" s="132"/>
      <c r="PTQ3219" s="132"/>
      <c r="PTR3219" s="132"/>
      <c r="PTS3219" s="132"/>
      <c r="PTT3219" s="132"/>
      <c r="PTU3219" s="132"/>
      <c r="PTV3219" s="132"/>
      <c r="PTW3219" s="132"/>
      <c r="PTX3219" s="132"/>
      <c r="PTY3219" s="132"/>
      <c r="PTZ3219" s="132"/>
      <c r="PUA3219" s="132"/>
      <c r="PUB3219" s="132"/>
      <c r="PUC3219" s="132"/>
      <c r="PUD3219" s="132"/>
      <c r="PUE3219" s="132"/>
      <c r="PUF3219" s="132"/>
      <c r="PUG3219" s="132"/>
      <c r="PUH3219" s="132"/>
      <c r="PUI3219" s="132"/>
      <c r="PUJ3219" s="132"/>
      <c r="PUK3219" s="132"/>
      <c r="PUL3219" s="132"/>
      <c r="PUM3219" s="132"/>
      <c r="PUN3219" s="132"/>
      <c r="PUO3219" s="132"/>
      <c r="PUP3219" s="132"/>
      <c r="PUQ3219" s="132"/>
      <c r="PUR3219" s="132"/>
      <c r="PUS3219" s="132"/>
      <c r="PUT3219" s="132"/>
      <c r="PUU3219" s="132"/>
      <c r="PUV3219" s="132"/>
      <c r="PUW3219" s="132"/>
      <c r="PUX3219" s="132"/>
      <c r="PUY3219" s="132"/>
      <c r="PUZ3219" s="132"/>
      <c r="PVA3219" s="132"/>
      <c r="PVB3219" s="132"/>
      <c r="PVC3219" s="132"/>
      <c r="PVD3219" s="132"/>
      <c r="PVE3219" s="132"/>
      <c r="PVF3219" s="132"/>
      <c r="PVG3219" s="132"/>
      <c r="PVH3219" s="132"/>
      <c r="PVI3219" s="132"/>
      <c r="PVJ3219" s="132"/>
      <c r="PVK3219" s="132"/>
      <c r="PVL3219" s="132"/>
      <c r="PVM3219" s="132"/>
      <c r="PVN3219" s="132"/>
      <c r="PVO3219" s="132"/>
      <c r="PVP3219" s="132"/>
      <c r="PVQ3219" s="132"/>
      <c r="PVR3219" s="132"/>
      <c r="PVS3219" s="132"/>
      <c r="PVT3219" s="132"/>
      <c r="PVU3219" s="132"/>
      <c r="PVV3219" s="132"/>
      <c r="PVW3219" s="132"/>
      <c r="PVX3219" s="132"/>
      <c r="PVY3219" s="132"/>
      <c r="PVZ3219" s="132"/>
      <c r="PWA3219" s="132"/>
      <c r="PWB3219" s="132"/>
      <c r="PWC3219" s="132"/>
      <c r="PWD3219" s="132"/>
      <c r="PWE3219" s="132"/>
      <c r="PWF3219" s="132"/>
      <c r="PWG3219" s="132"/>
      <c r="PWH3219" s="132"/>
      <c r="PWI3219" s="132"/>
      <c r="PWJ3219" s="132"/>
      <c r="PWK3219" s="132"/>
      <c r="PWL3219" s="132"/>
      <c r="PWM3219" s="132"/>
      <c r="PWN3219" s="132"/>
      <c r="PWO3219" s="132"/>
      <c r="PWP3219" s="132"/>
      <c r="PWQ3219" s="132"/>
      <c r="PWR3219" s="132"/>
      <c r="PWS3219" s="132"/>
      <c r="PWT3219" s="132"/>
      <c r="PWU3219" s="132"/>
      <c r="PWV3219" s="132"/>
      <c r="PWW3219" s="132"/>
      <c r="PWX3219" s="132"/>
      <c r="PWY3219" s="132"/>
      <c r="PWZ3219" s="132"/>
      <c r="PXA3219" s="132"/>
      <c r="PXB3219" s="132"/>
      <c r="PXC3219" s="132"/>
      <c r="PXD3219" s="132"/>
      <c r="PXE3219" s="132"/>
      <c r="PXF3219" s="132"/>
      <c r="PXG3219" s="132"/>
      <c r="PXH3219" s="132"/>
      <c r="PXI3219" s="132"/>
      <c r="PXJ3219" s="132"/>
      <c r="PXK3219" s="132"/>
      <c r="PXL3219" s="132"/>
      <c r="PXM3219" s="132"/>
      <c r="PXN3219" s="132"/>
      <c r="PXO3219" s="132"/>
      <c r="PXP3219" s="132"/>
      <c r="PXQ3219" s="132"/>
      <c r="PXR3219" s="132"/>
      <c r="PXS3219" s="132"/>
      <c r="PXT3219" s="132"/>
      <c r="PXU3219" s="132"/>
      <c r="PXV3219" s="132"/>
      <c r="PXW3219" s="132"/>
      <c r="PXX3219" s="132"/>
      <c r="PXY3219" s="132"/>
      <c r="PXZ3219" s="132"/>
      <c r="PYA3219" s="132"/>
      <c r="PYB3219" s="132"/>
      <c r="PYC3219" s="132"/>
      <c r="PYD3219" s="132"/>
      <c r="PYE3219" s="132"/>
      <c r="PYF3219" s="132"/>
      <c r="PYG3219" s="132"/>
      <c r="PYH3219" s="132"/>
      <c r="PYI3219" s="132"/>
      <c r="PYJ3219" s="132"/>
      <c r="PYK3219" s="132"/>
      <c r="PYL3219" s="132"/>
      <c r="PYM3219" s="132"/>
      <c r="PYN3219" s="132"/>
      <c r="PYO3219" s="132"/>
      <c r="PYP3219" s="132"/>
      <c r="PYQ3219" s="132"/>
      <c r="PYR3219" s="132"/>
      <c r="PYS3219" s="132"/>
      <c r="PYT3219" s="132"/>
      <c r="PYU3219" s="132"/>
      <c r="PYV3219" s="132"/>
      <c r="PYW3219" s="132"/>
      <c r="PYX3219" s="132"/>
      <c r="PYY3219" s="132"/>
      <c r="PYZ3219" s="132"/>
      <c r="PZA3219" s="132"/>
      <c r="PZB3219" s="132"/>
      <c r="PZC3219" s="132"/>
      <c r="PZD3219" s="132"/>
      <c r="PZE3219" s="132"/>
      <c r="PZF3219" s="132"/>
      <c r="PZG3219" s="132"/>
      <c r="PZH3219" s="132"/>
      <c r="PZI3219" s="132"/>
      <c r="PZJ3219" s="132"/>
      <c r="PZK3219" s="132"/>
      <c r="PZL3219" s="132"/>
      <c r="PZM3219" s="132"/>
      <c r="PZN3219" s="132"/>
      <c r="PZO3219" s="132"/>
      <c r="PZP3219" s="132"/>
      <c r="PZQ3219" s="132"/>
      <c r="PZR3219" s="132"/>
      <c r="PZS3219" s="132"/>
      <c r="PZT3219" s="132"/>
      <c r="PZU3219" s="132"/>
      <c r="PZV3219" s="132"/>
      <c r="PZW3219" s="132"/>
      <c r="PZX3219" s="132"/>
      <c r="PZY3219" s="132"/>
      <c r="PZZ3219" s="132"/>
      <c r="QAA3219" s="132"/>
      <c r="QAB3219" s="132"/>
      <c r="QAC3219" s="132"/>
      <c r="QAD3219" s="132"/>
      <c r="QAE3219" s="132"/>
      <c r="QAF3219" s="132"/>
      <c r="QAG3219" s="132"/>
      <c r="QAH3219" s="132"/>
      <c r="QAI3219" s="132"/>
      <c r="QAJ3219" s="132"/>
      <c r="QAK3219" s="132"/>
      <c r="QAL3219" s="132"/>
      <c r="QAM3219" s="132"/>
      <c r="QAN3219" s="132"/>
      <c r="QAO3219" s="132"/>
      <c r="QAP3219" s="132"/>
      <c r="QAQ3219" s="132"/>
      <c r="QAR3219" s="132"/>
      <c r="QAS3219" s="132"/>
      <c r="QAT3219" s="132"/>
      <c r="QAU3219" s="132"/>
      <c r="QAV3219" s="132"/>
      <c r="QAW3219" s="132"/>
      <c r="QAX3219" s="132"/>
      <c r="QAY3219" s="132"/>
      <c r="QAZ3219" s="132"/>
      <c r="QBA3219" s="132"/>
      <c r="QBB3219" s="132"/>
      <c r="QBC3219" s="132"/>
      <c r="QBD3219" s="132"/>
      <c r="QBE3219" s="132"/>
      <c r="QBF3219" s="132"/>
      <c r="QBG3219" s="132"/>
      <c r="QBH3219" s="132"/>
      <c r="QBI3219" s="132"/>
      <c r="QBJ3219" s="132"/>
      <c r="QBK3219" s="132"/>
      <c r="QBL3219" s="132"/>
      <c r="QBM3219" s="132"/>
      <c r="QBN3219" s="132"/>
      <c r="QBO3219" s="132"/>
      <c r="QBP3219" s="132"/>
      <c r="QBQ3219" s="132"/>
      <c r="QBR3219" s="132"/>
      <c r="QBS3219" s="132"/>
      <c r="QBT3219" s="132"/>
      <c r="QBU3219" s="132"/>
      <c r="QBV3219" s="132"/>
      <c r="QBW3219" s="132"/>
      <c r="QBX3219" s="132"/>
      <c r="QBY3219" s="132"/>
      <c r="QBZ3219" s="132"/>
      <c r="QCA3219" s="132"/>
      <c r="QCB3219" s="132"/>
      <c r="QCC3219" s="132"/>
      <c r="QCD3219" s="132"/>
      <c r="QCE3219" s="132"/>
      <c r="QCF3219" s="132"/>
      <c r="QCG3219" s="132"/>
      <c r="QCH3219" s="132"/>
      <c r="QCI3219" s="132"/>
      <c r="QCJ3219" s="132"/>
      <c r="QCK3219" s="132"/>
      <c r="QCL3219" s="132"/>
      <c r="QCM3219" s="132"/>
      <c r="QCN3219" s="132"/>
      <c r="QCO3219" s="132"/>
      <c r="QCP3219" s="132"/>
      <c r="QCQ3219" s="132"/>
      <c r="QCR3219" s="132"/>
      <c r="QCS3219" s="132"/>
      <c r="QCT3219" s="132"/>
      <c r="QCU3219" s="132"/>
      <c r="QCV3219" s="132"/>
      <c r="QCW3219" s="132"/>
      <c r="QCX3219" s="132"/>
      <c r="QCY3219" s="132"/>
      <c r="QCZ3219" s="132"/>
      <c r="QDA3219" s="132"/>
      <c r="QDB3219" s="132"/>
      <c r="QDC3219" s="132"/>
      <c r="QDD3219" s="132"/>
      <c r="QDE3219" s="132"/>
      <c r="QDF3219" s="132"/>
      <c r="QDG3219" s="132"/>
      <c r="QDH3219" s="132"/>
      <c r="QDI3219" s="132"/>
      <c r="QDJ3219" s="132"/>
      <c r="QDK3219" s="132"/>
      <c r="QDL3219" s="132"/>
      <c r="QDM3219" s="132"/>
      <c r="QDN3219" s="132"/>
      <c r="QDO3219" s="132"/>
      <c r="QDP3219" s="132"/>
      <c r="QDQ3219" s="132"/>
      <c r="QDR3219" s="132"/>
      <c r="QDS3219" s="132"/>
      <c r="QDT3219" s="132"/>
      <c r="QDU3219" s="132"/>
      <c r="QDV3219" s="132"/>
      <c r="QDW3219" s="132"/>
      <c r="QDX3219" s="132"/>
      <c r="QDY3219" s="132"/>
      <c r="QDZ3219" s="132"/>
      <c r="QEA3219" s="132"/>
      <c r="QEB3219" s="132"/>
      <c r="QEC3219" s="132"/>
      <c r="QED3219" s="132"/>
      <c r="QEE3219" s="132"/>
      <c r="QEF3219" s="132"/>
      <c r="QEG3219" s="132"/>
      <c r="QEH3219" s="132"/>
      <c r="QEI3219" s="132"/>
      <c r="QEJ3219" s="132"/>
      <c r="QEK3219" s="132"/>
      <c r="QEL3219" s="132"/>
      <c r="QEM3219" s="132"/>
      <c r="QEN3219" s="132"/>
      <c r="QEO3219" s="132"/>
      <c r="QEP3219" s="132"/>
      <c r="QEQ3219" s="132"/>
      <c r="QER3219" s="132"/>
      <c r="QES3219" s="132"/>
      <c r="QET3219" s="132"/>
      <c r="QEU3219" s="132"/>
      <c r="QEV3219" s="132"/>
      <c r="QEW3219" s="132"/>
      <c r="QEX3219" s="132"/>
      <c r="QEY3219" s="132"/>
      <c r="QEZ3219" s="132"/>
      <c r="QFA3219" s="132"/>
      <c r="QFB3219" s="132"/>
      <c r="QFC3219" s="132"/>
      <c r="QFD3219" s="132"/>
      <c r="QFE3219" s="132"/>
      <c r="QFF3219" s="132"/>
      <c r="QFG3219" s="132"/>
      <c r="QFH3219" s="132"/>
      <c r="QFI3219" s="132"/>
      <c r="QFJ3219" s="132"/>
      <c r="QFK3219" s="132"/>
      <c r="QFL3219" s="132"/>
      <c r="QFM3219" s="132"/>
      <c r="QFN3219" s="132"/>
      <c r="QFO3219" s="132"/>
      <c r="QFP3219" s="132"/>
      <c r="QFQ3219" s="132"/>
      <c r="QFR3219" s="132"/>
      <c r="QFS3219" s="132"/>
      <c r="QFT3219" s="132"/>
      <c r="QFU3219" s="132"/>
      <c r="QFV3219" s="132"/>
      <c r="QFW3219" s="132"/>
      <c r="QFX3219" s="132"/>
      <c r="QFY3219" s="132"/>
      <c r="QFZ3219" s="132"/>
      <c r="QGA3219" s="132"/>
      <c r="QGB3219" s="132"/>
      <c r="QGC3219" s="132"/>
      <c r="QGD3219" s="132"/>
      <c r="QGE3219" s="132"/>
      <c r="QGF3219" s="132"/>
      <c r="QGG3219" s="132"/>
      <c r="QGH3219" s="132"/>
      <c r="QGI3219" s="132"/>
      <c r="QGJ3219" s="132"/>
      <c r="QGK3219" s="132"/>
      <c r="QGL3219" s="132"/>
      <c r="QGM3219" s="132"/>
      <c r="QGN3219" s="132"/>
      <c r="QGO3219" s="132"/>
      <c r="QGP3219" s="132"/>
      <c r="QGQ3219" s="132"/>
      <c r="QGR3219" s="132"/>
      <c r="QGS3219" s="132"/>
      <c r="QGT3219" s="132"/>
      <c r="QGU3219" s="132"/>
      <c r="QGV3219" s="132"/>
      <c r="QGW3219" s="132"/>
      <c r="QGX3219" s="132"/>
      <c r="QGY3219" s="132"/>
      <c r="QGZ3219" s="132"/>
      <c r="QHA3219" s="132"/>
      <c r="QHB3219" s="132"/>
      <c r="QHC3219" s="132"/>
      <c r="QHD3219" s="132"/>
      <c r="QHE3219" s="132"/>
      <c r="QHF3219" s="132"/>
      <c r="QHG3219" s="132"/>
      <c r="QHH3219" s="132"/>
      <c r="QHI3219" s="132"/>
      <c r="QHJ3219" s="132"/>
      <c r="QHK3219" s="132"/>
      <c r="QHL3219" s="132"/>
      <c r="QHM3219" s="132"/>
      <c r="QHN3219" s="132"/>
      <c r="QHO3219" s="132"/>
      <c r="QHP3219" s="132"/>
      <c r="QHQ3219" s="132"/>
      <c r="QHR3219" s="132"/>
      <c r="QHS3219" s="132"/>
      <c r="QHT3219" s="132"/>
      <c r="QHU3219" s="132"/>
      <c r="QHV3219" s="132"/>
      <c r="QHW3219" s="132"/>
      <c r="QHX3219" s="132"/>
      <c r="QHY3219" s="132"/>
      <c r="QHZ3219" s="132"/>
      <c r="QIA3219" s="132"/>
      <c r="QIB3219" s="132"/>
      <c r="QIC3219" s="132"/>
      <c r="QID3219" s="132"/>
      <c r="QIE3219" s="132"/>
      <c r="QIF3219" s="132"/>
      <c r="QIG3219" s="132"/>
      <c r="QIH3219" s="132"/>
      <c r="QII3219" s="132"/>
      <c r="QIJ3219" s="132"/>
      <c r="QIK3219" s="132"/>
      <c r="QIL3219" s="132"/>
      <c r="QIM3219" s="132"/>
      <c r="QIN3219" s="132"/>
      <c r="QIO3219" s="132"/>
      <c r="QIP3219" s="132"/>
      <c r="QIQ3219" s="132"/>
      <c r="QIR3219" s="132"/>
      <c r="QIS3219" s="132"/>
      <c r="QIT3219" s="132"/>
      <c r="QIU3219" s="132"/>
      <c r="QIV3219" s="132"/>
      <c r="QIW3219" s="132"/>
      <c r="QIX3219" s="132"/>
      <c r="QIY3219" s="132"/>
      <c r="QIZ3219" s="132"/>
      <c r="QJA3219" s="132"/>
      <c r="QJB3219" s="132"/>
      <c r="QJC3219" s="132"/>
      <c r="QJD3219" s="132"/>
      <c r="QJE3219" s="132"/>
      <c r="QJF3219" s="132"/>
      <c r="QJG3219" s="132"/>
      <c r="QJH3219" s="132"/>
      <c r="QJI3219" s="132"/>
      <c r="QJJ3219" s="132"/>
      <c r="QJK3219" s="132"/>
      <c r="QJL3219" s="132"/>
      <c r="QJM3219" s="132"/>
      <c r="QJN3219" s="132"/>
      <c r="QJO3219" s="132"/>
      <c r="QJP3219" s="132"/>
      <c r="QJQ3219" s="132"/>
      <c r="QJR3219" s="132"/>
      <c r="QJS3219" s="132"/>
      <c r="QJT3219" s="132"/>
      <c r="QJU3219" s="132"/>
      <c r="QJV3219" s="132"/>
      <c r="QJW3219" s="132"/>
      <c r="QJX3219" s="132"/>
      <c r="QJY3219" s="132"/>
      <c r="QJZ3219" s="132"/>
      <c r="QKA3219" s="132"/>
      <c r="QKB3219" s="132"/>
      <c r="QKC3219" s="132"/>
      <c r="QKD3219" s="132"/>
      <c r="QKE3219" s="132"/>
      <c r="QKF3219" s="132"/>
      <c r="QKG3219" s="132"/>
      <c r="QKH3219" s="132"/>
      <c r="QKI3219" s="132"/>
      <c r="QKJ3219" s="132"/>
      <c r="QKK3219" s="132"/>
      <c r="QKL3219" s="132"/>
      <c r="QKM3219" s="132"/>
      <c r="QKN3219" s="132"/>
      <c r="QKO3219" s="132"/>
      <c r="QKP3219" s="132"/>
      <c r="QKQ3219" s="132"/>
      <c r="QKR3219" s="132"/>
      <c r="QKS3219" s="132"/>
      <c r="QKT3219" s="132"/>
      <c r="QKU3219" s="132"/>
      <c r="QKV3219" s="132"/>
      <c r="QKW3219" s="132"/>
      <c r="QKX3219" s="132"/>
      <c r="QKY3219" s="132"/>
      <c r="QKZ3219" s="132"/>
      <c r="QLA3219" s="132"/>
      <c r="QLB3219" s="132"/>
      <c r="QLC3219" s="132"/>
      <c r="QLD3219" s="132"/>
      <c r="QLE3219" s="132"/>
      <c r="QLF3219" s="132"/>
      <c r="QLG3219" s="132"/>
      <c r="QLH3219" s="132"/>
      <c r="QLI3219" s="132"/>
      <c r="QLJ3219" s="132"/>
      <c r="QLK3219" s="132"/>
      <c r="QLL3219" s="132"/>
      <c r="QLM3219" s="132"/>
      <c r="QLN3219" s="132"/>
      <c r="QLO3219" s="132"/>
      <c r="QLP3219" s="132"/>
      <c r="QLQ3219" s="132"/>
      <c r="QLR3219" s="132"/>
      <c r="QLS3219" s="132"/>
      <c r="QLT3219" s="132"/>
      <c r="QLU3219" s="132"/>
      <c r="QLV3219" s="132"/>
      <c r="QLW3219" s="132"/>
      <c r="QLX3219" s="132"/>
      <c r="QLY3219" s="132"/>
      <c r="QLZ3219" s="132"/>
      <c r="QMA3219" s="132"/>
      <c r="QMB3219" s="132"/>
      <c r="QMC3219" s="132"/>
      <c r="QMD3219" s="132"/>
      <c r="QME3219" s="132"/>
      <c r="QMF3219" s="132"/>
      <c r="QMG3219" s="132"/>
      <c r="QMH3219" s="132"/>
      <c r="QMI3219" s="132"/>
      <c r="QMJ3219" s="132"/>
      <c r="QMK3219" s="132"/>
      <c r="QML3219" s="132"/>
      <c r="QMM3219" s="132"/>
      <c r="QMN3219" s="132"/>
      <c r="QMO3219" s="132"/>
      <c r="QMP3219" s="132"/>
      <c r="QMQ3219" s="132"/>
      <c r="QMR3219" s="132"/>
      <c r="QMS3219" s="132"/>
      <c r="QMT3219" s="132"/>
      <c r="QMU3219" s="132"/>
      <c r="QMV3219" s="132"/>
      <c r="QMW3219" s="132"/>
      <c r="QMX3219" s="132"/>
      <c r="QMY3219" s="132"/>
      <c r="QMZ3219" s="132"/>
      <c r="QNA3219" s="132"/>
      <c r="QNB3219" s="132"/>
      <c r="QNC3219" s="132"/>
      <c r="QND3219" s="132"/>
      <c r="QNE3219" s="132"/>
      <c r="QNF3219" s="132"/>
      <c r="QNG3219" s="132"/>
      <c r="QNH3219" s="132"/>
      <c r="QNI3219" s="132"/>
      <c r="QNJ3219" s="132"/>
      <c r="QNK3219" s="132"/>
      <c r="QNL3219" s="132"/>
      <c r="QNM3219" s="132"/>
      <c r="QNN3219" s="132"/>
      <c r="QNO3219" s="132"/>
      <c r="QNP3219" s="132"/>
      <c r="QNQ3219" s="132"/>
      <c r="QNR3219" s="132"/>
      <c r="QNS3219" s="132"/>
      <c r="QNT3219" s="132"/>
      <c r="QNU3219" s="132"/>
      <c r="QNV3219" s="132"/>
      <c r="QNW3219" s="132"/>
      <c r="QNX3219" s="132"/>
      <c r="QNY3219" s="132"/>
      <c r="QNZ3219" s="132"/>
      <c r="QOA3219" s="132"/>
      <c r="QOB3219" s="132"/>
      <c r="QOC3219" s="132"/>
      <c r="QOD3219" s="132"/>
      <c r="QOE3219" s="132"/>
      <c r="QOF3219" s="132"/>
      <c r="QOG3219" s="132"/>
      <c r="QOH3219" s="132"/>
      <c r="QOI3219" s="132"/>
      <c r="QOJ3219" s="132"/>
      <c r="QOK3219" s="132"/>
      <c r="QOL3219" s="132"/>
      <c r="QOM3219" s="132"/>
      <c r="QON3219" s="132"/>
      <c r="QOO3219" s="132"/>
      <c r="QOP3219" s="132"/>
      <c r="QOQ3219" s="132"/>
      <c r="QOR3219" s="132"/>
      <c r="QOS3219" s="132"/>
      <c r="QOT3219" s="132"/>
      <c r="QOU3219" s="132"/>
      <c r="QOV3219" s="132"/>
      <c r="QOW3219" s="132"/>
      <c r="QOX3219" s="132"/>
      <c r="QOY3219" s="132"/>
      <c r="QOZ3219" s="132"/>
      <c r="QPA3219" s="132"/>
      <c r="QPB3219" s="132"/>
      <c r="QPC3219" s="132"/>
      <c r="QPD3219" s="132"/>
      <c r="QPE3219" s="132"/>
      <c r="QPF3219" s="132"/>
      <c r="QPG3219" s="132"/>
      <c r="QPH3219" s="132"/>
      <c r="QPI3219" s="132"/>
      <c r="QPJ3219" s="132"/>
      <c r="QPK3219" s="132"/>
      <c r="QPL3219" s="132"/>
      <c r="QPM3219" s="132"/>
      <c r="QPN3219" s="132"/>
      <c r="QPO3219" s="132"/>
      <c r="QPP3219" s="132"/>
      <c r="QPQ3219" s="132"/>
      <c r="QPR3219" s="132"/>
      <c r="QPS3219" s="132"/>
      <c r="QPT3219" s="132"/>
      <c r="QPU3219" s="132"/>
      <c r="QPV3219" s="132"/>
      <c r="QPW3219" s="132"/>
      <c r="QPX3219" s="132"/>
      <c r="QPY3219" s="132"/>
      <c r="QPZ3219" s="132"/>
      <c r="QQA3219" s="132"/>
      <c r="QQB3219" s="132"/>
      <c r="QQC3219" s="132"/>
      <c r="QQD3219" s="132"/>
      <c r="QQE3219" s="132"/>
      <c r="QQF3219" s="132"/>
      <c r="QQG3219" s="132"/>
      <c r="QQH3219" s="132"/>
      <c r="QQI3219" s="132"/>
      <c r="QQJ3219" s="132"/>
      <c r="QQK3219" s="132"/>
      <c r="QQL3219" s="132"/>
      <c r="QQM3219" s="132"/>
      <c r="QQN3219" s="132"/>
      <c r="QQO3219" s="132"/>
      <c r="QQP3219" s="132"/>
      <c r="QQQ3219" s="132"/>
      <c r="QQR3219" s="132"/>
      <c r="QQS3219" s="132"/>
      <c r="QQT3219" s="132"/>
      <c r="QQU3219" s="132"/>
      <c r="QQV3219" s="132"/>
      <c r="QQW3219" s="132"/>
      <c r="QQX3219" s="132"/>
      <c r="QQY3219" s="132"/>
      <c r="QQZ3219" s="132"/>
      <c r="QRA3219" s="132"/>
      <c r="QRB3219" s="132"/>
      <c r="QRC3219" s="132"/>
      <c r="QRD3219" s="132"/>
      <c r="QRE3219" s="132"/>
      <c r="QRF3219" s="132"/>
      <c r="QRG3219" s="132"/>
      <c r="QRH3219" s="132"/>
      <c r="QRI3219" s="132"/>
      <c r="QRJ3219" s="132"/>
      <c r="QRK3219" s="132"/>
      <c r="QRL3219" s="132"/>
      <c r="QRM3219" s="132"/>
      <c r="QRN3219" s="132"/>
      <c r="QRO3219" s="132"/>
      <c r="QRP3219" s="132"/>
      <c r="QRQ3219" s="132"/>
      <c r="QRR3219" s="132"/>
      <c r="QRS3219" s="132"/>
      <c r="QRT3219" s="132"/>
      <c r="QRU3219" s="132"/>
      <c r="QRV3219" s="132"/>
      <c r="QRW3219" s="132"/>
      <c r="QRX3219" s="132"/>
      <c r="QRY3219" s="132"/>
      <c r="QRZ3219" s="132"/>
      <c r="QSA3219" s="132"/>
      <c r="QSB3219" s="132"/>
      <c r="QSC3219" s="132"/>
      <c r="QSD3219" s="132"/>
      <c r="QSE3219" s="132"/>
      <c r="QSF3219" s="132"/>
      <c r="QSG3219" s="132"/>
      <c r="QSH3219" s="132"/>
      <c r="QSI3219" s="132"/>
      <c r="QSJ3219" s="132"/>
      <c r="QSK3219" s="132"/>
      <c r="QSL3219" s="132"/>
      <c r="QSM3219" s="132"/>
      <c r="QSN3219" s="132"/>
      <c r="QSO3219" s="132"/>
      <c r="QSP3219" s="132"/>
      <c r="QSQ3219" s="132"/>
      <c r="QSR3219" s="132"/>
      <c r="QSS3219" s="132"/>
      <c r="QST3219" s="132"/>
      <c r="QSU3219" s="132"/>
      <c r="QSV3219" s="132"/>
      <c r="QSW3219" s="132"/>
      <c r="QSX3219" s="132"/>
      <c r="QSY3219" s="132"/>
      <c r="QSZ3219" s="132"/>
      <c r="QTA3219" s="132"/>
      <c r="QTB3219" s="132"/>
      <c r="QTC3219" s="132"/>
      <c r="QTD3219" s="132"/>
      <c r="QTE3219" s="132"/>
      <c r="QTF3219" s="132"/>
      <c r="QTG3219" s="132"/>
      <c r="QTH3219" s="132"/>
      <c r="QTI3219" s="132"/>
      <c r="QTJ3219" s="132"/>
      <c r="QTK3219" s="132"/>
      <c r="QTL3219" s="132"/>
      <c r="QTM3219" s="132"/>
      <c r="QTN3219" s="132"/>
      <c r="QTO3219" s="132"/>
      <c r="QTP3219" s="132"/>
      <c r="QTQ3219" s="132"/>
      <c r="QTR3219" s="132"/>
      <c r="QTS3219" s="132"/>
      <c r="QTT3219" s="132"/>
      <c r="QTU3219" s="132"/>
      <c r="QTV3219" s="132"/>
      <c r="QTW3219" s="132"/>
      <c r="QTX3219" s="132"/>
      <c r="QTY3219" s="132"/>
      <c r="QTZ3219" s="132"/>
      <c r="QUA3219" s="132"/>
      <c r="QUB3219" s="132"/>
      <c r="QUC3219" s="132"/>
      <c r="QUD3219" s="132"/>
      <c r="QUE3219" s="132"/>
      <c r="QUF3219" s="132"/>
      <c r="QUG3219" s="132"/>
      <c r="QUH3219" s="132"/>
      <c r="QUI3219" s="132"/>
      <c r="QUJ3219" s="132"/>
      <c r="QUK3219" s="132"/>
      <c r="QUL3219" s="132"/>
      <c r="QUM3219" s="132"/>
      <c r="QUN3219" s="132"/>
      <c r="QUO3219" s="132"/>
      <c r="QUP3219" s="132"/>
      <c r="QUQ3219" s="132"/>
      <c r="QUR3219" s="132"/>
      <c r="QUS3219" s="132"/>
      <c r="QUT3219" s="132"/>
      <c r="QUU3219" s="132"/>
      <c r="QUV3219" s="132"/>
      <c r="QUW3219" s="132"/>
      <c r="QUX3219" s="132"/>
      <c r="QUY3219" s="132"/>
      <c r="QUZ3219" s="132"/>
      <c r="QVA3219" s="132"/>
      <c r="QVB3219" s="132"/>
      <c r="QVC3219" s="132"/>
      <c r="QVD3219" s="132"/>
      <c r="QVE3219" s="132"/>
      <c r="QVF3219" s="132"/>
      <c r="QVG3219" s="132"/>
      <c r="QVH3219" s="132"/>
      <c r="QVI3219" s="132"/>
      <c r="QVJ3219" s="132"/>
      <c r="QVK3219" s="132"/>
      <c r="QVL3219" s="132"/>
      <c r="QVM3219" s="132"/>
      <c r="QVN3219" s="132"/>
      <c r="QVO3219" s="132"/>
      <c r="QVP3219" s="132"/>
      <c r="QVQ3219" s="132"/>
      <c r="QVR3219" s="132"/>
      <c r="QVS3219" s="132"/>
      <c r="QVT3219" s="132"/>
      <c r="QVU3219" s="132"/>
      <c r="QVV3219" s="132"/>
      <c r="QVW3219" s="132"/>
      <c r="QVX3219" s="132"/>
      <c r="QVY3219" s="132"/>
      <c r="QVZ3219" s="132"/>
      <c r="QWA3219" s="132"/>
      <c r="QWB3219" s="132"/>
      <c r="QWC3219" s="132"/>
      <c r="QWD3219" s="132"/>
      <c r="QWE3219" s="132"/>
      <c r="QWF3219" s="132"/>
      <c r="QWG3219" s="132"/>
      <c r="QWH3219" s="132"/>
      <c r="QWI3219" s="132"/>
      <c r="QWJ3219" s="132"/>
      <c r="QWK3219" s="132"/>
      <c r="QWL3219" s="132"/>
      <c r="QWM3219" s="132"/>
      <c r="QWN3219" s="132"/>
      <c r="QWO3219" s="132"/>
      <c r="QWP3219" s="132"/>
      <c r="QWQ3219" s="132"/>
      <c r="QWR3219" s="132"/>
      <c r="QWS3219" s="132"/>
      <c r="QWT3219" s="132"/>
      <c r="QWU3219" s="132"/>
      <c r="QWV3219" s="132"/>
      <c r="QWW3219" s="132"/>
      <c r="QWX3219" s="132"/>
      <c r="QWY3219" s="132"/>
      <c r="QWZ3219" s="132"/>
      <c r="QXA3219" s="132"/>
      <c r="QXB3219" s="132"/>
      <c r="QXC3219" s="132"/>
      <c r="QXD3219" s="132"/>
      <c r="QXE3219" s="132"/>
      <c r="QXF3219" s="132"/>
      <c r="QXG3219" s="132"/>
      <c r="QXH3219" s="132"/>
      <c r="QXI3219" s="132"/>
      <c r="QXJ3219" s="132"/>
      <c r="QXK3219" s="132"/>
      <c r="QXL3219" s="132"/>
      <c r="QXM3219" s="132"/>
      <c r="QXN3219" s="132"/>
      <c r="QXO3219" s="132"/>
      <c r="QXP3219" s="132"/>
      <c r="QXQ3219" s="132"/>
      <c r="QXR3219" s="132"/>
      <c r="QXS3219" s="132"/>
      <c r="QXT3219" s="132"/>
      <c r="QXU3219" s="132"/>
      <c r="QXV3219" s="132"/>
      <c r="QXW3219" s="132"/>
      <c r="QXX3219" s="132"/>
      <c r="QXY3219" s="132"/>
      <c r="QXZ3219" s="132"/>
      <c r="QYA3219" s="132"/>
      <c r="QYB3219" s="132"/>
      <c r="QYC3219" s="132"/>
      <c r="QYD3219" s="132"/>
      <c r="QYE3219" s="132"/>
      <c r="QYF3219" s="132"/>
      <c r="QYG3219" s="132"/>
      <c r="QYH3219" s="132"/>
      <c r="QYI3219" s="132"/>
      <c r="QYJ3219" s="132"/>
      <c r="QYK3219" s="132"/>
      <c r="QYL3219" s="132"/>
      <c r="QYM3219" s="132"/>
      <c r="QYN3219" s="132"/>
      <c r="QYO3219" s="132"/>
      <c r="QYP3219" s="132"/>
      <c r="QYQ3219" s="132"/>
      <c r="QYR3219" s="132"/>
      <c r="QYS3219" s="132"/>
      <c r="QYT3219" s="132"/>
      <c r="QYU3219" s="132"/>
      <c r="QYV3219" s="132"/>
      <c r="QYW3219" s="132"/>
      <c r="QYX3219" s="132"/>
      <c r="QYY3219" s="132"/>
      <c r="QYZ3219" s="132"/>
      <c r="QZA3219" s="132"/>
      <c r="QZB3219" s="132"/>
      <c r="QZC3219" s="132"/>
      <c r="QZD3219" s="132"/>
      <c r="QZE3219" s="132"/>
      <c r="QZF3219" s="132"/>
      <c r="QZG3219" s="132"/>
      <c r="QZH3219" s="132"/>
      <c r="QZI3219" s="132"/>
      <c r="QZJ3219" s="132"/>
      <c r="QZK3219" s="132"/>
      <c r="QZL3219" s="132"/>
      <c r="QZM3219" s="132"/>
      <c r="QZN3219" s="132"/>
      <c r="QZO3219" s="132"/>
      <c r="QZP3219" s="132"/>
      <c r="QZQ3219" s="132"/>
      <c r="QZR3219" s="132"/>
      <c r="QZS3219" s="132"/>
      <c r="QZT3219" s="132"/>
      <c r="QZU3219" s="132"/>
      <c r="QZV3219" s="132"/>
      <c r="QZW3219" s="132"/>
      <c r="QZX3219" s="132"/>
      <c r="QZY3219" s="132"/>
      <c r="QZZ3219" s="132"/>
      <c r="RAA3219" s="132"/>
      <c r="RAB3219" s="132"/>
      <c r="RAC3219" s="132"/>
      <c r="RAD3219" s="132"/>
      <c r="RAE3219" s="132"/>
      <c r="RAF3219" s="132"/>
      <c r="RAG3219" s="132"/>
      <c r="RAH3219" s="132"/>
      <c r="RAI3219" s="132"/>
      <c r="RAJ3219" s="132"/>
      <c r="RAK3219" s="132"/>
      <c r="RAL3219" s="132"/>
      <c r="RAM3219" s="132"/>
      <c r="RAN3219" s="132"/>
      <c r="RAO3219" s="132"/>
      <c r="RAP3219" s="132"/>
      <c r="RAQ3219" s="132"/>
      <c r="RAR3219" s="132"/>
      <c r="RAS3219" s="132"/>
      <c r="RAT3219" s="132"/>
      <c r="RAU3219" s="132"/>
      <c r="RAV3219" s="132"/>
      <c r="RAW3219" s="132"/>
      <c r="RAX3219" s="132"/>
      <c r="RAY3219" s="132"/>
      <c r="RAZ3219" s="132"/>
      <c r="RBA3219" s="132"/>
      <c r="RBB3219" s="132"/>
      <c r="RBC3219" s="132"/>
      <c r="RBD3219" s="132"/>
      <c r="RBE3219" s="132"/>
      <c r="RBF3219" s="132"/>
      <c r="RBG3219" s="132"/>
      <c r="RBH3219" s="132"/>
      <c r="RBI3219" s="132"/>
      <c r="RBJ3219" s="132"/>
      <c r="RBK3219" s="132"/>
      <c r="RBL3219" s="132"/>
      <c r="RBM3219" s="132"/>
      <c r="RBN3219" s="132"/>
      <c r="RBO3219" s="132"/>
      <c r="RBP3219" s="132"/>
      <c r="RBQ3219" s="132"/>
      <c r="RBR3219" s="132"/>
      <c r="RBS3219" s="132"/>
      <c r="RBT3219" s="132"/>
      <c r="RBU3219" s="132"/>
      <c r="RBV3219" s="132"/>
      <c r="RBW3219" s="132"/>
      <c r="RBX3219" s="132"/>
      <c r="RBY3219" s="132"/>
      <c r="RBZ3219" s="132"/>
      <c r="RCA3219" s="132"/>
      <c r="RCB3219" s="132"/>
      <c r="RCC3219" s="132"/>
      <c r="RCD3219" s="132"/>
      <c r="RCE3219" s="132"/>
      <c r="RCF3219" s="132"/>
      <c r="RCG3219" s="132"/>
      <c r="RCH3219" s="132"/>
      <c r="RCI3219" s="132"/>
      <c r="RCJ3219" s="132"/>
      <c r="RCK3219" s="132"/>
      <c r="RCL3219" s="132"/>
      <c r="RCM3219" s="132"/>
      <c r="RCN3219" s="132"/>
      <c r="RCO3219" s="132"/>
      <c r="RCP3219" s="132"/>
      <c r="RCQ3219" s="132"/>
      <c r="RCR3219" s="132"/>
      <c r="RCS3219" s="132"/>
      <c r="RCT3219" s="132"/>
      <c r="RCU3219" s="132"/>
      <c r="RCV3219" s="132"/>
      <c r="RCW3219" s="132"/>
      <c r="RCX3219" s="132"/>
      <c r="RCY3219" s="132"/>
      <c r="RCZ3219" s="132"/>
      <c r="RDA3219" s="132"/>
      <c r="RDB3219" s="132"/>
      <c r="RDC3219" s="132"/>
      <c r="RDD3219" s="132"/>
      <c r="RDE3219" s="132"/>
      <c r="RDF3219" s="132"/>
      <c r="RDG3219" s="132"/>
      <c r="RDH3219" s="132"/>
      <c r="RDI3219" s="132"/>
      <c r="RDJ3219" s="132"/>
      <c r="RDK3219" s="132"/>
      <c r="RDL3219" s="132"/>
      <c r="RDM3219" s="132"/>
      <c r="RDN3219" s="132"/>
      <c r="RDO3219" s="132"/>
      <c r="RDP3219" s="132"/>
      <c r="RDQ3219" s="132"/>
      <c r="RDR3219" s="132"/>
      <c r="RDS3219" s="132"/>
      <c r="RDT3219" s="132"/>
      <c r="RDU3219" s="132"/>
      <c r="RDV3219" s="132"/>
      <c r="RDW3219" s="132"/>
      <c r="RDX3219" s="132"/>
      <c r="RDY3219" s="132"/>
      <c r="RDZ3219" s="132"/>
      <c r="REA3219" s="132"/>
      <c r="REB3219" s="132"/>
      <c r="REC3219" s="132"/>
      <c r="RED3219" s="132"/>
      <c r="REE3219" s="132"/>
      <c r="REF3219" s="132"/>
      <c r="REG3219" s="132"/>
      <c r="REH3219" s="132"/>
      <c r="REI3219" s="132"/>
      <c r="REJ3219" s="132"/>
      <c r="REK3219" s="132"/>
      <c r="REL3219" s="132"/>
      <c r="REM3219" s="132"/>
      <c r="REN3219" s="132"/>
      <c r="REO3219" s="132"/>
      <c r="REP3219" s="132"/>
      <c r="REQ3219" s="132"/>
      <c r="RER3219" s="132"/>
      <c r="RES3219" s="132"/>
      <c r="RET3219" s="132"/>
      <c r="REU3219" s="132"/>
      <c r="REV3219" s="132"/>
      <c r="REW3219" s="132"/>
      <c r="REX3219" s="132"/>
      <c r="REY3219" s="132"/>
      <c r="REZ3219" s="132"/>
      <c r="RFA3219" s="132"/>
      <c r="RFB3219" s="132"/>
      <c r="RFC3219" s="132"/>
      <c r="RFD3219" s="132"/>
      <c r="RFE3219" s="132"/>
      <c r="RFF3219" s="132"/>
      <c r="RFG3219" s="132"/>
      <c r="RFH3219" s="132"/>
      <c r="RFI3219" s="132"/>
      <c r="RFJ3219" s="132"/>
      <c r="RFK3219" s="132"/>
      <c r="RFL3219" s="132"/>
      <c r="RFM3219" s="132"/>
      <c r="RFN3219" s="132"/>
      <c r="RFO3219" s="132"/>
      <c r="RFP3219" s="132"/>
      <c r="RFQ3219" s="132"/>
      <c r="RFR3219" s="132"/>
      <c r="RFS3219" s="132"/>
      <c r="RFT3219" s="132"/>
      <c r="RFU3219" s="132"/>
      <c r="RFV3219" s="132"/>
      <c r="RFW3219" s="132"/>
      <c r="RFX3219" s="132"/>
      <c r="RFY3219" s="132"/>
      <c r="RFZ3219" s="132"/>
      <c r="RGA3219" s="132"/>
      <c r="RGB3219" s="132"/>
      <c r="RGC3219" s="132"/>
      <c r="RGD3219" s="132"/>
      <c r="RGE3219" s="132"/>
      <c r="RGF3219" s="132"/>
      <c r="RGG3219" s="132"/>
      <c r="RGH3219" s="132"/>
      <c r="RGI3219" s="132"/>
      <c r="RGJ3219" s="132"/>
      <c r="RGK3219" s="132"/>
      <c r="RGL3219" s="132"/>
      <c r="RGM3219" s="132"/>
      <c r="RGN3219" s="132"/>
      <c r="RGO3219" s="132"/>
      <c r="RGP3219" s="132"/>
      <c r="RGQ3219" s="132"/>
      <c r="RGR3219" s="132"/>
      <c r="RGS3219" s="132"/>
      <c r="RGT3219" s="132"/>
      <c r="RGU3219" s="132"/>
      <c r="RGV3219" s="132"/>
      <c r="RGW3219" s="132"/>
      <c r="RGX3219" s="132"/>
      <c r="RGY3219" s="132"/>
      <c r="RGZ3219" s="132"/>
      <c r="RHA3219" s="132"/>
      <c r="RHB3219" s="132"/>
      <c r="RHC3219" s="132"/>
      <c r="RHD3219" s="132"/>
      <c r="RHE3219" s="132"/>
      <c r="RHF3219" s="132"/>
      <c r="RHG3219" s="132"/>
      <c r="RHH3219" s="132"/>
      <c r="RHI3219" s="132"/>
      <c r="RHJ3219" s="132"/>
      <c r="RHK3219" s="132"/>
      <c r="RHL3219" s="132"/>
      <c r="RHM3219" s="132"/>
      <c r="RHN3219" s="132"/>
      <c r="RHO3219" s="132"/>
      <c r="RHP3219" s="132"/>
      <c r="RHQ3219" s="132"/>
      <c r="RHR3219" s="132"/>
      <c r="RHS3219" s="132"/>
      <c r="RHT3219" s="132"/>
      <c r="RHU3219" s="132"/>
      <c r="RHV3219" s="132"/>
      <c r="RHW3219" s="132"/>
      <c r="RHX3219" s="132"/>
      <c r="RHY3219" s="132"/>
      <c r="RHZ3219" s="132"/>
      <c r="RIA3219" s="132"/>
      <c r="RIB3219" s="132"/>
      <c r="RIC3219" s="132"/>
      <c r="RID3219" s="132"/>
      <c r="RIE3219" s="132"/>
      <c r="RIF3219" s="132"/>
      <c r="RIG3219" s="132"/>
      <c r="RIH3219" s="132"/>
      <c r="RII3219" s="132"/>
      <c r="RIJ3219" s="132"/>
      <c r="RIK3219" s="132"/>
      <c r="RIL3219" s="132"/>
      <c r="RIM3219" s="132"/>
      <c r="RIN3219" s="132"/>
      <c r="RIO3219" s="132"/>
      <c r="RIP3219" s="132"/>
      <c r="RIQ3219" s="132"/>
      <c r="RIR3219" s="132"/>
      <c r="RIS3219" s="132"/>
      <c r="RIT3219" s="132"/>
      <c r="RIU3219" s="132"/>
      <c r="RIV3219" s="132"/>
      <c r="RIW3219" s="132"/>
      <c r="RIX3219" s="132"/>
      <c r="RIY3219" s="132"/>
      <c r="RIZ3219" s="132"/>
      <c r="RJA3219" s="132"/>
      <c r="RJB3219" s="132"/>
      <c r="RJC3219" s="132"/>
      <c r="RJD3219" s="132"/>
      <c r="RJE3219" s="132"/>
      <c r="RJF3219" s="132"/>
      <c r="RJG3219" s="132"/>
      <c r="RJH3219" s="132"/>
      <c r="RJI3219" s="132"/>
      <c r="RJJ3219" s="132"/>
      <c r="RJK3219" s="132"/>
      <c r="RJL3219" s="132"/>
      <c r="RJM3219" s="132"/>
      <c r="RJN3219" s="132"/>
      <c r="RJO3219" s="132"/>
      <c r="RJP3219" s="132"/>
      <c r="RJQ3219" s="132"/>
      <c r="RJR3219" s="132"/>
      <c r="RJS3219" s="132"/>
      <c r="RJT3219" s="132"/>
      <c r="RJU3219" s="132"/>
      <c r="RJV3219" s="132"/>
      <c r="RJW3219" s="132"/>
      <c r="RJX3219" s="132"/>
      <c r="RJY3219" s="132"/>
      <c r="RJZ3219" s="132"/>
      <c r="RKA3219" s="132"/>
      <c r="RKB3219" s="132"/>
      <c r="RKC3219" s="132"/>
      <c r="RKD3219" s="132"/>
      <c r="RKE3219" s="132"/>
      <c r="RKF3219" s="132"/>
      <c r="RKG3219" s="132"/>
      <c r="RKH3219" s="132"/>
      <c r="RKI3219" s="132"/>
      <c r="RKJ3219" s="132"/>
      <c r="RKK3219" s="132"/>
      <c r="RKL3219" s="132"/>
      <c r="RKM3219" s="132"/>
      <c r="RKN3219" s="132"/>
      <c r="RKO3219" s="132"/>
      <c r="RKP3219" s="132"/>
      <c r="RKQ3219" s="132"/>
      <c r="RKR3219" s="132"/>
      <c r="RKS3219" s="132"/>
      <c r="RKT3219" s="132"/>
      <c r="RKU3219" s="132"/>
      <c r="RKV3219" s="132"/>
      <c r="RKW3219" s="132"/>
      <c r="RKX3219" s="132"/>
      <c r="RKY3219" s="132"/>
      <c r="RKZ3219" s="132"/>
      <c r="RLA3219" s="132"/>
      <c r="RLB3219" s="132"/>
      <c r="RLC3219" s="132"/>
      <c r="RLD3219" s="132"/>
      <c r="RLE3219" s="132"/>
      <c r="RLF3219" s="132"/>
      <c r="RLG3219" s="132"/>
      <c r="RLH3219" s="132"/>
      <c r="RLI3219" s="132"/>
      <c r="RLJ3219" s="132"/>
      <c r="RLK3219" s="132"/>
      <c r="RLL3219" s="132"/>
      <c r="RLM3219" s="132"/>
      <c r="RLN3219" s="132"/>
      <c r="RLO3219" s="132"/>
      <c r="RLP3219" s="132"/>
      <c r="RLQ3219" s="132"/>
      <c r="RLR3219" s="132"/>
      <c r="RLS3219" s="132"/>
      <c r="RLT3219" s="132"/>
      <c r="RLU3219" s="132"/>
      <c r="RLV3219" s="132"/>
      <c r="RLW3219" s="132"/>
      <c r="RLX3219" s="132"/>
      <c r="RLY3219" s="132"/>
      <c r="RLZ3219" s="132"/>
      <c r="RMA3219" s="132"/>
      <c r="RMB3219" s="132"/>
      <c r="RMC3219" s="132"/>
      <c r="RMD3219" s="132"/>
      <c r="RME3219" s="132"/>
      <c r="RMF3219" s="132"/>
      <c r="RMG3219" s="132"/>
      <c r="RMH3219" s="132"/>
      <c r="RMI3219" s="132"/>
      <c r="RMJ3219" s="132"/>
      <c r="RMK3219" s="132"/>
      <c r="RML3219" s="132"/>
      <c r="RMM3219" s="132"/>
      <c r="RMN3219" s="132"/>
      <c r="RMO3219" s="132"/>
      <c r="RMP3219" s="132"/>
      <c r="RMQ3219" s="132"/>
      <c r="RMR3219" s="132"/>
      <c r="RMS3219" s="132"/>
      <c r="RMT3219" s="132"/>
      <c r="RMU3219" s="132"/>
      <c r="RMV3219" s="132"/>
      <c r="RMW3219" s="132"/>
      <c r="RMX3219" s="132"/>
      <c r="RMY3219" s="132"/>
      <c r="RMZ3219" s="132"/>
      <c r="RNA3219" s="132"/>
      <c r="RNB3219" s="132"/>
      <c r="RNC3219" s="132"/>
      <c r="RND3219" s="132"/>
      <c r="RNE3219" s="132"/>
      <c r="RNF3219" s="132"/>
      <c r="RNG3219" s="132"/>
      <c r="RNH3219" s="132"/>
      <c r="RNI3219" s="132"/>
      <c r="RNJ3219" s="132"/>
      <c r="RNK3219" s="132"/>
      <c r="RNL3219" s="132"/>
      <c r="RNM3219" s="132"/>
      <c r="RNN3219" s="132"/>
      <c r="RNO3219" s="132"/>
      <c r="RNP3219" s="132"/>
      <c r="RNQ3219" s="132"/>
      <c r="RNR3219" s="132"/>
      <c r="RNS3219" s="132"/>
      <c r="RNT3219" s="132"/>
      <c r="RNU3219" s="132"/>
      <c r="RNV3219" s="132"/>
      <c r="RNW3219" s="132"/>
      <c r="RNX3219" s="132"/>
      <c r="RNY3219" s="132"/>
      <c r="RNZ3219" s="132"/>
      <c r="ROA3219" s="132"/>
      <c r="ROB3219" s="132"/>
      <c r="ROC3219" s="132"/>
      <c r="ROD3219" s="132"/>
      <c r="ROE3219" s="132"/>
      <c r="ROF3219" s="132"/>
      <c r="ROG3219" s="132"/>
      <c r="ROH3219" s="132"/>
      <c r="ROI3219" s="132"/>
      <c r="ROJ3219" s="132"/>
      <c r="ROK3219" s="132"/>
      <c r="ROL3219" s="132"/>
      <c r="ROM3219" s="132"/>
      <c r="RON3219" s="132"/>
      <c r="ROO3219" s="132"/>
      <c r="ROP3219" s="132"/>
      <c r="ROQ3219" s="132"/>
      <c r="ROR3219" s="132"/>
      <c r="ROS3219" s="132"/>
      <c r="ROT3219" s="132"/>
      <c r="ROU3219" s="132"/>
      <c r="ROV3219" s="132"/>
      <c r="ROW3219" s="132"/>
      <c r="ROX3219" s="132"/>
      <c r="ROY3219" s="132"/>
      <c r="ROZ3219" s="132"/>
      <c r="RPA3219" s="132"/>
      <c r="RPB3219" s="132"/>
      <c r="RPC3219" s="132"/>
      <c r="RPD3219" s="132"/>
      <c r="RPE3219" s="132"/>
      <c r="RPF3219" s="132"/>
      <c r="RPG3219" s="132"/>
      <c r="RPH3219" s="132"/>
      <c r="RPI3219" s="132"/>
      <c r="RPJ3219" s="132"/>
      <c r="RPK3219" s="132"/>
      <c r="RPL3219" s="132"/>
      <c r="RPM3219" s="132"/>
      <c r="RPN3219" s="132"/>
      <c r="RPO3219" s="132"/>
      <c r="RPP3219" s="132"/>
      <c r="RPQ3219" s="132"/>
      <c r="RPR3219" s="132"/>
      <c r="RPS3219" s="132"/>
      <c r="RPT3219" s="132"/>
      <c r="RPU3219" s="132"/>
      <c r="RPV3219" s="132"/>
      <c r="RPW3219" s="132"/>
      <c r="RPX3219" s="132"/>
      <c r="RPY3219" s="132"/>
      <c r="RPZ3219" s="132"/>
      <c r="RQA3219" s="132"/>
      <c r="RQB3219" s="132"/>
      <c r="RQC3219" s="132"/>
      <c r="RQD3219" s="132"/>
      <c r="RQE3219" s="132"/>
      <c r="RQF3219" s="132"/>
      <c r="RQG3219" s="132"/>
      <c r="RQH3219" s="132"/>
      <c r="RQI3219" s="132"/>
      <c r="RQJ3219" s="132"/>
      <c r="RQK3219" s="132"/>
      <c r="RQL3219" s="132"/>
      <c r="RQM3219" s="132"/>
      <c r="RQN3219" s="132"/>
      <c r="RQO3219" s="132"/>
      <c r="RQP3219" s="132"/>
      <c r="RQQ3219" s="132"/>
      <c r="RQR3219" s="132"/>
      <c r="RQS3219" s="132"/>
      <c r="RQT3219" s="132"/>
      <c r="RQU3219" s="132"/>
      <c r="RQV3219" s="132"/>
      <c r="RQW3219" s="132"/>
      <c r="RQX3219" s="132"/>
      <c r="RQY3219" s="132"/>
      <c r="RQZ3219" s="132"/>
      <c r="RRA3219" s="132"/>
      <c r="RRB3219" s="132"/>
      <c r="RRC3219" s="132"/>
      <c r="RRD3219" s="132"/>
      <c r="RRE3219" s="132"/>
      <c r="RRF3219" s="132"/>
      <c r="RRG3219" s="132"/>
      <c r="RRH3219" s="132"/>
      <c r="RRI3219" s="132"/>
      <c r="RRJ3219" s="132"/>
      <c r="RRK3219" s="132"/>
      <c r="RRL3219" s="132"/>
      <c r="RRM3219" s="132"/>
      <c r="RRN3219" s="132"/>
      <c r="RRO3219" s="132"/>
      <c r="RRP3219" s="132"/>
      <c r="RRQ3219" s="132"/>
      <c r="RRR3219" s="132"/>
      <c r="RRS3219" s="132"/>
      <c r="RRT3219" s="132"/>
      <c r="RRU3219" s="132"/>
      <c r="RRV3219" s="132"/>
      <c r="RRW3219" s="132"/>
      <c r="RRX3219" s="132"/>
      <c r="RRY3219" s="132"/>
      <c r="RRZ3219" s="132"/>
      <c r="RSA3219" s="132"/>
      <c r="RSB3219" s="132"/>
      <c r="RSC3219" s="132"/>
      <c r="RSD3219" s="132"/>
      <c r="RSE3219" s="132"/>
      <c r="RSF3219" s="132"/>
      <c r="RSG3219" s="132"/>
      <c r="RSH3219" s="132"/>
      <c r="RSI3219" s="132"/>
      <c r="RSJ3219" s="132"/>
      <c r="RSK3219" s="132"/>
      <c r="RSL3219" s="132"/>
      <c r="RSM3219" s="132"/>
      <c r="RSN3219" s="132"/>
      <c r="RSO3219" s="132"/>
      <c r="RSP3219" s="132"/>
      <c r="RSQ3219" s="132"/>
      <c r="RSR3219" s="132"/>
      <c r="RSS3219" s="132"/>
      <c r="RST3219" s="132"/>
      <c r="RSU3219" s="132"/>
      <c r="RSV3219" s="132"/>
      <c r="RSW3219" s="132"/>
      <c r="RSX3219" s="132"/>
      <c r="RSY3219" s="132"/>
      <c r="RSZ3219" s="132"/>
      <c r="RTA3219" s="132"/>
      <c r="RTB3219" s="132"/>
      <c r="RTC3219" s="132"/>
      <c r="RTD3219" s="132"/>
      <c r="RTE3219" s="132"/>
      <c r="RTF3219" s="132"/>
      <c r="RTG3219" s="132"/>
      <c r="RTH3219" s="132"/>
      <c r="RTI3219" s="132"/>
      <c r="RTJ3219" s="132"/>
      <c r="RTK3219" s="132"/>
      <c r="RTL3219" s="132"/>
      <c r="RTM3219" s="132"/>
      <c r="RTN3219" s="132"/>
      <c r="RTO3219" s="132"/>
      <c r="RTP3219" s="132"/>
      <c r="RTQ3219" s="132"/>
      <c r="RTR3219" s="132"/>
      <c r="RTS3219" s="132"/>
      <c r="RTT3219" s="132"/>
      <c r="RTU3219" s="132"/>
      <c r="RTV3219" s="132"/>
      <c r="RTW3219" s="132"/>
      <c r="RTX3219" s="132"/>
      <c r="RTY3219" s="132"/>
      <c r="RTZ3219" s="132"/>
      <c r="RUA3219" s="132"/>
      <c r="RUB3219" s="132"/>
      <c r="RUC3219" s="132"/>
      <c r="RUD3219" s="132"/>
      <c r="RUE3219" s="132"/>
      <c r="RUF3219" s="132"/>
      <c r="RUG3219" s="132"/>
      <c r="RUH3219" s="132"/>
      <c r="RUI3219" s="132"/>
      <c r="RUJ3219" s="132"/>
      <c r="RUK3219" s="132"/>
      <c r="RUL3219" s="132"/>
      <c r="RUM3219" s="132"/>
      <c r="RUN3219" s="132"/>
      <c r="RUO3219" s="132"/>
      <c r="RUP3219" s="132"/>
      <c r="RUQ3219" s="132"/>
      <c r="RUR3219" s="132"/>
      <c r="RUS3219" s="132"/>
      <c r="RUT3219" s="132"/>
      <c r="RUU3219" s="132"/>
      <c r="RUV3219" s="132"/>
      <c r="RUW3219" s="132"/>
      <c r="RUX3219" s="132"/>
      <c r="RUY3219" s="132"/>
      <c r="RUZ3219" s="132"/>
      <c r="RVA3219" s="132"/>
      <c r="RVB3219" s="132"/>
      <c r="RVC3219" s="132"/>
      <c r="RVD3219" s="132"/>
      <c r="RVE3219" s="132"/>
      <c r="RVF3219" s="132"/>
      <c r="RVG3219" s="132"/>
      <c r="RVH3219" s="132"/>
      <c r="RVI3219" s="132"/>
      <c r="RVJ3219" s="132"/>
      <c r="RVK3219" s="132"/>
      <c r="RVL3219" s="132"/>
      <c r="RVM3219" s="132"/>
      <c r="RVN3219" s="132"/>
      <c r="RVO3219" s="132"/>
      <c r="RVP3219" s="132"/>
      <c r="RVQ3219" s="132"/>
      <c r="RVR3219" s="132"/>
      <c r="RVS3219" s="132"/>
      <c r="RVT3219" s="132"/>
      <c r="RVU3219" s="132"/>
      <c r="RVV3219" s="132"/>
      <c r="RVW3219" s="132"/>
      <c r="RVX3219" s="132"/>
      <c r="RVY3219" s="132"/>
      <c r="RVZ3219" s="132"/>
      <c r="RWA3219" s="132"/>
      <c r="RWB3219" s="132"/>
      <c r="RWC3219" s="132"/>
      <c r="RWD3219" s="132"/>
      <c r="RWE3219" s="132"/>
      <c r="RWF3219" s="132"/>
      <c r="RWG3219" s="132"/>
      <c r="RWH3219" s="132"/>
      <c r="RWI3219" s="132"/>
      <c r="RWJ3219" s="132"/>
      <c r="RWK3219" s="132"/>
      <c r="RWL3219" s="132"/>
      <c r="RWM3219" s="132"/>
      <c r="RWN3219" s="132"/>
      <c r="RWO3219" s="132"/>
      <c r="RWP3219" s="132"/>
      <c r="RWQ3219" s="132"/>
      <c r="RWR3219" s="132"/>
      <c r="RWS3219" s="132"/>
      <c r="RWT3219" s="132"/>
      <c r="RWU3219" s="132"/>
      <c r="RWV3219" s="132"/>
      <c r="RWW3219" s="132"/>
      <c r="RWX3219" s="132"/>
      <c r="RWY3219" s="132"/>
      <c r="RWZ3219" s="132"/>
      <c r="RXA3219" s="132"/>
      <c r="RXB3219" s="132"/>
      <c r="RXC3219" s="132"/>
      <c r="RXD3219" s="132"/>
      <c r="RXE3219" s="132"/>
      <c r="RXF3219" s="132"/>
      <c r="RXG3219" s="132"/>
      <c r="RXH3219" s="132"/>
      <c r="RXI3219" s="132"/>
      <c r="RXJ3219" s="132"/>
      <c r="RXK3219" s="132"/>
      <c r="RXL3219" s="132"/>
      <c r="RXM3219" s="132"/>
      <c r="RXN3219" s="132"/>
      <c r="RXO3219" s="132"/>
      <c r="RXP3219" s="132"/>
      <c r="RXQ3219" s="132"/>
      <c r="RXR3219" s="132"/>
      <c r="RXS3219" s="132"/>
      <c r="RXT3219" s="132"/>
      <c r="RXU3219" s="132"/>
      <c r="RXV3219" s="132"/>
      <c r="RXW3219" s="132"/>
      <c r="RXX3219" s="132"/>
      <c r="RXY3219" s="132"/>
      <c r="RXZ3219" s="132"/>
      <c r="RYA3219" s="132"/>
      <c r="RYB3219" s="132"/>
      <c r="RYC3219" s="132"/>
      <c r="RYD3219" s="132"/>
      <c r="RYE3219" s="132"/>
      <c r="RYF3219" s="132"/>
      <c r="RYG3219" s="132"/>
      <c r="RYH3219" s="132"/>
      <c r="RYI3219" s="132"/>
      <c r="RYJ3219" s="132"/>
      <c r="RYK3219" s="132"/>
      <c r="RYL3219" s="132"/>
      <c r="RYM3219" s="132"/>
      <c r="RYN3219" s="132"/>
      <c r="RYO3219" s="132"/>
      <c r="RYP3219" s="132"/>
      <c r="RYQ3219" s="132"/>
      <c r="RYR3219" s="132"/>
      <c r="RYS3219" s="132"/>
      <c r="RYT3219" s="132"/>
      <c r="RYU3219" s="132"/>
      <c r="RYV3219" s="132"/>
      <c r="RYW3219" s="132"/>
      <c r="RYX3219" s="132"/>
      <c r="RYY3219" s="132"/>
      <c r="RYZ3219" s="132"/>
      <c r="RZA3219" s="132"/>
      <c r="RZB3219" s="132"/>
      <c r="RZC3219" s="132"/>
      <c r="RZD3219" s="132"/>
      <c r="RZE3219" s="132"/>
      <c r="RZF3219" s="132"/>
      <c r="RZG3219" s="132"/>
      <c r="RZH3219" s="132"/>
      <c r="RZI3219" s="132"/>
      <c r="RZJ3219" s="132"/>
      <c r="RZK3219" s="132"/>
      <c r="RZL3219" s="132"/>
      <c r="RZM3219" s="132"/>
      <c r="RZN3219" s="132"/>
      <c r="RZO3219" s="132"/>
      <c r="RZP3219" s="132"/>
      <c r="RZQ3219" s="132"/>
      <c r="RZR3219" s="132"/>
      <c r="RZS3219" s="132"/>
      <c r="RZT3219" s="132"/>
      <c r="RZU3219" s="132"/>
      <c r="RZV3219" s="132"/>
      <c r="RZW3219" s="132"/>
      <c r="RZX3219" s="132"/>
      <c r="RZY3219" s="132"/>
      <c r="RZZ3219" s="132"/>
      <c r="SAA3219" s="132"/>
      <c r="SAB3219" s="132"/>
      <c r="SAC3219" s="132"/>
      <c r="SAD3219" s="132"/>
      <c r="SAE3219" s="132"/>
      <c r="SAF3219" s="132"/>
      <c r="SAG3219" s="132"/>
      <c r="SAH3219" s="132"/>
      <c r="SAI3219" s="132"/>
      <c r="SAJ3219" s="132"/>
      <c r="SAK3219" s="132"/>
      <c r="SAL3219" s="132"/>
      <c r="SAM3219" s="132"/>
      <c r="SAN3219" s="132"/>
      <c r="SAO3219" s="132"/>
      <c r="SAP3219" s="132"/>
      <c r="SAQ3219" s="132"/>
      <c r="SAR3219" s="132"/>
      <c r="SAS3219" s="132"/>
      <c r="SAT3219" s="132"/>
      <c r="SAU3219" s="132"/>
      <c r="SAV3219" s="132"/>
      <c r="SAW3219" s="132"/>
      <c r="SAX3219" s="132"/>
      <c r="SAY3219" s="132"/>
      <c r="SAZ3219" s="132"/>
      <c r="SBA3219" s="132"/>
      <c r="SBB3219" s="132"/>
      <c r="SBC3219" s="132"/>
      <c r="SBD3219" s="132"/>
      <c r="SBE3219" s="132"/>
      <c r="SBF3219" s="132"/>
      <c r="SBG3219" s="132"/>
      <c r="SBH3219" s="132"/>
      <c r="SBI3219" s="132"/>
      <c r="SBJ3219" s="132"/>
      <c r="SBK3219" s="132"/>
      <c r="SBL3219" s="132"/>
      <c r="SBM3219" s="132"/>
      <c r="SBN3219" s="132"/>
      <c r="SBO3219" s="132"/>
      <c r="SBP3219" s="132"/>
      <c r="SBQ3219" s="132"/>
      <c r="SBR3219" s="132"/>
      <c r="SBS3219" s="132"/>
      <c r="SBT3219" s="132"/>
      <c r="SBU3219" s="132"/>
      <c r="SBV3219" s="132"/>
      <c r="SBW3219" s="132"/>
      <c r="SBX3219" s="132"/>
      <c r="SBY3219" s="132"/>
      <c r="SBZ3219" s="132"/>
      <c r="SCA3219" s="132"/>
      <c r="SCB3219" s="132"/>
      <c r="SCC3219" s="132"/>
      <c r="SCD3219" s="132"/>
      <c r="SCE3219" s="132"/>
      <c r="SCF3219" s="132"/>
      <c r="SCG3219" s="132"/>
      <c r="SCH3219" s="132"/>
      <c r="SCI3219" s="132"/>
      <c r="SCJ3219" s="132"/>
      <c r="SCK3219" s="132"/>
      <c r="SCL3219" s="132"/>
      <c r="SCM3219" s="132"/>
      <c r="SCN3219" s="132"/>
      <c r="SCO3219" s="132"/>
      <c r="SCP3219" s="132"/>
      <c r="SCQ3219" s="132"/>
      <c r="SCR3219" s="132"/>
      <c r="SCS3219" s="132"/>
      <c r="SCT3219" s="132"/>
      <c r="SCU3219" s="132"/>
      <c r="SCV3219" s="132"/>
      <c r="SCW3219" s="132"/>
      <c r="SCX3219" s="132"/>
      <c r="SCY3219" s="132"/>
      <c r="SCZ3219" s="132"/>
      <c r="SDA3219" s="132"/>
      <c r="SDB3219" s="132"/>
      <c r="SDC3219" s="132"/>
      <c r="SDD3219" s="132"/>
      <c r="SDE3219" s="132"/>
      <c r="SDF3219" s="132"/>
      <c r="SDG3219" s="132"/>
      <c r="SDH3219" s="132"/>
      <c r="SDI3219" s="132"/>
      <c r="SDJ3219" s="132"/>
      <c r="SDK3219" s="132"/>
      <c r="SDL3219" s="132"/>
      <c r="SDM3219" s="132"/>
      <c r="SDN3219" s="132"/>
      <c r="SDO3219" s="132"/>
      <c r="SDP3219" s="132"/>
      <c r="SDQ3219" s="132"/>
      <c r="SDR3219" s="132"/>
      <c r="SDS3219" s="132"/>
      <c r="SDT3219" s="132"/>
      <c r="SDU3219" s="132"/>
      <c r="SDV3219" s="132"/>
      <c r="SDW3219" s="132"/>
      <c r="SDX3219" s="132"/>
      <c r="SDY3219" s="132"/>
      <c r="SDZ3219" s="132"/>
      <c r="SEA3219" s="132"/>
      <c r="SEB3219" s="132"/>
      <c r="SEC3219" s="132"/>
      <c r="SED3219" s="132"/>
      <c r="SEE3219" s="132"/>
      <c r="SEF3219" s="132"/>
      <c r="SEG3219" s="132"/>
      <c r="SEH3219" s="132"/>
      <c r="SEI3219" s="132"/>
      <c r="SEJ3219" s="132"/>
      <c r="SEK3219" s="132"/>
      <c r="SEL3219" s="132"/>
      <c r="SEM3219" s="132"/>
      <c r="SEN3219" s="132"/>
      <c r="SEO3219" s="132"/>
      <c r="SEP3219" s="132"/>
      <c r="SEQ3219" s="132"/>
      <c r="SER3219" s="132"/>
      <c r="SES3219" s="132"/>
      <c r="SET3219" s="132"/>
      <c r="SEU3219" s="132"/>
      <c r="SEV3219" s="132"/>
      <c r="SEW3219" s="132"/>
      <c r="SEX3219" s="132"/>
      <c r="SEY3219" s="132"/>
      <c r="SEZ3219" s="132"/>
      <c r="SFA3219" s="132"/>
      <c r="SFB3219" s="132"/>
      <c r="SFC3219" s="132"/>
      <c r="SFD3219" s="132"/>
      <c r="SFE3219" s="132"/>
      <c r="SFF3219" s="132"/>
      <c r="SFG3219" s="132"/>
      <c r="SFH3219" s="132"/>
      <c r="SFI3219" s="132"/>
      <c r="SFJ3219" s="132"/>
      <c r="SFK3219" s="132"/>
      <c r="SFL3219" s="132"/>
      <c r="SFM3219" s="132"/>
      <c r="SFN3219" s="132"/>
      <c r="SFO3219" s="132"/>
      <c r="SFP3219" s="132"/>
      <c r="SFQ3219" s="132"/>
      <c r="SFR3219" s="132"/>
      <c r="SFS3219" s="132"/>
      <c r="SFT3219" s="132"/>
      <c r="SFU3219" s="132"/>
      <c r="SFV3219" s="132"/>
      <c r="SFW3219" s="132"/>
      <c r="SFX3219" s="132"/>
      <c r="SFY3219" s="132"/>
      <c r="SFZ3219" s="132"/>
      <c r="SGA3219" s="132"/>
      <c r="SGB3219" s="132"/>
      <c r="SGC3219" s="132"/>
      <c r="SGD3219" s="132"/>
      <c r="SGE3219" s="132"/>
      <c r="SGF3219" s="132"/>
      <c r="SGG3219" s="132"/>
      <c r="SGH3219" s="132"/>
      <c r="SGI3219" s="132"/>
      <c r="SGJ3219" s="132"/>
      <c r="SGK3219" s="132"/>
      <c r="SGL3219" s="132"/>
      <c r="SGM3219" s="132"/>
      <c r="SGN3219" s="132"/>
      <c r="SGO3219" s="132"/>
      <c r="SGP3219" s="132"/>
      <c r="SGQ3219" s="132"/>
      <c r="SGR3219" s="132"/>
      <c r="SGS3219" s="132"/>
      <c r="SGT3219" s="132"/>
      <c r="SGU3219" s="132"/>
      <c r="SGV3219" s="132"/>
      <c r="SGW3219" s="132"/>
      <c r="SGX3219" s="132"/>
      <c r="SGY3219" s="132"/>
      <c r="SGZ3219" s="132"/>
      <c r="SHA3219" s="132"/>
      <c r="SHB3219" s="132"/>
      <c r="SHC3219" s="132"/>
      <c r="SHD3219" s="132"/>
      <c r="SHE3219" s="132"/>
      <c r="SHF3219" s="132"/>
      <c r="SHG3219" s="132"/>
      <c r="SHH3219" s="132"/>
      <c r="SHI3219" s="132"/>
      <c r="SHJ3219" s="132"/>
      <c r="SHK3219" s="132"/>
      <c r="SHL3219" s="132"/>
      <c r="SHM3219" s="132"/>
      <c r="SHN3219" s="132"/>
      <c r="SHO3219" s="132"/>
      <c r="SHP3219" s="132"/>
      <c r="SHQ3219" s="132"/>
      <c r="SHR3219" s="132"/>
      <c r="SHS3219" s="132"/>
      <c r="SHT3219" s="132"/>
      <c r="SHU3219" s="132"/>
      <c r="SHV3219" s="132"/>
      <c r="SHW3219" s="132"/>
      <c r="SHX3219" s="132"/>
      <c r="SHY3219" s="132"/>
      <c r="SHZ3219" s="132"/>
      <c r="SIA3219" s="132"/>
      <c r="SIB3219" s="132"/>
      <c r="SIC3219" s="132"/>
      <c r="SID3219" s="132"/>
      <c r="SIE3219" s="132"/>
      <c r="SIF3219" s="132"/>
      <c r="SIG3219" s="132"/>
      <c r="SIH3219" s="132"/>
      <c r="SII3219" s="132"/>
      <c r="SIJ3219" s="132"/>
      <c r="SIK3219" s="132"/>
      <c r="SIL3219" s="132"/>
      <c r="SIM3219" s="132"/>
      <c r="SIN3219" s="132"/>
      <c r="SIO3219" s="132"/>
      <c r="SIP3219" s="132"/>
      <c r="SIQ3219" s="132"/>
      <c r="SIR3219" s="132"/>
      <c r="SIS3219" s="132"/>
      <c r="SIT3219" s="132"/>
      <c r="SIU3219" s="132"/>
      <c r="SIV3219" s="132"/>
      <c r="SIW3219" s="132"/>
      <c r="SIX3219" s="132"/>
      <c r="SIY3219" s="132"/>
      <c r="SIZ3219" s="132"/>
      <c r="SJA3219" s="132"/>
      <c r="SJB3219" s="132"/>
      <c r="SJC3219" s="132"/>
      <c r="SJD3219" s="132"/>
      <c r="SJE3219" s="132"/>
      <c r="SJF3219" s="132"/>
      <c r="SJG3219" s="132"/>
      <c r="SJH3219" s="132"/>
      <c r="SJI3219" s="132"/>
      <c r="SJJ3219" s="132"/>
      <c r="SJK3219" s="132"/>
      <c r="SJL3219" s="132"/>
      <c r="SJM3219" s="132"/>
      <c r="SJN3219" s="132"/>
      <c r="SJO3219" s="132"/>
      <c r="SJP3219" s="132"/>
      <c r="SJQ3219" s="132"/>
      <c r="SJR3219" s="132"/>
      <c r="SJS3219" s="132"/>
      <c r="SJT3219" s="132"/>
      <c r="SJU3219" s="132"/>
      <c r="SJV3219" s="132"/>
      <c r="SJW3219" s="132"/>
      <c r="SJX3219" s="132"/>
      <c r="SJY3219" s="132"/>
      <c r="SJZ3219" s="132"/>
      <c r="SKA3219" s="132"/>
      <c r="SKB3219" s="132"/>
      <c r="SKC3219" s="132"/>
      <c r="SKD3219" s="132"/>
      <c r="SKE3219" s="132"/>
      <c r="SKF3219" s="132"/>
      <c r="SKG3219" s="132"/>
      <c r="SKH3219" s="132"/>
      <c r="SKI3219" s="132"/>
      <c r="SKJ3219" s="132"/>
      <c r="SKK3219" s="132"/>
      <c r="SKL3219" s="132"/>
      <c r="SKM3219" s="132"/>
      <c r="SKN3219" s="132"/>
      <c r="SKO3219" s="132"/>
      <c r="SKP3219" s="132"/>
      <c r="SKQ3219" s="132"/>
      <c r="SKR3219" s="132"/>
      <c r="SKS3219" s="132"/>
      <c r="SKT3219" s="132"/>
      <c r="SKU3219" s="132"/>
      <c r="SKV3219" s="132"/>
      <c r="SKW3219" s="132"/>
      <c r="SKX3219" s="132"/>
      <c r="SKY3219" s="132"/>
      <c r="SKZ3219" s="132"/>
      <c r="SLA3219" s="132"/>
      <c r="SLB3219" s="132"/>
      <c r="SLC3219" s="132"/>
      <c r="SLD3219" s="132"/>
      <c r="SLE3219" s="132"/>
      <c r="SLF3219" s="132"/>
      <c r="SLG3219" s="132"/>
      <c r="SLH3219" s="132"/>
      <c r="SLI3219" s="132"/>
      <c r="SLJ3219" s="132"/>
      <c r="SLK3219" s="132"/>
      <c r="SLL3219" s="132"/>
      <c r="SLM3219" s="132"/>
      <c r="SLN3219" s="132"/>
      <c r="SLO3219" s="132"/>
      <c r="SLP3219" s="132"/>
      <c r="SLQ3219" s="132"/>
      <c r="SLR3219" s="132"/>
      <c r="SLS3219" s="132"/>
      <c r="SLT3219" s="132"/>
      <c r="SLU3219" s="132"/>
      <c r="SLV3219" s="132"/>
      <c r="SLW3219" s="132"/>
      <c r="SLX3219" s="132"/>
      <c r="SLY3219" s="132"/>
      <c r="SLZ3219" s="132"/>
      <c r="SMA3219" s="132"/>
      <c r="SMB3219" s="132"/>
      <c r="SMC3219" s="132"/>
      <c r="SMD3219" s="132"/>
      <c r="SME3219" s="132"/>
      <c r="SMF3219" s="132"/>
      <c r="SMG3219" s="132"/>
      <c r="SMH3219" s="132"/>
      <c r="SMI3219" s="132"/>
      <c r="SMJ3219" s="132"/>
      <c r="SMK3219" s="132"/>
      <c r="SML3219" s="132"/>
      <c r="SMM3219" s="132"/>
      <c r="SMN3219" s="132"/>
      <c r="SMO3219" s="132"/>
      <c r="SMP3219" s="132"/>
      <c r="SMQ3219" s="132"/>
      <c r="SMR3219" s="132"/>
      <c r="SMS3219" s="132"/>
      <c r="SMT3219" s="132"/>
      <c r="SMU3219" s="132"/>
      <c r="SMV3219" s="132"/>
      <c r="SMW3219" s="132"/>
      <c r="SMX3219" s="132"/>
      <c r="SMY3219" s="132"/>
      <c r="SMZ3219" s="132"/>
      <c r="SNA3219" s="132"/>
      <c r="SNB3219" s="132"/>
      <c r="SNC3219" s="132"/>
      <c r="SND3219" s="132"/>
      <c r="SNE3219" s="132"/>
      <c r="SNF3219" s="132"/>
      <c r="SNG3219" s="132"/>
      <c r="SNH3219" s="132"/>
      <c r="SNI3219" s="132"/>
      <c r="SNJ3219" s="132"/>
      <c r="SNK3219" s="132"/>
      <c r="SNL3219" s="132"/>
      <c r="SNM3219" s="132"/>
      <c r="SNN3219" s="132"/>
      <c r="SNO3219" s="132"/>
      <c r="SNP3219" s="132"/>
      <c r="SNQ3219" s="132"/>
      <c r="SNR3219" s="132"/>
      <c r="SNS3219" s="132"/>
      <c r="SNT3219" s="132"/>
      <c r="SNU3219" s="132"/>
      <c r="SNV3219" s="132"/>
      <c r="SNW3219" s="132"/>
      <c r="SNX3219" s="132"/>
      <c r="SNY3219" s="132"/>
      <c r="SNZ3219" s="132"/>
      <c r="SOA3219" s="132"/>
      <c r="SOB3219" s="132"/>
      <c r="SOC3219" s="132"/>
      <c r="SOD3219" s="132"/>
      <c r="SOE3219" s="132"/>
      <c r="SOF3219" s="132"/>
      <c r="SOG3219" s="132"/>
      <c r="SOH3219" s="132"/>
      <c r="SOI3219" s="132"/>
      <c r="SOJ3219" s="132"/>
      <c r="SOK3219" s="132"/>
      <c r="SOL3219" s="132"/>
      <c r="SOM3219" s="132"/>
      <c r="SON3219" s="132"/>
      <c r="SOO3219" s="132"/>
      <c r="SOP3219" s="132"/>
      <c r="SOQ3219" s="132"/>
      <c r="SOR3219" s="132"/>
      <c r="SOS3219" s="132"/>
      <c r="SOT3219" s="132"/>
      <c r="SOU3219" s="132"/>
      <c r="SOV3219" s="132"/>
      <c r="SOW3219" s="132"/>
      <c r="SOX3219" s="132"/>
      <c r="SOY3219" s="132"/>
      <c r="SOZ3219" s="132"/>
      <c r="SPA3219" s="132"/>
      <c r="SPB3219" s="132"/>
      <c r="SPC3219" s="132"/>
      <c r="SPD3219" s="132"/>
      <c r="SPE3219" s="132"/>
      <c r="SPF3219" s="132"/>
      <c r="SPG3219" s="132"/>
      <c r="SPH3219" s="132"/>
      <c r="SPI3219" s="132"/>
      <c r="SPJ3219" s="132"/>
      <c r="SPK3219" s="132"/>
      <c r="SPL3219" s="132"/>
      <c r="SPM3219" s="132"/>
      <c r="SPN3219" s="132"/>
      <c r="SPO3219" s="132"/>
      <c r="SPP3219" s="132"/>
      <c r="SPQ3219" s="132"/>
      <c r="SPR3219" s="132"/>
      <c r="SPS3219" s="132"/>
      <c r="SPT3219" s="132"/>
      <c r="SPU3219" s="132"/>
      <c r="SPV3219" s="132"/>
      <c r="SPW3219" s="132"/>
      <c r="SPX3219" s="132"/>
      <c r="SPY3219" s="132"/>
      <c r="SPZ3219" s="132"/>
      <c r="SQA3219" s="132"/>
      <c r="SQB3219" s="132"/>
      <c r="SQC3219" s="132"/>
      <c r="SQD3219" s="132"/>
      <c r="SQE3219" s="132"/>
      <c r="SQF3219" s="132"/>
      <c r="SQG3219" s="132"/>
      <c r="SQH3219" s="132"/>
      <c r="SQI3219" s="132"/>
      <c r="SQJ3219" s="132"/>
      <c r="SQK3219" s="132"/>
      <c r="SQL3219" s="132"/>
      <c r="SQM3219" s="132"/>
      <c r="SQN3219" s="132"/>
      <c r="SQO3219" s="132"/>
      <c r="SQP3219" s="132"/>
      <c r="SQQ3219" s="132"/>
      <c r="SQR3219" s="132"/>
      <c r="SQS3219" s="132"/>
      <c r="SQT3219" s="132"/>
      <c r="SQU3219" s="132"/>
      <c r="SQV3219" s="132"/>
      <c r="SQW3219" s="132"/>
      <c r="SQX3219" s="132"/>
      <c r="SQY3219" s="132"/>
      <c r="SQZ3219" s="132"/>
      <c r="SRA3219" s="132"/>
      <c r="SRB3219" s="132"/>
      <c r="SRC3219" s="132"/>
      <c r="SRD3219" s="132"/>
      <c r="SRE3219" s="132"/>
      <c r="SRF3219" s="132"/>
      <c r="SRG3219" s="132"/>
      <c r="SRH3219" s="132"/>
      <c r="SRI3219" s="132"/>
      <c r="SRJ3219" s="132"/>
      <c r="SRK3219" s="132"/>
      <c r="SRL3219" s="132"/>
      <c r="SRM3219" s="132"/>
      <c r="SRN3219" s="132"/>
      <c r="SRO3219" s="132"/>
      <c r="SRP3219" s="132"/>
      <c r="SRQ3219" s="132"/>
      <c r="SRR3219" s="132"/>
      <c r="SRS3219" s="132"/>
      <c r="SRT3219" s="132"/>
      <c r="SRU3219" s="132"/>
      <c r="SRV3219" s="132"/>
      <c r="SRW3219" s="132"/>
      <c r="SRX3219" s="132"/>
      <c r="SRY3219" s="132"/>
      <c r="SRZ3219" s="132"/>
      <c r="SSA3219" s="132"/>
      <c r="SSB3219" s="132"/>
      <c r="SSC3219" s="132"/>
      <c r="SSD3219" s="132"/>
      <c r="SSE3219" s="132"/>
      <c r="SSF3219" s="132"/>
      <c r="SSG3219" s="132"/>
      <c r="SSH3219" s="132"/>
      <c r="SSI3219" s="132"/>
      <c r="SSJ3219" s="132"/>
      <c r="SSK3219" s="132"/>
      <c r="SSL3219" s="132"/>
      <c r="SSM3219" s="132"/>
      <c r="SSN3219" s="132"/>
      <c r="SSO3219" s="132"/>
      <c r="SSP3219" s="132"/>
      <c r="SSQ3219" s="132"/>
      <c r="SSR3219" s="132"/>
      <c r="SSS3219" s="132"/>
      <c r="SST3219" s="132"/>
      <c r="SSU3219" s="132"/>
      <c r="SSV3219" s="132"/>
      <c r="SSW3219" s="132"/>
      <c r="SSX3219" s="132"/>
      <c r="SSY3219" s="132"/>
      <c r="SSZ3219" s="132"/>
      <c r="STA3219" s="132"/>
      <c r="STB3219" s="132"/>
      <c r="STC3219" s="132"/>
      <c r="STD3219" s="132"/>
      <c r="STE3219" s="132"/>
      <c r="STF3219" s="132"/>
      <c r="STG3219" s="132"/>
      <c r="STH3219" s="132"/>
      <c r="STI3219" s="132"/>
      <c r="STJ3219" s="132"/>
      <c r="STK3219" s="132"/>
      <c r="STL3219" s="132"/>
      <c r="STM3219" s="132"/>
      <c r="STN3219" s="132"/>
      <c r="STO3219" s="132"/>
      <c r="STP3219" s="132"/>
      <c r="STQ3219" s="132"/>
      <c r="STR3219" s="132"/>
      <c r="STS3219" s="132"/>
      <c r="STT3219" s="132"/>
      <c r="STU3219" s="132"/>
      <c r="STV3219" s="132"/>
      <c r="STW3219" s="132"/>
      <c r="STX3219" s="132"/>
      <c r="STY3219" s="132"/>
      <c r="STZ3219" s="132"/>
      <c r="SUA3219" s="132"/>
      <c r="SUB3219" s="132"/>
      <c r="SUC3219" s="132"/>
      <c r="SUD3219" s="132"/>
      <c r="SUE3219" s="132"/>
      <c r="SUF3219" s="132"/>
      <c r="SUG3219" s="132"/>
      <c r="SUH3219" s="132"/>
      <c r="SUI3219" s="132"/>
      <c r="SUJ3219" s="132"/>
      <c r="SUK3219" s="132"/>
      <c r="SUL3219" s="132"/>
      <c r="SUM3219" s="132"/>
      <c r="SUN3219" s="132"/>
      <c r="SUO3219" s="132"/>
      <c r="SUP3219" s="132"/>
      <c r="SUQ3219" s="132"/>
      <c r="SUR3219" s="132"/>
      <c r="SUS3219" s="132"/>
      <c r="SUT3219" s="132"/>
      <c r="SUU3219" s="132"/>
      <c r="SUV3219" s="132"/>
      <c r="SUW3219" s="132"/>
      <c r="SUX3219" s="132"/>
      <c r="SUY3219" s="132"/>
      <c r="SUZ3219" s="132"/>
      <c r="SVA3219" s="132"/>
      <c r="SVB3219" s="132"/>
      <c r="SVC3219" s="132"/>
      <c r="SVD3219" s="132"/>
      <c r="SVE3219" s="132"/>
      <c r="SVF3219" s="132"/>
      <c r="SVG3219" s="132"/>
      <c r="SVH3219" s="132"/>
      <c r="SVI3219" s="132"/>
      <c r="SVJ3219" s="132"/>
      <c r="SVK3219" s="132"/>
      <c r="SVL3219" s="132"/>
      <c r="SVM3219" s="132"/>
      <c r="SVN3219" s="132"/>
      <c r="SVO3219" s="132"/>
      <c r="SVP3219" s="132"/>
      <c r="SVQ3219" s="132"/>
      <c r="SVR3219" s="132"/>
      <c r="SVS3219" s="132"/>
      <c r="SVT3219" s="132"/>
      <c r="SVU3219" s="132"/>
      <c r="SVV3219" s="132"/>
      <c r="SVW3219" s="132"/>
      <c r="SVX3219" s="132"/>
      <c r="SVY3219" s="132"/>
      <c r="SVZ3219" s="132"/>
      <c r="SWA3219" s="132"/>
      <c r="SWB3219" s="132"/>
      <c r="SWC3219" s="132"/>
      <c r="SWD3219" s="132"/>
      <c r="SWE3219" s="132"/>
      <c r="SWF3219" s="132"/>
      <c r="SWG3219" s="132"/>
      <c r="SWH3219" s="132"/>
      <c r="SWI3219" s="132"/>
      <c r="SWJ3219" s="132"/>
      <c r="SWK3219" s="132"/>
      <c r="SWL3219" s="132"/>
      <c r="SWM3219" s="132"/>
      <c r="SWN3219" s="132"/>
      <c r="SWO3219" s="132"/>
      <c r="SWP3219" s="132"/>
      <c r="SWQ3219" s="132"/>
      <c r="SWR3219" s="132"/>
      <c r="SWS3219" s="132"/>
      <c r="SWT3219" s="132"/>
      <c r="SWU3219" s="132"/>
      <c r="SWV3219" s="132"/>
      <c r="SWW3219" s="132"/>
      <c r="SWX3219" s="132"/>
      <c r="SWY3219" s="132"/>
      <c r="SWZ3219" s="132"/>
      <c r="SXA3219" s="132"/>
      <c r="SXB3219" s="132"/>
      <c r="SXC3219" s="132"/>
      <c r="SXD3219" s="132"/>
      <c r="SXE3219" s="132"/>
      <c r="SXF3219" s="132"/>
      <c r="SXG3219" s="132"/>
      <c r="SXH3219" s="132"/>
      <c r="SXI3219" s="132"/>
      <c r="SXJ3219" s="132"/>
      <c r="SXK3219" s="132"/>
      <c r="SXL3219" s="132"/>
      <c r="SXM3219" s="132"/>
      <c r="SXN3219" s="132"/>
      <c r="SXO3219" s="132"/>
      <c r="SXP3219" s="132"/>
      <c r="SXQ3219" s="132"/>
      <c r="SXR3219" s="132"/>
      <c r="SXS3219" s="132"/>
      <c r="SXT3219" s="132"/>
      <c r="SXU3219" s="132"/>
      <c r="SXV3219" s="132"/>
      <c r="SXW3219" s="132"/>
      <c r="SXX3219" s="132"/>
      <c r="SXY3219" s="132"/>
      <c r="SXZ3219" s="132"/>
      <c r="SYA3219" s="132"/>
      <c r="SYB3219" s="132"/>
      <c r="SYC3219" s="132"/>
      <c r="SYD3219" s="132"/>
      <c r="SYE3219" s="132"/>
      <c r="SYF3219" s="132"/>
      <c r="SYG3219" s="132"/>
      <c r="SYH3219" s="132"/>
      <c r="SYI3219" s="132"/>
      <c r="SYJ3219" s="132"/>
      <c r="SYK3219" s="132"/>
      <c r="SYL3219" s="132"/>
      <c r="SYM3219" s="132"/>
      <c r="SYN3219" s="132"/>
      <c r="SYO3219" s="132"/>
      <c r="SYP3219" s="132"/>
      <c r="SYQ3219" s="132"/>
      <c r="SYR3219" s="132"/>
      <c r="SYS3219" s="132"/>
      <c r="SYT3219" s="132"/>
      <c r="SYU3219" s="132"/>
      <c r="SYV3219" s="132"/>
      <c r="SYW3219" s="132"/>
      <c r="SYX3219" s="132"/>
      <c r="SYY3219" s="132"/>
      <c r="SYZ3219" s="132"/>
      <c r="SZA3219" s="132"/>
      <c r="SZB3219" s="132"/>
      <c r="SZC3219" s="132"/>
      <c r="SZD3219" s="132"/>
      <c r="SZE3219" s="132"/>
      <c r="SZF3219" s="132"/>
      <c r="SZG3219" s="132"/>
      <c r="SZH3219" s="132"/>
      <c r="SZI3219" s="132"/>
      <c r="SZJ3219" s="132"/>
      <c r="SZK3219" s="132"/>
      <c r="SZL3219" s="132"/>
      <c r="SZM3219" s="132"/>
      <c r="SZN3219" s="132"/>
      <c r="SZO3219" s="132"/>
      <c r="SZP3219" s="132"/>
      <c r="SZQ3219" s="132"/>
      <c r="SZR3219" s="132"/>
      <c r="SZS3219" s="132"/>
      <c r="SZT3219" s="132"/>
      <c r="SZU3219" s="132"/>
      <c r="SZV3219" s="132"/>
      <c r="SZW3219" s="132"/>
      <c r="SZX3219" s="132"/>
      <c r="SZY3219" s="132"/>
      <c r="SZZ3219" s="132"/>
      <c r="TAA3219" s="132"/>
      <c r="TAB3219" s="132"/>
      <c r="TAC3219" s="132"/>
      <c r="TAD3219" s="132"/>
      <c r="TAE3219" s="132"/>
      <c r="TAF3219" s="132"/>
      <c r="TAG3219" s="132"/>
      <c r="TAH3219" s="132"/>
      <c r="TAI3219" s="132"/>
      <c r="TAJ3219" s="132"/>
      <c r="TAK3219" s="132"/>
      <c r="TAL3219" s="132"/>
      <c r="TAM3219" s="132"/>
      <c r="TAN3219" s="132"/>
      <c r="TAO3219" s="132"/>
      <c r="TAP3219" s="132"/>
      <c r="TAQ3219" s="132"/>
      <c r="TAR3219" s="132"/>
      <c r="TAS3219" s="132"/>
      <c r="TAT3219" s="132"/>
      <c r="TAU3219" s="132"/>
      <c r="TAV3219" s="132"/>
      <c r="TAW3219" s="132"/>
      <c r="TAX3219" s="132"/>
      <c r="TAY3219" s="132"/>
      <c r="TAZ3219" s="132"/>
      <c r="TBA3219" s="132"/>
      <c r="TBB3219" s="132"/>
      <c r="TBC3219" s="132"/>
      <c r="TBD3219" s="132"/>
      <c r="TBE3219" s="132"/>
      <c r="TBF3219" s="132"/>
      <c r="TBG3219" s="132"/>
      <c r="TBH3219" s="132"/>
      <c r="TBI3219" s="132"/>
      <c r="TBJ3219" s="132"/>
      <c r="TBK3219" s="132"/>
      <c r="TBL3219" s="132"/>
      <c r="TBM3219" s="132"/>
      <c r="TBN3219" s="132"/>
      <c r="TBO3219" s="132"/>
      <c r="TBP3219" s="132"/>
      <c r="TBQ3219" s="132"/>
      <c r="TBR3219" s="132"/>
      <c r="TBS3219" s="132"/>
      <c r="TBT3219" s="132"/>
      <c r="TBU3219" s="132"/>
      <c r="TBV3219" s="132"/>
      <c r="TBW3219" s="132"/>
      <c r="TBX3219" s="132"/>
      <c r="TBY3219" s="132"/>
      <c r="TBZ3219" s="132"/>
      <c r="TCA3219" s="132"/>
      <c r="TCB3219" s="132"/>
      <c r="TCC3219" s="132"/>
      <c r="TCD3219" s="132"/>
      <c r="TCE3219" s="132"/>
      <c r="TCF3219" s="132"/>
      <c r="TCG3219" s="132"/>
      <c r="TCH3219" s="132"/>
      <c r="TCI3219" s="132"/>
      <c r="TCJ3219" s="132"/>
      <c r="TCK3219" s="132"/>
      <c r="TCL3219" s="132"/>
      <c r="TCM3219" s="132"/>
      <c r="TCN3219" s="132"/>
      <c r="TCO3219" s="132"/>
      <c r="TCP3219" s="132"/>
      <c r="TCQ3219" s="132"/>
      <c r="TCR3219" s="132"/>
      <c r="TCS3219" s="132"/>
      <c r="TCT3219" s="132"/>
      <c r="TCU3219" s="132"/>
      <c r="TCV3219" s="132"/>
      <c r="TCW3219" s="132"/>
      <c r="TCX3219" s="132"/>
      <c r="TCY3219" s="132"/>
      <c r="TCZ3219" s="132"/>
      <c r="TDA3219" s="132"/>
      <c r="TDB3219" s="132"/>
      <c r="TDC3219" s="132"/>
      <c r="TDD3219" s="132"/>
      <c r="TDE3219" s="132"/>
      <c r="TDF3219" s="132"/>
      <c r="TDG3219" s="132"/>
      <c r="TDH3219" s="132"/>
      <c r="TDI3219" s="132"/>
      <c r="TDJ3219" s="132"/>
      <c r="TDK3219" s="132"/>
      <c r="TDL3219" s="132"/>
      <c r="TDM3219" s="132"/>
      <c r="TDN3219" s="132"/>
      <c r="TDO3219" s="132"/>
      <c r="TDP3219" s="132"/>
      <c r="TDQ3219" s="132"/>
      <c r="TDR3219" s="132"/>
      <c r="TDS3219" s="132"/>
      <c r="TDT3219" s="132"/>
      <c r="TDU3219" s="132"/>
      <c r="TDV3219" s="132"/>
      <c r="TDW3219" s="132"/>
      <c r="TDX3219" s="132"/>
      <c r="TDY3219" s="132"/>
      <c r="TDZ3219" s="132"/>
      <c r="TEA3219" s="132"/>
      <c r="TEB3219" s="132"/>
      <c r="TEC3219" s="132"/>
      <c r="TED3219" s="132"/>
      <c r="TEE3219" s="132"/>
      <c r="TEF3219" s="132"/>
      <c r="TEG3219" s="132"/>
      <c r="TEH3219" s="132"/>
      <c r="TEI3219" s="132"/>
      <c r="TEJ3219" s="132"/>
      <c r="TEK3219" s="132"/>
      <c r="TEL3219" s="132"/>
      <c r="TEM3219" s="132"/>
      <c r="TEN3219" s="132"/>
      <c r="TEO3219" s="132"/>
      <c r="TEP3219" s="132"/>
      <c r="TEQ3219" s="132"/>
      <c r="TER3219" s="132"/>
      <c r="TES3219" s="132"/>
      <c r="TET3219" s="132"/>
      <c r="TEU3219" s="132"/>
      <c r="TEV3219" s="132"/>
      <c r="TEW3219" s="132"/>
      <c r="TEX3219" s="132"/>
      <c r="TEY3219" s="132"/>
      <c r="TEZ3219" s="132"/>
      <c r="TFA3219" s="132"/>
      <c r="TFB3219" s="132"/>
      <c r="TFC3219" s="132"/>
      <c r="TFD3219" s="132"/>
      <c r="TFE3219" s="132"/>
      <c r="TFF3219" s="132"/>
      <c r="TFG3219" s="132"/>
      <c r="TFH3219" s="132"/>
      <c r="TFI3219" s="132"/>
      <c r="TFJ3219" s="132"/>
      <c r="TFK3219" s="132"/>
      <c r="TFL3219" s="132"/>
      <c r="TFM3219" s="132"/>
      <c r="TFN3219" s="132"/>
      <c r="TFO3219" s="132"/>
      <c r="TFP3219" s="132"/>
      <c r="TFQ3219" s="132"/>
      <c r="TFR3219" s="132"/>
      <c r="TFS3219" s="132"/>
      <c r="TFT3219" s="132"/>
      <c r="TFU3219" s="132"/>
      <c r="TFV3219" s="132"/>
      <c r="TFW3219" s="132"/>
      <c r="TFX3219" s="132"/>
      <c r="TFY3219" s="132"/>
      <c r="TFZ3219" s="132"/>
      <c r="TGA3219" s="132"/>
      <c r="TGB3219" s="132"/>
      <c r="TGC3219" s="132"/>
      <c r="TGD3219" s="132"/>
      <c r="TGE3219" s="132"/>
      <c r="TGF3219" s="132"/>
      <c r="TGG3219" s="132"/>
      <c r="TGH3219" s="132"/>
      <c r="TGI3219" s="132"/>
      <c r="TGJ3219" s="132"/>
      <c r="TGK3219" s="132"/>
      <c r="TGL3219" s="132"/>
      <c r="TGM3219" s="132"/>
      <c r="TGN3219" s="132"/>
      <c r="TGO3219" s="132"/>
      <c r="TGP3219" s="132"/>
      <c r="TGQ3219" s="132"/>
      <c r="TGR3219" s="132"/>
      <c r="TGS3219" s="132"/>
      <c r="TGT3219" s="132"/>
      <c r="TGU3219" s="132"/>
      <c r="TGV3219" s="132"/>
      <c r="TGW3219" s="132"/>
      <c r="TGX3219" s="132"/>
      <c r="TGY3219" s="132"/>
      <c r="TGZ3219" s="132"/>
      <c r="THA3219" s="132"/>
      <c r="THB3219" s="132"/>
      <c r="THC3219" s="132"/>
      <c r="THD3219" s="132"/>
      <c r="THE3219" s="132"/>
      <c r="THF3219" s="132"/>
      <c r="THG3219" s="132"/>
      <c r="THH3219" s="132"/>
      <c r="THI3219" s="132"/>
      <c r="THJ3219" s="132"/>
      <c r="THK3219" s="132"/>
      <c r="THL3219" s="132"/>
      <c r="THM3219" s="132"/>
      <c r="THN3219" s="132"/>
      <c r="THO3219" s="132"/>
      <c r="THP3219" s="132"/>
      <c r="THQ3219" s="132"/>
      <c r="THR3219" s="132"/>
      <c r="THS3219" s="132"/>
      <c r="THT3219" s="132"/>
      <c r="THU3219" s="132"/>
      <c r="THV3219" s="132"/>
      <c r="THW3219" s="132"/>
      <c r="THX3219" s="132"/>
      <c r="THY3219" s="132"/>
      <c r="THZ3219" s="132"/>
      <c r="TIA3219" s="132"/>
      <c r="TIB3219" s="132"/>
      <c r="TIC3219" s="132"/>
      <c r="TID3219" s="132"/>
      <c r="TIE3219" s="132"/>
      <c r="TIF3219" s="132"/>
      <c r="TIG3219" s="132"/>
      <c r="TIH3219" s="132"/>
      <c r="TII3219" s="132"/>
      <c r="TIJ3219" s="132"/>
      <c r="TIK3219" s="132"/>
      <c r="TIL3219" s="132"/>
      <c r="TIM3219" s="132"/>
      <c r="TIN3219" s="132"/>
      <c r="TIO3219" s="132"/>
      <c r="TIP3219" s="132"/>
      <c r="TIQ3219" s="132"/>
      <c r="TIR3219" s="132"/>
      <c r="TIS3219" s="132"/>
      <c r="TIT3219" s="132"/>
      <c r="TIU3219" s="132"/>
      <c r="TIV3219" s="132"/>
      <c r="TIW3219" s="132"/>
      <c r="TIX3219" s="132"/>
      <c r="TIY3219" s="132"/>
      <c r="TIZ3219" s="132"/>
      <c r="TJA3219" s="132"/>
      <c r="TJB3219" s="132"/>
      <c r="TJC3219" s="132"/>
      <c r="TJD3219" s="132"/>
      <c r="TJE3219" s="132"/>
      <c r="TJF3219" s="132"/>
      <c r="TJG3219" s="132"/>
      <c r="TJH3219" s="132"/>
      <c r="TJI3219" s="132"/>
      <c r="TJJ3219" s="132"/>
      <c r="TJK3219" s="132"/>
      <c r="TJL3219" s="132"/>
      <c r="TJM3219" s="132"/>
      <c r="TJN3219" s="132"/>
      <c r="TJO3219" s="132"/>
      <c r="TJP3219" s="132"/>
      <c r="TJQ3219" s="132"/>
      <c r="TJR3219" s="132"/>
      <c r="TJS3219" s="132"/>
      <c r="TJT3219" s="132"/>
      <c r="TJU3219" s="132"/>
      <c r="TJV3219" s="132"/>
      <c r="TJW3219" s="132"/>
      <c r="TJX3219" s="132"/>
      <c r="TJY3219" s="132"/>
      <c r="TJZ3219" s="132"/>
      <c r="TKA3219" s="132"/>
      <c r="TKB3219" s="132"/>
      <c r="TKC3219" s="132"/>
      <c r="TKD3219" s="132"/>
      <c r="TKE3219" s="132"/>
      <c r="TKF3219" s="132"/>
      <c r="TKG3219" s="132"/>
      <c r="TKH3219" s="132"/>
      <c r="TKI3219" s="132"/>
      <c r="TKJ3219" s="132"/>
      <c r="TKK3219" s="132"/>
      <c r="TKL3219" s="132"/>
      <c r="TKM3219" s="132"/>
      <c r="TKN3219" s="132"/>
      <c r="TKO3219" s="132"/>
      <c r="TKP3219" s="132"/>
      <c r="TKQ3219" s="132"/>
      <c r="TKR3219" s="132"/>
      <c r="TKS3219" s="132"/>
      <c r="TKT3219" s="132"/>
      <c r="TKU3219" s="132"/>
      <c r="TKV3219" s="132"/>
      <c r="TKW3219" s="132"/>
      <c r="TKX3219" s="132"/>
      <c r="TKY3219" s="132"/>
      <c r="TKZ3219" s="132"/>
      <c r="TLA3219" s="132"/>
      <c r="TLB3219" s="132"/>
      <c r="TLC3219" s="132"/>
      <c r="TLD3219" s="132"/>
      <c r="TLE3219" s="132"/>
      <c r="TLF3219" s="132"/>
      <c r="TLG3219" s="132"/>
      <c r="TLH3219" s="132"/>
      <c r="TLI3219" s="132"/>
      <c r="TLJ3219" s="132"/>
      <c r="TLK3219" s="132"/>
      <c r="TLL3219" s="132"/>
      <c r="TLM3219" s="132"/>
      <c r="TLN3219" s="132"/>
      <c r="TLO3219" s="132"/>
      <c r="TLP3219" s="132"/>
      <c r="TLQ3219" s="132"/>
      <c r="TLR3219" s="132"/>
      <c r="TLS3219" s="132"/>
      <c r="TLT3219" s="132"/>
      <c r="TLU3219" s="132"/>
      <c r="TLV3219" s="132"/>
      <c r="TLW3219" s="132"/>
      <c r="TLX3219" s="132"/>
      <c r="TLY3219" s="132"/>
      <c r="TLZ3219" s="132"/>
      <c r="TMA3219" s="132"/>
      <c r="TMB3219" s="132"/>
      <c r="TMC3219" s="132"/>
      <c r="TMD3219" s="132"/>
      <c r="TME3219" s="132"/>
      <c r="TMF3219" s="132"/>
      <c r="TMG3219" s="132"/>
      <c r="TMH3219" s="132"/>
      <c r="TMI3219" s="132"/>
      <c r="TMJ3219" s="132"/>
      <c r="TMK3219" s="132"/>
      <c r="TML3219" s="132"/>
      <c r="TMM3219" s="132"/>
      <c r="TMN3219" s="132"/>
      <c r="TMO3219" s="132"/>
      <c r="TMP3219" s="132"/>
      <c r="TMQ3219" s="132"/>
      <c r="TMR3219" s="132"/>
      <c r="TMS3219" s="132"/>
      <c r="TMT3219" s="132"/>
      <c r="TMU3219" s="132"/>
      <c r="TMV3219" s="132"/>
      <c r="TMW3219" s="132"/>
      <c r="TMX3219" s="132"/>
      <c r="TMY3219" s="132"/>
      <c r="TMZ3219" s="132"/>
      <c r="TNA3219" s="132"/>
      <c r="TNB3219" s="132"/>
      <c r="TNC3219" s="132"/>
      <c r="TND3219" s="132"/>
      <c r="TNE3219" s="132"/>
      <c r="TNF3219" s="132"/>
      <c r="TNG3219" s="132"/>
      <c r="TNH3219" s="132"/>
      <c r="TNI3219" s="132"/>
      <c r="TNJ3219" s="132"/>
      <c r="TNK3219" s="132"/>
      <c r="TNL3219" s="132"/>
      <c r="TNM3219" s="132"/>
      <c r="TNN3219" s="132"/>
      <c r="TNO3219" s="132"/>
      <c r="TNP3219" s="132"/>
      <c r="TNQ3219" s="132"/>
      <c r="TNR3219" s="132"/>
      <c r="TNS3219" s="132"/>
      <c r="TNT3219" s="132"/>
      <c r="TNU3219" s="132"/>
      <c r="TNV3219" s="132"/>
      <c r="TNW3219" s="132"/>
      <c r="TNX3219" s="132"/>
      <c r="TNY3219" s="132"/>
      <c r="TNZ3219" s="132"/>
      <c r="TOA3219" s="132"/>
      <c r="TOB3219" s="132"/>
      <c r="TOC3219" s="132"/>
      <c r="TOD3219" s="132"/>
      <c r="TOE3219" s="132"/>
      <c r="TOF3219" s="132"/>
      <c r="TOG3219" s="132"/>
      <c r="TOH3219" s="132"/>
      <c r="TOI3219" s="132"/>
      <c r="TOJ3219" s="132"/>
      <c r="TOK3219" s="132"/>
      <c r="TOL3219" s="132"/>
      <c r="TOM3219" s="132"/>
      <c r="TON3219" s="132"/>
      <c r="TOO3219" s="132"/>
      <c r="TOP3219" s="132"/>
      <c r="TOQ3219" s="132"/>
      <c r="TOR3219" s="132"/>
      <c r="TOS3219" s="132"/>
      <c r="TOT3219" s="132"/>
      <c r="TOU3219" s="132"/>
      <c r="TOV3219" s="132"/>
      <c r="TOW3219" s="132"/>
      <c r="TOX3219" s="132"/>
      <c r="TOY3219" s="132"/>
      <c r="TOZ3219" s="132"/>
      <c r="TPA3219" s="132"/>
      <c r="TPB3219" s="132"/>
      <c r="TPC3219" s="132"/>
      <c r="TPD3219" s="132"/>
      <c r="TPE3219" s="132"/>
      <c r="TPF3219" s="132"/>
      <c r="TPG3219" s="132"/>
      <c r="TPH3219" s="132"/>
      <c r="TPI3219" s="132"/>
      <c r="TPJ3219" s="132"/>
      <c r="TPK3219" s="132"/>
      <c r="TPL3219" s="132"/>
      <c r="TPM3219" s="132"/>
      <c r="TPN3219" s="132"/>
      <c r="TPO3219" s="132"/>
      <c r="TPP3219" s="132"/>
      <c r="TPQ3219" s="132"/>
      <c r="TPR3219" s="132"/>
      <c r="TPS3219" s="132"/>
      <c r="TPT3219" s="132"/>
      <c r="TPU3219" s="132"/>
      <c r="TPV3219" s="132"/>
      <c r="TPW3219" s="132"/>
      <c r="TPX3219" s="132"/>
      <c r="TPY3219" s="132"/>
      <c r="TPZ3219" s="132"/>
      <c r="TQA3219" s="132"/>
      <c r="TQB3219" s="132"/>
      <c r="TQC3219" s="132"/>
      <c r="TQD3219" s="132"/>
      <c r="TQE3219" s="132"/>
      <c r="TQF3219" s="132"/>
      <c r="TQG3219" s="132"/>
      <c r="TQH3219" s="132"/>
      <c r="TQI3219" s="132"/>
      <c r="TQJ3219" s="132"/>
      <c r="TQK3219" s="132"/>
      <c r="TQL3219" s="132"/>
      <c r="TQM3219" s="132"/>
      <c r="TQN3219" s="132"/>
      <c r="TQO3219" s="132"/>
      <c r="TQP3219" s="132"/>
      <c r="TQQ3219" s="132"/>
      <c r="TQR3219" s="132"/>
      <c r="TQS3219" s="132"/>
      <c r="TQT3219" s="132"/>
      <c r="TQU3219" s="132"/>
      <c r="TQV3219" s="132"/>
      <c r="TQW3219" s="132"/>
      <c r="TQX3219" s="132"/>
      <c r="TQY3219" s="132"/>
      <c r="TQZ3219" s="132"/>
      <c r="TRA3219" s="132"/>
      <c r="TRB3219" s="132"/>
      <c r="TRC3219" s="132"/>
      <c r="TRD3219" s="132"/>
      <c r="TRE3219" s="132"/>
      <c r="TRF3219" s="132"/>
      <c r="TRG3219" s="132"/>
      <c r="TRH3219" s="132"/>
      <c r="TRI3219" s="132"/>
      <c r="TRJ3219" s="132"/>
      <c r="TRK3219" s="132"/>
      <c r="TRL3219" s="132"/>
      <c r="TRM3219" s="132"/>
      <c r="TRN3219" s="132"/>
      <c r="TRO3219" s="132"/>
      <c r="TRP3219" s="132"/>
      <c r="TRQ3219" s="132"/>
      <c r="TRR3219" s="132"/>
      <c r="TRS3219" s="132"/>
      <c r="TRT3219" s="132"/>
      <c r="TRU3219" s="132"/>
      <c r="TRV3219" s="132"/>
      <c r="TRW3219" s="132"/>
      <c r="TRX3219" s="132"/>
      <c r="TRY3219" s="132"/>
      <c r="TRZ3219" s="132"/>
      <c r="TSA3219" s="132"/>
      <c r="TSB3219" s="132"/>
      <c r="TSC3219" s="132"/>
      <c r="TSD3219" s="132"/>
      <c r="TSE3219" s="132"/>
      <c r="TSF3219" s="132"/>
      <c r="TSG3219" s="132"/>
      <c r="TSH3219" s="132"/>
      <c r="TSI3219" s="132"/>
      <c r="TSJ3219" s="132"/>
      <c r="TSK3219" s="132"/>
      <c r="TSL3219" s="132"/>
      <c r="TSM3219" s="132"/>
      <c r="TSN3219" s="132"/>
      <c r="TSO3219" s="132"/>
      <c r="TSP3219" s="132"/>
      <c r="TSQ3219" s="132"/>
      <c r="TSR3219" s="132"/>
      <c r="TSS3219" s="132"/>
      <c r="TST3219" s="132"/>
      <c r="TSU3219" s="132"/>
      <c r="TSV3219" s="132"/>
      <c r="TSW3219" s="132"/>
      <c r="TSX3219" s="132"/>
      <c r="TSY3219" s="132"/>
      <c r="TSZ3219" s="132"/>
      <c r="TTA3219" s="132"/>
      <c r="TTB3219" s="132"/>
      <c r="TTC3219" s="132"/>
      <c r="TTD3219" s="132"/>
      <c r="TTE3219" s="132"/>
      <c r="TTF3219" s="132"/>
      <c r="TTG3219" s="132"/>
      <c r="TTH3219" s="132"/>
      <c r="TTI3219" s="132"/>
      <c r="TTJ3219" s="132"/>
      <c r="TTK3219" s="132"/>
      <c r="TTL3219" s="132"/>
      <c r="TTM3219" s="132"/>
      <c r="TTN3219" s="132"/>
      <c r="TTO3219" s="132"/>
      <c r="TTP3219" s="132"/>
      <c r="TTQ3219" s="132"/>
      <c r="TTR3219" s="132"/>
      <c r="TTS3219" s="132"/>
      <c r="TTT3219" s="132"/>
      <c r="TTU3219" s="132"/>
      <c r="TTV3219" s="132"/>
      <c r="TTW3219" s="132"/>
      <c r="TTX3219" s="132"/>
      <c r="TTY3219" s="132"/>
      <c r="TTZ3219" s="132"/>
      <c r="TUA3219" s="132"/>
      <c r="TUB3219" s="132"/>
      <c r="TUC3219" s="132"/>
      <c r="TUD3219" s="132"/>
      <c r="TUE3219" s="132"/>
      <c r="TUF3219" s="132"/>
      <c r="TUG3219" s="132"/>
      <c r="TUH3219" s="132"/>
      <c r="TUI3219" s="132"/>
      <c r="TUJ3219" s="132"/>
      <c r="TUK3219" s="132"/>
      <c r="TUL3219" s="132"/>
      <c r="TUM3219" s="132"/>
      <c r="TUN3219" s="132"/>
      <c r="TUO3219" s="132"/>
      <c r="TUP3219" s="132"/>
      <c r="TUQ3219" s="132"/>
      <c r="TUR3219" s="132"/>
      <c r="TUS3219" s="132"/>
      <c r="TUT3219" s="132"/>
      <c r="TUU3219" s="132"/>
      <c r="TUV3219" s="132"/>
      <c r="TUW3219" s="132"/>
      <c r="TUX3219" s="132"/>
      <c r="TUY3219" s="132"/>
      <c r="TUZ3219" s="132"/>
      <c r="TVA3219" s="132"/>
      <c r="TVB3219" s="132"/>
      <c r="TVC3219" s="132"/>
      <c r="TVD3219" s="132"/>
      <c r="TVE3219" s="132"/>
      <c r="TVF3219" s="132"/>
      <c r="TVG3219" s="132"/>
      <c r="TVH3219" s="132"/>
      <c r="TVI3219" s="132"/>
      <c r="TVJ3219" s="132"/>
      <c r="TVK3219" s="132"/>
      <c r="TVL3219" s="132"/>
      <c r="TVM3219" s="132"/>
      <c r="TVN3219" s="132"/>
      <c r="TVO3219" s="132"/>
      <c r="TVP3219" s="132"/>
      <c r="TVQ3219" s="132"/>
      <c r="TVR3219" s="132"/>
      <c r="TVS3219" s="132"/>
      <c r="TVT3219" s="132"/>
      <c r="TVU3219" s="132"/>
      <c r="TVV3219" s="132"/>
      <c r="TVW3219" s="132"/>
      <c r="TVX3219" s="132"/>
      <c r="TVY3219" s="132"/>
      <c r="TVZ3219" s="132"/>
      <c r="TWA3219" s="132"/>
      <c r="TWB3219" s="132"/>
      <c r="TWC3219" s="132"/>
      <c r="TWD3219" s="132"/>
      <c r="TWE3219" s="132"/>
      <c r="TWF3219" s="132"/>
      <c r="TWG3219" s="132"/>
      <c r="TWH3219" s="132"/>
      <c r="TWI3219" s="132"/>
      <c r="TWJ3219" s="132"/>
      <c r="TWK3219" s="132"/>
      <c r="TWL3219" s="132"/>
      <c r="TWM3219" s="132"/>
      <c r="TWN3219" s="132"/>
      <c r="TWO3219" s="132"/>
      <c r="TWP3219" s="132"/>
      <c r="TWQ3219" s="132"/>
      <c r="TWR3219" s="132"/>
      <c r="TWS3219" s="132"/>
      <c r="TWT3219" s="132"/>
      <c r="TWU3219" s="132"/>
      <c r="TWV3219" s="132"/>
      <c r="TWW3219" s="132"/>
      <c r="TWX3219" s="132"/>
      <c r="TWY3219" s="132"/>
      <c r="TWZ3219" s="132"/>
      <c r="TXA3219" s="132"/>
      <c r="TXB3219" s="132"/>
      <c r="TXC3219" s="132"/>
      <c r="TXD3219" s="132"/>
      <c r="TXE3219" s="132"/>
      <c r="TXF3219" s="132"/>
      <c r="TXG3219" s="132"/>
      <c r="TXH3219" s="132"/>
      <c r="TXI3219" s="132"/>
      <c r="TXJ3219" s="132"/>
      <c r="TXK3219" s="132"/>
      <c r="TXL3219" s="132"/>
      <c r="TXM3219" s="132"/>
      <c r="TXN3219" s="132"/>
      <c r="TXO3219" s="132"/>
      <c r="TXP3219" s="132"/>
      <c r="TXQ3219" s="132"/>
      <c r="TXR3219" s="132"/>
      <c r="TXS3219" s="132"/>
      <c r="TXT3219" s="132"/>
      <c r="TXU3219" s="132"/>
      <c r="TXV3219" s="132"/>
      <c r="TXW3219" s="132"/>
      <c r="TXX3219" s="132"/>
      <c r="TXY3219" s="132"/>
      <c r="TXZ3219" s="132"/>
      <c r="TYA3219" s="132"/>
      <c r="TYB3219" s="132"/>
      <c r="TYC3219" s="132"/>
      <c r="TYD3219" s="132"/>
      <c r="TYE3219" s="132"/>
      <c r="TYF3219" s="132"/>
      <c r="TYG3219" s="132"/>
      <c r="TYH3219" s="132"/>
      <c r="TYI3219" s="132"/>
      <c r="TYJ3219" s="132"/>
      <c r="TYK3219" s="132"/>
      <c r="TYL3219" s="132"/>
      <c r="TYM3219" s="132"/>
      <c r="TYN3219" s="132"/>
      <c r="TYO3219" s="132"/>
      <c r="TYP3219" s="132"/>
      <c r="TYQ3219" s="132"/>
      <c r="TYR3219" s="132"/>
      <c r="TYS3219" s="132"/>
      <c r="TYT3219" s="132"/>
      <c r="TYU3219" s="132"/>
      <c r="TYV3219" s="132"/>
      <c r="TYW3219" s="132"/>
      <c r="TYX3219" s="132"/>
      <c r="TYY3219" s="132"/>
      <c r="TYZ3219" s="132"/>
      <c r="TZA3219" s="132"/>
      <c r="TZB3219" s="132"/>
      <c r="TZC3219" s="132"/>
      <c r="TZD3219" s="132"/>
      <c r="TZE3219" s="132"/>
      <c r="TZF3219" s="132"/>
      <c r="TZG3219" s="132"/>
      <c r="TZH3219" s="132"/>
      <c r="TZI3219" s="132"/>
      <c r="TZJ3219" s="132"/>
      <c r="TZK3219" s="132"/>
      <c r="TZL3219" s="132"/>
      <c r="TZM3219" s="132"/>
      <c r="TZN3219" s="132"/>
      <c r="TZO3219" s="132"/>
      <c r="TZP3219" s="132"/>
      <c r="TZQ3219" s="132"/>
      <c r="TZR3219" s="132"/>
      <c r="TZS3219" s="132"/>
      <c r="TZT3219" s="132"/>
      <c r="TZU3219" s="132"/>
      <c r="TZV3219" s="132"/>
      <c r="TZW3219" s="132"/>
      <c r="TZX3219" s="132"/>
      <c r="TZY3219" s="132"/>
      <c r="TZZ3219" s="132"/>
      <c r="UAA3219" s="132"/>
      <c r="UAB3219" s="132"/>
      <c r="UAC3219" s="132"/>
      <c r="UAD3219" s="132"/>
      <c r="UAE3219" s="132"/>
      <c r="UAF3219" s="132"/>
      <c r="UAG3219" s="132"/>
      <c r="UAH3219" s="132"/>
      <c r="UAI3219" s="132"/>
      <c r="UAJ3219" s="132"/>
      <c r="UAK3219" s="132"/>
      <c r="UAL3219" s="132"/>
      <c r="UAM3219" s="132"/>
      <c r="UAN3219" s="132"/>
      <c r="UAO3219" s="132"/>
      <c r="UAP3219" s="132"/>
      <c r="UAQ3219" s="132"/>
      <c r="UAR3219" s="132"/>
      <c r="UAS3219" s="132"/>
      <c r="UAT3219" s="132"/>
      <c r="UAU3219" s="132"/>
      <c r="UAV3219" s="132"/>
      <c r="UAW3219" s="132"/>
      <c r="UAX3219" s="132"/>
      <c r="UAY3219" s="132"/>
      <c r="UAZ3219" s="132"/>
      <c r="UBA3219" s="132"/>
      <c r="UBB3219" s="132"/>
      <c r="UBC3219" s="132"/>
      <c r="UBD3219" s="132"/>
      <c r="UBE3219" s="132"/>
      <c r="UBF3219" s="132"/>
      <c r="UBG3219" s="132"/>
      <c r="UBH3219" s="132"/>
      <c r="UBI3219" s="132"/>
      <c r="UBJ3219" s="132"/>
      <c r="UBK3219" s="132"/>
      <c r="UBL3219" s="132"/>
      <c r="UBM3219" s="132"/>
      <c r="UBN3219" s="132"/>
      <c r="UBO3219" s="132"/>
      <c r="UBP3219" s="132"/>
      <c r="UBQ3219" s="132"/>
      <c r="UBR3219" s="132"/>
      <c r="UBS3219" s="132"/>
      <c r="UBT3219" s="132"/>
      <c r="UBU3219" s="132"/>
      <c r="UBV3219" s="132"/>
      <c r="UBW3219" s="132"/>
      <c r="UBX3219" s="132"/>
      <c r="UBY3219" s="132"/>
      <c r="UBZ3219" s="132"/>
      <c r="UCA3219" s="132"/>
      <c r="UCB3219" s="132"/>
      <c r="UCC3219" s="132"/>
      <c r="UCD3219" s="132"/>
      <c r="UCE3219" s="132"/>
      <c r="UCF3219" s="132"/>
      <c r="UCG3219" s="132"/>
      <c r="UCH3219" s="132"/>
      <c r="UCI3219" s="132"/>
      <c r="UCJ3219" s="132"/>
      <c r="UCK3219" s="132"/>
      <c r="UCL3219" s="132"/>
      <c r="UCM3219" s="132"/>
      <c r="UCN3219" s="132"/>
      <c r="UCO3219" s="132"/>
      <c r="UCP3219" s="132"/>
      <c r="UCQ3219" s="132"/>
      <c r="UCR3219" s="132"/>
      <c r="UCS3219" s="132"/>
      <c r="UCT3219" s="132"/>
      <c r="UCU3219" s="132"/>
      <c r="UCV3219" s="132"/>
      <c r="UCW3219" s="132"/>
      <c r="UCX3219" s="132"/>
      <c r="UCY3219" s="132"/>
      <c r="UCZ3219" s="132"/>
      <c r="UDA3219" s="132"/>
      <c r="UDB3219" s="132"/>
      <c r="UDC3219" s="132"/>
      <c r="UDD3219" s="132"/>
      <c r="UDE3219" s="132"/>
      <c r="UDF3219" s="132"/>
      <c r="UDG3219" s="132"/>
      <c r="UDH3219" s="132"/>
      <c r="UDI3219" s="132"/>
      <c r="UDJ3219" s="132"/>
      <c r="UDK3219" s="132"/>
      <c r="UDL3219" s="132"/>
      <c r="UDM3219" s="132"/>
      <c r="UDN3219" s="132"/>
      <c r="UDO3219" s="132"/>
      <c r="UDP3219" s="132"/>
      <c r="UDQ3219" s="132"/>
      <c r="UDR3219" s="132"/>
      <c r="UDS3219" s="132"/>
      <c r="UDT3219" s="132"/>
      <c r="UDU3219" s="132"/>
      <c r="UDV3219" s="132"/>
      <c r="UDW3219" s="132"/>
      <c r="UDX3219" s="132"/>
      <c r="UDY3219" s="132"/>
      <c r="UDZ3219" s="132"/>
      <c r="UEA3219" s="132"/>
      <c r="UEB3219" s="132"/>
      <c r="UEC3219" s="132"/>
      <c r="UED3219" s="132"/>
      <c r="UEE3219" s="132"/>
      <c r="UEF3219" s="132"/>
      <c r="UEG3219" s="132"/>
      <c r="UEH3219" s="132"/>
      <c r="UEI3219" s="132"/>
      <c r="UEJ3219" s="132"/>
      <c r="UEK3219" s="132"/>
      <c r="UEL3219" s="132"/>
      <c r="UEM3219" s="132"/>
      <c r="UEN3219" s="132"/>
      <c r="UEO3219" s="132"/>
      <c r="UEP3219" s="132"/>
      <c r="UEQ3219" s="132"/>
      <c r="UER3219" s="132"/>
      <c r="UES3219" s="132"/>
      <c r="UET3219" s="132"/>
      <c r="UEU3219" s="132"/>
      <c r="UEV3219" s="132"/>
      <c r="UEW3219" s="132"/>
      <c r="UEX3219" s="132"/>
      <c r="UEY3219" s="132"/>
      <c r="UEZ3219" s="132"/>
      <c r="UFA3219" s="132"/>
      <c r="UFB3219" s="132"/>
      <c r="UFC3219" s="132"/>
      <c r="UFD3219" s="132"/>
      <c r="UFE3219" s="132"/>
      <c r="UFF3219" s="132"/>
      <c r="UFG3219" s="132"/>
      <c r="UFH3219" s="132"/>
      <c r="UFI3219" s="132"/>
      <c r="UFJ3219" s="132"/>
      <c r="UFK3219" s="132"/>
      <c r="UFL3219" s="132"/>
      <c r="UFM3219" s="132"/>
      <c r="UFN3219" s="132"/>
      <c r="UFO3219" s="132"/>
      <c r="UFP3219" s="132"/>
      <c r="UFQ3219" s="132"/>
      <c r="UFR3219" s="132"/>
      <c r="UFS3219" s="132"/>
      <c r="UFT3219" s="132"/>
      <c r="UFU3219" s="132"/>
      <c r="UFV3219" s="132"/>
      <c r="UFW3219" s="132"/>
      <c r="UFX3219" s="132"/>
      <c r="UFY3219" s="132"/>
      <c r="UFZ3219" s="132"/>
      <c r="UGA3219" s="132"/>
      <c r="UGB3219" s="132"/>
      <c r="UGC3219" s="132"/>
      <c r="UGD3219" s="132"/>
      <c r="UGE3219" s="132"/>
      <c r="UGF3219" s="132"/>
      <c r="UGG3219" s="132"/>
      <c r="UGH3219" s="132"/>
      <c r="UGI3219" s="132"/>
      <c r="UGJ3219" s="132"/>
      <c r="UGK3219" s="132"/>
      <c r="UGL3219" s="132"/>
      <c r="UGM3219" s="132"/>
      <c r="UGN3219" s="132"/>
      <c r="UGO3219" s="132"/>
      <c r="UGP3219" s="132"/>
      <c r="UGQ3219" s="132"/>
      <c r="UGR3219" s="132"/>
      <c r="UGS3219" s="132"/>
      <c r="UGT3219" s="132"/>
      <c r="UGU3219" s="132"/>
      <c r="UGV3219" s="132"/>
      <c r="UGW3219" s="132"/>
      <c r="UGX3219" s="132"/>
      <c r="UGY3219" s="132"/>
      <c r="UGZ3219" s="132"/>
      <c r="UHA3219" s="132"/>
      <c r="UHB3219" s="132"/>
      <c r="UHC3219" s="132"/>
      <c r="UHD3219" s="132"/>
      <c r="UHE3219" s="132"/>
      <c r="UHF3219" s="132"/>
      <c r="UHG3219" s="132"/>
      <c r="UHH3219" s="132"/>
      <c r="UHI3219" s="132"/>
      <c r="UHJ3219" s="132"/>
      <c r="UHK3219" s="132"/>
      <c r="UHL3219" s="132"/>
      <c r="UHM3219" s="132"/>
      <c r="UHN3219" s="132"/>
      <c r="UHO3219" s="132"/>
      <c r="UHP3219" s="132"/>
      <c r="UHQ3219" s="132"/>
      <c r="UHR3219" s="132"/>
      <c r="UHS3219" s="132"/>
      <c r="UHT3219" s="132"/>
      <c r="UHU3219" s="132"/>
      <c r="UHV3219" s="132"/>
      <c r="UHW3219" s="132"/>
      <c r="UHX3219" s="132"/>
      <c r="UHY3219" s="132"/>
      <c r="UHZ3219" s="132"/>
      <c r="UIA3219" s="132"/>
      <c r="UIB3219" s="132"/>
      <c r="UIC3219" s="132"/>
      <c r="UID3219" s="132"/>
      <c r="UIE3219" s="132"/>
      <c r="UIF3219" s="132"/>
      <c r="UIG3219" s="132"/>
      <c r="UIH3219" s="132"/>
      <c r="UII3219" s="132"/>
      <c r="UIJ3219" s="132"/>
      <c r="UIK3219" s="132"/>
      <c r="UIL3219" s="132"/>
      <c r="UIM3219" s="132"/>
      <c r="UIN3219" s="132"/>
      <c r="UIO3219" s="132"/>
      <c r="UIP3219" s="132"/>
      <c r="UIQ3219" s="132"/>
      <c r="UIR3219" s="132"/>
      <c r="UIS3219" s="132"/>
      <c r="UIT3219" s="132"/>
      <c r="UIU3219" s="132"/>
      <c r="UIV3219" s="132"/>
      <c r="UIW3219" s="132"/>
      <c r="UIX3219" s="132"/>
      <c r="UIY3219" s="132"/>
      <c r="UIZ3219" s="132"/>
      <c r="UJA3219" s="132"/>
      <c r="UJB3219" s="132"/>
      <c r="UJC3219" s="132"/>
      <c r="UJD3219" s="132"/>
      <c r="UJE3219" s="132"/>
      <c r="UJF3219" s="132"/>
      <c r="UJG3219" s="132"/>
      <c r="UJH3219" s="132"/>
      <c r="UJI3219" s="132"/>
      <c r="UJJ3219" s="132"/>
      <c r="UJK3219" s="132"/>
      <c r="UJL3219" s="132"/>
      <c r="UJM3219" s="132"/>
      <c r="UJN3219" s="132"/>
      <c r="UJO3219" s="132"/>
      <c r="UJP3219" s="132"/>
      <c r="UJQ3219" s="132"/>
      <c r="UJR3219" s="132"/>
      <c r="UJS3219" s="132"/>
      <c r="UJT3219" s="132"/>
      <c r="UJU3219" s="132"/>
      <c r="UJV3219" s="132"/>
      <c r="UJW3219" s="132"/>
      <c r="UJX3219" s="132"/>
      <c r="UJY3219" s="132"/>
      <c r="UJZ3219" s="132"/>
      <c r="UKA3219" s="132"/>
      <c r="UKB3219" s="132"/>
      <c r="UKC3219" s="132"/>
      <c r="UKD3219" s="132"/>
      <c r="UKE3219" s="132"/>
      <c r="UKF3219" s="132"/>
      <c r="UKG3219" s="132"/>
      <c r="UKH3219" s="132"/>
      <c r="UKI3219" s="132"/>
      <c r="UKJ3219" s="132"/>
      <c r="UKK3219" s="132"/>
      <c r="UKL3219" s="132"/>
      <c r="UKM3219" s="132"/>
      <c r="UKN3219" s="132"/>
      <c r="UKO3219" s="132"/>
      <c r="UKP3219" s="132"/>
      <c r="UKQ3219" s="132"/>
      <c r="UKR3219" s="132"/>
      <c r="UKS3219" s="132"/>
      <c r="UKT3219" s="132"/>
      <c r="UKU3219" s="132"/>
      <c r="UKV3219" s="132"/>
      <c r="UKW3219" s="132"/>
      <c r="UKX3219" s="132"/>
      <c r="UKY3219" s="132"/>
      <c r="UKZ3219" s="132"/>
      <c r="ULA3219" s="132"/>
      <c r="ULB3219" s="132"/>
      <c r="ULC3219" s="132"/>
      <c r="ULD3219" s="132"/>
      <c r="ULE3219" s="132"/>
      <c r="ULF3219" s="132"/>
      <c r="ULG3219" s="132"/>
      <c r="ULH3219" s="132"/>
      <c r="ULI3219" s="132"/>
      <c r="ULJ3219" s="132"/>
      <c r="ULK3219" s="132"/>
      <c r="ULL3219" s="132"/>
      <c r="ULM3219" s="132"/>
      <c r="ULN3219" s="132"/>
      <c r="ULO3219" s="132"/>
      <c r="ULP3219" s="132"/>
      <c r="ULQ3219" s="132"/>
      <c r="ULR3219" s="132"/>
      <c r="ULS3219" s="132"/>
      <c r="ULT3219" s="132"/>
      <c r="ULU3219" s="132"/>
      <c r="ULV3219" s="132"/>
      <c r="ULW3219" s="132"/>
      <c r="ULX3219" s="132"/>
      <c r="ULY3219" s="132"/>
      <c r="ULZ3219" s="132"/>
      <c r="UMA3219" s="132"/>
      <c r="UMB3219" s="132"/>
      <c r="UMC3219" s="132"/>
      <c r="UMD3219" s="132"/>
      <c r="UME3219" s="132"/>
      <c r="UMF3219" s="132"/>
      <c r="UMG3219" s="132"/>
      <c r="UMH3219" s="132"/>
      <c r="UMI3219" s="132"/>
      <c r="UMJ3219" s="132"/>
      <c r="UMK3219" s="132"/>
      <c r="UML3219" s="132"/>
      <c r="UMM3219" s="132"/>
      <c r="UMN3219" s="132"/>
      <c r="UMO3219" s="132"/>
      <c r="UMP3219" s="132"/>
      <c r="UMQ3219" s="132"/>
      <c r="UMR3219" s="132"/>
      <c r="UMS3219" s="132"/>
      <c r="UMT3219" s="132"/>
      <c r="UMU3219" s="132"/>
      <c r="UMV3219" s="132"/>
      <c r="UMW3219" s="132"/>
      <c r="UMX3219" s="132"/>
      <c r="UMY3219" s="132"/>
      <c r="UMZ3219" s="132"/>
      <c r="UNA3219" s="132"/>
      <c r="UNB3219" s="132"/>
      <c r="UNC3219" s="132"/>
      <c r="UND3219" s="132"/>
      <c r="UNE3219" s="132"/>
      <c r="UNF3219" s="132"/>
      <c r="UNG3219" s="132"/>
      <c r="UNH3219" s="132"/>
      <c r="UNI3219" s="132"/>
      <c r="UNJ3219" s="132"/>
      <c r="UNK3219" s="132"/>
      <c r="UNL3219" s="132"/>
      <c r="UNM3219" s="132"/>
      <c r="UNN3219" s="132"/>
      <c r="UNO3219" s="132"/>
      <c r="UNP3219" s="132"/>
      <c r="UNQ3219" s="132"/>
      <c r="UNR3219" s="132"/>
      <c r="UNS3219" s="132"/>
      <c r="UNT3219" s="132"/>
      <c r="UNU3219" s="132"/>
      <c r="UNV3219" s="132"/>
      <c r="UNW3219" s="132"/>
      <c r="UNX3219" s="132"/>
      <c r="UNY3219" s="132"/>
      <c r="UNZ3219" s="132"/>
      <c r="UOA3219" s="132"/>
      <c r="UOB3219" s="132"/>
      <c r="UOC3219" s="132"/>
      <c r="UOD3219" s="132"/>
      <c r="UOE3219" s="132"/>
      <c r="UOF3219" s="132"/>
      <c r="UOG3219" s="132"/>
      <c r="UOH3219" s="132"/>
      <c r="UOI3219" s="132"/>
      <c r="UOJ3219" s="132"/>
      <c r="UOK3219" s="132"/>
      <c r="UOL3219" s="132"/>
      <c r="UOM3219" s="132"/>
      <c r="UON3219" s="132"/>
      <c r="UOO3219" s="132"/>
      <c r="UOP3219" s="132"/>
      <c r="UOQ3219" s="132"/>
      <c r="UOR3219" s="132"/>
      <c r="UOS3219" s="132"/>
      <c r="UOT3219" s="132"/>
      <c r="UOU3219" s="132"/>
      <c r="UOV3219" s="132"/>
      <c r="UOW3219" s="132"/>
      <c r="UOX3219" s="132"/>
      <c r="UOY3219" s="132"/>
      <c r="UOZ3219" s="132"/>
      <c r="UPA3219" s="132"/>
      <c r="UPB3219" s="132"/>
      <c r="UPC3219" s="132"/>
      <c r="UPD3219" s="132"/>
      <c r="UPE3219" s="132"/>
      <c r="UPF3219" s="132"/>
      <c r="UPG3219" s="132"/>
      <c r="UPH3219" s="132"/>
      <c r="UPI3219" s="132"/>
      <c r="UPJ3219" s="132"/>
      <c r="UPK3219" s="132"/>
      <c r="UPL3219" s="132"/>
      <c r="UPM3219" s="132"/>
      <c r="UPN3219" s="132"/>
      <c r="UPO3219" s="132"/>
      <c r="UPP3219" s="132"/>
      <c r="UPQ3219" s="132"/>
      <c r="UPR3219" s="132"/>
      <c r="UPS3219" s="132"/>
      <c r="UPT3219" s="132"/>
      <c r="UPU3219" s="132"/>
      <c r="UPV3219" s="132"/>
      <c r="UPW3219" s="132"/>
      <c r="UPX3219" s="132"/>
      <c r="UPY3219" s="132"/>
      <c r="UPZ3219" s="132"/>
      <c r="UQA3219" s="132"/>
      <c r="UQB3219" s="132"/>
      <c r="UQC3219" s="132"/>
      <c r="UQD3219" s="132"/>
      <c r="UQE3219" s="132"/>
      <c r="UQF3219" s="132"/>
      <c r="UQG3219" s="132"/>
      <c r="UQH3219" s="132"/>
      <c r="UQI3219" s="132"/>
      <c r="UQJ3219" s="132"/>
      <c r="UQK3219" s="132"/>
      <c r="UQL3219" s="132"/>
      <c r="UQM3219" s="132"/>
      <c r="UQN3219" s="132"/>
      <c r="UQO3219" s="132"/>
      <c r="UQP3219" s="132"/>
      <c r="UQQ3219" s="132"/>
      <c r="UQR3219" s="132"/>
      <c r="UQS3219" s="132"/>
      <c r="UQT3219" s="132"/>
      <c r="UQU3219" s="132"/>
      <c r="UQV3219" s="132"/>
      <c r="UQW3219" s="132"/>
      <c r="UQX3219" s="132"/>
      <c r="UQY3219" s="132"/>
      <c r="UQZ3219" s="132"/>
      <c r="URA3219" s="132"/>
      <c r="URB3219" s="132"/>
      <c r="URC3219" s="132"/>
      <c r="URD3219" s="132"/>
      <c r="URE3219" s="132"/>
      <c r="URF3219" s="132"/>
      <c r="URG3219" s="132"/>
      <c r="URH3219" s="132"/>
      <c r="URI3219" s="132"/>
      <c r="URJ3219" s="132"/>
      <c r="URK3219" s="132"/>
      <c r="URL3219" s="132"/>
      <c r="URM3219" s="132"/>
      <c r="URN3219" s="132"/>
      <c r="URO3219" s="132"/>
      <c r="URP3219" s="132"/>
      <c r="URQ3219" s="132"/>
      <c r="URR3219" s="132"/>
      <c r="URS3219" s="132"/>
      <c r="URT3219" s="132"/>
      <c r="URU3219" s="132"/>
      <c r="URV3219" s="132"/>
      <c r="URW3219" s="132"/>
      <c r="URX3219" s="132"/>
      <c r="URY3219" s="132"/>
      <c r="URZ3219" s="132"/>
      <c r="USA3219" s="132"/>
      <c r="USB3219" s="132"/>
      <c r="USC3219" s="132"/>
      <c r="USD3219" s="132"/>
      <c r="USE3219" s="132"/>
      <c r="USF3219" s="132"/>
      <c r="USG3219" s="132"/>
      <c r="USH3219" s="132"/>
      <c r="USI3219" s="132"/>
      <c r="USJ3219" s="132"/>
      <c r="USK3219" s="132"/>
      <c r="USL3219" s="132"/>
      <c r="USM3219" s="132"/>
      <c r="USN3219" s="132"/>
      <c r="USO3219" s="132"/>
      <c r="USP3219" s="132"/>
      <c r="USQ3219" s="132"/>
      <c r="USR3219" s="132"/>
      <c r="USS3219" s="132"/>
      <c r="UST3219" s="132"/>
      <c r="USU3219" s="132"/>
      <c r="USV3219" s="132"/>
      <c r="USW3219" s="132"/>
      <c r="USX3219" s="132"/>
      <c r="USY3219" s="132"/>
      <c r="USZ3219" s="132"/>
      <c r="UTA3219" s="132"/>
      <c r="UTB3219" s="132"/>
      <c r="UTC3219" s="132"/>
      <c r="UTD3219" s="132"/>
      <c r="UTE3219" s="132"/>
      <c r="UTF3219" s="132"/>
      <c r="UTG3219" s="132"/>
      <c r="UTH3219" s="132"/>
      <c r="UTI3219" s="132"/>
      <c r="UTJ3219" s="132"/>
      <c r="UTK3219" s="132"/>
      <c r="UTL3219" s="132"/>
      <c r="UTM3219" s="132"/>
      <c r="UTN3219" s="132"/>
      <c r="UTO3219" s="132"/>
      <c r="UTP3219" s="132"/>
      <c r="UTQ3219" s="132"/>
      <c r="UTR3219" s="132"/>
      <c r="UTS3219" s="132"/>
      <c r="UTT3219" s="132"/>
      <c r="UTU3219" s="132"/>
      <c r="UTV3219" s="132"/>
      <c r="UTW3219" s="132"/>
      <c r="UTX3219" s="132"/>
      <c r="UTY3219" s="132"/>
      <c r="UTZ3219" s="132"/>
      <c r="UUA3219" s="132"/>
      <c r="UUB3219" s="132"/>
      <c r="UUC3219" s="132"/>
      <c r="UUD3219" s="132"/>
      <c r="UUE3219" s="132"/>
      <c r="UUF3219" s="132"/>
      <c r="UUG3219" s="132"/>
      <c r="UUH3219" s="132"/>
      <c r="UUI3219" s="132"/>
      <c r="UUJ3219" s="132"/>
      <c r="UUK3219" s="132"/>
      <c r="UUL3219" s="132"/>
      <c r="UUM3219" s="132"/>
      <c r="UUN3219" s="132"/>
      <c r="UUO3219" s="132"/>
      <c r="UUP3219" s="132"/>
      <c r="UUQ3219" s="132"/>
      <c r="UUR3219" s="132"/>
      <c r="UUS3219" s="132"/>
      <c r="UUT3219" s="132"/>
      <c r="UUU3219" s="132"/>
      <c r="UUV3219" s="132"/>
      <c r="UUW3219" s="132"/>
      <c r="UUX3219" s="132"/>
      <c r="UUY3219" s="132"/>
      <c r="UUZ3219" s="132"/>
      <c r="UVA3219" s="132"/>
      <c r="UVB3219" s="132"/>
      <c r="UVC3219" s="132"/>
      <c r="UVD3219" s="132"/>
      <c r="UVE3219" s="132"/>
      <c r="UVF3219" s="132"/>
      <c r="UVG3219" s="132"/>
      <c r="UVH3219" s="132"/>
      <c r="UVI3219" s="132"/>
      <c r="UVJ3219" s="132"/>
      <c r="UVK3219" s="132"/>
      <c r="UVL3219" s="132"/>
      <c r="UVM3219" s="132"/>
      <c r="UVN3219" s="132"/>
      <c r="UVO3219" s="132"/>
      <c r="UVP3219" s="132"/>
      <c r="UVQ3219" s="132"/>
      <c r="UVR3219" s="132"/>
      <c r="UVS3219" s="132"/>
      <c r="UVT3219" s="132"/>
      <c r="UVU3219" s="132"/>
      <c r="UVV3219" s="132"/>
      <c r="UVW3219" s="132"/>
      <c r="UVX3219" s="132"/>
      <c r="UVY3219" s="132"/>
      <c r="UVZ3219" s="132"/>
      <c r="UWA3219" s="132"/>
      <c r="UWB3219" s="132"/>
      <c r="UWC3219" s="132"/>
      <c r="UWD3219" s="132"/>
      <c r="UWE3219" s="132"/>
      <c r="UWF3219" s="132"/>
      <c r="UWG3219" s="132"/>
      <c r="UWH3219" s="132"/>
      <c r="UWI3219" s="132"/>
      <c r="UWJ3219" s="132"/>
      <c r="UWK3219" s="132"/>
      <c r="UWL3219" s="132"/>
      <c r="UWM3219" s="132"/>
      <c r="UWN3219" s="132"/>
      <c r="UWO3219" s="132"/>
      <c r="UWP3219" s="132"/>
      <c r="UWQ3219" s="132"/>
      <c r="UWR3219" s="132"/>
      <c r="UWS3219" s="132"/>
      <c r="UWT3219" s="132"/>
      <c r="UWU3219" s="132"/>
      <c r="UWV3219" s="132"/>
      <c r="UWW3219" s="132"/>
      <c r="UWX3219" s="132"/>
      <c r="UWY3219" s="132"/>
      <c r="UWZ3219" s="132"/>
      <c r="UXA3219" s="132"/>
      <c r="UXB3219" s="132"/>
      <c r="UXC3219" s="132"/>
      <c r="UXD3219" s="132"/>
      <c r="UXE3219" s="132"/>
      <c r="UXF3219" s="132"/>
      <c r="UXG3219" s="132"/>
      <c r="UXH3219" s="132"/>
      <c r="UXI3219" s="132"/>
      <c r="UXJ3219" s="132"/>
      <c r="UXK3219" s="132"/>
      <c r="UXL3219" s="132"/>
      <c r="UXM3219" s="132"/>
      <c r="UXN3219" s="132"/>
      <c r="UXO3219" s="132"/>
      <c r="UXP3219" s="132"/>
      <c r="UXQ3219" s="132"/>
      <c r="UXR3219" s="132"/>
      <c r="UXS3219" s="132"/>
      <c r="UXT3219" s="132"/>
      <c r="UXU3219" s="132"/>
      <c r="UXV3219" s="132"/>
      <c r="UXW3219" s="132"/>
      <c r="UXX3219" s="132"/>
      <c r="UXY3219" s="132"/>
      <c r="UXZ3219" s="132"/>
      <c r="UYA3219" s="132"/>
      <c r="UYB3219" s="132"/>
      <c r="UYC3219" s="132"/>
      <c r="UYD3219" s="132"/>
      <c r="UYE3219" s="132"/>
      <c r="UYF3219" s="132"/>
      <c r="UYG3219" s="132"/>
      <c r="UYH3219" s="132"/>
      <c r="UYI3219" s="132"/>
      <c r="UYJ3219" s="132"/>
      <c r="UYK3219" s="132"/>
      <c r="UYL3219" s="132"/>
      <c r="UYM3219" s="132"/>
      <c r="UYN3219" s="132"/>
      <c r="UYO3219" s="132"/>
      <c r="UYP3219" s="132"/>
      <c r="UYQ3219" s="132"/>
      <c r="UYR3219" s="132"/>
      <c r="UYS3219" s="132"/>
      <c r="UYT3219" s="132"/>
      <c r="UYU3219" s="132"/>
      <c r="UYV3219" s="132"/>
      <c r="UYW3219" s="132"/>
      <c r="UYX3219" s="132"/>
      <c r="UYY3219" s="132"/>
      <c r="UYZ3219" s="132"/>
      <c r="UZA3219" s="132"/>
      <c r="UZB3219" s="132"/>
      <c r="UZC3219" s="132"/>
      <c r="UZD3219" s="132"/>
      <c r="UZE3219" s="132"/>
      <c r="UZF3219" s="132"/>
      <c r="UZG3219" s="132"/>
      <c r="UZH3219" s="132"/>
      <c r="UZI3219" s="132"/>
      <c r="UZJ3219" s="132"/>
      <c r="UZK3219" s="132"/>
      <c r="UZL3219" s="132"/>
      <c r="UZM3219" s="132"/>
      <c r="UZN3219" s="132"/>
      <c r="UZO3219" s="132"/>
      <c r="UZP3219" s="132"/>
      <c r="UZQ3219" s="132"/>
      <c r="UZR3219" s="132"/>
      <c r="UZS3219" s="132"/>
      <c r="UZT3219" s="132"/>
      <c r="UZU3219" s="132"/>
      <c r="UZV3219" s="132"/>
      <c r="UZW3219" s="132"/>
      <c r="UZX3219" s="132"/>
      <c r="UZY3219" s="132"/>
      <c r="UZZ3219" s="132"/>
      <c r="VAA3219" s="132"/>
      <c r="VAB3219" s="132"/>
      <c r="VAC3219" s="132"/>
      <c r="VAD3219" s="132"/>
      <c r="VAE3219" s="132"/>
      <c r="VAF3219" s="132"/>
      <c r="VAG3219" s="132"/>
      <c r="VAH3219" s="132"/>
      <c r="VAI3219" s="132"/>
      <c r="VAJ3219" s="132"/>
      <c r="VAK3219" s="132"/>
      <c r="VAL3219" s="132"/>
      <c r="VAM3219" s="132"/>
      <c r="VAN3219" s="132"/>
      <c r="VAO3219" s="132"/>
      <c r="VAP3219" s="132"/>
      <c r="VAQ3219" s="132"/>
      <c r="VAR3219" s="132"/>
      <c r="VAS3219" s="132"/>
      <c r="VAT3219" s="132"/>
      <c r="VAU3219" s="132"/>
      <c r="VAV3219" s="132"/>
      <c r="VAW3219" s="132"/>
      <c r="VAX3219" s="132"/>
      <c r="VAY3219" s="132"/>
      <c r="VAZ3219" s="132"/>
      <c r="VBA3219" s="132"/>
      <c r="VBB3219" s="132"/>
      <c r="VBC3219" s="132"/>
      <c r="VBD3219" s="132"/>
      <c r="VBE3219" s="132"/>
      <c r="VBF3219" s="132"/>
      <c r="VBG3219" s="132"/>
      <c r="VBH3219" s="132"/>
      <c r="VBI3219" s="132"/>
      <c r="VBJ3219" s="132"/>
      <c r="VBK3219" s="132"/>
      <c r="VBL3219" s="132"/>
      <c r="VBM3219" s="132"/>
      <c r="VBN3219" s="132"/>
      <c r="VBO3219" s="132"/>
      <c r="VBP3219" s="132"/>
      <c r="VBQ3219" s="132"/>
      <c r="VBR3219" s="132"/>
      <c r="VBS3219" s="132"/>
      <c r="VBT3219" s="132"/>
      <c r="VBU3219" s="132"/>
      <c r="VBV3219" s="132"/>
      <c r="VBW3219" s="132"/>
      <c r="VBX3219" s="132"/>
      <c r="VBY3219" s="132"/>
      <c r="VBZ3219" s="132"/>
      <c r="VCA3219" s="132"/>
      <c r="VCB3219" s="132"/>
      <c r="VCC3219" s="132"/>
      <c r="VCD3219" s="132"/>
      <c r="VCE3219" s="132"/>
      <c r="VCF3219" s="132"/>
      <c r="VCG3219" s="132"/>
      <c r="VCH3219" s="132"/>
      <c r="VCI3219" s="132"/>
      <c r="VCJ3219" s="132"/>
      <c r="VCK3219" s="132"/>
      <c r="VCL3219" s="132"/>
      <c r="VCM3219" s="132"/>
      <c r="VCN3219" s="132"/>
      <c r="VCO3219" s="132"/>
      <c r="VCP3219" s="132"/>
      <c r="VCQ3219" s="132"/>
      <c r="VCR3219" s="132"/>
      <c r="VCS3219" s="132"/>
      <c r="VCT3219" s="132"/>
      <c r="VCU3219" s="132"/>
      <c r="VCV3219" s="132"/>
      <c r="VCW3219" s="132"/>
      <c r="VCX3219" s="132"/>
      <c r="VCY3219" s="132"/>
      <c r="VCZ3219" s="132"/>
      <c r="VDA3219" s="132"/>
      <c r="VDB3219" s="132"/>
      <c r="VDC3219" s="132"/>
      <c r="VDD3219" s="132"/>
      <c r="VDE3219" s="132"/>
      <c r="VDF3219" s="132"/>
      <c r="VDG3219" s="132"/>
      <c r="VDH3219" s="132"/>
      <c r="VDI3219" s="132"/>
      <c r="VDJ3219" s="132"/>
      <c r="VDK3219" s="132"/>
      <c r="VDL3219" s="132"/>
      <c r="VDM3219" s="132"/>
      <c r="VDN3219" s="132"/>
      <c r="VDO3219" s="132"/>
      <c r="VDP3219" s="132"/>
      <c r="VDQ3219" s="132"/>
      <c r="VDR3219" s="132"/>
      <c r="VDS3219" s="132"/>
      <c r="VDT3219" s="132"/>
      <c r="VDU3219" s="132"/>
      <c r="VDV3219" s="132"/>
      <c r="VDW3219" s="132"/>
      <c r="VDX3219" s="132"/>
      <c r="VDY3219" s="132"/>
      <c r="VDZ3219" s="132"/>
      <c r="VEA3219" s="132"/>
      <c r="VEB3219" s="132"/>
      <c r="VEC3219" s="132"/>
      <c r="VED3219" s="132"/>
      <c r="VEE3219" s="132"/>
      <c r="VEF3219" s="132"/>
      <c r="VEG3219" s="132"/>
      <c r="VEH3219" s="132"/>
      <c r="VEI3219" s="132"/>
      <c r="VEJ3219" s="132"/>
      <c r="VEK3219" s="132"/>
      <c r="VEL3219" s="132"/>
      <c r="VEM3219" s="132"/>
      <c r="VEN3219" s="132"/>
      <c r="VEO3219" s="132"/>
      <c r="VEP3219" s="132"/>
      <c r="VEQ3219" s="132"/>
      <c r="VER3219" s="132"/>
      <c r="VES3219" s="132"/>
      <c r="VET3219" s="132"/>
      <c r="VEU3219" s="132"/>
      <c r="VEV3219" s="132"/>
      <c r="VEW3219" s="132"/>
      <c r="VEX3219" s="132"/>
      <c r="VEY3219" s="132"/>
      <c r="VEZ3219" s="132"/>
      <c r="VFA3219" s="132"/>
      <c r="VFB3219" s="132"/>
      <c r="VFC3219" s="132"/>
      <c r="VFD3219" s="132"/>
      <c r="VFE3219" s="132"/>
      <c r="VFF3219" s="132"/>
      <c r="VFG3219" s="132"/>
      <c r="VFH3219" s="132"/>
      <c r="VFI3219" s="132"/>
      <c r="VFJ3219" s="132"/>
      <c r="VFK3219" s="132"/>
      <c r="VFL3219" s="132"/>
      <c r="VFM3219" s="132"/>
      <c r="VFN3219" s="132"/>
      <c r="VFO3219" s="132"/>
      <c r="VFP3219" s="132"/>
      <c r="VFQ3219" s="132"/>
      <c r="VFR3219" s="132"/>
      <c r="VFS3219" s="132"/>
      <c r="VFT3219" s="132"/>
      <c r="VFU3219" s="132"/>
      <c r="VFV3219" s="132"/>
      <c r="VFW3219" s="132"/>
      <c r="VFX3219" s="132"/>
      <c r="VFY3219" s="132"/>
      <c r="VFZ3219" s="132"/>
      <c r="VGA3219" s="132"/>
      <c r="VGB3219" s="132"/>
      <c r="VGC3219" s="132"/>
      <c r="VGD3219" s="132"/>
      <c r="VGE3219" s="132"/>
      <c r="VGF3219" s="132"/>
      <c r="VGG3219" s="132"/>
      <c r="VGH3219" s="132"/>
      <c r="VGI3219" s="132"/>
      <c r="VGJ3219" s="132"/>
      <c r="VGK3219" s="132"/>
      <c r="VGL3219" s="132"/>
      <c r="VGM3219" s="132"/>
      <c r="VGN3219" s="132"/>
      <c r="VGO3219" s="132"/>
      <c r="VGP3219" s="132"/>
      <c r="VGQ3219" s="132"/>
      <c r="VGR3219" s="132"/>
      <c r="VGS3219" s="132"/>
      <c r="VGT3219" s="132"/>
      <c r="VGU3219" s="132"/>
      <c r="VGV3219" s="132"/>
      <c r="VGW3219" s="132"/>
      <c r="VGX3219" s="132"/>
      <c r="VGY3219" s="132"/>
      <c r="VGZ3219" s="132"/>
      <c r="VHA3219" s="132"/>
      <c r="VHB3219" s="132"/>
      <c r="VHC3219" s="132"/>
      <c r="VHD3219" s="132"/>
      <c r="VHE3219" s="132"/>
      <c r="VHF3219" s="132"/>
      <c r="VHG3219" s="132"/>
      <c r="VHH3219" s="132"/>
      <c r="VHI3219" s="132"/>
      <c r="VHJ3219" s="132"/>
      <c r="VHK3219" s="132"/>
      <c r="VHL3219" s="132"/>
      <c r="VHM3219" s="132"/>
      <c r="VHN3219" s="132"/>
      <c r="VHO3219" s="132"/>
      <c r="VHP3219" s="132"/>
      <c r="VHQ3219" s="132"/>
      <c r="VHR3219" s="132"/>
      <c r="VHS3219" s="132"/>
      <c r="VHT3219" s="132"/>
      <c r="VHU3219" s="132"/>
      <c r="VHV3219" s="132"/>
      <c r="VHW3219" s="132"/>
      <c r="VHX3219" s="132"/>
      <c r="VHY3219" s="132"/>
      <c r="VHZ3219" s="132"/>
      <c r="VIA3219" s="132"/>
      <c r="VIB3219" s="132"/>
      <c r="VIC3219" s="132"/>
      <c r="VID3219" s="132"/>
      <c r="VIE3219" s="132"/>
      <c r="VIF3219" s="132"/>
      <c r="VIG3219" s="132"/>
      <c r="VIH3219" s="132"/>
      <c r="VII3219" s="132"/>
      <c r="VIJ3219" s="132"/>
      <c r="VIK3219" s="132"/>
      <c r="VIL3219" s="132"/>
      <c r="VIM3219" s="132"/>
      <c r="VIN3219" s="132"/>
      <c r="VIO3219" s="132"/>
      <c r="VIP3219" s="132"/>
      <c r="VIQ3219" s="132"/>
      <c r="VIR3219" s="132"/>
      <c r="VIS3219" s="132"/>
      <c r="VIT3219" s="132"/>
      <c r="VIU3219" s="132"/>
      <c r="VIV3219" s="132"/>
      <c r="VIW3219" s="132"/>
      <c r="VIX3219" s="132"/>
      <c r="VIY3219" s="132"/>
      <c r="VIZ3219" s="132"/>
      <c r="VJA3219" s="132"/>
      <c r="VJB3219" s="132"/>
      <c r="VJC3219" s="132"/>
      <c r="VJD3219" s="132"/>
      <c r="VJE3219" s="132"/>
      <c r="VJF3219" s="132"/>
      <c r="VJG3219" s="132"/>
      <c r="VJH3219" s="132"/>
      <c r="VJI3219" s="132"/>
      <c r="VJJ3219" s="132"/>
      <c r="VJK3219" s="132"/>
      <c r="VJL3219" s="132"/>
      <c r="VJM3219" s="132"/>
      <c r="VJN3219" s="132"/>
      <c r="VJO3219" s="132"/>
      <c r="VJP3219" s="132"/>
      <c r="VJQ3219" s="132"/>
      <c r="VJR3219" s="132"/>
      <c r="VJS3219" s="132"/>
      <c r="VJT3219" s="132"/>
      <c r="VJU3219" s="132"/>
      <c r="VJV3219" s="132"/>
      <c r="VJW3219" s="132"/>
      <c r="VJX3219" s="132"/>
      <c r="VJY3219" s="132"/>
      <c r="VJZ3219" s="132"/>
      <c r="VKA3219" s="132"/>
      <c r="VKB3219" s="132"/>
      <c r="VKC3219" s="132"/>
      <c r="VKD3219" s="132"/>
      <c r="VKE3219" s="132"/>
      <c r="VKF3219" s="132"/>
      <c r="VKG3219" s="132"/>
      <c r="VKH3219" s="132"/>
      <c r="VKI3219" s="132"/>
      <c r="VKJ3219" s="132"/>
      <c r="VKK3219" s="132"/>
      <c r="VKL3219" s="132"/>
      <c r="VKM3219" s="132"/>
      <c r="VKN3219" s="132"/>
      <c r="VKO3219" s="132"/>
      <c r="VKP3219" s="132"/>
      <c r="VKQ3219" s="132"/>
      <c r="VKR3219" s="132"/>
      <c r="VKS3219" s="132"/>
      <c r="VKT3219" s="132"/>
      <c r="VKU3219" s="132"/>
      <c r="VKV3219" s="132"/>
      <c r="VKW3219" s="132"/>
      <c r="VKX3219" s="132"/>
      <c r="VKY3219" s="132"/>
      <c r="VKZ3219" s="132"/>
      <c r="VLA3219" s="132"/>
      <c r="VLB3219" s="132"/>
      <c r="VLC3219" s="132"/>
      <c r="VLD3219" s="132"/>
      <c r="VLE3219" s="132"/>
      <c r="VLF3219" s="132"/>
      <c r="VLG3219" s="132"/>
      <c r="VLH3219" s="132"/>
      <c r="VLI3219" s="132"/>
      <c r="VLJ3219" s="132"/>
      <c r="VLK3219" s="132"/>
      <c r="VLL3219" s="132"/>
      <c r="VLM3219" s="132"/>
      <c r="VLN3219" s="132"/>
      <c r="VLO3219" s="132"/>
      <c r="VLP3219" s="132"/>
      <c r="VLQ3219" s="132"/>
      <c r="VLR3219" s="132"/>
      <c r="VLS3219" s="132"/>
      <c r="VLT3219" s="132"/>
      <c r="VLU3219" s="132"/>
      <c r="VLV3219" s="132"/>
      <c r="VLW3219" s="132"/>
      <c r="VLX3219" s="132"/>
      <c r="VLY3219" s="132"/>
      <c r="VLZ3219" s="132"/>
      <c r="VMA3219" s="132"/>
      <c r="VMB3219" s="132"/>
      <c r="VMC3219" s="132"/>
      <c r="VMD3219" s="132"/>
      <c r="VME3219" s="132"/>
      <c r="VMF3219" s="132"/>
      <c r="VMG3219" s="132"/>
      <c r="VMH3219" s="132"/>
      <c r="VMI3219" s="132"/>
      <c r="VMJ3219" s="132"/>
      <c r="VMK3219" s="132"/>
      <c r="VML3219" s="132"/>
      <c r="VMM3219" s="132"/>
      <c r="VMN3219" s="132"/>
      <c r="VMO3219" s="132"/>
      <c r="VMP3219" s="132"/>
      <c r="VMQ3219" s="132"/>
      <c r="VMR3219" s="132"/>
      <c r="VMS3219" s="132"/>
      <c r="VMT3219" s="132"/>
      <c r="VMU3219" s="132"/>
      <c r="VMV3219" s="132"/>
      <c r="VMW3219" s="132"/>
      <c r="VMX3219" s="132"/>
      <c r="VMY3219" s="132"/>
      <c r="VMZ3219" s="132"/>
      <c r="VNA3219" s="132"/>
      <c r="VNB3219" s="132"/>
      <c r="VNC3219" s="132"/>
      <c r="VND3219" s="132"/>
      <c r="VNE3219" s="132"/>
      <c r="VNF3219" s="132"/>
      <c r="VNG3219" s="132"/>
      <c r="VNH3219" s="132"/>
      <c r="VNI3219" s="132"/>
      <c r="VNJ3219" s="132"/>
      <c r="VNK3219" s="132"/>
      <c r="VNL3219" s="132"/>
      <c r="VNM3219" s="132"/>
      <c r="VNN3219" s="132"/>
      <c r="VNO3219" s="132"/>
      <c r="VNP3219" s="132"/>
      <c r="VNQ3219" s="132"/>
      <c r="VNR3219" s="132"/>
      <c r="VNS3219" s="132"/>
      <c r="VNT3219" s="132"/>
      <c r="VNU3219" s="132"/>
      <c r="VNV3219" s="132"/>
      <c r="VNW3219" s="132"/>
      <c r="VNX3219" s="132"/>
      <c r="VNY3219" s="132"/>
      <c r="VNZ3219" s="132"/>
      <c r="VOA3219" s="132"/>
      <c r="VOB3219" s="132"/>
      <c r="VOC3219" s="132"/>
      <c r="VOD3219" s="132"/>
      <c r="VOE3219" s="132"/>
      <c r="VOF3219" s="132"/>
      <c r="VOG3219" s="132"/>
      <c r="VOH3219" s="132"/>
      <c r="VOI3219" s="132"/>
      <c r="VOJ3219" s="132"/>
      <c r="VOK3219" s="132"/>
      <c r="VOL3219" s="132"/>
      <c r="VOM3219" s="132"/>
      <c r="VON3219" s="132"/>
      <c r="VOO3219" s="132"/>
      <c r="VOP3219" s="132"/>
      <c r="VOQ3219" s="132"/>
      <c r="VOR3219" s="132"/>
      <c r="VOS3219" s="132"/>
      <c r="VOT3219" s="132"/>
      <c r="VOU3219" s="132"/>
      <c r="VOV3219" s="132"/>
      <c r="VOW3219" s="132"/>
      <c r="VOX3219" s="132"/>
      <c r="VOY3219" s="132"/>
      <c r="VOZ3219" s="132"/>
      <c r="VPA3219" s="132"/>
      <c r="VPB3219" s="132"/>
      <c r="VPC3219" s="132"/>
      <c r="VPD3219" s="132"/>
      <c r="VPE3219" s="132"/>
      <c r="VPF3219" s="132"/>
      <c r="VPG3219" s="132"/>
      <c r="VPH3219" s="132"/>
      <c r="VPI3219" s="132"/>
      <c r="VPJ3219" s="132"/>
      <c r="VPK3219" s="132"/>
      <c r="VPL3219" s="132"/>
      <c r="VPM3219" s="132"/>
      <c r="VPN3219" s="132"/>
      <c r="VPO3219" s="132"/>
      <c r="VPP3219" s="132"/>
      <c r="VPQ3219" s="132"/>
      <c r="VPR3219" s="132"/>
      <c r="VPS3219" s="132"/>
      <c r="VPT3219" s="132"/>
      <c r="VPU3219" s="132"/>
      <c r="VPV3219" s="132"/>
      <c r="VPW3219" s="132"/>
      <c r="VPX3219" s="132"/>
      <c r="VPY3219" s="132"/>
      <c r="VPZ3219" s="132"/>
      <c r="VQA3219" s="132"/>
      <c r="VQB3219" s="132"/>
      <c r="VQC3219" s="132"/>
      <c r="VQD3219" s="132"/>
      <c r="VQE3219" s="132"/>
      <c r="VQF3219" s="132"/>
      <c r="VQG3219" s="132"/>
      <c r="VQH3219" s="132"/>
      <c r="VQI3219" s="132"/>
      <c r="VQJ3219" s="132"/>
      <c r="VQK3219" s="132"/>
      <c r="VQL3219" s="132"/>
      <c r="VQM3219" s="132"/>
      <c r="VQN3219" s="132"/>
      <c r="VQO3219" s="132"/>
      <c r="VQP3219" s="132"/>
      <c r="VQQ3219" s="132"/>
      <c r="VQR3219" s="132"/>
      <c r="VQS3219" s="132"/>
      <c r="VQT3219" s="132"/>
      <c r="VQU3219" s="132"/>
      <c r="VQV3219" s="132"/>
      <c r="VQW3219" s="132"/>
      <c r="VQX3219" s="132"/>
      <c r="VQY3219" s="132"/>
      <c r="VQZ3219" s="132"/>
      <c r="VRA3219" s="132"/>
      <c r="VRB3219" s="132"/>
      <c r="VRC3219" s="132"/>
      <c r="VRD3219" s="132"/>
      <c r="VRE3219" s="132"/>
      <c r="VRF3219" s="132"/>
      <c r="VRG3219" s="132"/>
      <c r="VRH3219" s="132"/>
      <c r="VRI3219" s="132"/>
      <c r="VRJ3219" s="132"/>
      <c r="VRK3219" s="132"/>
      <c r="VRL3219" s="132"/>
      <c r="VRM3219" s="132"/>
      <c r="VRN3219" s="132"/>
      <c r="VRO3219" s="132"/>
      <c r="VRP3219" s="132"/>
      <c r="VRQ3219" s="132"/>
      <c r="VRR3219" s="132"/>
      <c r="VRS3219" s="132"/>
      <c r="VRT3219" s="132"/>
      <c r="VRU3219" s="132"/>
      <c r="VRV3219" s="132"/>
      <c r="VRW3219" s="132"/>
      <c r="VRX3219" s="132"/>
      <c r="VRY3219" s="132"/>
      <c r="VRZ3219" s="132"/>
      <c r="VSA3219" s="132"/>
      <c r="VSB3219" s="132"/>
      <c r="VSC3219" s="132"/>
      <c r="VSD3219" s="132"/>
      <c r="VSE3219" s="132"/>
      <c r="VSF3219" s="132"/>
      <c r="VSG3219" s="132"/>
      <c r="VSH3219" s="132"/>
      <c r="VSI3219" s="132"/>
      <c r="VSJ3219" s="132"/>
      <c r="VSK3219" s="132"/>
      <c r="VSL3219" s="132"/>
      <c r="VSM3219" s="132"/>
      <c r="VSN3219" s="132"/>
      <c r="VSO3219" s="132"/>
      <c r="VSP3219" s="132"/>
      <c r="VSQ3219" s="132"/>
      <c r="VSR3219" s="132"/>
      <c r="VSS3219" s="132"/>
      <c r="VST3219" s="132"/>
      <c r="VSU3219" s="132"/>
      <c r="VSV3219" s="132"/>
      <c r="VSW3219" s="132"/>
      <c r="VSX3219" s="132"/>
      <c r="VSY3219" s="132"/>
      <c r="VSZ3219" s="132"/>
      <c r="VTA3219" s="132"/>
      <c r="VTB3219" s="132"/>
      <c r="VTC3219" s="132"/>
      <c r="VTD3219" s="132"/>
      <c r="VTE3219" s="132"/>
      <c r="VTF3219" s="132"/>
      <c r="VTG3219" s="132"/>
      <c r="VTH3219" s="132"/>
      <c r="VTI3219" s="132"/>
      <c r="VTJ3219" s="132"/>
      <c r="VTK3219" s="132"/>
      <c r="VTL3219" s="132"/>
      <c r="VTM3219" s="132"/>
      <c r="VTN3219" s="132"/>
      <c r="VTO3219" s="132"/>
      <c r="VTP3219" s="132"/>
      <c r="VTQ3219" s="132"/>
      <c r="VTR3219" s="132"/>
      <c r="VTS3219" s="132"/>
      <c r="VTT3219" s="132"/>
      <c r="VTU3219" s="132"/>
      <c r="VTV3219" s="132"/>
      <c r="VTW3219" s="132"/>
      <c r="VTX3219" s="132"/>
      <c r="VTY3219" s="132"/>
      <c r="VTZ3219" s="132"/>
      <c r="VUA3219" s="132"/>
      <c r="VUB3219" s="132"/>
      <c r="VUC3219" s="132"/>
      <c r="VUD3219" s="132"/>
      <c r="VUE3219" s="132"/>
      <c r="VUF3219" s="132"/>
      <c r="VUG3219" s="132"/>
      <c r="VUH3219" s="132"/>
      <c r="VUI3219" s="132"/>
      <c r="VUJ3219" s="132"/>
      <c r="VUK3219" s="132"/>
      <c r="VUL3219" s="132"/>
      <c r="VUM3219" s="132"/>
      <c r="VUN3219" s="132"/>
      <c r="VUO3219" s="132"/>
      <c r="VUP3219" s="132"/>
      <c r="VUQ3219" s="132"/>
      <c r="VUR3219" s="132"/>
      <c r="VUS3219" s="132"/>
      <c r="VUT3219" s="132"/>
      <c r="VUU3219" s="132"/>
      <c r="VUV3219" s="132"/>
      <c r="VUW3219" s="132"/>
      <c r="VUX3219" s="132"/>
      <c r="VUY3219" s="132"/>
      <c r="VUZ3219" s="132"/>
      <c r="VVA3219" s="132"/>
      <c r="VVB3219" s="132"/>
      <c r="VVC3219" s="132"/>
      <c r="VVD3219" s="132"/>
      <c r="VVE3219" s="132"/>
      <c r="VVF3219" s="132"/>
      <c r="VVG3219" s="132"/>
      <c r="VVH3219" s="132"/>
      <c r="VVI3219" s="132"/>
      <c r="VVJ3219" s="132"/>
      <c r="VVK3219" s="132"/>
      <c r="VVL3219" s="132"/>
      <c r="VVM3219" s="132"/>
      <c r="VVN3219" s="132"/>
      <c r="VVO3219" s="132"/>
      <c r="VVP3219" s="132"/>
      <c r="VVQ3219" s="132"/>
      <c r="VVR3219" s="132"/>
      <c r="VVS3219" s="132"/>
      <c r="VVT3219" s="132"/>
      <c r="VVU3219" s="132"/>
      <c r="VVV3219" s="132"/>
      <c r="VVW3219" s="132"/>
      <c r="VVX3219" s="132"/>
      <c r="VVY3219" s="132"/>
      <c r="VVZ3219" s="132"/>
      <c r="VWA3219" s="132"/>
      <c r="VWB3219" s="132"/>
      <c r="VWC3219" s="132"/>
      <c r="VWD3219" s="132"/>
      <c r="VWE3219" s="132"/>
      <c r="VWF3219" s="132"/>
      <c r="VWG3219" s="132"/>
      <c r="VWH3219" s="132"/>
      <c r="VWI3219" s="132"/>
      <c r="VWJ3219" s="132"/>
      <c r="VWK3219" s="132"/>
      <c r="VWL3219" s="132"/>
      <c r="VWM3219" s="132"/>
      <c r="VWN3219" s="132"/>
      <c r="VWO3219" s="132"/>
      <c r="VWP3219" s="132"/>
      <c r="VWQ3219" s="132"/>
      <c r="VWR3219" s="132"/>
      <c r="VWS3219" s="132"/>
      <c r="VWT3219" s="132"/>
      <c r="VWU3219" s="132"/>
      <c r="VWV3219" s="132"/>
      <c r="VWW3219" s="132"/>
      <c r="VWX3219" s="132"/>
      <c r="VWY3219" s="132"/>
      <c r="VWZ3219" s="132"/>
      <c r="VXA3219" s="132"/>
      <c r="VXB3219" s="132"/>
      <c r="VXC3219" s="132"/>
      <c r="VXD3219" s="132"/>
      <c r="VXE3219" s="132"/>
      <c r="VXF3219" s="132"/>
      <c r="VXG3219" s="132"/>
      <c r="VXH3219" s="132"/>
      <c r="VXI3219" s="132"/>
      <c r="VXJ3219" s="132"/>
      <c r="VXK3219" s="132"/>
      <c r="VXL3219" s="132"/>
      <c r="VXM3219" s="132"/>
      <c r="VXN3219" s="132"/>
      <c r="VXO3219" s="132"/>
      <c r="VXP3219" s="132"/>
      <c r="VXQ3219" s="132"/>
      <c r="VXR3219" s="132"/>
      <c r="VXS3219" s="132"/>
      <c r="VXT3219" s="132"/>
      <c r="VXU3219" s="132"/>
      <c r="VXV3219" s="132"/>
      <c r="VXW3219" s="132"/>
      <c r="VXX3219" s="132"/>
      <c r="VXY3219" s="132"/>
      <c r="VXZ3219" s="132"/>
      <c r="VYA3219" s="132"/>
      <c r="VYB3219" s="132"/>
      <c r="VYC3219" s="132"/>
      <c r="VYD3219" s="132"/>
      <c r="VYE3219" s="132"/>
      <c r="VYF3219" s="132"/>
      <c r="VYG3219" s="132"/>
      <c r="VYH3219" s="132"/>
      <c r="VYI3219" s="132"/>
      <c r="VYJ3219" s="132"/>
      <c r="VYK3219" s="132"/>
      <c r="VYL3219" s="132"/>
      <c r="VYM3219" s="132"/>
      <c r="VYN3219" s="132"/>
      <c r="VYO3219" s="132"/>
      <c r="VYP3219" s="132"/>
      <c r="VYQ3219" s="132"/>
      <c r="VYR3219" s="132"/>
      <c r="VYS3219" s="132"/>
      <c r="VYT3219" s="132"/>
      <c r="VYU3219" s="132"/>
      <c r="VYV3219" s="132"/>
      <c r="VYW3219" s="132"/>
      <c r="VYX3219" s="132"/>
      <c r="VYY3219" s="132"/>
      <c r="VYZ3219" s="132"/>
      <c r="VZA3219" s="132"/>
      <c r="VZB3219" s="132"/>
      <c r="VZC3219" s="132"/>
      <c r="VZD3219" s="132"/>
      <c r="VZE3219" s="132"/>
      <c r="VZF3219" s="132"/>
      <c r="VZG3219" s="132"/>
      <c r="VZH3219" s="132"/>
      <c r="VZI3219" s="132"/>
      <c r="VZJ3219" s="132"/>
      <c r="VZK3219" s="132"/>
      <c r="VZL3219" s="132"/>
      <c r="VZM3219" s="132"/>
      <c r="VZN3219" s="132"/>
      <c r="VZO3219" s="132"/>
      <c r="VZP3219" s="132"/>
      <c r="VZQ3219" s="132"/>
      <c r="VZR3219" s="132"/>
      <c r="VZS3219" s="132"/>
      <c r="VZT3219" s="132"/>
      <c r="VZU3219" s="132"/>
      <c r="VZV3219" s="132"/>
      <c r="VZW3219" s="132"/>
      <c r="VZX3219" s="132"/>
      <c r="VZY3219" s="132"/>
      <c r="VZZ3219" s="132"/>
      <c r="WAA3219" s="132"/>
      <c r="WAB3219" s="132"/>
      <c r="WAC3219" s="132"/>
      <c r="WAD3219" s="132"/>
      <c r="WAE3219" s="132"/>
      <c r="WAF3219" s="132"/>
      <c r="WAG3219" s="132"/>
      <c r="WAH3219" s="132"/>
      <c r="WAI3219" s="132"/>
      <c r="WAJ3219" s="132"/>
      <c r="WAK3219" s="132"/>
      <c r="WAL3219" s="132"/>
      <c r="WAM3219" s="132"/>
      <c r="WAN3219" s="132"/>
      <c r="WAO3219" s="132"/>
      <c r="WAP3219" s="132"/>
      <c r="WAQ3219" s="132"/>
      <c r="WAR3219" s="132"/>
      <c r="WAS3219" s="132"/>
      <c r="WAT3219" s="132"/>
      <c r="WAU3219" s="132"/>
      <c r="WAV3219" s="132"/>
      <c r="WAW3219" s="132"/>
      <c r="WAX3219" s="132"/>
      <c r="WAY3219" s="132"/>
      <c r="WAZ3219" s="132"/>
      <c r="WBA3219" s="132"/>
      <c r="WBB3219" s="132"/>
      <c r="WBC3219" s="132"/>
      <c r="WBD3219" s="132"/>
      <c r="WBE3219" s="132"/>
      <c r="WBF3219" s="132"/>
      <c r="WBG3219" s="132"/>
      <c r="WBH3219" s="132"/>
      <c r="WBI3219" s="132"/>
      <c r="WBJ3219" s="132"/>
      <c r="WBK3219" s="132"/>
      <c r="WBL3219" s="132"/>
      <c r="WBM3219" s="132"/>
      <c r="WBN3219" s="132"/>
      <c r="WBO3219" s="132"/>
      <c r="WBP3219" s="132"/>
      <c r="WBQ3219" s="132"/>
      <c r="WBR3219" s="132"/>
      <c r="WBS3219" s="132"/>
      <c r="WBT3219" s="132"/>
      <c r="WBU3219" s="132"/>
      <c r="WBV3219" s="132"/>
      <c r="WBW3219" s="132"/>
      <c r="WBX3219" s="132"/>
      <c r="WBY3219" s="132"/>
      <c r="WBZ3219" s="132"/>
      <c r="WCA3219" s="132"/>
      <c r="WCB3219" s="132"/>
      <c r="WCC3219" s="132"/>
      <c r="WCD3219" s="132"/>
      <c r="WCE3219" s="132"/>
      <c r="WCF3219" s="132"/>
      <c r="WCG3219" s="132"/>
      <c r="WCH3219" s="132"/>
      <c r="WCI3219" s="132"/>
      <c r="WCJ3219" s="132"/>
      <c r="WCK3219" s="132"/>
      <c r="WCL3219" s="132"/>
      <c r="WCM3219" s="132"/>
      <c r="WCN3219" s="132"/>
      <c r="WCO3219" s="132"/>
      <c r="WCP3219" s="132"/>
      <c r="WCQ3219" s="132"/>
      <c r="WCR3219" s="132"/>
      <c r="WCS3219" s="132"/>
      <c r="WCT3219" s="132"/>
      <c r="WCU3219" s="132"/>
      <c r="WCV3219" s="132"/>
      <c r="WCW3219" s="132"/>
      <c r="WCX3219" s="132"/>
      <c r="WCY3219" s="132"/>
      <c r="WCZ3219" s="132"/>
      <c r="WDA3219" s="132"/>
      <c r="WDB3219" s="132"/>
      <c r="WDC3219" s="132"/>
      <c r="WDD3219" s="132"/>
      <c r="WDE3219" s="132"/>
      <c r="WDF3219" s="132"/>
      <c r="WDG3219" s="132"/>
      <c r="WDH3219" s="132"/>
      <c r="WDI3219" s="132"/>
      <c r="WDJ3219" s="132"/>
      <c r="WDK3219" s="132"/>
      <c r="WDL3219" s="132"/>
      <c r="WDM3219" s="132"/>
      <c r="WDN3219" s="132"/>
      <c r="WDO3219" s="132"/>
      <c r="WDP3219" s="132"/>
      <c r="WDQ3219" s="132"/>
      <c r="WDR3219" s="132"/>
      <c r="WDS3219" s="132"/>
      <c r="WDT3219" s="132"/>
      <c r="WDU3219" s="132"/>
      <c r="WDV3219" s="132"/>
      <c r="WDW3219" s="132"/>
      <c r="WDX3219" s="132"/>
      <c r="WDY3219" s="132"/>
      <c r="WDZ3219" s="132"/>
      <c r="WEA3219" s="132"/>
      <c r="WEB3219" s="132"/>
      <c r="WEC3219" s="132"/>
      <c r="WED3219" s="132"/>
      <c r="WEE3219" s="132"/>
      <c r="WEF3219" s="132"/>
      <c r="WEG3219" s="132"/>
      <c r="WEH3219" s="132"/>
      <c r="WEI3219" s="132"/>
      <c r="WEJ3219" s="132"/>
      <c r="WEK3219" s="132"/>
      <c r="WEL3219" s="132"/>
      <c r="WEM3219" s="132"/>
      <c r="WEN3219" s="132"/>
      <c r="WEO3219" s="132"/>
      <c r="WEP3219" s="132"/>
      <c r="WEQ3219" s="132"/>
      <c r="WER3219" s="132"/>
      <c r="WES3219" s="132"/>
      <c r="WET3219" s="132"/>
      <c r="WEU3219" s="132"/>
      <c r="WEV3219" s="132"/>
      <c r="WEW3219" s="132"/>
      <c r="WEX3219" s="132"/>
      <c r="WEY3219" s="132"/>
      <c r="WEZ3219" s="132"/>
      <c r="WFA3219" s="132"/>
      <c r="WFB3219" s="132"/>
      <c r="WFC3219" s="132"/>
      <c r="WFD3219" s="132"/>
      <c r="WFE3219" s="132"/>
      <c r="WFF3219" s="132"/>
      <c r="WFG3219" s="132"/>
      <c r="WFH3219" s="132"/>
      <c r="WFI3219" s="132"/>
      <c r="WFJ3219" s="132"/>
      <c r="WFK3219" s="132"/>
      <c r="WFL3219" s="132"/>
      <c r="WFM3219" s="132"/>
      <c r="WFN3219" s="132"/>
      <c r="WFO3219" s="132"/>
      <c r="WFP3219" s="132"/>
      <c r="WFQ3219" s="132"/>
      <c r="WFR3219" s="132"/>
      <c r="WFS3219" s="132"/>
      <c r="WFT3219" s="132"/>
      <c r="WFU3219" s="132"/>
      <c r="WFV3219" s="132"/>
      <c r="WFW3219" s="132"/>
      <c r="WFX3219" s="132"/>
      <c r="WFY3219" s="132"/>
      <c r="WFZ3219" s="132"/>
      <c r="WGA3219" s="132"/>
      <c r="WGB3219" s="132"/>
      <c r="WGC3219" s="132"/>
      <c r="WGD3219" s="132"/>
      <c r="WGE3219" s="132"/>
      <c r="WGF3219" s="132"/>
      <c r="WGG3219" s="132"/>
      <c r="WGH3219" s="132"/>
      <c r="WGI3219" s="132"/>
      <c r="WGJ3219" s="132"/>
      <c r="WGK3219" s="132"/>
      <c r="WGL3219" s="132"/>
      <c r="WGM3219" s="132"/>
      <c r="WGN3219" s="132"/>
      <c r="WGO3219" s="132"/>
      <c r="WGP3219" s="132"/>
      <c r="WGQ3219" s="132"/>
      <c r="WGR3219" s="132"/>
      <c r="WGS3219" s="132"/>
      <c r="WGT3219" s="132"/>
      <c r="WGU3219" s="132"/>
      <c r="WGV3219" s="132"/>
      <c r="WGW3219" s="132"/>
      <c r="WGX3219" s="132"/>
      <c r="WGY3219" s="132"/>
      <c r="WGZ3219" s="132"/>
      <c r="WHA3219" s="132"/>
      <c r="WHB3219" s="132"/>
      <c r="WHC3219" s="132"/>
      <c r="WHD3219" s="132"/>
      <c r="WHE3219" s="132"/>
      <c r="WHF3219" s="132"/>
      <c r="WHG3219" s="132"/>
      <c r="WHH3219" s="132"/>
      <c r="WHI3219" s="132"/>
      <c r="WHJ3219" s="132"/>
      <c r="WHK3219" s="132"/>
      <c r="WHL3219" s="132"/>
      <c r="WHM3219" s="132"/>
      <c r="WHN3219" s="132"/>
      <c r="WHO3219" s="132"/>
      <c r="WHP3219" s="132"/>
      <c r="WHQ3219" s="132"/>
      <c r="WHR3219" s="132"/>
      <c r="WHS3219" s="132"/>
      <c r="WHT3219" s="132"/>
      <c r="WHU3219" s="132"/>
      <c r="WHV3219" s="132"/>
      <c r="WHW3219" s="132"/>
      <c r="WHX3219" s="132"/>
      <c r="WHY3219" s="132"/>
      <c r="WHZ3219" s="132"/>
      <c r="WIA3219" s="132"/>
      <c r="WIB3219" s="132"/>
      <c r="WIC3219" s="132"/>
      <c r="WID3219" s="132"/>
      <c r="WIE3219" s="132"/>
      <c r="WIF3219" s="132"/>
      <c r="WIG3219" s="132"/>
      <c r="WIH3219" s="132"/>
      <c r="WII3219" s="132"/>
      <c r="WIJ3219" s="132"/>
      <c r="WIK3219" s="132"/>
      <c r="WIL3219" s="132"/>
      <c r="WIM3219" s="132"/>
      <c r="WIN3219" s="132"/>
      <c r="WIO3219" s="132"/>
      <c r="WIP3219" s="132"/>
      <c r="WIQ3219" s="132"/>
      <c r="WIR3219" s="132"/>
      <c r="WIS3219" s="132"/>
      <c r="WIT3219" s="132"/>
      <c r="WIU3219" s="132"/>
      <c r="WIV3219" s="132"/>
      <c r="WIW3219" s="132"/>
      <c r="WIX3219" s="132"/>
      <c r="WIY3219" s="132"/>
      <c r="WIZ3219" s="132"/>
      <c r="WJA3219" s="132"/>
      <c r="WJB3219" s="132"/>
      <c r="WJC3219" s="132"/>
      <c r="WJD3219" s="132"/>
      <c r="WJE3219" s="132"/>
      <c r="WJF3219" s="132"/>
      <c r="WJG3219" s="132"/>
      <c r="WJH3219" s="132"/>
      <c r="WJI3219" s="132"/>
      <c r="WJJ3219" s="132"/>
      <c r="WJK3219" s="132"/>
      <c r="WJL3219" s="132"/>
      <c r="WJM3219" s="132"/>
      <c r="WJN3219" s="132"/>
      <c r="WJO3219" s="132"/>
      <c r="WJP3219" s="132"/>
      <c r="WJQ3219" s="132"/>
      <c r="WJR3219" s="132"/>
      <c r="WJS3219" s="132"/>
      <c r="WJT3219" s="132"/>
      <c r="WJU3219" s="132"/>
      <c r="WJV3219" s="132"/>
      <c r="WJW3219" s="132"/>
      <c r="WJX3219" s="132"/>
      <c r="WJY3219" s="132"/>
      <c r="WJZ3219" s="132"/>
      <c r="WKA3219" s="132"/>
      <c r="WKB3219" s="132"/>
      <c r="WKC3219" s="132"/>
      <c r="WKD3219" s="132"/>
      <c r="WKE3219" s="132"/>
      <c r="WKF3219" s="132"/>
      <c r="WKG3219" s="132"/>
      <c r="WKH3219" s="132"/>
      <c r="WKI3219" s="132"/>
      <c r="WKJ3219" s="132"/>
      <c r="WKK3219" s="132"/>
      <c r="WKL3219" s="132"/>
      <c r="WKM3219" s="132"/>
      <c r="WKN3219" s="132"/>
      <c r="WKO3219" s="132"/>
      <c r="WKP3219" s="132"/>
      <c r="WKQ3219" s="132"/>
      <c r="WKR3219" s="132"/>
      <c r="WKS3219" s="132"/>
      <c r="WKT3219" s="132"/>
      <c r="WKU3219" s="132"/>
      <c r="WKV3219" s="132"/>
      <c r="WKW3219" s="132"/>
      <c r="WKX3219" s="132"/>
      <c r="WKY3219" s="132"/>
      <c r="WKZ3219" s="132"/>
      <c r="WLA3219" s="132"/>
      <c r="WLB3219" s="132"/>
      <c r="WLC3219" s="132"/>
      <c r="WLD3219" s="132"/>
      <c r="WLE3219" s="132"/>
      <c r="WLF3219" s="132"/>
      <c r="WLG3219" s="132"/>
      <c r="WLH3219" s="132"/>
      <c r="WLI3219" s="132"/>
      <c r="WLJ3219" s="132"/>
      <c r="WLK3219" s="132"/>
      <c r="WLL3219" s="132"/>
      <c r="WLM3219" s="132"/>
      <c r="WLN3219" s="132"/>
      <c r="WLO3219" s="132"/>
      <c r="WLP3219" s="132"/>
      <c r="WLQ3219" s="132"/>
      <c r="WLR3219" s="132"/>
      <c r="WLS3219" s="132"/>
      <c r="WLT3219" s="132"/>
      <c r="WLU3219" s="132"/>
      <c r="WLV3219" s="132"/>
      <c r="WLW3219" s="132"/>
      <c r="WLX3219" s="132"/>
      <c r="WLY3219" s="132"/>
      <c r="WLZ3219" s="132"/>
      <c r="WMA3219" s="132"/>
      <c r="WMB3219" s="132"/>
      <c r="WMC3219" s="132"/>
      <c r="WMD3219" s="132"/>
      <c r="WME3219" s="132"/>
      <c r="WMF3219" s="132"/>
      <c r="WMG3219" s="132"/>
      <c r="WMH3219" s="132"/>
      <c r="WMI3219" s="132"/>
      <c r="WMJ3219" s="132"/>
      <c r="WMK3219" s="132"/>
      <c r="WML3219" s="132"/>
      <c r="WMM3219" s="132"/>
      <c r="WMN3219" s="132"/>
      <c r="WMO3219" s="132"/>
      <c r="WMP3219" s="132"/>
      <c r="WMQ3219" s="132"/>
      <c r="WMR3219" s="132"/>
      <c r="WMS3219" s="132"/>
      <c r="WMT3219" s="132"/>
      <c r="WMU3219" s="132"/>
      <c r="WMV3219" s="132"/>
      <c r="WMW3219" s="132"/>
      <c r="WMX3219" s="132"/>
      <c r="WMY3219" s="132"/>
      <c r="WMZ3219" s="132"/>
      <c r="WNA3219" s="132"/>
      <c r="WNB3219" s="132"/>
      <c r="WNC3219" s="132"/>
      <c r="WND3219" s="132"/>
      <c r="WNE3219" s="132"/>
      <c r="WNF3219" s="132"/>
      <c r="WNG3219" s="132"/>
      <c r="WNH3219" s="132"/>
      <c r="WNI3219" s="132"/>
      <c r="WNJ3219" s="132"/>
      <c r="WNK3219" s="132"/>
      <c r="WNL3219" s="132"/>
      <c r="WNM3219" s="132"/>
      <c r="WNN3219" s="132"/>
      <c r="WNO3219" s="132"/>
      <c r="WNP3219" s="132"/>
      <c r="WNQ3219" s="132"/>
      <c r="WNR3219" s="132"/>
      <c r="WNS3219" s="132"/>
      <c r="WNT3219" s="132"/>
      <c r="WNU3219" s="132"/>
      <c r="WNV3219" s="132"/>
      <c r="WNW3219" s="132"/>
      <c r="WNX3219" s="132"/>
      <c r="WNY3219" s="132"/>
      <c r="WNZ3219" s="132"/>
      <c r="WOA3219" s="132"/>
      <c r="WOB3219" s="132"/>
      <c r="WOC3219" s="132"/>
      <c r="WOD3219" s="132"/>
      <c r="WOE3219" s="132"/>
      <c r="WOF3219" s="132"/>
      <c r="WOG3219" s="132"/>
      <c r="WOH3219" s="132"/>
      <c r="WOI3219" s="132"/>
      <c r="WOJ3219" s="132"/>
      <c r="WOK3219" s="132"/>
      <c r="WOL3219" s="132"/>
      <c r="WOM3219" s="132"/>
      <c r="WON3219" s="132"/>
      <c r="WOO3219" s="132"/>
      <c r="WOP3219" s="132"/>
      <c r="WOQ3219" s="132"/>
      <c r="WOR3219" s="132"/>
      <c r="WOS3219" s="132"/>
      <c r="WOT3219" s="132"/>
      <c r="WOU3219" s="132"/>
      <c r="WOV3219" s="132"/>
      <c r="WOW3219" s="132"/>
      <c r="WOX3219" s="132"/>
      <c r="WOY3219" s="132"/>
      <c r="WOZ3219" s="132"/>
      <c r="WPA3219" s="132"/>
      <c r="WPB3219" s="132"/>
      <c r="WPC3219" s="132"/>
      <c r="WPD3219" s="132"/>
      <c r="WPE3219" s="132"/>
      <c r="WPF3219" s="132"/>
      <c r="WPG3219" s="132"/>
      <c r="WPH3219" s="132"/>
      <c r="WPI3219" s="132"/>
      <c r="WPJ3219" s="132"/>
      <c r="WPK3219" s="132"/>
      <c r="WPL3219" s="132"/>
      <c r="WPM3219" s="132"/>
      <c r="WPN3219" s="132"/>
      <c r="WPO3219" s="132"/>
      <c r="WPP3219" s="132"/>
      <c r="WPQ3219" s="132"/>
      <c r="WPR3219" s="132"/>
      <c r="WPS3219" s="132"/>
      <c r="WPT3219" s="132"/>
      <c r="WPU3219" s="132"/>
      <c r="WPV3219" s="132"/>
      <c r="WPW3219" s="132"/>
      <c r="WPX3219" s="132"/>
      <c r="WPY3219" s="132"/>
      <c r="WPZ3219" s="132"/>
      <c r="WQA3219" s="132"/>
      <c r="WQB3219" s="132"/>
      <c r="WQC3219" s="132"/>
      <c r="WQD3219" s="132"/>
      <c r="WQE3219" s="132"/>
      <c r="WQF3219" s="132"/>
      <c r="WQG3219" s="132"/>
      <c r="WQH3219" s="132"/>
      <c r="WQI3219" s="132"/>
      <c r="WQJ3219" s="132"/>
      <c r="WQK3219" s="132"/>
      <c r="WQL3219" s="132"/>
      <c r="WQM3219" s="132"/>
      <c r="WQN3219" s="132"/>
      <c r="WQO3219" s="132"/>
      <c r="WQP3219" s="132"/>
      <c r="WQQ3219" s="132"/>
      <c r="WQR3219" s="132"/>
      <c r="WQS3219" s="132"/>
      <c r="WQT3219" s="132"/>
      <c r="WQU3219" s="132"/>
      <c r="WQV3219" s="132"/>
      <c r="WQW3219" s="132"/>
      <c r="WQX3219" s="132"/>
      <c r="WQY3219" s="132"/>
      <c r="WQZ3219" s="132"/>
      <c r="WRA3219" s="132"/>
      <c r="WRB3219" s="132"/>
      <c r="WRC3219" s="132"/>
      <c r="WRD3219" s="132"/>
      <c r="WRE3219" s="132"/>
      <c r="WRF3219" s="132"/>
      <c r="WRG3219" s="132"/>
      <c r="WRH3219" s="132"/>
      <c r="WRI3219" s="132"/>
      <c r="WRJ3219" s="132"/>
      <c r="WRK3219" s="132"/>
      <c r="WRL3219" s="132"/>
      <c r="WRM3219" s="132"/>
      <c r="WRN3219" s="132"/>
      <c r="WRO3219" s="132"/>
      <c r="WRP3219" s="132"/>
      <c r="WRQ3219" s="132"/>
      <c r="WRR3219" s="132"/>
      <c r="WRS3219" s="132"/>
      <c r="WRT3219" s="132"/>
      <c r="WRU3219" s="132"/>
      <c r="WRV3219" s="132"/>
      <c r="WRW3219" s="132"/>
      <c r="WRX3219" s="132"/>
      <c r="WRY3219" s="132"/>
      <c r="WRZ3219" s="132"/>
      <c r="WSA3219" s="132"/>
      <c r="WSB3219" s="132"/>
      <c r="WSC3219" s="132"/>
      <c r="WSD3219" s="132"/>
      <c r="WSE3219" s="132"/>
      <c r="WSF3219" s="132"/>
      <c r="WSG3219" s="132"/>
      <c r="WSH3219" s="132"/>
      <c r="WSI3219" s="132"/>
      <c r="WSJ3219" s="132"/>
      <c r="WSK3219" s="132"/>
      <c r="WSL3219" s="132"/>
      <c r="WSM3219" s="132"/>
      <c r="WSN3219" s="132"/>
      <c r="WSO3219" s="132"/>
      <c r="WSP3219" s="132"/>
      <c r="WSQ3219" s="132"/>
      <c r="WSR3219" s="132"/>
      <c r="WSS3219" s="132"/>
      <c r="WST3219" s="132"/>
      <c r="WSU3219" s="132"/>
      <c r="WSV3219" s="132"/>
      <c r="WSW3219" s="132"/>
      <c r="WSX3219" s="132"/>
      <c r="WSY3219" s="132"/>
      <c r="WSZ3219" s="132"/>
      <c r="WTA3219" s="132"/>
      <c r="WTB3219" s="132"/>
      <c r="WTC3219" s="132"/>
      <c r="WTD3219" s="132"/>
      <c r="WTE3219" s="132"/>
      <c r="WTF3219" s="132"/>
      <c r="WTG3219" s="132"/>
      <c r="WTH3219" s="132"/>
      <c r="WTI3219" s="132"/>
      <c r="WTJ3219" s="132"/>
      <c r="WTK3219" s="132"/>
      <c r="WTL3219" s="132"/>
      <c r="WTM3219" s="132"/>
      <c r="WTN3219" s="132"/>
      <c r="WTO3219" s="132"/>
      <c r="WTP3219" s="132"/>
      <c r="WTQ3219" s="132"/>
      <c r="WTR3219" s="132"/>
      <c r="WTS3219" s="132"/>
      <c r="WTT3219" s="132"/>
      <c r="WTU3219" s="132"/>
      <c r="WTV3219" s="132"/>
      <c r="WTW3219" s="132"/>
      <c r="WTX3219" s="132"/>
      <c r="WTY3219" s="132"/>
      <c r="WTZ3219" s="132"/>
      <c r="WUA3219" s="132"/>
      <c r="WUB3219" s="132"/>
      <c r="WUC3219" s="132"/>
      <c r="WUD3219" s="132"/>
      <c r="WUE3219" s="132"/>
      <c r="WUF3219" s="132"/>
      <c r="WUG3219" s="132"/>
      <c r="WUH3219" s="132"/>
      <c r="WUI3219" s="132"/>
      <c r="WUJ3219" s="132"/>
      <c r="WUK3219" s="132"/>
      <c r="WUL3219" s="132"/>
      <c r="WUM3219" s="132"/>
      <c r="WUN3219" s="132"/>
      <c r="WUO3219" s="132"/>
      <c r="WUP3219" s="132"/>
      <c r="WUQ3219" s="132"/>
      <c r="WUR3219" s="132"/>
      <c r="WUS3219" s="132"/>
      <c r="WUT3219" s="132"/>
      <c r="WUU3219" s="132"/>
      <c r="WUV3219" s="132"/>
      <c r="WUW3219" s="132"/>
      <c r="WUX3219" s="132"/>
      <c r="WUY3219" s="132"/>
      <c r="WUZ3219" s="132"/>
      <c r="WVA3219" s="132"/>
      <c r="WVB3219" s="132"/>
      <c r="WVC3219" s="132"/>
      <c r="WVD3219" s="132"/>
      <c r="WVE3219" s="132"/>
      <c r="WVF3219" s="132"/>
      <c r="WVG3219" s="132"/>
      <c r="WVH3219" s="132"/>
      <c r="WVI3219" s="132"/>
      <c r="WVJ3219" s="132"/>
      <c r="WVK3219" s="132"/>
      <c r="WVL3219" s="132"/>
      <c r="WVM3219" s="132"/>
      <c r="WVN3219" s="132"/>
      <c r="WVO3219" s="132"/>
      <c r="WVP3219" s="132"/>
      <c r="WVQ3219" s="132"/>
      <c r="WVR3219" s="132"/>
      <c r="WVS3219" s="132"/>
      <c r="WVT3219" s="132"/>
      <c r="WVU3219" s="132"/>
      <c r="WVV3219" s="132"/>
      <c r="WVW3219" s="132"/>
      <c r="WVX3219" s="132"/>
      <c r="WVY3219" s="132"/>
      <c r="WVZ3219" s="132"/>
      <c r="WWA3219" s="132"/>
      <c r="WWB3219" s="132"/>
      <c r="WWC3219" s="132"/>
      <c r="WWD3219" s="132"/>
      <c r="WWE3219" s="132"/>
      <c r="WWF3219" s="132"/>
      <c r="WWG3219" s="132"/>
      <c r="WWH3219" s="132"/>
      <c r="WWI3219" s="132"/>
      <c r="WWJ3219" s="132"/>
      <c r="WWK3219" s="132"/>
      <c r="WWL3219" s="132"/>
      <c r="WWM3219" s="132"/>
      <c r="WWN3219" s="132"/>
      <c r="WWO3219" s="132"/>
      <c r="WWP3219" s="132"/>
      <c r="WWQ3219" s="132"/>
      <c r="WWR3219" s="132"/>
      <c r="WWS3219" s="132"/>
      <c r="WWT3219" s="132"/>
      <c r="WWU3219" s="132"/>
      <c r="WWV3219" s="132"/>
      <c r="WWW3219" s="132"/>
      <c r="WWX3219" s="132"/>
      <c r="WWY3219" s="132"/>
      <c r="WWZ3219" s="132"/>
      <c r="WXA3219" s="132"/>
      <c r="WXB3219" s="132"/>
      <c r="WXC3219" s="132"/>
      <c r="WXD3219" s="132"/>
      <c r="WXE3219" s="132"/>
      <c r="WXF3219" s="132"/>
      <c r="WXG3219" s="132"/>
      <c r="WXH3219" s="132"/>
      <c r="WXI3219" s="132"/>
      <c r="WXJ3219" s="132"/>
      <c r="WXK3219" s="132"/>
      <c r="WXL3219" s="132"/>
      <c r="WXM3219" s="132"/>
      <c r="WXN3219" s="132"/>
      <c r="WXO3219" s="132"/>
      <c r="WXP3219" s="132"/>
      <c r="WXQ3219" s="132"/>
      <c r="WXR3219" s="132"/>
      <c r="WXS3219" s="132"/>
      <c r="WXT3219" s="132"/>
      <c r="WXU3219" s="132"/>
      <c r="WXV3219" s="132"/>
      <c r="WXW3219" s="132"/>
      <c r="WXX3219" s="132"/>
      <c r="WXY3219" s="132"/>
      <c r="WXZ3219" s="132"/>
      <c r="WYA3219" s="132"/>
      <c r="WYB3219" s="132"/>
      <c r="WYC3219" s="132"/>
      <c r="WYD3219" s="132"/>
      <c r="WYE3219" s="132"/>
      <c r="WYF3219" s="132"/>
      <c r="WYG3219" s="132"/>
      <c r="WYH3219" s="132"/>
      <c r="WYI3219" s="132"/>
      <c r="WYJ3219" s="132"/>
      <c r="WYK3219" s="132"/>
      <c r="WYL3219" s="132"/>
      <c r="WYM3219" s="132"/>
      <c r="WYN3219" s="132"/>
      <c r="WYO3219" s="132"/>
      <c r="WYP3219" s="132"/>
      <c r="WYQ3219" s="132"/>
      <c r="WYR3219" s="132"/>
      <c r="WYS3219" s="132"/>
      <c r="WYT3219" s="132"/>
      <c r="WYU3219" s="132"/>
      <c r="WYV3219" s="132"/>
      <c r="WYW3219" s="132"/>
      <c r="WYX3219" s="132"/>
      <c r="WYY3219" s="132"/>
      <c r="WYZ3219" s="132"/>
      <c r="WZA3219" s="132"/>
      <c r="WZB3219" s="132"/>
      <c r="WZC3219" s="132"/>
      <c r="WZD3219" s="132"/>
      <c r="WZE3219" s="132"/>
      <c r="WZF3219" s="132"/>
      <c r="WZG3219" s="132"/>
      <c r="WZH3219" s="132"/>
      <c r="WZI3219" s="132"/>
      <c r="WZJ3219" s="132"/>
      <c r="WZK3219" s="132"/>
      <c r="WZL3219" s="132"/>
      <c r="WZM3219" s="132"/>
      <c r="WZN3219" s="132"/>
      <c r="WZO3219" s="132"/>
      <c r="WZP3219" s="132"/>
      <c r="WZQ3219" s="132"/>
      <c r="WZR3219" s="132"/>
      <c r="WZS3219" s="132"/>
      <c r="WZT3219" s="132"/>
      <c r="WZU3219" s="132"/>
      <c r="WZV3219" s="132"/>
      <c r="WZW3219" s="132"/>
      <c r="WZX3219" s="132"/>
      <c r="WZY3219" s="132"/>
      <c r="WZZ3219" s="132"/>
      <c r="XAA3219" s="132"/>
      <c r="XAB3219" s="132"/>
      <c r="XAC3219" s="132"/>
      <c r="XAD3219" s="132"/>
      <c r="XAE3219" s="132"/>
      <c r="XAF3219" s="132"/>
      <c r="XAG3219" s="132"/>
      <c r="XAH3219" s="132"/>
      <c r="XAI3219" s="132"/>
      <c r="XAJ3219" s="132"/>
      <c r="XAK3219" s="132"/>
      <c r="XAL3219" s="132"/>
      <c r="XAM3219" s="132"/>
      <c r="XAN3219" s="132"/>
      <c r="XAO3219" s="132"/>
      <c r="XAP3219" s="132"/>
      <c r="XAQ3219" s="132"/>
      <c r="XAR3219" s="132"/>
      <c r="XAS3219" s="132"/>
      <c r="XAT3219" s="132"/>
      <c r="XAU3219" s="132"/>
      <c r="XAV3219" s="132"/>
      <c r="XAW3219" s="132"/>
      <c r="XAX3219" s="132"/>
      <c r="XAY3219" s="132"/>
      <c r="XAZ3219" s="132"/>
      <c r="XBA3219" s="132"/>
      <c r="XBB3219" s="132"/>
      <c r="XBC3219" s="132"/>
      <c r="XBD3219" s="132"/>
      <c r="XBE3219" s="132"/>
      <c r="XBF3219" s="132"/>
      <c r="XBG3219" s="132"/>
      <c r="XBH3219" s="132"/>
      <c r="XBI3219" s="132"/>
      <c r="XBJ3219" s="132"/>
      <c r="XBK3219" s="132"/>
      <c r="XBL3219" s="132"/>
      <c r="XBM3219" s="132"/>
      <c r="XBN3219" s="132"/>
      <c r="XBO3219" s="132"/>
      <c r="XBP3219" s="132"/>
      <c r="XBQ3219" s="132"/>
      <c r="XBR3219" s="132"/>
      <c r="XBS3219" s="132"/>
      <c r="XBT3219" s="132"/>
      <c r="XBU3219" s="132"/>
      <c r="XBV3219" s="132"/>
      <c r="XBW3219" s="132"/>
      <c r="XBX3219" s="132"/>
      <c r="XBY3219" s="132"/>
      <c r="XBZ3219" s="132"/>
      <c r="XCA3219" s="132"/>
      <c r="XCB3219" s="132"/>
      <c r="XCC3219" s="132"/>
      <c r="XCD3219" s="132"/>
      <c r="XCE3219" s="132"/>
      <c r="XCF3219" s="132"/>
      <c r="XCG3219" s="132"/>
      <c r="XCH3219" s="132"/>
      <c r="XCI3219" s="132"/>
      <c r="XCJ3219" s="132"/>
      <c r="XCK3219" s="132"/>
      <c r="XCL3219" s="132"/>
      <c r="XCM3219" s="132"/>
      <c r="XCN3219" s="132"/>
      <c r="XCO3219" s="132"/>
      <c r="XCP3219" s="132"/>
      <c r="XCQ3219" s="132"/>
      <c r="XCR3219" s="132"/>
      <c r="XCS3219" s="132"/>
      <c r="XCT3219" s="132"/>
      <c r="XCU3219" s="132"/>
      <c r="XCV3219" s="132"/>
      <c r="XCW3219" s="132"/>
      <c r="XCX3219" s="132"/>
      <c r="XCY3219" s="132"/>
      <c r="XCZ3219" s="132"/>
      <c r="XDA3219" s="132"/>
      <c r="XDB3219" s="132"/>
      <c r="XDC3219" s="132"/>
      <c r="XDD3219" s="132"/>
      <c r="XDE3219" s="132"/>
      <c r="XDF3219" s="132"/>
      <c r="XDG3219" s="132"/>
      <c r="XDH3219" s="132"/>
      <c r="XDI3219" s="132"/>
      <c r="XDJ3219" s="132"/>
      <c r="XDK3219" s="132"/>
      <c r="XDL3219" s="132"/>
      <c r="XDM3219" s="132"/>
      <c r="XDN3219" s="132"/>
      <c r="XDO3219" s="132"/>
      <c r="XDP3219" s="132"/>
      <c r="XDQ3219" s="132"/>
      <c r="XDR3219" s="132"/>
      <c r="XDS3219" s="132"/>
      <c r="XDT3219" s="132"/>
      <c r="XDU3219" s="132"/>
      <c r="XDV3219" s="132"/>
      <c r="XDW3219" s="132"/>
      <c r="XDX3219" s="132"/>
      <c r="XDY3219" s="132"/>
      <c r="XDZ3219" s="132"/>
      <c r="XEA3219" s="132"/>
      <c r="XEB3219" s="132"/>
      <c r="XEC3219" s="132"/>
      <c r="XED3219" s="132"/>
      <c r="XEE3219" s="132"/>
      <c r="XEF3219" s="132"/>
      <c r="XEG3219" s="132"/>
      <c r="XEH3219" s="132"/>
      <c r="XEI3219" s="132"/>
      <c r="XEJ3219" s="132"/>
      <c r="XEK3219" s="132"/>
      <c r="XEL3219" s="132"/>
      <c r="XEM3219" s="132"/>
      <c r="XEN3219" s="132"/>
      <c r="XEO3219" s="132"/>
      <c r="XEP3219" s="132"/>
      <c r="XEQ3219" s="132"/>
      <c r="XER3219" s="132"/>
      <c r="XES3219" s="132"/>
      <c r="XET3219" s="132"/>
      <c r="XEU3219" s="132"/>
      <c r="XEV3219" s="132"/>
      <c r="XEW3219" s="132"/>
      <c r="XEX3219" s="132"/>
      <c r="XEY3219" s="132"/>
      <c r="XEZ3219" s="132"/>
      <c r="XFA3219" s="132"/>
      <c r="XFB3219" s="132"/>
      <c r="XFC3219" s="132"/>
      <c r="XFD3219" s="132"/>
    </row>
    <row r="3220" s="14" customFormat="1" ht="40.5" spans="1:16384">
      <c r="A3220" s="132">
        <v>3217</v>
      </c>
      <c r="B3220" s="132" t="s">
        <v>4889</v>
      </c>
      <c r="C3220" s="132" t="s">
        <v>443</v>
      </c>
      <c r="D3220" s="132" t="s">
        <v>4890</v>
      </c>
      <c r="E3220" s="132" t="s">
        <v>4886</v>
      </c>
      <c r="F3220" s="132">
        <v>58.88</v>
      </c>
      <c r="G3220" s="132"/>
      <c r="H3220" s="132"/>
      <c r="I3220" s="132">
        <v>3.7377</v>
      </c>
      <c r="J3220" s="132"/>
      <c r="K3220" s="132"/>
      <c r="L3220" s="132">
        <v>3.65</v>
      </c>
      <c r="M3220" s="132"/>
      <c r="N3220" s="132"/>
      <c r="O3220" s="132"/>
      <c r="P3220" s="132"/>
      <c r="Q3220" s="132">
        <v>3.5333</v>
      </c>
      <c r="R3220" s="132">
        <v>3.7777</v>
      </c>
      <c r="S3220" s="132">
        <v>4.0355</v>
      </c>
      <c r="T3220" s="132"/>
      <c r="U3220" s="132">
        <v>6.5422</v>
      </c>
      <c r="V3220" s="132">
        <v>3.5333</v>
      </c>
      <c r="W3220" s="132">
        <v>3.5333</v>
      </c>
      <c r="X3220" s="132">
        <v>3.8388</v>
      </c>
      <c r="Y3220" s="132"/>
      <c r="Z3220" s="132">
        <v>3.5333</v>
      </c>
      <c r="AA3220" s="132">
        <v>3.5874</v>
      </c>
      <c r="AB3220" s="132"/>
      <c r="AC3220" s="132"/>
      <c r="AD3220" s="132">
        <v>3.5333</v>
      </c>
      <c r="AE3220" s="132">
        <v>3.8033</v>
      </c>
      <c r="AF3220" s="132">
        <v>3.5333</v>
      </c>
      <c r="AG3220" s="132"/>
      <c r="AH3220" s="132">
        <v>3.9444</v>
      </c>
      <c r="AI3220" s="132">
        <v>3.5333</v>
      </c>
      <c r="AJ3220" s="132"/>
      <c r="AK3220" s="132">
        <v>3.8531</v>
      </c>
      <c r="AL3220" s="132"/>
      <c r="AM3220" s="132"/>
      <c r="AN3220" s="132"/>
      <c r="AO3220" s="132"/>
      <c r="AP3220" s="132"/>
      <c r="AQ3220" s="132"/>
      <c r="AR3220" s="132"/>
      <c r="AS3220" s="132"/>
      <c r="AT3220" s="132"/>
      <c r="AU3220" s="132"/>
      <c r="AV3220" s="132"/>
      <c r="AW3220" s="132"/>
      <c r="AX3220" s="132"/>
      <c r="AY3220" s="132"/>
      <c r="AZ3220" s="132"/>
      <c r="BA3220" s="132"/>
      <c r="BB3220" s="132"/>
      <c r="BC3220" s="132"/>
      <c r="BD3220" s="132"/>
      <c r="BE3220" s="132"/>
      <c r="BF3220" s="132"/>
      <c r="BG3220" s="132"/>
      <c r="BH3220" s="132"/>
      <c r="BI3220" s="132"/>
      <c r="BJ3220" s="132"/>
      <c r="BK3220" s="132"/>
      <c r="BL3220" s="132"/>
      <c r="BM3220" s="132"/>
      <c r="BN3220" s="132"/>
      <c r="BO3220" s="132"/>
      <c r="BP3220" s="132"/>
      <c r="BQ3220" s="132"/>
      <c r="BR3220" s="132"/>
      <c r="BS3220" s="132"/>
      <c r="BT3220" s="132"/>
      <c r="BU3220" s="132"/>
      <c r="BV3220" s="132"/>
      <c r="BW3220" s="132"/>
      <c r="BX3220" s="132"/>
      <c r="BY3220" s="132"/>
      <c r="BZ3220" s="132"/>
      <c r="CA3220" s="132"/>
      <c r="CB3220" s="132"/>
      <c r="CC3220" s="132"/>
      <c r="CD3220" s="132"/>
      <c r="CE3220" s="132"/>
      <c r="CF3220" s="132"/>
      <c r="CG3220" s="132"/>
      <c r="CH3220" s="132"/>
      <c r="CI3220" s="132"/>
      <c r="CJ3220" s="132"/>
      <c r="CK3220" s="132"/>
      <c r="CL3220" s="132"/>
      <c r="CM3220" s="132"/>
      <c r="CN3220" s="132"/>
      <c r="CO3220" s="132"/>
      <c r="CP3220" s="132"/>
      <c r="CQ3220" s="132"/>
      <c r="CR3220" s="132"/>
      <c r="CS3220" s="132"/>
      <c r="CT3220" s="132"/>
      <c r="CU3220" s="132"/>
      <c r="CV3220" s="132"/>
      <c r="CW3220" s="132"/>
      <c r="CX3220" s="132"/>
      <c r="CY3220" s="132"/>
      <c r="CZ3220" s="132"/>
      <c r="DA3220" s="132"/>
      <c r="DB3220" s="132"/>
      <c r="DC3220" s="132"/>
      <c r="DD3220" s="132"/>
      <c r="DE3220" s="132"/>
      <c r="DF3220" s="132"/>
      <c r="DG3220" s="132"/>
      <c r="DH3220" s="132"/>
      <c r="DI3220" s="132"/>
      <c r="DJ3220" s="132"/>
      <c r="DK3220" s="132"/>
      <c r="DL3220" s="132"/>
      <c r="DM3220" s="132"/>
      <c r="DN3220" s="132"/>
      <c r="DO3220" s="132"/>
      <c r="DP3220" s="132"/>
      <c r="DQ3220" s="132"/>
      <c r="DR3220" s="132"/>
      <c r="DS3220" s="132"/>
      <c r="DT3220" s="132"/>
      <c r="DU3220" s="132"/>
      <c r="DV3220" s="132"/>
      <c r="DW3220" s="132"/>
      <c r="DX3220" s="132"/>
      <c r="DY3220" s="132"/>
      <c r="DZ3220" s="132"/>
      <c r="EA3220" s="132"/>
      <c r="EB3220" s="132"/>
      <c r="EC3220" s="132"/>
      <c r="ED3220" s="132"/>
      <c r="EE3220" s="132"/>
      <c r="EF3220" s="132"/>
      <c r="EG3220" s="132"/>
      <c r="EH3220" s="132"/>
      <c r="EI3220" s="132"/>
      <c r="EJ3220" s="132"/>
      <c r="EK3220" s="132"/>
      <c r="EL3220" s="132"/>
      <c r="EM3220" s="132"/>
      <c r="EN3220" s="132"/>
      <c r="EO3220" s="132"/>
      <c r="EP3220" s="132"/>
      <c r="EQ3220" s="132"/>
      <c r="ER3220" s="132"/>
      <c r="ES3220" s="132"/>
      <c r="ET3220" s="132"/>
      <c r="EU3220" s="132"/>
      <c r="EV3220" s="132"/>
      <c r="EW3220" s="132"/>
      <c r="EX3220" s="132"/>
      <c r="EY3220" s="132"/>
      <c r="EZ3220" s="132"/>
      <c r="FA3220" s="132"/>
      <c r="FB3220" s="132"/>
      <c r="FC3220" s="132"/>
      <c r="FD3220" s="132"/>
      <c r="FE3220" s="132"/>
      <c r="FF3220" s="132"/>
      <c r="FG3220" s="132"/>
      <c r="FH3220" s="132"/>
      <c r="FI3220" s="132"/>
      <c r="FJ3220" s="132"/>
      <c r="FK3220" s="132"/>
      <c r="FL3220" s="132"/>
      <c r="FM3220" s="132"/>
      <c r="FN3220" s="132"/>
      <c r="FO3220" s="132"/>
      <c r="FP3220" s="132"/>
      <c r="FQ3220" s="132"/>
      <c r="FR3220" s="132"/>
      <c r="FS3220" s="132"/>
      <c r="FT3220" s="132"/>
      <c r="FU3220" s="132"/>
      <c r="FV3220" s="132"/>
      <c r="FW3220" s="132"/>
      <c r="FX3220" s="132"/>
      <c r="FY3220" s="132"/>
      <c r="FZ3220" s="132"/>
      <c r="GA3220" s="132"/>
      <c r="GB3220" s="132"/>
      <c r="GC3220" s="132"/>
      <c r="GD3220" s="132"/>
      <c r="GE3220" s="132"/>
      <c r="GF3220" s="132"/>
      <c r="GG3220" s="132"/>
      <c r="GH3220" s="132"/>
      <c r="GI3220" s="132"/>
      <c r="GJ3220" s="132"/>
      <c r="GK3220" s="132"/>
      <c r="GL3220" s="132"/>
      <c r="GM3220" s="132"/>
      <c r="GN3220" s="132"/>
      <c r="GO3220" s="132"/>
      <c r="GP3220" s="132"/>
      <c r="GQ3220" s="132"/>
      <c r="GR3220" s="132"/>
      <c r="GS3220" s="132"/>
      <c r="GT3220" s="132"/>
      <c r="GU3220" s="132"/>
      <c r="GV3220" s="132"/>
      <c r="GW3220" s="132"/>
      <c r="GX3220" s="132"/>
      <c r="GY3220" s="132"/>
      <c r="GZ3220" s="132"/>
      <c r="HA3220" s="132"/>
      <c r="HB3220" s="132"/>
      <c r="HC3220" s="132"/>
      <c r="HD3220" s="132"/>
      <c r="HE3220" s="132"/>
      <c r="HF3220" s="132"/>
      <c r="HG3220" s="132"/>
      <c r="HH3220" s="132"/>
      <c r="HI3220" s="132"/>
      <c r="HJ3220" s="132"/>
      <c r="HK3220" s="132"/>
      <c r="HL3220" s="132"/>
      <c r="HM3220" s="132"/>
      <c r="HN3220" s="132"/>
      <c r="HO3220" s="132"/>
      <c r="HP3220" s="132"/>
      <c r="HQ3220" s="132"/>
      <c r="HR3220" s="132"/>
      <c r="HS3220" s="132"/>
      <c r="HT3220" s="132"/>
      <c r="HU3220" s="132"/>
      <c r="HV3220" s="132"/>
      <c r="HW3220" s="132"/>
      <c r="HX3220" s="132"/>
      <c r="HY3220" s="132"/>
      <c r="HZ3220" s="132"/>
      <c r="IA3220" s="132"/>
      <c r="IB3220" s="132"/>
      <c r="IC3220" s="132"/>
      <c r="ID3220" s="132"/>
      <c r="IE3220" s="132"/>
      <c r="IF3220" s="132"/>
      <c r="IG3220" s="132"/>
      <c r="IH3220" s="132"/>
      <c r="II3220" s="132"/>
      <c r="IJ3220" s="132"/>
      <c r="IK3220" s="132"/>
      <c r="IL3220" s="132"/>
      <c r="IM3220" s="132"/>
      <c r="IN3220" s="132"/>
      <c r="IO3220" s="132"/>
      <c r="IP3220" s="132"/>
      <c r="IQ3220" s="132"/>
      <c r="IR3220" s="132"/>
      <c r="IS3220" s="132"/>
      <c r="IT3220" s="132"/>
      <c r="IU3220" s="132"/>
      <c r="IV3220" s="132"/>
      <c r="IW3220" s="132"/>
      <c r="IX3220" s="132"/>
      <c r="IY3220" s="132"/>
      <c r="IZ3220" s="132"/>
      <c r="JA3220" s="132"/>
      <c r="JB3220" s="132"/>
      <c r="JC3220" s="132"/>
      <c r="JD3220" s="132"/>
      <c r="JE3220" s="132"/>
      <c r="JF3220" s="132"/>
      <c r="JG3220" s="132"/>
      <c r="JH3220" s="132"/>
      <c r="JI3220" s="132"/>
      <c r="JJ3220" s="132"/>
      <c r="JK3220" s="132"/>
      <c r="JL3220" s="132"/>
      <c r="JM3220" s="132"/>
      <c r="JN3220" s="132"/>
      <c r="JO3220" s="132"/>
      <c r="JP3220" s="132"/>
      <c r="JQ3220" s="132"/>
      <c r="JR3220" s="132"/>
      <c r="JS3220" s="132"/>
      <c r="JT3220" s="132"/>
      <c r="JU3220" s="132"/>
      <c r="JV3220" s="132"/>
      <c r="JW3220" s="132"/>
      <c r="JX3220" s="132"/>
      <c r="JY3220" s="132"/>
      <c r="JZ3220" s="132"/>
      <c r="KA3220" s="132"/>
      <c r="KB3220" s="132"/>
      <c r="KC3220" s="132"/>
      <c r="KD3220" s="132"/>
      <c r="KE3220" s="132"/>
      <c r="KF3220" s="132"/>
      <c r="KG3220" s="132"/>
      <c r="KH3220" s="132"/>
      <c r="KI3220" s="132"/>
      <c r="KJ3220" s="132"/>
      <c r="KK3220" s="132"/>
      <c r="KL3220" s="132"/>
      <c r="KM3220" s="132"/>
      <c r="KN3220" s="132"/>
      <c r="KO3220" s="132"/>
      <c r="KP3220" s="132"/>
      <c r="KQ3220" s="132"/>
      <c r="KR3220" s="132"/>
      <c r="KS3220" s="132"/>
      <c r="KT3220" s="132"/>
      <c r="KU3220" s="132"/>
      <c r="KV3220" s="132"/>
      <c r="KW3220" s="132"/>
      <c r="KX3220" s="132"/>
      <c r="KY3220" s="132"/>
      <c r="KZ3220" s="132"/>
      <c r="LA3220" s="132"/>
      <c r="LB3220" s="132"/>
      <c r="LC3220" s="132"/>
      <c r="LD3220" s="132"/>
      <c r="LE3220" s="132"/>
      <c r="LF3220" s="132"/>
      <c r="LG3220" s="132"/>
      <c r="LH3220" s="132"/>
      <c r="LI3220" s="132"/>
      <c r="LJ3220" s="132"/>
      <c r="LK3220" s="132"/>
      <c r="LL3220" s="132"/>
      <c r="LM3220" s="132"/>
      <c r="LN3220" s="132"/>
      <c r="LO3220" s="132"/>
      <c r="LP3220" s="132"/>
      <c r="LQ3220" s="132"/>
      <c r="LR3220" s="132"/>
      <c r="LS3220" s="132"/>
      <c r="LT3220" s="132"/>
      <c r="LU3220" s="132"/>
      <c r="LV3220" s="132"/>
      <c r="LW3220" s="132"/>
      <c r="LX3220" s="132"/>
      <c r="LY3220" s="132"/>
      <c r="LZ3220" s="132"/>
      <c r="MA3220" s="132"/>
      <c r="MB3220" s="132"/>
      <c r="MC3220" s="132"/>
      <c r="MD3220" s="132"/>
      <c r="ME3220" s="132"/>
      <c r="MF3220" s="132"/>
      <c r="MG3220" s="132"/>
      <c r="MH3220" s="132"/>
      <c r="MI3220" s="132"/>
      <c r="MJ3220" s="132"/>
      <c r="MK3220" s="132"/>
      <c r="ML3220" s="132"/>
      <c r="MM3220" s="132"/>
      <c r="MN3220" s="132"/>
      <c r="MO3220" s="132"/>
      <c r="MP3220" s="132"/>
      <c r="MQ3220" s="132"/>
      <c r="MR3220" s="132"/>
      <c r="MS3220" s="132"/>
      <c r="MT3220" s="132"/>
      <c r="MU3220" s="132"/>
      <c r="MV3220" s="132"/>
      <c r="MW3220" s="132"/>
      <c r="MX3220" s="132"/>
      <c r="MY3220" s="132"/>
      <c r="MZ3220" s="132"/>
      <c r="NA3220" s="132"/>
      <c r="NB3220" s="132"/>
      <c r="NC3220" s="132"/>
      <c r="ND3220" s="132"/>
      <c r="NE3220" s="132"/>
      <c r="NF3220" s="132"/>
      <c r="NG3220" s="132"/>
      <c r="NH3220" s="132"/>
      <c r="NI3220" s="132"/>
      <c r="NJ3220" s="132"/>
      <c r="NK3220" s="132"/>
      <c r="NL3220" s="132"/>
      <c r="NM3220" s="132"/>
      <c r="NN3220" s="132"/>
      <c r="NO3220" s="132"/>
      <c r="NP3220" s="132"/>
      <c r="NQ3220" s="132"/>
      <c r="NR3220" s="132"/>
      <c r="NS3220" s="132"/>
      <c r="NT3220" s="132"/>
      <c r="NU3220" s="132"/>
      <c r="NV3220" s="132"/>
      <c r="NW3220" s="132"/>
      <c r="NX3220" s="132"/>
      <c r="NY3220" s="132"/>
      <c r="NZ3220" s="132"/>
      <c r="OA3220" s="132"/>
      <c r="OB3220" s="132"/>
      <c r="OC3220" s="132"/>
      <c r="OD3220" s="132"/>
      <c r="OE3220" s="132"/>
      <c r="OF3220" s="132"/>
      <c r="OG3220" s="132"/>
      <c r="OH3220" s="132"/>
      <c r="OI3220" s="132"/>
      <c r="OJ3220" s="132"/>
      <c r="OK3220" s="132"/>
      <c r="OL3220" s="132"/>
      <c r="OM3220" s="132"/>
      <c r="ON3220" s="132"/>
      <c r="OO3220" s="132"/>
      <c r="OP3220" s="132"/>
      <c r="OQ3220" s="132"/>
      <c r="OR3220" s="132"/>
      <c r="OS3220" s="132"/>
      <c r="OT3220" s="132"/>
      <c r="OU3220" s="132"/>
      <c r="OV3220" s="132"/>
      <c r="OW3220" s="132"/>
      <c r="OX3220" s="132"/>
      <c r="OY3220" s="132"/>
      <c r="OZ3220" s="132"/>
      <c r="PA3220" s="132"/>
      <c r="PB3220" s="132"/>
      <c r="PC3220" s="132"/>
      <c r="PD3220" s="132"/>
      <c r="PE3220" s="132"/>
      <c r="PF3220" s="132"/>
      <c r="PG3220" s="132"/>
      <c r="PH3220" s="132"/>
      <c r="PI3220" s="132"/>
      <c r="PJ3220" s="132"/>
      <c r="PK3220" s="132"/>
      <c r="PL3220" s="132"/>
      <c r="PM3220" s="132"/>
      <c r="PN3220" s="132"/>
      <c r="PO3220" s="132"/>
      <c r="PP3220" s="132"/>
      <c r="PQ3220" s="132"/>
      <c r="PR3220" s="132"/>
      <c r="PS3220" s="132"/>
      <c r="PT3220" s="132"/>
      <c r="PU3220" s="132"/>
      <c r="PV3220" s="132"/>
      <c r="PW3220" s="132"/>
      <c r="PX3220" s="132"/>
      <c r="PY3220" s="132"/>
      <c r="PZ3220" s="132"/>
      <c r="QA3220" s="132"/>
      <c r="QB3220" s="132"/>
      <c r="QC3220" s="132"/>
      <c r="QD3220" s="132"/>
      <c r="QE3220" s="132"/>
      <c r="QF3220" s="132"/>
      <c r="QG3220" s="132"/>
      <c r="QH3220" s="132"/>
      <c r="QI3220" s="132"/>
      <c r="QJ3220" s="132"/>
      <c r="QK3220" s="132"/>
      <c r="QL3220" s="132"/>
      <c r="QM3220" s="132"/>
      <c r="QN3220" s="132"/>
      <c r="QO3220" s="132"/>
      <c r="QP3220" s="132"/>
      <c r="QQ3220" s="132"/>
      <c r="QR3220" s="132"/>
      <c r="QS3220" s="132"/>
      <c r="QT3220" s="132"/>
      <c r="QU3220" s="132"/>
      <c r="QV3220" s="132"/>
      <c r="QW3220" s="132"/>
      <c r="QX3220" s="132"/>
      <c r="QY3220" s="132"/>
      <c r="QZ3220" s="132"/>
      <c r="RA3220" s="132"/>
      <c r="RB3220" s="132"/>
      <c r="RC3220" s="132"/>
      <c r="RD3220" s="132"/>
      <c r="RE3220" s="132"/>
      <c r="RF3220" s="132"/>
      <c r="RG3220" s="132"/>
      <c r="RH3220" s="132"/>
      <c r="RI3220" s="132"/>
      <c r="RJ3220" s="132"/>
      <c r="RK3220" s="132"/>
      <c r="RL3220" s="132"/>
      <c r="RM3220" s="132"/>
      <c r="RN3220" s="132"/>
      <c r="RO3220" s="132"/>
      <c r="RP3220" s="132"/>
      <c r="RQ3220" s="132"/>
      <c r="RR3220" s="132"/>
      <c r="RS3220" s="132"/>
      <c r="RT3220" s="132"/>
      <c r="RU3220" s="132"/>
      <c r="RV3220" s="132"/>
      <c r="RW3220" s="132"/>
      <c r="RX3220" s="132"/>
      <c r="RY3220" s="132"/>
      <c r="RZ3220" s="132"/>
      <c r="SA3220" s="132"/>
      <c r="SB3220" s="132"/>
      <c r="SC3220" s="132"/>
      <c r="SD3220" s="132"/>
      <c r="SE3220" s="132"/>
      <c r="SF3220" s="132"/>
      <c r="SG3220" s="132"/>
      <c r="SH3220" s="132"/>
      <c r="SI3220" s="132"/>
      <c r="SJ3220" s="132"/>
      <c r="SK3220" s="132"/>
      <c r="SL3220" s="132"/>
      <c r="SM3220" s="132"/>
      <c r="SN3220" s="132"/>
      <c r="SO3220" s="132"/>
      <c r="SP3220" s="132"/>
      <c r="SQ3220" s="132"/>
      <c r="SR3220" s="132"/>
      <c r="SS3220" s="132"/>
      <c r="ST3220" s="132"/>
      <c r="SU3220" s="132"/>
      <c r="SV3220" s="132"/>
      <c r="SW3220" s="132"/>
      <c r="SX3220" s="132"/>
      <c r="SY3220" s="132"/>
      <c r="SZ3220" s="132"/>
      <c r="TA3220" s="132"/>
      <c r="TB3220" s="132"/>
      <c r="TC3220" s="132"/>
      <c r="TD3220" s="132"/>
      <c r="TE3220" s="132"/>
      <c r="TF3220" s="132"/>
      <c r="TG3220" s="132"/>
      <c r="TH3220" s="132"/>
      <c r="TI3220" s="132"/>
      <c r="TJ3220" s="132"/>
      <c r="TK3220" s="132"/>
      <c r="TL3220" s="132"/>
      <c r="TM3220" s="132"/>
      <c r="TN3220" s="132"/>
      <c r="TO3220" s="132"/>
      <c r="TP3220" s="132"/>
      <c r="TQ3220" s="132"/>
      <c r="TR3220" s="132"/>
      <c r="TS3220" s="132"/>
      <c r="TT3220" s="132"/>
      <c r="TU3220" s="132"/>
      <c r="TV3220" s="132"/>
      <c r="TW3220" s="132"/>
      <c r="TX3220" s="132"/>
      <c r="TY3220" s="132"/>
      <c r="TZ3220" s="132"/>
      <c r="UA3220" s="132"/>
      <c r="UB3220" s="132"/>
      <c r="UC3220" s="132"/>
      <c r="UD3220" s="132"/>
      <c r="UE3220" s="132"/>
      <c r="UF3220" s="132"/>
      <c r="UG3220" s="132"/>
      <c r="UH3220" s="132"/>
      <c r="UI3220" s="132"/>
      <c r="UJ3220" s="132"/>
      <c r="UK3220" s="132"/>
      <c r="UL3220" s="132"/>
      <c r="UM3220" s="132"/>
      <c r="UN3220" s="132"/>
      <c r="UO3220" s="132"/>
      <c r="UP3220" s="132"/>
      <c r="UQ3220" s="132"/>
      <c r="UR3220" s="132"/>
      <c r="US3220" s="132"/>
      <c r="UT3220" s="132"/>
      <c r="UU3220" s="132"/>
      <c r="UV3220" s="132"/>
      <c r="UW3220" s="132"/>
      <c r="UX3220" s="132"/>
      <c r="UY3220" s="132"/>
      <c r="UZ3220" s="132"/>
      <c r="VA3220" s="132"/>
      <c r="VB3220" s="132"/>
      <c r="VC3220" s="132"/>
      <c r="VD3220" s="132"/>
      <c r="VE3220" s="132"/>
      <c r="VF3220" s="132"/>
      <c r="VG3220" s="132"/>
      <c r="VH3220" s="132"/>
      <c r="VI3220" s="132"/>
      <c r="VJ3220" s="132"/>
      <c r="VK3220" s="132"/>
      <c r="VL3220" s="132"/>
      <c r="VM3220" s="132"/>
      <c r="VN3220" s="132"/>
      <c r="VO3220" s="132"/>
      <c r="VP3220" s="132"/>
      <c r="VQ3220" s="132"/>
      <c r="VR3220" s="132"/>
      <c r="VS3220" s="132"/>
      <c r="VT3220" s="132"/>
      <c r="VU3220" s="132"/>
      <c r="VV3220" s="132"/>
      <c r="VW3220" s="132"/>
      <c r="VX3220" s="132"/>
      <c r="VY3220" s="132"/>
      <c r="VZ3220" s="132"/>
      <c r="WA3220" s="132"/>
      <c r="WB3220" s="132"/>
      <c r="WC3220" s="132"/>
      <c r="WD3220" s="132"/>
      <c r="WE3220" s="132"/>
      <c r="WF3220" s="132"/>
      <c r="WG3220" s="132"/>
      <c r="WH3220" s="132"/>
      <c r="WI3220" s="132"/>
      <c r="WJ3220" s="132"/>
      <c r="WK3220" s="132"/>
      <c r="WL3220" s="132"/>
      <c r="WM3220" s="132"/>
      <c r="WN3220" s="132"/>
      <c r="WO3220" s="132"/>
      <c r="WP3220" s="132"/>
      <c r="WQ3220" s="132"/>
      <c r="WR3220" s="132"/>
      <c r="WS3220" s="132"/>
      <c r="WT3220" s="132"/>
      <c r="WU3220" s="132"/>
      <c r="WV3220" s="132"/>
      <c r="WW3220" s="132"/>
      <c r="WX3220" s="132"/>
      <c r="WY3220" s="132"/>
      <c r="WZ3220" s="132"/>
      <c r="XA3220" s="132"/>
      <c r="XB3220" s="132"/>
      <c r="XC3220" s="132"/>
      <c r="XD3220" s="132"/>
      <c r="XE3220" s="132"/>
      <c r="XF3220" s="132"/>
      <c r="XG3220" s="132"/>
      <c r="XH3220" s="132"/>
      <c r="XI3220" s="132"/>
      <c r="XJ3220" s="132"/>
      <c r="XK3220" s="132"/>
      <c r="XL3220" s="132"/>
      <c r="XM3220" s="132"/>
      <c r="XN3220" s="132"/>
      <c r="XO3220" s="132"/>
      <c r="XP3220" s="132"/>
      <c r="XQ3220" s="132"/>
      <c r="XR3220" s="132"/>
      <c r="XS3220" s="132"/>
      <c r="XT3220" s="132"/>
      <c r="XU3220" s="132"/>
      <c r="XV3220" s="132"/>
      <c r="XW3220" s="132"/>
      <c r="XX3220" s="132"/>
      <c r="XY3220" s="132"/>
      <c r="XZ3220" s="132"/>
      <c r="YA3220" s="132"/>
      <c r="YB3220" s="132"/>
      <c r="YC3220" s="132"/>
      <c r="YD3220" s="132"/>
      <c r="YE3220" s="132"/>
      <c r="YF3220" s="132"/>
      <c r="YG3220" s="132"/>
      <c r="YH3220" s="132"/>
      <c r="YI3220" s="132"/>
      <c r="YJ3220" s="132"/>
      <c r="YK3220" s="132"/>
      <c r="YL3220" s="132"/>
      <c r="YM3220" s="132"/>
      <c r="YN3220" s="132"/>
      <c r="YO3220" s="132"/>
      <c r="YP3220" s="132"/>
      <c r="YQ3220" s="132"/>
      <c r="YR3220" s="132"/>
      <c r="YS3220" s="132"/>
      <c r="YT3220" s="132"/>
      <c r="YU3220" s="132"/>
      <c r="YV3220" s="132"/>
      <c r="YW3220" s="132"/>
      <c r="YX3220" s="132"/>
      <c r="YY3220" s="132"/>
      <c r="YZ3220" s="132"/>
      <c r="ZA3220" s="132"/>
      <c r="ZB3220" s="132"/>
      <c r="ZC3220" s="132"/>
      <c r="ZD3220" s="132"/>
      <c r="ZE3220" s="132"/>
      <c r="ZF3220" s="132"/>
      <c r="ZG3220" s="132"/>
      <c r="ZH3220" s="132"/>
      <c r="ZI3220" s="132"/>
      <c r="ZJ3220" s="132"/>
      <c r="ZK3220" s="132"/>
      <c r="ZL3220" s="132"/>
      <c r="ZM3220" s="132"/>
      <c r="ZN3220" s="132"/>
      <c r="ZO3220" s="132"/>
      <c r="ZP3220" s="132"/>
      <c r="ZQ3220" s="132"/>
      <c r="ZR3220" s="132"/>
      <c r="ZS3220" s="132"/>
      <c r="ZT3220" s="132"/>
      <c r="ZU3220" s="132"/>
      <c r="ZV3220" s="132"/>
      <c r="ZW3220" s="132"/>
      <c r="ZX3220" s="132"/>
      <c r="ZY3220" s="132"/>
      <c r="ZZ3220" s="132"/>
      <c r="AAA3220" s="132"/>
      <c r="AAB3220" s="132"/>
      <c r="AAC3220" s="132"/>
      <c r="AAD3220" s="132"/>
      <c r="AAE3220" s="132"/>
      <c r="AAF3220" s="132"/>
      <c r="AAG3220" s="132"/>
      <c r="AAH3220" s="132"/>
      <c r="AAI3220" s="132"/>
      <c r="AAJ3220" s="132"/>
      <c r="AAK3220" s="132"/>
      <c r="AAL3220" s="132"/>
      <c r="AAM3220" s="132"/>
      <c r="AAN3220" s="132"/>
      <c r="AAO3220" s="132"/>
      <c r="AAP3220" s="132"/>
      <c r="AAQ3220" s="132"/>
      <c r="AAR3220" s="132"/>
      <c r="AAS3220" s="132"/>
      <c r="AAT3220" s="132"/>
      <c r="AAU3220" s="132"/>
      <c r="AAV3220" s="132"/>
      <c r="AAW3220" s="132"/>
      <c r="AAX3220" s="132"/>
      <c r="AAY3220" s="132"/>
      <c r="AAZ3220" s="132"/>
      <c r="ABA3220" s="132"/>
      <c r="ABB3220" s="132"/>
      <c r="ABC3220" s="132"/>
      <c r="ABD3220" s="132"/>
      <c r="ABE3220" s="132"/>
      <c r="ABF3220" s="132"/>
      <c r="ABG3220" s="132"/>
      <c r="ABH3220" s="132"/>
      <c r="ABI3220" s="132"/>
      <c r="ABJ3220" s="132"/>
      <c r="ABK3220" s="132"/>
      <c r="ABL3220" s="132"/>
      <c r="ABM3220" s="132"/>
      <c r="ABN3220" s="132"/>
      <c r="ABO3220" s="132"/>
      <c r="ABP3220" s="132"/>
      <c r="ABQ3220" s="132"/>
      <c r="ABR3220" s="132"/>
      <c r="ABS3220" s="132"/>
      <c r="ABT3220" s="132"/>
      <c r="ABU3220" s="132"/>
      <c r="ABV3220" s="132"/>
      <c r="ABW3220" s="132"/>
      <c r="ABX3220" s="132"/>
      <c r="ABY3220" s="132"/>
      <c r="ABZ3220" s="132"/>
      <c r="ACA3220" s="132"/>
      <c r="ACB3220" s="132"/>
      <c r="ACC3220" s="132"/>
      <c r="ACD3220" s="132"/>
      <c r="ACE3220" s="132"/>
      <c r="ACF3220" s="132"/>
      <c r="ACG3220" s="132"/>
      <c r="ACH3220" s="132"/>
      <c r="ACI3220" s="132"/>
      <c r="ACJ3220" s="132"/>
      <c r="ACK3220" s="132"/>
      <c r="ACL3220" s="132"/>
      <c r="ACM3220" s="132"/>
      <c r="ACN3220" s="132"/>
      <c r="ACO3220" s="132"/>
      <c r="ACP3220" s="132"/>
      <c r="ACQ3220" s="132"/>
      <c r="ACR3220" s="132"/>
      <c r="ACS3220" s="132"/>
      <c r="ACT3220" s="132"/>
      <c r="ACU3220" s="132"/>
      <c r="ACV3220" s="132"/>
      <c r="ACW3220" s="132"/>
      <c r="ACX3220" s="132"/>
      <c r="ACY3220" s="132"/>
      <c r="ACZ3220" s="132"/>
      <c r="ADA3220" s="132"/>
      <c r="ADB3220" s="132"/>
      <c r="ADC3220" s="132"/>
      <c r="ADD3220" s="132"/>
      <c r="ADE3220" s="132"/>
      <c r="ADF3220" s="132"/>
      <c r="ADG3220" s="132"/>
      <c r="ADH3220" s="132"/>
      <c r="ADI3220" s="132"/>
      <c r="ADJ3220" s="132"/>
      <c r="ADK3220" s="132"/>
      <c r="ADL3220" s="132"/>
      <c r="ADM3220" s="132"/>
      <c r="ADN3220" s="132"/>
      <c r="ADO3220" s="132"/>
      <c r="ADP3220" s="132"/>
      <c r="ADQ3220" s="132"/>
      <c r="ADR3220" s="132"/>
      <c r="ADS3220" s="132"/>
      <c r="ADT3220" s="132"/>
      <c r="ADU3220" s="132"/>
      <c r="ADV3220" s="132"/>
      <c r="ADW3220" s="132"/>
      <c r="ADX3220" s="132"/>
      <c r="ADY3220" s="132"/>
      <c r="ADZ3220" s="132"/>
      <c r="AEA3220" s="132"/>
      <c r="AEB3220" s="132"/>
      <c r="AEC3220" s="132"/>
      <c r="AED3220" s="132"/>
      <c r="AEE3220" s="132"/>
      <c r="AEF3220" s="132"/>
      <c r="AEG3220" s="132"/>
      <c r="AEH3220" s="132"/>
      <c r="AEI3220" s="132"/>
      <c r="AEJ3220" s="132"/>
      <c r="AEK3220" s="132"/>
      <c r="AEL3220" s="132"/>
      <c r="AEM3220" s="132"/>
      <c r="AEN3220" s="132"/>
      <c r="AEO3220" s="132"/>
      <c r="AEP3220" s="132"/>
      <c r="AEQ3220" s="132"/>
      <c r="AER3220" s="132"/>
      <c r="AES3220" s="132"/>
      <c r="AET3220" s="132"/>
      <c r="AEU3220" s="132"/>
      <c r="AEV3220" s="132"/>
      <c r="AEW3220" s="132"/>
      <c r="AEX3220" s="132"/>
      <c r="AEY3220" s="132"/>
      <c r="AEZ3220" s="132"/>
      <c r="AFA3220" s="132"/>
      <c r="AFB3220" s="132"/>
      <c r="AFC3220" s="132"/>
      <c r="AFD3220" s="132"/>
      <c r="AFE3220" s="132"/>
      <c r="AFF3220" s="132"/>
      <c r="AFG3220" s="132"/>
      <c r="AFH3220" s="132"/>
      <c r="AFI3220" s="132"/>
      <c r="AFJ3220" s="132"/>
      <c r="AFK3220" s="132"/>
      <c r="AFL3220" s="132"/>
      <c r="AFM3220" s="132"/>
      <c r="AFN3220" s="132"/>
      <c r="AFO3220" s="132"/>
      <c r="AFP3220" s="132"/>
      <c r="AFQ3220" s="132"/>
      <c r="AFR3220" s="132"/>
      <c r="AFS3220" s="132"/>
      <c r="AFT3220" s="132"/>
      <c r="AFU3220" s="132"/>
      <c r="AFV3220" s="132"/>
      <c r="AFW3220" s="132"/>
      <c r="AFX3220" s="132"/>
      <c r="AFY3220" s="132"/>
      <c r="AFZ3220" s="132"/>
      <c r="AGA3220" s="132"/>
      <c r="AGB3220" s="132"/>
      <c r="AGC3220" s="132"/>
      <c r="AGD3220" s="132"/>
      <c r="AGE3220" s="132"/>
      <c r="AGF3220" s="132"/>
      <c r="AGG3220" s="132"/>
      <c r="AGH3220" s="132"/>
      <c r="AGI3220" s="132"/>
      <c r="AGJ3220" s="132"/>
      <c r="AGK3220" s="132"/>
      <c r="AGL3220" s="132"/>
      <c r="AGM3220" s="132"/>
      <c r="AGN3220" s="132"/>
      <c r="AGO3220" s="132"/>
      <c r="AGP3220" s="132"/>
      <c r="AGQ3220" s="132"/>
      <c r="AGR3220" s="132"/>
      <c r="AGS3220" s="132"/>
      <c r="AGT3220" s="132"/>
      <c r="AGU3220" s="132"/>
      <c r="AGV3220" s="132"/>
      <c r="AGW3220" s="132"/>
      <c r="AGX3220" s="132"/>
      <c r="AGY3220" s="132"/>
      <c r="AGZ3220" s="132"/>
      <c r="AHA3220" s="132"/>
      <c r="AHB3220" s="132"/>
      <c r="AHC3220" s="132"/>
      <c r="AHD3220" s="132"/>
      <c r="AHE3220" s="132"/>
      <c r="AHF3220" s="132"/>
      <c r="AHG3220" s="132"/>
      <c r="AHH3220" s="132"/>
      <c r="AHI3220" s="132"/>
      <c r="AHJ3220" s="132"/>
      <c r="AHK3220" s="132"/>
      <c r="AHL3220" s="132"/>
      <c r="AHM3220" s="132"/>
      <c r="AHN3220" s="132"/>
      <c r="AHO3220" s="132"/>
      <c r="AHP3220" s="132"/>
      <c r="AHQ3220" s="132"/>
      <c r="AHR3220" s="132"/>
      <c r="AHS3220" s="132"/>
      <c r="AHT3220" s="132"/>
      <c r="AHU3220" s="132"/>
      <c r="AHV3220" s="132"/>
      <c r="AHW3220" s="132"/>
      <c r="AHX3220" s="132"/>
      <c r="AHY3220" s="132"/>
      <c r="AHZ3220" s="132"/>
      <c r="AIA3220" s="132"/>
      <c r="AIB3220" s="132"/>
      <c r="AIC3220" s="132"/>
      <c r="AID3220" s="132"/>
      <c r="AIE3220" s="132"/>
      <c r="AIF3220" s="132"/>
      <c r="AIG3220" s="132"/>
      <c r="AIH3220" s="132"/>
      <c r="AII3220" s="132"/>
      <c r="AIJ3220" s="132"/>
      <c r="AIK3220" s="132"/>
      <c r="AIL3220" s="132"/>
      <c r="AIM3220" s="132"/>
      <c r="AIN3220" s="132"/>
      <c r="AIO3220" s="132"/>
      <c r="AIP3220" s="132"/>
      <c r="AIQ3220" s="132"/>
      <c r="AIR3220" s="132"/>
      <c r="AIS3220" s="132"/>
      <c r="AIT3220" s="132"/>
      <c r="AIU3220" s="132"/>
      <c r="AIV3220" s="132"/>
      <c r="AIW3220" s="132"/>
      <c r="AIX3220" s="132"/>
      <c r="AIY3220" s="132"/>
      <c r="AIZ3220" s="132"/>
      <c r="AJA3220" s="132"/>
      <c r="AJB3220" s="132"/>
      <c r="AJC3220" s="132"/>
      <c r="AJD3220" s="132"/>
      <c r="AJE3220" s="132"/>
      <c r="AJF3220" s="132"/>
      <c r="AJG3220" s="132"/>
      <c r="AJH3220" s="132"/>
      <c r="AJI3220" s="132"/>
      <c r="AJJ3220" s="132"/>
      <c r="AJK3220" s="132"/>
      <c r="AJL3220" s="132"/>
      <c r="AJM3220" s="132"/>
      <c r="AJN3220" s="132"/>
      <c r="AJO3220" s="132"/>
      <c r="AJP3220" s="132"/>
      <c r="AJQ3220" s="132"/>
      <c r="AJR3220" s="132"/>
      <c r="AJS3220" s="132"/>
      <c r="AJT3220" s="132"/>
      <c r="AJU3220" s="132"/>
      <c r="AJV3220" s="132"/>
      <c r="AJW3220" s="132"/>
      <c r="AJX3220" s="132"/>
      <c r="AJY3220" s="132"/>
      <c r="AJZ3220" s="132"/>
      <c r="AKA3220" s="132"/>
      <c r="AKB3220" s="132"/>
      <c r="AKC3220" s="132"/>
      <c r="AKD3220" s="132"/>
      <c r="AKE3220" s="132"/>
      <c r="AKF3220" s="132"/>
      <c r="AKG3220" s="132"/>
      <c r="AKH3220" s="132"/>
      <c r="AKI3220" s="132"/>
      <c r="AKJ3220" s="132"/>
      <c r="AKK3220" s="132"/>
      <c r="AKL3220" s="132"/>
      <c r="AKM3220" s="132"/>
      <c r="AKN3220" s="132"/>
      <c r="AKO3220" s="132"/>
      <c r="AKP3220" s="132"/>
      <c r="AKQ3220" s="132"/>
      <c r="AKR3220" s="132"/>
      <c r="AKS3220" s="132"/>
      <c r="AKT3220" s="132"/>
      <c r="AKU3220" s="132"/>
      <c r="AKV3220" s="132"/>
      <c r="AKW3220" s="132"/>
      <c r="AKX3220" s="132"/>
      <c r="AKY3220" s="132"/>
      <c r="AKZ3220" s="132"/>
      <c r="ALA3220" s="132"/>
      <c r="ALB3220" s="132"/>
      <c r="ALC3220" s="132"/>
      <c r="ALD3220" s="132"/>
      <c r="ALE3220" s="132"/>
      <c r="ALF3220" s="132"/>
      <c r="ALG3220" s="132"/>
      <c r="ALH3220" s="132"/>
      <c r="ALI3220" s="132"/>
      <c r="ALJ3220" s="132"/>
      <c r="ALK3220" s="132"/>
      <c r="ALL3220" s="132"/>
      <c r="ALM3220" s="132"/>
      <c r="ALN3220" s="132"/>
      <c r="ALO3220" s="132"/>
      <c r="ALP3220" s="132"/>
      <c r="ALQ3220" s="132"/>
      <c r="ALR3220" s="132"/>
      <c r="ALS3220" s="132"/>
      <c r="ALT3220" s="132"/>
      <c r="ALU3220" s="132"/>
      <c r="ALV3220" s="132"/>
      <c r="ALW3220" s="132"/>
      <c r="ALX3220" s="132"/>
      <c r="ALY3220" s="132"/>
      <c r="ALZ3220" s="132"/>
      <c r="AMA3220" s="132"/>
      <c r="AMB3220" s="132"/>
      <c r="AMC3220" s="132"/>
      <c r="AMD3220" s="132"/>
      <c r="AME3220" s="132"/>
      <c r="AMF3220" s="132"/>
      <c r="AMG3220" s="132"/>
      <c r="AMH3220" s="132"/>
      <c r="AMI3220" s="132"/>
      <c r="AMJ3220" s="132"/>
      <c r="AMK3220" s="132"/>
      <c r="AML3220" s="132"/>
      <c r="AMM3220" s="132"/>
      <c r="AMN3220" s="132"/>
      <c r="AMO3220" s="132"/>
      <c r="AMP3220" s="132"/>
      <c r="AMQ3220" s="132"/>
      <c r="AMR3220" s="132"/>
      <c r="AMS3220" s="132"/>
      <c r="AMT3220" s="132"/>
      <c r="AMU3220" s="132"/>
      <c r="AMV3220" s="132"/>
      <c r="AMW3220" s="132"/>
      <c r="AMX3220" s="132"/>
      <c r="AMY3220" s="132"/>
      <c r="AMZ3220" s="132"/>
      <c r="ANA3220" s="132"/>
      <c r="ANB3220" s="132"/>
      <c r="ANC3220" s="132"/>
      <c r="AND3220" s="132"/>
      <c r="ANE3220" s="132"/>
      <c r="ANF3220" s="132"/>
      <c r="ANG3220" s="132"/>
      <c r="ANH3220" s="132"/>
      <c r="ANI3220" s="132"/>
      <c r="ANJ3220" s="132"/>
      <c r="ANK3220" s="132"/>
      <c r="ANL3220" s="132"/>
      <c r="ANM3220" s="132"/>
      <c r="ANN3220" s="132"/>
      <c r="ANO3220" s="132"/>
      <c r="ANP3220" s="132"/>
      <c r="ANQ3220" s="132"/>
      <c r="ANR3220" s="132"/>
      <c r="ANS3220" s="132"/>
      <c r="ANT3220" s="132"/>
      <c r="ANU3220" s="132"/>
      <c r="ANV3220" s="132"/>
      <c r="ANW3220" s="132"/>
      <c r="ANX3220" s="132"/>
      <c r="ANY3220" s="132"/>
      <c r="ANZ3220" s="132"/>
      <c r="AOA3220" s="132"/>
      <c r="AOB3220" s="132"/>
      <c r="AOC3220" s="132"/>
      <c r="AOD3220" s="132"/>
      <c r="AOE3220" s="132"/>
      <c r="AOF3220" s="132"/>
      <c r="AOG3220" s="132"/>
      <c r="AOH3220" s="132"/>
      <c r="AOI3220" s="132"/>
      <c r="AOJ3220" s="132"/>
      <c r="AOK3220" s="132"/>
      <c r="AOL3220" s="132"/>
      <c r="AOM3220" s="132"/>
      <c r="AON3220" s="132"/>
      <c r="AOO3220" s="132"/>
      <c r="AOP3220" s="132"/>
      <c r="AOQ3220" s="132"/>
      <c r="AOR3220" s="132"/>
      <c r="AOS3220" s="132"/>
      <c r="AOT3220" s="132"/>
      <c r="AOU3220" s="132"/>
      <c r="AOV3220" s="132"/>
      <c r="AOW3220" s="132"/>
      <c r="AOX3220" s="132"/>
      <c r="AOY3220" s="132"/>
      <c r="AOZ3220" s="132"/>
      <c r="APA3220" s="132"/>
      <c r="APB3220" s="132"/>
      <c r="APC3220" s="132"/>
      <c r="APD3220" s="132"/>
      <c r="APE3220" s="132"/>
      <c r="APF3220" s="132"/>
      <c r="APG3220" s="132"/>
      <c r="APH3220" s="132"/>
      <c r="API3220" s="132"/>
      <c r="APJ3220" s="132"/>
      <c r="APK3220" s="132"/>
      <c r="APL3220" s="132"/>
      <c r="APM3220" s="132"/>
      <c r="APN3220" s="132"/>
      <c r="APO3220" s="132"/>
      <c r="APP3220" s="132"/>
      <c r="APQ3220" s="132"/>
      <c r="APR3220" s="132"/>
      <c r="APS3220" s="132"/>
      <c r="APT3220" s="132"/>
      <c r="APU3220" s="132"/>
      <c r="APV3220" s="132"/>
      <c r="APW3220" s="132"/>
      <c r="APX3220" s="132"/>
      <c r="APY3220" s="132"/>
      <c r="APZ3220" s="132"/>
      <c r="AQA3220" s="132"/>
      <c r="AQB3220" s="132"/>
      <c r="AQC3220" s="132"/>
      <c r="AQD3220" s="132"/>
      <c r="AQE3220" s="132"/>
      <c r="AQF3220" s="132"/>
      <c r="AQG3220" s="132"/>
      <c r="AQH3220" s="132"/>
      <c r="AQI3220" s="132"/>
      <c r="AQJ3220" s="132"/>
      <c r="AQK3220" s="132"/>
      <c r="AQL3220" s="132"/>
      <c r="AQM3220" s="132"/>
      <c r="AQN3220" s="132"/>
      <c r="AQO3220" s="132"/>
      <c r="AQP3220" s="132"/>
      <c r="AQQ3220" s="132"/>
      <c r="AQR3220" s="132"/>
      <c r="AQS3220" s="132"/>
      <c r="AQT3220" s="132"/>
      <c r="AQU3220" s="132"/>
      <c r="AQV3220" s="132"/>
      <c r="AQW3220" s="132"/>
      <c r="AQX3220" s="132"/>
      <c r="AQY3220" s="132"/>
      <c r="AQZ3220" s="132"/>
      <c r="ARA3220" s="132"/>
      <c r="ARB3220" s="132"/>
      <c r="ARC3220" s="132"/>
      <c r="ARD3220" s="132"/>
      <c r="ARE3220" s="132"/>
      <c r="ARF3220" s="132"/>
      <c r="ARG3220" s="132"/>
      <c r="ARH3220" s="132"/>
      <c r="ARI3220" s="132"/>
      <c r="ARJ3220" s="132"/>
      <c r="ARK3220" s="132"/>
      <c r="ARL3220" s="132"/>
      <c r="ARM3220" s="132"/>
      <c r="ARN3220" s="132"/>
      <c r="ARO3220" s="132"/>
      <c r="ARP3220" s="132"/>
      <c r="ARQ3220" s="132"/>
      <c r="ARR3220" s="132"/>
      <c r="ARS3220" s="132"/>
      <c r="ART3220" s="132"/>
      <c r="ARU3220" s="132"/>
      <c r="ARV3220" s="132"/>
      <c r="ARW3220" s="132"/>
      <c r="ARX3220" s="132"/>
      <c r="ARY3220" s="132"/>
      <c r="ARZ3220" s="132"/>
      <c r="ASA3220" s="132"/>
      <c r="ASB3220" s="132"/>
      <c r="ASC3220" s="132"/>
      <c r="ASD3220" s="132"/>
      <c r="ASE3220" s="132"/>
      <c r="ASF3220" s="132"/>
      <c r="ASG3220" s="132"/>
      <c r="ASH3220" s="132"/>
      <c r="ASI3220" s="132"/>
      <c r="ASJ3220" s="132"/>
      <c r="ASK3220" s="132"/>
      <c r="ASL3220" s="132"/>
      <c r="ASM3220" s="132"/>
      <c r="ASN3220" s="132"/>
      <c r="ASO3220" s="132"/>
      <c r="ASP3220" s="132"/>
      <c r="ASQ3220" s="132"/>
      <c r="ASR3220" s="132"/>
      <c r="ASS3220" s="132"/>
      <c r="AST3220" s="132"/>
      <c r="ASU3220" s="132"/>
      <c r="ASV3220" s="132"/>
      <c r="ASW3220" s="132"/>
      <c r="ASX3220" s="132"/>
      <c r="ASY3220" s="132"/>
      <c r="ASZ3220" s="132"/>
      <c r="ATA3220" s="132"/>
      <c r="ATB3220" s="132"/>
      <c r="ATC3220" s="132"/>
      <c r="ATD3220" s="132"/>
      <c r="ATE3220" s="132"/>
      <c r="ATF3220" s="132"/>
      <c r="ATG3220" s="132"/>
      <c r="ATH3220" s="132"/>
      <c r="ATI3220" s="132"/>
      <c r="ATJ3220" s="132"/>
      <c r="ATK3220" s="132"/>
      <c r="ATL3220" s="132"/>
      <c r="ATM3220" s="132"/>
      <c r="ATN3220" s="132"/>
      <c r="ATO3220" s="132"/>
      <c r="ATP3220" s="132"/>
      <c r="ATQ3220" s="132"/>
      <c r="ATR3220" s="132"/>
      <c r="ATS3220" s="132"/>
      <c r="ATT3220" s="132"/>
      <c r="ATU3220" s="132"/>
      <c r="ATV3220" s="132"/>
      <c r="ATW3220" s="132"/>
      <c r="ATX3220" s="132"/>
      <c r="ATY3220" s="132"/>
      <c r="ATZ3220" s="132"/>
      <c r="AUA3220" s="132"/>
      <c r="AUB3220" s="132"/>
      <c r="AUC3220" s="132"/>
      <c r="AUD3220" s="132"/>
      <c r="AUE3220" s="132"/>
      <c r="AUF3220" s="132"/>
      <c r="AUG3220" s="132"/>
      <c r="AUH3220" s="132"/>
      <c r="AUI3220" s="132"/>
      <c r="AUJ3220" s="132"/>
      <c r="AUK3220" s="132"/>
      <c r="AUL3220" s="132"/>
      <c r="AUM3220" s="132"/>
      <c r="AUN3220" s="132"/>
      <c r="AUO3220" s="132"/>
      <c r="AUP3220" s="132"/>
      <c r="AUQ3220" s="132"/>
      <c r="AUR3220" s="132"/>
      <c r="AUS3220" s="132"/>
      <c r="AUT3220" s="132"/>
      <c r="AUU3220" s="132"/>
      <c r="AUV3220" s="132"/>
      <c r="AUW3220" s="132"/>
      <c r="AUX3220" s="132"/>
      <c r="AUY3220" s="132"/>
      <c r="AUZ3220" s="132"/>
      <c r="AVA3220" s="132"/>
      <c r="AVB3220" s="132"/>
      <c r="AVC3220" s="132"/>
      <c r="AVD3220" s="132"/>
      <c r="AVE3220" s="132"/>
      <c r="AVF3220" s="132"/>
      <c r="AVG3220" s="132"/>
      <c r="AVH3220" s="132"/>
      <c r="AVI3220" s="132"/>
      <c r="AVJ3220" s="132"/>
      <c r="AVK3220" s="132"/>
      <c r="AVL3220" s="132"/>
      <c r="AVM3220" s="132"/>
      <c r="AVN3220" s="132"/>
      <c r="AVO3220" s="132"/>
      <c r="AVP3220" s="132"/>
      <c r="AVQ3220" s="132"/>
      <c r="AVR3220" s="132"/>
      <c r="AVS3220" s="132"/>
      <c r="AVT3220" s="132"/>
      <c r="AVU3220" s="132"/>
      <c r="AVV3220" s="132"/>
      <c r="AVW3220" s="132"/>
      <c r="AVX3220" s="132"/>
      <c r="AVY3220" s="132"/>
      <c r="AVZ3220" s="132"/>
      <c r="AWA3220" s="132"/>
      <c r="AWB3220" s="132"/>
      <c r="AWC3220" s="132"/>
      <c r="AWD3220" s="132"/>
      <c r="AWE3220" s="132"/>
      <c r="AWF3220" s="132"/>
      <c r="AWG3220" s="132"/>
      <c r="AWH3220" s="132"/>
      <c r="AWI3220" s="132"/>
      <c r="AWJ3220" s="132"/>
      <c r="AWK3220" s="132"/>
      <c r="AWL3220" s="132"/>
      <c r="AWM3220" s="132"/>
      <c r="AWN3220" s="132"/>
      <c r="AWO3220" s="132"/>
      <c r="AWP3220" s="132"/>
      <c r="AWQ3220" s="132"/>
      <c r="AWR3220" s="132"/>
      <c r="AWS3220" s="132"/>
      <c r="AWT3220" s="132"/>
      <c r="AWU3220" s="132"/>
      <c r="AWV3220" s="132"/>
      <c r="AWW3220" s="132"/>
      <c r="AWX3220" s="132"/>
      <c r="AWY3220" s="132"/>
      <c r="AWZ3220" s="132"/>
      <c r="AXA3220" s="132"/>
      <c r="AXB3220" s="132"/>
      <c r="AXC3220" s="132"/>
      <c r="AXD3220" s="132"/>
      <c r="AXE3220" s="132"/>
      <c r="AXF3220" s="132"/>
      <c r="AXG3220" s="132"/>
      <c r="AXH3220" s="132"/>
      <c r="AXI3220" s="132"/>
      <c r="AXJ3220" s="132"/>
      <c r="AXK3220" s="132"/>
      <c r="AXL3220" s="132"/>
      <c r="AXM3220" s="132"/>
      <c r="AXN3220" s="132"/>
      <c r="AXO3220" s="132"/>
      <c r="AXP3220" s="132"/>
      <c r="AXQ3220" s="132"/>
      <c r="AXR3220" s="132"/>
      <c r="AXS3220" s="132"/>
      <c r="AXT3220" s="132"/>
      <c r="AXU3220" s="132"/>
      <c r="AXV3220" s="132"/>
      <c r="AXW3220" s="132"/>
      <c r="AXX3220" s="132"/>
      <c r="AXY3220" s="132"/>
      <c r="AXZ3220" s="132"/>
      <c r="AYA3220" s="132"/>
      <c r="AYB3220" s="132"/>
      <c r="AYC3220" s="132"/>
      <c r="AYD3220" s="132"/>
      <c r="AYE3220" s="132"/>
      <c r="AYF3220" s="132"/>
      <c r="AYG3220" s="132"/>
      <c r="AYH3220" s="132"/>
      <c r="AYI3220" s="132"/>
      <c r="AYJ3220" s="132"/>
      <c r="AYK3220" s="132"/>
      <c r="AYL3220" s="132"/>
      <c r="AYM3220" s="132"/>
      <c r="AYN3220" s="132"/>
      <c r="AYO3220" s="132"/>
      <c r="AYP3220" s="132"/>
      <c r="AYQ3220" s="132"/>
      <c r="AYR3220" s="132"/>
      <c r="AYS3220" s="132"/>
      <c r="AYT3220" s="132"/>
      <c r="AYU3220" s="132"/>
      <c r="AYV3220" s="132"/>
      <c r="AYW3220" s="132"/>
      <c r="AYX3220" s="132"/>
      <c r="AYY3220" s="132"/>
      <c r="AYZ3220" s="132"/>
      <c r="AZA3220" s="132"/>
      <c r="AZB3220" s="132"/>
      <c r="AZC3220" s="132"/>
      <c r="AZD3220" s="132"/>
      <c r="AZE3220" s="132"/>
      <c r="AZF3220" s="132"/>
      <c r="AZG3220" s="132"/>
      <c r="AZH3220" s="132"/>
      <c r="AZI3220" s="132"/>
      <c r="AZJ3220" s="132"/>
      <c r="AZK3220" s="132"/>
      <c r="AZL3220" s="132"/>
      <c r="AZM3220" s="132"/>
      <c r="AZN3220" s="132"/>
      <c r="AZO3220" s="132"/>
      <c r="AZP3220" s="132"/>
      <c r="AZQ3220" s="132"/>
      <c r="AZR3220" s="132"/>
      <c r="AZS3220" s="132"/>
      <c r="AZT3220" s="132"/>
      <c r="AZU3220" s="132"/>
      <c r="AZV3220" s="132"/>
      <c r="AZW3220" s="132"/>
      <c r="AZX3220" s="132"/>
      <c r="AZY3220" s="132"/>
      <c r="AZZ3220" s="132"/>
      <c r="BAA3220" s="132"/>
      <c r="BAB3220" s="132"/>
      <c r="BAC3220" s="132"/>
      <c r="BAD3220" s="132"/>
      <c r="BAE3220" s="132"/>
      <c r="BAF3220" s="132"/>
      <c r="BAG3220" s="132"/>
      <c r="BAH3220" s="132"/>
      <c r="BAI3220" s="132"/>
      <c r="BAJ3220" s="132"/>
      <c r="BAK3220" s="132"/>
      <c r="BAL3220" s="132"/>
      <c r="BAM3220" s="132"/>
      <c r="BAN3220" s="132"/>
      <c r="BAO3220" s="132"/>
      <c r="BAP3220" s="132"/>
      <c r="BAQ3220" s="132"/>
      <c r="BAR3220" s="132"/>
      <c r="BAS3220" s="132"/>
      <c r="BAT3220" s="132"/>
      <c r="BAU3220" s="132"/>
      <c r="BAV3220" s="132"/>
      <c r="BAW3220" s="132"/>
      <c r="BAX3220" s="132"/>
      <c r="BAY3220" s="132"/>
      <c r="BAZ3220" s="132"/>
      <c r="BBA3220" s="132"/>
      <c r="BBB3220" s="132"/>
      <c r="BBC3220" s="132"/>
      <c r="BBD3220" s="132"/>
      <c r="BBE3220" s="132"/>
      <c r="BBF3220" s="132"/>
      <c r="BBG3220" s="132"/>
      <c r="BBH3220" s="132"/>
      <c r="BBI3220" s="132"/>
      <c r="BBJ3220" s="132"/>
      <c r="BBK3220" s="132"/>
      <c r="BBL3220" s="132"/>
      <c r="BBM3220" s="132"/>
      <c r="BBN3220" s="132"/>
      <c r="BBO3220" s="132"/>
      <c r="BBP3220" s="132"/>
      <c r="BBQ3220" s="132"/>
      <c r="BBR3220" s="132"/>
      <c r="BBS3220" s="132"/>
      <c r="BBT3220" s="132"/>
      <c r="BBU3220" s="132"/>
      <c r="BBV3220" s="132"/>
      <c r="BBW3220" s="132"/>
      <c r="BBX3220" s="132"/>
      <c r="BBY3220" s="132"/>
      <c r="BBZ3220" s="132"/>
      <c r="BCA3220" s="132"/>
      <c r="BCB3220" s="132"/>
      <c r="BCC3220" s="132"/>
      <c r="BCD3220" s="132"/>
      <c r="BCE3220" s="132"/>
      <c r="BCF3220" s="132"/>
      <c r="BCG3220" s="132"/>
      <c r="BCH3220" s="132"/>
      <c r="BCI3220" s="132"/>
      <c r="BCJ3220" s="132"/>
      <c r="BCK3220" s="132"/>
      <c r="BCL3220" s="132"/>
      <c r="BCM3220" s="132"/>
      <c r="BCN3220" s="132"/>
      <c r="BCO3220" s="132"/>
      <c r="BCP3220" s="132"/>
      <c r="BCQ3220" s="132"/>
      <c r="BCR3220" s="132"/>
      <c r="BCS3220" s="132"/>
      <c r="BCT3220" s="132"/>
      <c r="BCU3220" s="132"/>
      <c r="BCV3220" s="132"/>
      <c r="BCW3220" s="132"/>
      <c r="BCX3220" s="132"/>
      <c r="BCY3220" s="132"/>
      <c r="BCZ3220" s="132"/>
      <c r="BDA3220" s="132"/>
      <c r="BDB3220" s="132"/>
      <c r="BDC3220" s="132"/>
      <c r="BDD3220" s="132"/>
      <c r="BDE3220" s="132"/>
      <c r="BDF3220" s="132"/>
      <c r="BDG3220" s="132"/>
      <c r="BDH3220" s="132"/>
      <c r="BDI3220" s="132"/>
      <c r="BDJ3220" s="132"/>
      <c r="BDK3220" s="132"/>
      <c r="BDL3220" s="132"/>
      <c r="BDM3220" s="132"/>
      <c r="BDN3220" s="132"/>
      <c r="BDO3220" s="132"/>
      <c r="BDP3220" s="132"/>
      <c r="BDQ3220" s="132"/>
      <c r="BDR3220" s="132"/>
      <c r="BDS3220" s="132"/>
      <c r="BDT3220" s="132"/>
      <c r="BDU3220" s="132"/>
      <c r="BDV3220" s="132"/>
      <c r="BDW3220" s="132"/>
      <c r="BDX3220" s="132"/>
      <c r="BDY3220" s="132"/>
      <c r="BDZ3220" s="132"/>
      <c r="BEA3220" s="132"/>
      <c r="BEB3220" s="132"/>
      <c r="BEC3220" s="132"/>
      <c r="BED3220" s="132"/>
      <c r="BEE3220" s="132"/>
      <c r="BEF3220" s="132"/>
      <c r="BEG3220" s="132"/>
      <c r="BEH3220" s="132"/>
      <c r="BEI3220" s="132"/>
      <c r="BEJ3220" s="132"/>
      <c r="BEK3220" s="132"/>
      <c r="BEL3220" s="132"/>
      <c r="BEM3220" s="132"/>
      <c r="BEN3220" s="132"/>
      <c r="BEO3220" s="132"/>
      <c r="BEP3220" s="132"/>
      <c r="BEQ3220" s="132"/>
      <c r="BER3220" s="132"/>
      <c r="BES3220" s="132"/>
      <c r="BET3220" s="132"/>
      <c r="BEU3220" s="132"/>
      <c r="BEV3220" s="132"/>
      <c r="BEW3220" s="132"/>
      <c r="BEX3220" s="132"/>
      <c r="BEY3220" s="132"/>
      <c r="BEZ3220" s="132"/>
      <c r="BFA3220" s="132"/>
      <c r="BFB3220" s="132"/>
      <c r="BFC3220" s="132"/>
      <c r="BFD3220" s="132"/>
      <c r="BFE3220" s="132"/>
      <c r="BFF3220" s="132"/>
      <c r="BFG3220" s="132"/>
      <c r="BFH3220" s="132"/>
      <c r="BFI3220" s="132"/>
      <c r="BFJ3220" s="132"/>
      <c r="BFK3220" s="132"/>
      <c r="BFL3220" s="132"/>
      <c r="BFM3220" s="132"/>
      <c r="BFN3220" s="132"/>
      <c r="BFO3220" s="132"/>
      <c r="BFP3220" s="132"/>
      <c r="BFQ3220" s="132"/>
      <c r="BFR3220" s="132"/>
      <c r="BFS3220" s="132"/>
      <c r="BFT3220" s="132"/>
      <c r="BFU3220" s="132"/>
      <c r="BFV3220" s="132"/>
      <c r="BFW3220" s="132"/>
      <c r="BFX3220" s="132"/>
      <c r="BFY3220" s="132"/>
      <c r="BFZ3220" s="132"/>
      <c r="BGA3220" s="132"/>
      <c r="BGB3220" s="132"/>
      <c r="BGC3220" s="132"/>
      <c r="BGD3220" s="132"/>
      <c r="BGE3220" s="132"/>
      <c r="BGF3220" s="132"/>
      <c r="BGG3220" s="132"/>
      <c r="BGH3220" s="132"/>
      <c r="BGI3220" s="132"/>
      <c r="BGJ3220" s="132"/>
      <c r="BGK3220" s="132"/>
      <c r="BGL3220" s="132"/>
      <c r="BGM3220" s="132"/>
      <c r="BGN3220" s="132"/>
      <c r="BGO3220" s="132"/>
      <c r="BGP3220" s="132"/>
      <c r="BGQ3220" s="132"/>
      <c r="BGR3220" s="132"/>
      <c r="BGS3220" s="132"/>
      <c r="BGT3220" s="132"/>
      <c r="BGU3220" s="132"/>
      <c r="BGV3220" s="132"/>
      <c r="BGW3220" s="132"/>
      <c r="BGX3220" s="132"/>
      <c r="BGY3220" s="132"/>
      <c r="BGZ3220" s="132"/>
      <c r="BHA3220" s="132"/>
      <c r="BHB3220" s="132"/>
      <c r="BHC3220" s="132"/>
      <c r="BHD3220" s="132"/>
      <c r="BHE3220" s="132"/>
      <c r="BHF3220" s="132"/>
      <c r="BHG3220" s="132"/>
      <c r="BHH3220" s="132"/>
      <c r="BHI3220" s="132"/>
      <c r="BHJ3220" s="132"/>
      <c r="BHK3220" s="132"/>
      <c r="BHL3220" s="132"/>
      <c r="BHM3220" s="132"/>
      <c r="BHN3220" s="132"/>
      <c r="BHO3220" s="132"/>
      <c r="BHP3220" s="132"/>
      <c r="BHQ3220" s="132"/>
      <c r="BHR3220" s="132"/>
      <c r="BHS3220" s="132"/>
      <c r="BHT3220" s="132"/>
      <c r="BHU3220" s="132"/>
      <c r="BHV3220" s="132"/>
      <c r="BHW3220" s="132"/>
      <c r="BHX3220" s="132"/>
      <c r="BHY3220" s="132"/>
      <c r="BHZ3220" s="132"/>
      <c r="BIA3220" s="132"/>
      <c r="BIB3220" s="132"/>
      <c r="BIC3220" s="132"/>
      <c r="BID3220" s="132"/>
      <c r="BIE3220" s="132"/>
      <c r="BIF3220" s="132"/>
      <c r="BIG3220" s="132"/>
      <c r="BIH3220" s="132"/>
      <c r="BII3220" s="132"/>
      <c r="BIJ3220" s="132"/>
      <c r="BIK3220" s="132"/>
      <c r="BIL3220" s="132"/>
      <c r="BIM3220" s="132"/>
      <c r="BIN3220" s="132"/>
      <c r="BIO3220" s="132"/>
      <c r="BIP3220" s="132"/>
      <c r="BIQ3220" s="132"/>
      <c r="BIR3220" s="132"/>
      <c r="BIS3220" s="132"/>
      <c r="BIT3220" s="132"/>
      <c r="BIU3220" s="132"/>
      <c r="BIV3220" s="132"/>
      <c r="BIW3220" s="132"/>
      <c r="BIX3220" s="132"/>
      <c r="BIY3220" s="132"/>
      <c r="BIZ3220" s="132"/>
      <c r="BJA3220" s="132"/>
      <c r="BJB3220" s="132"/>
      <c r="BJC3220" s="132"/>
      <c r="BJD3220" s="132"/>
      <c r="BJE3220" s="132"/>
      <c r="BJF3220" s="132"/>
      <c r="BJG3220" s="132"/>
      <c r="BJH3220" s="132"/>
      <c r="BJI3220" s="132"/>
      <c r="BJJ3220" s="132"/>
      <c r="BJK3220" s="132"/>
      <c r="BJL3220" s="132"/>
      <c r="BJM3220" s="132"/>
      <c r="BJN3220" s="132"/>
      <c r="BJO3220" s="132"/>
      <c r="BJP3220" s="132"/>
      <c r="BJQ3220" s="132"/>
      <c r="BJR3220" s="132"/>
      <c r="BJS3220" s="132"/>
      <c r="BJT3220" s="132"/>
      <c r="BJU3220" s="132"/>
      <c r="BJV3220" s="132"/>
      <c r="BJW3220" s="132"/>
      <c r="BJX3220" s="132"/>
      <c r="BJY3220" s="132"/>
      <c r="BJZ3220" s="132"/>
      <c r="BKA3220" s="132"/>
      <c r="BKB3220" s="132"/>
      <c r="BKC3220" s="132"/>
      <c r="BKD3220" s="132"/>
      <c r="BKE3220" s="132"/>
      <c r="BKF3220" s="132"/>
      <c r="BKG3220" s="132"/>
      <c r="BKH3220" s="132"/>
      <c r="BKI3220" s="132"/>
      <c r="BKJ3220" s="132"/>
      <c r="BKK3220" s="132"/>
      <c r="BKL3220" s="132"/>
      <c r="BKM3220" s="132"/>
      <c r="BKN3220" s="132"/>
      <c r="BKO3220" s="132"/>
      <c r="BKP3220" s="132"/>
      <c r="BKQ3220" s="132"/>
      <c r="BKR3220" s="132"/>
      <c r="BKS3220" s="132"/>
      <c r="BKT3220" s="132"/>
      <c r="BKU3220" s="132"/>
      <c r="BKV3220" s="132"/>
      <c r="BKW3220" s="132"/>
      <c r="BKX3220" s="132"/>
      <c r="BKY3220" s="132"/>
      <c r="BKZ3220" s="132"/>
      <c r="BLA3220" s="132"/>
      <c r="BLB3220" s="132"/>
      <c r="BLC3220" s="132"/>
      <c r="BLD3220" s="132"/>
      <c r="BLE3220" s="132"/>
      <c r="BLF3220" s="132"/>
      <c r="BLG3220" s="132"/>
      <c r="BLH3220" s="132"/>
      <c r="BLI3220" s="132"/>
      <c r="BLJ3220" s="132"/>
      <c r="BLK3220" s="132"/>
      <c r="BLL3220" s="132"/>
      <c r="BLM3220" s="132"/>
      <c r="BLN3220" s="132"/>
      <c r="BLO3220" s="132"/>
      <c r="BLP3220" s="132"/>
      <c r="BLQ3220" s="132"/>
      <c r="BLR3220" s="132"/>
      <c r="BLS3220" s="132"/>
      <c r="BLT3220" s="132"/>
      <c r="BLU3220" s="132"/>
      <c r="BLV3220" s="132"/>
      <c r="BLW3220" s="132"/>
      <c r="BLX3220" s="132"/>
      <c r="BLY3220" s="132"/>
      <c r="BLZ3220" s="132"/>
      <c r="BMA3220" s="132"/>
      <c r="BMB3220" s="132"/>
      <c r="BMC3220" s="132"/>
      <c r="BMD3220" s="132"/>
      <c r="BME3220" s="132"/>
      <c r="BMF3220" s="132"/>
      <c r="BMG3220" s="132"/>
      <c r="BMH3220" s="132"/>
      <c r="BMI3220" s="132"/>
      <c r="BMJ3220" s="132"/>
      <c r="BMK3220" s="132"/>
      <c r="BML3220" s="132"/>
      <c r="BMM3220" s="132"/>
      <c r="BMN3220" s="132"/>
      <c r="BMO3220" s="132"/>
      <c r="BMP3220" s="132"/>
      <c r="BMQ3220" s="132"/>
      <c r="BMR3220" s="132"/>
      <c r="BMS3220" s="132"/>
      <c r="BMT3220" s="132"/>
      <c r="BMU3220" s="132"/>
      <c r="BMV3220" s="132"/>
      <c r="BMW3220" s="132"/>
      <c r="BMX3220" s="132"/>
      <c r="BMY3220" s="132"/>
      <c r="BMZ3220" s="132"/>
      <c r="BNA3220" s="132"/>
      <c r="BNB3220" s="132"/>
      <c r="BNC3220" s="132"/>
      <c r="BND3220" s="132"/>
      <c r="BNE3220" s="132"/>
      <c r="BNF3220" s="132"/>
      <c r="BNG3220" s="132"/>
      <c r="BNH3220" s="132"/>
      <c r="BNI3220" s="132"/>
      <c r="BNJ3220" s="132"/>
      <c r="BNK3220" s="132"/>
      <c r="BNL3220" s="132"/>
      <c r="BNM3220" s="132"/>
      <c r="BNN3220" s="132"/>
      <c r="BNO3220" s="132"/>
      <c r="BNP3220" s="132"/>
      <c r="BNQ3220" s="132"/>
      <c r="BNR3220" s="132"/>
      <c r="BNS3220" s="132"/>
      <c r="BNT3220" s="132"/>
      <c r="BNU3220" s="132"/>
      <c r="BNV3220" s="132"/>
      <c r="BNW3220" s="132"/>
      <c r="BNX3220" s="132"/>
      <c r="BNY3220" s="132"/>
      <c r="BNZ3220" s="132"/>
      <c r="BOA3220" s="132"/>
      <c r="BOB3220" s="132"/>
      <c r="BOC3220" s="132"/>
      <c r="BOD3220" s="132"/>
      <c r="BOE3220" s="132"/>
      <c r="BOF3220" s="132"/>
      <c r="BOG3220" s="132"/>
      <c r="BOH3220" s="132"/>
      <c r="BOI3220" s="132"/>
      <c r="BOJ3220" s="132"/>
      <c r="BOK3220" s="132"/>
      <c r="BOL3220" s="132"/>
      <c r="BOM3220" s="132"/>
      <c r="BON3220" s="132"/>
      <c r="BOO3220" s="132"/>
      <c r="BOP3220" s="132"/>
      <c r="BOQ3220" s="132"/>
      <c r="BOR3220" s="132"/>
      <c r="BOS3220" s="132"/>
      <c r="BOT3220" s="132"/>
      <c r="BOU3220" s="132"/>
      <c r="BOV3220" s="132"/>
      <c r="BOW3220" s="132"/>
      <c r="BOX3220" s="132"/>
      <c r="BOY3220" s="132"/>
      <c r="BOZ3220" s="132"/>
      <c r="BPA3220" s="132"/>
      <c r="BPB3220" s="132"/>
      <c r="BPC3220" s="132"/>
      <c r="BPD3220" s="132"/>
      <c r="BPE3220" s="132"/>
      <c r="BPF3220" s="132"/>
      <c r="BPG3220" s="132"/>
      <c r="BPH3220" s="132"/>
      <c r="BPI3220" s="132"/>
      <c r="BPJ3220" s="132"/>
      <c r="BPK3220" s="132"/>
      <c r="BPL3220" s="132"/>
      <c r="BPM3220" s="132"/>
      <c r="BPN3220" s="132"/>
      <c r="BPO3220" s="132"/>
      <c r="BPP3220" s="132"/>
      <c r="BPQ3220" s="132"/>
      <c r="BPR3220" s="132"/>
      <c r="BPS3220" s="132"/>
      <c r="BPT3220" s="132"/>
      <c r="BPU3220" s="132"/>
      <c r="BPV3220" s="132"/>
      <c r="BPW3220" s="132"/>
      <c r="BPX3220" s="132"/>
      <c r="BPY3220" s="132"/>
      <c r="BPZ3220" s="132"/>
      <c r="BQA3220" s="132"/>
      <c r="BQB3220" s="132"/>
      <c r="BQC3220" s="132"/>
      <c r="BQD3220" s="132"/>
      <c r="BQE3220" s="132"/>
      <c r="BQF3220" s="132"/>
      <c r="BQG3220" s="132"/>
      <c r="BQH3220" s="132"/>
      <c r="BQI3220" s="132"/>
      <c r="BQJ3220" s="132"/>
      <c r="BQK3220" s="132"/>
      <c r="BQL3220" s="132"/>
      <c r="BQM3220" s="132"/>
      <c r="BQN3220" s="132"/>
      <c r="BQO3220" s="132"/>
      <c r="BQP3220" s="132"/>
      <c r="BQQ3220" s="132"/>
      <c r="BQR3220" s="132"/>
      <c r="BQS3220" s="132"/>
      <c r="BQT3220" s="132"/>
      <c r="BQU3220" s="132"/>
      <c r="BQV3220" s="132"/>
      <c r="BQW3220" s="132"/>
      <c r="BQX3220" s="132"/>
      <c r="BQY3220" s="132"/>
      <c r="BQZ3220" s="132"/>
      <c r="BRA3220" s="132"/>
      <c r="BRB3220" s="132"/>
      <c r="BRC3220" s="132"/>
      <c r="BRD3220" s="132"/>
      <c r="BRE3220" s="132"/>
      <c r="BRF3220" s="132"/>
      <c r="BRG3220" s="132"/>
      <c r="BRH3220" s="132"/>
      <c r="BRI3220" s="132"/>
      <c r="BRJ3220" s="132"/>
      <c r="BRK3220" s="132"/>
      <c r="BRL3220" s="132"/>
      <c r="BRM3220" s="132"/>
      <c r="BRN3220" s="132"/>
      <c r="BRO3220" s="132"/>
      <c r="BRP3220" s="132"/>
      <c r="BRQ3220" s="132"/>
      <c r="BRR3220" s="132"/>
      <c r="BRS3220" s="132"/>
      <c r="BRT3220" s="132"/>
      <c r="BRU3220" s="132"/>
      <c r="BRV3220" s="132"/>
      <c r="BRW3220" s="132"/>
      <c r="BRX3220" s="132"/>
      <c r="BRY3220" s="132"/>
      <c r="BRZ3220" s="132"/>
      <c r="BSA3220" s="132"/>
      <c r="BSB3220" s="132"/>
      <c r="BSC3220" s="132"/>
      <c r="BSD3220" s="132"/>
      <c r="BSE3220" s="132"/>
      <c r="BSF3220" s="132"/>
      <c r="BSG3220" s="132"/>
      <c r="BSH3220" s="132"/>
      <c r="BSI3220" s="132"/>
      <c r="BSJ3220" s="132"/>
      <c r="BSK3220" s="132"/>
      <c r="BSL3220" s="132"/>
      <c r="BSM3220" s="132"/>
      <c r="BSN3220" s="132"/>
      <c r="BSO3220" s="132"/>
      <c r="BSP3220" s="132"/>
      <c r="BSQ3220" s="132"/>
      <c r="BSR3220" s="132"/>
      <c r="BSS3220" s="132"/>
      <c r="BST3220" s="132"/>
      <c r="BSU3220" s="132"/>
      <c r="BSV3220" s="132"/>
      <c r="BSW3220" s="132"/>
      <c r="BSX3220" s="132"/>
      <c r="BSY3220" s="132"/>
      <c r="BSZ3220" s="132"/>
      <c r="BTA3220" s="132"/>
      <c r="BTB3220" s="132"/>
      <c r="BTC3220" s="132"/>
      <c r="BTD3220" s="132"/>
      <c r="BTE3220" s="132"/>
      <c r="BTF3220" s="132"/>
      <c r="BTG3220" s="132"/>
      <c r="BTH3220" s="132"/>
      <c r="BTI3220" s="132"/>
      <c r="BTJ3220" s="132"/>
      <c r="BTK3220" s="132"/>
      <c r="BTL3220" s="132"/>
      <c r="BTM3220" s="132"/>
      <c r="BTN3220" s="132"/>
      <c r="BTO3220" s="132"/>
      <c r="BTP3220" s="132"/>
      <c r="BTQ3220" s="132"/>
      <c r="BTR3220" s="132"/>
      <c r="BTS3220" s="132"/>
      <c r="BTT3220" s="132"/>
      <c r="BTU3220" s="132"/>
      <c r="BTV3220" s="132"/>
      <c r="BTW3220" s="132"/>
      <c r="BTX3220" s="132"/>
      <c r="BTY3220" s="132"/>
      <c r="BTZ3220" s="132"/>
      <c r="BUA3220" s="132"/>
      <c r="BUB3220" s="132"/>
      <c r="BUC3220" s="132"/>
      <c r="BUD3220" s="132"/>
      <c r="BUE3220" s="132"/>
      <c r="BUF3220" s="132"/>
      <c r="BUG3220" s="132"/>
      <c r="BUH3220" s="132"/>
      <c r="BUI3220" s="132"/>
      <c r="BUJ3220" s="132"/>
      <c r="BUK3220" s="132"/>
      <c r="BUL3220" s="132"/>
      <c r="BUM3220" s="132"/>
      <c r="BUN3220" s="132"/>
      <c r="BUO3220" s="132"/>
      <c r="BUP3220" s="132"/>
      <c r="BUQ3220" s="132"/>
      <c r="BUR3220" s="132"/>
      <c r="BUS3220" s="132"/>
      <c r="BUT3220" s="132"/>
      <c r="BUU3220" s="132"/>
      <c r="BUV3220" s="132"/>
      <c r="BUW3220" s="132"/>
      <c r="BUX3220" s="132"/>
      <c r="BUY3220" s="132"/>
      <c r="BUZ3220" s="132"/>
      <c r="BVA3220" s="132"/>
      <c r="BVB3220" s="132"/>
      <c r="BVC3220" s="132"/>
      <c r="BVD3220" s="132"/>
      <c r="BVE3220" s="132"/>
      <c r="BVF3220" s="132"/>
      <c r="BVG3220" s="132"/>
      <c r="BVH3220" s="132"/>
      <c r="BVI3220" s="132"/>
      <c r="BVJ3220" s="132"/>
      <c r="BVK3220" s="132"/>
      <c r="BVL3220" s="132"/>
      <c r="BVM3220" s="132"/>
      <c r="BVN3220" s="132"/>
      <c r="BVO3220" s="132"/>
      <c r="BVP3220" s="132"/>
      <c r="BVQ3220" s="132"/>
      <c r="BVR3220" s="132"/>
      <c r="BVS3220" s="132"/>
      <c r="BVT3220" s="132"/>
      <c r="BVU3220" s="132"/>
      <c r="BVV3220" s="132"/>
      <c r="BVW3220" s="132"/>
      <c r="BVX3220" s="132"/>
      <c r="BVY3220" s="132"/>
      <c r="BVZ3220" s="132"/>
      <c r="BWA3220" s="132"/>
      <c r="BWB3220" s="132"/>
      <c r="BWC3220" s="132"/>
      <c r="BWD3220" s="132"/>
      <c r="BWE3220" s="132"/>
      <c r="BWF3220" s="132"/>
      <c r="BWG3220" s="132"/>
      <c r="BWH3220" s="132"/>
      <c r="BWI3220" s="132"/>
      <c r="BWJ3220" s="132"/>
      <c r="BWK3220" s="132"/>
      <c r="BWL3220" s="132"/>
      <c r="BWM3220" s="132"/>
      <c r="BWN3220" s="132"/>
      <c r="BWO3220" s="132"/>
      <c r="BWP3220" s="132"/>
      <c r="BWQ3220" s="132"/>
      <c r="BWR3220" s="132"/>
      <c r="BWS3220" s="132"/>
      <c r="BWT3220" s="132"/>
      <c r="BWU3220" s="132"/>
      <c r="BWV3220" s="132"/>
      <c r="BWW3220" s="132"/>
      <c r="BWX3220" s="132"/>
      <c r="BWY3220" s="132"/>
      <c r="BWZ3220" s="132"/>
      <c r="BXA3220" s="132"/>
      <c r="BXB3220" s="132"/>
      <c r="BXC3220" s="132"/>
      <c r="BXD3220" s="132"/>
      <c r="BXE3220" s="132"/>
      <c r="BXF3220" s="132"/>
      <c r="BXG3220" s="132"/>
      <c r="BXH3220" s="132"/>
      <c r="BXI3220" s="132"/>
      <c r="BXJ3220" s="132"/>
      <c r="BXK3220" s="132"/>
      <c r="BXL3220" s="132"/>
      <c r="BXM3220" s="132"/>
      <c r="BXN3220" s="132"/>
      <c r="BXO3220" s="132"/>
      <c r="BXP3220" s="132"/>
      <c r="BXQ3220" s="132"/>
      <c r="BXR3220" s="132"/>
      <c r="BXS3220" s="132"/>
      <c r="BXT3220" s="132"/>
      <c r="BXU3220" s="132"/>
      <c r="BXV3220" s="132"/>
      <c r="BXW3220" s="132"/>
      <c r="BXX3220" s="132"/>
      <c r="BXY3220" s="132"/>
      <c r="BXZ3220" s="132"/>
      <c r="BYA3220" s="132"/>
      <c r="BYB3220" s="132"/>
      <c r="BYC3220" s="132"/>
      <c r="BYD3220" s="132"/>
      <c r="BYE3220" s="132"/>
      <c r="BYF3220" s="132"/>
      <c r="BYG3220" s="132"/>
      <c r="BYH3220" s="132"/>
      <c r="BYI3220" s="132"/>
      <c r="BYJ3220" s="132"/>
      <c r="BYK3220" s="132"/>
      <c r="BYL3220" s="132"/>
      <c r="BYM3220" s="132"/>
      <c r="BYN3220" s="132"/>
      <c r="BYO3220" s="132"/>
      <c r="BYP3220" s="132"/>
      <c r="BYQ3220" s="132"/>
      <c r="BYR3220" s="132"/>
      <c r="BYS3220" s="132"/>
      <c r="BYT3220" s="132"/>
      <c r="BYU3220" s="132"/>
      <c r="BYV3220" s="132"/>
      <c r="BYW3220" s="132"/>
      <c r="BYX3220" s="132"/>
      <c r="BYY3220" s="132"/>
      <c r="BYZ3220" s="132"/>
      <c r="BZA3220" s="132"/>
      <c r="BZB3220" s="132"/>
      <c r="BZC3220" s="132"/>
      <c r="BZD3220" s="132"/>
      <c r="BZE3220" s="132"/>
      <c r="BZF3220" s="132"/>
      <c r="BZG3220" s="132"/>
      <c r="BZH3220" s="132"/>
      <c r="BZI3220" s="132"/>
      <c r="BZJ3220" s="132"/>
      <c r="BZK3220" s="132"/>
      <c r="BZL3220" s="132"/>
      <c r="BZM3220" s="132"/>
      <c r="BZN3220" s="132"/>
      <c r="BZO3220" s="132"/>
      <c r="BZP3220" s="132"/>
      <c r="BZQ3220" s="132"/>
      <c r="BZR3220" s="132"/>
      <c r="BZS3220" s="132"/>
      <c r="BZT3220" s="132"/>
      <c r="BZU3220" s="132"/>
      <c r="BZV3220" s="132"/>
      <c r="BZW3220" s="132"/>
      <c r="BZX3220" s="132"/>
      <c r="BZY3220" s="132"/>
      <c r="BZZ3220" s="132"/>
      <c r="CAA3220" s="132"/>
      <c r="CAB3220" s="132"/>
      <c r="CAC3220" s="132"/>
      <c r="CAD3220" s="132"/>
      <c r="CAE3220" s="132"/>
      <c r="CAF3220" s="132"/>
      <c r="CAG3220" s="132"/>
      <c r="CAH3220" s="132"/>
      <c r="CAI3220" s="132"/>
      <c r="CAJ3220" s="132"/>
      <c r="CAK3220" s="132"/>
      <c r="CAL3220" s="132"/>
      <c r="CAM3220" s="132"/>
      <c r="CAN3220" s="132"/>
      <c r="CAO3220" s="132"/>
      <c r="CAP3220" s="132"/>
      <c r="CAQ3220" s="132"/>
      <c r="CAR3220" s="132"/>
      <c r="CAS3220" s="132"/>
      <c r="CAT3220" s="132"/>
      <c r="CAU3220" s="132"/>
      <c r="CAV3220" s="132"/>
      <c r="CAW3220" s="132"/>
      <c r="CAX3220" s="132"/>
      <c r="CAY3220" s="132"/>
      <c r="CAZ3220" s="132"/>
      <c r="CBA3220" s="132"/>
      <c r="CBB3220" s="132"/>
      <c r="CBC3220" s="132"/>
      <c r="CBD3220" s="132"/>
      <c r="CBE3220" s="132"/>
      <c r="CBF3220" s="132"/>
      <c r="CBG3220" s="132"/>
      <c r="CBH3220" s="132"/>
      <c r="CBI3220" s="132"/>
      <c r="CBJ3220" s="132"/>
      <c r="CBK3220" s="132"/>
      <c r="CBL3220" s="132"/>
      <c r="CBM3220" s="132"/>
      <c r="CBN3220" s="132"/>
      <c r="CBO3220" s="132"/>
      <c r="CBP3220" s="132"/>
      <c r="CBQ3220" s="132"/>
      <c r="CBR3220" s="132"/>
      <c r="CBS3220" s="132"/>
      <c r="CBT3220" s="132"/>
      <c r="CBU3220" s="132"/>
      <c r="CBV3220" s="132"/>
      <c r="CBW3220" s="132"/>
      <c r="CBX3220" s="132"/>
      <c r="CBY3220" s="132"/>
      <c r="CBZ3220" s="132"/>
      <c r="CCA3220" s="132"/>
      <c r="CCB3220" s="132"/>
      <c r="CCC3220" s="132"/>
      <c r="CCD3220" s="132"/>
      <c r="CCE3220" s="132"/>
      <c r="CCF3220" s="132"/>
      <c r="CCG3220" s="132"/>
      <c r="CCH3220" s="132"/>
      <c r="CCI3220" s="132"/>
      <c r="CCJ3220" s="132"/>
      <c r="CCK3220" s="132"/>
      <c r="CCL3220" s="132"/>
      <c r="CCM3220" s="132"/>
      <c r="CCN3220" s="132"/>
      <c r="CCO3220" s="132"/>
      <c r="CCP3220" s="132"/>
      <c r="CCQ3220" s="132"/>
      <c r="CCR3220" s="132"/>
      <c r="CCS3220" s="132"/>
      <c r="CCT3220" s="132"/>
      <c r="CCU3220" s="132"/>
      <c r="CCV3220" s="132"/>
      <c r="CCW3220" s="132"/>
      <c r="CCX3220" s="132"/>
      <c r="CCY3220" s="132"/>
      <c r="CCZ3220" s="132"/>
      <c r="CDA3220" s="132"/>
      <c r="CDB3220" s="132"/>
      <c r="CDC3220" s="132"/>
      <c r="CDD3220" s="132"/>
      <c r="CDE3220" s="132"/>
      <c r="CDF3220" s="132"/>
      <c r="CDG3220" s="132"/>
      <c r="CDH3220" s="132"/>
      <c r="CDI3220" s="132"/>
      <c r="CDJ3220" s="132"/>
      <c r="CDK3220" s="132"/>
      <c r="CDL3220" s="132"/>
      <c r="CDM3220" s="132"/>
      <c r="CDN3220" s="132"/>
      <c r="CDO3220" s="132"/>
      <c r="CDP3220" s="132"/>
      <c r="CDQ3220" s="132"/>
      <c r="CDR3220" s="132"/>
      <c r="CDS3220" s="132"/>
      <c r="CDT3220" s="132"/>
      <c r="CDU3220" s="132"/>
      <c r="CDV3220" s="132"/>
      <c r="CDW3220" s="132"/>
      <c r="CDX3220" s="132"/>
      <c r="CDY3220" s="132"/>
      <c r="CDZ3220" s="132"/>
      <c r="CEA3220" s="132"/>
      <c r="CEB3220" s="132"/>
      <c r="CEC3220" s="132"/>
      <c r="CED3220" s="132"/>
      <c r="CEE3220" s="132"/>
      <c r="CEF3220" s="132"/>
      <c r="CEG3220" s="132"/>
      <c r="CEH3220" s="132"/>
      <c r="CEI3220" s="132"/>
      <c r="CEJ3220" s="132"/>
      <c r="CEK3220" s="132"/>
      <c r="CEL3220" s="132"/>
      <c r="CEM3220" s="132"/>
      <c r="CEN3220" s="132"/>
      <c r="CEO3220" s="132"/>
      <c r="CEP3220" s="132"/>
      <c r="CEQ3220" s="132"/>
      <c r="CER3220" s="132"/>
      <c r="CES3220" s="132"/>
      <c r="CET3220" s="132"/>
      <c r="CEU3220" s="132"/>
      <c r="CEV3220" s="132"/>
      <c r="CEW3220" s="132"/>
      <c r="CEX3220" s="132"/>
      <c r="CEY3220" s="132"/>
      <c r="CEZ3220" s="132"/>
      <c r="CFA3220" s="132"/>
      <c r="CFB3220" s="132"/>
      <c r="CFC3220" s="132"/>
      <c r="CFD3220" s="132"/>
      <c r="CFE3220" s="132"/>
      <c r="CFF3220" s="132"/>
      <c r="CFG3220" s="132"/>
      <c r="CFH3220" s="132"/>
      <c r="CFI3220" s="132"/>
      <c r="CFJ3220" s="132"/>
      <c r="CFK3220" s="132"/>
      <c r="CFL3220" s="132"/>
      <c r="CFM3220" s="132"/>
      <c r="CFN3220" s="132"/>
      <c r="CFO3220" s="132"/>
      <c r="CFP3220" s="132"/>
      <c r="CFQ3220" s="132"/>
      <c r="CFR3220" s="132"/>
      <c r="CFS3220" s="132"/>
      <c r="CFT3220" s="132"/>
      <c r="CFU3220" s="132"/>
      <c r="CFV3220" s="132"/>
      <c r="CFW3220" s="132"/>
      <c r="CFX3220" s="132"/>
      <c r="CFY3220" s="132"/>
      <c r="CFZ3220" s="132"/>
      <c r="CGA3220" s="132"/>
      <c r="CGB3220" s="132"/>
      <c r="CGC3220" s="132"/>
      <c r="CGD3220" s="132"/>
      <c r="CGE3220" s="132"/>
      <c r="CGF3220" s="132"/>
      <c r="CGG3220" s="132"/>
      <c r="CGH3220" s="132"/>
      <c r="CGI3220" s="132"/>
      <c r="CGJ3220" s="132"/>
      <c r="CGK3220" s="132"/>
      <c r="CGL3220" s="132"/>
      <c r="CGM3220" s="132"/>
      <c r="CGN3220" s="132"/>
      <c r="CGO3220" s="132"/>
      <c r="CGP3220" s="132"/>
      <c r="CGQ3220" s="132"/>
      <c r="CGR3220" s="132"/>
      <c r="CGS3220" s="132"/>
      <c r="CGT3220" s="132"/>
      <c r="CGU3220" s="132"/>
      <c r="CGV3220" s="132"/>
      <c r="CGW3220" s="132"/>
      <c r="CGX3220" s="132"/>
      <c r="CGY3220" s="132"/>
      <c r="CGZ3220" s="132"/>
      <c r="CHA3220" s="132"/>
      <c r="CHB3220" s="132"/>
      <c r="CHC3220" s="132"/>
      <c r="CHD3220" s="132"/>
      <c r="CHE3220" s="132"/>
      <c r="CHF3220" s="132"/>
      <c r="CHG3220" s="132"/>
      <c r="CHH3220" s="132"/>
      <c r="CHI3220" s="132"/>
      <c r="CHJ3220" s="132"/>
      <c r="CHK3220" s="132"/>
      <c r="CHL3220" s="132"/>
      <c r="CHM3220" s="132"/>
      <c r="CHN3220" s="132"/>
      <c r="CHO3220" s="132"/>
      <c r="CHP3220" s="132"/>
      <c r="CHQ3220" s="132"/>
      <c r="CHR3220" s="132"/>
      <c r="CHS3220" s="132"/>
      <c r="CHT3220" s="132"/>
      <c r="CHU3220" s="132"/>
      <c r="CHV3220" s="132"/>
      <c r="CHW3220" s="132"/>
      <c r="CHX3220" s="132"/>
      <c r="CHY3220" s="132"/>
      <c r="CHZ3220" s="132"/>
      <c r="CIA3220" s="132"/>
      <c r="CIB3220" s="132"/>
      <c r="CIC3220" s="132"/>
      <c r="CID3220" s="132"/>
      <c r="CIE3220" s="132"/>
      <c r="CIF3220" s="132"/>
      <c r="CIG3220" s="132"/>
      <c r="CIH3220" s="132"/>
      <c r="CII3220" s="132"/>
      <c r="CIJ3220" s="132"/>
      <c r="CIK3220" s="132"/>
      <c r="CIL3220" s="132"/>
      <c r="CIM3220" s="132"/>
      <c r="CIN3220" s="132"/>
      <c r="CIO3220" s="132"/>
      <c r="CIP3220" s="132"/>
      <c r="CIQ3220" s="132"/>
      <c r="CIR3220" s="132"/>
      <c r="CIS3220" s="132"/>
      <c r="CIT3220" s="132"/>
      <c r="CIU3220" s="132"/>
      <c r="CIV3220" s="132"/>
      <c r="CIW3220" s="132"/>
      <c r="CIX3220" s="132"/>
      <c r="CIY3220" s="132"/>
      <c r="CIZ3220" s="132"/>
      <c r="CJA3220" s="132"/>
      <c r="CJB3220" s="132"/>
      <c r="CJC3220" s="132"/>
      <c r="CJD3220" s="132"/>
      <c r="CJE3220" s="132"/>
      <c r="CJF3220" s="132"/>
      <c r="CJG3220" s="132"/>
      <c r="CJH3220" s="132"/>
      <c r="CJI3220" s="132"/>
      <c r="CJJ3220" s="132"/>
      <c r="CJK3220" s="132"/>
      <c r="CJL3220" s="132"/>
      <c r="CJM3220" s="132"/>
      <c r="CJN3220" s="132"/>
      <c r="CJO3220" s="132"/>
      <c r="CJP3220" s="132"/>
      <c r="CJQ3220" s="132"/>
      <c r="CJR3220" s="132"/>
      <c r="CJS3220" s="132"/>
      <c r="CJT3220" s="132"/>
      <c r="CJU3220" s="132"/>
      <c r="CJV3220" s="132"/>
      <c r="CJW3220" s="132"/>
      <c r="CJX3220" s="132"/>
      <c r="CJY3220" s="132"/>
      <c r="CJZ3220" s="132"/>
      <c r="CKA3220" s="132"/>
      <c r="CKB3220" s="132"/>
      <c r="CKC3220" s="132"/>
      <c r="CKD3220" s="132"/>
      <c r="CKE3220" s="132"/>
      <c r="CKF3220" s="132"/>
      <c r="CKG3220" s="132"/>
      <c r="CKH3220" s="132"/>
      <c r="CKI3220" s="132"/>
      <c r="CKJ3220" s="132"/>
      <c r="CKK3220" s="132"/>
      <c r="CKL3220" s="132"/>
      <c r="CKM3220" s="132"/>
      <c r="CKN3220" s="132"/>
      <c r="CKO3220" s="132"/>
      <c r="CKP3220" s="132"/>
      <c r="CKQ3220" s="132"/>
      <c r="CKR3220" s="132"/>
      <c r="CKS3220" s="132"/>
      <c r="CKT3220" s="132"/>
      <c r="CKU3220" s="132"/>
      <c r="CKV3220" s="132"/>
      <c r="CKW3220" s="132"/>
      <c r="CKX3220" s="132"/>
      <c r="CKY3220" s="132"/>
      <c r="CKZ3220" s="132"/>
      <c r="CLA3220" s="132"/>
      <c r="CLB3220" s="132"/>
      <c r="CLC3220" s="132"/>
      <c r="CLD3220" s="132"/>
      <c r="CLE3220" s="132"/>
      <c r="CLF3220" s="132"/>
      <c r="CLG3220" s="132"/>
      <c r="CLH3220" s="132"/>
      <c r="CLI3220" s="132"/>
      <c r="CLJ3220" s="132"/>
      <c r="CLK3220" s="132"/>
      <c r="CLL3220" s="132"/>
      <c r="CLM3220" s="132"/>
      <c r="CLN3220" s="132"/>
      <c r="CLO3220" s="132"/>
      <c r="CLP3220" s="132"/>
      <c r="CLQ3220" s="132"/>
      <c r="CLR3220" s="132"/>
      <c r="CLS3220" s="132"/>
      <c r="CLT3220" s="132"/>
      <c r="CLU3220" s="132"/>
      <c r="CLV3220" s="132"/>
      <c r="CLW3220" s="132"/>
      <c r="CLX3220" s="132"/>
      <c r="CLY3220" s="132"/>
      <c r="CLZ3220" s="132"/>
      <c r="CMA3220" s="132"/>
      <c r="CMB3220" s="132"/>
      <c r="CMC3220" s="132"/>
      <c r="CMD3220" s="132"/>
      <c r="CME3220" s="132"/>
      <c r="CMF3220" s="132"/>
      <c r="CMG3220" s="132"/>
      <c r="CMH3220" s="132"/>
      <c r="CMI3220" s="132"/>
      <c r="CMJ3220" s="132"/>
      <c r="CMK3220" s="132"/>
      <c r="CML3220" s="132"/>
      <c r="CMM3220" s="132"/>
      <c r="CMN3220" s="132"/>
      <c r="CMO3220" s="132"/>
      <c r="CMP3220" s="132"/>
      <c r="CMQ3220" s="132"/>
      <c r="CMR3220" s="132"/>
      <c r="CMS3220" s="132"/>
      <c r="CMT3220" s="132"/>
      <c r="CMU3220" s="132"/>
      <c r="CMV3220" s="132"/>
      <c r="CMW3220" s="132"/>
      <c r="CMX3220" s="132"/>
      <c r="CMY3220" s="132"/>
      <c r="CMZ3220" s="132"/>
      <c r="CNA3220" s="132"/>
      <c r="CNB3220" s="132"/>
      <c r="CNC3220" s="132"/>
      <c r="CND3220" s="132"/>
      <c r="CNE3220" s="132"/>
      <c r="CNF3220" s="132"/>
      <c r="CNG3220" s="132"/>
      <c r="CNH3220" s="132"/>
      <c r="CNI3220" s="132"/>
      <c r="CNJ3220" s="132"/>
      <c r="CNK3220" s="132"/>
      <c r="CNL3220" s="132"/>
      <c r="CNM3220" s="132"/>
      <c r="CNN3220" s="132"/>
      <c r="CNO3220" s="132"/>
      <c r="CNP3220" s="132"/>
      <c r="CNQ3220" s="132"/>
      <c r="CNR3220" s="132"/>
      <c r="CNS3220" s="132"/>
      <c r="CNT3220" s="132"/>
      <c r="CNU3220" s="132"/>
      <c r="CNV3220" s="132"/>
      <c r="CNW3220" s="132"/>
      <c r="CNX3220" s="132"/>
      <c r="CNY3220" s="132"/>
      <c r="CNZ3220" s="132"/>
      <c r="COA3220" s="132"/>
      <c r="COB3220" s="132"/>
      <c r="COC3220" s="132"/>
      <c r="COD3220" s="132"/>
      <c r="COE3220" s="132"/>
      <c r="COF3220" s="132"/>
      <c r="COG3220" s="132"/>
      <c r="COH3220" s="132"/>
      <c r="COI3220" s="132"/>
      <c r="COJ3220" s="132"/>
      <c r="COK3220" s="132"/>
      <c r="COL3220" s="132"/>
      <c r="COM3220" s="132"/>
      <c r="CON3220" s="132"/>
      <c r="COO3220" s="132"/>
      <c r="COP3220" s="132"/>
      <c r="COQ3220" s="132"/>
      <c r="COR3220" s="132"/>
      <c r="COS3220" s="132"/>
      <c r="COT3220" s="132"/>
      <c r="COU3220" s="132"/>
      <c r="COV3220" s="132"/>
      <c r="COW3220" s="132"/>
      <c r="COX3220" s="132"/>
      <c r="COY3220" s="132"/>
      <c r="COZ3220" s="132"/>
      <c r="CPA3220" s="132"/>
      <c r="CPB3220" s="132"/>
      <c r="CPC3220" s="132"/>
      <c r="CPD3220" s="132"/>
      <c r="CPE3220" s="132"/>
      <c r="CPF3220" s="132"/>
      <c r="CPG3220" s="132"/>
      <c r="CPH3220" s="132"/>
      <c r="CPI3220" s="132"/>
      <c r="CPJ3220" s="132"/>
      <c r="CPK3220" s="132"/>
      <c r="CPL3220" s="132"/>
      <c r="CPM3220" s="132"/>
      <c r="CPN3220" s="132"/>
      <c r="CPO3220" s="132"/>
      <c r="CPP3220" s="132"/>
      <c r="CPQ3220" s="132"/>
      <c r="CPR3220" s="132"/>
      <c r="CPS3220" s="132"/>
      <c r="CPT3220" s="132"/>
      <c r="CPU3220" s="132"/>
      <c r="CPV3220" s="132"/>
      <c r="CPW3220" s="132"/>
      <c r="CPX3220" s="132"/>
      <c r="CPY3220" s="132"/>
      <c r="CPZ3220" s="132"/>
      <c r="CQA3220" s="132"/>
      <c r="CQB3220" s="132"/>
      <c r="CQC3220" s="132"/>
      <c r="CQD3220" s="132"/>
      <c r="CQE3220" s="132"/>
      <c r="CQF3220" s="132"/>
      <c r="CQG3220" s="132"/>
      <c r="CQH3220" s="132"/>
      <c r="CQI3220" s="132"/>
      <c r="CQJ3220" s="132"/>
      <c r="CQK3220" s="132"/>
      <c r="CQL3220" s="132"/>
      <c r="CQM3220" s="132"/>
      <c r="CQN3220" s="132"/>
      <c r="CQO3220" s="132"/>
      <c r="CQP3220" s="132"/>
      <c r="CQQ3220" s="132"/>
      <c r="CQR3220" s="132"/>
      <c r="CQS3220" s="132"/>
      <c r="CQT3220" s="132"/>
      <c r="CQU3220" s="132"/>
      <c r="CQV3220" s="132"/>
      <c r="CQW3220" s="132"/>
      <c r="CQX3220" s="132"/>
      <c r="CQY3220" s="132"/>
      <c r="CQZ3220" s="132"/>
      <c r="CRA3220" s="132"/>
      <c r="CRB3220" s="132"/>
      <c r="CRC3220" s="132"/>
      <c r="CRD3220" s="132"/>
      <c r="CRE3220" s="132"/>
      <c r="CRF3220" s="132"/>
      <c r="CRG3220" s="132"/>
      <c r="CRH3220" s="132"/>
      <c r="CRI3220" s="132"/>
      <c r="CRJ3220" s="132"/>
      <c r="CRK3220" s="132"/>
      <c r="CRL3220" s="132"/>
      <c r="CRM3220" s="132"/>
      <c r="CRN3220" s="132"/>
      <c r="CRO3220" s="132"/>
      <c r="CRP3220" s="132"/>
      <c r="CRQ3220" s="132"/>
      <c r="CRR3220" s="132"/>
      <c r="CRS3220" s="132"/>
      <c r="CRT3220" s="132"/>
      <c r="CRU3220" s="132"/>
      <c r="CRV3220" s="132"/>
      <c r="CRW3220" s="132"/>
      <c r="CRX3220" s="132"/>
      <c r="CRY3220" s="132"/>
      <c r="CRZ3220" s="132"/>
      <c r="CSA3220" s="132"/>
      <c r="CSB3220" s="132"/>
      <c r="CSC3220" s="132"/>
      <c r="CSD3220" s="132"/>
      <c r="CSE3220" s="132"/>
      <c r="CSF3220" s="132"/>
      <c r="CSG3220" s="132"/>
      <c r="CSH3220" s="132"/>
      <c r="CSI3220" s="132"/>
      <c r="CSJ3220" s="132"/>
      <c r="CSK3220" s="132"/>
      <c r="CSL3220" s="132"/>
      <c r="CSM3220" s="132"/>
      <c r="CSN3220" s="132"/>
      <c r="CSO3220" s="132"/>
      <c r="CSP3220" s="132"/>
      <c r="CSQ3220" s="132"/>
      <c r="CSR3220" s="132"/>
      <c r="CSS3220" s="132"/>
      <c r="CST3220" s="132"/>
      <c r="CSU3220" s="132"/>
      <c r="CSV3220" s="132"/>
      <c r="CSW3220" s="132"/>
      <c r="CSX3220" s="132"/>
      <c r="CSY3220" s="132"/>
      <c r="CSZ3220" s="132"/>
      <c r="CTA3220" s="132"/>
      <c r="CTB3220" s="132"/>
      <c r="CTC3220" s="132"/>
      <c r="CTD3220" s="132"/>
      <c r="CTE3220" s="132"/>
      <c r="CTF3220" s="132"/>
      <c r="CTG3220" s="132"/>
      <c r="CTH3220" s="132"/>
      <c r="CTI3220" s="132"/>
      <c r="CTJ3220" s="132"/>
      <c r="CTK3220" s="132"/>
      <c r="CTL3220" s="132"/>
      <c r="CTM3220" s="132"/>
      <c r="CTN3220" s="132"/>
      <c r="CTO3220" s="132"/>
      <c r="CTP3220" s="132"/>
      <c r="CTQ3220" s="132"/>
      <c r="CTR3220" s="132"/>
      <c r="CTS3220" s="132"/>
      <c r="CTT3220" s="132"/>
      <c r="CTU3220" s="132"/>
      <c r="CTV3220" s="132"/>
      <c r="CTW3220" s="132"/>
      <c r="CTX3220" s="132"/>
      <c r="CTY3220" s="132"/>
      <c r="CTZ3220" s="132"/>
      <c r="CUA3220" s="132"/>
      <c r="CUB3220" s="132"/>
      <c r="CUC3220" s="132"/>
      <c r="CUD3220" s="132"/>
      <c r="CUE3220" s="132"/>
      <c r="CUF3220" s="132"/>
      <c r="CUG3220" s="132"/>
      <c r="CUH3220" s="132"/>
      <c r="CUI3220" s="132"/>
      <c r="CUJ3220" s="132"/>
      <c r="CUK3220" s="132"/>
      <c r="CUL3220" s="132"/>
      <c r="CUM3220" s="132"/>
      <c r="CUN3220" s="132"/>
      <c r="CUO3220" s="132"/>
      <c r="CUP3220" s="132"/>
      <c r="CUQ3220" s="132"/>
      <c r="CUR3220" s="132"/>
      <c r="CUS3220" s="132"/>
      <c r="CUT3220" s="132"/>
      <c r="CUU3220" s="132"/>
      <c r="CUV3220" s="132"/>
      <c r="CUW3220" s="132"/>
      <c r="CUX3220" s="132"/>
      <c r="CUY3220" s="132"/>
      <c r="CUZ3220" s="132"/>
      <c r="CVA3220" s="132"/>
      <c r="CVB3220" s="132"/>
      <c r="CVC3220" s="132"/>
      <c r="CVD3220" s="132"/>
      <c r="CVE3220" s="132"/>
      <c r="CVF3220" s="132"/>
      <c r="CVG3220" s="132"/>
      <c r="CVH3220" s="132"/>
      <c r="CVI3220" s="132"/>
      <c r="CVJ3220" s="132"/>
      <c r="CVK3220" s="132"/>
      <c r="CVL3220" s="132"/>
      <c r="CVM3220" s="132"/>
      <c r="CVN3220" s="132"/>
      <c r="CVO3220" s="132"/>
      <c r="CVP3220" s="132"/>
      <c r="CVQ3220" s="132"/>
      <c r="CVR3220" s="132"/>
      <c r="CVS3220" s="132"/>
      <c r="CVT3220" s="132"/>
      <c r="CVU3220" s="132"/>
      <c r="CVV3220" s="132"/>
      <c r="CVW3220" s="132"/>
      <c r="CVX3220" s="132"/>
      <c r="CVY3220" s="132"/>
      <c r="CVZ3220" s="132"/>
      <c r="CWA3220" s="132"/>
      <c r="CWB3220" s="132"/>
      <c r="CWC3220" s="132"/>
      <c r="CWD3220" s="132"/>
      <c r="CWE3220" s="132"/>
      <c r="CWF3220" s="132"/>
      <c r="CWG3220" s="132"/>
      <c r="CWH3220" s="132"/>
      <c r="CWI3220" s="132"/>
      <c r="CWJ3220" s="132"/>
      <c r="CWK3220" s="132"/>
      <c r="CWL3220" s="132"/>
      <c r="CWM3220" s="132"/>
      <c r="CWN3220" s="132"/>
      <c r="CWO3220" s="132"/>
      <c r="CWP3220" s="132"/>
      <c r="CWQ3220" s="132"/>
      <c r="CWR3220" s="132"/>
      <c r="CWS3220" s="132"/>
      <c r="CWT3220" s="132"/>
      <c r="CWU3220" s="132"/>
      <c r="CWV3220" s="132"/>
      <c r="CWW3220" s="132"/>
      <c r="CWX3220" s="132"/>
      <c r="CWY3220" s="132"/>
      <c r="CWZ3220" s="132"/>
      <c r="CXA3220" s="132"/>
      <c r="CXB3220" s="132"/>
      <c r="CXC3220" s="132"/>
      <c r="CXD3220" s="132"/>
      <c r="CXE3220" s="132"/>
      <c r="CXF3220" s="132"/>
      <c r="CXG3220" s="132"/>
      <c r="CXH3220" s="132"/>
      <c r="CXI3220" s="132"/>
      <c r="CXJ3220" s="132"/>
      <c r="CXK3220" s="132"/>
      <c r="CXL3220" s="132"/>
      <c r="CXM3220" s="132"/>
      <c r="CXN3220" s="132"/>
      <c r="CXO3220" s="132"/>
      <c r="CXP3220" s="132"/>
      <c r="CXQ3220" s="132"/>
      <c r="CXR3220" s="132"/>
      <c r="CXS3220" s="132"/>
      <c r="CXT3220" s="132"/>
      <c r="CXU3220" s="132"/>
      <c r="CXV3220" s="132"/>
      <c r="CXW3220" s="132"/>
      <c r="CXX3220" s="132"/>
      <c r="CXY3220" s="132"/>
      <c r="CXZ3220" s="132"/>
      <c r="CYA3220" s="132"/>
      <c r="CYB3220" s="132"/>
      <c r="CYC3220" s="132"/>
      <c r="CYD3220" s="132"/>
      <c r="CYE3220" s="132"/>
      <c r="CYF3220" s="132"/>
      <c r="CYG3220" s="132"/>
      <c r="CYH3220" s="132"/>
      <c r="CYI3220" s="132"/>
      <c r="CYJ3220" s="132"/>
      <c r="CYK3220" s="132"/>
      <c r="CYL3220" s="132"/>
      <c r="CYM3220" s="132"/>
      <c r="CYN3220" s="132"/>
      <c r="CYO3220" s="132"/>
      <c r="CYP3220" s="132"/>
      <c r="CYQ3220" s="132"/>
      <c r="CYR3220" s="132"/>
      <c r="CYS3220" s="132"/>
      <c r="CYT3220" s="132"/>
      <c r="CYU3220" s="132"/>
      <c r="CYV3220" s="132"/>
      <c r="CYW3220" s="132"/>
      <c r="CYX3220" s="132"/>
      <c r="CYY3220" s="132"/>
      <c r="CYZ3220" s="132"/>
      <c r="CZA3220" s="132"/>
      <c r="CZB3220" s="132"/>
      <c r="CZC3220" s="132"/>
      <c r="CZD3220" s="132"/>
      <c r="CZE3220" s="132"/>
      <c r="CZF3220" s="132"/>
      <c r="CZG3220" s="132"/>
      <c r="CZH3220" s="132"/>
      <c r="CZI3220" s="132"/>
      <c r="CZJ3220" s="132"/>
      <c r="CZK3220" s="132"/>
      <c r="CZL3220" s="132"/>
      <c r="CZM3220" s="132"/>
      <c r="CZN3220" s="132"/>
      <c r="CZO3220" s="132"/>
      <c r="CZP3220" s="132"/>
      <c r="CZQ3220" s="132"/>
      <c r="CZR3220" s="132"/>
      <c r="CZS3220" s="132"/>
      <c r="CZT3220" s="132"/>
      <c r="CZU3220" s="132"/>
      <c r="CZV3220" s="132"/>
      <c r="CZW3220" s="132"/>
      <c r="CZX3220" s="132"/>
      <c r="CZY3220" s="132"/>
      <c r="CZZ3220" s="132"/>
      <c r="DAA3220" s="132"/>
      <c r="DAB3220" s="132"/>
      <c r="DAC3220" s="132"/>
      <c r="DAD3220" s="132"/>
      <c r="DAE3220" s="132"/>
      <c r="DAF3220" s="132"/>
      <c r="DAG3220" s="132"/>
      <c r="DAH3220" s="132"/>
      <c r="DAI3220" s="132"/>
      <c r="DAJ3220" s="132"/>
      <c r="DAK3220" s="132"/>
      <c r="DAL3220" s="132"/>
      <c r="DAM3220" s="132"/>
      <c r="DAN3220" s="132"/>
      <c r="DAO3220" s="132"/>
      <c r="DAP3220" s="132"/>
      <c r="DAQ3220" s="132"/>
      <c r="DAR3220" s="132"/>
      <c r="DAS3220" s="132"/>
      <c r="DAT3220" s="132"/>
      <c r="DAU3220" s="132"/>
      <c r="DAV3220" s="132"/>
      <c r="DAW3220" s="132"/>
      <c r="DAX3220" s="132"/>
      <c r="DAY3220" s="132"/>
      <c r="DAZ3220" s="132"/>
      <c r="DBA3220" s="132"/>
      <c r="DBB3220" s="132"/>
      <c r="DBC3220" s="132"/>
      <c r="DBD3220" s="132"/>
      <c r="DBE3220" s="132"/>
      <c r="DBF3220" s="132"/>
      <c r="DBG3220" s="132"/>
      <c r="DBH3220" s="132"/>
      <c r="DBI3220" s="132"/>
      <c r="DBJ3220" s="132"/>
      <c r="DBK3220" s="132"/>
      <c r="DBL3220" s="132"/>
      <c r="DBM3220" s="132"/>
      <c r="DBN3220" s="132"/>
      <c r="DBO3220" s="132"/>
      <c r="DBP3220" s="132"/>
      <c r="DBQ3220" s="132"/>
      <c r="DBR3220" s="132"/>
      <c r="DBS3220" s="132"/>
      <c r="DBT3220" s="132"/>
      <c r="DBU3220" s="132"/>
      <c r="DBV3220" s="132"/>
      <c r="DBW3220" s="132"/>
      <c r="DBX3220" s="132"/>
      <c r="DBY3220" s="132"/>
      <c r="DBZ3220" s="132"/>
      <c r="DCA3220" s="132"/>
      <c r="DCB3220" s="132"/>
      <c r="DCC3220" s="132"/>
      <c r="DCD3220" s="132"/>
      <c r="DCE3220" s="132"/>
      <c r="DCF3220" s="132"/>
      <c r="DCG3220" s="132"/>
      <c r="DCH3220" s="132"/>
      <c r="DCI3220" s="132"/>
      <c r="DCJ3220" s="132"/>
      <c r="DCK3220" s="132"/>
      <c r="DCL3220" s="132"/>
      <c r="DCM3220" s="132"/>
      <c r="DCN3220" s="132"/>
      <c r="DCO3220" s="132"/>
      <c r="DCP3220" s="132"/>
      <c r="DCQ3220" s="132"/>
      <c r="DCR3220" s="132"/>
      <c r="DCS3220" s="132"/>
      <c r="DCT3220" s="132"/>
      <c r="DCU3220" s="132"/>
      <c r="DCV3220" s="132"/>
      <c r="DCW3220" s="132"/>
      <c r="DCX3220" s="132"/>
      <c r="DCY3220" s="132"/>
      <c r="DCZ3220" s="132"/>
      <c r="DDA3220" s="132"/>
      <c r="DDB3220" s="132"/>
      <c r="DDC3220" s="132"/>
      <c r="DDD3220" s="132"/>
      <c r="DDE3220" s="132"/>
      <c r="DDF3220" s="132"/>
      <c r="DDG3220" s="132"/>
      <c r="DDH3220" s="132"/>
      <c r="DDI3220" s="132"/>
      <c r="DDJ3220" s="132"/>
      <c r="DDK3220" s="132"/>
      <c r="DDL3220" s="132"/>
      <c r="DDM3220" s="132"/>
      <c r="DDN3220" s="132"/>
      <c r="DDO3220" s="132"/>
      <c r="DDP3220" s="132"/>
      <c r="DDQ3220" s="132"/>
      <c r="DDR3220" s="132"/>
      <c r="DDS3220" s="132"/>
      <c r="DDT3220" s="132"/>
      <c r="DDU3220" s="132"/>
      <c r="DDV3220" s="132"/>
      <c r="DDW3220" s="132"/>
      <c r="DDX3220" s="132"/>
      <c r="DDY3220" s="132"/>
      <c r="DDZ3220" s="132"/>
      <c r="DEA3220" s="132"/>
      <c r="DEB3220" s="132"/>
      <c r="DEC3220" s="132"/>
      <c r="DED3220" s="132"/>
      <c r="DEE3220" s="132"/>
      <c r="DEF3220" s="132"/>
      <c r="DEG3220" s="132"/>
      <c r="DEH3220" s="132"/>
      <c r="DEI3220" s="132"/>
      <c r="DEJ3220" s="132"/>
      <c r="DEK3220" s="132"/>
      <c r="DEL3220" s="132"/>
      <c r="DEM3220" s="132"/>
      <c r="DEN3220" s="132"/>
      <c r="DEO3220" s="132"/>
      <c r="DEP3220" s="132"/>
      <c r="DEQ3220" s="132"/>
      <c r="DER3220" s="132"/>
      <c r="DES3220" s="132"/>
      <c r="DET3220" s="132"/>
      <c r="DEU3220" s="132"/>
      <c r="DEV3220" s="132"/>
      <c r="DEW3220" s="132"/>
      <c r="DEX3220" s="132"/>
      <c r="DEY3220" s="132"/>
      <c r="DEZ3220" s="132"/>
      <c r="DFA3220" s="132"/>
      <c r="DFB3220" s="132"/>
      <c r="DFC3220" s="132"/>
      <c r="DFD3220" s="132"/>
      <c r="DFE3220" s="132"/>
      <c r="DFF3220" s="132"/>
      <c r="DFG3220" s="132"/>
      <c r="DFH3220" s="132"/>
      <c r="DFI3220" s="132"/>
      <c r="DFJ3220" s="132"/>
      <c r="DFK3220" s="132"/>
      <c r="DFL3220" s="132"/>
      <c r="DFM3220" s="132"/>
      <c r="DFN3220" s="132"/>
      <c r="DFO3220" s="132"/>
      <c r="DFP3220" s="132"/>
      <c r="DFQ3220" s="132"/>
      <c r="DFR3220" s="132"/>
      <c r="DFS3220" s="132"/>
      <c r="DFT3220" s="132"/>
      <c r="DFU3220" s="132"/>
      <c r="DFV3220" s="132"/>
      <c r="DFW3220" s="132"/>
      <c r="DFX3220" s="132"/>
      <c r="DFY3220" s="132"/>
      <c r="DFZ3220" s="132"/>
      <c r="DGA3220" s="132"/>
      <c r="DGB3220" s="132"/>
      <c r="DGC3220" s="132"/>
      <c r="DGD3220" s="132"/>
      <c r="DGE3220" s="132"/>
      <c r="DGF3220" s="132"/>
      <c r="DGG3220" s="132"/>
      <c r="DGH3220" s="132"/>
      <c r="DGI3220" s="132"/>
      <c r="DGJ3220" s="132"/>
      <c r="DGK3220" s="132"/>
      <c r="DGL3220" s="132"/>
      <c r="DGM3220" s="132"/>
      <c r="DGN3220" s="132"/>
      <c r="DGO3220" s="132"/>
      <c r="DGP3220" s="132"/>
      <c r="DGQ3220" s="132"/>
      <c r="DGR3220" s="132"/>
      <c r="DGS3220" s="132"/>
      <c r="DGT3220" s="132"/>
      <c r="DGU3220" s="132"/>
      <c r="DGV3220" s="132"/>
      <c r="DGW3220" s="132"/>
      <c r="DGX3220" s="132"/>
      <c r="DGY3220" s="132"/>
      <c r="DGZ3220" s="132"/>
      <c r="DHA3220" s="132"/>
      <c r="DHB3220" s="132"/>
      <c r="DHC3220" s="132"/>
      <c r="DHD3220" s="132"/>
      <c r="DHE3220" s="132"/>
      <c r="DHF3220" s="132"/>
      <c r="DHG3220" s="132"/>
      <c r="DHH3220" s="132"/>
      <c r="DHI3220" s="132"/>
      <c r="DHJ3220" s="132"/>
      <c r="DHK3220" s="132"/>
      <c r="DHL3220" s="132"/>
      <c r="DHM3220" s="132"/>
      <c r="DHN3220" s="132"/>
      <c r="DHO3220" s="132"/>
      <c r="DHP3220" s="132"/>
      <c r="DHQ3220" s="132"/>
      <c r="DHR3220" s="132"/>
      <c r="DHS3220" s="132"/>
      <c r="DHT3220" s="132"/>
      <c r="DHU3220" s="132"/>
      <c r="DHV3220" s="132"/>
      <c r="DHW3220" s="132"/>
      <c r="DHX3220" s="132"/>
      <c r="DHY3220" s="132"/>
      <c r="DHZ3220" s="132"/>
      <c r="DIA3220" s="132"/>
      <c r="DIB3220" s="132"/>
      <c r="DIC3220" s="132"/>
      <c r="DID3220" s="132"/>
      <c r="DIE3220" s="132"/>
      <c r="DIF3220" s="132"/>
      <c r="DIG3220" s="132"/>
      <c r="DIH3220" s="132"/>
      <c r="DII3220" s="132"/>
      <c r="DIJ3220" s="132"/>
      <c r="DIK3220" s="132"/>
      <c r="DIL3220" s="132"/>
      <c r="DIM3220" s="132"/>
      <c r="DIN3220" s="132"/>
      <c r="DIO3220" s="132"/>
      <c r="DIP3220" s="132"/>
      <c r="DIQ3220" s="132"/>
      <c r="DIR3220" s="132"/>
      <c r="DIS3220" s="132"/>
      <c r="DIT3220" s="132"/>
      <c r="DIU3220" s="132"/>
      <c r="DIV3220" s="132"/>
      <c r="DIW3220" s="132"/>
      <c r="DIX3220" s="132"/>
      <c r="DIY3220" s="132"/>
      <c r="DIZ3220" s="132"/>
      <c r="DJA3220" s="132"/>
      <c r="DJB3220" s="132"/>
      <c r="DJC3220" s="132"/>
      <c r="DJD3220" s="132"/>
      <c r="DJE3220" s="132"/>
      <c r="DJF3220" s="132"/>
      <c r="DJG3220" s="132"/>
      <c r="DJH3220" s="132"/>
      <c r="DJI3220" s="132"/>
      <c r="DJJ3220" s="132"/>
      <c r="DJK3220" s="132"/>
      <c r="DJL3220" s="132"/>
      <c r="DJM3220" s="132"/>
      <c r="DJN3220" s="132"/>
      <c r="DJO3220" s="132"/>
      <c r="DJP3220" s="132"/>
      <c r="DJQ3220" s="132"/>
      <c r="DJR3220" s="132"/>
      <c r="DJS3220" s="132"/>
      <c r="DJT3220" s="132"/>
      <c r="DJU3220" s="132"/>
      <c r="DJV3220" s="132"/>
      <c r="DJW3220" s="132"/>
      <c r="DJX3220" s="132"/>
      <c r="DJY3220" s="132"/>
      <c r="DJZ3220" s="132"/>
      <c r="DKA3220" s="132"/>
      <c r="DKB3220" s="132"/>
      <c r="DKC3220" s="132"/>
      <c r="DKD3220" s="132"/>
      <c r="DKE3220" s="132"/>
      <c r="DKF3220" s="132"/>
      <c r="DKG3220" s="132"/>
      <c r="DKH3220" s="132"/>
      <c r="DKI3220" s="132"/>
      <c r="DKJ3220" s="132"/>
      <c r="DKK3220" s="132"/>
      <c r="DKL3220" s="132"/>
      <c r="DKM3220" s="132"/>
      <c r="DKN3220" s="132"/>
      <c r="DKO3220" s="132"/>
      <c r="DKP3220" s="132"/>
      <c r="DKQ3220" s="132"/>
      <c r="DKR3220" s="132"/>
      <c r="DKS3220" s="132"/>
      <c r="DKT3220" s="132"/>
      <c r="DKU3220" s="132"/>
      <c r="DKV3220" s="132"/>
      <c r="DKW3220" s="132"/>
      <c r="DKX3220" s="132"/>
      <c r="DKY3220" s="132"/>
      <c r="DKZ3220" s="132"/>
      <c r="DLA3220" s="132"/>
      <c r="DLB3220" s="132"/>
      <c r="DLC3220" s="132"/>
      <c r="DLD3220" s="132"/>
      <c r="DLE3220" s="132"/>
      <c r="DLF3220" s="132"/>
      <c r="DLG3220" s="132"/>
      <c r="DLH3220" s="132"/>
      <c r="DLI3220" s="132"/>
      <c r="DLJ3220" s="132"/>
      <c r="DLK3220" s="132"/>
      <c r="DLL3220" s="132"/>
      <c r="DLM3220" s="132"/>
      <c r="DLN3220" s="132"/>
      <c r="DLO3220" s="132"/>
      <c r="DLP3220" s="132"/>
      <c r="DLQ3220" s="132"/>
      <c r="DLR3220" s="132"/>
      <c r="DLS3220" s="132"/>
      <c r="DLT3220" s="132"/>
      <c r="DLU3220" s="132"/>
      <c r="DLV3220" s="132"/>
      <c r="DLW3220" s="132"/>
      <c r="DLX3220" s="132"/>
      <c r="DLY3220" s="132"/>
      <c r="DLZ3220" s="132"/>
      <c r="DMA3220" s="132"/>
      <c r="DMB3220" s="132"/>
      <c r="DMC3220" s="132"/>
      <c r="DMD3220" s="132"/>
      <c r="DME3220" s="132"/>
      <c r="DMF3220" s="132"/>
      <c r="DMG3220" s="132"/>
      <c r="DMH3220" s="132"/>
      <c r="DMI3220" s="132"/>
      <c r="DMJ3220" s="132"/>
      <c r="DMK3220" s="132"/>
      <c r="DML3220" s="132"/>
      <c r="DMM3220" s="132"/>
      <c r="DMN3220" s="132"/>
      <c r="DMO3220" s="132"/>
      <c r="DMP3220" s="132"/>
      <c r="DMQ3220" s="132"/>
      <c r="DMR3220" s="132"/>
      <c r="DMS3220" s="132"/>
      <c r="DMT3220" s="132"/>
      <c r="DMU3220" s="132"/>
      <c r="DMV3220" s="132"/>
      <c r="DMW3220" s="132"/>
      <c r="DMX3220" s="132"/>
      <c r="DMY3220" s="132"/>
      <c r="DMZ3220" s="132"/>
      <c r="DNA3220" s="132"/>
      <c r="DNB3220" s="132"/>
      <c r="DNC3220" s="132"/>
      <c r="DND3220" s="132"/>
      <c r="DNE3220" s="132"/>
      <c r="DNF3220" s="132"/>
      <c r="DNG3220" s="132"/>
      <c r="DNH3220" s="132"/>
      <c r="DNI3220" s="132"/>
      <c r="DNJ3220" s="132"/>
      <c r="DNK3220" s="132"/>
      <c r="DNL3220" s="132"/>
      <c r="DNM3220" s="132"/>
      <c r="DNN3220" s="132"/>
      <c r="DNO3220" s="132"/>
      <c r="DNP3220" s="132"/>
      <c r="DNQ3220" s="132"/>
      <c r="DNR3220" s="132"/>
      <c r="DNS3220" s="132"/>
      <c r="DNT3220" s="132"/>
      <c r="DNU3220" s="132"/>
      <c r="DNV3220" s="132"/>
      <c r="DNW3220" s="132"/>
      <c r="DNX3220" s="132"/>
      <c r="DNY3220" s="132"/>
      <c r="DNZ3220" s="132"/>
      <c r="DOA3220" s="132"/>
      <c r="DOB3220" s="132"/>
      <c r="DOC3220" s="132"/>
      <c r="DOD3220" s="132"/>
      <c r="DOE3220" s="132"/>
      <c r="DOF3220" s="132"/>
      <c r="DOG3220" s="132"/>
      <c r="DOH3220" s="132"/>
      <c r="DOI3220" s="132"/>
      <c r="DOJ3220" s="132"/>
      <c r="DOK3220" s="132"/>
      <c r="DOL3220" s="132"/>
      <c r="DOM3220" s="132"/>
      <c r="DON3220" s="132"/>
      <c r="DOO3220" s="132"/>
      <c r="DOP3220" s="132"/>
      <c r="DOQ3220" s="132"/>
      <c r="DOR3220" s="132"/>
      <c r="DOS3220" s="132"/>
      <c r="DOT3220" s="132"/>
      <c r="DOU3220" s="132"/>
      <c r="DOV3220" s="132"/>
      <c r="DOW3220" s="132"/>
      <c r="DOX3220" s="132"/>
      <c r="DOY3220" s="132"/>
      <c r="DOZ3220" s="132"/>
      <c r="DPA3220" s="132"/>
      <c r="DPB3220" s="132"/>
      <c r="DPC3220" s="132"/>
      <c r="DPD3220" s="132"/>
      <c r="DPE3220" s="132"/>
      <c r="DPF3220" s="132"/>
      <c r="DPG3220" s="132"/>
      <c r="DPH3220" s="132"/>
      <c r="DPI3220" s="132"/>
      <c r="DPJ3220" s="132"/>
      <c r="DPK3220" s="132"/>
      <c r="DPL3220" s="132"/>
      <c r="DPM3220" s="132"/>
      <c r="DPN3220" s="132"/>
      <c r="DPO3220" s="132"/>
      <c r="DPP3220" s="132"/>
      <c r="DPQ3220" s="132"/>
      <c r="DPR3220" s="132"/>
      <c r="DPS3220" s="132"/>
      <c r="DPT3220" s="132"/>
      <c r="DPU3220" s="132"/>
      <c r="DPV3220" s="132"/>
      <c r="DPW3220" s="132"/>
      <c r="DPX3220" s="132"/>
      <c r="DPY3220" s="132"/>
      <c r="DPZ3220" s="132"/>
      <c r="DQA3220" s="132"/>
      <c r="DQB3220" s="132"/>
      <c r="DQC3220" s="132"/>
      <c r="DQD3220" s="132"/>
      <c r="DQE3220" s="132"/>
      <c r="DQF3220" s="132"/>
      <c r="DQG3220" s="132"/>
      <c r="DQH3220" s="132"/>
      <c r="DQI3220" s="132"/>
      <c r="DQJ3220" s="132"/>
      <c r="DQK3220" s="132"/>
      <c r="DQL3220" s="132"/>
      <c r="DQM3220" s="132"/>
      <c r="DQN3220" s="132"/>
      <c r="DQO3220" s="132"/>
      <c r="DQP3220" s="132"/>
      <c r="DQQ3220" s="132"/>
      <c r="DQR3220" s="132"/>
      <c r="DQS3220" s="132"/>
      <c r="DQT3220" s="132"/>
      <c r="DQU3220" s="132"/>
      <c r="DQV3220" s="132"/>
      <c r="DQW3220" s="132"/>
      <c r="DQX3220" s="132"/>
      <c r="DQY3220" s="132"/>
      <c r="DQZ3220" s="132"/>
      <c r="DRA3220" s="132"/>
      <c r="DRB3220" s="132"/>
      <c r="DRC3220" s="132"/>
      <c r="DRD3220" s="132"/>
      <c r="DRE3220" s="132"/>
      <c r="DRF3220" s="132"/>
      <c r="DRG3220" s="132"/>
      <c r="DRH3220" s="132"/>
      <c r="DRI3220" s="132"/>
      <c r="DRJ3220" s="132"/>
      <c r="DRK3220" s="132"/>
      <c r="DRL3220" s="132"/>
      <c r="DRM3220" s="132"/>
      <c r="DRN3220" s="132"/>
      <c r="DRO3220" s="132"/>
      <c r="DRP3220" s="132"/>
      <c r="DRQ3220" s="132"/>
      <c r="DRR3220" s="132"/>
      <c r="DRS3220" s="132"/>
      <c r="DRT3220" s="132"/>
      <c r="DRU3220" s="132"/>
      <c r="DRV3220" s="132"/>
      <c r="DRW3220" s="132"/>
      <c r="DRX3220" s="132"/>
      <c r="DRY3220" s="132"/>
      <c r="DRZ3220" s="132"/>
      <c r="DSA3220" s="132"/>
      <c r="DSB3220" s="132"/>
      <c r="DSC3220" s="132"/>
      <c r="DSD3220" s="132"/>
      <c r="DSE3220" s="132"/>
      <c r="DSF3220" s="132"/>
      <c r="DSG3220" s="132"/>
      <c r="DSH3220" s="132"/>
      <c r="DSI3220" s="132"/>
      <c r="DSJ3220" s="132"/>
      <c r="DSK3220" s="132"/>
      <c r="DSL3220" s="132"/>
      <c r="DSM3220" s="132"/>
      <c r="DSN3220" s="132"/>
      <c r="DSO3220" s="132"/>
      <c r="DSP3220" s="132"/>
      <c r="DSQ3220" s="132"/>
      <c r="DSR3220" s="132"/>
      <c r="DSS3220" s="132"/>
      <c r="DST3220" s="132"/>
      <c r="DSU3220" s="132"/>
      <c r="DSV3220" s="132"/>
      <c r="DSW3220" s="132"/>
      <c r="DSX3220" s="132"/>
      <c r="DSY3220" s="132"/>
      <c r="DSZ3220" s="132"/>
      <c r="DTA3220" s="132"/>
      <c r="DTB3220" s="132"/>
      <c r="DTC3220" s="132"/>
      <c r="DTD3220" s="132"/>
      <c r="DTE3220" s="132"/>
      <c r="DTF3220" s="132"/>
      <c r="DTG3220" s="132"/>
      <c r="DTH3220" s="132"/>
      <c r="DTI3220" s="132"/>
      <c r="DTJ3220" s="132"/>
      <c r="DTK3220" s="132"/>
      <c r="DTL3220" s="132"/>
      <c r="DTM3220" s="132"/>
      <c r="DTN3220" s="132"/>
      <c r="DTO3220" s="132"/>
      <c r="DTP3220" s="132"/>
      <c r="DTQ3220" s="132"/>
      <c r="DTR3220" s="132"/>
      <c r="DTS3220" s="132"/>
      <c r="DTT3220" s="132"/>
      <c r="DTU3220" s="132"/>
      <c r="DTV3220" s="132"/>
      <c r="DTW3220" s="132"/>
      <c r="DTX3220" s="132"/>
      <c r="DTY3220" s="132"/>
      <c r="DTZ3220" s="132"/>
      <c r="DUA3220" s="132"/>
      <c r="DUB3220" s="132"/>
      <c r="DUC3220" s="132"/>
      <c r="DUD3220" s="132"/>
      <c r="DUE3220" s="132"/>
      <c r="DUF3220" s="132"/>
      <c r="DUG3220" s="132"/>
      <c r="DUH3220" s="132"/>
      <c r="DUI3220" s="132"/>
      <c r="DUJ3220" s="132"/>
      <c r="DUK3220" s="132"/>
      <c r="DUL3220" s="132"/>
      <c r="DUM3220" s="132"/>
      <c r="DUN3220" s="132"/>
      <c r="DUO3220" s="132"/>
      <c r="DUP3220" s="132"/>
      <c r="DUQ3220" s="132"/>
      <c r="DUR3220" s="132"/>
      <c r="DUS3220" s="132"/>
      <c r="DUT3220" s="132"/>
      <c r="DUU3220" s="132"/>
      <c r="DUV3220" s="132"/>
      <c r="DUW3220" s="132"/>
      <c r="DUX3220" s="132"/>
      <c r="DUY3220" s="132"/>
      <c r="DUZ3220" s="132"/>
      <c r="DVA3220" s="132"/>
      <c r="DVB3220" s="132"/>
      <c r="DVC3220" s="132"/>
      <c r="DVD3220" s="132"/>
      <c r="DVE3220" s="132"/>
      <c r="DVF3220" s="132"/>
      <c r="DVG3220" s="132"/>
      <c r="DVH3220" s="132"/>
      <c r="DVI3220" s="132"/>
      <c r="DVJ3220" s="132"/>
      <c r="DVK3220" s="132"/>
      <c r="DVL3220" s="132"/>
      <c r="DVM3220" s="132"/>
      <c r="DVN3220" s="132"/>
      <c r="DVO3220" s="132"/>
      <c r="DVP3220" s="132"/>
      <c r="DVQ3220" s="132"/>
      <c r="DVR3220" s="132"/>
      <c r="DVS3220" s="132"/>
      <c r="DVT3220" s="132"/>
      <c r="DVU3220" s="132"/>
      <c r="DVV3220" s="132"/>
      <c r="DVW3220" s="132"/>
      <c r="DVX3220" s="132"/>
      <c r="DVY3220" s="132"/>
      <c r="DVZ3220" s="132"/>
      <c r="DWA3220" s="132"/>
      <c r="DWB3220" s="132"/>
      <c r="DWC3220" s="132"/>
      <c r="DWD3220" s="132"/>
      <c r="DWE3220" s="132"/>
      <c r="DWF3220" s="132"/>
      <c r="DWG3220" s="132"/>
      <c r="DWH3220" s="132"/>
      <c r="DWI3220" s="132"/>
      <c r="DWJ3220" s="132"/>
      <c r="DWK3220" s="132"/>
      <c r="DWL3220" s="132"/>
      <c r="DWM3220" s="132"/>
      <c r="DWN3220" s="132"/>
      <c r="DWO3220" s="132"/>
      <c r="DWP3220" s="132"/>
      <c r="DWQ3220" s="132"/>
      <c r="DWR3220" s="132"/>
      <c r="DWS3220" s="132"/>
      <c r="DWT3220" s="132"/>
      <c r="DWU3220" s="132"/>
      <c r="DWV3220" s="132"/>
      <c r="DWW3220" s="132"/>
      <c r="DWX3220" s="132"/>
      <c r="DWY3220" s="132"/>
      <c r="DWZ3220" s="132"/>
      <c r="DXA3220" s="132"/>
      <c r="DXB3220" s="132"/>
      <c r="DXC3220" s="132"/>
      <c r="DXD3220" s="132"/>
      <c r="DXE3220" s="132"/>
      <c r="DXF3220" s="132"/>
      <c r="DXG3220" s="132"/>
      <c r="DXH3220" s="132"/>
      <c r="DXI3220" s="132"/>
      <c r="DXJ3220" s="132"/>
      <c r="DXK3220" s="132"/>
      <c r="DXL3220" s="132"/>
      <c r="DXM3220" s="132"/>
      <c r="DXN3220" s="132"/>
      <c r="DXO3220" s="132"/>
      <c r="DXP3220" s="132"/>
      <c r="DXQ3220" s="132"/>
      <c r="DXR3220" s="132"/>
      <c r="DXS3220" s="132"/>
      <c r="DXT3220" s="132"/>
      <c r="DXU3220" s="132"/>
      <c r="DXV3220" s="132"/>
      <c r="DXW3220" s="132"/>
      <c r="DXX3220" s="132"/>
      <c r="DXY3220" s="132"/>
      <c r="DXZ3220" s="132"/>
      <c r="DYA3220" s="132"/>
      <c r="DYB3220" s="132"/>
      <c r="DYC3220" s="132"/>
      <c r="DYD3220" s="132"/>
      <c r="DYE3220" s="132"/>
      <c r="DYF3220" s="132"/>
      <c r="DYG3220" s="132"/>
      <c r="DYH3220" s="132"/>
      <c r="DYI3220" s="132"/>
      <c r="DYJ3220" s="132"/>
      <c r="DYK3220" s="132"/>
      <c r="DYL3220" s="132"/>
      <c r="DYM3220" s="132"/>
      <c r="DYN3220" s="132"/>
      <c r="DYO3220" s="132"/>
      <c r="DYP3220" s="132"/>
      <c r="DYQ3220" s="132"/>
      <c r="DYR3220" s="132"/>
      <c r="DYS3220" s="132"/>
      <c r="DYT3220" s="132"/>
      <c r="DYU3220" s="132"/>
      <c r="DYV3220" s="132"/>
      <c r="DYW3220" s="132"/>
      <c r="DYX3220" s="132"/>
      <c r="DYY3220" s="132"/>
      <c r="DYZ3220" s="132"/>
      <c r="DZA3220" s="132"/>
      <c r="DZB3220" s="132"/>
      <c r="DZC3220" s="132"/>
      <c r="DZD3220" s="132"/>
      <c r="DZE3220" s="132"/>
      <c r="DZF3220" s="132"/>
      <c r="DZG3220" s="132"/>
      <c r="DZH3220" s="132"/>
      <c r="DZI3220" s="132"/>
      <c r="DZJ3220" s="132"/>
      <c r="DZK3220" s="132"/>
      <c r="DZL3220" s="132"/>
      <c r="DZM3220" s="132"/>
      <c r="DZN3220" s="132"/>
      <c r="DZO3220" s="132"/>
      <c r="DZP3220" s="132"/>
      <c r="DZQ3220" s="132"/>
      <c r="DZR3220" s="132"/>
      <c r="DZS3220" s="132"/>
      <c r="DZT3220" s="132"/>
      <c r="DZU3220" s="132"/>
      <c r="DZV3220" s="132"/>
      <c r="DZW3220" s="132"/>
      <c r="DZX3220" s="132"/>
      <c r="DZY3220" s="132"/>
      <c r="DZZ3220" s="132"/>
      <c r="EAA3220" s="132"/>
      <c r="EAB3220" s="132"/>
      <c r="EAC3220" s="132"/>
      <c r="EAD3220" s="132"/>
      <c r="EAE3220" s="132"/>
      <c r="EAF3220" s="132"/>
      <c r="EAG3220" s="132"/>
      <c r="EAH3220" s="132"/>
      <c r="EAI3220" s="132"/>
      <c r="EAJ3220" s="132"/>
      <c r="EAK3220" s="132"/>
      <c r="EAL3220" s="132"/>
      <c r="EAM3220" s="132"/>
      <c r="EAN3220" s="132"/>
      <c r="EAO3220" s="132"/>
      <c r="EAP3220" s="132"/>
      <c r="EAQ3220" s="132"/>
      <c r="EAR3220" s="132"/>
      <c r="EAS3220" s="132"/>
      <c r="EAT3220" s="132"/>
      <c r="EAU3220" s="132"/>
      <c r="EAV3220" s="132"/>
      <c r="EAW3220" s="132"/>
      <c r="EAX3220" s="132"/>
      <c r="EAY3220" s="132"/>
      <c r="EAZ3220" s="132"/>
      <c r="EBA3220" s="132"/>
      <c r="EBB3220" s="132"/>
      <c r="EBC3220" s="132"/>
      <c r="EBD3220" s="132"/>
      <c r="EBE3220" s="132"/>
      <c r="EBF3220" s="132"/>
      <c r="EBG3220" s="132"/>
      <c r="EBH3220" s="132"/>
      <c r="EBI3220" s="132"/>
      <c r="EBJ3220" s="132"/>
      <c r="EBK3220" s="132"/>
      <c r="EBL3220" s="132"/>
      <c r="EBM3220" s="132"/>
      <c r="EBN3220" s="132"/>
      <c r="EBO3220" s="132"/>
      <c r="EBP3220" s="132"/>
      <c r="EBQ3220" s="132"/>
      <c r="EBR3220" s="132"/>
      <c r="EBS3220" s="132"/>
      <c r="EBT3220" s="132"/>
      <c r="EBU3220" s="132"/>
      <c r="EBV3220" s="132"/>
      <c r="EBW3220" s="132"/>
      <c r="EBX3220" s="132"/>
      <c r="EBY3220" s="132"/>
      <c r="EBZ3220" s="132"/>
      <c r="ECA3220" s="132"/>
      <c r="ECB3220" s="132"/>
      <c r="ECC3220" s="132"/>
      <c r="ECD3220" s="132"/>
      <c r="ECE3220" s="132"/>
      <c r="ECF3220" s="132"/>
      <c r="ECG3220" s="132"/>
      <c r="ECH3220" s="132"/>
      <c r="ECI3220" s="132"/>
      <c r="ECJ3220" s="132"/>
      <c r="ECK3220" s="132"/>
      <c r="ECL3220" s="132"/>
      <c r="ECM3220" s="132"/>
      <c r="ECN3220" s="132"/>
      <c r="ECO3220" s="132"/>
      <c r="ECP3220" s="132"/>
      <c r="ECQ3220" s="132"/>
      <c r="ECR3220" s="132"/>
      <c r="ECS3220" s="132"/>
      <c r="ECT3220" s="132"/>
      <c r="ECU3220" s="132"/>
      <c r="ECV3220" s="132"/>
      <c r="ECW3220" s="132"/>
      <c r="ECX3220" s="132"/>
      <c r="ECY3220" s="132"/>
      <c r="ECZ3220" s="132"/>
      <c r="EDA3220" s="132"/>
      <c r="EDB3220" s="132"/>
      <c r="EDC3220" s="132"/>
      <c r="EDD3220" s="132"/>
      <c r="EDE3220" s="132"/>
      <c r="EDF3220" s="132"/>
      <c r="EDG3220" s="132"/>
      <c r="EDH3220" s="132"/>
      <c r="EDI3220" s="132"/>
      <c r="EDJ3220" s="132"/>
      <c r="EDK3220" s="132"/>
      <c r="EDL3220" s="132"/>
      <c r="EDM3220" s="132"/>
      <c r="EDN3220" s="132"/>
      <c r="EDO3220" s="132"/>
      <c r="EDP3220" s="132"/>
      <c r="EDQ3220" s="132"/>
      <c r="EDR3220" s="132"/>
      <c r="EDS3220" s="132"/>
      <c r="EDT3220" s="132"/>
      <c r="EDU3220" s="132"/>
      <c r="EDV3220" s="132"/>
      <c r="EDW3220" s="132"/>
      <c r="EDX3220" s="132"/>
      <c r="EDY3220" s="132"/>
      <c r="EDZ3220" s="132"/>
      <c r="EEA3220" s="132"/>
      <c r="EEB3220" s="132"/>
      <c r="EEC3220" s="132"/>
      <c r="EED3220" s="132"/>
      <c r="EEE3220" s="132"/>
      <c r="EEF3220" s="132"/>
      <c r="EEG3220" s="132"/>
      <c r="EEH3220" s="132"/>
      <c r="EEI3220" s="132"/>
      <c r="EEJ3220" s="132"/>
      <c r="EEK3220" s="132"/>
      <c r="EEL3220" s="132"/>
      <c r="EEM3220" s="132"/>
      <c r="EEN3220" s="132"/>
      <c r="EEO3220" s="132"/>
      <c r="EEP3220" s="132"/>
      <c r="EEQ3220" s="132"/>
      <c r="EER3220" s="132"/>
      <c r="EES3220" s="132"/>
      <c r="EET3220" s="132"/>
      <c r="EEU3220" s="132"/>
      <c r="EEV3220" s="132"/>
      <c r="EEW3220" s="132"/>
      <c r="EEX3220" s="132"/>
      <c r="EEY3220" s="132"/>
      <c r="EEZ3220" s="132"/>
      <c r="EFA3220" s="132"/>
      <c r="EFB3220" s="132"/>
      <c r="EFC3220" s="132"/>
      <c r="EFD3220" s="132"/>
      <c r="EFE3220" s="132"/>
      <c r="EFF3220" s="132"/>
      <c r="EFG3220" s="132"/>
      <c r="EFH3220" s="132"/>
      <c r="EFI3220" s="132"/>
      <c r="EFJ3220" s="132"/>
      <c r="EFK3220" s="132"/>
      <c r="EFL3220" s="132"/>
      <c r="EFM3220" s="132"/>
      <c r="EFN3220" s="132"/>
      <c r="EFO3220" s="132"/>
      <c r="EFP3220" s="132"/>
      <c r="EFQ3220" s="132"/>
      <c r="EFR3220" s="132"/>
      <c r="EFS3220" s="132"/>
      <c r="EFT3220" s="132"/>
      <c r="EFU3220" s="132"/>
      <c r="EFV3220" s="132"/>
      <c r="EFW3220" s="132"/>
      <c r="EFX3220" s="132"/>
      <c r="EFY3220" s="132"/>
      <c r="EFZ3220" s="132"/>
      <c r="EGA3220" s="132"/>
      <c r="EGB3220" s="132"/>
      <c r="EGC3220" s="132"/>
      <c r="EGD3220" s="132"/>
      <c r="EGE3220" s="132"/>
      <c r="EGF3220" s="132"/>
      <c r="EGG3220" s="132"/>
      <c r="EGH3220" s="132"/>
      <c r="EGI3220" s="132"/>
      <c r="EGJ3220" s="132"/>
      <c r="EGK3220" s="132"/>
      <c r="EGL3220" s="132"/>
      <c r="EGM3220" s="132"/>
      <c r="EGN3220" s="132"/>
      <c r="EGO3220" s="132"/>
      <c r="EGP3220" s="132"/>
      <c r="EGQ3220" s="132"/>
      <c r="EGR3220" s="132"/>
      <c r="EGS3220" s="132"/>
      <c r="EGT3220" s="132"/>
      <c r="EGU3220" s="132"/>
      <c r="EGV3220" s="132"/>
      <c r="EGW3220" s="132"/>
      <c r="EGX3220" s="132"/>
      <c r="EGY3220" s="132"/>
      <c r="EGZ3220" s="132"/>
      <c r="EHA3220" s="132"/>
      <c r="EHB3220" s="132"/>
      <c r="EHC3220" s="132"/>
      <c r="EHD3220" s="132"/>
      <c r="EHE3220" s="132"/>
      <c r="EHF3220" s="132"/>
      <c r="EHG3220" s="132"/>
      <c r="EHH3220" s="132"/>
      <c r="EHI3220" s="132"/>
      <c r="EHJ3220" s="132"/>
      <c r="EHK3220" s="132"/>
      <c r="EHL3220" s="132"/>
      <c r="EHM3220" s="132"/>
      <c r="EHN3220" s="132"/>
      <c r="EHO3220" s="132"/>
      <c r="EHP3220" s="132"/>
      <c r="EHQ3220" s="132"/>
      <c r="EHR3220" s="132"/>
      <c r="EHS3220" s="132"/>
      <c r="EHT3220" s="132"/>
      <c r="EHU3220" s="132"/>
      <c r="EHV3220" s="132"/>
      <c r="EHW3220" s="132"/>
      <c r="EHX3220" s="132"/>
      <c r="EHY3220" s="132"/>
      <c r="EHZ3220" s="132"/>
      <c r="EIA3220" s="132"/>
      <c r="EIB3220" s="132"/>
      <c r="EIC3220" s="132"/>
      <c r="EID3220" s="132"/>
      <c r="EIE3220" s="132"/>
      <c r="EIF3220" s="132"/>
      <c r="EIG3220" s="132"/>
      <c r="EIH3220" s="132"/>
      <c r="EII3220" s="132"/>
      <c r="EIJ3220" s="132"/>
      <c r="EIK3220" s="132"/>
      <c r="EIL3220" s="132"/>
      <c r="EIM3220" s="132"/>
      <c r="EIN3220" s="132"/>
      <c r="EIO3220" s="132"/>
      <c r="EIP3220" s="132"/>
      <c r="EIQ3220" s="132"/>
      <c r="EIR3220" s="132"/>
      <c r="EIS3220" s="132"/>
      <c r="EIT3220" s="132"/>
      <c r="EIU3220" s="132"/>
      <c r="EIV3220" s="132"/>
      <c r="EIW3220" s="132"/>
      <c r="EIX3220" s="132"/>
      <c r="EIY3220" s="132"/>
      <c r="EIZ3220" s="132"/>
      <c r="EJA3220" s="132"/>
      <c r="EJB3220" s="132"/>
      <c r="EJC3220" s="132"/>
      <c r="EJD3220" s="132"/>
      <c r="EJE3220" s="132"/>
      <c r="EJF3220" s="132"/>
      <c r="EJG3220" s="132"/>
      <c r="EJH3220" s="132"/>
      <c r="EJI3220" s="132"/>
      <c r="EJJ3220" s="132"/>
      <c r="EJK3220" s="132"/>
      <c r="EJL3220" s="132"/>
      <c r="EJM3220" s="132"/>
      <c r="EJN3220" s="132"/>
      <c r="EJO3220" s="132"/>
      <c r="EJP3220" s="132"/>
      <c r="EJQ3220" s="132"/>
      <c r="EJR3220" s="132"/>
      <c r="EJS3220" s="132"/>
      <c r="EJT3220" s="132"/>
      <c r="EJU3220" s="132"/>
      <c r="EJV3220" s="132"/>
      <c r="EJW3220" s="132"/>
      <c r="EJX3220" s="132"/>
      <c r="EJY3220" s="132"/>
      <c r="EJZ3220" s="132"/>
      <c r="EKA3220" s="132"/>
      <c r="EKB3220" s="132"/>
      <c r="EKC3220" s="132"/>
      <c r="EKD3220" s="132"/>
      <c r="EKE3220" s="132"/>
      <c r="EKF3220" s="132"/>
      <c r="EKG3220" s="132"/>
      <c r="EKH3220" s="132"/>
      <c r="EKI3220" s="132"/>
      <c r="EKJ3220" s="132"/>
      <c r="EKK3220" s="132"/>
      <c r="EKL3220" s="132"/>
      <c r="EKM3220" s="132"/>
      <c r="EKN3220" s="132"/>
      <c r="EKO3220" s="132"/>
      <c r="EKP3220" s="132"/>
      <c r="EKQ3220" s="132"/>
      <c r="EKR3220" s="132"/>
      <c r="EKS3220" s="132"/>
      <c r="EKT3220" s="132"/>
      <c r="EKU3220" s="132"/>
      <c r="EKV3220" s="132"/>
      <c r="EKW3220" s="132"/>
      <c r="EKX3220" s="132"/>
      <c r="EKY3220" s="132"/>
      <c r="EKZ3220" s="132"/>
      <c r="ELA3220" s="132"/>
      <c r="ELB3220" s="132"/>
      <c r="ELC3220" s="132"/>
      <c r="ELD3220" s="132"/>
      <c r="ELE3220" s="132"/>
      <c r="ELF3220" s="132"/>
      <c r="ELG3220" s="132"/>
      <c r="ELH3220" s="132"/>
      <c r="ELI3220" s="132"/>
      <c r="ELJ3220" s="132"/>
      <c r="ELK3220" s="132"/>
      <c r="ELL3220" s="132"/>
      <c r="ELM3220" s="132"/>
      <c r="ELN3220" s="132"/>
      <c r="ELO3220" s="132"/>
      <c r="ELP3220" s="132"/>
      <c r="ELQ3220" s="132"/>
      <c r="ELR3220" s="132"/>
      <c r="ELS3220" s="132"/>
      <c r="ELT3220" s="132"/>
      <c r="ELU3220" s="132"/>
      <c r="ELV3220" s="132"/>
      <c r="ELW3220" s="132"/>
      <c r="ELX3220" s="132"/>
      <c r="ELY3220" s="132"/>
      <c r="ELZ3220" s="132"/>
      <c r="EMA3220" s="132"/>
      <c r="EMB3220" s="132"/>
      <c r="EMC3220" s="132"/>
      <c r="EMD3220" s="132"/>
      <c r="EME3220" s="132"/>
      <c r="EMF3220" s="132"/>
      <c r="EMG3220" s="132"/>
      <c r="EMH3220" s="132"/>
      <c r="EMI3220" s="132"/>
      <c r="EMJ3220" s="132"/>
      <c r="EMK3220" s="132"/>
      <c r="EML3220" s="132"/>
      <c r="EMM3220" s="132"/>
      <c r="EMN3220" s="132"/>
      <c r="EMO3220" s="132"/>
      <c r="EMP3220" s="132"/>
      <c r="EMQ3220" s="132"/>
      <c r="EMR3220" s="132"/>
      <c r="EMS3220" s="132"/>
      <c r="EMT3220" s="132"/>
      <c r="EMU3220" s="132"/>
      <c r="EMV3220" s="132"/>
      <c r="EMW3220" s="132"/>
      <c r="EMX3220" s="132"/>
      <c r="EMY3220" s="132"/>
      <c r="EMZ3220" s="132"/>
      <c r="ENA3220" s="132"/>
      <c r="ENB3220" s="132"/>
      <c r="ENC3220" s="132"/>
      <c r="END3220" s="132"/>
      <c r="ENE3220" s="132"/>
      <c r="ENF3220" s="132"/>
      <c r="ENG3220" s="132"/>
      <c r="ENH3220" s="132"/>
      <c r="ENI3220" s="132"/>
      <c r="ENJ3220" s="132"/>
      <c r="ENK3220" s="132"/>
      <c r="ENL3220" s="132"/>
      <c r="ENM3220" s="132"/>
      <c r="ENN3220" s="132"/>
      <c r="ENO3220" s="132"/>
      <c r="ENP3220" s="132"/>
      <c r="ENQ3220" s="132"/>
      <c r="ENR3220" s="132"/>
      <c r="ENS3220" s="132"/>
      <c r="ENT3220" s="132"/>
      <c r="ENU3220" s="132"/>
      <c r="ENV3220" s="132"/>
      <c r="ENW3220" s="132"/>
      <c r="ENX3220" s="132"/>
      <c r="ENY3220" s="132"/>
      <c r="ENZ3220" s="132"/>
      <c r="EOA3220" s="132"/>
      <c r="EOB3220" s="132"/>
      <c r="EOC3220" s="132"/>
      <c r="EOD3220" s="132"/>
      <c r="EOE3220" s="132"/>
      <c r="EOF3220" s="132"/>
      <c r="EOG3220" s="132"/>
      <c r="EOH3220" s="132"/>
      <c r="EOI3220" s="132"/>
      <c r="EOJ3220" s="132"/>
      <c r="EOK3220" s="132"/>
      <c r="EOL3220" s="132"/>
      <c r="EOM3220" s="132"/>
      <c r="EON3220" s="132"/>
      <c r="EOO3220" s="132"/>
      <c r="EOP3220" s="132"/>
      <c r="EOQ3220" s="132"/>
      <c r="EOR3220" s="132"/>
      <c r="EOS3220" s="132"/>
      <c r="EOT3220" s="132"/>
      <c r="EOU3220" s="132"/>
      <c r="EOV3220" s="132"/>
      <c r="EOW3220" s="132"/>
      <c r="EOX3220" s="132"/>
      <c r="EOY3220" s="132"/>
      <c r="EOZ3220" s="132"/>
      <c r="EPA3220" s="132"/>
      <c r="EPB3220" s="132"/>
      <c r="EPC3220" s="132"/>
      <c r="EPD3220" s="132"/>
      <c r="EPE3220" s="132"/>
      <c r="EPF3220" s="132"/>
      <c r="EPG3220" s="132"/>
      <c r="EPH3220" s="132"/>
      <c r="EPI3220" s="132"/>
      <c r="EPJ3220" s="132"/>
      <c r="EPK3220" s="132"/>
      <c r="EPL3220" s="132"/>
      <c r="EPM3220" s="132"/>
      <c r="EPN3220" s="132"/>
      <c r="EPO3220" s="132"/>
      <c r="EPP3220" s="132"/>
      <c r="EPQ3220" s="132"/>
      <c r="EPR3220" s="132"/>
      <c r="EPS3220" s="132"/>
      <c r="EPT3220" s="132"/>
      <c r="EPU3220" s="132"/>
      <c r="EPV3220" s="132"/>
      <c r="EPW3220" s="132"/>
      <c r="EPX3220" s="132"/>
      <c r="EPY3220" s="132"/>
      <c r="EPZ3220" s="132"/>
      <c r="EQA3220" s="132"/>
      <c r="EQB3220" s="132"/>
      <c r="EQC3220" s="132"/>
      <c r="EQD3220" s="132"/>
      <c r="EQE3220" s="132"/>
      <c r="EQF3220" s="132"/>
      <c r="EQG3220" s="132"/>
      <c r="EQH3220" s="132"/>
      <c r="EQI3220" s="132"/>
      <c r="EQJ3220" s="132"/>
      <c r="EQK3220" s="132"/>
      <c r="EQL3220" s="132"/>
      <c r="EQM3220" s="132"/>
      <c r="EQN3220" s="132"/>
      <c r="EQO3220" s="132"/>
      <c r="EQP3220" s="132"/>
      <c r="EQQ3220" s="132"/>
      <c r="EQR3220" s="132"/>
      <c r="EQS3220" s="132"/>
      <c r="EQT3220" s="132"/>
      <c r="EQU3220" s="132"/>
      <c r="EQV3220" s="132"/>
      <c r="EQW3220" s="132"/>
      <c r="EQX3220" s="132"/>
      <c r="EQY3220" s="132"/>
      <c r="EQZ3220" s="132"/>
      <c r="ERA3220" s="132"/>
      <c r="ERB3220" s="132"/>
      <c r="ERC3220" s="132"/>
      <c r="ERD3220" s="132"/>
      <c r="ERE3220" s="132"/>
      <c r="ERF3220" s="132"/>
      <c r="ERG3220" s="132"/>
      <c r="ERH3220" s="132"/>
      <c r="ERI3220" s="132"/>
      <c r="ERJ3220" s="132"/>
      <c r="ERK3220" s="132"/>
      <c r="ERL3220" s="132"/>
      <c r="ERM3220" s="132"/>
      <c r="ERN3220" s="132"/>
      <c r="ERO3220" s="132"/>
      <c r="ERP3220" s="132"/>
      <c r="ERQ3220" s="132"/>
      <c r="ERR3220" s="132"/>
      <c r="ERS3220" s="132"/>
      <c r="ERT3220" s="132"/>
      <c r="ERU3220" s="132"/>
      <c r="ERV3220" s="132"/>
      <c r="ERW3220" s="132"/>
      <c r="ERX3220" s="132"/>
      <c r="ERY3220" s="132"/>
      <c r="ERZ3220" s="132"/>
      <c r="ESA3220" s="132"/>
      <c r="ESB3220" s="132"/>
      <c r="ESC3220" s="132"/>
      <c r="ESD3220" s="132"/>
      <c r="ESE3220" s="132"/>
      <c r="ESF3220" s="132"/>
      <c r="ESG3220" s="132"/>
      <c r="ESH3220" s="132"/>
      <c r="ESI3220" s="132"/>
      <c r="ESJ3220" s="132"/>
      <c r="ESK3220" s="132"/>
      <c r="ESL3220" s="132"/>
      <c r="ESM3220" s="132"/>
      <c r="ESN3220" s="132"/>
      <c r="ESO3220" s="132"/>
      <c r="ESP3220" s="132"/>
      <c r="ESQ3220" s="132"/>
      <c r="ESR3220" s="132"/>
      <c r="ESS3220" s="132"/>
      <c r="EST3220" s="132"/>
      <c r="ESU3220" s="132"/>
      <c r="ESV3220" s="132"/>
      <c r="ESW3220" s="132"/>
      <c r="ESX3220" s="132"/>
      <c r="ESY3220" s="132"/>
      <c r="ESZ3220" s="132"/>
      <c r="ETA3220" s="132"/>
      <c r="ETB3220" s="132"/>
      <c r="ETC3220" s="132"/>
      <c r="ETD3220" s="132"/>
      <c r="ETE3220" s="132"/>
      <c r="ETF3220" s="132"/>
      <c r="ETG3220" s="132"/>
      <c r="ETH3220" s="132"/>
      <c r="ETI3220" s="132"/>
      <c r="ETJ3220" s="132"/>
      <c r="ETK3220" s="132"/>
      <c r="ETL3220" s="132"/>
      <c r="ETM3220" s="132"/>
      <c r="ETN3220" s="132"/>
      <c r="ETO3220" s="132"/>
      <c r="ETP3220" s="132"/>
      <c r="ETQ3220" s="132"/>
      <c r="ETR3220" s="132"/>
      <c r="ETS3220" s="132"/>
      <c r="ETT3220" s="132"/>
      <c r="ETU3220" s="132"/>
      <c r="ETV3220" s="132"/>
      <c r="ETW3220" s="132"/>
      <c r="ETX3220" s="132"/>
      <c r="ETY3220" s="132"/>
      <c r="ETZ3220" s="132"/>
      <c r="EUA3220" s="132"/>
      <c r="EUB3220" s="132"/>
      <c r="EUC3220" s="132"/>
      <c r="EUD3220" s="132"/>
      <c r="EUE3220" s="132"/>
      <c r="EUF3220" s="132"/>
      <c r="EUG3220" s="132"/>
      <c r="EUH3220" s="132"/>
      <c r="EUI3220" s="132"/>
      <c r="EUJ3220" s="132"/>
      <c r="EUK3220" s="132"/>
      <c r="EUL3220" s="132"/>
      <c r="EUM3220" s="132"/>
      <c r="EUN3220" s="132"/>
      <c r="EUO3220" s="132"/>
      <c r="EUP3220" s="132"/>
      <c r="EUQ3220" s="132"/>
      <c r="EUR3220" s="132"/>
      <c r="EUS3220" s="132"/>
      <c r="EUT3220" s="132"/>
      <c r="EUU3220" s="132"/>
      <c r="EUV3220" s="132"/>
      <c r="EUW3220" s="132"/>
      <c r="EUX3220" s="132"/>
      <c r="EUY3220" s="132"/>
      <c r="EUZ3220" s="132"/>
      <c r="EVA3220" s="132"/>
      <c r="EVB3220" s="132"/>
      <c r="EVC3220" s="132"/>
      <c r="EVD3220" s="132"/>
      <c r="EVE3220" s="132"/>
      <c r="EVF3220" s="132"/>
      <c r="EVG3220" s="132"/>
      <c r="EVH3220" s="132"/>
      <c r="EVI3220" s="132"/>
      <c r="EVJ3220" s="132"/>
      <c r="EVK3220" s="132"/>
      <c r="EVL3220" s="132"/>
      <c r="EVM3220" s="132"/>
      <c r="EVN3220" s="132"/>
      <c r="EVO3220" s="132"/>
      <c r="EVP3220" s="132"/>
      <c r="EVQ3220" s="132"/>
      <c r="EVR3220" s="132"/>
      <c r="EVS3220" s="132"/>
      <c r="EVT3220" s="132"/>
      <c r="EVU3220" s="132"/>
      <c r="EVV3220" s="132"/>
      <c r="EVW3220" s="132"/>
      <c r="EVX3220" s="132"/>
      <c r="EVY3220" s="132"/>
      <c r="EVZ3220" s="132"/>
      <c r="EWA3220" s="132"/>
      <c r="EWB3220" s="132"/>
      <c r="EWC3220" s="132"/>
      <c r="EWD3220" s="132"/>
      <c r="EWE3220" s="132"/>
      <c r="EWF3220" s="132"/>
      <c r="EWG3220" s="132"/>
      <c r="EWH3220" s="132"/>
      <c r="EWI3220" s="132"/>
      <c r="EWJ3220" s="132"/>
      <c r="EWK3220" s="132"/>
      <c r="EWL3220" s="132"/>
      <c r="EWM3220" s="132"/>
      <c r="EWN3220" s="132"/>
      <c r="EWO3220" s="132"/>
      <c r="EWP3220" s="132"/>
      <c r="EWQ3220" s="132"/>
      <c r="EWR3220" s="132"/>
      <c r="EWS3220" s="132"/>
      <c r="EWT3220" s="132"/>
      <c r="EWU3220" s="132"/>
      <c r="EWV3220" s="132"/>
      <c r="EWW3220" s="132"/>
      <c r="EWX3220" s="132"/>
      <c r="EWY3220" s="132"/>
      <c r="EWZ3220" s="132"/>
      <c r="EXA3220" s="132"/>
      <c r="EXB3220" s="132"/>
      <c r="EXC3220" s="132"/>
      <c r="EXD3220" s="132"/>
      <c r="EXE3220" s="132"/>
      <c r="EXF3220" s="132"/>
      <c r="EXG3220" s="132"/>
      <c r="EXH3220" s="132"/>
      <c r="EXI3220" s="132"/>
      <c r="EXJ3220" s="132"/>
      <c r="EXK3220" s="132"/>
      <c r="EXL3220" s="132"/>
      <c r="EXM3220" s="132"/>
      <c r="EXN3220" s="132"/>
      <c r="EXO3220" s="132"/>
      <c r="EXP3220" s="132"/>
      <c r="EXQ3220" s="132"/>
      <c r="EXR3220" s="132"/>
      <c r="EXS3220" s="132"/>
      <c r="EXT3220" s="132"/>
      <c r="EXU3220" s="132"/>
      <c r="EXV3220" s="132"/>
      <c r="EXW3220" s="132"/>
      <c r="EXX3220" s="132"/>
      <c r="EXY3220" s="132"/>
      <c r="EXZ3220" s="132"/>
      <c r="EYA3220" s="132"/>
      <c r="EYB3220" s="132"/>
      <c r="EYC3220" s="132"/>
      <c r="EYD3220" s="132"/>
      <c r="EYE3220" s="132"/>
      <c r="EYF3220" s="132"/>
      <c r="EYG3220" s="132"/>
      <c r="EYH3220" s="132"/>
      <c r="EYI3220" s="132"/>
      <c r="EYJ3220" s="132"/>
      <c r="EYK3220" s="132"/>
      <c r="EYL3220" s="132"/>
      <c r="EYM3220" s="132"/>
      <c r="EYN3220" s="132"/>
      <c r="EYO3220" s="132"/>
      <c r="EYP3220" s="132"/>
      <c r="EYQ3220" s="132"/>
      <c r="EYR3220" s="132"/>
      <c r="EYS3220" s="132"/>
      <c r="EYT3220" s="132"/>
      <c r="EYU3220" s="132"/>
      <c r="EYV3220" s="132"/>
      <c r="EYW3220" s="132"/>
      <c r="EYX3220" s="132"/>
      <c r="EYY3220" s="132"/>
      <c r="EYZ3220" s="132"/>
      <c r="EZA3220" s="132"/>
      <c r="EZB3220" s="132"/>
      <c r="EZC3220" s="132"/>
      <c r="EZD3220" s="132"/>
      <c r="EZE3220" s="132"/>
      <c r="EZF3220" s="132"/>
      <c r="EZG3220" s="132"/>
      <c r="EZH3220" s="132"/>
      <c r="EZI3220" s="132"/>
      <c r="EZJ3220" s="132"/>
      <c r="EZK3220" s="132"/>
      <c r="EZL3220" s="132"/>
      <c r="EZM3220" s="132"/>
      <c r="EZN3220" s="132"/>
      <c r="EZO3220" s="132"/>
      <c r="EZP3220" s="132"/>
      <c r="EZQ3220" s="132"/>
      <c r="EZR3220" s="132"/>
      <c r="EZS3220" s="132"/>
      <c r="EZT3220" s="132"/>
      <c r="EZU3220" s="132"/>
      <c r="EZV3220" s="132"/>
      <c r="EZW3220" s="132"/>
      <c r="EZX3220" s="132"/>
      <c r="EZY3220" s="132"/>
      <c r="EZZ3220" s="132"/>
      <c r="FAA3220" s="132"/>
      <c r="FAB3220" s="132"/>
      <c r="FAC3220" s="132"/>
      <c r="FAD3220" s="132"/>
      <c r="FAE3220" s="132"/>
      <c r="FAF3220" s="132"/>
      <c r="FAG3220" s="132"/>
      <c r="FAH3220" s="132"/>
      <c r="FAI3220" s="132"/>
      <c r="FAJ3220" s="132"/>
      <c r="FAK3220" s="132"/>
      <c r="FAL3220" s="132"/>
      <c r="FAM3220" s="132"/>
      <c r="FAN3220" s="132"/>
      <c r="FAO3220" s="132"/>
      <c r="FAP3220" s="132"/>
      <c r="FAQ3220" s="132"/>
      <c r="FAR3220" s="132"/>
      <c r="FAS3220" s="132"/>
      <c r="FAT3220" s="132"/>
      <c r="FAU3220" s="132"/>
      <c r="FAV3220" s="132"/>
      <c r="FAW3220" s="132"/>
      <c r="FAX3220" s="132"/>
      <c r="FAY3220" s="132"/>
      <c r="FAZ3220" s="132"/>
      <c r="FBA3220" s="132"/>
      <c r="FBB3220" s="132"/>
      <c r="FBC3220" s="132"/>
      <c r="FBD3220" s="132"/>
      <c r="FBE3220" s="132"/>
      <c r="FBF3220" s="132"/>
      <c r="FBG3220" s="132"/>
      <c r="FBH3220" s="132"/>
      <c r="FBI3220" s="132"/>
      <c r="FBJ3220" s="132"/>
      <c r="FBK3220" s="132"/>
      <c r="FBL3220" s="132"/>
      <c r="FBM3220" s="132"/>
      <c r="FBN3220" s="132"/>
      <c r="FBO3220" s="132"/>
      <c r="FBP3220" s="132"/>
      <c r="FBQ3220" s="132"/>
      <c r="FBR3220" s="132"/>
      <c r="FBS3220" s="132"/>
      <c r="FBT3220" s="132"/>
      <c r="FBU3220" s="132"/>
      <c r="FBV3220" s="132"/>
      <c r="FBW3220" s="132"/>
      <c r="FBX3220" s="132"/>
      <c r="FBY3220" s="132"/>
      <c r="FBZ3220" s="132"/>
      <c r="FCA3220" s="132"/>
      <c r="FCB3220" s="132"/>
      <c r="FCC3220" s="132"/>
      <c r="FCD3220" s="132"/>
      <c r="FCE3220" s="132"/>
      <c r="FCF3220" s="132"/>
      <c r="FCG3220" s="132"/>
      <c r="FCH3220" s="132"/>
      <c r="FCI3220" s="132"/>
      <c r="FCJ3220" s="132"/>
      <c r="FCK3220" s="132"/>
      <c r="FCL3220" s="132"/>
      <c r="FCM3220" s="132"/>
      <c r="FCN3220" s="132"/>
      <c r="FCO3220" s="132"/>
      <c r="FCP3220" s="132"/>
      <c r="FCQ3220" s="132"/>
      <c r="FCR3220" s="132"/>
      <c r="FCS3220" s="132"/>
      <c r="FCT3220" s="132"/>
      <c r="FCU3220" s="132"/>
      <c r="FCV3220" s="132"/>
      <c r="FCW3220" s="132"/>
      <c r="FCX3220" s="132"/>
      <c r="FCY3220" s="132"/>
      <c r="FCZ3220" s="132"/>
      <c r="FDA3220" s="132"/>
      <c r="FDB3220" s="132"/>
      <c r="FDC3220" s="132"/>
      <c r="FDD3220" s="132"/>
      <c r="FDE3220" s="132"/>
      <c r="FDF3220" s="132"/>
      <c r="FDG3220" s="132"/>
      <c r="FDH3220" s="132"/>
      <c r="FDI3220" s="132"/>
      <c r="FDJ3220" s="132"/>
      <c r="FDK3220" s="132"/>
      <c r="FDL3220" s="132"/>
      <c r="FDM3220" s="132"/>
      <c r="FDN3220" s="132"/>
      <c r="FDO3220" s="132"/>
      <c r="FDP3220" s="132"/>
      <c r="FDQ3220" s="132"/>
      <c r="FDR3220" s="132"/>
      <c r="FDS3220" s="132"/>
      <c r="FDT3220" s="132"/>
      <c r="FDU3220" s="132"/>
      <c r="FDV3220" s="132"/>
      <c r="FDW3220" s="132"/>
      <c r="FDX3220" s="132"/>
      <c r="FDY3220" s="132"/>
      <c r="FDZ3220" s="132"/>
      <c r="FEA3220" s="132"/>
      <c r="FEB3220" s="132"/>
      <c r="FEC3220" s="132"/>
      <c r="FED3220" s="132"/>
      <c r="FEE3220" s="132"/>
      <c r="FEF3220" s="132"/>
      <c r="FEG3220" s="132"/>
      <c r="FEH3220" s="132"/>
      <c r="FEI3220" s="132"/>
      <c r="FEJ3220" s="132"/>
      <c r="FEK3220" s="132"/>
      <c r="FEL3220" s="132"/>
      <c r="FEM3220" s="132"/>
      <c r="FEN3220" s="132"/>
      <c r="FEO3220" s="132"/>
      <c r="FEP3220" s="132"/>
      <c r="FEQ3220" s="132"/>
      <c r="FER3220" s="132"/>
      <c r="FES3220" s="132"/>
      <c r="FET3220" s="132"/>
      <c r="FEU3220" s="132"/>
      <c r="FEV3220" s="132"/>
      <c r="FEW3220" s="132"/>
      <c r="FEX3220" s="132"/>
      <c r="FEY3220" s="132"/>
      <c r="FEZ3220" s="132"/>
      <c r="FFA3220" s="132"/>
      <c r="FFB3220" s="132"/>
      <c r="FFC3220" s="132"/>
      <c r="FFD3220" s="132"/>
      <c r="FFE3220" s="132"/>
      <c r="FFF3220" s="132"/>
      <c r="FFG3220" s="132"/>
      <c r="FFH3220" s="132"/>
      <c r="FFI3220" s="132"/>
      <c r="FFJ3220" s="132"/>
      <c r="FFK3220" s="132"/>
      <c r="FFL3220" s="132"/>
      <c r="FFM3220" s="132"/>
      <c r="FFN3220" s="132"/>
      <c r="FFO3220" s="132"/>
      <c r="FFP3220" s="132"/>
      <c r="FFQ3220" s="132"/>
      <c r="FFR3220" s="132"/>
      <c r="FFS3220" s="132"/>
      <c r="FFT3220" s="132"/>
      <c r="FFU3220" s="132"/>
      <c r="FFV3220" s="132"/>
      <c r="FFW3220" s="132"/>
      <c r="FFX3220" s="132"/>
      <c r="FFY3220" s="132"/>
      <c r="FFZ3220" s="132"/>
      <c r="FGA3220" s="132"/>
      <c r="FGB3220" s="132"/>
      <c r="FGC3220" s="132"/>
      <c r="FGD3220" s="132"/>
      <c r="FGE3220" s="132"/>
      <c r="FGF3220" s="132"/>
      <c r="FGG3220" s="132"/>
      <c r="FGH3220" s="132"/>
      <c r="FGI3220" s="132"/>
      <c r="FGJ3220" s="132"/>
      <c r="FGK3220" s="132"/>
      <c r="FGL3220" s="132"/>
      <c r="FGM3220" s="132"/>
      <c r="FGN3220" s="132"/>
      <c r="FGO3220" s="132"/>
      <c r="FGP3220" s="132"/>
      <c r="FGQ3220" s="132"/>
      <c r="FGR3220" s="132"/>
      <c r="FGS3220" s="132"/>
      <c r="FGT3220" s="132"/>
      <c r="FGU3220" s="132"/>
      <c r="FGV3220" s="132"/>
      <c r="FGW3220" s="132"/>
      <c r="FGX3220" s="132"/>
      <c r="FGY3220" s="132"/>
      <c r="FGZ3220" s="132"/>
      <c r="FHA3220" s="132"/>
      <c r="FHB3220" s="132"/>
      <c r="FHC3220" s="132"/>
      <c r="FHD3220" s="132"/>
      <c r="FHE3220" s="132"/>
      <c r="FHF3220" s="132"/>
      <c r="FHG3220" s="132"/>
      <c r="FHH3220" s="132"/>
      <c r="FHI3220" s="132"/>
      <c r="FHJ3220" s="132"/>
      <c r="FHK3220" s="132"/>
      <c r="FHL3220" s="132"/>
      <c r="FHM3220" s="132"/>
      <c r="FHN3220" s="132"/>
      <c r="FHO3220" s="132"/>
      <c r="FHP3220" s="132"/>
      <c r="FHQ3220" s="132"/>
      <c r="FHR3220" s="132"/>
      <c r="FHS3220" s="132"/>
      <c r="FHT3220" s="132"/>
      <c r="FHU3220" s="132"/>
      <c r="FHV3220" s="132"/>
      <c r="FHW3220" s="132"/>
      <c r="FHX3220" s="132"/>
      <c r="FHY3220" s="132"/>
      <c r="FHZ3220" s="132"/>
      <c r="FIA3220" s="132"/>
      <c r="FIB3220" s="132"/>
      <c r="FIC3220" s="132"/>
      <c r="FID3220" s="132"/>
      <c r="FIE3220" s="132"/>
      <c r="FIF3220" s="132"/>
      <c r="FIG3220" s="132"/>
      <c r="FIH3220" s="132"/>
      <c r="FII3220" s="132"/>
      <c r="FIJ3220" s="132"/>
      <c r="FIK3220" s="132"/>
      <c r="FIL3220" s="132"/>
      <c r="FIM3220" s="132"/>
      <c r="FIN3220" s="132"/>
      <c r="FIO3220" s="132"/>
      <c r="FIP3220" s="132"/>
      <c r="FIQ3220" s="132"/>
      <c r="FIR3220" s="132"/>
      <c r="FIS3220" s="132"/>
      <c r="FIT3220" s="132"/>
      <c r="FIU3220" s="132"/>
      <c r="FIV3220" s="132"/>
      <c r="FIW3220" s="132"/>
      <c r="FIX3220" s="132"/>
      <c r="FIY3220" s="132"/>
      <c r="FIZ3220" s="132"/>
      <c r="FJA3220" s="132"/>
      <c r="FJB3220" s="132"/>
      <c r="FJC3220" s="132"/>
      <c r="FJD3220" s="132"/>
      <c r="FJE3220" s="132"/>
      <c r="FJF3220" s="132"/>
      <c r="FJG3220" s="132"/>
      <c r="FJH3220" s="132"/>
      <c r="FJI3220" s="132"/>
      <c r="FJJ3220" s="132"/>
      <c r="FJK3220" s="132"/>
      <c r="FJL3220" s="132"/>
      <c r="FJM3220" s="132"/>
      <c r="FJN3220" s="132"/>
      <c r="FJO3220" s="132"/>
      <c r="FJP3220" s="132"/>
      <c r="FJQ3220" s="132"/>
      <c r="FJR3220" s="132"/>
      <c r="FJS3220" s="132"/>
      <c r="FJT3220" s="132"/>
      <c r="FJU3220" s="132"/>
      <c r="FJV3220" s="132"/>
      <c r="FJW3220" s="132"/>
      <c r="FJX3220" s="132"/>
      <c r="FJY3220" s="132"/>
      <c r="FJZ3220" s="132"/>
      <c r="FKA3220" s="132"/>
      <c r="FKB3220" s="132"/>
      <c r="FKC3220" s="132"/>
      <c r="FKD3220" s="132"/>
      <c r="FKE3220" s="132"/>
      <c r="FKF3220" s="132"/>
      <c r="FKG3220" s="132"/>
      <c r="FKH3220" s="132"/>
      <c r="FKI3220" s="132"/>
      <c r="FKJ3220" s="132"/>
      <c r="FKK3220" s="132"/>
      <c r="FKL3220" s="132"/>
      <c r="FKM3220" s="132"/>
      <c r="FKN3220" s="132"/>
      <c r="FKO3220" s="132"/>
      <c r="FKP3220" s="132"/>
      <c r="FKQ3220" s="132"/>
      <c r="FKR3220" s="132"/>
      <c r="FKS3220" s="132"/>
      <c r="FKT3220" s="132"/>
      <c r="FKU3220" s="132"/>
      <c r="FKV3220" s="132"/>
      <c r="FKW3220" s="132"/>
      <c r="FKX3220" s="132"/>
      <c r="FKY3220" s="132"/>
      <c r="FKZ3220" s="132"/>
      <c r="FLA3220" s="132"/>
      <c r="FLB3220" s="132"/>
      <c r="FLC3220" s="132"/>
      <c r="FLD3220" s="132"/>
      <c r="FLE3220" s="132"/>
      <c r="FLF3220" s="132"/>
      <c r="FLG3220" s="132"/>
      <c r="FLH3220" s="132"/>
      <c r="FLI3220" s="132"/>
      <c r="FLJ3220" s="132"/>
      <c r="FLK3220" s="132"/>
      <c r="FLL3220" s="132"/>
      <c r="FLM3220" s="132"/>
      <c r="FLN3220" s="132"/>
      <c r="FLO3220" s="132"/>
      <c r="FLP3220" s="132"/>
      <c r="FLQ3220" s="132"/>
      <c r="FLR3220" s="132"/>
      <c r="FLS3220" s="132"/>
      <c r="FLT3220" s="132"/>
      <c r="FLU3220" s="132"/>
      <c r="FLV3220" s="132"/>
      <c r="FLW3220" s="132"/>
      <c r="FLX3220" s="132"/>
      <c r="FLY3220" s="132"/>
      <c r="FLZ3220" s="132"/>
      <c r="FMA3220" s="132"/>
      <c r="FMB3220" s="132"/>
      <c r="FMC3220" s="132"/>
      <c r="FMD3220" s="132"/>
      <c r="FME3220" s="132"/>
      <c r="FMF3220" s="132"/>
      <c r="FMG3220" s="132"/>
      <c r="FMH3220" s="132"/>
      <c r="FMI3220" s="132"/>
      <c r="FMJ3220" s="132"/>
      <c r="FMK3220" s="132"/>
      <c r="FML3220" s="132"/>
      <c r="FMM3220" s="132"/>
      <c r="FMN3220" s="132"/>
      <c r="FMO3220" s="132"/>
      <c r="FMP3220" s="132"/>
      <c r="FMQ3220" s="132"/>
      <c r="FMR3220" s="132"/>
      <c r="FMS3220" s="132"/>
      <c r="FMT3220" s="132"/>
      <c r="FMU3220" s="132"/>
      <c r="FMV3220" s="132"/>
      <c r="FMW3220" s="132"/>
      <c r="FMX3220" s="132"/>
      <c r="FMY3220" s="132"/>
      <c r="FMZ3220" s="132"/>
      <c r="FNA3220" s="132"/>
      <c r="FNB3220" s="132"/>
      <c r="FNC3220" s="132"/>
      <c r="FND3220" s="132"/>
      <c r="FNE3220" s="132"/>
      <c r="FNF3220" s="132"/>
      <c r="FNG3220" s="132"/>
      <c r="FNH3220" s="132"/>
      <c r="FNI3220" s="132"/>
      <c r="FNJ3220" s="132"/>
      <c r="FNK3220" s="132"/>
      <c r="FNL3220" s="132"/>
      <c r="FNM3220" s="132"/>
      <c r="FNN3220" s="132"/>
      <c r="FNO3220" s="132"/>
      <c r="FNP3220" s="132"/>
      <c r="FNQ3220" s="132"/>
      <c r="FNR3220" s="132"/>
      <c r="FNS3220" s="132"/>
      <c r="FNT3220" s="132"/>
      <c r="FNU3220" s="132"/>
      <c r="FNV3220" s="132"/>
      <c r="FNW3220" s="132"/>
      <c r="FNX3220" s="132"/>
      <c r="FNY3220" s="132"/>
      <c r="FNZ3220" s="132"/>
      <c r="FOA3220" s="132"/>
      <c r="FOB3220" s="132"/>
      <c r="FOC3220" s="132"/>
      <c r="FOD3220" s="132"/>
      <c r="FOE3220" s="132"/>
      <c r="FOF3220" s="132"/>
      <c r="FOG3220" s="132"/>
      <c r="FOH3220" s="132"/>
      <c r="FOI3220" s="132"/>
      <c r="FOJ3220" s="132"/>
      <c r="FOK3220" s="132"/>
      <c r="FOL3220" s="132"/>
      <c r="FOM3220" s="132"/>
      <c r="FON3220" s="132"/>
      <c r="FOO3220" s="132"/>
      <c r="FOP3220" s="132"/>
      <c r="FOQ3220" s="132"/>
      <c r="FOR3220" s="132"/>
      <c r="FOS3220" s="132"/>
      <c r="FOT3220" s="132"/>
      <c r="FOU3220" s="132"/>
      <c r="FOV3220" s="132"/>
      <c r="FOW3220" s="132"/>
      <c r="FOX3220" s="132"/>
      <c r="FOY3220" s="132"/>
      <c r="FOZ3220" s="132"/>
      <c r="FPA3220" s="132"/>
      <c r="FPB3220" s="132"/>
      <c r="FPC3220" s="132"/>
      <c r="FPD3220" s="132"/>
      <c r="FPE3220" s="132"/>
      <c r="FPF3220" s="132"/>
      <c r="FPG3220" s="132"/>
      <c r="FPH3220" s="132"/>
      <c r="FPI3220" s="132"/>
      <c r="FPJ3220" s="132"/>
      <c r="FPK3220" s="132"/>
      <c r="FPL3220" s="132"/>
      <c r="FPM3220" s="132"/>
      <c r="FPN3220" s="132"/>
      <c r="FPO3220" s="132"/>
      <c r="FPP3220" s="132"/>
      <c r="FPQ3220" s="132"/>
      <c r="FPR3220" s="132"/>
      <c r="FPS3220" s="132"/>
      <c r="FPT3220" s="132"/>
      <c r="FPU3220" s="132"/>
      <c r="FPV3220" s="132"/>
      <c r="FPW3220" s="132"/>
      <c r="FPX3220" s="132"/>
      <c r="FPY3220" s="132"/>
      <c r="FPZ3220" s="132"/>
      <c r="FQA3220" s="132"/>
      <c r="FQB3220" s="132"/>
      <c r="FQC3220" s="132"/>
      <c r="FQD3220" s="132"/>
      <c r="FQE3220" s="132"/>
      <c r="FQF3220" s="132"/>
      <c r="FQG3220" s="132"/>
      <c r="FQH3220" s="132"/>
      <c r="FQI3220" s="132"/>
      <c r="FQJ3220" s="132"/>
      <c r="FQK3220" s="132"/>
      <c r="FQL3220" s="132"/>
      <c r="FQM3220" s="132"/>
      <c r="FQN3220" s="132"/>
      <c r="FQO3220" s="132"/>
      <c r="FQP3220" s="132"/>
      <c r="FQQ3220" s="132"/>
      <c r="FQR3220" s="132"/>
      <c r="FQS3220" s="132"/>
      <c r="FQT3220" s="132"/>
      <c r="FQU3220" s="132"/>
      <c r="FQV3220" s="132"/>
      <c r="FQW3220" s="132"/>
      <c r="FQX3220" s="132"/>
      <c r="FQY3220" s="132"/>
      <c r="FQZ3220" s="132"/>
      <c r="FRA3220" s="132"/>
      <c r="FRB3220" s="132"/>
      <c r="FRC3220" s="132"/>
      <c r="FRD3220" s="132"/>
      <c r="FRE3220" s="132"/>
      <c r="FRF3220" s="132"/>
      <c r="FRG3220" s="132"/>
      <c r="FRH3220" s="132"/>
      <c r="FRI3220" s="132"/>
      <c r="FRJ3220" s="132"/>
      <c r="FRK3220" s="132"/>
      <c r="FRL3220" s="132"/>
      <c r="FRM3220" s="132"/>
      <c r="FRN3220" s="132"/>
      <c r="FRO3220" s="132"/>
      <c r="FRP3220" s="132"/>
      <c r="FRQ3220" s="132"/>
      <c r="FRR3220" s="132"/>
      <c r="FRS3220" s="132"/>
      <c r="FRT3220" s="132"/>
      <c r="FRU3220" s="132"/>
      <c r="FRV3220" s="132"/>
      <c r="FRW3220" s="132"/>
      <c r="FRX3220" s="132"/>
      <c r="FRY3220" s="132"/>
      <c r="FRZ3220" s="132"/>
      <c r="FSA3220" s="132"/>
      <c r="FSB3220" s="132"/>
      <c r="FSC3220" s="132"/>
      <c r="FSD3220" s="132"/>
      <c r="FSE3220" s="132"/>
      <c r="FSF3220" s="132"/>
      <c r="FSG3220" s="132"/>
      <c r="FSH3220" s="132"/>
      <c r="FSI3220" s="132"/>
      <c r="FSJ3220" s="132"/>
      <c r="FSK3220" s="132"/>
      <c r="FSL3220" s="132"/>
      <c r="FSM3220" s="132"/>
      <c r="FSN3220" s="132"/>
      <c r="FSO3220" s="132"/>
      <c r="FSP3220" s="132"/>
      <c r="FSQ3220" s="132"/>
      <c r="FSR3220" s="132"/>
      <c r="FSS3220" s="132"/>
      <c r="FST3220" s="132"/>
      <c r="FSU3220" s="132"/>
      <c r="FSV3220" s="132"/>
      <c r="FSW3220" s="132"/>
      <c r="FSX3220" s="132"/>
      <c r="FSY3220" s="132"/>
      <c r="FSZ3220" s="132"/>
      <c r="FTA3220" s="132"/>
      <c r="FTB3220" s="132"/>
      <c r="FTC3220" s="132"/>
      <c r="FTD3220" s="132"/>
      <c r="FTE3220" s="132"/>
      <c r="FTF3220" s="132"/>
      <c r="FTG3220" s="132"/>
      <c r="FTH3220" s="132"/>
      <c r="FTI3220" s="132"/>
      <c r="FTJ3220" s="132"/>
      <c r="FTK3220" s="132"/>
      <c r="FTL3220" s="132"/>
      <c r="FTM3220" s="132"/>
      <c r="FTN3220" s="132"/>
      <c r="FTO3220" s="132"/>
      <c r="FTP3220" s="132"/>
      <c r="FTQ3220" s="132"/>
      <c r="FTR3220" s="132"/>
      <c r="FTS3220" s="132"/>
      <c r="FTT3220" s="132"/>
      <c r="FTU3220" s="132"/>
      <c r="FTV3220" s="132"/>
      <c r="FTW3220" s="132"/>
      <c r="FTX3220" s="132"/>
      <c r="FTY3220" s="132"/>
      <c r="FTZ3220" s="132"/>
      <c r="FUA3220" s="132"/>
      <c r="FUB3220" s="132"/>
      <c r="FUC3220" s="132"/>
      <c r="FUD3220" s="132"/>
      <c r="FUE3220" s="132"/>
      <c r="FUF3220" s="132"/>
      <c r="FUG3220" s="132"/>
      <c r="FUH3220" s="132"/>
      <c r="FUI3220" s="132"/>
      <c r="FUJ3220" s="132"/>
      <c r="FUK3220" s="132"/>
      <c r="FUL3220" s="132"/>
      <c r="FUM3220" s="132"/>
      <c r="FUN3220" s="132"/>
      <c r="FUO3220" s="132"/>
      <c r="FUP3220" s="132"/>
      <c r="FUQ3220" s="132"/>
      <c r="FUR3220" s="132"/>
      <c r="FUS3220" s="132"/>
      <c r="FUT3220" s="132"/>
      <c r="FUU3220" s="132"/>
      <c r="FUV3220" s="132"/>
      <c r="FUW3220" s="132"/>
      <c r="FUX3220" s="132"/>
      <c r="FUY3220" s="132"/>
      <c r="FUZ3220" s="132"/>
      <c r="FVA3220" s="132"/>
      <c r="FVB3220" s="132"/>
      <c r="FVC3220" s="132"/>
      <c r="FVD3220" s="132"/>
      <c r="FVE3220" s="132"/>
      <c r="FVF3220" s="132"/>
      <c r="FVG3220" s="132"/>
      <c r="FVH3220" s="132"/>
      <c r="FVI3220" s="132"/>
      <c r="FVJ3220" s="132"/>
      <c r="FVK3220" s="132"/>
      <c r="FVL3220" s="132"/>
      <c r="FVM3220" s="132"/>
      <c r="FVN3220" s="132"/>
      <c r="FVO3220" s="132"/>
      <c r="FVP3220" s="132"/>
      <c r="FVQ3220" s="132"/>
      <c r="FVR3220" s="132"/>
      <c r="FVS3220" s="132"/>
      <c r="FVT3220" s="132"/>
      <c r="FVU3220" s="132"/>
      <c r="FVV3220" s="132"/>
      <c r="FVW3220" s="132"/>
      <c r="FVX3220" s="132"/>
      <c r="FVY3220" s="132"/>
      <c r="FVZ3220" s="132"/>
      <c r="FWA3220" s="132"/>
      <c r="FWB3220" s="132"/>
      <c r="FWC3220" s="132"/>
      <c r="FWD3220" s="132"/>
      <c r="FWE3220" s="132"/>
      <c r="FWF3220" s="132"/>
      <c r="FWG3220" s="132"/>
      <c r="FWH3220" s="132"/>
      <c r="FWI3220" s="132"/>
      <c r="FWJ3220" s="132"/>
      <c r="FWK3220" s="132"/>
      <c r="FWL3220" s="132"/>
      <c r="FWM3220" s="132"/>
      <c r="FWN3220" s="132"/>
      <c r="FWO3220" s="132"/>
      <c r="FWP3220" s="132"/>
      <c r="FWQ3220" s="132"/>
      <c r="FWR3220" s="132"/>
      <c r="FWS3220" s="132"/>
      <c r="FWT3220" s="132"/>
      <c r="FWU3220" s="132"/>
      <c r="FWV3220" s="132"/>
      <c r="FWW3220" s="132"/>
      <c r="FWX3220" s="132"/>
      <c r="FWY3220" s="132"/>
      <c r="FWZ3220" s="132"/>
      <c r="FXA3220" s="132"/>
      <c r="FXB3220" s="132"/>
      <c r="FXC3220" s="132"/>
      <c r="FXD3220" s="132"/>
      <c r="FXE3220" s="132"/>
      <c r="FXF3220" s="132"/>
      <c r="FXG3220" s="132"/>
      <c r="FXH3220" s="132"/>
      <c r="FXI3220" s="132"/>
      <c r="FXJ3220" s="132"/>
      <c r="FXK3220" s="132"/>
      <c r="FXL3220" s="132"/>
      <c r="FXM3220" s="132"/>
      <c r="FXN3220" s="132"/>
      <c r="FXO3220" s="132"/>
      <c r="FXP3220" s="132"/>
      <c r="FXQ3220" s="132"/>
      <c r="FXR3220" s="132"/>
      <c r="FXS3220" s="132"/>
      <c r="FXT3220" s="132"/>
      <c r="FXU3220" s="132"/>
      <c r="FXV3220" s="132"/>
      <c r="FXW3220" s="132"/>
      <c r="FXX3220" s="132"/>
      <c r="FXY3220" s="132"/>
      <c r="FXZ3220" s="132"/>
      <c r="FYA3220" s="132"/>
      <c r="FYB3220" s="132"/>
      <c r="FYC3220" s="132"/>
      <c r="FYD3220" s="132"/>
      <c r="FYE3220" s="132"/>
      <c r="FYF3220" s="132"/>
      <c r="FYG3220" s="132"/>
      <c r="FYH3220" s="132"/>
      <c r="FYI3220" s="132"/>
      <c r="FYJ3220" s="132"/>
      <c r="FYK3220" s="132"/>
      <c r="FYL3220" s="132"/>
      <c r="FYM3220" s="132"/>
      <c r="FYN3220" s="132"/>
      <c r="FYO3220" s="132"/>
      <c r="FYP3220" s="132"/>
      <c r="FYQ3220" s="132"/>
      <c r="FYR3220" s="132"/>
      <c r="FYS3220" s="132"/>
      <c r="FYT3220" s="132"/>
      <c r="FYU3220" s="132"/>
      <c r="FYV3220" s="132"/>
      <c r="FYW3220" s="132"/>
      <c r="FYX3220" s="132"/>
      <c r="FYY3220" s="132"/>
      <c r="FYZ3220" s="132"/>
      <c r="FZA3220" s="132"/>
      <c r="FZB3220" s="132"/>
      <c r="FZC3220" s="132"/>
      <c r="FZD3220" s="132"/>
      <c r="FZE3220" s="132"/>
      <c r="FZF3220" s="132"/>
      <c r="FZG3220" s="132"/>
      <c r="FZH3220" s="132"/>
      <c r="FZI3220" s="132"/>
      <c r="FZJ3220" s="132"/>
      <c r="FZK3220" s="132"/>
      <c r="FZL3220" s="132"/>
      <c r="FZM3220" s="132"/>
      <c r="FZN3220" s="132"/>
      <c r="FZO3220" s="132"/>
      <c r="FZP3220" s="132"/>
      <c r="FZQ3220" s="132"/>
      <c r="FZR3220" s="132"/>
      <c r="FZS3220" s="132"/>
      <c r="FZT3220" s="132"/>
      <c r="FZU3220" s="132"/>
      <c r="FZV3220" s="132"/>
      <c r="FZW3220" s="132"/>
      <c r="FZX3220" s="132"/>
      <c r="FZY3220" s="132"/>
      <c r="FZZ3220" s="132"/>
      <c r="GAA3220" s="132"/>
      <c r="GAB3220" s="132"/>
      <c r="GAC3220" s="132"/>
      <c r="GAD3220" s="132"/>
      <c r="GAE3220" s="132"/>
      <c r="GAF3220" s="132"/>
      <c r="GAG3220" s="132"/>
      <c r="GAH3220" s="132"/>
      <c r="GAI3220" s="132"/>
      <c r="GAJ3220" s="132"/>
      <c r="GAK3220" s="132"/>
      <c r="GAL3220" s="132"/>
      <c r="GAM3220" s="132"/>
      <c r="GAN3220" s="132"/>
      <c r="GAO3220" s="132"/>
      <c r="GAP3220" s="132"/>
      <c r="GAQ3220" s="132"/>
      <c r="GAR3220" s="132"/>
      <c r="GAS3220" s="132"/>
      <c r="GAT3220" s="132"/>
      <c r="GAU3220" s="132"/>
      <c r="GAV3220" s="132"/>
      <c r="GAW3220" s="132"/>
      <c r="GAX3220" s="132"/>
      <c r="GAY3220" s="132"/>
      <c r="GAZ3220" s="132"/>
      <c r="GBA3220" s="132"/>
      <c r="GBB3220" s="132"/>
      <c r="GBC3220" s="132"/>
      <c r="GBD3220" s="132"/>
      <c r="GBE3220" s="132"/>
      <c r="GBF3220" s="132"/>
      <c r="GBG3220" s="132"/>
      <c r="GBH3220" s="132"/>
      <c r="GBI3220" s="132"/>
      <c r="GBJ3220" s="132"/>
      <c r="GBK3220" s="132"/>
      <c r="GBL3220" s="132"/>
      <c r="GBM3220" s="132"/>
      <c r="GBN3220" s="132"/>
      <c r="GBO3220" s="132"/>
      <c r="GBP3220" s="132"/>
      <c r="GBQ3220" s="132"/>
      <c r="GBR3220" s="132"/>
      <c r="GBS3220" s="132"/>
      <c r="GBT3220" s="132"/>
      <c r="GBU3220" s="132"/>
      <c r="GBV3220" s="132"/>
      <c r="GBW3220" s="132"/>
      <c r="GBX3220" s="132"/>
      <c r="GBY3220" s="132"/>
      <c r="GBZ3220" s="132"/>
      <c r="GCA3220" s="132"/>
      <c r="GCB3220" s="132"/>
      <c r="GCC3220" s="132"/>
      <c r="GCD3220" s="132"/>
      <c r="GCE3220" s="132"/>
      <c r="GCF3220" s="132"/>
      <c r="GCG3220" s="132"/>
      <c r="GCH3220" s="132"/>
      <c r="GCI3220" s="132"/>
      <c r="GCJ3220" s="132"/>
      <c r="GCK3220" s="132"/>
      <c r="GCL3220" s="132"/>
      <c r="GCM3220" s="132"/>
      <c r="GCN3220" s="132"/>
      <c r="GCO3220" s="132"/>
      <c r="GCP3220" s="132"/>
      <c r="GCQ3220" s="132"/>
      <c r="GCR3220" s="132"/>
      <c r="GCS3220" s="132"/>
      <c r="GCT3220" s="132"/>
      <c r="GCU3220" s="132"/>
      <c r="GCV3220" s="132"/>
      <c r="GCW3220" s="132"/>
      <c r="GCX3220" s="132"/>
      <c r="GCY3220" s="132"/>
      <c r="GCZ3220" s="132"/>
      <c r="GDA3220" s="132"/>
      <c r="GDB3220" s="132"/>
      <c r="GDC3220" s="132"/>
      <c r="GDD3220" s="132"/>
      <c r="GDE3220" s="132"/>
      <c r="GDF3220" s="132"/>
      <c r="GDG3220" s="132"/>
      <c r="GDH3220" s="132"/>
      <c r="GDI3220" s="132"/>
      <c r="GDJ3220" s="132"/>
      <c r="GDK3220" s="132"/>
      <c r="GDL3220" s="132"/>
      <c r="GDM3220" s="132"/>
      <c r="GDN3220" s="132"/>
      <c r="GDO3220" s="132"/>
      <c r="GDP3220" s="132"/>
      <c r="GDQ3220" s="132"/>
      <c r="GDR3220" s="132"/>
      <c r="GDS3220" s="132"/>
      <c r="GDT3220" s="132"/>
      <c r="GDU3220" s="132"/>
      <c r="GDV3220" s="132"/>
      <c r="GDW3220" s="132"/>
      <c r="GDX3220" s="132"/>
      <c r="GDY3220" s="132"/>
      <c r="GDZ3220" s="132"/>
      <c r="GEA3220" s="132"/>
      <c r="GEB3220" s="132"/>
      <c r="GEC3220" s="132"/>
      <c r="GED3220" s="132"/>
      <c r="GEE3220" s="132"/>
      <c r="GEF3220" s="132"/>
      <c r="GEG3220" s="132"/>
      <c r="GEH3220" s="132"/>
      <c r="GEI3220" s="132"/>
      <c r="GEJ3220" s="132"/>
      <c r="GEK3220" s="132"/>
      <c r="GEL3220" s="132"/>
      <c r="GEM3220" s="132"/>
      <c r="GEN3220" s="132"/>
      <c r="GEO3220" s="132"/>
      <c r="GEP3220" s="132"/>
      <c r="GEQ3220" s="132"/>
      <c r="GER3220" s="132"/>
      <c r="GES3220" s="132"/>
      <c r="GET3220" s="132"/>
      <c r="GEU3220" s="132"/>
      <c r="GEV3220" s="132"/>
      <c r="GEW3220" s="132"/>
      <c r="GEX3220" s="132"/>
      <c r="GEY3220" s="132"/>
      <c r="GEZ3220" s="132"/>
      <c r="GFA3220" s="132"/>
      <c r="GFB3220" s="132"/>
      <c r="GFC3220" s="132"/>
      <c r="GFD3220" s="132"/>
      <c r="GFE3220" s="132"/>
      <c r="GFF3220" s="132"/>
      <c r="GFG3220" s="132"/>
      <c r="GFH3220" s="132"/>
      <c r="GFI3220" s="132"/>
      <c r="GFJ3220" s="132"/>
      <c r="GFK3220" s="132"/>
      <c r="GFL3220" s="132"/>
      <c r="GFM3220" s="132"/>
      <c r="GFN3220" s="132"/>
      <c r="GFO3220" s="132"/>
      <c r="GFP3220" s="132"/>
      <c r="GFQ3220" s="132"/>
      <c r="GFR3220" s="132"/>
      <c r="GFS3220" s="132"/>
      <c r="GFT3220" s="132"/>
      <c r="GFU3220" s="132"/>
      <c r="GFV3220" s="132"/>
      <c r="GFW3220" s="132"/>
      <c r="GFX3220" s="132"/>
      <c r="GFY3220" s="132"/>
      <c r="GFZ3220" s="132"/>
      <c r="GGA3220" s="132"/>
      <c r="GGB3220" s="132"/>
      <c r="GGC3220" s="132"/>
      <c r="GGD3220" s="132"/>
      <c r="GGE3220" s="132"/>
      <c r="GGF3220" s="132"/>
      <c r="GGG3220" s="132"/>
      <c r="GGH3220" s="132"/>
      <c r="GGI3220" s="132"/>
      <c r="GGJ3220" s="132"/>
      <c r="GGK3220" s="132"/>
      <c r="GGL3220" s="132"/>
      <c r="GGM3220" s="132"/>
      <c r="GGN3220" s="132"/>
      <c r="GGO3220" s="132"/>
      <c r="GGP3220" s="132"/>
      <c r="GGQ3220" s="132"/>
      <c r="GGR3220" s="132"/>
      <c r="GGS3220" s="132"/>
      <c r="GGT3220" s="132"/>
      <c r="GGU3220" s="132"/>
      <c r="GGV3220" s="132"/>
      <c r="GGW3220" s="132"/>
      <c r="GGX3220" s="132"/>
      <c r="GGY3220" s="132"/>
      <c r="GGZ3220" s="132"/>
      <c r="GHA3220" s="132"/>
      <c r="GHB3220" s="132"/>
      <c r="GHC3220" s="132"/>
      <c r="GHD3220" s="132"/>
      <c r="GHE3220" s="132"/>
      <c r="GHF3220" s="132"/>
      <c r="GHG3220" s="132"/>
      <c r="GHH3220" s="132"/>
      <c r="GHI3220" s="132"/>
      <c r="GHJ3220" s="132"/>
      <c r="GHK3220" s="132"/>
      <c r="GHL3220" s="132"/>
      <c r="GHM3220" s="132"/>
      <c r="GHN3220" s="132"/>
      <c r="GHO3220" s="132"/>
      <c r="GHP3220" s="132"/>
      <c r="GHQ3220" s="132"/>
      <c r="GHR3220" s="132"/>
      <c r="GHS3220" s="132"/>
      <c r="GHT3220" s="132"/>
      <c r="GHU3220" s="132"/>
      <c r="GHV3220" s="132"/>
      <c r="GHW3220" s="132"/>
      <c r="GHX3220" s="132"/>
      <c r="GHY3220" s="132"/>
      <c r="GHZ3220" s="132"/>
      <c r="GIA3220" s="132"/>
      <c r="GIB3220" s="132"/>
      <c r="GIC3220" s="132"/>
      <c r="GID3220" s="132"/>
      <c r="GIE3220" s="132"/>
      <c r="GIF3220" s="132"/>
      <c r="GIG3220" s="132"/>
      <c r="GIH3220" s="132"/>
      <c r="GII3220" s="132"/>
      <c r="GIJ3220" s="132"/>
      <c r="GIK3220" s="132"/>
      <c r="GIL3220" s="132"/>
      <c r="GIM3220" s="132"/>
      <c r="GIN3220" s="132"/>
      <c r="GIO3220" s="132"/>
      <c r="GIP3220" s="132"/>
      <c r="GIQ3220" s="132"/>
      <c r="GIR3220" s="132"/>
      <c r="GIS3220" s="132"/>
      <c r="GIT3220" s="132"/>
      <c r="GIU3220" s="132"/>
      <c r="GIV3220" s="132"/>
      <c r="GIW3220" s="132"/>
      <c r="GIX3220" s="132"/>
      <c r="GIY3220" s="132"/>
      <c r="GIZ3220" s="132"/>
      <c r="GJA3220" s="132"/>
      <c r="GJB3220" s="132"/>
      <c r="GJC3220" s="132"/>
      <c r="GJD3220" s="132"/>
      <c r="GJE3220" s="132"/>
      <c r="GJF3220" s="132"/>
      <c r="GJG3220" s="132"/>
      <c r="GJH3220" s="132"/>
      <c r="GJI3220" s="132"/>
      <c r="GJJ3220" s="132"/>
      <c r="GJK3220" s="132"/>
      <c r="GJL3220" s="132"/>
      <c r="GJM3220" s="132"/>
      <c r="GJN3220" s="132"/>
      <c r="GJO3220" s="132"/>
      <c r="GJP3220" s="132"/>
      <c r="GJQ3220" s="132"/>
      <c r="GJR3220" s="132"/>
      <c r="GJS3220" s="132"/>
      <c r="GJT3220" s="132"/>
      <c r="GJU3220" s="132"/>
      <c r="GJV3220" s="132"/>
      <c r="GJW3220" s="132"/>
      <c r="GJX3220" s="132"/>
      <c r="GJY3220" s="132"/>
      <c r="GJZ3220" s="132"/>
      <c r="GKA3220" s="132"/>
      <c r="GKB3220" s="132"/>
      <c r="GKC3220" s="132"/>
      <c r="GKD3220" s="132"/>
      <c r="GKE3220" s="132"/>
      <c r="GKF3220" s="132"/>
      <c r="GKG3220" s="132"/>
      <c r="GKH3220" s="132"/>
      <c r="GKI3220" s="132"/>
      <c r="GKJ3220" s="132"/>
      <c r="GKK3220" s="132"/>
      <c r="GKL3220" s="132"/>
      <c r="GKM3220" s="132"/>
      <c r="GKN3220" s="132"/>
      <c r="GKO3220" s="132"/>
      <c r="GKP3220" s="132"/>
      <c r="GKQ3220" s="132"/>
      <c r="GKR3220" s="132"/>
      <c r="GKS3220" s="132"/>
      <c r="GKT3220" s="132"/>
      <c r="GKU3220" s="132"/>
      <c r="GKV3220" s="132"/>
      <c r="GKW3220" s="132"/>
      <c r="GKX3220" s="132"/>
      <c r="GKY3220" s="132"/>
      <c r="GKZ3220" s="132"/>
      <c r="GLA3220" s="132"/>
      <c r="GLB3220" s="132"/>
      <c r="GLC3220" s="132"/>
      <c r="GLD3220" s="132"/>
      <c r="GLE3220" s="132"/>
      <c r="GLF3220" s="132"/>
      <c r="GLG3220" s="132"/>
      <c r="GLH3220" s="132"/>
      <c r="GLI3220" s="132"/>
      <c r="GLJ3220" s="132"/>
      <c r="GLK3220" s="132"/>
      <c r="GLL3220" s="132"/>
      <c r="GLM3220" s="132"/>
      <c r="GLN3220" s="132"/>
      <c r="GLO3220" s="132"/>
      <c r="GLP3220" s="132"/>
      <c r="GLQ3220" s="132"/>
      <c r="GLR3220" s="132"/>
      <c r="GLS3220" s="132"/>
      <c r="GLT3220" s="132"/>
      <c r="GLU3220" s="132"/>
      <c r="GLV3220" s="132"/>
      <c r="GLW3220" s="132"/>
      <c r="GLX3220" s="132"/>
      <c r="GLY3220" s="132"/>
      <c r="GLZ3220" s="132"/>
      <c r="GMA3220" s="132"/>
      <c r="GMB3220" s="132"/>
      <c r="GMC3220" s="132"/>
      <c r="GMD3220" s="132"/>
      <c r="GME3220" s="132"/>
      <c r="GMF3220" s="132"/>
      <c r="GMG3220" s="132"/>
      <c r="GMH3220" s="132"/>
      <c r="GMI3220" s="132"/>
      <c r="GMJ3220" s="132"/>
      <c r="GMK3220" s="132"/>
      <c r="GML3220" s="132"/>
      <c r="GMM3220" s="132"/>
      <c r="GMN3220" s="132"/>
      <c r="GMO3220" s="132"/>
      <c r="GMP3220" s="132"/>
      <c r="GMQ3220" s="132"/>
      <c r="GMR3220" s="132"/>
      <c r="GMS3220" s="132"/>
      <c r="GMT3220" s="132"/>
      <c r="GMU3220" s="132"/>
      <c r="GMV3220" s="132"/>
      <c r="GMW3220" s="132"/>
      <c r="GMX3220" s="132"/>
      <c r="GMY3220" s="132"/>
      <c r="GMZ3220" s="132"/>
      <c r="GNA3220" s="132"/>
      <c r="GNB3220" s="132"/>
      <c r="GNC3220" s="132"/>
      <c r="GND3220" s="132"/>
      <c r="GNE3220" s="132"/>
      <c r="GNF3220" s="132"/>
      <c r="GNG3220" s="132"/>
      <c r="GNH3220" s="132"/>
      <c r="GNI3220" s="132"/>
      <c r="GNJ3220" s="132"/>
      <c r="GNK3220" s="132"/>
      <c r="GNL3220" s="132"/>
      <c r="GNM3220" s="132"/>
      <c r="GNN3220" s="132"/>
      <c r="GNO3220" s="132"/>
      <c r="GNP3220" s="132"/>
      <c r="GNQ3220" s="132"/>
      <c r="GNR3220" s="132"/>
      <c r="GNS3220" s="132"/>
      <c r="GNT3220" s="132"/>
      <c r="GNU3220" s="132"/>
      <c r="GNV3220" s="132"/>
      <c r="GNW3220" s="132"/>
      <c r="GNX3220" s="132"/>
      <c r="GNY3220" s="132"/>
      <c r="GNZ3220" s="132"/>
      <c r="GOA3220" s="132"/>
      <c r="GOB3220" s="132"/>
      <c r="GOC3220" s="132"/>
      <c r="GOD3220" s="132"/>
      <c r="GOE3220" s="132"/>
      <c r="GOF3220" s="132"/>
      <c r="GOG3220" s="132"/>
      <c r="GOH3220" s="132"/>
      <c r="GOI3220" s="132"/>
      <c r="GOJ3220" s="132"/>
      <c r="GOK3220" s="132"/>
      <c r="GOL3220" s="132"/>
      <c r="GOM3220" s="132"/>
      <c r="GON3220" s="132"/>
      <c r="GOO3220" s="132"/>
      <c r="GOP3220" s="132"/>
      <c r="GOQ3220" s="132"/>
      <c r="GOR3220" s="132"/>
      <c r="GOS3220" s="132"/>
      <c r="GOT3220" s="132"/>
      <c r="GOU3220" s="132"/>
      <c r="GOV3220" s="132"/>
      <c r="GOW3220" s="132"/>
      <c r="GOX3220" s="132"/>
      <c r="GOY3220" s="132"/>
      <c r="GOZ3220" s="132"/>
      <c r="GPA3220" s="132"/>
      <c r="GPB3220" s="132"/>
      <c r="GPC3220" s="132"/>
      <c r="GPD3220" s="132"/>
      <c r="GPE3220" s="132"/>
      <c r="GPF3220" s="132"/>
      <c r="GPG3220" s="132"/>
      <c r="GPH3220" s="132"/>
      <c r="GPI3220" s="132"/>
      <c r="GPJ3220" s="132"/>
      <c r="GPK3220" s="132"/>
      <c r="GPL3220" s="132"/>
      <c r="GPM3220" s="132"/>
      <c r="GPN3220" s="132"/>
      <c r="GPO3220" s="132"/>
      <c r="GPP3220" s="132"/>
      <c r="GPQ3220" s="132"/>
      <c r="GPR3220" s="132"/>
      <c r="GPS3220" s="132"/>
      <c r="GPT3220" s="132"/>
      <c r="GPU3220" s="132"/>
      <c r="GPV3220" s="132"/>
      <c r="GPW3220" s="132"/>
      <c r="GPX3220" s="132"/>
      <c r="GPY3220" s="132"/>
      <c r="GPZ3220" s="132"/>
      <c r="GQA3220" s="132"/>
      <c r="GQB3220" s="132"/>
      <c r="GQC3220" s="132"/>
      <c r="GQD3220" s="132"/>
      <c r="GQE3220" s="132"/>
      <c r="GQF3220" s="132"/>
      <c r="GQG3220" s="132"/>
      <c r="GQH3220" s="132"/>
      <c r="GQI3220" s="132"/>
      <c r="GQJ3220" s="132"/>
      <c r="GQK3220" s="132"/>
      <c r="GQL3220" s="132"/>
      <c r="GQM3220" s="132"/>
      <c r="GQN3220" s="132"/>
      <c r="GQO3220" s="132"/>
      <c r="GQP3220" s="132"/>
      <c r="GQQ3220" s="132"/>
      <c r="GQR3220" s="132"/>
      <c r="GQS3220" s="132"/>
      <c r="GQT3220" s="132"/>
      <c r="GQU3220" s="132"/>
      <c r="GQV3220" s="132"/>
      <c r="GQW3220" s="132"/>
      <c r="GQX3220" s="132"/>
      <c r="GQY3220" s="132"/>
      <c r="GQZ3220" s="132"/>
      <c r="GRA3220" s="132"/>
      <c r="GRB3220" s="132"/>
      <c r="GRC3220" s="132"/>
      <c r="GRD3220" s="132"/>
      <c r="GRE3220" s="132"/>
      <c r="GRF3220" s="132"/>
      <c r="GRG3220" s="132"/>
      <c r="GRH3220" s="132"/>
      <c r="GRI3220" s="132"/>
      <c r="GRJ3220" s="132"/>
      <c r="GRK3220" s="132"/>
      <c r="GRL3220" s="132"/>
      <c r="GRM3220" s="132"/>
      <c r="GRN3220" s="132"/>
      <c r="GRO3220" s="132"/>
      <c r="GRP3220" s="132"/>
      <c r="GRQ3220" s="132"/>
      <c r="GRR3220" s="132"/>
      <c r="GRS3220" s="132"/>
      <c r="GRT3220" s="132"/>
      <c r="GRU3220" s="132"/>
      <c r="GRV3220" s="132"/>
      <c r="GRW3220" s="132"/>
      <c r="GRX3220" s="132"/>
      <c r="GRY3220" s="132"/>
      <c r="GRZ3220" s="132"/>
      <c r="GSA3220" s="132"/>
      <c r="GSB3220" s="132"/>
      <c r="GSC3220" s="132"/>
      <c r="GSD3220" s="132"/>
      <c r="GSE3220" s="132"/>
      <c r="GSF3220" s="132"/>
      <c r="GSG3220" s="132"/>
      <c r="GSH3220" s="132"/>
      <c r="GSI3220" s="132"/>
      <c r="GSJ3220" s="132"/>
      <c r="GSK3220" s="132"/>
      <c r="GSL3220" s="132"/>
      <c r="GSM3220" s="132"/>
      <c r="GSN3220" s="132"/>
      <c r="GSO3220" s="132"/>
      <c r="GSP3220" s="132"/>
      <c r="GSQ3220" s="132"/>
      <c r="GSR3220" s="132"/>
      <c r="GSS3220" s="132"/>
      <c r="GST3220" s="132"/>
      <c r="GSU3220" s="132"/>
      <c r="GSV3220" s="132"/>
      <c r="GSW3220" s="132"/>
      <c r="GSX3220" s="132"/>
      <c r="GSY3220" s="132"/>
      <c r="GSZ3220" s="132"/>
      <c r="GTA3220" s="132"/>
      <c r="GTB3220" s="132"/>
      <c r="GTC3220" s="132"/>
      <c r="GTD3220" s="132"/>
      <c r="GTE3220" s="132"/>
      <c r="GTF3220" s="132"/>
      <c r="GTG3220" s="132"/>
      <c r="GTH3220" s="132"/>
      <c r="GTI3220" s="132"/>
      <c r="GTJ3220" s="132"/>
      <c r="GTK3220" s="132"/>
      <c r="GTL3220" s="132"/>
      <c r="GTM3220" s="132"/>
      <c r="GTN3220" s="132"/>
      <c r="GTO3220" s="132"/>
      <c r="GTP3220" s="132"/>
      <c r="GTQ3220" s="132"/>
      <c r="GTR3220" s="132"/>
      <c r="GTS3220" s="132"/>
      <c r="GTT3220" s="132"/>
      <c r="GTU3220" s="132"/>
      <c r="GTV3220" s="132"/>
      <c r="GTW3220" s="132"/>
      <c r="GTX3220" s="132"/>
      <c r="GTY3220" s="132"/>
      <c r="GTZ3220" s="132"/>
      <c r="GUA3220" s="132"/>
      <c r="GUB3220" s="132"/>
      <c r="GUC3220" s="132"/>
      <c r="GUD3220" s="132"/>
      <c r="GUE3220" s="132"/>
      <c r="GUF3220" s="132"/>
      <c r="GUG3220" s="132"/>
      <c r="GUH3220" s="132"/>
      <c r="GUI3220" s="132"/>
      <c r="GUJ3220" s="132"/>
      <c r="GUK3220" s="132"/>
      <c r="GUL3220" s="132"/>
      <c r="GUM3220" s="132"/>
      <c r="GUN3220" s="132"/>
      <c r="GUO3220" s="132"/>
      <c r="GUP3220" s="132"/>
      <c r="GUQ3220" s="132"/>
      <c r="GUR3220" s="132"/>
      <c r="GUS3220" s="132"/>
      <c r="GUT3220" s="132"/>
      <c r="GUU3220" s="132"/>
      <c r="GUV3220" s="132"/>
      <c r="GUW3220" s="132"/>
      <c r="GUX3220" s="132"/>
      <c r="GUY3220" s="132"/>
      <c r="GUZ3220" s="132"/>
      <c r="GVA3220" s="132"/>
      <c r="GVB3220" s="132"/>
      <c r="GVC3220" s="132"/>
      <c r="GVD3220" s="132"/>
      <c r="GVE3220" s="132"/>
      <c r="GVF3220" s="132"/>
      <c r="GVG3220" s="132"/>
      <c r="GVH3220" s="132"/>
      <c r="GVI3220" s="132"/>
      <c r="GVJ3220" s="132"/>
      <c r="GVK3220" s="132"/>
      <c r="GVL3220" s="132"/>
      <c r="GVM3220" s="132"/>
      <c r="GVN3220" s="132"/>
      <c r="GVO3220" s="132"/>
      <c r="GVP3220" s="132"/>
      <c r="GVQ3220" s="132"/>
      <c r="GVR3220" s="132"/>
      <c r="GVS3220" s="132"/>
      <c r="GVT3220" s="132"/>
      <c r="GVU3220" s="132"/>
      <c r="GVV3220" s="132"/>
      <c r="GVW3220" s="132"/>
      <c r="GVX3220" s="132"/>
      <c r="GVY3220" s="132"/>
      <c r="GVZ3220" s="132"/>
      <c r="GWA3220" s="132"/>
      <c r="GWB3220" s="132"/>
      <c r="GWC3220" s="132"/>
      <c r="GWD3220" s="132"/>
      <c r="GWE3220" s="132"/>
      <c r="GWF3220" s="132"/>
      <c r="GWG3220" s="132"/>
      <c r="GWH3220" s="132"/>
      <c r="GWI3220" s="132"/>
      <c r="GWJ3220" s="132"/>
      <c r="GWK3220" s="132"/>
      <c r="GWL3220" s="132"/>
      <c r="GWM3220" s="132"/>
      <c r="GWN3220" s="132"/>
      <c r="GWO3220" s="132"/>
      <c r="GWP3220" s="132"/>
      <c r="GWQ3220" s="132"/>
      <c r="GWR3220" s="132"/>
      <c r="GWS3220" s="132"/>
      <c r="GWT3220" s="132"/>
      <c r="GWU3220" s="132"/>
      <c r="GWV3220" s="132"/>
      <c r="GWW3220" s="132"/>
      <c r="GWX3220" s="132"/>
      <c r="GWY3220" s="132"/>
      <c r="GWZ3220" s="132"/>
      <c r="GXA3220" s="132"/>
      <c r="GXB3220" s="132"/>
      <c r="GXC3220" s="132"/>
      <c r="GXD3220" s="132"/>
      <c r="GXE3220" s="132"/>
      <c r="GXF3220" s="132"/>
      <c r="GXG3220" s="132"/>
      <c r="GXH3220" s="132"/>
      <c r="GXI3220" s="132"/>
      <c r="GXJ3220" s="132"/>
      <c r="GXK3220" s="132"/>
      <c r="GXL3220" s="132"/>
      <c r="GXM3220" s="132"/>
      <c r="GXN3220" s="132"/>
      <c r="GXO3220" s="132"/>
      <c r="GXP3220" s="132"/>
      <c r="GXQ3220" s="132"/>
      <c r="GXR3220" s="132"/>
      <c r="GXS3220" s="132"/>
      <c r="GXT3220" s="132"/>
      <c r="GXU3220" s="132"/>
      <c r="GXV3220" s="132"/>
      <c r="GXW3220" s="132"/>
      <c r="GXX3220" s="132"/>
      <c r="GXY3220" s="132"/>
      <c r="GXZ3220" s="132"/>
      <c r="GYA3220" s="132"/>
      <c r="GYB3220" s="132"/>
      <c r="GYC3220" s="132"/>
      <c r="GYD3220" s="132"/>
      <c r="GYE3220" s="132"/>
      <c r="GYF3220" s="132"/>
      <c r="GYG3220" s="132"/>
      <c r="GYH3220" s="132"/>
      <c r="GYI3220" s="132"/>
      <c r="GYJ3220" s="132"/>
      <c r="GYK3220" s="132"/>
      <c r="GYL3220" s="132"/>
      <c r="GYM3220" s="132"/>
      <c r="GYN3220" s="132"/>
      <c r="GYO3220" s="132"/>
      <c r="GYP3220" s="132"/>
      <c r="GYQ3220" s="132"/>
      <c r="GYR3220" s="132"/>
      <c r="GYS3220" s="132"/>
      <c r="GYT3220" s="132"/>
      <c r="GYU3220" s="132"/>
      <c r="GYV3220" s="132"/>
      <c r="GYW3220" s="132"/>
      <c r="GYX3220" s="132"/>
      <c r="GYY3220" s="132"/>
      <c r="GYZ3220" s="132"/>
      <c r="GZA3220" s="132"/>
      <c r="GZB3220" s="132"/>
      <c r="GZC3220" s="132"/>
      <c r="GZD3220" s="132"/>
      <c r="GZE3220" s="132"/>
      <c r="GZF3220" s="132"/>
      <c r="GZG3220" s="132"/>
      <c r="GZH3220" s="132"/>
      <c r="GZI3220" s="132"/>
      <c r="GZJ3220" s="132"/>
      <c r="GZK3220" s="132"/>
      <c r="GZL3220" s="132"/>
      <c r="GZM3220" s="132"/>
      <c r="GZN3220" s="132"/>
      <c r="GZO3220" s="132"/>
      <c r="GZP3220" s="132"/>
      <c r="GZQ3220" s="132"/>
      <c r="GZR3220" s="132"/>
      <c r="GZS3220" s="132"/>
      <c r="GZT3220" s="132"/>
      <c r="GZU3220" s="132"/>
      <c r="GZV3220" s="132"/>
      <c r="GZW3220" s="132"/>
      <c r="GZX3220" s="132"/>
      <c r="GZY3220" s="132"/>
      <c r="GZZ3220" s="132"/>
      <c r="HAA3220" s="132"/>
      <c r="HAB3220" s="132"/>
      <c r="HAC3220" s="132"/>
      <c r="HAD3220" s="132"/>
      <c r="HAE3220" s="132"/>
      <c r="HAF3220" s="132"/>
      <c r="HAG3220" s="132"/>
      <c r="HAH3220" s="132"/>
      <c r="HAI3220" s="132"/>
      <c r="HAJ3220" s="132"/>
      <c r="HAK3220" s="132"/>
      <c r="HAL3220" s="132"/>
      <c r="HAM3220" s="132"/>
      <c r="HAN3220" s="132"/>
      <c r="HAO3220" s="132"/>
      <c r="HAP3220" s="132"/>
      <c r="HAQ3220" s="132"/>
      <c r="HAR3220" s="132"/>
      <c r="HAS3220" s="132"/>
      <c r="HAT3220" s="132"/>
      <c r="HAU3220" s="132"/>
      <c r="HAV3220" s="132"/>
      <c r="HAW3220" s="132"/>
      <c r="HAX3220" s="132"/>
      <c r="HAY3220" s="132"/>
      <c r="HAZ3220" s="132"/>
      <c r="HBA3220" s="132"/>
      <c r="HBB3220" s="132"/>
      <c r="HBC3220" s="132"/>
      <c r="HBD3220" s="132"/>
      <c r="HBE3220" s="132"/>
      <c r="HBF3220" s="132"/>
      <c r="HBG3220" s="132"/>
      <c r="HBH3220" s="132"/>
      <c r="HBI3220" s="132"/>
      <c r="HBJ3220" s="132"/>
      <c r="HBK3220" s="132"/>
      <c r="HBL3220" s="132"/>
      <c r="HBM3220" s="132"/>
      <c r="HBN3220" s="132"/>
      <c r="HBO3220" s="132"/>
      <c r="HBP3220" s="132"/>
      <c r="HBQ3220" s="132"/>
      <c r="HBR3220" s="132"/>
      <c r="HBS3220" s="132"/>
      <c r="HBT3220" s="132"/>
      <c r="HBU3220" s="132"/>
      <c r="HBV3220" s="132"/>
      <c r="HBW3220" s="132"/>
      <c r="HBX3220" s="132"/>
      <c r="HBY3220" s="132"/>
      <c r="HBZ3220" s="132"/>
      <c r="HCA3220" s="132"/>
      <c r="HCB3220" s="132"/>
      <c r="HCC3220" s="132"/>
      <c r="HCD3220" s="132"/>
      <c r="HCE3220" s="132"/>
      <c r="HCF3220" s="132"/>
      <c r="HCG3220" s="132"/>
      <c r="HCH3220" s="132"/>
      <c r="HCI3220" s="132"/>
      <c r="HCJ3220" s="132"/>
      <c r="HCK3220" s="132"/>
      <c r="HCL3220" s="132"/>
      <c r="HCM3220" s="132"/>
      <c r="HCN3220" s="132"/>
      <c r="HCO3220" s="132"/>
      <c r="HCP3220" s="132"/>
      <c r="HCQ3220" s="132"/>
      <c r="HCR3220" s="132"/>
      <c r="HCS3220" s="132"/>
      <c r="HCT3220" s="132"/>
      <c r="HCU3220" s="132"/>
      <c r="HCV3220" s="132"/>
      <c r="HCW3220" s="132"/>
      <c r="HCX3220" s="132"/>
      <c r="HCY3220" s="132"/>
      <c r="HCZ3220" s="132"/>
      <c r="HDA3220" s="132"/>
      <c r="HDB3220" s="132"/>
      <c r="HDC3220" s="132"/>
      <c r="HDD3220" s="132"/>
      <c r="HDE3220" s="132"/>
      <c r="HDF3220" s="132"/>
      <c r="HDG3220" s="132"/>
      <c r="HDH3220" s="132"/>
      <c r="HDI3220" s="132"/>
      <c r="HDJ3220" s="132"/>
      <c r="HDK3220" s="132"/>
      <c r="HDL3220" s="132"/>
      <c r="HDM3220" s="132"/>
      <c r="HDN3220" s="132"/>
      <c r="HDO3220" s="132"/>
      <c r="HDP3220" s="132"/>
      <c r="HDQ3220" s="132"/>
      <c r="HDR3220" s="132"/>
      <c r="HDS3220" s="132"/>
      <c r="HDT3220" s="132"/>
      <c r="HDU3220" s="132"/>
      <c r="HDV3220" s="132"/>
      <c r="HDW3220" s="132"/>
      <c r="HDX3220" s="132"/>
      <c r="HDY3220" s="132"/>
      <c r="HDZ3220" s="132"/>
      <c r="HEA3220" s="132"/>
      <c r="HEB3220" s="132"/>
      <c r="HEC3220" s="132"/>
      <c r="HED3220" s="132"/>
      <c r="HEE3220" s="132"/>
      <c r="HEF3220" s="132"/>
      <c r="HEG3220" s="132"/>
      <c r="HEH3220" s="132"/>
      <c r="HEI3220" s="132"/>
      <c r="HEJ3220" s="132"/>
      <c r="HEK3220" s="132"/>
      <c r="HEL3220" s="132"/>
      <c r="HEM3220" s="132"/>
      <c r="HEN3220" s="132"/>
      <c r="HEO3220" s="132"/>
      <c r="HEP3220" s="132"/>
      <c r="HEQ3220" s="132"/>
      <c r="HER3220" s="132"/>
      <c r="HES3220" s="132"/>
      <c r="HET3220" s="132"/>
      <c r="HEU3220" s="132"/>
      <c r="HEV3220" s="132"/>
      <c r="HEW3220" s="132"/>
      <c r="HEX3220" s="132"/>
      <c r="HEY3220" s="132"/>
      <c r="HEZ3220" s="132"/>
      <c r="HFA3220" s="132"/>
      <c r="HFB3220" s="132"/>
      <c r="HFC3220" s="132"/>
      <c r="HFD3220" s="132"/>
      <c r="HFE3220" s="132"/>
      <c r="HFF3220" s="132"/>
      <c r="HFG3220" s="132"/>
      <c r="HFH3220" s="132"/>
      <c r="HFI3220" s="132"/>
      <c r="HFJ3220" s="132"/>
      <c r="HFK3220" s="132"/>
      <c r="HFL3220" s="132"/>
      <c r="HFM3220" s="132"/>
      <c r="HFN3220" s="132"/>
      <c r="HFO3220" s="132"/>
      <c r="HFP3220" s="132"/>
      <c r="HFQ3220" s="132"/>
      <c r="HFR3220" s="132"/>
      <c r="HFS3220" s="132"/>
      <c r="HFT3220" s="132"/>
      <c r="HFU3220" s="132"/>
      <c r="HFV3220" s="132"/>
      <c r="HFW3220" s="132"/>
      <c r="HFX3220" s="132"/>
      <c r="HFY3220" s="132"/>
      <c r="HFZ3220" s="132"/>
      <c r="HGA3220" s="132"/>
      <c r="HGB3220" s="132"/>
      <c r="HGC3220" s="132"/>
      <c r="HGD3220" s="132"/>
      <c r="HGE3220" s="132"/>
      <c r="HGF3220" s="132"/>
      <c r="HGG3220" s="132"/>
      <c r="HGH3220" s="132"/>
      <c r="HGI3220" s="132"/>
      <c r="HGJ3220" s="132"/>
      <c r="HGK3220" s="132"/>
      <c r="HGL3220" s="132"/>
      <c r="HGM3220" s="132"/>
      <c r="HGN3220" s="132"/>
      <c r="HGO3220" s="132"/>
      <c r="HGP3220" s="132"/>
      <c r="HGQ3220" s="132"/>
      <c r="HGR3220" s="132"/>
      <c r="HGS3220" s="132"/>
      <c r="HGT3220" s="132"/>
      <c r="HGU3220" s="132"/>
      <c r="HGV3220" s="132"/>
      <c r="HGW3220" s="132"/>
      <c r="HGX3220" s="132"/>
      <c r="HGY3220" s="132"/>
      <c r="HGZ3220" s="132"/>
      <c r="HHA3220" s="132"/>
      <c r="HHB3220" s="132"/>
      <c r="HHC3220" s="132"/>
      <c r="HHD3220" s="132"/>
      <c r="HHE3220" s="132"/>
      <c r="HHF3220" s="132"/>
      <c r="HHG3220" s="132"/>
      <c r="HHH3220" s="132"/>
      <c r="HHI3220" s="132"/>
      <c r="HHJ3220" s="132"/>
      <c r="HHK3220" s="132"/>
      <c r="HHL3220" s="132"/>
      <c r="HHM3220" s="132"/>
      <c r="HHN3220" s="132"/>
      <c r="HHO3220" s="132"/>
      <c r="HHP3220" s="132"/>
      <c r="HHQ3220" s="132"/>
      <c r="HHR3220" s="132"/>
      <c r="HHS3220" s="132"/>
      <c r="HHT3220" s="132"/>
      <c r="HHU3220" s="132"/>
      <c r="HHV3220" s="132"/>
      <c r="HHW3220" s="132"/>
      <c r="HHX3220" s="132"/>
      <c r="HHY3220" s="132"/>
      <c r="HHZ3220" s="132"/>
      <c r="HIA3220" s="132"/>
      <c r="HIB3220" s="132"/>
      <c r="HIC3220" s="132"/>
      <c r="HID3220" s="132"/>
      <c r="HIE3220" s="132"/>
      <c r="HIF3220" s="132"/>
      <c r="HIG3220" s="132"/>
      <c r="HIH3220" s="132"/>
      <c r="HII3220" s="132"/>
      <c r="HIJ3220" s="132"/>
      <c r="HIK3220" s="132"/>
      <c r="HIL3220" s="132"/>
      <c r="HIM3220" s="132"/>
      <c r="HIN3220" s="132"/>
      <c r="HIO3220" s="132"/>
      <c r="HIP3220" s="132"/>
      <c r="HIQ3220" s="132"/>
      <c r="HIR3220" s="132"/>
      <c r="HIS3220" s="132"/>
      <c r="HIT3220" s="132"/>
      <c r="HIU3220" s="132"/>
      <c r="HIV3220" s="132"/>
      <c r="HIW3220" s="132"/>
      <c r="HIX3220" s="132"/>
      <c r="HIY3220" s="132"/>
      <c r="HIZ3220" s="132"/>
      <c r="HJA3220" s="132"/>
      <c r="HJB3220" s="132"/>
      <c r="HJC3220" s="132"/>
      <c r="HJD3220" s="132"/>
      <c r="HJE3220" s="132"/>
      <c r="HJF3220" s="132"/>
      <c r="HJG3220" s="132"/>
      <c r="HJH3220" s="132"/>
      <c r="HJI3220" s="132"/>
      <c r="HJJ3220" s="132"/>
      <c r="HJK3220" s="132"/>
      <c r="HJL3220" s="132"/>
      <c r="HJM3220" s="132"/>
      <c r="HJN3220" s="132"/>
      <c r="HJO3220" s="132"/>
      <c r="HJP3220" s="132"/>
      <c r="HJQ3220" s="132"/>
      <c r="HJR3220" s="132"/>
      <c r="HJS3220" s="132"/>
      <c r="HJT3220" s="132"/>
      <c r="HJU3220" s="132"/>
      <c r="HJV3220" s="132"/>
      <c r="HJW3220" s="132"/>
      <c r="HJX3220" s="132"/>
      <c r="HJY3220" s="132"/>
      <c r="HJZ3220" s="132"/>
      <c r="HKA3220" s="132"/>
      <c r="HKB3220" s="132"/>
      <c r="HKC3220" s="132"/>
      <c r="HKD3220" s="132"/>
      <c r="HKE3220" s="132"/>
      <c r="HKF3220" s="132"/>
      <c r="HKG3220" s="132"/>
      <c r="HKH3220" s="132"/>
      <c r="HKI3220" s="132"/>
      <c r="HKJ3220" s="132"/>
      <c r="HKK3220" s="132"/>
      <c r="HKL3220" s="132"/>
      <c r="HKM3220" s="132"/>
      <c r="HKN3220" s="132"/>
      <c r="HKO3220" s="132"/>
      <c r="HKP3220" s="132"/>
      <c r="HKQ3220" s="132"/>
      <c r="HKR3220" s="132"/>
      <c r="HKS3220" s="132"/>
      <c r="HKT3220" s="132"/>
      <c r="HKU3220" s="132"/>
      <c r="HKV3220" s="132"/>
      <c r="HKW3220" s="132"/>
      <c r="HKX3220" s="132"/>
      <c r="HKY3220" s="132"/>
      <c r="HKZ3220" s="132"/>
      <c r="HLA3220" s="132"/>
      <c r="HLB3220" s="132"/>
      <c r="HLC3220" s="132"/>
      <c r="HLD3220" s="132"/>
      <c r="HLE3220" s="132"/>
      <c r="HLF3220" s="132"/>
      <c r="HLG3220" s="132"/>
      <c r="HLH3220" s="132"/>
      <c r="HLI3220" s="132"/>
      <c r="HLJ3220" s="132"/>
      <c r="HLK3220" s="132"/>
      <c r="HLL3220" s="132"/>
      <c r="HLM3220" s="132"/>
      <c r="HLN3220" s="132"/>
      <c r="HLO3220" s="132"/>
      <c r="HLP3220" s="132"/>
      <c r="HLQ3220" s="132"/>
      <c r="HLR3220" s="132"/>
      <c r="HLS3220" s="132"/>
      <c r="HLT3220" s="132"/>
      <c r="HLU3220" s="132"/>
      <c r="HLV3220" s="132"/>
      <c r="HLW3220" s="132"/>
      <c r="HLX3220" s="132"/>
      <c r="HLY3220" s="132"/>
      <c r="HLZ3220" s="132"/>
      <c r="HMA3220" s="132"/>
      <c r="HMB3220" s="132"/>
      <c r="HMC3220" s="132"/>
      <c r="HMD3220" s="132"/>
      <c r="HME3220" s="132"/>
      <c r="HMF3220" s="132"/>
      <c r="HMG3220" s="132"/>
      <c r="HMH3220" s="132"/>
      <c r="HMI3220" s="132"/>
      <c r="HMJ3220" s="132"/>
      <c r="HMK3220" s="132"/>
      <c r="HML3220" s="132"/>
      <c r="HMM3220" s="132"/>
      <c r="HMN3220" s="132"/>
      <c r="HMO3220" s="132"/>
      <c r="HMP3220" s="132"/>
      <c r="HMQ3220" s="132"/>
      <c r="HMR3220" s="132"/>
      <c r="HMS3220" s="132"/>
      <c r="HMT3220" s="132"/>
      <c r="HMU3220" s="132"/>
      <c r="HMV3220" s="132"/>
      <c r="HMW3220" s="132"/>
      <c r="HMX3220" s="132"/>
      <c r="HMY3220" s="132"/>
      <c r="HMZ3220" s="132"/>
      <c r="HNA3220" s="132"/>
      <c r="HNB3220" s="132"/>
      <c r="HNC3220" s="132"/>
      <c r="HND3220" s="132"/>
      <c r="HNE3220" s="132"/>
      <c r="HNF3220" s="132"/>
      <c r="HNG3220" s="132"/>
      <c r="HNH3220" s="132"/>
      <c r="HNI3220" s="132"/>
      <c r="HNJ3220" s="132"/>
      <c r="HNK3220" s="132"/>
      <c r="HNL3220" s="132"/>
      <c r="HNM3220" s="132"/>
      <c r="HNN3220" s="132"/>
      <c r="HNO3220" s="132"/>
      <c r="HNP3220" s="132"/>
      <c r="HNQ3220" s="132"/>
      <c r="HNR3220" s="132"/>
      <c r="HNS3220" s="132"/>
      <c r="HNT3220" s="132"/>
      <c r="HNU3220" s="132"/>
      <c r="HNV3220" s="132"/>
      <c r="HNW3220" s="132"/>
      <c r="HNX3220" s="132"/>
      <c r="HNY3220" s="132"/>
      <c r="HNZ3220" s="132"/>
      <c r="HOA3220" s="132"/>
      <c r="HOB3220" s="132"/>
      <c r="HOC3220" s="132"/>
      <c r="HOD3220" s="132"/>
      <c r="HOE3220" s="132"/>
      <c r="HOF3220" s="132"/>
      <c r="HOG3220" s="132"/>
      <c r="HOH3220" s="132"/>
      <c r="HOI3220" s="132"/>
      <c r="HOJ3220" s="132"/>
      <c r="HOK3220" s="132"/>
      <c r="HOL3220" s="132"/>
      <c r="HOM3220" s="132"/>
      <c r="HON3220" s="132"/>
      <c r="HOO3220" s="132"/>
      <c r="HOP3220" s="132"/>
      <c r="HOQ3220" s="132"/>
      <c r="HOR3220" s="132"/>
      <c r="HOS3220" s="132"/>
      <c r="HOT3220" s="132"/>
      <c r="HOU3220" s="132"/>
      <c r="HOV3220" s="132"/>
      <c r="HOW3220" s="132"/>
      <c r="HOX3220" s="132"/>
      <c r="HOY3220" s="132"/>
      <c r="HOZ3220" s="132"/>
      <c r="HPA3220" s="132"/>
      <c r="HPB3220" s="132"/>
      <c r="HPC3220" s="132"/>
      <c r="HPD3220" s="132"/>
      <c r="HPE3220" s="132"/>
      <c r="HPF3220" s="132"/>
      <c r="HPG3220" s="132"/>
      <c r="HPH3220" s="132"/>
      <c r="HPI3220" s="132"/>
      <c r="HPJ3220" s="132"/>
      <c r="HPK3220" s="132"/>
      <c r="HPL3220" s="132"/>
      <c r="HPM3220" s="132"/>
      <c r="HPN3220" s="132"/>
      <c r="HPO3220" s="132"/>
      <c r="HPP3220" s="132"/>
      <c r="HPQ3220" s="132"/>
      <c r="HPR3220" s="132"/>
      <c r="HPS3220" s="132"/>
      <c r="HPT3220" s="132"/>
      <c r="HPU3220" s="132"/>
      <c r="HPV3220" s="132"/>
      <c r="HPW3220" s="132"/>
      <c r="HPX3220" s="132"/>
      <c r="HPY3220" s="132"/>
      <c r="HPZ3220" s="132"/>
      <c r="HQA3220" s="132"/>
      <c r="HQB3220" s="132"/>
      <c r="HQC3220" s="132"/>
      <c r="HQD3220" s="132"/>
      <c r="HQE3220" s="132"/>
      <c r="HQF3220" s="132"/>
      <c r="HQG3220" s="132"/>
      <c r="HQH3220" s="132"/>
      <c r="HQI3220" s="132"/>
      <c r="HQJ3220" s="132"/>
      <c r="HQK3220" s="132"/>
      <c r="HQL3220" s="132"/>
      <c r="HQM3220" s="132"/>
      <c r="HQN3220" s="132"/>
      <c r="HQO3220" s="132"/>
      <c r="HQP3220" s="132"/>
      <c r="HQQ3220" s="132"/>
      <c r="HQR3220" s="132"/>
      <c r="HQS3220" s="132"/>
      <c r="HQT3220" s="132"/>
      <c r="HQU3220" s="132"/>
      <c r="HQV3220" s="132"/>
      <c r="HQW3220" s="132"/>
      <c r="HQX3220" s="132"/>
      <c r="HQY3220" s="132"/>
      <c r="HQZ3220" s="132"/>
      <c r="HRA3220" s="132"/>
      <c r="HRB3220" s="132"/>
      <c r="HRC3220" s="132"/>
      <c r="HRD3220" s="132"/>
      <c r="HRE3220" s="132"/>
      <c r="HRF3220" s="132"/>
      <c r="HRG3220" s="132"/>
      <c r="HRH3220" s="132"/>
      <c r="HRI3220" s="132"/>
      <c r="HRJ3220" s="132"/>
      <c r="HRK3220" s="132"/>
      <c r="HRL3220" s="132"/>
      <c r="HRM3220" s="132"/>
      <c r="HRN3220" s="132"/>
      <c r="HRO3220" s="132"/>
      <c r="HRP3220" s="132"/>
      <c r="HRQ3220" s="132"/>
      <c r="HRR3220" s="132"/>
      <c r="HRS3220" s="132"/>
      <c r="HRT3220" s="132"/>
      <c r="HRU3220" s="132"/>
      <c r="HRV3220" s="132"/>
      <c r="HRW3220" s="132"/>
      <c r="HRX3220" s="132"/>
      <c r="HRY3220" s="132"/>
      <c r="HRZ3220" s="132"/>
      <c r="HSA3220" s="132"/>
      <c r="HSB3220" s="132"/>
      <c r="HSC3220" s="132"/>
      <c r="HSD3220" s="132"/>
      <c r="HSE3220" s="132"/>
      <c r="HSF3220" s="132"/>
      <c r="HSG3220" s="132"/>
      <c r="HSH3220" s="132"/>
      <c r="HSI3220" s="132"/>
      <c r="HSJ3220" s="132"/>
      <c r="HSK3220" s="132"/>
      <c r="HSL3220" s="132"/>
      <c r="HSM3220" s="132"/>
      <c r="HSN3220" s="132"/>
      <c r="HSO3220" s="132"/>
      <c r="HSP3220" s="132"/>
      <c r="HSQ3220" s="132"/>
      <c r="HSR3220" s="132"/>
      <c r="HSS3220" s="132"/>
      <c r="HST3220" s="132"/>
      <c r="HSU3220" s="132"/>
      <c r="HSV3220" s="132"/>
      <c r="HSW3220" s="132"/>
      <c r="HSX3220" s="132"/>
      <c r="HSY3220" s="132"/>
      <c r="HSZ3220" s="132"/>
      <c r="HTA3220" s="132"/>
      <c r="HTB3220" s="132"/>
      <c r="HTC3220" s="132"/>
      <c r="HTD3220" s="132"/>
      <c r="HTE3220" s="132"/>
      <c r="HTF3220" s="132"/>
      <c r="HTG3220" s="132"/>
      <c r="HTH3220" s="132"/>
      <c r="HTI3220" s="132"/>
      <c r="HTJ3220" s="132"/>
      <c r="HTK3220" s="132"/>
      <c r="HTL3220" s="132"/>
      <c r="HTM3220" s="132"/>
      <c r="HTN3220" s="132"/>
      <c r="HTO3220" s="132"/>
      <c r="HTP3220" s="132"/>
      <c r="HTQ3220" s="132"/>
      <c r="HTR3220" s="132"/>
      <c r="HTS3220" s="132"/>
      <c r="HTT3220" s="132"/>
      <c r="HTU3220" s="132"/>
      <c r="HTV3220" s="132"/>
      <c r="HTW3220" s="132"/>
      <c r="HTX3220" s="132"/>
      <c r="HTY3220" s="132"/>
      <c r="HTZ3220" s="132"/>
      <c r="HUA3220" s="132"/>
      <c r="HUB3220" s="132"/>
      <c r="HUC3220" s="132"/>
      <c r="HUD3220" s="132"/>
      <c r="HUE3220" s="132"/>
      <c r="HUF3220" s="132"/>
      <c r="HUG3220" s="132"/>
      <c r="HUH3220" s="132"/>
      <c r="HUI3220" s="132"/>
      <c r="HUJ3220" s="132"/>
      <c r="HUK3220" s="132"/>
      <c r="HUL3220" s="132"/>
      <c r="HUM3220" s="132"/>
      <c r="HUN3220" s="132"/>
      <c r="HUO3220" s="132"/>
      <c r="HUP3220" s="132"/>
      <c r="HUQ3220" s="132"/>
      <c r="HUR3220" s="132"/>
      <c r="HUS3220" s="132"/>
      <c r="HUT3220" s="132"/>
      <c r="HUU3220" s="132"/>
      <c r="HUV3220" s="132"/>
      <c r="HUW3220" s="132"/>
      <c r="HUX3220" s="132"/>
      <c r="HUY3220" s="132"/>
      <c r="HUZ3220" s="132"/>
      <c r="HVA3220" s="132"/>
      <c r="HVB3220" s="132"/>
      <c r="HVC3220" s="132"/>
      <c r="HVD3220" s="132"/>
      <c r="HVE3220" s="132"/>
      <c r="HVF3220" s="132"/>
      <c r="HVG3220" s="132"/>
      <c r="HVH3220" s="132"/>
      <c r="HVI3220" s="132"/>
      <c r="HVJ3220" s="132"/>
      <c r="HVK3220" s="132"/>
      <c r="HVL3220" s="132"/>
      <c r="HVM3220" s="132"/>
      <c r="HVN3220" s="132"/>
      <c r="HVO3220" s="132"/>
      <c r="HVP3220" s="132"/>
      <c r="HVQ3220" s="132"/>
      <c r="HVR3220" s="132"/>
      <c r="HVS3220" s="132"/>
      <c r="HVT3220" s="132"/>
      <c r="HVU3220" s="132"/>
      <c r="HVV3220" s="132"/>
      <c r="HVW3220" s="132"/>
      <c r="HVX3220" s="132"/>
      <c r="HVY3220" s="132"/>
      <c r="HVZ3220" s="132"/>
      <c r="HWA3220" s="132"/>
      <c r="HWB3220" s="132"/>
      <c r="HWC3220" s="132"/>
      <c r="HWD3220" s="132"/>
      <c r="HWE3220" s="132"/>
      <c r="HWF3220" s="132"/>
      <c r="HWG3220" s="132"/>
      <c r="HWH3220" s="132"/>
      <c r="HWI3220" s="132"/>
      <c r="HWJ3220" s="132"/>
      <c r="HWK3220" s="132"/>
      <c r="HWL3220" s="132"/>
      <c r="HWM3220" s="132"/>
      <c r="HWN3220" s="132"/>
      <c r="HWO3220" s="132"/>
      <c r="HWP3220" s="132"/>
      <c r="HWQ3220" s="132"/>
      <c r="HWR3220" s="132"/>
      <c r="HWS3220" s="132"/>
      <c r="HWT3220" s="132"/>
      <c r="HWU3220" s="132"/>
      <c r="HWV3220" s="132"/>
      <c r="HWW3220" s="132"/>
      <c r="HWX3220" s="132"/>
      <c r="HWY3220" s="132"/>
      <c r="HWZ3220" s="132"/>
      <c r="HXA3220" s="132"/>
      <c r="HXB3220" s="132"/>
      <c r="HXC3220" s="132"/>
      <c r="HXD3220" s="132"/>
      <c r="HXE3220" s="132"/>
      <c r="HXF3220" s="132"/>
      <c r="HXG3220" s="132"/>
      <c r="HXH3220" s="132"/>
      <c r="HXI3220" s="132"/>
      <c r="HXJ3220" s="132"/>
      <c r="HXK3220" s="132"/>
      <c r="HXL3220" s="132"/>
      <c r="HXM3220" s="132"/>
      <c r="HXN3220" s="132"/>
      <c r="HXO3220" s="132"/>
      <c r="HXP3220" s="132"/>
      <c r="HXQ3220" s="132"/>
      <c r="HXR3220" s="132"/>
      <c r="HXS3220" s="132"/>
      <c r="HXT3220" s="132"/>
      <c r="HXU3220" s="132"/>
      <c r="HXV3220" s="132"/>
      <c r="HXW3220" s="132"/>
      <c r="HXX3220" s="132"/>
      <c r="HXY3220" s="132"/>
      <c r="HXZ3220" s="132"/>
      <c r="HYA3220" s="132"/>
      <c r="HYB3220" s="132"/>
      <c r="HYC3220" s="132"/>
      <c r="HYD3220" s="132"/>
      <c r="HYE3220" s="132"/>
      <c r="HYF3220" s="132"/>
      <c r="HYG3220" s="132"/>
      <c r="HYH3220" s="132"/>
      <c r="HYI3220" s="132"/>
      <c r="HYJ3220" s="132"/>
      <c r="HYK3220" s="132"/>
      <c r="HYL3220" s="132"/>
      <c r="HYM3220" s="132"/>
      <c r="HYN3220" s="132"/>
      <c r="HYO3220" s="132"/>
      <c r="HYP3220" s="132"/>
      <c r="HYQ3220" s="132"/>
      <c r="HYR3220" s="132"/>
      <c r="HYS3220" s="132"/>
      <c r="HYT3220" s="132"/>
      <c r="HYU3220" s="132"/>
      <c r="HYV3220" s="132"/>
      <c r="HYW3220" s="132"/>
      <c r="HYX3220" s="132"/>
      <c r="HYY3220" s="132"/>
      <c r="HYZ3220" s="132"/>
      <c r="HZA3220" s="132"/>
      <c r="HZB3220" s="132"/>
      <c r="HZC3220" s="132"/>
      <c r="HZD3220" s="132"/>
      <c r="HZE3220" s="132"/>
      <c r="HZF3220" s="132"/>
      <c r="HZG3220" s="132"/>
      <c r="HZH3220" s="132"/>
      <c r="HZI3220" s="132"/>
      <c r="HZJ3220" s="132"/>
      <c r="HZK3220" s="132"/>
      <c r="HZL3220" s="132"/>
      <c r="HZM3220" s="132"/>
      <c r="HZN3220" s="132"/>
      <c r="HZO3220" s="132"/>
      <c r="HZP3220" s="132"/>
      <c r="HZQ3220" s="132"/>
      <c r="HZR3220" s="132"/>
      <c r="HZS3220" s="132"/>
      <c r="HZT3220" s="132"/>
      <c r="HZU3220" s="132"/>
      <c r="HZV3220" s="132"/>
      <c r="HZW3220" s="132"/>
      <c r="HZX3220" s="132"/>
      <c r="HZY3220" s="132"/>
      <c r="HZZ3220" s="132"/>
      <c r="IAA3220" s="132"/>
      <c r="IAB3220" s="132"/>
      <c r="IAC3220" s="132"/>
      <c r="IAD3220" s="132"/>
      <c r="IAE3220" s="132"/>
      <c r="IAF3220" s="132"/>
      <c r="IAG3220" s="132"/>
      <c r="IAH3220" s="132"/>
      <c r="IAI3220" s="132"/>
      <c r="IAJ3220" s="132"/>
      <c r="IAK3220" s="132"/>
      <c r="IAL3220" s="132"/>
      <c r="IAM3220" s="132"/>
      <c r="IAN3220" s="132"/>
      <c r="IAO3220" s="132"/>
      <c r="IAP3220" s="132"/>
      <c r="IAQ3220" s="132"/>
      <c r="IAR3220" s="132"/>
      <c r="IAS3220" s="132"/>
      <c r="IAT3220" s="132"/>
      <c r="IAU3220" s="132"/>
      <c r="IAV3220" s="132"/>
      <c r="IAW3220" s="132"/>
      <c r="IAX3220" s="132"/>
      <c r="IAY3220" s="132"/>
      <c r="IAZ3220" s="132"/>
      <c r="IBA3220" s="132"/>
      <c r="IBB3220" s="132"/>
      <c r="IBC3220" s="132"/>
      <c r="IBD3220" s="132"/>
      <c r="IBE3220" s="132"/>
      <c r="IBF3220" s="132"/>
      <c r="IBG3220" s="132"/>
      <c r="IBH3220" s="132"/>
      <c r="IBI3220" s="132"/>
      <c r="IBJ3220" s="132"/>
      <c r="IBK3220" s="132"/>
      <c r="IBL3220" s="132"/>
      <c r="IBM3220" s="132"/>
      <c r="IBN3220" s="132"/>
      <c r="IBO3220" s="132"/>
      <c r="IBP3220" s="132"/>
      <c r="IBQ3220" s="132"/>
      <c r="IBR3220" s="132"/>
      <c r="IBS3220" s="132"/>
      <c r="IBT3220" s="132"/>
      <c r="IBU3220" s="132"/>
      <c r="IBV3220" s="132"/>
      <c r="IBW3220" s="132"/>
      <c r="IBX3220" s="132"/>
      <c r="IBY3220" s="132"/>
      <c r="IBZ3220" s="132"/>
      <c r="ICA3220" s="132"/>
      <c r="ICB3220" s="132"/>
      <c r="ICC3220" s="132"/>
      <c r="ICD3220" s="132"/>
      <c r="ICE3220" s="132"/>
      <c r="ICF3220" s="132"/>
      <c r="ICG3220" s="132"/>
      <c r="ICH3220" s="132"/>
      <c r="ICI3220" s="132"/>
      <c r="ICJ3220" s="132"/>
      <c r="ICK3220" s="132"/>
      <c r="ICL3220" s="132"/>
      <c r="ICM3220" s="132"/>
      <c r="ICN3220" s="132"/>
      <c r="ICO3220" s="132"/>
      <c r="ICP3220" s="132"/>
      <c r="ICQ3220" s="132"/>
      <c r="ICR3220" s="132"/>
      <c r="ICS3220" s="132"/>
      <c r="ICT3220" s="132"/>
      <c r="ICU3220" s="132"/>
      <c r="ICV3220" s="132"/>
      <c r="ICW3220" s="132"/>
      <c r="ICX3220" s="132"/>
      <c r="ICY3220" s="132"/>
      <c r="ICZ3220" s="132"/>
      <c r="IDA3220" s="132"/>
      <c r="IDB3220" s="132"/>
      <c r="IDC3220" s="132"/>
      <c r="IDD3220" s="132"/>
      <c r="IDE3220" s="132"/>
      <c r="IDF3220" s="132"/>
      <c r="IDG3220" s="132"/>
      <c r="IDH3220" s="132"/>
      <c r="IDI3220" s="132"/>
      <c r="IDJ3220" s="132"/>
      <c r="IDK3220" s="132"/>
      <c r="IDL3220" s="132"/>
      <c r="IDM3220" s="132"/>
      <c r="IDN3220" s="132"/>
      <c r="IDO3220" s="132"/>
      <c r="IDP3220" s="132"/>
      <c r="IDQ3220" s="132"/>
      <c r="IDR3220" s="132"/>
      <c r="IDS3220" s="132"/>
      <c r="IDT3220" s="132"/>
      <c r="IDU3220" s="132"/>
      <c r="IDV3220" s="132"/>
      <c r="IDW3220" s="132"/>
      <c r="IDX3220" s="132"/>
      <c r="IDY3220" s="132"/>
      <c r="IDZ3220" s="132"/>
      <c r="IEA3220" s="132"/>
      <c r="IEB3220" s="132"/>
      <c r="IEC3220" s="132"/>
      <c r="IED3220" s="132"/>
      <c r="IEE3220" s="132"/>
      <c r="IEF3220" s="132"/>
      <c r="IEG3220" s="132"/>
      <c r="IEH3220" s="132"/>
      <c r="IEI3220" s="132"/>
      <c r="IEJ3220" s="132"/>
      <c r="IEK3220" s="132"/>
      <c r="IEL3220" s="132"/>
      <c r="IEM3220" s="132"/>
      <c r="IEN3220" s="132"/>
      <c r="IEO3220" s="132"/>
      <c r="IEP3220" s="132"/>
      <c r="IEQ3220" s="132"/>
      <c r="IER3220" s="132"/>
      <c r="IES3220" s="132"/>
      <c r="IET3220" s="132"/>
      <c r="IEU3220" s="132"/>
      <c r="IEV3220" s="132"/>
      <c r="IEW3220" s="132"/>
      <c r="IEX3220" s="132"/>
      <c r="IEY3220" s="132"/>
      <c r="IEZ3220" s="132"/>
      <c r="IFA3220" s="132"/>
      <c r="IFB3220" s="132"/>
      <c r="IFC3220" s="132"/>
      <c r="IFD3220" s="132"/>
      <c r="IFE3220" s="132"/>
      <c r="IFF3220" s="132"/>
      <c r="IFG3220" s="132"/>
      <c r="IFH3220" s="132"/>
      <c r="IFI3220" s="132"/>
      <c r="IFJ3220" s="132"/>
      <c r="IFK3220" s="132"/>
      <c r="IFL3220" s="132"/>
      <c r="IFM3220" s="132"/>
      <c r="IFN3220" s="132"/>
      <c r="IFO3220" s="132"/>
      <c r="IFP3220" s="132"/>
      <c r="IFQ3220" s="132"/>
      <c r="IFR3220" s="132"/>
      <c r="IFS3220" s="132"/>
      <c r="IFT3220" s="132"/>
      <c r="IFU3220" s="132"/>
      <c r="IFV3220" s="132"/>
      <c r="IFW3220" s="132"/>
      <c r="IFX3220" s="132"/>
      <c r="IFY3220" s="132"/>
      <c r="IFZ3220" s="132"/>
      <c r="IGA3220" s="132"/>
      <c r="IGB3220" s="132"/>
      <c r="IGC3220" s="132"/>
      <c r="IGD3220" s="132"/>
      <c r="IGE3220" s="132"/>
      <c r="IGF3220" s="132"/>
      <c r="IGG3220" s="132"/>
      <c r="IGH3220" s="132"/>
      <c r="IGI3220" s="132"/>
      <c r="IGJ3220" s="132"/>
      <c r="IGK3220" s="132"/>
      <c r="IGL3220" s="132"/>
      <c r="IGM3220" s="132"/>
      <c r="IGN3220" s="132"/>
      <c r="IGO3220" s="132"/>
      <c r="IGP3220" s="132"/>
      <c r="IGQ3220" s="132"/>
      <c r="IGR3220" s="132"/>
      <c r="IGS3220" s="132"/>
      <c r="IGT3220" s="132"/>
      <c r="IGU3220" s="132"/>
      <c r="IGV3220" s="132"/>
      <c r="IGW3220" s="132"/>
      <c r="IGX3220" s="132"/>
      <c r="IGY3220" s="132"/>
      <c r="IGZ3220" s="132"/>
      <c r="IHA3220" s="132"/>
      <c r="IHB3220" s="132"/>
      <c r="IHC3220" s="132"/>
      <c r="IHD3220" s="132"/>
      <c r="IHE3220" s="132"/>
      <c r="IHF3220" s="132"/>
      <c r="IHG3220" s="132"/>
      <c r="IHH3220" s="132"/>
      <c r="IHI3220" s="132"/>
      <c r="IHJ3220" s="132"/>
      <c r="IHK3220" s="132"/>
      <c r="IHL3220" s="132"/>
      <c r="IHM3220" s="132"/>
      <c r="IHN3220" s="132"/>
      <c r="IHO3220" s="132"/>
      <c r="IHP3220" s="132"/>
      <c r="IHQ3220" s="132"/>
      <c r="IHR3220" s="132"/>
      <c r="IHS3220" s="132"/>
      <c r="IHT3220" s="132"/>
      <c r="IHU3220" s="132"/>
      <c r="IHV3220" s="132"/>
      <c r="IHW3220" s="132"/>
      <c r="IHX3220" s="132"/>
      <c r="IHY3220" s="132"/>
      <c r="IHZ3220" s="132"/>
      <c r="IIA3220" s="132"/>
      <c r="IIB3220" s="132"/>
      <c r="IIC3220" s="132"/>
      <c r="IID3220" s="132"/>
      <c r="IIE3220" s="132"/>
      <c r="IIF3220" s="132"/>
      <c r="IIG3220" s="132"/>
      <c r="IIH3220" s="132"/>
      <c r="III3220" s="132"/>
      <c r="IIJ3220" s="132"/>
      <c r="IIK3220" s="132"/>
      <c r="IIL3220" s="132"/>
      <c r="IIM3220" s="132"/>
      <c r="IIN3220" s="132"/>
      <c r="IIO3220" s="132"/>
      <c r="IIP3220" s="132"/>
      <c r="IIQ3220" s="132"/>
      <c r="IIR3220" s="132"/>
      <c r="IIS3220" s="132"/>
      <c r="IIT3220" s="132"/>
      <c r="IIU3220" s="132"/>
      <c r="IIV3220" s="132"/>
      <c r="IIW3220" s="132"/>
      <c r="IIX3220" s="132"/>
      <c r="IIY3220" s="132"/>
      <c r="IIZ3220" s="132"/>
      <c r="IJA3220" s="132"/>
      <c r="IJB3220" s="132"/>
      <c r="IJC3220" s="132"/>
      <c r="IJD3220" s="132"/>
      <c r="IJE3220" s="132"/>
      <c r="IJF3220" s="132"/>
      <c r="IJG3220" s="132"/>
      <c r="IJH3220" s="132"/>
      <c r="IJI3220" s="132"/>
      <c r="IJJ3220" s="132"/>
      <c r="IJK3220" s="132"/>
      <c r="IJL3220" s="132"/>
      <c r="IJM3220" s="132"/>
      <c r="IJN3220" s="132"/>
      <c r="IJO3220" s="132"/>
      <c r="IJP3220" s="132"/>
      <c r="IJQ3220" s="132"/>
      <c r="IJR3220" s="132"/>
      <c r="IJS3220" s="132"/>
      <c r="IJT3220" s="132"/>
      <c r="IJU3220" s="132"/>
      <c r="IJV3220" s="132"/>
      <c r="IJW3220" s="132"/>
      <c r="IJX3220" s="132"/>
      <c r="IJY3220" s="132"/>
      <c r="IJZ3220" s="132"/>
      <c r="IKA3220" s="132"/>
      <c r="IKB3220" s="132"/>
      <c r="IKC3220" s="132"/>
      <c r="IKD3220" s="132"/>
      <c r="IKE3220" s="132"/>
      <c r="IKF3220" s="132"/>
      <c r="IKG3220" s="132"/>
      <c r="IKH3220" s="132"/>
      <c r="IKI3220" s="132"/>
      <c r="IKJ3220" s="132"/>
      <c r="IKK3220" s="132"/>
      <c r="IKL3220" s="132"/>
      <c r="IKM3220" s="132"/>
      <c r="IKN3220" s="132"/>
      <c r="IKO3220" s="132"/>
      <c r="IKP3220" s="132"/>
      <c r="IKQ3220" s="132"/>
      <c r="IKR3220" s="132"/>
      <c r="IKS3220" s="132"/>
      <c r="IKT3220" s="132"/>
      <c r="IKU3220" s="132"/>
      <c r="IKV3220" s="132"/>
      <c r="IKW3220" s="132"/>
      <c r="IKX3220" s="132"/>
      <c r="IKY3220" s="132"/>
      <c r="IKZ3220" s="132"/>
      <c r="ILA3220" s="132"/>
      <c r="ILB3220" s="132"/>
      <c r="ILC3220" s="132"/>
      <c r="ILD3220" s="132"/>
      <c r="ILE3220" s="132"/>
      <c r="ILF3220" s="132"/>
      <c r="ILG3220" s="132"/>
      <c r="ILH3220" s="132"/>
      <c r="ILI3220" s="132"/>
      <c r="ILJ3220" s="132"/>
      <c r="ILK3220" s="132"/>
      <c r="ILL3220" s="132"/>
      <c r="ILM3220" s="132"/>
      <c r="ILN3220" s="132"/>
      <c r="ILO3220" s="132"/>
      <c r="ILP3220" s="132"/>
      <c r="ILQ3220" s="132"/>
      <c r="ILR3220" s="132"/>
      <c r="ILS3220" s="132"/>
      <c r="ILT3220" s="132"/>
      <c r="ILU3220" s="132"/>
      <c r="ILV3220" s="132"/>
      <c r="ILW3220" s="132"/>
      <c r="ILX3220" s="132"/>
      <c r="ILY3220" s="132"/>
      <c r="ILZ3220" s="132"/>
      <c r="IMA3220" s="132"/>
      <c r="IMB3220" s="132"/>
      <c r="IMC3220" s="132"/>
      <c r="IMD3220" s="132"/>
      <c r="IME3220" s="132"/>
      <c r="IMF3220" s="132"/>
      <c r="IMG3220" s="132"/>
      <c r="IMH3220" s="132"/>
      <c r="IMI3220" s="132"/>
      <c r="IMJ3220" s="132"/>
      <c r="IMK3220" s="132"/>
      <c r="IML3220" s="132"/>
      <c r="IMM3220" s="132"/>
      <c r="IMN3220" s="132"/>
      <c r="IMO3220" s="132"/>
      <c r="IMP3220" s="132"/>
      <c r="IMQ3220" s="132"/>
      <c r="IMR3220" s="132"/>
      <c r="IMS3220" s="132"/>
      <c r="IMT3220" s="132"/>
      <c r="IMU3220" s="132"/>
      <c r="IMV3220" s="132"/>
      <c r="IMW3220" s="132"/>
      <c r="IMX3220" s="132"/>
      <c r="IMY3220" s="132"/>
      <c r="IMZ3220" s="132"/>
      <c r="INA3220" s="132"/>
      <c r="INB3220" s="132"/>
      <c r="INC3220" s="132"/>
      <c r="IND3220" s="132"/>
      <c r="INE3220" s="132"/>
      <c r="INF3220" s="132"/>
      <c r="ING3220" s="132"/>
      <c r="INH3220" s="132"/>
      <c r="INI3220" s="132"/>
      <c r="INJ3220" s="132"/>
      <c r="INK3220" s="132"/>
      <c r="INL3220" s="132"/>
      <c r="INM3220" s="132"/>
      <c r="INN3220" s="132"/>
      <c r="INO3220" s="132"/>
      <c r="INP3220" s="132"/>
      <c r="INQ3220" s="132"/>
      <c r="INR3220" s="132"/>
      <c r="INS3220" s="132"/>
      <c r="INT3220" s="132"/>
      <c r="INU3220" s="132"/>
      <c r="INV3220" s="132"/>
      <c r="INW3220" s="132"/>
      <c r="INX3220" s="132"/>
      <c r="INY3220" s="132"/>
      <c r="INZ3220" s="132"/>
      <c r="IOA3220" s="132"/>
      <c r="IOB3220" s="132"/>
      <c r="IOC3220" s="132"/>
      <c r="IOD3220" s="132"/>
      <c r="IOE3220" s="132"/>
      <c r="IOF3220" s="132"/>
      <c r="IOG3220" s="132"/>
      <c r="IOH3220" s="132"/>
      <c r="IOI3220" s="132"/>
      <c r="IOJ3220" s="132"/>
      <c r="IOK3220" s="132"/>
      <c r="IOL3220" s="132"/>
      <c r="IOM3220" s="132"/>
      <c r="ION3220" s="132"/>
      <c r="IOO3220" s="132"/>
      <c r="IOP3220" s="132"/>
      <c r="IOQ3220" s="132"/>
      <c r="IOR3220" s="132"/>
      <c r="IOS3220" s="132"/>
      <c r="IOT3220" s="132"/>
      <c r="IOU3220" s="132"/>
      <c r="IOV3220" s="132"/>
      <c r="IOW3220" s="132"/>
      <c r="IOX3220" s="132"/>
      <c r="IOY3220" s="132"/>
      <c r="IOZ3220" s="132"/>
      <c r="IPA3220" s="132"/>
      <c r="IPB3220" s="132"/>
      <c r="IPC3220" s="132"/>
      <c r="IPD3220" s="132"/>
      <c r="IPE3220" s="132"/>
      <c r="IPF3220" s="132"/>
      <c r="IPG3220" s="132"/>
      <c r="IPH3220" s="132"/>
      <c r="IPI3220" s="132"/>
      <c r="IPJ3220" s="132"/>
      <c r="IPK3220" s="132"/>
      <c r="IPL3220" s="132"/>
      <c r="IPM3220" s="132"/>
      <c r="IPN3220" s="132"/>
      <c r="IPO3220" s="132"/>
      <c r="IPP3220" s="132"/>
      <c r="IPQ3220" s="132"/>
      <c r="IPR3220" s="132"/>
      <c r="IPS3220" s="132"/>
      <c r="IPT3220" s="132"/>
      <c r="IPU3220" s="132"/>
      <c r="IPV3220" s="132"/>
      <c r="IPW3220" s="132"/>
      <c r="IPX3220" s="132"/>
      <c r="IPY3220" s="132"/>
      <c r="IPZ3220" s="132"/>
      <c r="IQA3220" s="132"/>
      <c r="IQB3220" s="132"/>
      <c r="IQC3220" s="132"/>
      <c r="IQD3220" s="132"/>
      <c r="IQE3220" s="132"/>
      <c r="IQF3220" s="132"/>
      <c r="IQG3220" s="132"/>
      <c r="IQH3220" s="132"/>
      <c r="IQI3220" s="132"/>
      <c r="IQJ3220" s="132"/>
      <c r="IQK3220" s="132"/>
      <c r="IQL3220" s="132"/>
      <c r="IQM3220" s="132"/>
      <c r="IQN3220" s="132"/>
      <c r="IQO3220" s="132"/>
      <c r="IQP3220" s="132"/>
      <c r="IQQ3220" s="132"/>
      <c r="IQR3220" s="132"/>
      <c r="IQS3220" s="132"/>
      <c r="IQT3220" s="132"/>
      <c r="IQU3220" s="132"/>
      <c r="IQV3220" s="132"/>
      <c r="IQW3220" s="132"/>
      <c r="IQX3220" s="132"/>
      <c r="IQY3220" s="132"/>
      <c r="IQZ3220" s="132"/>
      <c r="IRA3220" s="132"/>
      <c r="IRB3220" s="132"/>
      <c r="IRC3220" s="132"/>
      <c r="IRD3220" s="132"/>
      <c r="IRE3220" s="132"/>
      <c r="IRF3220" s="132"/>
      <c r="IRG3220" s="132"/>
      <c r="IRH3220" s="132"/>
      <c r="IRI3220" s="132"/>
      <c r="IRJ3220" s="132"/>
      <c r="IRK3220" s="132"/>
      <c r="IRL3220" s="132"/>
      <c r="IRM3220" s="132"/>
      <c r="IRN3220" s="132"/>
      <c r="IRO3220" s="132"/>
      <c r="IRP3220" s="132"/>
      <c r="IRQ3220" s="132"/>
      <c r="IRR3220" s="132"/>
      <c r="IRS3220" s="132"/>
      <c r="IRT3220" s="132"/>
      <c r="IRU3220" s="132"/>
      <c r="IRV3220" s="132"/>
      <c r="IRW3220" s="132"/>
      <c r="IRX3220" s="132"/>
      <c r="IRY3220" s="132"/>
      <c r="IRZ3220" s="132"/>
      <c r="ISA3220" s="132"/>
      <c r="ISB3220" s="132"/>
      <c r="ISC3220" s="132"/>
      <c r="ISD3220" s="132"/>
      <c r="ISE3220" s="132"/>
      <c r="ISF3220" s="132"/>
      <c r="ISG3220" s="132"/>
      <c r="ISH3220" s="132"/>
      <c r="ISI3220" s="132"/>
      <c r="ISJ3220" s="132"/>
      <c r="ISK3220" s="132"/>
      <c r="ISL3220" s="132"/>
      <c r="ISM3220" s="132"/>
      <c r="ISN3220" s="132"/>
      <c r="ISO3220" s="132"/>
      <c r="ISP3220" s="132"/>
      <c r="ISQ3220" s="132"/>
      <c r="ISR3220" s="132"/>
      <c r="ISS3220" s="132"/>
      <c r="IST3220" s="132"/>
      <c r="ISU3220" s="132"/>
      <c r="ISV3220" s="132"/>
      <c r="ISW3220" s="132"/>
      <c r="ISX3220" s="132"/>
      <c r="ISY3220" s="132"/>
      <c r="ISZ3220" s="132"/>
      <c r="ITA3220" s="132"/>
      <c r="ITB3220" s="132"/>
      <c r="ITC3220" s="132"/>
      <c r="ITD3220" s="132"/>
      <c r="ITE3220" s="132"/>
      <c r="ITF3220" s="132"/>
      <c r="ITG3220" s="132"/>
      <c r="ITH3220" s="132"/>
      <c r="ITI3220" s="132"/>
      <c r="ITJ3220" s="132"/>
      <c r="ITK3220" s="132"/>
      <c r="ITL3220" s="132"/>
      <c r="ITM3220" s="132"/>
      <c r="ITN3220" s="132"/>
      <c r="ITO3220" s="132"/>
      <c r="ITP3220" s="132"/>
      <c r="ITQ3220" s="132"/>
      <c r="ITR3220" s="132"/>
      <c r="ITS3220" s="132"/>
      <c r="ITT3220" s="132"/>
      <c r="ITU3220" s="132"/>
      <c r="ITV3220" s="132"/>
      <c r="ITW3220" s="132"/>
      <c r="ITX3220" s="132"/>
      <c r="ITY3220" s="132"/>
      <c r="ITZ3220" s="132"/>
      <c r="IUA3220" s="132"/>
      <c r="IUB3220" s="132"/>
      <c r="IUC3220" s="132"/>
      <c r="IUD3220" s="132"/>
      <c r="IUE3220" s="132"/>
      <c r="IUF3220" s="132"/>
      <c r="IUG3220" s="132"/>
      <c r="IUH3220" s="132"/>
      <c r="IUI3220" s="132"/>
      <c r="IUJ3220" s="132"/>
      <c r="IUK3220" s="132"/>
      <c r="IUL3220" s="132"/>
      <c r="IUM3220" s="132"/>
      <c r="IUN3220" s="132"/>
      <c r="IUO3220" s="132"/>
      <c r="IUP3220" s="132"/>
      <c r="IUQ3220" s="132"/>
      <c r="IUR3220" s="132"/>
      <c r="IUS3220" s="132"/>
      <c r="IUT3220" s="132"/>
      <c r="IUU3220" s="132"/>
      <c r="IUV3220" s="132"/>
      <c r="IUW3220" s="132"/>
      <c r="IUX3220" s="132"/>
      <c r="IUY3220" s="132"/>
      <c r="IUZ3220" s="132"/>
      <c r="IVA3220" s="132"/>
      <c r="IVB3220" s="132"/>
      <c r="IVC3220" s="132"/>
      <c r="IVD3220" s="132"/>
      <c r="IVE3220" s="132"/>
      <c r="IVF3220" s="132"/>
      <c r="IVG3220" s="132"/>
      <c r="IVH3220" s="132"/>
      <c r="IVI3220" s="132"/>
      <c r="IVJ3220" s="132"/>
      <c r="IVK3220" s="132"/>
      <c r="IVL3220" s="132"/>
      <c r="IVM3220" s="132"/>
      <c r="IVN3220" s="132"/>
      <c r="IVO3220" s="132"/>
      <c r="IVP3220" s="132"/>
      <c r="IVQ3220" s="132"/>
      <c r="IVR3220" s="132"/>
      <c r="IVS3220" s="132"/>
      <c r="IVT3220" s="132"/>
      <c r="IVU3220" s="132"/>
      <c r="IVV3220" s="132"/>
      <c r="IVW3220" s="132"/>
      <c r="IVX3220" s="132"/>
      <c r="IVY3220" s="132"/>
      <c r="IVZ3220" s="132"/>
      <c r="IWA3220" s="132"/>
      <c r="IWB3220" s="132"/>
      <c r="IWC3220" s="132"/>
      <c r="IWD3220" s="132"/>
      <c r="IWE3220" s="132"/>
      <c r="IWF3220" s="132"/>
      <c r="IWG3220" s="132"/>
      <c r="IWH3220" s="132"/>
      <c r="IWI3220" s="132"/>
      <c r="IWJ3220" s="132"/>
      <c r="IWK3220" s="132"/>
      <c r="IWL3220" s="132"/>
      <c r="IWM3220" s="132"/>
      <c r="IWN3220" s="132"/>
      <c r="IWO3220" s="132"/>
      <c r="IWP3220" s="132"/>
      <c r="IWQ3220" s="132"/>
      <c r="IWR3220" s="132"/>
      <c r="IWS3220" s="132"/>
      <c r="IWT3220" s="132"/>
      <c r="IWU3220" s="132"/>
      <c r="IWV3220" s="132"/>
      <c r="IWW3220" s="132"/>
      <c r="IWX3220" s="132"/>
      <c r="IWY3220" s="132"/>
      <c r="IWZ3220" s="132"/>
      <c r="IXA3220" s="132"/>
      <c r="IXB3220" s="132"/>
      <c r="IXC3220" s="132"/>
      <c r="IXD3220" s="132"/>
      <c r="IXE3220" s="132"/>
      <c r="IXF3220" s="132"/>
      <c r="IXG3220" s="132"/>
      <c r="IXH3220" s="132"/>
      <c r="IXI3220" s="132"/>
      <c r="IXJ3220" s="132"/>
      <c r="IXK3220" s="132"/>
      <c r="IXL3220" s="132"/>
      <c r="IXM3220" s="132"/>
      <c r="IXN3220" s="132"/>
      <c r="IXO3220" s="132"/>
      <c r="IXP3220" s="132"/>
      <c r="IXQ3220" s="132"/>
      <c r="IXR3220" s="132"/>
      <c r="IXS3220" s="132"/>
      <c r="IXT3220" s="132"/>
      <c r="IXU3220" s="132"/>
      <c r="IXV3220" s="132"/>
      <c r="IXW3220" s="132"/>
      <c r="IXX3220" s="132"/>
      <c r="IXY3220" s="132"/>
      <c r="IXZ3220" s="132"/>
      <c r="IYA3220" s="132"/>
      <c r="IYB3220" s="132"/>
      <c r="IYC3220" s="132"/>
      <c r="IYD3220" s="132"/>
      <c r="IYE3220" s="132"/>
      <c r="IYF3220" s="132"/>
      <c r="IYG3220" s="132"/>
      <c r="IYH3220" s="132"/>
      <c r="IYI3220" s="132"/>
      <c r="IYJ3220" s="132"/>
      <c r="IYK3220" s="132"/>
      <c r="IYL3220" s="132"/>
      <c r="IYM3220" s="132"/>
      <c r="IYN3220" s="132"/>
      <c r="IYO3220" s="132"/>
      <c r="IYP3220" s="132"/>
      <c r="IYQ3220" s="132"/>
      <c r="IYR3220" s="132"/>
      <c r="IYS3220" s="132"/>
      <c r="IYT3220" s="132"/>
      <c r="IYU3220" s="132"/>
      <c r="IYV3220" s="132"/>
      <c r="IYW3220" s="132"/>
      <c r="IYX3220" s="132"/>
      <c r="IYY3220" s="132"/>
      <c r="IYZ3220" s="132"/>
      <c r="IZA3220" s="132"/>
      <c r="IZB3220" s="132"/>
      <c r="IZC3220" s="132"/>
      <c r="IZD3220" s="132"/>
      <c r="IZE3220" s="132"/>
      <c r="IZF3220" s="132"/>
      <c r="IZG3220" s="132"/>
      <c r="IZH3220" s="132"/>
      <c r="IZI3220" s="132"/>
      <c r="IZJ3220" s="132"/>
      <c r="IZK3220" s="132"/>
      <c r="IZL3220" s="132"/>
      <c r="IZM3220" s="132"/>
      <c r="IZN3220" s="132"/>
      <c r="IZO3220" s="132"/>
      <c r="IZP3220" s="132"/>
      <c r="IZQ3220" s="132"/>
      <c r="IZR3220" s="132"/>
      <c r="IZS3220" s="132"/>
      <c r="IZT3220" s="132"/>
      <c r="IZU3220" s="132"/>
      <c r="IZV3220" s="132"/>
      <c r="IZW3220" s="132"/>
      <c r="IZX3220" s="132"/>
      <c r="IZY3220" s="132"/>
      <c r="IZZ3220" s="132"/>
      <c r="JAA3220" s="132"/>
      <c r="JAB3220" s="132"/>
      <c r="JAC3220" s="132"/>
      <c r="JAD3220" s="132"/>
      <c r="JAE3220" s="132"/>
      <c r="JAF3220" s="132"/>
      <c r="JAG3220" s="132"/>
      <c r="JAH3220" s="132"/>
      <c r="JAI3220" s="132"/>
      <c r="JAJ3220" s="132"/>
      <c r="JAK3220" s="132"/>
      <c r="JAL3220" s="132"/>
      <c r="JAM3220" s="132"/>
      <c r="JAN3220" s="132"/>
      <c r="JAO3220" s="132"/>
      <c r="JAP3220" s="132"/>
      <c r="JAQ3220" s="132"/>
      <c r="JAR3220" s="132"/>
      <c r="JAS3220" s="132"/>
      <c r="JAT3220" s="132"/>
      <c r="JAU3220" s="132"/>
      <c r="JAV3220" s="132"/>
      <c r="JAW3220" s="132"/>
      <c r="JAX3220" s="132"/>
      <c r="JAY3220" s="132"/>
      <c r="JAZ3220" s="132"/>
      <c r="JBA3220" s="132"/>
      <c r="JBB3220" s="132"/>
      <c r="JBC3220" s="132"/>
      <c r="JBD3220" s="132"/>
      <c r="JBE3220" s="132"/>
      <c r="JBF3220" s="132"/>
      <c r="JBG3220" s="132"/>
      <c r="JBH3220" s="132"/>
      <c r="JBI3220" s="132"/>
      <c r="JBJ3220" s="132"/>
      <c r="JBK3220" s="132"/>
      <c r="JBL3220" s="132"/>
      <c r="JBM3220" s="132"/>
      <c r="JBN3220" s="132"/>
      <c r="JBO3220" s="132"/>
      <c r="JBP3220" s="132"/>
      <c r="JBQ3220" s="132"/>
      <c r="JBR3220" s="132"/>
      <c r="JBS3220" s="132"/>
      <c r="JBT3220" s="132"/>
      <c r="JBU3220" s="132"/>
      <c r="JBV3220" s="132"/>
      <c r="JBW3220" s="132"/>
      <c r="JBX3220" s="132"/>
      <c r="JBY3220" s="132"/>
      <c r="JBZ3220" s="132"/>
      <c r="JCA3220" s="132"/>
      <c r="JCB3220" s="132"/>
      <c r="JCC3220" s="132"/>
      <c r="JCD3220" s="132"/>
      <c r="JCE3220" s="132"/>
      <c r="JCF3220" s="132"/>
      <c r="JCG3220" s="132"/>
      <c r="JCH3220" s="132"/>
      <c r="JCI3220" s="132"/>
      <c r="JCJ3220" s="132"/>
      <c r="JCK3220" s="132"/>
      <c r="JCL3220" s="132"/>
      <c r="JCM3220" s="132"/>
      <c r="JCN3220" s="132"/>
      <c r="JCO3220" s="132"/>
      <c r="JCP3220" s="132"/>
      <c r="JCQ3220" s="132"/>
      <c r="JCR3220" s="132"/>
      <c r="JCS3220" s="132"/>
      <c r="JCT3220" s="132"/>
      <c r="JCU3220" s="132"/>
      <c r="JCV3220" s="132"/>
      <c r="JCW3220" s="132"/>
      <c r="JCX3220" s="132"/>
      <c r="JCY3220" s="132"/>
      <c r="JCZ3220" s="132"/>
      <c r="JDA3220" s="132"/>
      <c r="JDB3220" s="132"/>
      <c r="JDC3220" s="132"/>
      <c r="JDD3220" s="132"/>
      <c r="JDE3220" s="132"/>
      <c r="JDF3220" s="132"/>
      <c r="JDG3220" s="132"/>
      <c r="JDH3220" s="132"/>
      <c r="JDI3220" s="132"/>
      <c r="JDJ3220" s="132"/>
      <c r="JDK3220" s="132"/>
      <c r="JDL3220" s="132"/>
      <c r="JDM3220" s="132"/>
      <c r="JDN3220" s="132"/>
      <c r="JDO3220" s="132"/>
      <c r="JDP3220" s="132"/>
      <c r="JDQ3220" s="132"/>
      <c r="JDR3220" s="132"/>
      <c r="JDS3220" s="132"/>
      <c r="JDT3220" s="132"/>
      <c r="JDU3220" s="132"/>
      <c r="JDV3220" s="132"/>
      <c r="JDW3220" s="132"/>
      <c r="JDX3220" s="132"/>
      <c r="JDY3220" s="132"/>
      <c r="JDZ3220" s="132"/>
      <c r="JEA3220" s="132"/>
      <c r="JEB3220" s="132"/>
      <c r="JEC3220" s="132"/>
      <c r="JED3220" s="132"/>
      <c r="JEE3220" s="132"/>
      <c r="JEF3220" s="132"/>
      <c r="JEG3220" s="132"/>
      <c r="JEH3220" s="132"/>
      <c r="JEI3220" s="132"/>
      <c r="JEJ3220" s="132"/>
      <c r="JEK3220" s="132"/>
      <c r="JEL3220" s="132"/>
      <c r="JEM3220" s="132"/>
      <c r="JEN3220" s="132"/>
      <c r="JEO3220" s="132"/>
      <c r="JEP3220" s="132"/>
      <c r="JEQ3220" s="132"/>
      <c r="JER3220" s="132"/>
      <c r="JES3220" s="132"/>
      <c r="JET3220" s="132"/>
      <c r="JEU3220" s="132"/>
      <c r="JEV3220" s="132"/>
      <c r="JEW3220" s="132"/>
      <c r="JEX3220" s="132"/>
      <c r="JEY3220" s="132"/>
      <c r="JEZ3220" s="132"/>
      <c r="JFA3220" s="132"/>
      <c r="JFB3220" s="132"/>
      <c r="JFC3220" s="132"/>
      <c r="JFD3220" s="132"/>
      <c r="JFE3220" s="132"/>
      <c r="JFF3220" s="132"/>
      <c r="JFG3220" s="132"/>
      <c r="JFH3220" s="132"/>
      <c r="JFI3220" s="132"/>
      <c r="JFJ3220" s="132"/>
      <c r="JFK3220" s="132"/>
      <c r="JFL3220" s="132"/>
      <c r="JFM3220" s="132"/>
      <c r="JFN3220" s="132"/>
      <c r="JFO3220" s="132"/>
      <c r="JFP3220" s="132"/>
      <c r="JFQ3220" s="132"/>
      <c r="JFR3220" s="132"/>
      <c r="JFS3220" s="132"/>
      <c r="JFT3220" s="132"/>
      <c r="JFU3220" s="132"/>
      <c r="JFV3220" s="132"/>
      <c r="JFW3220" s="132"/>
      <c r="JFX3220" s="132"/>
      <c r="JFY3220" s="132"/>
      <c r="JFZ3220" s="132"/>
      <c r="JGA3220" s="132"/>
      <c r="JGB3220" s="132"/>
      <c r="JGC3220" s="132"/>
      <c r="JGD3220" s="132"/>
      <c r="JGE3220" s="132"/>
      <c r="JGF3220" s="132"/>
      <c r="JGG3220" s="132"/>
      <c r="JGH3220" s="132"/>
      <c r="JGI3220" s="132"/>
      <c r="JGJ3220" s="132"/>
      <c r="JGK3220" s="132"/>
      <c r="JGL3220" s="132"/>
      <c r="JGM3220" s="132"/>
      <c r="JGN3220" s="132"/>
      <c r="JGO3220" s="132"/>
      <c r="JGP3220" s="132"/>
      <c r="JGQ3220" s="132"/>
      <c r="JGR3220" s="132"/>
      <c r="JGS3220" s="132"/>
      <c r="JGT3220" s="132"/>
      <c r="JGU3220" s="132"/>
      <c r="JGV3220" s="132"/>
      <c r="JGW3220" s="132"/>
      <c r="JGX3220" s="132"/>
      <c r="JGY3220" s="132"/>
      <c r="JGZ3220" s="132"/>
      <c r="JHA3220" s="132"/>
      <c r="JHB3220" s="132"/>
      <c r="JHC3220" s="132"/>
      <c r="JHD3220" s="132"/>
      <c r="JHE3220" s="132"/>
      <c r="JHF3220" s="132"/>
      <c r="JHG3220" s="132"/>
      <c r="JHH3220" s="132"/>
      <c r="JHI3220" s="132"/>
      <c r="JHJ3220" s="132"/>
      <c r="JHK3220" s="132"/>
      <c r="JHL3220" s="132"/>
      <c r="JHM3220" s="132"/>
      <c r="JHN3220" s="132"/>
      <c r="JHO3220" s="132"/>
      <c r="JHP3220" s="132"/>
      <c r="JHQ3220" s="132"/>
      <c r="JHR3220" s="132"/>
      <c r="JHS3220" s="132"/>
      <c r="JHT3220" s="132"/>
      <c r="JHU3220" s="132"/>
      <c r="JHV3220" s="132"/>
      <c r="JHW3220" s="132"/>
      <c r="JHX3220" s="132"/>
      <c r="JHY3220" s="132"/>
      <c r="JHZ3220" s="132"/>
      <c r="JIA3220" s="132"/>
      <c r="JIB3220" s="132"/>
      <c r="JIC3220" s="132"/>
      <c r="JID3220" s="132"/>
      <c r="JIE3220" s="132"/>
      <c r="JIF3220" s="132"/>
      <c r="JIG3220" s="132"/>
      <c r="JIH3220" s="132"/>
      <c r="JII3220" s="132"/>
      <c r="JIJ3220" s="132"/>
      <c r="JIK3220" s="132"/>
      <c r="JIL3220" s="132"/>
      <c r="JIM3220" s="132"/>
      <c r="JIN3220" s="132"/>
      <c r="JIO3220" s="132"/>
      <c r="JIP3220" s="132"/>
      <c r="JIQ3220" s="132"/>
      <c r="JIR3220" s="132"/>
      <c r="JIS3220" s="132"/>
      <c r="JIT3220" s="132"/>
      <c r="JIU3220" s="132"/>
      <c r="JIV3220" s="132"/>
      <c r="JIW3220" s="132"/>
      <c r="JIX3220" s="132"/>
      <c r="JIY3220" s="132"/>
      <c r="JIZ3220" s="132"/>
      <c r="JJA3220" s="132"/>
      <c r="JJB3220" s="132"/>
      <c r="JJC3220" s="132"/>
      <c r="JJD3220" s="132"/>
      <c r="JJE3220" s="132"/>
      <c r="JJF3220" s="132"/>
      <c r="JJG3220" s="132"/>
      <c r="JJH3220" s="132"/>
      <c r="JJI3220" s="132"/>
      <c r="JJJ3220" s="132"/>
      <c r="JJK3220" s="132"/>
      <c r="JJL3220" s="132"/>
      <c r="JJM3220" s="132"/>
      <c r="JJN3220" s="132"/>
      <c r="JJO3220" s="132"/>
      <c r="JJP3220" s="132"/>
      <c r="JJQ3220" s="132"/>
      <c r="JJR3220" s="132"/>
      <c r="JJS3220" s="132"/>
      <c r="JJT3220" s="132"/>
      <c r="JJU3220" s="132"/>
      <c r="JJV3220" s="132"/>
      <c r="JJW3220" s="132"/>
      <c r="JJX3220" s="132"/>
      <c r="JJY3220" s="132"/>
      <c r="JJZ3220" s="132"/>
      <c r="JKA3220" s="132"/>
      <c r="JKB3220" s="132"/>
      <c r="JKC3220" s="132"/>
      <c r="JKD3220" s="132"/>
      <c r="JKE3220" s="132"/>
      <c r="JKF3220" s="132"/>
      <c r="JKG3220" s="132"/>
      <c r="JKH3220" s="132"/>
      <c r="JKI3220" s="132"/>
      <c r="JKJ3220" s="132"/>
      <c r="JKK3220" s="132"/>
      <c r="JKL3220" s="132"/>
      <c r="JKM3220" s="132"/>
      <c r="JKN3220" s="132"/>
      <c r="JKO3220" s="132"/>
      <c r="JKP3220" s="132"/>
      <c r="JKQ3220" s="132"/>
      <c r="JKR3220" s="132"/>
      <c r="JKS3220" s="132"/>
      <c r="JKT3220" s="132"/>
      <c r="JKU3220" s="132"/>
      <c r="JKV3220" s="132"/>
      <c r="JKW3220" s="132"/>
      <c r="JKX3220" s="132"/>
      <c r="JKY3220" s="132"/>
      <c r="JKZ3220" s="132"/>
      <c r="JLA3220" s="132"/>
      <c r="JLB3220" s="132"/>
      <c r="JLC3220" s="132"/>
      <c r="JLD3220" s="132"/>
      <c r="JLE3220" s="132"/>
      <c r="JLF3220" s="132"/>
      <c r="JLG3220" s="132"/>
      <c r="JLH3220" s="132"/>
      <c r="JLI3220" s="132"/>
      <c r="JLJ3220" s="132"/>
      <c r="JLK3220" s="132"/>
      <c r="JLL3220" s="132"/>
      <c r="JLM3220" s="132"/>
      <c r="JLN3220" s="132"/>
      <c r="JLO3220" s="132"/>
      <c r="JLP3220" s="132"/>
      <c r="JLQ3220" s="132"/>
      <c r="JLR3220" s="132"/>
      <c r="JLS3220" s="132"/>
      <c r="JLT3220" s="132"/>
      <c r="JLU3220" s="132"/>
      <c r="JLV3220" s="132"/>
      <c r="JLW3220" s="132"/>
      <c r="JLX3220" s="132"/>
      <c r="JLY3220" s="132"/>
      <c r="JLZ3220" s="132"/>
      <c r="JMA3220" s="132"/>
      <c r="JMB3220" s="132"/>
      <c r="JMC3220" s="132"/>
      <c r="JMD3220" s="132"/>
      <c r="JME3220" s="132"/>
      <c r="JMF3220" s="132"/>
      <c r="JMG3220" s="132"/>
      <c r="JMH3220" s="132"/>
      <c r="JMI3220" s="132"/>
      <c r="JMJ3220" s="132"/>
      <c r="JMK3220" s="132"/>
      <c r="JML3220" s="132"/>
      <c r="JMM3220" s="132"/>
      <c r="JMN3220" s="132"/>
      <c r="JMO3220" s="132"/>
      <c r="JMP3220" s="132"/>
      <c r="JMQ3220" s="132"/>
      <c r="JMR3220" s="132"/>
      <c r="JMS3220" s="132"/>
      <c r="JMT3220" s="132"/>
      <c r="JMU3220" s="132"/>
      <c r="JMV3220" s="132"/>
      <c r="JMW3220" s="132"/>
      <c r="JMX3220" s="132"/>
      <c r="JMY3220" s="132"/>
      <c r="JMZ3220" s="132"/>
      <c r="JNA3220" s="132"/>
      <c r="JNB3220" s="132"/>
      <c r="JNC3220" s="132"/>
      <c r="JND3220" s="132"/>
      <c r="JNE3220" s="132"/>
      <c r="JNF3220" s="132"/>
      <c r="JNG3220" s="132"/>
      <c r="JNH3220" s="132"/>
      <c r="JNI3220" s="132"/>
      <c r="JNJ3220" s="132"/>
      <c r="JNK3220" s="132"/>
      <c r="JNL3220" s="132"/>
      <c r="JNM3220" s="132"/>
      <c r="JNN3220" s="132"/>
      <c r="JNO3220" s="132"/>
      <c r="JNP3220" s="132"/>
      <c r="JNQ3220" s="132"/>
      <c r="JNR3220" s="132"/>
      <c r="JNS3220" s="132"/>
      <c r="JNT3220" s="132"/>
      <c r="JNU3220" s="132"/>
      <c r="JNV3220" s="132"/>
      <c r="JNW3220" s="132"/>
      <c r="JNX3220" s="132"/>
      <c r="JNY3220" s="132"/>
      <c r="JNZ3220" s="132"/>
      <c r="JOA3220" s="132"/>
      <c r="JOB3220" s="132"/>
      <c r="JOC3220" s="132"/>
      <c r="JOD3220" s="132"/>
      <c r="JOE3220" s="132"/>
      <c r="JOF3220" s="132"/>
      <c r="JOG3220" s="132"/>
      <c r="JOH3220" s="132"/>
      <c r="JOI3220" s="132"/>
      <c r="JOJ3220" s="132"/>
      <c r="JOK3220" s="132"/>
      <c r="JOL3220" s="132"/>
      <c r="JOM3220" s="132"/>
      <c r="JON3220" s="132"/>
      <c r="JOO3220" s="132"/>
      <c r="JOP3220" s="132"/>
      <c r="JOQ3220" s="132"/>
      <c r="JOR3220" s="132"/>
      <c r="JOS3220" s="132"/>
      <c r="JOT3220" s="132"/>
      <c r="JOU3220" s="132"/>
      <c r="JOV3220" s="132"/>
      <c r="JOW3220" s="132"/>
      <c r="JOX3220" s="132"/>
      <c r="JOY3220" s="132"/>
      <c r="JOZ3220" s="132"/>
      <c r="JPA3220" s="132"/>
      <c r="JPB3220" s="132"/>
      <c r="JPC3220" s="132"/>
      <c r="JPD3220" s="132"/>
      <c r="JPE3220" s="132"/>
      <c r="JPF3220" s="132"/>
      <c r="JPG3220" s="132"/>
      <c r="JPH3220" s="132"/>
      <c r="JPI3220" s="132"/>
      <c r="JPJ3220" s="132"/>
      <c r="JPK3220" s="132"/>
      <c r="JPL3220" s="132"/>
      <c r="JPM3220" s="132"/>
      <c r="JPN3220" s="132"/>
      <c r="JPO3220" s="132"/>
      <c r="JPP3220" s="132"/>
      <c r="JPQ3220" s="132"/>
      <c r="JPR3220" s="132"/>
      <c r="JPS3220" s="132"/>
      <c r="JPT3220" s="132"/>
      <c r="JPU3220" s="132"/>
      <c r="JPV3220" s="132"/>
      <c r="JPW3220" s="132"/>
      <c r="JPX3220" s="132"/>
      <c r="JPY3220" s="132"/>
      <c r="JPZ3220" s="132"/>
      <c r="JQA3220" s="132"/>
      <c r="JQB3220" s="132"/>
      <c r="JQC3220" s="132"/>
      <c r="JQD3220" s="132"/>
      <c r="JQE3220" s="132"/>
      <c r="JQF3220" s="132"/>
      <c r="JQG3220" s="132"/>
      <c r="JQH3220" s="132"/>
      <c r="JQI3220" s="132"/>
      <c r="JQJ3220" s="132"/>
      <c r="JQK3220" s="132"/>
      <c r="JQL3220" s="132"/>
      <c r="JQM3220" s="132"/>
      <c r="JQN3220" s="132"/>
      <c r="JQO3220" s="132"/>
      <c r="JQP3220" s="132"/>
      <c r="JQQ3220" s="132"/>
      <c r="JQR3220" s="132"/>
      <c r="JQS3220" s="132"/>
      <c r="JQT3220" s="132"/>
      <c r="JQU3220" s="132"/>
      <c r="JQV3220" s="132"/>
      <c r="JQW3220" s="132"/>
      <c r="JQX3220" s="132"/>
      <c r="JQY3220" s="132"/>
      <c r="JQZ3220" s="132"/>
      <c r="JRA3220" s="132"/>
      <c r="JRB3220" s="132"/>
      <c r="JRC3220" s="132"/>
      <c r="JRD3220" s="132"/>
      <c r="JRE3220" s="132"/>
      <c r="JRF3220" s="132"/>
      <c r="JRG3220" s="132"/>
      <c r="JRH3220" s="132"/>
      <c r="JRI3220" s="132"/>
      <c r="JRJ3220" s="132"/>
      <c r="JRK3220" s="132"/>
      <c r="JRL3220" s="132"/>
      <c r="JRM3220" s="132"/>
      <c r="JRN3220" s="132"/>
      <c r="JRO3220" s="132"/>
      <c r="JRP3220" s="132"/>
      <c r="JRQ3220" s="132"/>
      <c r="JRR3220" s="132"/>
      <c r="JRS3220" s="132"/>
      <c r="JRT3220" s="132"/>
      <c r="JRU3220" s="132"/>
      <c r="JRV3220" s="132"/>
      <c r="JRW3220" s="132"/>
      <c r="JRX3220" s="132"/>
      <c r="JRY3220" s="132"/>
      <c r="JRZ3220" s="132"/>
      <c r="JSA3220" s="132"/>
      <c r="JSB3220" s="132"/>
      <c r="JSC3220" s="132"/>
      <c r="JSD3220" s="132"/>
      <c r="JSE3220" s="132"/>
      <c r="JSF3220" s="132"/>
      <c r="JSG3220" s="132"/>
      <c r="JSH3220" s="132"/>
      <c r="JSI3220" s="132"/>
      <c r="JSJ3220" s="132"/>
      <c r="JSK3220" s="132"/>
      <c r="JSL3220" s="132"/>
      <c r="JSM3220" s="132"/>
      <c r="JSN3220" s="132"/>
      <c r="JSO3220" s="132"/>
      <c r="JSP3220" s="132"/>
      <c r="JSQ3220" s="132"/>
      <c r="JSR3220" s="132"/>
      <c r="JSS3220" s="132"/>
      <c r="JST3220" s="132"/>
      <c r="JSU3220" s="132"/>
      <c r="JSV3220" s="132"/>
      <c r="JSW3220" s="132"/>
      <c r="JSX3220" s="132"/>
      <c r="JSY3220" s="132"/>
      <c r="JSZ3220" s="132"/>
      <c r="JTA3220" s="132"/>
      <c r="JTB3220" s="132"/>
      <c r="JTC3220" s="132"/>
      <c r="JTD3220" s="132"/>
      <c r="JTE3220" s="132"/>
      <c r="JTF3220" s="132"/>
      <c r="JTG3220" s="132"/>
      <c r="JTH3220" s="132"/>
      <c r="JTI3220" s="132"/>
      <c r="JTJ3220" s="132"/>
      <c r="JTK3220" s="132"/>
      <c r="JTL3220" s="132"/>
      <c r="JTM3220" s="132"/>
      <c r="JTN3220" s="132"/>
      <c r="JTO3220" s="132"/>
      <c r="JTP3220" s="132"/>
      <c r="JTQ3220" s="132"/>
      <c r="JTR3220" s="132"/>
      <c r="JTS3220" s="132"/>
      <c r="JTT3220" s="132"/>
      <c r="JTU3220" s="132"/>
      <c r="JTV3220" s="132"/>
      <c r="JTW3220" s="132"/>
      <c r="JTX3220" s="132"/>
      <c r="JTY3220" s="132"/>
      <c r="JTZ3220" s="132"/>
      <c r="JUA3220" s="132"/>
      <c r="JUB3220" s="132"/>
      <c r="JUC3220" s="132"/>
      <c r="JUD3220" s="132"/>
      <c r="JUE3220" s="132"/>
      <c r="JUF3220" s="132"/>
      <c r="JUG3220" s="132"/>
      <c r="JUH3220" s="132"/>
      <c r="JUI3220" s="132"/>
      <c r="JUJ3220" s="132"/>
      <c r="JUK3220" s="132"/>
      <c r="JUL3220" s="132"/>
      <c r="JUM3220" s="132"/>
      <c r="JUN3220" s="132"/>
      <c r="JUO3220" s="132"/>
      <c r="JUP3220" s="132"/>
      <c r="JUQ3220" s="132"/>
      <c r="JUR3220" s="132"/>
      <c r="JUS3220" s="132"/>
      <c r="JUT3220" s="132"/>
      <c r="JUU3220" s="132"/>
      <c r="JUV3220" s="132"/>
      <c r="JUW3220" s="132"/>
      <c r="JUX3220" s="132"/>
      <c r="JUY3220" s="132"/>
      <c r="JUZ3220" s="132"/>
      <c r="JVA3220" s="132"/>
      <c r="JVB3220" s="132"/>
      <c r="JVC3220" s="132"/>
      <c r="JVD3220" s="132"/>
      <c r="JVE3220" s="132"/>
      <c r="JVF3220" s="132"/>
      <c r="JVG3220" s="132"/>
      <c r="JVH3220" s="132"/>
      <c r="JVI3220" s="132"/>
      <c r="JVJ3220" s="132"/>
      <c r="JVK3220" s="132"/>
      <c r="JVL3220" s="132"/>
      <c r="JVM3220" s="132"/>
      <c r="JVN3220" s="132"/>
      <c r="JVO3220" s="132"/>
      <c r="JVP3220" s="132"/>
      <c r="JVQ3220" s="132"/>
      <c r="JVR3220" s="132"/>
      <c r="JVS3220" s="132"/>
      <c r="JVT3220" s="132"/>
      <c r="JVU3220" s="132"/>
      <c r="JVV3220" s="132"/>
      <c r="JVW3220" s="132"/>
      <c r="JVX3220" s="132"/>
      <c r="JVY3220" s="132"/>
      <c r="JVZ3220" s="132"/>
      <c r="JWA3220" s="132"/>
      <c r="JWB3220" s="132"/>
      <c r="JWC3220" s="132"/>
      <c r="JWD3220" s="132"/>
      <c r="JWE3220" s="132"/>
      <c r="JWF3220" s="132"/>
      <c r="JWG3220" s="132"/>
      <c r="JWH3220" s="132"/>
      <c r="JWI3220" s="132"/>
      <c r="JWJ3220" s="132"/>
      <c r="JWK3220" s="132"/>
      <c r="JWL3220" s="132"/>
      <c r="JWM3220" s="132"/>
      <c r="JWN3220" s="132"/>
      <c r="JWO3220" s="132"/>
      <c r="JWP3220" s="132"/>
      <c r="JWQ3220" s="132"/>
      <c r="JWR3220" s="132"/>
      <c r="JWS3220" s="132"/>
      <c r="JWT3220" s="132"/>
      <c r="JWU3220" s="132"/>
      <c r="JWV3220" s="132"/>
      <c r="JWW3220" s="132"/>
      <c r="JWX3220" s="132"/>
      <c r="JWY3220" s="132"/>
      <c r="JWZ3220" s="132"/>
      <c r="JXA3220" s="132"/>
      <c r="JXB3220" s="132"/>
      <c r="JXC3220" s="132"/>
      <c r="JXD3220" s="132"/>
      <c r="JXE3220" s="132"/>
      <c r="JXF3220" s="132"/>
      <c r="JXG3220" s="132"/>
      <c r="JXH3220" s="132"/>
      <c r="JXI3220" s="132"/>
      <c r="JXJ3220" s="132"/>
      <c r="JXK3220" s="132"/>
      <c r="JXL3220" s="132"/>
      <c r="JXM3220" s="132"/>
      <c r="JXN3220" s="132"/>
      <c r="JXO3220" s="132"/>
      <c r="JXP3220" s="132"/>
      <c r="JXQ3220" s="132"/>
      <c r="JXR3220" s="132"/>
      <c r="JXS3220" s="132"/>
      <c r="JXT3220" s="132"/>
      <c r="JXU3220" s="132"/>
      <c r="JXV3220" s="132"/>
      <c r="JXW3220" s="132"/>
      <c r="JXX3220" s="132"/>
      <c r="JXY3220" s="132"/>
      <c r="JXZ3220" s="132"/>
      <c r="JYA3220" s="132"/>
      <c r="JYB3220" s="132"/>
      <c r="JYC3220" s="132"/>
      <c r="JYD3220" s="132"/>
      <c r="JYE3220" s="132"/>
      <c r="JYF3220" s="132"/>
      <c r="JYG3220" s="132"/>
      <c r="JYH3220" s="132"/>
      <c r="JYI3220" s="132"/>
      <c r="JYJ3220" s="132"/>
      <c r="JYK3220" s="132"/>
      <c r="JYL3220" s="132"/>
      <c r="JYM3220" s="132"/>
      <c r="JYN3220" s="132"/>
      <c r="JYO3220" s="132"/>
      <c r="JYP3220" s="132"/>
      <c r="JYQ3220" s="132"/>
      <c r="JYR3220" s="132"/>
      <c r="JYS3220" s="132"/>
      <c r="JYT3220" s="132"/>
      <c r="JYU3220" s="132"/>
      <c r="JYV3220" s="132"/>
      <c r="JYW3220" s="132"/>
      <c r="JYX3220" s="132"/>
      <c r="JYY3220" s="132"/>
      <c r="JYZ3220" s="132"/>
      <c r="JZA3220" s="132"/>
      <c r="JZB3220" s="132"/>
      <c r="JZC3220" s="132"/>
      <c r="JZD3220" s="132"/>
      <c r="JZE3220" s="132"/>
      <c r="JZF3220" s="132"/>
      <c r="JZG3220" s="132"/>
      <c r="JZH3220" s="132"/>
      <c r="JZI3220" s="132"/>
      <c r="JZJ3220" s="132"/>
      <c r="JZK3220" s="132"/>
      <c r="JZL3220" s="132"/>
      <c r="JZM3220" s="132"/>
      <c r="JZN3220" s="132"/>
      <c r="JZO3220" s="132"/>
      <c r="JZP3220" s="132"/>
      <c r="JZQ3220" s="132"/>
      <c r="JZR3220" s="132"/>
      <c r="JZS3220" s="132"/>
      <c r="JZT3220" s="132"/>
      <c r="JZU3220" s="132"/>
      <c r="JZV3220" s="132"/>
      <c r="JZW3220" s="132"/>
      <c r="JZX3220" s="132"/>
      <c r="JZY3220" s="132"/>
      <c r="JZZ3220" s="132"/>
      <c r="KAA3220" s="132"/>
      <c r="KAB3220" s="132"/>
      <c r="KAC3220" s="132"/>
      <c r="KAD3220" s="132"/>
      <c r="KAE3220" s="132"/>
      <c r="KAF3220" s="132"/>
      <c r="KAG3220" s="132"/>
      <c r="KAH3220" s="132"/>
      <c r="KAI3220" s="132"/>
      <c r="KAJ3220" s="132"/>
      <c r="KAK3220" s="132"/>
      <c r="KAL3220" s="132"/>
      <c r="KAM3220" s="132"/>
      <c r="KAN3220" s="132"/>
      <c r="KAO3220" s="132"/>
      <c r="KAP3220" s="132"/>
      <c r="KAQ3220" s="132"/>
      <c r="KAR3220" s="132"/>
      <c r="KAS3220" s="132"/>
      <c r="KAT3220" s="132"/>
      <c r="KAU3220" s="132"/>
      <c r="KAV3220" s="132"/>
      <c r="KAW3220" s="132"/>
      <c r="KAX3220" s="132"/>
      <c r="KAY3220" s="132"/>
      <c r="KAZ3220" s="132"/>
      <c r="KBA3220" s="132"/>
      <c r="KBB3220" s="132"/>
      <c r="KBC3220" s="132"/>
      <c r="KBD3220" s="132"/>
      <c r="KBE3220" s="132"/>
      <c r="KBF3220" s="132"/>
      <c r="KBG3220" s="132"/>
      <c r="KBH3220" s="132"/>
      <c r="KBI3220" s="132"/>
      <c r="KBJ3220" s="132"/>
      <c r="KBK3220" s="132"/>
      <c r="KBL3220" s="132"/>
      <c r="KBM3220" s="132"/>
      <c r="KBN3220" s="132"/>
      <c r="KBO3220" s="132"/>
      <c r="KBP3220" s="132"/>
      <c r="KBQ3220" s="132"/>
      <c r="KBR3220" s="132"/>
      <c r="KBS3220" s="132"/>
      <c r="KBT3220" s="132"/>
      <c r="KBU3220" s="132"/>
      <c r="KBV3220" s="132"/>
      <c r="KBW3220" s="132"/>
      <c r="KBX3220" s="132"/>
      <c r="KBY3220" s="132"/>
      <c r="KBZ3220" s="132"/>
      <c r="KCA3220" s="132"/>
      <c r="KCB3220" s="132"/>
      <c r="KCC3220" s="132"/>
      <c r="KCD3220" s="132"/>
      <c r="KCE3220" s="132"/>
      <c r="KCF3220" s="132"/>
      <c r="KCG3220" s="132"/>
      <c r="KCH3220" s="132"/>
      <c r="KCI3220" s="132"/>
      <c r="KCJ3220" s="132"/>
      <c r="KCK3220" s="132"/>
      <c r="KCL3220" s="132"/>
      <c r="KCM3220" s="132"/>
      <c r="KCN3220" s="132"/>
      <c r="KCO3220" s="132"/>
      <c r="KCP3220" s="132"/>
      <c r="KCQ3220" s="132"/>
      <c r="KCR3220" s="132"/>
      <c r="KCS3220" s="132"/>
      <c r="KCT3220" s="132"/>
      <c r="KCU3220" s="132"/>
      <c r="KCV3220" s="132"/>
      <c r="KCW3220" s="132"/>
      <c r="KCX3220" s="132"/>
      <c r="KCY3220" s="132"/>
      <c r="KCZ3220" s="132"/>
      <c r="KDA3220" s="132"/>
      <c r="KDB3220" s="132"/>
      <c r="KDC3220" s="132"/>
      <c r="KDD3220" s="132"/>
      <c r="KDE3220" s="132"/>
      <c r="KDF3220" s="132"/>
      <c r="KDG3220" s="132"/>
      <c r="KDH3220" s="132"/>
      <c r="KDI3220" s="132"/>
      <c r="KDJ3220" s="132"/>
      <c r="KDK3220" s="132"/>
      <c r="KDL3220" s="132"/>
      <c r="KDM3220" s="132"/>
      <c r="KDN3220" s="132"/>
      <c r="KDO3220" s="132"/>
      <c r="KDP3220" s="132"/>
      <c r="KDQ3220" s="132"/>
      <c r="KDR3220" s="132"/>
      <c r="KDS3220" s="132"/>
      <c r="KDT3220" s="132"/>
      <c r="KDU3220" s="132"/>
      <c r="KDV3220" s="132"/>
      <c r="KDW3220" s="132"/>
      <c r="KDX3220" s="132"/>
      <c r="KDY3220" s="132"/>
      <c r="KDZ3220" s="132"/>
      <c r="KEA3220" s="132"/>
      <c r="KEB3220" s="132"/>
      <c r="KEC3220" s="132"/>
      <c r="KED3220" s="132"/>
      <c r="KEE3220" s="132"/>
      <c r="KEF3220" s="132"/>
      <c r="KEG3220" s="132"/>
      <c r="KEH3220" s="132"/>
      <c r="KEI3220" s="132"/>
      <c r="KEJ3220" s="132"/>
      <c r="KEK3220" s="132"/>
      <c r="KEL3220" s="132"/>
      <c r="KEM3220" s="132"/>
      <c r="KEN3220" s="132"/>
      <c r="KEO3220" s="132"/>
      <c r="KEP3220" s="132"/>
      <c r="KEQ3220" s="132"/>
      <c r="KER3220" s="132"/>
      <c r="KES3220" s="132"/>
      <c r="KET3220" s="132"/>
      <c r="KEU3220" s="132"/>
      <c r="KEV3220" s="132"/>
      <c r="KEW3220" s="132"/>
      <c r="KEX3220" s="132"/>
      <c r="KEY3220" s="132"/>
      <c r="KEZ3220" s="132"/>
      <c r="KFA3220" s="132"/>
      <c r="KFB3220" s="132"/>
      <c r="KFC3220" s="132"/>
      <c r="KFD3220" s="132"/>
      <c r="KFE3220" s="132"/>
      <c r="KFF3220" s="132"/>
      <c r="KFG3220" s="132"/>
      <c r="KFH3220" s="132"/>
      <c r="KFI3220" s="132"/>
      <c r="KFJ3220" s="132"/>
      <c r="KFK3220" s="132"/>
      <c r="KFL3220" s="132"/>
      <c r="KFM3220" s="132"/>
      <c r="KFN3220" s="132"/>
      <c r="KFO3220" s="132"/>
      <c r="KFP3220" s="132"/>
      <c r="KFQ3220" s="132"/>
      <c r="KFR3220" s="132"/>
      <c r="KFS3220" s="132"/>
      <c r="KFT3220" s="132"/>
      <c r="KFU3220" s="132"/>
      <c r="KFV3220" s="132"/>
      <c r="KFW3220" s="132"/>
      <c r="KFX3220" s="132"/>
      <c r="KFY3220" s="132"/>
      <c r="KFZ3220" s="132"/>
      <c r="KGA3220" s="132"/>
      <c r="KGB3220" s="132"/>
      <c r="KGC3220" s="132"/>
      <c r="KGD3220" s="132"/>
      <c r="KGE3220" s="132"/>
      <c r="KGF3220" s="132"/>
      <c r="KGG3220" s="132"/>
      <c r="KGH3220" s="132"/>
      <c r="KGI3220" s="132"/>
      <c r="KGJ3220" s="132"/>
      <c r="KGK3220" s="132"/>
      <c r="KGL3220" s="132"/>
      <c r="KGM3220" s="132"/>
      <c r="KGN3220" s="132"/>
      <c r="KGO3220" s="132"/>
      <c r="KGP3220" s="132"/>
      <c r="KGQ3220" s="132"/>
      <c r="KGR3220" s="132"/>
      <c r="KGS3220" s="132"/>
      <c r="KGT3220" s="132"/>
      <c r="KGU3220" s="132"/>
      <c r="KGV3220" s="132"/>
      <c r="KGW3220" s="132"/>
      <c r="KGX3220" s="132"/>
      <c r="KGY3220" s="132"/>
      <c r="KGZ3220" s="132"/>
      <c r="KHA3220" s="132"/>
      <c r="KHB3220" s="132"/>
      <c r="KHC3220" s="132"/>
      <c r="KHD3220" s="132"/>
      <c r="KHE3220" s="132"/>
      <c r="KHF3220" s="132"/>
      <c r="KHG3220" s="132"/>
      <c r="KHH3220" s="132"/>
      <c r="KHI3220" s="132"/>
      <c r="KHJ3220" s="132"/>
      <c r="KHK3220" s="132"/>
      <c r="KHL3220" s="132"/>
      <c r="KHM3220" s="132"/>
      <c r="KHN3220" s="132"/>
      <c r="KHO3220" s="132"/>
      <c r="KHP3220" s="132"/>
      <c r="KHQ3220" s="132"/>
      <c r="KHR3220" s="132"/>
      <c r="KHS3220" s="132"/>
      <c r="KHT3220" s="132"/>
      <c r="KHU3220" s="132"/>
      <c r="KHV3220" s="132"/>
      <c r="KHW3220" s="132"/>
      <c r="KHX3220" s="132"/>
      <c r="KHY3220" s="132"/>
      <c r="KHZ3220" s="132"/>
      <c r="KIA3220" s="132"/>
      <c r="KIB3220" s="132"/>
      <c r="KIC3220" s="132"/>
      <c r="KID3220" s="132"/>
      <c r="KIE3220" s="132"/>
      <c r="KIF3220" s="132"/>
      <c r="KIG3220" s="132"/>
      <c r="KIH3220" s="132"/>
      <c r="KII3220" s="132"/>
      <c r="KIJ3220" s="132"/>
      <c r="KIK3220" s="132"/>
      <c r="KIL3220" s="132"/>
      <c r="KIM3220" s="132"/>
      <c r="KIN3220" s="132"/>
      <c r="KIO3220" s="132"/>
      <c r="KIP3220" s="132"/>
      <c r="KIQ3220" s="132"/>
      <c r="KIR3220" s="132"/>
      <c r="KIS3220" s="132"/>
      <c r="KIT3220" s="132"/>
      <c r="KIU3220" s="132"/>
      <c r="KIV3220" s="132"/>
      <c r="KIW3220" s="132"/>
      <c r="KIX3220" s="132"/>
      <c r="KIY3220" s="132"/>
      <c r="KIZ3220" s="132"/>
      <c r="KJA3220" s="132"/>
      <c r="KJB3220" s="132"/>
      <c r="KJC3220" s="132"/>
      <c r="KJD3220" s="132"/>
      <c r="KJE3220" s="132"/>
      <c r="KJF3220" s="132"/>
      <c r="KJG3220" s="132"/>
      <c r="KJH3220" s="132"/>
      <c r="KJI3220" s="132"/>
      <c r="KJJ3220" s="132"/>
      <c r="KJK3220" s="132"/>
      <c r="KJL3220" s="132"/>
      <c r="KJM3220" s="132"/>
      <c r="KJN3220" s="132"/>
      <c r="KJO3220" s="132"/>
      <c r="KJP3220" s="132"/>
      <c r="KJQ3220" s="132"/>
      <c r="KJR3220" s="132"/>
      <c r="KJS3220" s="132"/>
      <c r="KJT3220" s="132"/>
      <c r="KJU3220" s="132"/>
      <c r="KJV3220" s="132"/>
      <c r="KJW3220" s="132"/>
      <c r="KJX3220" s="132"/>
      <c r="KJY3220" s="132"/>
      <c r="KJZ3220" s="132"/>
      <c r="KKA3220" s="132"/>
      <c r="KKB3220" s="132"/>
      <c r="KKC3220" s="132"/>
      <c r="KKD3220" s="132"/>
      <c r="KKE3220" s="132"/>
      <c r="KKF3220" s="132"/>
      <c r="KKG3220" s="132"/>
      <c r="KKH3220" s="132"/>
      <c r="KKI3220" s="132"/>
      <c r="KKJ3220" s="132"/>
      <c r="KKK3220" s="132"/>
      <c r="KKL3220" s="132"/>
      <c r="KKM3220" s="132"/>
      <c r="KKN3220" s="132"/>
      <c r="KKO3220" s="132"/>
      <c r="KKP3220" s="132"/>
      <c r="KKQ3220" s="132"/>
      <c r="KKR3220" s="132"/>
      <c r="KKS3220" s="132"/>
      <c r="KKT3220" s="132"/>
      <c r="KKU3220" s="132"/>
      <c r="KKV3220" s="132"/>
      <c r="KKW3220" s="132"/>
      <c r="KKX3220" s="132"/>
      <c r="KKY3220" s="132"/>
      <c r="KKZ3220" s="132"/>
      <c r="KLA3220" s="132"/>
      <c r="KLB3220" s="132"/>
      <c r="KLC3220" s="132"/>
      <c r="KLD3220" s="132"/>
      <c r="KLE3220" s="132"/>
      <c r="KLF3220" s="132"/>
      <c r="KLG3220" s="132"/>
      <c r="KLH3220" s="132"/>
      <c r="KLI3220" s="132"/>
      <c r="KLJ3220" s="132"/>
      <c r="KLK3220" s="132"/>
      <c r="KLL3220" s="132"/>
      <c r="KLM3220" s="132"/>
      <c r="KLN3220" s="132"/>
      <c r="KLO3220" s="132"/>
      <c r="KLP3220" s="132"/>
      <c r="KLQ3220" s="132"/>
      <c r="KLR3220" s="132"/>
      <c r="KLS3220" s="132"/>
      <c r="KLT3220" s="132"/>
      <c r="KLU3220" s="132"/>
      <c r="KLV3220" s="132"/>
      <c r="KLW3220" s="132"/>
      <c r="KLX3220" s="132"/>
      <c r="KLY3220" s="132"/>
      <c r="KLZ3220" s="132"/>
      <c r="KMA3220" s="132"/>
      <c r="KMB3220" s="132"/>
      <c r="KMC3220" s="132"/>
      <c r="KMD3220" s="132"/>
      <c r="KME3220" s="132"/>
      <c r="KMF3220" s="132"/>
      <c r="KMG3220" s="132"/>
      <c r="KMH3220" s="132"/>
      <c r="KMI3220" s="132"/>
      <c r="KMJ3220" s="132"/>
      <c r="KMK3220" s="132"/>
      <c r="KML3220" s="132"/>
      <c r="KMM3220" s="132"/>
      <c r="KMN3220" s="132"/>
      <c r="KMO3220" s="132"/>
      <c r="KMP3220" s="132"/>
      <c r="KMQ3220" s="132"/>
      <c r="KMR3220" s="132"/>
      <c r="KMS3220" s="132"/>
      <c r="KMT3220" s="132"/>
      <c r="KMU3220" s="132"/>
      <c r="KMV3220" s="132"/>
      <c r="KMW3220" s="132"/>
      <c r="KMX3220" s="132"/>
      <c r="KMY3220" s="132"/>
      <c r="KMZ3220" s="132"/>
      <c r="KNA3220" s="132"/>
      <c r="KNB3220" s="132"/>
      <c r="KNC3220" s="132"/>
      <c r="KND3220" s="132"/>
      <c r="KNE3220" s="132"/>
      <c r="KNF3220" s="132"/>
      <c r="KNG3220" s="132"/>
      <c r="KNH3220" s="132"/>
      <c r="KNI3220" s="132"/>
      <c r="KNJ3220" s="132"/>
      <c r="KNK3220" s="132"/>
      <c r="KNL3220" s="132"/>
      <c r="KNM3220" s="132"/>
      <c r="KNN3220" s="132"/>
      <c r="KNO3220" s="132"/>
      <c r="KNP3220" s="132"/>
      <c r="KNQ3220" s="132"/>
      <c r="KNR3220" s="132"/>
      <c r="KNS3220" s="132"/>
      <c r="KNT3220" s="132"/>
      <c r="KNU3220" s="132"/>
      <c r="KNV3220" s="132"/>
      <c r="KNW3220" s="132"/>
      <c r="KNX3220" s="132"/>
      <c r="KNY3220" s="132"/>
      <c r="KNZ3220" s="132"/>
      <c r="KOA3220" s="132"/>
      <c r="KOB3220" s="132"/>
      <c r="KOC3220" s="132"/>
      <c r="KOD3220" s="132"/>
      <c r="KOE3220" s="132"/>
      <c r="KOF3220" s="132"/>
      <c r="KOG3220" s="132"/>
      <c r="KOH3220" s="132"/>
      <c r="KOI3220" s="132"/>
      <c r="KOJ3220" s="132"/>
      <c r="KOK3220" s="132"/>
      <c r="KOL3220" s="132"/>
      <c r="KOM3220" s="132"/>
      <c r="KON3220" s="132"/>
      <c r="KOO3220" s="132"/>
      <c r="KOP3220" s="132"/>
      <c r="KOQ3220" s="132"/>
      <c r="KOR3220" s="132"/>
      <c r="KOS3220" s="132"/>
      <c r="KOT3220" s="132"/>
      <c r="KOU3220" s="132"/>
      <c r="KOV3220" s="132"/>
      <c r="KOW3220" s="132"/>
      <c r="KOX3220" s="132"/>
      <c r="KOY3220" s="132"/>
      <c r="KOZ3220" s="132"/>
      <c r="KPA3220" s="132"/>
      <c r="KPB3220" s="132"/>
      <c r="KPC3220" s="132"/>
      <c r="KPD3220" s="132"/>
      <c r="KPE3220" s="132"/>
      <c r="KPF3220" s="132"/>
      <c r="KPG3220" s="132"/>
      <c r="KPH3220" s="132"/>
      <c r="KPI3220" s="132"/>
      <c r="KPJ3220" s="132"/>
      <c r="KPK3220" s="132"/>
      <c r="KPL3220" s="132"/>
      <c r="KPM3220" s="132"/>
      <c r="KPN3220" s="132"/>
      <c r="KPO3220" s="132"/>
      <c r="KPP3220" s="132"/>
      <c r="KPQ3220" s="132"/>
      <c r="KPR3220" s="132"/>
      <c r="KPS3220" s="132"/>
      <c r="KPT3220" s="132"/>
      <c r="KPU3220" s="132"/>
      <c r="KPV3220" s="132"/>
      <c r="KPW3220" s="132"/>
      <c r="KPX3220" s="132"/>
      <c r="KPY3220" s="132"/>
      <c r="KPZ3220" s="132"/>
      <c r="KQA3220" s="132"/>
      <c r="KQB3220" s="132"/>
      <c r="KQC3220" s="132"/>
      <c r="KQD3220" s="132"/>
      <c r="KQE3220" s="132"/>
      <c r="KQF3220" s="132"/>
      <c r="KQG3220" s="132"/>
      <c r="KQH3220" s="132"/>
      <c r="KQI3220" s="132"/>
      <c r="KQJ3220" s="132"/>
      <c r="KQK3220" s="132"/>
      <c r="KQL3220" s="132"/>
      <c r="KQM3220" s="132"/>
      <c r="KQN3220" s="132"/>
      <c r="KQO3220" s="132"/>
      <c r="KQP3220" s="132"/>
      <c r="KQQ3220" s="132"/>
      <c r="KQR3220" s="132"/>
      <c r="KQS3220" s="132"/>
      <c r="KQT3220" s="132"/>
      <c r="KQU3220" s="132"/>
      <c r="KQV3220" s="132"/>
      <c r="KQW3220" s="132"/>
      <c r="KQX3220" s="132"/>
      <c r="KQY3220" s="132"/>
      <c r="KQZ3220" s="132"/>
      <c r="KRA3220" s="132"/>
      <c r="KRB3220" s="132"/>
      <c r="KRC3220" s="132"/>
      <c r="KRD3220" s="132"/>
      <c r="KRE3220" s="132"/>
      <c r="KRF3220" s="132"/>
      <c r="KRG3220" s="132"/>
      <c r="KRH3220" s="132"/>
      <c r="KRI3220" s="132"/>
      <c r="KRJ3220" s="132"/>
      <c r="KRK3220" s="132"/>
      <c r="KRL3220" s="132"/>
      <c r="KRM3220" s="132"/>
      <c r="KRN3220" s="132"/>
      <c r="KRO3220" s="132"/>
      <c r="KRP3220" s="132"/>
      <c r="KRQ3220" s="132"/>
      <c r="KRR3220" s="132"/>
      <c r="KRS3220" s="132"/>
      <c r="KRT3220" s="132"/>
      <c r="KRU3220" s="132"/>
      <c r="KRV3220" s="132"/>
      <c r="KRW3220" s="132"/>
      <c r="KRX3220" s="132"/>
      <c r="KRY3220" s="132"/>
      <c r="KRZ3220" s="132"/>
      <c r="KSA3220" s="132"/>
      <c r="KSB3220" s="132"/>
      <c r="KSC3220" s="132"/>
      <c r="KSD3220" s="132"/>
      <c r="KSE3220" s="132"/>
      <c r="KSF3220" s="132"/>
      <c r="KSG3220" s="132"/>
      <c r="KSH3220" s="132"/>
      <c r="KSI3220" s="132"/>
      <c r="KSJ3220" s="132"/>
      <c r="KSK3220" s="132"/>
      <c r="KSL3220" s="132"/>
      <c r="KSM3220" s="132"/>
      <c r="KSN3220" s="132"/>
      <c r="KSO3220" s="132"/>
      <c r="KSP3220" s="132"/>
      <c r="KSQ3220" s="132"/>
      <c r="KSR3220" s="132"/>
      <c r="KSS3220" s="132"/>
      <c r="KST3220" s="132"/>
      <c r="KSU3220" s="132"/>
      <c r="KSV3220" s="132"/>
      <c r="KSW3220" s="132"/>
      <c r="KSX3220" s="132"/>
      <c r="KSY3220" s="132"/>
      <c r="KSZ3220" s="132"/>
      <c r="KTA3220" s="132"/>
      <c r="KTB3220" s="132"/>
      <c r="KTC3220" s="132"/>
      <c r="KTD3220" s="132"/>
      <c r="KTE3220" s="132"/>
      <c r="KTF3220" s="132"/>
      <c r="KTG3220" s="132"/>
      <c r="KTH3220" s="132"/>
      <c r="KTI3220" s="132"/>
      <c r="KTJ3220" s="132"/>
      <c r="KTK3220" s="132"/>
      <c r="KTL3220" s="132"/>
      <c r="KTM3220" s="132"/>
      <c r="KTN3220" s="132"/>
      <c r="KTO3220" s="132"/>
      <c r="KTP3220" s="132"/>
      <c r="KTQ3220" s="132"/>
      <c r="KTR3220" s="132"/>
      <c r="KTS3220" s="132"/>
      <c r="KTT3220" s="132"/>
      <c r="KTU3220" s="132"/>
      <c r="KTV3220" s="132"/>
      <c r="KTW3220" s="132"/>
      <c r="KTX3220" s="132"/>
      <c r="KTY3220" s="132"/>
      <c r="KTZ3220" s="132"/>
      <c r="KUA3220" s="132"/>
      <c r="KUB3220" s="132"/>
      <c r="KUC3220" s="132"/>
      <c r="KUD3220" s="132"/>
      <c r="KUE3220" s="132"/>
      <c r="KUF3220" s="132"/>
      <c r="KUG3220" s="132"/>
      <c r="KUH3220" s="132"/>
      <c r="KUI3220" s="132"/>
      <c r="KUJ3220" s="132"/>
      <c r="KUK3220" s="132"/>
      <c r="KUL3220" s="132"/>
      <c r="KUM3220" s="132"/>
      <c r="KUN3220" s="132"/>
      <c r="KUO3220" s="132"/>
      <c r="KUP3220" s="132"/>
      <c r="KUQ3220" s="132"/>
      <c r="KUR3220" s="132"/>
      <c r="KUS3220" s="132"/>
      <c r="KUT3220" s="132"/>
      <c r="KUU3220" s="132"/>
      <c r="KUV3220" s="132"/>
      <c r="KUW3220" s="132"/>
      <c r="KUX3220" s="132"/>
      <c r="KUY3220" s="132"/>
      <c r="KUZ3220" s="132"/>
      <c r="KVA3220" s="132"/>
      <c r="KVB3220" s="132"/>
      <c r="KVC3220" s="132"/>
      <c r="KVD3220" s="132"/>
      <c r="KVE3220" s="132"/>
      <c r="KVF3220" s="132"/>
      <c r="KVG3220" s="132"/>
      <c r="KVH3220" s="132"/>
      <c r="KVI3220" s="132"/>
      <c r="KVJ3220" s="132"/>
      <c r="KVK3220" s="132"/>
      <c r="KVL3220" s="132"/>
      <c r="KVM3220" s="132"/>
      <c r="KVN3220" s="132"/>
      <c r="KVO3220" s="132"/>
      <c r="KVP3220" s="132"/>
      <c r="KVQ3220" s="132"/>
      <c r="KVR3220" s="132"/>
      <c r="KVS3220" s="132"/>
      <c r="KVT3220" s="132"/>
      <c r="KVU3220" s="132"/>
      <c r="KVV3220" s="132"/>
      <c r="KVW3220" s="132"/>
      <c r="KVX3220" s="132"/>
      <c r="KVY3220" s="132"/>
      <c r="KVZ3220" s="132"/>
      <c r="KWA3220" s="132"/>
      <c r="KWB3220" s="132"/>
      <c r="KWC3220" s="132"/>
      <c r="KWD3220" s="132"/>
      <c r="KWE3220" s="132"/>
      <c r="KWF3220" s="132"/>
      <c r="KWG3220" s="132"/>
      <c r="KWH3220" s="132"/>
      <c r="KWI3220" s="132"/>
      <c r="KWJ3220" s="132"/>
      <c r="KWK3220" s="132"/>
      <c r="KWL3220" s="132"/>
      <c r="KWM3220" s="132"/>
      <c r="KWN3220" s="132"/>
      <c r="KWO3220" s="132"/>
      <c r="KWP3220" s="132"/>
      <c r="KWQ3220" s="132"/>
      <c r="KWR3220" s="132"/>
      <c r="KWS3220" s="132"/>
      <c r="KWT3220" s="132"/>
      <c r="KWU3220" s="132"/>
      <c r="KWV3220" s="132"/>
      <c r="KWW3220" s="132"/>
      <c r="KWX3220" s="132"/>
      <c r="KWY3220" s="132"/>
      <c r="KWZ3220" s="132"/>
      <c r="KXA3220" s="132"/>
      <c r="KXB3220" s="132"/>
      <c r="KXC3220" s="132"/>
      <c r="KXD3220" s="132"/>
      <c r="KXE3220" s="132"/>
      <c r="KXF3220" s="132"/>
      <c r="KXG3220" s="132"/>
      <c r="KXH3220" s="132"/>
      <c r="KXI3220" s="132"/>
      <c r="KXJ3220" s="132"/>
      <c r="KXK3220" s="132"/>
      <c r="KXL3220" s="132"/>
      <c r="KXM3220" s="132"/>
      <c r="KXN3220" s="132"/>
      <c r="KXO3220" s="132"/>
      <c r="KXP3220" s="132"/>
      <c r="KXQ3220" s="132"/>
      <c r="KXR3220" s="132"/>
      <c r="KXS3220" s="132"/>
      <c r="KXT3220" s="132"/>
      <c r="KXU3220" s="132"/>
      <c r="KXV3220" s="132"/>
      <c r="KXW3220" s="132"/>
      <c r="KXX3220" s="132"/>
      <c r="KXY3220" s="132"/>
      <c r="KXZ3220" s="132"/>
      <c r="KYA3220" s="132"/>
      <c r="KYB3220" s="132"/>
      <c r="KYC3220" s="132"/>
      <c r="KYD3220" s="132"/>
      <c r="KYE3220" s="132"/>
      <c r="KYF3220" s="132"/>
      <c r="KYG3220" s="132"/>
      <c r="KYH3220" s="132"/>
      <c r="KYI3220" s="132"/>
      <c r="KYJ3220" s="132"/>
      <c r="KYK3220" s="132"/>
      <c r="KYL3220" s="132"/>
      <c r="KYM3220" s="132"/>
      <c r="KYN3220" s="132"/>
      <c r="KYO3220" s="132"/>
      <c r="KYP3220" s="132"/>
      <c r="KYQ3220" s="132"/>
      <c r="KYR3220" s="132"/>
      <c r="KYS3220" s="132"/>
      <c r="KYT3220" s="132"/>
      <c r="KYU3220" s="132"/>
      <c r="KYV3220" s="132"/>
      <c r="KYW3220" s="132"/>
      <c r="KYX3220" s="132"/>
      <c r="KYY3220" s="132"/>
      <c r="KYZ3220" s="132"/>
      <c r="KZA3220" s="132"/>
      <c r="KZB3220" s="132"/>
      <c r="KZC3220" s="132"/>
      <c r="KZD3220" s="132"/>
      <c r="KZE3220" s="132"/>
      <c r="KZF3220" s="132"/>
      <c r="KZG3220" s="132"/>
      <c r="KZH3220" s="132"/>
      <c r="KZI3220" s="132"/>
      <c r="KZJ3220" s="132"/>
      <c r="KZK3220" s="132"/>
      <c r="KZL3220" s="132"/>
      <c r="KZM3220" s="132"/>
      <c r="KZN3220" s="132"/>
      <c r="KZO3220" s="132"/>
      <c r="KZP3220" s="132"/>
      <c r="KZQ3220" s="132"/>
      <c r="KZR3220" s="132"/>
      <c r="KZS3220" s="132"/>
      <c r="KZT3220" s="132"/>
      <c r="KZU3220" s="132"/>
      <c r="KZV3220" s="132"/>
      <c r="KZW3220" s="132"/>
      <c r="KZX3220" s="132"/>
      <c r="KZY3220" s="132"/>
      <c r="KZZ3220" s="132"/>
      <c r="LAA3220" s="132"/>
      <c r="LAB3220" s="132"/>
      <c r="LAC3220" s="132"/>
      <c r="LAD3220" s="132"/>
      <c r="LAE3220" s="132"/>
      <c r="LAF3220" s="132"/>
      <c r="LAG3220" s="132"/>
      <c r="LAH3220" s="132"/>
      <c r="LAI3220" s="132"/>
      <c r="LAJ3220" s="132"/>
      <c r="LAK3220" s="132"/>
      <c r="LAL3220" s="132"/>
      <c r="LAM3220" s="132"/>
      <c r="LAN3220" s="132"/>
      <c r="LAO3220" s="132"/>
      <c r="LAP3220" s="132"/>
      <c r="LAQ3220" s="132"/>
      <c r="LAR3220" s="132"/>
      <c r="LAS3220" s="132"/>
      <c r="LAT3220" s="132"/>
      <c r="LAU3220" s="132"/>
      <c r="LAV3220" s="132"/>
      <c r="LAW3220" s="132"/>
      <c r="LAX3220" s="132"/>
      <c r="LAY3220" s="132"/>
      <c r="LAZ3220" s="132"/>
      <c r="LBA3220" s="132"/>
      <c r="LBB3220" s="132"/>
      <c r="LBC3220" s="132"/>
      <c r="LBD3220" s="132"/>
      <c r="LBE3220" s="132"/>
      <c r="LBF3220" s="132"/>
      <c r="LBG3220" s="132"/>
      <c r="LBH3220" s="132"/>
      <c r="LBI3220" s="132"/>
      <c r="LBJ3220" s="132"/>
      <c r="LBK3220" s="132"/>
      <c r="LBL3220" s="132"/>
      <c r="LBM3220" s="132"/>
      <c r="LBN3220" s="132"/>
      <c r="LBO3220" s="132"/>
      <c r="LBP3220" s="132"/>
      <c r="LBQ3220" s="132"/>
      <c r="LBR3220" s="132"/>
      <c r="LBS3220" s="132"/>
      <c r="LBT3220" s="132"/>
      <c r="LBU3220" s="132"/>
      <c r="LBV3220" s="132"/>
      <c r="LBW3220" s="132"/>
      <c r="LBX3220" s="132"/>
      <c r="LBY3220" s="132"/>
      <c r="LBZ3220" s="132"/>
      <c r="LCA3220" s="132"/>
      <c r="LCB3220" s="132"/>
      <c r="LCC3220" s="132"/>
      <c r="LCD3220" s="132"/>
      <c r="LCE3220" s="132"/>
      <c r="LCF3220" s="132"/>
      <c r="LCG3220" s="132"/>
      <c r="LCH3220" s="132"/>
      <c r="LCI3220" s="132"/>
      <c r="LCJ3220" s="132"/>
      <c r="LCK3220" s="132"/>
      <c r="LCL3220" s="132"/>
      <c r="LCM3220" s="132"/>
      <c r="LCN3220" s="132"/>
      <c r="LCO3220" s="132"/>
      <c r="LCP3220" s="132"/>
      <c r="LCQ3220" s="132"/>
      <c r="LCR3220" s="132"/>
      <c r="LCS3220" s="132"/>
      <c r="LCT3220" s="132"/>
      <c r="LCU3220" s="132"/>
      <c r="LCV3220" s="132"/>
      <c r="LCW3220" s="132"/>
      <c r="LCX3220" s="132"/>
      <c r="LCY3220" s="132"/>
      <c r="LCZ3220" s="132"/>
      <c r="LDA3220" s="132"/>
      <c r="LDB3220" s="132"/>
      <c r="LDC3220" s="132"/>
      <c r="LDD3220" s="132"/>
      <c r="LDE3220" s="132"/>
      <c r="LDF3220" s="132"/>
      <c r="LDG3220" s="132"/>
      <c r="LDH3220" s="132"/>
      <c r="LDI3220" s="132"/>
      <c r="LDJ3220" s="132"/>
      <c r="LDK3220" s="132"/>
      <c r="LDL3220" s="132"/>
      <c r="LDM3220" s="132"/>
      <c r="LDN3220" s="132"/>
      <c r="LDO3220" s="132"/>
      <c r="LDP3220" s="132"/>
      <c r="LDQ3220" s="132"/>
      <c r="LDR3220" s="132"/>
      <c r="LDS3220" s="132"/>
      <c r="LDT3220" s="132"/>
      <c r="LDU3220" s="132"/>
      <c r="LDV3220" s="132"/>
      <c r="LDW3220" s="132"/>
      <c r="LDX3220" s="132"/>
      <c r="LDY3220" s="132"/>
      <c r="LDZ3220" s="132"/>
      <c r="LEA3220" s="132"/>
      <c r="LEB3220" s="132"/>
      <c r="LEC3220" s="132"/>
      <c r="LED3220" s="132"/>
      <c r="LEE3220" s="132"/>
      <c r="LEF3220" s="132"/>
      <c r="LEG3220" s="132"/>
      <c r="LEH3220" s="132"/>
      <c r="LEI3220" s="132"/>
      <c r="LEJ3220" s="132"/>
      <c r="LEK3220" s="132"/>
      <c r="LEL3220" s="132"/>
      <c r="LEM3220" s="132"/>
      <c r="LEN3220" s="132"/>
      <c r="LEO3220" s="132"/>
      <c r="LEP3220" s="132"/>
      <c r="LEQ3220" s="132"/>
      <c r="LER3220" s="132"/>
      <c r="LES3220" s="132"/>
      <c r="LET3220" s="132"/>
      <c r="LEU3220" s="132"/>
      <c r="LEV3220" s="132"/>
      <c r="LEW3220" s="132"/>
      <c r="LEX3220" s="132"/>
      <c r="LEY3220" s="132"/>
      <c r="LEZ3220" s="132"/>
      <c r="LFA3220" s="132"/>
      <c r="LFB3220" s="132"/>
      <c r="LFC3220" s="132"/>
      <c r="LFD3220" s="132"/>
      <c r="LFE3220" s="132"/>
      <c r="LFF3220" s="132"/>
      <c r="LFG3220" s="132"/>
      <c r="LFH3220" s="132"/>
      <c r="LFI3220" s="132"/>
      <c r="LFJ3220" s="132"/>
      <c r="LFK3220" s="132"/>
      <c r="LFL3220" s="132"/>
      <c r="LFM3220" s="132"/>
      <c r="LFN3220" s="132"/>
      <c r="LFO3220" s="132"/>
      <c r="LFP3220" s="132"/>
      <c r="LFQ3220" s="132"/>
      <c r="LFR3220" s="132"/>
      <c r="LFS3220" s="132"/>
      <c r="LFT3220" s="132"/>
      <c r="LFU3220" s="132"/>
      <c r="LFV3220" s="132"/>
      <c r="LFW3220" s="132"/>
      <c r="LFX3220" s="132"/>
      <c r="LFY3220" s="132"/>
      <c r="LFZ3220" s="132"/>
      <c r="LGA3220" s="132"/>
      <c r="LGB3220" s="132"/>
      <c r="LGC3220" s="132"/>
      <c r="LGD3220" s="132"/>
      <c r="LGE3220" s="132"/>
      <c r="LGF3220" s="132"/>
      <c r="LGG3220" s="132"/>
      <c r="LGH3220" s="132"/>
      <c r="LGI3220" s="132"/>
      <c r="LGJ3220" s="132"/>
      <c r="LGK3220" s="132"/>
      <c r="LGL3220" s="132"/>
      <c r="LGM3220" s="132"/>
      <c r="LGN3220" s="132"/>
      <c r="LGO3220" s="132"/>
      <c r="LGP3220" s="132"/>
      <c r="LGQ3220" s="132"/>
      <c r="LGR3220" s="132"/>
      <c r="LGS3220" s="132"/>
      <c r="LGT3220" s="132"/>
      <c r="LGU3220" s="132"/>
      <c r="LGV3220" s="132"/>
      <c r="LGW3220" s="132"/>
      <c r="LGX3220" s="132"/>
      <c r="LGY3220" s="132"/>
      <c r="LGZ3220" s="132"/>
      <c r="LHA3220" s="132"/>
      <c r="LHB3220" s="132"/>
      <c r="LHC3220" s="132"/>
      <c r="LHD3220" s="132"/>
      <c r="LHE3220" s="132"/>
      <c r="LHF3220" s="132"/>
      <c r="LHG3220" s="132"/>
      <c r="LHH3220" s="132"/>
      <c r="LHI3220" s="132"/>
      <c r="LHJ3220" s="132"/>
      <c r="LHK3220" s="132"/>
      <c r="LHL3220" s="132"/>
      <c r="LHM3220" s="132"/>
      <c r="LHN3220" s="132"/>
      <c r="LHO3220" s="132"/>
      <c r="LHP3220" s="132"/>
      <c r="LHQ3220" s="132"/>
      <c r="LHR3220" s="132"/>
      <c r="LHS3220" s="132"/>
      <c r="LHT3220" s="132"/>
      <c r="LHU3220" s="132"/>
      <c r="LHV3220" s="132"/>
      <c r="LHW3220" s="132"/>
      <c r="LHX3220" s="132"/>
      <c r="LHY3220" s="132"/>
      <c r="LHZ3220" s="132"/>
      <c r="LIA3220" s="132"/>
      <c r="LIB3220" s="132"/>
      <c r="LIC3220" s="132"/>
      <c r="LID3220" s="132"/>
      <c r="LIE3220" s="132"/>
      <c r="LIF3220" s="132"/>
      <c r="LIG3220" s="132"/>
      <c r="LIH3220" s="132"/>
      <c r="LII3220" s="132"/>
      <c r="LIJ3220" s="132"/>
      <c r="LIK3220" s="132"/>
      <c r="LIL3220" s="132"/>
      <c r="LIM3220" s="132"/>
      <c r="LIN3220" s="132"/>
      <c r="LIO3220" s="132"/>
      <c r="LIP3220" s="132"/>
      <c r="LIQ3220" s="132"/>
      <c r="LIR3220" s="132"/>
      <c r="LIS3220" s="132"/>
      <c r="LIT3220" s="132"/>
      <c r="LIU3220" s="132"/>
      <c r="LIV3220" s="132"/>
      <c r="LIW3220" s="132"/>
      <c r="LIX3220" s="132"/>
      <c r="LIY3220" s="132"/>
      <c r="LIZ3220" s="132"/>
      <c r="LJA3220" s="132"/>
      <c r="LJB3220" s="132"/>
      <c r="LJC3220" s="132"/>
      <c r="LJD3220" s="132"/>
      <c r="LJE3220" s="132"/>
      <c r="LJF3220" s="132"/>
      <c r="LJG3220" s="132"/>
      <c r="LJH3220" s="132"/>
      <c r="LJI3220" s="132"/>
      <c r="LJJ3220" s="132"/>
      <c r="LJK3220" s="132"/>
      <c r="LJL3220" s="132"/>
      <c r="LJM3220" s="132"/>
      <c r="LJN3220" s="132"/>
      <c r="LJO3220" s="132"/>
      <c r="LJP3220" s="132"/>
      <c r="LJQ3220" s="132"/>
      <c r="LJR3220" s="132"/>
      <c r="LJS3220" s="132"/>
      <c r="LJT3220" s="132"/>
      <c r="LJU3220" s="132"/>
      <c r="LJV3220" s="132"/>
      <c r="LJW3220" s="132"/>
      <c r="LJX3220" s="132"/>
      <c r="LJY3220" s="132"/>
      <c r="LJZ3220" s="132"/>
      <c r="LKA3220" s="132"/>
      <c r="LKB3220" s="132"/>
      <c r="LKC3220" s="132"/>
      <c r="LKD3220" s="132"/>
      <c r="LKE3220" s="132"/>
      <c r="LKF3220" s="132"/>
      <c r="LKG3220" s="132"/>
      <c r="LKH3220" s="132"/>
      <c r="LKI3220" s="132"/>
      <c r="LKJ3220" s="132"/>
      <c r="LKK3220" s="132"/>
      <c r="LKL3220" s="132"/>
      <c r="LKM3220" s="132"/>
      <c r="LKN3220" s="132"/>
      <c r="LKO3220" s="132"/>
      <c r="LKP3220" s="132"/>
      <c r="LKQ3220" s="132"/>
      <c r="LKR3220" s="132"/>
      <c r="LKS3220" s="132"/>
      <c r="LKT3220" s="132"/>
      <c r="LKU3220" s="132"/>
      <c r="LKV3220" s="132"/>
      <c r="LKW3220" s="132"/>
      <c r="LKX3220" s="132"/>
      <c r="LKY3220" s="132"/>
      <c r="LKZ3220" s="132"/>
      <c r="LLA3220" s="132"/>
      <c r="LLB3220" s="132"/>
      <c r="LLC3220" s="132"/>
      <c r="LLD3220" s="132"/>
      <c r="LLE3220" s="132"/>
      <c r="LLF3220" s="132"/>
      <c r="LLG3220" s="132"/>
      <c r="LLH3220" s="132"/>
      <c r="LLI3220" s="132"/>
      <c r="LLJ3220" s="132"/>
      <c r="LLK3220" s="132"/>
      <c r="LLL3220" s="132"/>
      <c r="LLM3220" s="132"/>
      <c r="LLN3220" s="132"/>
      <c r="LLO3220" s="132"/>
      <c r="LLP3220" s="132"/>
      <c r="LLQ3220" s="132"/>
      <c r="LLR3220" s="132"/>
      <c r="LLS3220" s="132"/>
      <c r="LLT3220" s="132"/>
      <c r="LLU3220" s="132"/>
      <c r="LLV3220" s="132"/>
      <c r="LLW3220" s="132"/>
      <c r="LLX3220" s="132"/>
      <c r="LLY3220" s="132"/>
      <c r="LLZ3220" s="132"/>
      <c r="LMA3220" s="132"/>
      <c r="LMB3220" s="132"/>
      <c r="LMC3220" s="132"/>
      <c r="LMD3220" s="132"/>
      <c r="LME3220" s="132"/>
      <c r="LMF3220" s="132"/>
      <c r="LMG3220" s="132"/>
      <c r="LMH3220" s="132"/>
      <c r="LMI3220" s="132"/>
      <c r="LMJ3220" s="132"/>
      <c r="LMK3220" s="132"/>
      <c r="LML3220" s="132"/>
      <c r="LMM3220" s="132"/>
      <c r="LMN3220" s="132"/>
      <c r="LMO3220" s="132"/>
      <c r="LMP3220" s="132"/>
      <c r="LMQ3220" s="132"/>
      <c r="LMR3220" s="132"/>
      <c r="LMS3220" s="132"/>
      <c r="LMT3220" s="132"/>
      <c r="LMU3220" s="132"/>
      <c r="LMV3220" s="132"/>
      <c r="LMW3220" s="132"/>
      <c r="LMX3220" s="132"/>
      <c r="LMY3220" s="132"/>
      <c r="LMZ3220" s="132"/>
      <c r="LNA3220" s="132"/>
      <c r="LNB3220" s="132"/>
      <c r="LNC3220" s="132"/>
      <c r="LND3220" s="132"/>
      <c r="LNE3220" s="132"/>
      <c r="LNF3220" s="132"/>
      <c r="LNG3220" s="132"/>
      <c r="LNH3220" s="132"/>
      <c r="LNI3220" s="132"/>
      <c r="LNJ3220" s="132"/>
      <c r="LNK3220" s="132"/>
      <c r="LNL3220" s="132"/>
      <c r="LNM3220" s="132"/>
      <c r="LNN3220" s="132"/>
      <c r="LNO3220" s="132"/>
      <c r="LNP3220" s="132"/>
      <c r="LNQ3220" s="132"/>
      <c r="LNR3220" s="132"/>
      <c r="LNS3220" s="132"/>
      <c r="LNT3220" s="132"/>
      <c r="LNU3220" s="132"/>
      <c r="LNV3220" s="132"/>
      <c r="LNW3220" s="132"/>
      <c r="LNX3220" s="132"/>
      <c r="LNY3220" s="132"/>
      <c r="LNZ3220" s="132"/>
      <c r="LOA3220" s="132"/>
      <c r="LOB3220" s="132"/>
      <c r="LOC3220" s="132"/>
      <c r="LOD3220" s="132"/>
      <c r="LOE3220" s="132"/>
      <c r="LOF3220" s="132"/>
      <c r="LOG3220" s="132"/>
      <c r="LOH3220" s="132"/>
      <c r="LOI3220" s="132"/>
      <c r="LOJ3220" s="132"/>
      <c r="LOK3220" s="132"/>
      <c r="LOL3220" s="132"/>
      <c r="LOM3220" s="132"/>
      <c r="LON3220" s="132"/>
      <c r="LOO3220" s="132"/>
      <c r="LOP3220" s="132"/>
      <c r="LOQ3220" s="132"/>
      <c r="LOR3220" s="132"/>
      <c r="LOS3220" s="132"/>
      <c r="LOT3220" s="132"/>
      <c r="LOU3220" s="132"/>
      <c r="LOV3220" s="132"/>
      <c r="LOW3220" s="132"/>
      <c r="LOX3220" s="132"/>
      <c r="LOY3220" s="132"/>
      <c r="LOZ3220" s="132"/>
      <c r="LPA3220" s="132"/>
      <c r="LPB3220" s="132"/>
      <c r="LPC3220" s="132"/>
      <c r="LPD3220" s="132"/>
      <c r="LPE3220" s="132"/>
      <c r="LPF3220" s="132"/>
      <c r="LPG3220" s="132"/>
      <c r="LPH3220" s="132"/>
      <c r="LPI3220" s="132"/>
      <c r="LPJ3220" s="132"/>
      <c r="LPK3220" s="132"/>
      <c r="LPL3220" s="132"/>
      <c r="LPM3220" s="132"/>
      <c r="LPN3220" s="132"/>
      <c r="LPO3220" s="132"/>
      <c r="LPP3220" s="132"/>
      <c r="LPQ3220" s="132"/>
      <c r="LPR3220" s="132"/>
      <c r="LPS3220" s="132"/>
      <c r="LPT3220" s="132"/>
      <c r="LPU3220" s="132"/>
      <c r="LPV3220" s="132"/>
      <c r="LPW3220" s="132"/>
      <c r="LPX3220" s="132"/>
      <c r="LPY3220" s="132"/>
      <c r="LPZ3220" s="132"/>
      <c r="LQA3220" s="132"/>
      <c r="LQB3220" s="132"/>
      <c r="LQC3220" s="132"/>
      <c r="LQD3220" s="132"/>
      <c r="LQE3220" s="132"/>
      <c r="LQF3220" s="132"/>
      <c r="LQG3220" s="132"/>
      <c r="LQH3220" s="132"/>
      <c r="LQI3220" s="132"/>
      <c r="LQJ3220" s="132"/>
      <c r="LQK3220" s="132"/>
      <c r="LQL3220" s="132"/>
      <c r="LQM3220" s="132"/>
      <c r="LQN3220" s="132"/>
      <c r="LQO3220" s="132"/>
      <c r="LQP3220" s="132"/>
      <c r="LQQ3220" s="132"/>
      <c r="LQR3220" s="132"/>
      <c r="LQS3220" s="132"/>
      <c r="LQT3220" s="132"/>
      <c r="LQU3220" s="132"/>
      <c r="LQV3220" s="132"/>
      <c r="LQW3220" s="132"/>
      <c r="LQX3220" s="132"/>
      <c r="LQY3220" s="132"/>
      <c r="LQZ3220" s="132"/>
      <c r="LRA3220" s="132"/>
      <c r="LRB3220" s="132"/>
      <c r="LRC3220" s="132"/>
      <c r="LRD3220" s="132"/>
      <c r="LRE3220" s="132"/>
      <c r="LRF3220" s="132"/>
      <c r="LRG3220" s="132"/>
      <c r="LRH3220" s="132"/>
      <c r="LRI3220" s="132"/>
      <c r="LRJ3220" s="132"/>
      <c r="LRK3220" s="132"/>
      <c r="LRL3220" s="132"/>
      <c r="LRM3220" s="132"/>
      <c r="LRN3220" s="132"/>
      <c r="LRO3220" s="132"/>
      <c r="LRP3220" s="132"/>
      <c r="LRQ3220" s="132"/>
      <c r="LRR3220" s="132"/>
      <c r="LRS3220" s="132"/>
      <c r="LRT3220" s="132"/>
      <c r="LRU3220" s="132"/>
      <c r="LRV3220" s="132"/>
      <c r="LRW3220" s="132"/>
      <c r="LRX3220" s="132"/>
      <c r="LRY3220" s="132"/>
      <c r="LRZ3220" s="132"/>
      <c r="LSA3220" s="132"/>
      <c r="LSB3220" s="132"/>
      <c r="LSC3220" s="132"/>
      <c r="LSD3220" s="132"/>
      <c r="LSE3220" s="132"/>
      <c r="LSF3220" s="132"/>
      <c r="LSG3220" s="132"/>
      <c r="LSH3220" s="132"/>
      <c r="LSI3220" s="132"/>
      <c r="LSJ3220" s="132"/>
      <c r="LSK3220" s="132"/>
      <c r="LSL3220" s="132"/>
      <c r="LSM3220" s="132"/>
      <c r="LSN3220" s="132"/>
      <c r="LSO3220" s="132"/>
      <c r="LSP3220" s="132"/>
      <c r="LSQ3220" s="132"/>
      <c r="LSR3220" s="132"/>
      <c r="LSS3220" s="132"/>
      <c r="LST3220" s="132"/>
      <c r="LSU3220" s="132"/>
      <c r="LSV3220" s="132"/>
      <c r="LSW3220" s="132"/>
      <c r="LSX3220" s="132"/>
      <c r="LSY3220" s="132"/>
      <c r="LSZ3220" s="132"/>
      <c r="LTA3220" s="132"/>
      <c r="LTB3220" s="132"/>
      <c r="LTC3220" s="132"/>
      <c r="LTD3220" s="132"/>
      <c r="LTE3220" s="132"/>
      <c r="LTF3220" s="132"/>
      <c r="LTG3220" s="132"/>
      <c r="LTH3220" s="132"/>
      <c r="LTI3220" s="132"/>
      <c r="LTJ3220" s="132"/>
      <c r="LTK3220" s="132"/>
      <c r="LTL3220" s="132"/>
      <c r="LTM3220" s="132"/>
      <c r="LTN3220" s="132"/>
      <c r="LTO3220" s="132"/>
      <c r="LTP3220" s="132"/>
      <c r="LTQ3220" s="132"/>
      <c r="LTR3220" s="132"/>
      <c r="LTS3220" s="132"/>
      <c r="LTT3220" s="132"/>
      <c r="LTU3220" s="132"/>
      <c r="LTV3220" s="132"/>
      <c r="LTW3220" s="132"/>
      <c r="LTX3220" s="132"/>
      <c r="LTY3220" s="132"/>
      <c r="LTZ3220" s="132"/>
      <c r="LUA3220" s="132"/>
      <c r="LUB3220" s="132"/>
      <c r="LUC3220" s="132"/>
      <c r="LUD3220" s="132"/>
      <c r="LUE3220" s="132"/>
      <c r="LUF3220" s="132"/>
      <c r="LUG3220" s="132"/>
      <c r="LUH3220" s="132"/>
      <c r="LUI3220" s="132"/>
      <c r="LUJ3220" s="132"/>
      <c r="LUK3220" s="132"/>
      <c r="LUL3220" s="132"/>
      <c r="LUM3220" s="132"/>
      <c r="LUN3220" s="132"/>
      <c r="LUO3220" s="132"/>
      <c r="LUP3220" s="132"/>
      <c r="LUQ3220" s="132"/>
      <c r="LUR3220" s="132"/>
      <c r="LUS3220" s="132"/>
      <c r="LUT3220" s="132"/>
      <c r="LUU3220" s="132"/>
      <c r="LUV3220" s="132"/>
      <c r="LUW3220" s="132"/>
      <c r="LUX3220" s="132"/>
      <c r="LUY3220" s="132"/>
      <c r="LUZ3220" s="132"/>
      <c r="LVA3220" s="132"/>
      <c r="LVB3220" s="132"/>
      <c r="LVC3220" s="132"/>
      <c r="LVD3220" s="132"/>
      <c r="LVE3220" s="132"/>
      <c r="LVF3220" s="132"/>
      <c r="LVG3220" s="132"/>
      <c r="LVH3220" s="132"/>
      <c r="LVI3220" s="132"/>
      <c r="LVJ3220" s="132"/>
      <c r="LVK3220" s="132"/>
      <c r="LVL3220" s="132"/>
      <c r="LVM3220" s="132"/>
      <c r="LVN3220" s="132"/>
      <c r="LVO3220" s="132"/>
      <c r="LVP3220" s="132"/>
      <c r="LVQ3220" s="132"/>
      <c r="LVR3220" s="132"/>
      <c r="LVS3220" s="132"/>
      <c r="LVT3220" s="132"/>
      <c r="LVU3220" s="132"/>
      <c r="LVV3220" s="132"/>
      <c r="LVW3220" s="132"/>
      <c r="LVX3220" s="132"/>
      <c r="LVY3220" s="132"/>
      <c r="LVZ3220" s="132"/>
      <c r="LWA3220" s="132"/>
      <c r="LWB3220" s="132"/>
      <c r="LWC3220" s="132"/>
      <c r="LWD3220" s="132"/>
      <c r="LWE3220" s="132"/>
      <c r="LWF3220" s="132"/>
      <c r="LWG3220" s="132"/>
      <c r="LWH3220" s="132"/>
      <c r="LWI3220" s="132"/>
      <c r="LWJ3220" s="132"/>
      <c r="LWK3220" s="132"/>
      <c r="LWL3220" s="132"/>
      <c r="LWM3220" s="132"/>
      <c r="LWN3220" s="132"/>
      <c r="LWO3220" s="132"/>
      <c r="LWP3220" s="132"/>
      <c r="LWQ3220" s="132"/>
      <c r="LWR3220" s="132"/>
      <c r="LWS3220" s="132"/>
      <c r="LWT3220" s="132"/>
      <c r="LWU3220" s="132"/>
      <c r="LWV3220" s="132"/>
      <c r="LWW3220" s="132"/>
      <c r="LWX3220" s="132"/>
      <c r="LWY3220" s="132"/>
      <c r="LWZ3220" s="132"/>
      <c r="LXA3220" s="132"/>
      <c r="LXB3220" s="132"/>
      <c r="LXC3220" s="132"/>
      <c r="LXD3220" s="132"/>
      <c r="LXE3220" s="132"/>
      <c r="LXF3220" s="132"/>
      <c r="LXG3220" s="132"/>
      <c r="LXH3220" s="132"/>
      <c r="LXI3220" s="132"/>
      <c r="LXJ3220" s="132"/>
      <c r="LXK3220" s="132"/>
      <c r="LXL3220" s="132"/>
      <c r="LXM3220" s="132"/>
      <c r="LXN3220" s="132"/>
      <c r="LXO3220" s="132"/>
      <c r="LXP3220" s="132"/>
      <c r="LXQ3220" s="132"/>
      <c r="LXR3220" s="132"/>
      <c r="LXS3220" s="132"/>
      <c r="LXT3220" s="132"/>
      <c r="LXU3220" s="132"/>
      <c r="LXV3220" s="132"/>
      <c r="LXW3220" s="132"/>
      <c r="LXX3220" s="132"/>
      <c r="LXY3220" s="132"/>
      <c r="LXZ3220" s="132"/>
      <c r="LYA3220" s="132"/>
      <c r="LYB3220" s="132"/>
      <c r="LYC3220" s="132"/>
      <c r="LYD3220" s="132"/>
      <c r="LYE3220" s="132"/>
      <c r="LYF3220" s="132"/>
      <c r="LYG3220" s="132"/>
      <c r="LYH3220" s="132"/>
      <c r="LYI3220" s="132"/>
      <c r="LYJ3220" s="132"/>
      <c r="LYK3220" s="132"/>
      <c r="LYL3220" s="132"/>
      <c r="LYM3220" s="132"/>
      <c r="LYN3220" s="132"/>
      <c r="LYO3220" s="132"/>
      <c r="LYP3220" s="132"/>
      <c r="LYQ3220" s="132"/>
      <c r="LYR3220" s="132"/>
      <c r="LYS3220" s="132"/>
      <c r="LYT3220" s="132"/>
      <c r="LYU3220" s="132"/>
      <c r="LYV3220" s="132"/>
      <c r="LYW3220" s="132"/>
      <c r="LYX3220" s="132"/>
      <c r="LYY3220" s="132"/>
      <c r="LYZ3220" s="132"/>
      <c r="LZA3220" s="132"/>
      <c r="LZB3220" s="132"/>
      <c r="LZC3220" s="132"/>
      <c r="LZD3220" s="132"/>
      <c r="LZE3220" s="132"/>
      <c r="LZF3220" s="132"/>
      <c r="LZG3220" s="132"/>
      <c r="LZH3220" s="132"/>
      <c r="LZI3220" s="132"/>
      <c r="LZJ3220" s="132"/>
      <c r="LZK3220" s="132"/>
      <c r="LZL3220" s="132"/>
      <c r="LZM3220" s="132"/>
      <c r="LZN3220" s="132"/>
      <c r="LZO3220" s="132"/>
      <c r="LZP3220" s="132"/>
      <c r="LZQ3220" s="132"/>
      <c r="LZR3220" s="132"/>
      <c r="LZS3220" s="132"/>
      <c r="LZT3220" s="132"/>
      <c r="LZU3220" s="132"/>
      <c r="LZV3220" s="132"/>
      <c r="LZW3220" s="132"/>
      <c r="LZX3220" s="132"/>
      <c r="LZY3220" s="132"/>
      <c r="LZZ3220" s="132"/>
      <c r="MAA3220" s="132"/>
      <c r="MAB3220" s="132"/>
      <c r="MAC3220" s="132"/>
      <c r="MAD3220" s="132"/>
      <c r="MAE3220" s="132"/>
      <c r="MAF3220" s="132"/>
      <c r="MAG3220" s="132"/>
      <c r="MAH3220" s="132"/>
      <c r="MAI3220" s="132"/>
      <c r="MAJ3220" s="132"/>
      <c r="MAK3220" s="132"/>
      <c r="MAL3220" s="132"/>
      <c r="MAM3220" s="132"/>
      <c r="MAN3220" s="132"/>
      <c r="MAO3220" s="132"/>
      <c r="MAP3220" s="132"/>
      <c r="MAQ3220" s="132"/>
      <c r="MAR3220" s="132"/>
      <c r="MAS3220" s="132"/>
      <c r="MAT3220" s="132"/>
      <c r="MAU3220" s="132"/>
      <c r="MAV3220" s="132"/>
      <c r="MAW3220" s="132"/>
      <c r="MAX3220" s="132"/>
      <c r="MAY3220" s="132"/>
      <c r="MAZ3220" s="132"/>
      <c r="MBA3220" s="132"/>
      <c r="MBB3220" s="132"/>
      <c r="MBC3220" s="132"/>
      <c r="MBD3220" s="132"/>
      <c r="MBE3220" s="132"/>
      <c r="MBF3220" s="132"/>
      <c r="MBG3220" s="132"/>
      <c r="MBH3220" s="132"/>
      <c r="MBI3220" s="132"/>
      <c r="MBJ3220" s="132"/>
      <c r="MBK3220" s="132"/>
      <c r="MBL3220" s="132"/>
      <c r="MBM3220" s="132"/>
      <c r="MBN3220" s="132"/>
      <c r="MBO3220" s="132"/>
      <c r="MBP3220" s="132"/>
      <c r="MBQ3220" s="132"/>
      <c r="MBR3220" s="132"/>
      <c r="MBS3220" s="132"/>
      <c r="MBT3220" s="132"/>
      <c r="MBU3220" s="132"/>
      <c r="MBV3220" s="132"/>
      <c r="MBW3220" s="132"/>
      <c r="MBX3220" s="132"/>
      <c r="MBY3220" s="132"/>
      <c r="MBZ3220" s="132"/>
      <c r="MCA3220" s="132"/>
      <c r="MCB3220" s="132"/>
      <c r="MCC3220" s="132"/>
      <c r="MCD3220" s="132"/>
      <c r="MCE3220" s="132"/>
      <c r="MCF3220" s="132"/>
      <c r="MCG3220" s="132"/>
      <c r="MCH3220" s="132"/>
      <c r="MCI3220" s="132"/>
      <c r="MCJ3220" s="132"/>
      <c r="MCK3220" s="132"/>
      <c r="MCL3220" s="132"/>
      <c r="MCM3220" s="132"/>
      <c r="MCN3220" s="132"/>
      <c r="MCO3220" s="132"/>
      <c r="MCP3220" s="132"/>
      <c r="MCQ3220" s="132"/>
      <c r="MCR3220" s="132"/>
      <c r="MCS3220" s="132"/>
      <c r="MCT3220" s="132"/>
      <c r="MCU3220" s="132"/>
      <c r="MCV3220" s="132"/>
      <c r="MCW3220" s="132"/>
      <c r="MCX3220" s="132"/>
      <c r="MCY3220" s="132"/>
      <c r="MCZ3220" s="132"/>
      <c r="MDA3220" s="132"/>
      <c r="MDB3220" s="132"/>
      <c r="MDC3220" s="132"/>
      <c r="MDD3220" s="132"/>
      <c r="MDE3220" s="132"/>
      <c r="MDF3220" s="132"/>
      <c r="MDG3220" s="132"/>
      <c r="MDH3220" s="132"/>
      <c r="MDI3220" s="132"/>
      <c r="MDJ3220" s="132"/>
      <c r="MDK3220" s="132"/>
      <c r="MDL3220" s="132"/>
      <c r="MDM3220" s="132"/>
      <c r="MDN3220" s="132"/>
      <c r="MDO3220" s="132"/>
      <c r="MDP3220" s="132"/>
      <c r="MDQ3220" s="132"/>
      <c r="MDR3220" s="132"/>
      <c r="MDS3220" s="132"/>
      <c r="MDT3220" s="132"/>
      <c r="MDU3220" s="132"/>
      <c r="MDV3220" s="132"/>
      <c r="MDW3220" s="132"/>
      <c r="MDX3220" s="132"/>
      <c r="MDY3220" s="132"/>
      <c r="MDZ3220" s="132"/>
      <c r="MEA3220" s="132"/>
      <c r="MEB3220" s="132"/>
      <c r="MEC3220" s="132"/>
      <c r="MED3220" s="132"/>
      <c r="MEE3220" s="132"/>
      <c r="MEF3220" s="132"/>
      <c r="MEG3220" s="132"/>
      <c r="MEH3220" s="132"/>
      <c r="MEI3220" s="132"/>
      <c r="MEJ3220" s="132"/>
      <c r="MEK3220" s="132"/>
      <c r="MEL3220" s="132"/>
      <c r="MEM3220" s="132"/>
      <c r="MEN3220" s="132"/>
      <c r="MEO3220" s="132"/>
      <c r="MEP3220" s="132"/>
      <c r="MEQ3220" s="132"/>
      <c r="MER3220" s="132"/>
      <c r="MES3220" s="132"/>
      <c r="MET3220" s="132"/>
      <c r="MEU3220" s="132"/>
      <c r="MEV3220" s="132"/>
      <c r="MEW3220" s="132"/>
      <c r="MEX3220" s="132"/>
      <c r="MEY3220" s="132"/>
      <c r="MEZ3220" s="132"/>
      <c r="MFA3220" s="132"/>
      <c r="MFB3220" s="132"/>
      <c r="MFC3220" s="132"/>
      <c r="MFD3220" s="132"/>
      <c r="MFE3220" s="132"/>
      <c r="MFF3220" s="132"/>
      <c r="MFG3220" s="132"/>
      <c r="MFH3220" s="132"/>
      <c r="MFI3220" s="132"/>
      <c r="MFJ3220" s="132"/>
      <c r="MFK3220" s="132"/>
      <c r="MFL3220" s="132"/>
      <c r="MFM3220" s="132"/>
      <c r="MFN3220" s="132"/>
      <c r="MFO3220" s="132"/>
      <c r="MFP3220" s="132"/>
      <c r="MFQ3220" s="132"/>
      <c r="MFR3220" s="132"/>
      <c r="MFS3220" s="132"/>
      <c r="MFT3220" s="132"/>
      <c r="MFU3220" s="132"/>
      <c r="MFV3220" s="132"/>
      <c r="MFW3220" s="132"/>
      <c r="MFX3220" s="132"/>
      <c r="MFY3220" s="132"/>
      <c r="MFZ3220" s="132"/>
      <c r="MGA3220" s="132"/>
      <c r="MGB3220" s="132"/>
      <c r="MGC3220" s="132"/>
      <c r="MGD3220" s="132"/>
      <c r="MGE3220" s="132"/>
      <c r="MGF3220" s="132"/>
      <c r="MGG3220" s="132"/>
      <c r="MGH3220" s="132"/>
      <c r="MGI3220" s="132"/>
      <c r="MGJ3220" s="132"/>
      <c r="MGK3220" s="132"/>
      <c r="MGL3220" s="132"/>
      <c r="MGM3220" s="132"/>
      <c r="MGN3220" s="132"/>
      <c r="MGO3220" s="132"/>
      <c r="MGP3220" s="132"/>
      <c r="MGQ3220" s="132"/>
      <c r="MGR3220" s="132"/>
      <c r="MGS3220" s="132"/>
      <c r="MGT3220" s="132"/>
      <c r="MGU3220" s="132"/>
      <c r="MGV3220" s="132"/>
      <c r="MGW3220" s="132"/>
      <c r="MGX3220" s="132"/>
      <c r="MGY3220" s="132"/>
      <c r="MGZ3220" s="132"/>
      <c r="MHA3220" s="132"/>
      <c r="MHB3220" s="132"/>
      <c r="MHC3220" s="132"/>
      <c r="MHD3220" s="132"/>
      <c r="MHE3220" s="132"/>
      <c r="MHF3220" s="132"/>
      <c r="MHG3220" s="132"/>
      <c r="MHH3220" s="132"/>
      <c r="MHI3220" s="132"/>
      <c r="MHJ3220" s="132"/>
      <c r="MHK3220" s="132"/>
      <c r="MHL3220" s="132"/>
      <c r="MHM3220" s="132"/>
      <c r="MHN3220" s="132"/>
      <c r="MHO3220" s="132"/>
      <c r="MHP3220" s="132"/>
      <c r="MHQ3220" s="132"/>
      <c r="MHR3220" s="132"/>
      <c r="MHS3220" s="132"/>
      <c r="MHT3220" s="132"/>
      <c r="MHU3220" s="132"/>
      <c r="MHV3220" s="132"/>
      <c r="MHW3220" s="132"/>
      <c r="MHX3220" s="132"/>
      <c r="MHY3220" s="132"/>
      <c r="MHZ3220" s="132"/>
      <c r="MIA3220" s="132"/>
      <c r="MIB3220" s="132"/>
      <c r="MIC3220" s="132"/>
      <c r="MID3220" s="132"/>
      <c r="MIE3220" s="132"/>
      <c r="MIF3220" s="132"/>
      <c r="MIG3220" s="132"/>
      <c r="MIH3220" s="132"/>
      <c r="MII3220" s="132"/>
      <c r="MIJ3220" s="132"/>
      <c r="MIK3220" s="132"/>
      <c r="MIL3220" s="132"/>
      <c r="MIM3220" s="132"/>
      <c r="MIN3220" s="132"/>
      <c r="MIO3220" s="132"/>
      <c r="MIP3220" s="132"/>
      <c r="MIQ3220" s="132"/>
      <c r="MIR3220" s="132"/>
      <c r="MIS3220" s="132"/>
      <c r="MIT3220" s="132"/>
      <c r="MIU3220" s="132"/>
      <c r="MIV3220" s="132"/>
      <c r="MIW3220" s="132"/>
      <c r="MIX3220" s="132"/>
      <c r="MIY3220" s="132"/>
      <c r="MIZ3220" s="132"/>
      <c r="MJA3220" s="132"/>
      <c r="MJB3220" s="132"/>
      <c r="MJC3220" s="132"/>
      <c r="MJD3220" s="132"/>
      <c r="MJE3220" s="132"/>
      <c r="MJF3220" s="132"/>
      <c r="MJG3220" s="132"/>
      <c r="MJH3220" s="132"/>
      <c r="MJI3220" s="132"/>
      <c r="MJJ3220" s="132"/>
      <c r="MJK3220" s="132"/>
      <c r="MJL3220" s="132"/>
      <c r="MJM3220" s="132"/>
      <c r="MJN3220" s="132"/>
      <c r="MJO3220" s="132"/>
      <c r="MJP3220" s="132"/>
      <c r="MJQ3220" s="132"/>
      <c r="MJR3220" s="132"/>
      <c r="MJS3220" s="132"/>
      <c r="MJT3220" s="132"/>
      <c r="MJU3220" s="132"/>
      <c r="MJV3220" s="132"/>
      <c r="MJW3220" s="132"/>
      <c r="MJX3220" s="132"/>
      <c r="MJY3220" s="132"/>
      <c r="MJZ3220" s="132"/>
      <c r="MKA3220" s="132"/>
      <c r="MKB3220" s="132"/>
      <c r="MKC3220" s="132"/>
      <c r="MKD3220" s="132"/>
      <c r="MKE3220" s="132"/>
      <c r="MKF3220" s="132"/>
      <c r="MKG3220" s="132"/>
      <c r="MKH3220" s="132"/>
      <c r="MKI3220" s="132"/>
      <c r="MKJ3220" s="132"/>
      <c r="MKK3220" s="132"/>
      <c r="MKL3220" s="132"/>
      <c r="MKM3220" s="132"/>
      <c r="MKN3220" s="132"/>
      <c r="MKO3220" s="132"/>
      <c r="MKP3220" s="132"/>
      <c r="MKQ3220" s="132"/>
      <c r="MKR3220" s="132"/>
      <c r="MKS3220" s="132"/>
      <c r="MKT3220" s="132"/>
      <c r="MKU3220" s="132"/>
      <c r="MKV3220" s="132"/>
      <c r="MKW3220" s="132"/>
      <c r="MKX3220" s="132"/>
      <c r="MKY3220" s="132"/>
      <c r="MKZ3220" s="132"/>
      <c r="MLA3220" s="132"/>
      <c r="MLB3220" s="132"/>
      <c r="MLC3220" s="132"/>
      <c r="MLD3220" s="132"/>
      <c r="MLE3220" s="132"/>
      <c r="MLF3220" s="132"/>
      <c r="MLG3220" s="132"/>
      <c r="MLH3220" s="132"/>
      <c r="MLI3220" s="132"/>
      <c r="MLJ3220" s="132"/>
      <c r="MLK3220" s="132"/>
      <c r="MLL3220" s="132"/>
      <c r="MLM3220" s="132"/>
      <c r="MLN3220" s="132"/>
      <c r="MLO3220" s="132"/>
      <c r="MLP3220" s="132"/>
      <c r="MLQ3220" s="132"/>
      <c r="MLR3220" s="132"/>
      <c r="MLS3220" s="132"/>
      <c r="MLT3220" s="132"/>
      <c r="MLU3220" s="132"/>
      <c r="MLV3220" s="132"/>
      <c r="MLW3220" s="132"/>
      <c r="MLX3220" s="132"/>
      <c r="MLY3220" s="132"/>
      <c r="MLZ3220" s="132"/>
      <c r="MMA3220" s="132"/>
      <c r="MMB3220" s="132"/>
      <c r="MMC3220" s="132"/>
      <c r="MMD3220" s="132"/>
      <c r="MME3220" s="132"/>
      <c r="MMF3220" s="132"/>
      <c r="MMG3220" s="132"/>
      <c r="MMH3220" s="132"/>
      <c r="MMI3220" s="132"/>
      <c r="MMJ3220" s="132"/>
      <c r="MMK3220" s="132"/>
      <c r="MML3220" s="132"/>
      <c r="MMM3220" s="132"/>
      <c r="MMN3220" s="132"/>
      <c r="MMO3220" s="132"/>
      <c r="MMP3220" s="132"/>
      <c r="MMQ3220" s="132"/>
      <c r="MMR3220" s="132"/>
      <c r="MMS3220" s="132"/>
      <c r="MMT3220" s="132"/>
      <c r="MMU3220" s="132"/>
      <c r="MMV3220" s="132"/>
      <c r="MMW3220" s="132"/>
      <c r="MMX3220" s="132"/>
      <c r="MMY3220" s="132"/>
      <c r="MMZ3220" s="132"/>
      <c r="MNA3220" s="132"/>
      <c r="MNB3220" s="132"/>
      <c r="MNC3220" s="132"/>
      <c r="MND3220" s="132"/>
      <c r="MNE3220" s="132"/>
      <c r="MNF3220" s="132"/>
      <c r="MNG3220" s="132"/>
      <c r="MNH3220" s="132"/>
      <c r="MNI3220" s="132"/>
      <c r="MNJ3220" s="132"/>
      <c r="MNK3220" s="132"/>
      <c r="MNL3220" s="132"/>
      <c r="MNM3220" s="132"/>
      <c r="MNN3220" s="132"/>
      <c r="MNO3220" s="132"/>
      <c r="MNP3220" s="132"/>
      <c r="MNQ3220" s="132"/>
      <c r="MNR3220" s="132"/>
      <c r="MNS3220" s="132"/>
      <c r="MNT3220" s="132"/>
      <c r="MNU3220" s="132"/>
      <c r="MNV3220" s="132"/>
      <c r="MNW3220" s="132"/>
      <c r="MNX3220" s="132"/>
      <c r="MNY3220" s="132"/>
      <c r="MNZ3220" s="132"/>
      <c r="MOA3220" s="132"/>
      <c r="MOB3220" s="132"/>
      <c r="MOC3220" s="132"/>
      <c r="MOD3220" s="132"/>
      <c r="MOE3220" s="132"/>
      <c r="MOF3220" s="132"/>
      <c r="MOG3220" s="132"/>
      <c r="MOH3220" s="132"/>
      <c r="MOI3220" s="132"/>
      <c r="MOJ3220" s="132"/>
      <c r="MOK3220" s="132"/>
      <c r="MOL3220" s="132"/>
      <c r="MOM3220" s="132"/>
      <c r="MON3220" s="132"/>
      <c r="MOO3220" s="132"/>
      <c r="MOP3220" s="132"/>
      <c r="MOQ3220" s="132"/>
      <c r="MOR3220" s="132"/>
      <c r="MOS3220" s="132"/>
      <c r="MOT3220" s="132"/>
      <c r="MOU3220" s="132"/>
      <c r="MOV3220" s="132"/>
      <c r="MOW3220" s="132"/>
      <c r="MOX3220" s="132"/>
      <c r="MOY3220" s="132"/>
      <c r="MOZ3220" s="132"/>
      <c r="MPA3220" s="132"/>
      <c r="MPB3220" s="132"/>
      <c r="MPC3220" s="132"/>
      <c r="MPD3220" s="132"/>
      <c r="MPE3220" s="132"/>
      <c r="MPF3220" s="132"/>
      <c r="MPG3220" s="132"/>
      <c r="MPH3220" s="132"/>
      <c r="MPI3220" s="132"/>
      <c r="MPJ3220" s="132"/>
      <c r="MPK3220" s="132"/>
      <c r="MPL3220" s="132"/>
      <c r="MPM3220" s="132"/>
      <c r="MPN3220" s="132"/>
      <c r="MPO3220" s="132"/>
      <c r="MPP3220" s="132"/>
      <c r="MPQ3220" s="132"/>
      <c r="MPR3220" s="132"/>
      <c r="MPS3220" s="132"/>
      <c r="MPT3220" s="132"/>
      <c r="MPU3220" s="132"/>
      <c r="MPV3220" s="132"/>
      <c r="MPW3220" s="132"/>
      <c r="MPX3220" s="132"/>
      <c r="MPY3220" s="132"/>
      <c r="MPZ3220" s="132"/>
      <c r="MQA3220" s="132"/>
      <c r="MQB3220" s="132"/>
      <c r="MQC3220" s="132"/>
      <c r="MQD3220" s="132"/>
      <c r="MQE3220" s="132"/>
      <c r="MQF3220" s="132"/>
      <c r="MQG3220" s="132"/>
      <c r="MQH3220" s="132"/>
      <c r="MQI3220" s="132"/>
      <c r="MQJ3220" s="132"/>
      <c r="MQK3220" s="132"/>
      <c r="MQL3220" s="132"/>
      <c r="MQM3220" s="132"/>
      <c r="MQN3220" s="132"/>
      <c r="MQO3220" s="132"/>
      <c r="MQP3220" s="132"/>
      <c r="MQQ3220" s="132"/>
      <c r="MQR3220" s="132"/>
      <c r="MQS3220" s="132"/>
      <c r="MQT3220" s="132"/>
      <c r="MQU3220" s="132"/>
      <c r="MQV3220" s="132"/>
      <c r="MQW3220" s="132"/>
      <c r="MQX3220" s="132"/>
      <c r="MQY3220" s="132"/>
      <c r="MQZ3220" s="132"/>
      <c r="MRA3220" s="132"/>
      <c r="MRB3220" s="132"/>
      <c r="MRC3220" s="132"/>
      <c r="MRD3220" s="132"/>
      <c r="MRE3220" s="132"/>
      <c r="MRF3220" s="132"/>
      <c r="MRG3220" s="132"/>
      <c r="MRH3220" s="132"/>
      <c r="MRI3220" s="132"/>
      <c r="MRJ3220" s="132"/>
      <c r="MRK3220" s="132"/>
      <c r="MRL3220" s="132"/>
      <c r="MRM3220" s="132"/>
      <c r="MRN3220" s="132"/>
      <c r="MRO3220" s="132"/>
      <c r="MRP3220" s="132"/>
      <c r="MRQ3220" s="132"/>
      <c r="MRR3220" s="132"/>
      <c r="MRS3220" s="132"/>
      <c r="MRT3220" s="132"/>
      <c r="MRU3220" s="132"/>
      <c r="MRV3220" s="132"/>
      <c r="MRW3220" s="132"/>
      <c r="MRX3220" s="132"/>
      <c r="MRY3220" s="132"/>
      <c r="MRZ3220" s="132"/>
      <c r="MSA3220" s="132"/>
      <c r="MSB3220" s="132"/>
      <c r="MSC3220" s="132"/>
      <c r="MSD3220" s="132"/>
      <c r="MSE3220" s="132"/>
      <c r="MSF3220" s="132"/>
      <c r="MSG3220" s="132"/>
      <c r="MSH3220" s="132"/>
      <c r="MSI3220" s="132"/>
      <c r="MSJ3220" s="132"/>
      <c r="MSK3220" s="132"/>
      <c r="MSL3220" s="132"/>
      <c r="MSM3220" s="132"/>
      <c r="MSN3220" s="132"/>
      <c r="MSO3220" s="132"/>
      <c r="MSP3220" s="132"/>
      <c r="MSQ3220" s="132"/>
      <c r="MSR3220" s="132"/>
      <c r="MSS3220" s="132"/>
      <c r="MST3220" s="132"/>
      <c r="MSU3220" s="132"/>
      <c r="MSV3220" s="132"/>
      <c r="MSW3220" s="132"/>
      <c r="MSX3220" s="132"/>
      <c r="MSY3220" s="132"/>
      <c r="MSZ3220" s="132"/>
      <c r="MTA3220" s="132"/>
      <c r="MTB3220" s="132"/>
      <c r="MTC3220" s="132"/>
      <c r="MTD3220" s="132"/>
      <c r="MTE3220" s="132"/>
      <c r="MTF3220" s="132"/>
      <c r="MTG3220" s="132"/>
      <c r="MTH3220" s="132"/>
      <c r="MTI3220" s="132"/>
      <c r="MTJ3220" s="132"/>
      <c r="MTK3220" s="132"/>
      <c r="MTL3220" s="132"/>
      <c r="MTM3220" s="132"/>
      <c r="MTN3220" s="132"/>
      <c r="MTO3220" s="132"/>
      <c r="MTP3220" s="132"/>
      <c r="MTQ3220" s="132"/>
      <c r="MTR3220" s="132"/>
      <c r="MTS3220" s="132"/>
      <c r="MTT3220" s="132"/>
      <c r="MTU3220" s="132"/>
      <c r="MTV3220" s="132"/>
      <c r="MTW3220" s="132"/>
      <c r="MTX3220" s="132"/>
      <c r="MTY3220" s="132"/>
      <c r="MTZ3220" s="132"/>
      <c r="MUA3220" s="132"/>
      <c r="MUB3220" s="132"/>
      <c r="MUC3220" s="132"/>
      <c r="MUD3220" s="132"/>
      <c r="MUE3220" s="132"/>
      <c r="MUF3220" s="132"/>
      <c r="MUG3220" s="132"/>
      <c r="MUH3220" s="132"/>
      <c r="MUI3220" s="132"/>
      <c r="MUJ3220" s="132"/>
      <c r="MUK3220" s="132"/>
      <c r="MUL3220" s="132"/>
      <c r="MUM3220" s="132"/>
      <c r="MUN3220" s="132"/>
      <c r="MUO3220" s="132"/>
      <c r="MUP3220" s="132"/>
      <c r="MUQ3220" s="132"/>
      <c r="MUR3220" s="132"/>
      <c r="MUS3220" s="132"/>
      <c r="MUT3220" s="132"/>
      <c r="MUU3220" s="132"/>
      <c r="MUV3220" s="132"/>
      <c r="MUW3220" s="132"/>
      <c r="MUX3220" s="132"/>
      <c r="MUY3220" s="132"/>
      <c r="MUZ3220" s="132"/>
      <c r="MVA3220" s="132"/>
      <c r="MVB3220" s="132"/>
      <c r="MVC3220" s="132"/>
      <c r="MVD3220" s="132"/>
      <c r="MVE3220" s="132"/>
      <c r="MVF3220" s="132"/>
      <c r="MVG3220" s="132"/>
      <c r="MVH3220" s="132"/>
      <c r="MVI3220" s="132"/>
      <c r="MVJ3220" s="132"/>
      <c r="MVK3220" s="132"/>
      <c r="MVL3220" s="132"/>
      <c r="MVM3220" s="132"/>
      <c r="MVN3220" s="132"/>
      <c r="MVO3220" s="132"/>
      <c r="MVP3220" s="132"/>
      <c r="MVQ3220" s="132"/>
      <c r="MVR3220" s="132"/>
      <c r="MVS3220" s="132"/>
      <c r="MVT3220" s="132"/>
      <c r="MVU3220" s="132"/>
      <c r="MVV3220" s="132"/>
      <c r="MVW3220" s="132"/>
      <c r="MVX3220" s="132"/>
      <c r="MVY3220" s="132"/>
      <c r="MVZ3220" s="132"/>
      <c r="MWA3220" s="132"/>
      <c r="MWB3220" s="132"/>
      <c r="MWC3220" s="132"/>
      <c r="MWD3220" s="132"/>
      <c r="MWE3220" s="132"/>
      <c r="MWF3220" s="132"/>
      <c r="MWG3220" s="132"/>
      <c r="MWH3220" s="132"/>
      <c r="MWI3220" s="132"/>
      <c r="MWJ3220" s="132"/>
      <c r="MWK3220" s="132"/>
      <c r="MWL3220" s="132"/>
      <c r="MWM3220" s="132"/>
      <c r="MWN3220" s="132"/>
      <c r="MWO3220" s="132"/>
      <c r="MWP3220" s="132"/>
      <c r="MWQ3220" s="132"/>
      <c r="MWR3220" s="132"/>
      <c r="MWS3220" s="132"/>
      <c r="MWT3220" s="132"/>
      <c r="MWU3220" s="132"/>
      <c r="MWV3220" s="132"/>
      <c r="MWW3220" s="132"/>
      <c r="MWX3220" s="132"/>
      <c r="MWY3220" s="132"/>
      <c r="MWZ3220" s="132"/>
      <c r="MXA3220" s="132"/>
      <c r="MXB3220" s="132"/>
      <c r="MXC3220" s="132"/>
      <c r="MXD3220" s="132"/>
      <c r="MXE3220" s="132"/>
      <c r="MXF3220" s="132"/>
      <c r="MXG3220" s="132"/>
      <c r="MXH3220" s="132"/>
      <c r="MXI3220" s="132"/>
      <c r="MXJ3220" s="132"/>
      <c r="MXK3220" s="132"/>
      <c r="MXL3220" s="132"/>
      <c r="MXM3220" s="132"/>
      <c r="MXN3220" s="132"/>
      <c r="MXO3220" s="132"/>
      <c r="MXP3220" s="132"/>
      <c r="MXQ3220" s="132"/>
      <c r="MXR3220" s="132"/>
      <c r="MXS3220" s="132"/>
      <c r="MXT3220" s="132"/>
      <c r="MXU3220" s="132"/>
      <c r="MXV3220" s="132"/>
      <c r="MXW3220" s="132"/>
      <c r="MXX3220" s="132"/>
      <c r="MXY3220" s="132"/>
      <c r="MXZ3220" s="132"/>
      <c r="MYA3220" s="132"/>
      <c r="MYB3220" s="132"/>
      <c r="MYC3220" s="132"/>
      <c r="MYD3220" s="132"/>
      <c r="MYE3220" s="132"/>
      <c r="MYF3220" s="132"/>
      <c r="MYG3220" s="132"/>
      <c r="MYH3220" s="132"/>
      <c r="MYI3220" s="132"/>
      <c r="MYJ3220" s="132"/>
      <c r="MYK3220" s="132"/>
      <c r="MYL3220" s="132"/>
      <c r="MYM3220" s="132"/>
      <c r="MYN3220" s="132"/>
      <c r="MYO3220" s="132"/>
      <c r="MYP3220" s="132"/>
      <c r="MYQ3220" s="132"/>
      <c r="MYR3220" s="132"/>
      <c r="MYS3220" s="132"/>
      <c r="MYT3220" s="132"/>
      <c r="MYU3220" s="132"/>
      <c r="MYV3220" s="132"/>
      <c r="MYW3220" s="132"/>
      <c r="MYX3220" s="132"/>
      <c r="MYY3220" s="132"/>
      <c r="MYZ3220" s="132"/>
      <c r="MZA3220" s="132"/>
      <c r="MZB3220" s="132"/>
      <c r="MZC3220" s="132"/>
      <c r="MZD3220" s="132"/>
      <c r="MZE3220" s="132"/>
      <c r="MZF3220" s="132"/>
      <c r="MZG3220" s="132"/>
      <c r="MZH3220" s="132"/>
      <c r="MZI3220" s="132"/>
      <c r="MZJ3220" s="132"/>
      <c r="MZK3220" s="132"/>
      <c r="MZL3220" s="132"/>
      <c r="MZM3220" s="132"/>
      <c r="MZN3220" s="132"/>
      <c r="MZO3220" s="132"/>
      <c r="MZP3220" s="132"/>
      <c r="MZQ3220" s="132"/>
      <c r="MZR3220" s="132"/>
      <c r="MZS3220" s="132"/>
      <c r="MZT3220" s="132"/>
      <c r="MZU3220" s="132"/>
      <c r="MZV3220" s="132"/>
      <c r="MZW3220" s="132"/>
      <c r="MZX3220" s="132"/>
      <c r="MZY3220" s="132"/>
      <c r="MZZ3220" s="132"/>
      <c r="NAA3220" s="132"/>
      <c r="NAB3220" s="132"/>
      <c r="NAC3220" s="132"/>
      <c r="NAD3220" s="132"/>
      <c r="NAE3220" s="132"/>
      <c r="NAF3220" s="132"/>
      <c r="NAG3220" s="132"/>
      <c r="NAH3220" s="132"/>
      <c r="NAI3220" s="132"/>
      <c r="NAJ3220" s="132"/>
      <c r="NAK3220" s="132"/>
      <c r="NAL3220" s="132"/>
      <c r="NAM3220" s="132"/>
      <c r="NAN3220" s="132"/>
      <c r="NAO3220" s="132"/>
      <c r="NAP3220" s="132"/>
      <c r="NAQ3220" s="132"/>
      <c r="NAR3220" s="132"/>
      <c r="NAS3220" s="132"/>
      <c r="NAT3220" s="132"/>
      <c r="NAU3220" s="132"/>
      <c r="NAV3220" s="132"/>
      <c r="NAW3220" s="132"/>
      <c r="NAX3220" s="132"/>
      <c r="NAY3220" s="132"/>
      <c r="NAZ3220" s="132"/>
      <c r="NBA3220" s="132"/>
      <c r="NBB3220" s="132"/>
      <c r="NBC3220" s="132"/>
      <c r="NBD3220" s="132"/>
      <c r="NBE3220" s="132"/>
      <c r="NBF3220" s="132"/>
      <c r="NBG3220" s="132"/>
      <c r="NBH3220" s="132"/>
      <c r="NBI3220" s="132"/>
      <c r="NBJ3220" s="132"/>
      <c r="NBK3220" s="132"/>
      <c r="NBL3220" s="132"/>
      <c r="NBM3220" s="132"/>
      <c r="NBN3220" s="132"/>
      <c r="NBO3220" s="132"/>
      <c r="NBP3220" s="132"/>
      <c r="NBQ3220" s="132"/>
      <c r="NBR3220" s="132"/>
      <c r="NBS3220" s="132"/>
      <c r="NBT3220" s="132"/>
      <c r="NBU3220" s="132"/>
      <c r="NBV3220" s="132"/>
      <c r="NBW3220" s="132"/>
      <c r="NBX3220" s="132"/>
      <c r="NBY3220" s="132"/>
      <c r="NBZ3220" s="132"/>
      <c r="NCA3220" s="132"/>
      <c r="NCB3220" s="132"/>
      <c r="NCC3220" s="132"/>
      <c r="NCD3220" s="132"/>
      <c r="NCE3220" s="132"/>
      <c r="NCF3220" s="132"/>
      <c r="NCG3220" s="132"/>
      <c r="NCH3220" s="132"/>
      <c r="NCI3220" s="132"/>
      <c r="NCJ3220" s="132"/>
      <c r="NCK3220" s="132"/>
      <c r="NCL3220" s="132"/>
      <c r="NCM3220" s="132"/>
      <c r="NCN3220" s="132"/>
      <c r="NCO3220" s="132"/>
      <c r="NCP3220" s="132"/>
      <c r="NCQ3220" s="132"/>
      <c r="NCR3220" s="132"/>
      <c r="NCS3220" s="132"/>
      <c r="NCT3220" s="132"/>
      <c r="NCU3220" s="132"/>
      <c r="NCV3220" s="132"/>
      <c r="NCW3220" s="132"/>
      <c r="NCX3220" s="132"/>
      <c r="NCY3220" s="132"/>
      <c r="NCZ3220" s="132"/>
      <c r="NDA3220" s="132"/>
      <c r="NDB3220" s="132"/>
      <c r="NDC3220" s="132"/>
      <c r="NDD3220" s="132"/>
      <c r="NDE3220" s="132"/>
      <c r="NDF3220" s="132"/>
      <c r="NDG3220" s="132"/>
      <c r="NDH3220" s="132"/>
      <c r="NDI3220" s="132"/>
      <c r="NDJ3220" s="132"/>
      <c r="NDK3220" s="132"/>
      <c r="NDL3220" s="132"/>
      <c r="NDM3220" s="132"/>
      <c r="NDN3220" s="132"/>
      <c r="NDO3220" s="132"/>
      <c r="NDP3220" s="132"/>
      <c r="NDQ3220" s="132"/>
      <c r="NDR3220" s="132"/>
      <c r="NDS3220" s="132"/>
      <c r="NDT3220" s="132"/>
      <c r="NDU3220" s="132"/>
      <c r="NDV3220" s="132"/>
      <c r="NDW3220" s="132"/>
      <c r="NDX3220" s="132"/>
      <c r="NDY3220" s="132"/>
      <c r="NDZ3220" s="132"/>
      <c r="NEA3220" s="132"/>
      <c r="NEB3220" s="132"/>
      <c r="NEC3220" s="132"/>
      <c r="NED3220" s="132"/>
      <c r="NEE3220" s="132"/>
      <c r="NEF3220" s="132"/>
      <c r="NEG3220" s="132"/>
      <c r="NEH3220" s="132"/>
      <c r="NEI3220" s="132"/>
      <c r="NEJ3220" s="132"/>
      <c r="NEK3220" s="132"/>
      <c r="NEL3220" s="132"/>
      <c r="NEM3220" s="132"/>
      <c r="NEN3220" s="132"/>
      <c r="NEO3220" s="132"/>
      <c r="NEP3220" s="132"/>
      <c r="NEQ3220" s="132"/>
      <c r="NER3220" s="132"/>
      <c r="NES3220" s="132"/>
      <c r="NET3220" s="132"/>
      <c r="NEU3220" s="132"/>
      <c r="NEV3220" s="132"/>
      <c r="NEW3220" s="132"/>
      <c r="NEX3220" s="132"/>
      <c r="NEY3220" s="132"/>
      <c r="NEZ3220" s="132"/>
      <c r="NFA3220" s="132"/>
      <c r="NFB3220" s="132"/>
      <c r="NFC3220" s="132"/>
      <c r="NFD3220" s="132"/>
      <c r="NFE3220" s="132"/>
      <c r="NFF3220" s="132"/>
      <c r="NFG3220" s="132"/>
      <c r="NFH3220" s="132"/>
      <c r="NFI3220" s="132"/>
      <c r="NFJ3220" s="132"/>
      <c r="NFK3220" s="132"/>
      <c r="NFL3220" s="132"/>
      <c r="NFM3220" s="132"/>
      <c r="NFN3220" s="132"/>
      <c r="NFO3220" s="132"/>
      <c r="NFP3220" s="132"/>
      <c r="NFQ3220" s="132"/>
      <c r="NFR3220" s="132"/>
      <c r="NFS3220" s="132"/>
      <c r="NFT3220" s="132"/>
      <c r="NFU3220" s="132"/>
      <c r="NFV3220" s="132"/>
      <c r="NFW3220" s="132"/>
      <c r="NFX3220" s="132"/>
      <c r="NFY3220" s="132"/>
      <c r="NFZ3220" s="132"/>
      <c r="NGA3220" s="132"/>
      <c r="NGB3220" s="132"/>
      <c r="NGC3220" s="132"/>
      <c r="NGD3220" s="132"/>
      <c r="NGE3220" s="132"/>
      <c r="NGF3220" s="132"/>
      <c r="NGG3220" s="132"/>
      <c r="NGH3220" s="132"/>
      <c r="NGI3220" s="132"/>
      <c r="NGJ3220" s="132"/>
      <c r="NGK3220" s="132"/>
      <c r="NGL3220" s="132"/>
      <c r="NGM3220" s="132"/>
      <c r="NGN3220" s="132"/>
      <c r="NGO3220" s="132"/>
      <c r="NGP3220" s="132"/>
      <c r="NGQ3220" s="132"/>
      <c r="NGR3220" s="132"/>
      <c r="NGS3220" s="132"/>
      <c r="NGT3220" s="132"/>
      <c r="NGU3220" s="132"/>
      <c r="NGV3220" s="132"/>
      <c r="NGW3220" s="132"/>
      <c r="NGX3220" s="132"/>
      <c r="NGY3220" s="132"/>
      <c r="NGZ3220" s="132"/>
      <c r="NHA3220" s="132"/>
      <c r="NHB3220" s="132"/>
      <c r="NHC3220" s="132"/>
      <c r="NHD3220" s="132"/>
      <c r="NHE3220" s="132"/>
      <c r="NHF3220" s="132"/>
      <c r="NHG3220" s="132"/>
      <c r="NHH3220" s="132"/>
      <c r="NHI3220" s="132"/>
      <c r="NHJ3220" s="132"/>
      <c r="NHK3220" s="132"/>
      <c r="NHL3220" s="132"/>
      <c r="NHM3220" s="132"/>
      <c r="NHN3220" s="132"/>
      <c r="NHO3220" s="132"/>
      <c r="NHP3220" s="132"/>
      <c r="NHQ3220" s="132"/>
      <c r="NHR3220" s="132"/>
      <c r="NHS3220" s="132"/>
      <c r="NHT3220" s="132"/>
      <c r="NHU3220" s="132"/>
      <c r="NHV3220" s="132"/>
      <c r="NHW3220" s="132"/>
      <c r="NHX3220" s="132"/>
      <c r="NHY3220" s="132"/>
      <c r="NHZ3220" s="132"/>
      <c r="NIA3220" s="132"/>
      <c r="NIB3220" s="132"/>
      <c r="NIC3220" s="132"/>
      <c r="NID3220" s="132"/>
      <c r="NIE3220" s="132"/>
      <c r="NIF3220" s="132"/>
      <c r="NIG3220" s="132"/>
      <c r="NIH3220" s="132"/>
      <c r="NII3220" s="132"/>
      <c r="NIJ3220" s="132"/>
      <c r="NIK3220" s="132"/>
      <c r="NIL3220" s="132"/>
      <c r="NIM3220" s="132"/>
      <c r="NIN3220" s="132"/>
      <c r="NIO3220" s="132"/>
      <c r="NIP3220" s="132"/>
      <c r="NIQ3220" s="132"/>
      <c r="NIR3220" s="132"/>
      <c r="NIS3220" s="132"/>
      <c r="NIT3220" s="132"/>
      <c r="NIU3220" s="132"/>
      <c r="NIV3220" s="132"/>
      <c r="NIW3220" s="132"/>
      <c r="NIX3220" s="132"/>
      <c r="NIY3220" s="132"/>
      <c r="NIZ3220" s="132"/>
      <c r="NJA3220" s="132"/>
      <c r="NJB3220" s="132"/>
      <c r="NJC3220" s="132"/>
      <c r="NJD3220" s="132"/>
      <c r="NJE3220" s="132"/>
      <c r="NJF3220" s="132"/>
      <c r="NJG3220" s="132"/>
      <c r="NJH3220" s="132"/>
      <c r="NJI3220" s="132"/>
      <c r="NJJ3220" s="132"/>
      <c r="NJK3220" s="132"/>
      <c r="NJL3220" s="132"/>
      <c r="NJM3220" s="132"/>
      <c r="NJN3220" s="132"/>
      <c r="NJO3220" s="132"/>
      <c r="NJP3220" s="132"/>
      <c r="NJQ3220" s="132"/>
      <c r="NJR3220" s="132"/>
      <c r="NJS3220" s="132"/>
      <c r="NJT3220" s="132"/>
      <c r="NJU3220" s="132"/>
      <c r="NJV3220" s="132"/>
      <c r="NJW3220" s="132"/>
      <c r="NJX3220" s="132"/>
      <c r="NJY3220" s="132"/>
      <c r="NJZ3220" s="132"/>
      <c r="NKA3220" s="132"/>
      <c r="NKB3220" s="132"/>
      <c r="NKC3220" s="132"/>
      <c r="NKD3220" s="132"/>
      <c r="NKE3220" s="132"/>
      <c r="NKF3220" s="132"/>
      <c r="NKG3220" s="132"/>
      <c r="NKH3220" s="132"/>
      <c r="NKI3220" s="132"/>
      <c r="NKJ3220" s="132"/>
      <c r="NKK3220" s="132"/>
      <c r="NKL3220" s="132"/>
      <c r="NKM3220" s="132"/>
      <c r="NKN3220" s="132"/>
      <c r="NKO3220" s="132"/>
      <c r="NKP3220" s="132"/>
      <c r="NKQ3220" s="132"/>
      <c r="NKR3220" s="132"/>
      <c r="NKS3220" s="132"/>
      <c r="NKT3220" s="132"/>
      <c r="NKU3220" s="132"/>
      <c r="NKV3220" s="132"/>
      <c r="NKW3220" s="132"/>
      <c r="NKX3220" s="132"/>
      <c r="NKY3220" s="132"/>
      <c r="NKZ3220" s="132"/>
      <c r="NLA3220" s="132"/>
      <c r="NLB3220" s="132"/>
      <c r="NLC3220" s="132"/>
      <c r="NLD3220" s="132"/>
      <c r="NLE3220" s="132"/>
      <c r="NLF3220" s="132"/>
      <c r="NLG3220" s="132"/>
      <c r="NLH3220" s="132"/>
      <c r="NLI3220" s="132"/>
      <c r="NLJ3220" s="132"/>
      <c r="NLK3220" s="132"/>
      <c r="NLL3220" s="132"/>
      <c r="NLM3220" s="132"/>
      <c r="NLN3220" s="132"/>
      <c r="NLO3220" s="132"/>
      <c r="NLP3220" s="132"/>
      <c r="NLQ3220" s="132"/>
      <c r="NLR3220" s="132"/>
      <c r="NLS3220" s="132"/>
      <c r="NLT3220" s="132"/>
      <c r="NLU3220" s="132"/>
      <c r="NLV3220" s="132"/>
      <c r="NLW3220" s="132"/>
      <c r="NLX3220" s="132"/>
      <c r="NLY3220" s="132"/>
      <c r="NLZ3220" s="132"/>
      <c r="NMA3220" s="132"/>
      <c r="NMB3220" s="132"/>
      <c r="NMC3220" s="132"/>
      <c r="NMD3220" s="132"/>
      <c r="NME3220" s="132"/>
      <c r="NMF3220" s="132"/>
      <c r="NMG3220" s="132"/>
      <c r="NMH3220" s="132"/>
      <c r="NMI3220" s="132"/>
      <c r="NMJ3220" s="132"/>
      <c r="NMK3220" s="132"/>
      <c r="NML3220" s="132"/>
      <c r="NMM3220" s="132"/>
      <c r="NMN3220" s="132"/>
      <c r="NMO3220" s="132"/>
      <c r="NMP3220" s="132"/>
      <c r="NMQ3220" s="132"/>
      <c r="NMR3220" s="132"/>
      <c r="NMS3220" s="132"/>
      <c r="NMT3220" s="132"/>
      <c r="NMU3220" s="132"/>
      <c r="NMV3220" s="132"/>
      <c r="NMW3220" s="132"/>
      <c r="NMX3220" s="132"/>
      <c r="NMY3220" s="132"/>
      <c r="NMZ3220" s="132"/>
      <c r="NNA3220" s="132"/>
      <c r="NNB3220" s="132"/>
      <c r="NNC3220" s="132"/>
      <c r="NND3220" s="132"/>
      <c r="NNE3220" s="132"/>
      <c r="NNF3220" s="132"/>
      <c r="NNG3220" s="132"/>
      <c r="NNH3220" s="132"/>
      <c r="NNI3220" s="132"/>
      <c r="NNJ3220" s="132"/>
      <c r="NNK3220" s="132"/>
      <c r="NNL3220" s="132"/>
      <c r="NNM3220" s="132"/>
      <c r="NNN3220" s="132"/>
      <c r="NNO3220" s="132"/>
      <c r="NNP3220" s="132"/>
      <c r="NNQ3220" s="132"/>
      <c r="NNR3220" s="132"/>
      <c r="NNS3220" s="132"/>
      <c r="NNT3220" s="132"/>
      <c r="NNU3220" s="132"/>
      <c r="NNV3220" s="132"/>
      <c r="NNW3220" s="132"/>
      <c r="NNX3220" s="132"/>
      <c r="NNY3220" s="132"/>
      <c r="NNZ3220" s="132"/>
      <c r="NOA3220" s="132"/>
      <c r="NOB3220" s="132"/>
      <c r="NOC3220" s="132"/>
      <c r="NOD3220" s="132"/>
      <c r="NOE3220" s="132"/>
      <c r="NOF3220" s="132"/>
      <c r="NOG3220" s="132"/>
      <c r="NOH3220" s="132"/>
      <c r="NOI3220" s="132"/>
      <c r="NOJ3220" s="132"/>
      <c r="NOK3220" s="132"/>
      <c r="NOL3220" s="132"/>
      <c r="NOM3220" s="132"/>
      <c r="NON3220" s="132"/>
      <c r="NOO3220" s="132"/>
      <c r="NOP3220" s="132"/>
      <c r="NOQ3220" s="132"/>
      <c r="NOR3220" s="132"/>
      <c r="NOS3220" s="132"/>
      <c r="NOT3220" s="132"/>
      <c r="NOU3220" s="132"/>
      <c r="NOV3220" s="132"/>
      <c r="NOW3220" s="132"/>
      <c r="NOX3220" s="132"/>
      <c r="NOY3220" s="132"/>
      <c r="NOZ3220" s="132"/>
      <c r="NPA3220" s="132"/>
      <c r="NPB3220" s="132"/>
      <c r="NPC3220" s="132"/>
      <c r="NPD3220" s="132"/>
      <c r="NPE3220" s="132"/>
      <c r="NPF3220" s="132"/>
      <c r="NPG3220" s="132"/>
      <c r="NPH3220" s="132"/>
      <c r="NPI3220" s="132"/>
      <c r="NPJ3220" s="132"/>
      <c r="NPK3220" s="132"/>
      <c r="NPL3220" s="132"/>
      <c r="NPM3220" s="132"/>
      <c r="NPN3220" s="132"/>
      <c r="NPO3220" s="132"/>
      <c r="NPP3220" s="132"/>
      <c r="NPQ3220" s="132"/>
      <c r="NPR3220" s="132"/>
      <c r="NPS3220" s="132"/>
      <c r="NPT3220" s="132"/>
      <c r="NPU3220" s="132"/>
      <c r="NPV3220" s="132"/>
      <c r="NPW3220" s="132"/>
      <c r="NPX3220" s="132"/>
      <c r="NPY3220" s="132"/>
      <c r="NPZ3220" s="132"/>
      <c r="NQA3220" s="132"/>
      <c r="NQB3220" s="132"/>
      <c r="NQC3220" s="132"/>
      <c r="NQD3220" s="132"/>
      <c r="NQE3220" s="132"/>
      <c r="NQF3220" s="132"/>
      <c r="NQG3220" s="132"/>
      <c r="NQH3220" s="132"/>
      <c r="NQI3220" s="132"/>
      <c r="NQJ3220" s="132"/>
      <c r="NQK3220" s="132"/>
      <c r="NQL3220" s="132"/>
      <c r="NQM3220" s="132"/>
      <c r="NQN3220" s="132"/>
      <c r="NQO3220" s="132"/>
      <c r="NQP3220" s="132"/>
      <c r="NQQ3220" s="132"/>
      <c r="NQR3220" s="132"/>
      <c r="NQS3220" s="132"/>
      <c r="NQT3220" s="132"/>
      <c r="NQU3220" s="132"/>
      <c r="NQV3220" s="132"/>
      <c r="NQW3220" s="132"/>
      <c r="NQX3220" s="132"/>
      <c r="NQY3220" s="132"/>
      <c r="NQZ3220" s="132"/>
      <c r="NRA3220" s="132"/>
      <c r="NRB3220" s="132"/>
      <c r="NRC3220" s="132"/>
      <c r="NRD3220" s="132"/>
      <c r="NRE3220" s="132"/>
      <c r="NRF3220" s="132"/>
      <c r="NRG3220" s="132"/>
      <c r="NRH3220" s="132"/>
      <c r="NRI3220" s="132"/>
      <c r="NRJ3220" s="132"/>
      <c r="NRK3220" s="132"/>
      <c r="NRL3220" s="132"/>
      <c r="NRM3220" s="132"/>
      <c r="NRN3220" s="132"/>
      <c r="NRO3220" s="132"/>
      <c r="NRP3220" s="132"/>
      <c r="NRQ3220" s="132"/>
      <c r="NRR3220" s="132"/>
      <c r="NRS3220" s="132"/>
      <c r="NRT3220" s="132"/>
      <c r="NRU3220" s="132"/>
      <c r="NRV3220" s="132"/>
      <c r="NRW3220" s="132"/>
      <c r="NRX3220" s="132"/>
      <c r="NRY3220" s="132"/>
      <c r="NRZ3220" s="132"/>
      <c r="NSA3220" s="132"/>
      <c r="NSB3220" s="132"/>
      <c r="NSC3220" s="132"/>
      <c r="NSD3220" s="132"/>
      <c r="NSE3220" s="132"/>
      <c r="NSF3220" s="132"/>
      <c r="NSG3220" s="132"/>
      <c r="NSH3220" s="132"/>
      <c r="NSI3220" s="132"/>
      <c r="NSJ3220" s="132"/>
      <c r="NSK3220" s="132"/>
      <c r="NSL3220" s="132"/>
      <c r="NSM3220" s="132"/>
      <c r="NSN3220" s="132"/>
      <c r="NSO3220" s="132"/>
      <c r="NSP3220" s="132"/>
      <c r="NSQ3220" s="132"/>
      <c r="NSR3220" s="132"/>
      <c r="NSS3220" s="132"/>
      <c r="NST3220" s="132"/>
      <c r="NSU3220" s="132"/>
      <c r="NSV3220" s="132"/>
      <c r="NSW3220" s="132"/>
      <c r="NSX3220" s="132"/>
      <c r="NSY3220" s="132"/>
      <c r="NSZ3220" s="132"/>
      <c r="NTA3220" s="132"/>
      <c r="NTB3220" s="132"/>
      <c r="NTC3220" s="132"/>
      <c r="NTD3220" s="132"/>
      <c r="NTE3220" s="132"/>
      <c r="NTF3220" s="132"/>
      <c r="NTG3220" s="132"/>
      <c r="NTH3220" s="132"/>
      <c r="NTI3220" s="132"/>
      <c r="NTJ3220" s="132"/>
      <c r="NTK3220" s="132"/>
      <c r="NTL3220" s="132"/>
      <c r="NTM3220" s="132"/>
      <c r="NTN3220" s="132"/>
      <c r="NTO3220" s="132"/>
      <c r="NTP3220" s="132"/>
      <c r="NTQ3220" s="132"/>
      <c r="NTR3220" s="132"/>
      <c r="NTS3220" s="132"/>
      <c r="NTT3220" s="132"/>
      <c r="NTU3220" s="132"/>
      <c r="NTV3220" s="132"/>
      <c r="NTW3220" s="132"/>
      <c r="NTX3220" s="132"/>
      <c r="NTY3220" s="132"/>
      <c r="NTZ3220" s="132"/>
      <c r="NUA3220" s="132"/>
      <c r="NUB3220" s="132"/>
      <c r="NUC3220" s="132"/>
      <c r="NUD3220" s="132"/>
      <c r="NUE3220" s="132"/>
      <c r="NUF3220" s="132"/>
      <c r="NUG3220" s="132"/>
      <c r="NUH3220" s="132"/>
      <c r="NUI3220" s="132"/>
      <c r="NUJ3220" s="132"/>
      <c r="NUK3220" s="132"/>
      <c r="NUL3220" s="132"/>
      <c r="NUM3220" s="132"/>
      <c r="NUN3220" s="132"/>
      <c r="NUO3220" s="132"/>
      <c r="NUP3220" s="132"/>
      <c r="NUQ3220" s="132"/>
      <c r="NUR3220" s="132"/>
      <c r="NUS3220" s="132"/>
      <c r="NUT3220" s="132"/>
      <c r="NUU3220" s="132"/>
      <c r="NUV3220" s="132"/>
      <c r="NUW3220" s="132"/>
      <c r="NUX3220" s="132"/>
      <c r="NUY3220" s="132"/>
      <c r="NUZ3220" s="132"/>
      <c r="NVA3220" s="132"/>
      <c r="NVB3220" s="132"/>
      <c r="NVC3220" s="132"/>
      <c r="NVD3220" s="132"/>
      <c r="NVE3220" s="132"/>
      <c r="NVF3220" s="132"/>
      <c r="NVG3220" s="132"/>
      <c r="NVH3220" s="132"/>
      <c r="NVI3220" s="132"/>
      <c r="NVJ3220" s="132"/>
      <c r="NVK3220" s="132"/>
      <c r="NVL3220" s="132"/>
      <c r="NVM3220" s="132"/>
      <c r="NVN3220" s="132"/>
      <c r="NVO3220" s="132"/>
      <c r="NVP3220" s="132"/>
      <c r="NVQ3220" s="132"/>
      <c r="NVR3220" s="132"/>
      <c r="NVS3220" s="132"/>
      <c r="NVT3220" s="132"/>
      <c r="NVU3220" s="132"/>
      <c r="NVV3220" s="132"/>
      <c r="NVW3220" s="132"/>
      <c r="NVX3220" s="132"/>
      <c r="NVY3220" s="132"/>
      <c r="NVZ3220" s="132"/>
      <c r="NWA3220" s="132"/>
      <c r="NWB3220" s="132"/>
      <c r="NWC3220" s="132"/>
      <c r="NWD3220" s="132"/>
      <c r="NWE3220" s="132"/>
      <c r="NWF3220" s="132"/>
      <c r="NWG3220" s="132"/>
      <c r="NWH3220" s="132"/>
      <c r="NWI3220" s="132"/>
      <c r="NWJ3220" s="132"/>
      <c r="NWK3220" s="132"/>
      <c r="NWL3220" s="132"/>
      <c r="NWM3220" s="132"/>
      <c r="NWN3220" s="132"/>
      <c r="NWO3220" s="132"/>
      <c r="NWP3220" s="132"/>
      <c r="NWQ3220" s="132"/>
      <c r="NWR3220" s="132"/>
      <c r="NWS3220" s="132"/>
      <c r="NWT3220" s="132"/>
      <c r="NWU3220" s="132"/>
      <c r="NWV3220" s="132"/>
      <c r="NWW3220" s="132"/>
      <c r="NWX3220" s="132"/>
      <c r="NWY3220" s="132"/>
      <c r="NWZ3220" s="132"/>
      <c r="NXA3220" s="132"/>
      <c r="NXB3220" s="132"/>
      <c r="NXC3220" s="132"/>
      <c r="NXD3220" s="132"/>
      <c r="NXE3220" s="132"/>
      <c r="NXF3220" s="132"/>
      <c r="NXG3220" s="132"/>
      <c r="NXH3220" s="132"/>
      <c r="NXI3220" s="132"/>
      <c r="NXJ3220" s="132"/>
      <c r="NXK3220" s="132"/>
      <c r="NXL3220" s="132"/>
      <c r="NXM3220" s="132"/>
      <c r="NXN3220" s="132"/>
      <c r="NXO3220" s="132"/>
      <c r="NXP3220" s="132"/>
      <c r="NXQ3220" s="132"/>
      <c r="NXR3220" s="132"/>
      <c r="NXS3220" s="132"/>
      <c r="NXT3220" s="132"/>
      <c r="NXU3220" s="132"/>
      <c r="NXV3220" s="132"/>
      <c r="NXW3220" s="132"/>
      <c r="NXX3220" s="132"/>
      <c r="NXY3220" s="132"/>
      <c r="NXZ3220" s="132"/>
      <c r="NYA3220" s="132"/>
      <c r="NYB3220" s="132"/>
      <c r="NYC3220" s="132"/>
      <c r="NYD3220" s="132"/>
      <c r="NYE3220" s="132"/>
      <c r="NYF3220" s="132"/>
      <c r="NYG3220" s="132"/>
      <c r="NYH3220" s="132"/>
      <c r="NYI3220" s="132"/>
      <c r="NYJ3220" s="132"/>
      <c r="NYK3220" s="132"/>
      <c r="NYL3220" s="132"/>
      <c r="NYM3220" s="132"/>
      <c r="NYN3220" s="132"/>
      <c r="NYO3220" s="132"/>
      <c r="NYP3220" s="132"/>
      <c r="NYQ3220" s="132"/>
      <c r="NYR3220" s="132"/>
      <c r="NYS3220" s="132"/>
      <c r="NYT3220" s="132"/>
      <c r="NYU3220" s="132"/>
      <c r="NYV3220" s="132"/>
      <c r="NYW3220" s="132"/>
      <c r="NYX3220" s="132"/>
      <c r="NYY3220" s="132"/>
      <c r="NYZ3220" s="132"/>
      <c r="NZA3220" s="132"/>
      <c r="NZB3220" s="132"/>
      <c r="NZC3220" s="132"/>
      <c r="NZD3220" s="132"/>
      <c r="NZE3220" s="132"/>
      <c r="NZF3220" s="132"/>
      <c r="NZG3220" s="132"/>
      <c r="NZH3220" s="132"/>
      <c r="NZI3220" s="132"/>
      <c r="NZJ3220" s="132"/>
      <c r="NZK3220" s="132"/>
      <c r="NZL3220" s="132"/>
      <c r="NZM3220" s="132"/>
      <c r="NZN3220" s="132"/>
      <c r="NZO3220" s="132"/>
      <c r="NZP3220" s="132"/>
      <c r="NZQ3220" s="132"/>
      <c r="NZR3220" s="132"/>
      <c r="NZS3220" s="132"/>
      <c r="NZT3220" s="132"/>
      <c r="NZU3220" s="132"/>
      <c r="NZV3220" s="132"/>
      <c r="NZW3220" s="132"/>
      <c r="NZX3220" s="132"/>
      <c r="NZY3220" s="132"/>
      <c r="NZZ3220" s="132"/>
      <c r="OAA3220" s="132"/>
      <c r="OAB3220" s="132"/>
      <c r="OAC3220" s="132"/>
      <c r="OAD3220" s="132"/>
      <c r="OAE3220" s="132"/>
      <c r="OAF3220" s="132"/>
      <c r="OAG3220" s="132"/>
      <c r="OAH3220" s="132"/>
      <c r="OAI3220" s="132"/>
      <c r="OAJ3220" s="132"/>
      <c r="OAK3220" s="132"/>
      <c r="OAL3220" s="132"/>
      <c r="OAM3220" s="132"/>
      <c r="OAN3220" s="132"/>
      <c r="OAO3220" s="132"/>
      <c r="OAP3220" s="132"/>
      <c r="OAQ3220" s="132"/>
      <c r="OAR3220" s="132"/>
      <c r="OAS3220" s="132"/>
      <c r="OAT3220" s="132"/>
      <c r="OAU3220" s="132"/>
      <c r="OAV3220" s="132"/>
      <c r="OAW3220" s="132"/>
      <c r="OAX3220" s="132"/>
      <c r="OAY3220" s="132"/>
      <c r="OAZ3220" s="132"/>
      <c r="OBA3220" s="132"/>
      <c r="OBB3220" s="132"/>
      <c r="OBC3220" s="132"/>
      <c r="OBD3220" s="132"/>
      <c r="OBE3220" s="132"/>
      <c r="OBF3220" s="132"/>
      <c r="OBG3220" s="132"/>
      <c r="OBH3220" s="132"/>
      <c r="OBI3220" s="132"/>
      <c r="OBJ3220" s="132"/>
      <c r="OBK3220" s="132"/>
      <c r="OBL3220" s="132"/>
      <c r="OBM3220" s="132"/>
      <c r="OBN3220" s="132"/>
      <c r="OBO3220" s="132"/>
      <c r="OBP3220" s="132"/>
      <c r="OBQ3220" s="132"/>
      <c r="OBR3220" s="132"/>
      <c r="OBS3220" s="132"/>
      <c r="OBT3220" s="132"/>
      <c r="OBU3220" s="132"/>
      <c r="OBV3220" s="132"/>
      <c r="OBW3220" s="132"/>
      <c r="OBX3220" s="132"/>
      <c r="OBY3220" s="132"/>
      <c r="OBZ3220" s="132"/>
      <c r="OCA3220" s="132"/>
      <c r="OCB3220" s="132"/>
      <c r="OCC3220" s="132"/>
      <c r="OCD3220" s="132"/>
      <c r="OCE3220" s="132"/>
      <c r="OCF3220" s="132"/>
      <c r="OCG3220" s="132"/>
      <c r="OCH3220" s="132"/>
      <c r="OCI3220" s="132"/>
      <c r="OCJ3220" s="132"/>
      <c r="OCK3220" s="132"/>
      <c r="OCL3220" s="132"/>
      <c r="OCM3220" s="132"/>
      <c r="OCN3220" s="132"/>
      <c r="OCO3220" s="132"/>
      <c r="OCP3220" s="132"/>
      <c r="OCQ3220" s="132"/>
      <c r="OCR3220" s="132"/>
      <c r="OCS3220" s="132"/>
      <c r="OCT3220" s="132"/>
      <c r="OCU3220" s="132"/>
      <c r="OCV3220" s="132"/>
      <c r="OCW3220" s="132"/>
      <c r="OCX3220" s="132"/>
      <c r="OCY3220" s="132"/>
      <c r="OCZ3220" s="132"/>
      <c r="ODA3220" s="132"/>
      <c r="ODB3220" s="132"/>
      <c r="ODC3220" s="132"/>
      <c r="ODD3220" s="132"/>
      <c r="ODE3220" s="132"/>
      <c r="ODF3220" s="132"/>
      <c r="ODG3220" s="132"/>
      <c r="ODH3220" s="132"/>
      <c r="ODI3220" s="132"/>
      <c r="ODJ3220" s="132"/>
      <c r="ODK3220" s="132"/>
      <c r="ODL3220" s="132"/>
      <c r="ODM3220" s="132"/>
      <c r="ODN3220" s="132"/>
      <c r="ODO3220" s="132"/>
      <c r="ODP3220" s="132"/>
      <c r="ODQ3220" s="132"/>
      <c r="ODR3220" s="132"/>
      <c r="ODS3220" s="132"/>
      <c r="ODT3220" s="132"/>
      <c r="ODU3220" s="132"/>
      <c r="ODV3220" s="132"/>
      <c r="ODW3220" s="132"/>
      <c r="ODX3220" s="132"/>
      <c r="ODY3220" s="132"/>
      <c r="ODZ3220" s="132"/>
      <c r="OEA3220" s="132"/>
      <c r="OEB3220" s="132"/>
      <c r="OEC3220" s="132"/>
      <c r="OED3220" s="132"/>
      <c r="OEE3220" s="132"/>
      <c r="OEF3220" s="132"/>
      <c r="OEG3220" s="132"/>
      <c r="OEH3220" s="132"/>
      <c r="OEI3220" s="132"/>
      <c r="OEJ3220" s="132"/>
      <c r="OEK3220" s="132"/>
      <c r="OEL3220" s="132"/>
      <c r="OEM3220" s="132"/>
      <c r="OEN3220" s="132"/>
      <c r="OEO3220" s="132"/>
      <c r="OEP3220" s="132"/>
      <c r="OEQ3220" s="132"/>
      <c r="OER3220" s="132"/>
      <c r="OES3220" s="132"/>
      <c r="OET3220" s="132"/>
      <c r="OEU3220" s="132"/>
      <c r="OEV3220" s="132"/>
      <c r="OEW3220" s="132"/>
      <c r="OEX3220" s="132"/>
      <c r="OEY3220" s="132"/>
      <c r="OEZ3220" s="132"/>
      <c r="OFA3220" s="132"/>
      <c r="OFB3220" s="132"/>
      <c r="OFC3220" s="132"/>
      <c r="OFD3220" s="132"/>
      <c r="OFE3220" s="132"/>
      <c r="OFF3220" s="132"/>
      <c r="OFG3220" s="132"/>
      <c r="OFH3220" s="132"/>
      <c r="OFI3220" s="132"/>
      <c r="OFJ3220" s="132"/>
      <c r="OFK3220" s="132"/>
      <c r="OFL3220" s="132"/>
      <c r="OFM3220" s="132"/>
      <c r="OFN3220" s="132"/>
      <c r="OFO3220" s="132"/>
      <c r="OFP3220" s="132"/>
      <c r="OFQ3220" s="132"/>
      <c r="OFR3220" s="132"/>
      <c r="OFS3220" s="132"/>
      <c r="OFT3220" s="132"/>
      <c r="OFU3220" s="132"/>
      <c r="OFV3220" s="132"/>
      <c r="OFW3220" s="132"/>
      <c r="OFX3220" s="132"/>
      <c r="OFY3220" s="132"/>
      <c r="OFZ3220" s="132"/>
      <c r="OGA3220" s="132"/>
      <c r="OGB3220" s="132"/>
      <c r="OGC3220" s="132"/>
      <c r="OGD3220" s="132"/>
      <c r="OGE3220" s="132"/>
      <c r="OGF3220" s="132"/>
      <c r="OGG3220" s="132"/>
      <c r="OGH3220" s="132"/>
      <c r="OGI3220" s="132"/>
      <c r="OGJ3220" s="132"/>
      <c r="OGK3220" s="132"/>
      <c r="OGL3220" s="132"/>
      <c r="OGM3220" s="132"/>
      <c r="OGN3220" s="132"/>
      <c r="OGO3220" s="132"/>
      <c r="OGP3220" s="132"/>
      <c r="OGQ3220" s="132"/>
      <c r="OGR3220" s="132"/>
      <c r="OGS3220" s="132"/>
      <c r="OGT3220" s="132"/>
      <c r="OGU3220" s="132"/>
      <c r="OGV3220" s="132"/>
      <c r="OGW3220" s="132"/>
      <c r="OGX3220" s="132"/>
      <c r="OGY3220" s="132"/>
      <c r="OGZ3220" s="132"/>
      <c r="OHA3220" s="132"/>
      <c r="OHB3220" s="132"/>
      <c r="OHC3220" s="132"/>
      <c r="OHD3220" s="132"/>
      <c r="OHE3220" s="132"/>
      <c r="OHF3220" s="132"/>
      <c r="OHG3220" s="132"/>
      <c r="OHH3220" s="132"/>
      <c r="OHI3220" s="132"/>
      <c r="OHJ3220" s="132"/>
      <c r="OHK3220" s="132"/>
      <c r="OHL3220" s="132"/>
      <c r="OHM3220" s="132"/>
      <c r="OHN3220" s="132"/>
      <c r="OHO3220" s="132"/>
      <c r="OHP3220" s="132"/>
      <c r="OHQ3220" s="132"/>
      <c r="OHR3220" s="132"/>
      <c r="OHS3220" s="132"/>
      <c r="OHT3220" s="132"/>
      <c r="OHU3220" s="132"/>
      <c r="OHV3220" s="132"/>
      <c r="OHW3220" s="132"/>
      <c r="OHX3220" s="132"/>
      <c r="OHY3220" s="132"/>
      <c r="OHZ3220" s="132"/>
      <c r="OIA3220" s="132"/>
      <c r="OIB3220" s="132"/>
      <c r="OIC3220" s="132"/>
      <c r="OID3220" s="132"/>
      <c r="OIE3220" s="132"/>
      <c r="OIF3220" s="132"/>
      <c r="OIG3220" s="132"/>
      <c r="OIH3220" s="132"/>
      <c r="OII3220" s="132"/>
      <c r="OIJ3220" s="132"/>
      <c r="OIK3220" s="132"/>
      <c r="OIL3220" s="132"/>
      <c r="OIM3220" s="132"/>
      <c r="OIN3220" s="132"/>
      <c r="OIO3220" s="132"/>
      <c r="OIP3220" s="132"/>
      <c r="OIQ3220" s="132"/>
      <c r="OIR3220" s="132"/>
      <c r="OIS3220" s="132"/>
      <c r="OIT3220" s="132"/>
      <c r="OIU3220" s="132"/>
      <c r="OIV3220" s="132"/>
      <c r="OIW3220" s="132"/>
      <c r="OIX3220" s="132"/>
      <c r="OIY3220" s="132"/>
      <c r="OIZ3220" s="132"/>
      <c r="OJA3220" s="132"/>
      <c r="OJB3220" s="132"/>
      <c r="OJC3220" s="132"/>
      <c r="OJD3220" s="132"/>
      <c r="OJE3220" s="132"/>
      <c r="OJF3220" s="132"/>
      <c r="OJG3220" s="132"/>
      <c r="OJH3220" s="132"/>
      <c r="OJI3220" s="132"/>
      <c r="OJJ3220" s="132"/>
      <c r="OJK3220" s="132"/>
      <c r="OJL3220" s="132"/>
      <c r="OJM3220" s="132"/>
      <c r="OJN3220" s="132"/>
      <c r="OJO3220" s="132"/>
      <c r="OJP3220" s="132"/>
      <c r="OJQ3220" s="132"/>
      <c r="OJR3220" s="132"/>
      <c r="OJS3220" s="132"/>
      <c r="OJT3220" s="132"/>
      <c r="OJU3220" s="132"/>
      <c r="OJV3220" s="132"/>
      <c r="OJW3220" s="132"/>
      <c r="OJX3220" s="132"/>
      <c r="OJY3220" s="132"/>
      <c r="OJZ3220" s="132"/>
      <c r="OKA3220" s="132"/>
      <c r="OKB3220" s="132"/>
      <c r="OKC3220" s="132"/>
      <c r="OKD3220" s="132"/>
      <c r="OKE3220" s="132"/>
      <c r="OKF3220" s="132"/>
      <c r="OKG3220" s="132"/>
      <c r="OKH3220" s="132"/>
      <c r="OKI3220" s="132"/>
      <c r="OKJ3220" s="132"/>
      <c r="OKK3220" s="132"/>
      <c r="OKL3220" s="132"/>
      <c r="OKM3220" s="132"/>
      <c r="OKN3220" s="132"/>
      <c r="OKO3220" s="132"/>
      <c r="OKP3220" s="132"/>
      <c r="OKQ3220" s="132"/>
      <c r="OKR3220" s="132"/>
      <c r="OKS3220" s="132"/>
      <c r="OKT3220" s="132"/>
      <c r="OKU3220" s="132"/>
      <c r="OKV3220" s="132"/>
      <c r="OKW3220" s="132"/>
      <c r="OKX3220" s="132"/>
      <c r="OKY3220" s="132"/>
      <c r="OKZ3220" s="132"/>
      <c r="OLA3220" s="132"/>
      <c r="OLB3220" s="132"/>
      <c r="OLC3220" s="132"/>
      <c r="OLD3220" s="132"/>
      <c r="OLE3220" s="132"/>
      <c r="OLF3220" s="132"/>
      <c r="OLG3220" s="132"/>
      <c r="OLH3220" s="132"/>
      <c r="OLI3220" s="132"/>
      <c r="OLJ3220" s="132"/>
      <c r="OLK3220" s="132"/>
      <c r="OLL3220" s="132"/>
      <c r="OLM3220" s="132"/>
      <c r="OLN3220" s="132"/>
      <c r="OLO3220" s="132"/>
      <c r="OLP3220" s="132"/>
      <c r="OLQ3220" s="132"/>
      <c r="OLR3220" s="132"/>
      <c r="OLS3220" s="132"/>
      <c r="OLT3220" s="132"/>
      <c r="OLU3220" s="132"/>
      <c r="OLV3220" s="132"/>
      <c r="OLW3220" s="132"/>
      <c r="OLX3220" s="132"/>
      <c r="OLY3220" s="132"/>
      <c r="OLZ3220" s="132"/>
      <c r="OMA3220" s="132"/>
      <c r="OMB3220" s="132"/>
      <c r="OMC3220" s="132"/>
      <c r="OMD3220" s="132"/>
      <c r="OME3220" s="132"/>
      <c r="OMF3220" s="132"/>
      <c r="OMG3220" s="132"/>
      <c r="OMH3220" s="132"/>
      <c r="OMI3220" s="132"/>
      <c r="OMJ3220" s="132"/>
      <c r="OMK3220" s="132"/>
      <c r="OML3220" s="132"/>
      <c r="OMM3220" s="132"/>
      <c r="OMN3220" s="132"/>
      <c r="OMO3220" s="132"/>
      <c r="OMP3220" s="132"/>
      <c r="OMQ3220" s="132"/>
      <c r="OMR3220" s="132"/>
      <c r="OMS3220" s="132"/>
      <c r="OMT3220" s="132"/>
      <c r="OMU3220" s="132"/>
      <c r="OMV3220" s="132"/>
      <c r="OMW3220" s="132"/>
      <c r="OMX3220" s="132"/>
      <c r="OMY3220" s="132"/>
      <c r="OMZ3220" s="132"/>
      <c r="ONA3220" s="132"/>
      <c r="ONB3220" s="132"/>
      <c r="ONC3220" s="132"/>
      <c r="OND3220" s="132"/>
      <c r="ONE3220" s="132"/>
      <c r="ONF3220" s="132"/>
      <c r="ONG3220" s="132"/>
      <c r="ONH3220" s="132"/>
      <c r="ONI3220" s="132"/>
      <c r="ONJ3220" s="132"/>
      <c r="ONK3220" s="132"/>
      <c r="ONL3220" s="132"/>
      <c r="ONM3220" s="132"/>
      <c r="ONN3220" s="132"/>
      <c r="ONO3220" s="132"/>
      <c r="ONP3220" s="132"/>
      <c r="ONQ3220" s="132"/>
      <c r="ONR3220" s="132"/>
      <c r="ONS3220" s="132"/>
      <c r="ONT3220" s="132"/>
      <c r="ONU3220" s="132"/>
      <c r="ONV3220" s="132"/>
      <c r="ONW3220" s="132"/>
      <c r="ONX3220" s="132"/>
      <c r="ONY3220" s="132"/>
      <c r="ONZ3220" s="132"/>
      <c r="OOA3220" s="132"/>
      <c r="OOB3220" s="132"/>
      <c r="OOC3220" s="132"/>
      <c r="OOD3220" s="132"/>
      <c r="OOE3220" s="132"/>
      <c r="OOF3220" s="132"/>
      <c r="OOG3220" s="132"/>
      <c r="OOH3220" s="132"/>
      <c r="OOI3220" s="132"/>
      <c r="OOJ3220" s="132"/>
      <c r="OOK3220" s="132"/>
      <c r="OOL3220" s="132"/>
      <c r="OOM3220" s="132"/>
      <c r="OON3220" s="132"/>
      <c r="OOO3220" s="132"/>
      <c r="OOP3220" s="132"/>
      <c r="OOQ3220" s="132"/>
      <c r="OOR3220" s="132"/>
      <c r="OOS3220" s="132"/>
      <c r="OOT3220" s="132"/>
      <c r="OOU3220" s="132"/>
      <c r="OOV3220" s="132"/>
      <c r="OOW3220" s="132"/>
      <c r="OOX3220" s="132"/>
      <c r="OOY3220" s="132"/>
      <c r="OOZ3220" s="132"/>
      <c r="OPA3220" s="132"/>
      <c r="OPB3220" s="132"/>
      <c r="OPC3220" s="132"/>
      <c r="OPD3220" s="132"/>
      <c r="OPE3220" s="132"/>
      <c r="OPF3220" s="132"/>
      <c r="OPG3220" s="132"/>
      <c r="OPH3220" s="132"/>
      <c r="OPI3220" s="132"/>
      <c r="OPJ3220" s="132"/>
      <c r="OPK3220" s="132"/>
      <c r="OPL3220" s="132"/>
      <c r="OPM3220" s="132"/>
      <c r="OPN3220" s="132"/>
      <c r="OPO3220" s="132"/>
      <c r="OPP3220" s="132"/>
      <c r="OPQ3220" s="132"/>
      <c r="OPR3220" s="132"/>
      <c r="OPS3220" s="132"/>
      <c r="OPT3220" s="132"/>
      <c r="OPU3220" s="132"/>
      <c r="OPV3220" s="132"/>
      <c r="OPW3220" s="132"/>
      <c r="OPX3220" s="132"/>
      <c r="OPY3220" s="132"/>
      <c r="OPZ3220" s="132"/>
      <c r="OQA3220" s="132"/>
      <c r="OQB3220" s="132"/>
      <c r="OQC3220" s="132"/>
      <c r="OQD3220" s="132"/>
      <c r="OQE3220" s="132"/>
      <c r="OQF3220" s="132"/>
      <c r="OQG3220" s="132"/>
      <c r="OQH3220" s="132"/>
      <c r="OQI3220" s="132"/>
      <c r="OQJ3220" s="132"/>
      <c r="OQK3220" s="132"/>
      <c r="OQL3220" s="132"/>
      <c r="OQM3220" s="132"/>
      <c r="OQN3220" s="132"/>
      <c r="OQO3220" s="132"/>
      <c r="OQP3220" s="132"/>
      <c r="OQQ3220" s="132"/>
      <c r="OQR3220" s="132"/>
      <c r="OQS3220" s="132"/>
      <c r="OQT3220" s="132"/>
      <c r="OQU3220" s="132"/>
      <c r="OQV3220" s="132"/>
      <c r="OQW3220" s="132"/>
      <c r="OQX3220" s="132"/>
      <c r="OQY3220" s="132"/>
      <c r="OQZ3220" s="132"/>
      <c r="ORA3220" s="132"/>
      <c r="ORB3220" s="132"/>
      <c r="ORC3220" s="132"/>
      <c r="ORD3220" s="132"/>
      <c r="ORE3220" s="132"/>
      <c r="ORF3220" s="132"/>
      <c r="ORG3220" s="132"/>
      <c r="ORH3220" s="132"/>
      <c r="ORI3220" s="132"/>
      <c r="ORJ3220" s="132"/>
      <c r="ORK3220" s="132"/>
      <c r="ORL3220" s="132"/>
      <c r="ORM3220" s="132"/>
      <c r="ORN3220" s="132"/>
      <c r="ORO3220" s="132"/>
      <c r="ORP3220" s="132"/>
      <c r="ORQ3220" s="132"/>
      <c r="ORR3220" s="132"/>
      <c r="ORS3220" s="132"/>
      <c r="ORT3220" s="132"/>
      <c r="ORU3220" s="132"/>
      <c r="ORV3220" s="132"/>
      <c r="ORW3220" s="132"/>
      <c r="ORX3220" s="132"/>
      <c r="ORY3220" s="132"/>
      <c r="ORZ3220" s="132"/>
      <c r="OSA3220" s="132"/>
      <c r="OSB3220" s="132"/>
      <c r="OSC3220" s="132"/>
      <c r="OSD3220" s="132"/>
      <c r="OSE3220" s="132"/>
      <c r="OSF3220" s="132"/>
      <c r="OSG3220" s="132"/>
      <c r="OSH3220" s="132"/>
      <c r="OSI3220" s="132"/>
      <c r="OSJ3220" s="132"/>
      <c r="OSK3220" s="132"/>
      <c r="OSL3220" s="132"/>
      <c r="OSM3220" s="132"/>
      <c r="OSN3220" s="132"/>
      <c r="OSO3220" s="132"/>
      <c r="OSP3220" s="132"/>
      <c r="OSQ3220" s="132"/>
      <c r="OSR3220" s="132"/>
      <c r="OSS3220" s="132"/>
      <c r="OST3220" s="132"/>
      <c r="OSU3220" s="132"/>
      <c r="OSV3220" s="132"/>
      <c r="OSW3220" s="132"/>
      <c r="OSX3220" s="132"/>
      <c r="OSY3220" s="132"/>
      <c r="OSZ3220" s="132"/>
      <c r="OTA3220" s="132"/>
      <c r="OTB3220" s="132"/>
      <c r="OTC3220" s="132"/>
      <c r="OTD3220" s="132"/>
      <c r="OTE3220" s="132"/>
      <c r="OTF3220" s="132"/>
      <c r="OTG3220" s="132"/>
      <c r="OTH3220" s="132"/>
      <c r="OTI3220" s="132"/>
      <c r="OTJ3220" s="132"/>
      <c r="OTK3220" s="132"/>
      <c r="OTL3220" s="132"/>
      <c r="OTM3220" s="132"/>
      <c r="OTN3220" s="132"/>
      <c r="OTO3220" s="132"/>
      <c r="OTP3220" s="132"/>
      <c r="OTQ3220" s="132"/>
      <c r="OTR3220" s="132"/>
      <c r="OTS3220" s="132"/>
      <c r="OTT3220" s="132"/>
      <c r="OTU3220" s="132"/>
      <c r="OTV3220" s="132"/>
      <c r="OTW3220" s="132"/>
      <c r="OTX3220" s="132"/>
      <c r="OTY3220" s="132"/>
      <c r="OTZ3220" s="132"/>
      <c r="OUA3220" s="132"/>
      <c r="OUB3220" s="132"/>
      <c r="OUC3220" s="132"/>
      <c r="OUD3220" s="132"/>
      <c r="OUE3220" s="132"/>
      <c r="OUF3220" s="132"/>
      <c r="OUG3220" s="132"/>
      <c r="OUH3220" s="132"/>
      <c r="OUI3220" s="132"/>
      <c r="OUJ3220" s="132"/>
      <c r="OUK3220" s="132"/>
      <c r="OUL3220" s="132"/>
      <c r="OUM3220" s="132"/>
      <c r="OUN3220" s="132"/>
      <c r="OUO3220" s="132"/>
      <c r="OUP3220" s="132"/>
      <c r="OUQ3220" s="132"/>
      <c r="OUR3220" s="132"/>
      <c r="OUS3220" s="132"/>
      <c r="OUT3220" s="132"/>
      <c r="OUU3220" s="132"/>
      <c r="OUV3220" s="132"/>
      <c r="OUW3220" s="132"/>
      <c r="OUX3220" s="132"/>
      <c r="OUY3220" s="132"/>
      <c r="OUZ3220" s="132"/>
      <c r="OVA3220" s="132"/>
      <c r="OVB3220" s="132"/>
      <c r="OVC3220" s="132"/>
      <c r="OVD3220" s="132"/>
      <c r="OVE3220" s="132"/>
      <c r="OVF3220" s="132"/>
      <c r="OVG3220" s="132"/>
      <c r="OVH3220" s="132"/>
      <c r="OVI3220" s="132"/>
      <c r="OVJ3220" s="132"/>
      <c r="OVK3220" s="132"/>
      <c r="OVL3220" s="132"/>
      <c r="OVM3220" s="132"/>
      <c r="OVN3220" s="132"/>
      <c r="OVO3220" s="132"/>
      <c r="OVP3220" s="132"/>
      <c r="OVQ3220" s="132"/>
      <c r="OVR3220" s="132"/>
      <c r="OVS3220" s="132"/>
      <c r="OVT3220" s="132"/>
      <c r="OVU3220" s="132"/>
      <c r="OVV3220" s="132"/>
      <c r="OVW3220" s="132"/>
      <c r="OVX3220" s="132"/>
      <c r="OVY3220" s="132"/>
      <c r="OVZ3220" s="132"/>
      <c r="OWA3220" s="132"/>
      <c r="OWB3220" s="132"/>
      <c r="OWC3220" s="132"/>
      <c r="OWD3220" s="132"/>
      <c r="OWE3220" s="132"/>
      <c r="OWF3220" s="132"/>
      <c r="OWG3220" s="132"/>
      <c r="OWH3220" s="132"/>
      <c r="OWI3220" s="132"/>
      <c r="OWJ3220" s="132"/>
      <c r="OWK3220" s="132"/>
      <c r="OWL3220" s="132"/>
      <c r="OWM3220" s="132"/>
      <c r="OWN3220" s="132"/>
      <c r="OWO3220" s="132"/>
      <c r="OWP3220" s="132"/>
      <c r="OWQ3220" s="132"/>
      <c r="OWR3220" s="132"/>
      <c r="OWS3220" s="132"/>
      <c r="OWT3220" s="132"/>
      <c r="OWU3220" s="132"/>
      <c r="OWV3220" s="132"/>
      <c r="OWW3220" s="132"/>
      <c r="OWX3220" s="132"/>
      <c r="OWY3220" s="132"/>
      <c r="OWZ3220" s="132"/>
      <c r="OXA3220" s="132"/>
      <c r="OXB3220" s="132"/>
      <c r="OXC3220" s="132"/>
      <c r="OXD3220" s="132"/>
      <c r="OXE3220" s="132"/>
      <c r="OXF3220" s="132"/>
      <c r="OXG3220" s="132"/>
      <c r="OXH3220" s="132"/>
      <c r="OXI3220" s="132"/>
      <c r="OXJ3220" s="132"/>
      <c r="OXK3220" s="132"/>
      <c r="OXL3220" s="132"/>
      <c r="OXM3220" s="132"/>
      <c r="OXN3220" s="132"/>
      <c r="OXO3220" s="132"/>
      <c r="OXP3220" s="132"/>
      <c r="OXQ3220" s="132"/>
      <c r="OXR3220" s="132"/>
      <c r="OXS3220" s="132"/>
      <c r="OXT3220" s="132"/>
      <c r="OXU3220" s="132"/>
      <c r="OXV3220" s="132"/>
      <c r="OXW3220" s="132"/>
      <c r="OXX3220" s="132"/>
      <c r="OXY3220" s="132"/>
      <c r="OXZ3220" s="132"/>
      <c r="OYA3220" s="132"/>
      <c r="OYB3220" s="132"/>
      <c r="OYC3220" s="132"/>
      <c r="OYD3220" s="132"/>
      <c r="OYE3220" s="132"/>
      <c r="OYF3220" s="132"/>
      <c r="OYG3220" s="132"/>
      <c r="OYH3220" s="132"/>
      <c r="OYI3220" s="132"/>
      <c r="OYJ3220" s="132"/>
      <c r="OYK3220" s="132"/>
      <c r="OYL3220" s="132"/>
      <c r="OYM3220" s="132"/>
      <c r="OYN3220" s="132"/>
      <c r="OYO3220" s="132"/>
      <c r="OYP3220" s="132"/>
      <c r="OYQ3220" s="132"/>
      <c r="OYR3220" s="132"/>
      <c r="OYS3220" s="132"/>
      <c r="OYT3220" s="132"/>
      <c r="OYU3220" s="132"/>
      <c r="OYV3220" s="132"/>
      <c r="OYW3220" s="132"/>
      <c r="OYX3220" s="132"/>
      <c r="OYY3220" s="132"/>
      <c r="OYZ3220" s="132"/>
      <c r="OZA3220" s="132"/>
      <c r="OZB3220" s="132"/>
      <c r="OZC3220" s="132"/>
      <c r="OZD3220" s="132"/>
      <c r="OZE3220" s="132"/>
      <c r="OZF3220" s="132"/>
      <c r="OZG3220" s="132"/>
      <c r="OZH3220" s="132"/>
      <c r="OZI3220" s="132"/>
      <c r="OZJ3220" s="132"/>
      <c r="OZK3220" s="132"/>
      <c r="OZL3220" s="132"/>
      <c r="OZM3220" s="132"/>
      <c r="OZN3220" s="132"/>
      <c r="OZO3220" s="132"/>
      <c r="OZP3220" s="132"/>
      <c r="OZQ3220" s="132"/>
      <c r="OZR3220" s="132"/>
      <c r="OZS3220" s="132"/>
      <c r="OZT3220" s="132"/>
      <c r="OZU3220" s="132"/>
      <c r="OZV3220" s="132"/>
      <c r="OZW3220" s="132"/>
      <c r="OZX3220" s="132"/>
      <c r="OZY3220" s="132"/>
      <c r="OZZ3220" s="132"/>
      <c r="PAA3220" s="132"/>
      <c r="PAB3220" s="132"/>
      <c r="PAC3220" s="132"/>
      <c r="PAD3220" s="132"/>
      <c r="PAE3220" s="132"/>
      <c r="PAF3220" s="132"/>
      <c r="PAG3220" s="132"/>
      <c r="PAH3220" s="132"/>
      <c r="PAI3220" s="132"/>
      <c r="PAJ3220" s="132"/>
      <c r="PAK3220" s="132"/>
      <c r="PAL3220" s="132"/>
      <c r="PAM3220" s="132"/>
      <c r="PAN3220" s="132"/>
      <c r="PAO3220" s="132"/>
      <c r="PAP3220" s="132"/>
      <c r="PAQ3220" s="132"/>
      <c r="PAR3220" s="132"/>
      <c r="PAS3220" s="132"/>
      <c r="PAT3220" s="132"/>
      <c r="PAU3220" s="132"/>
      <c r="PAV3220" s="132"/>
      <c r="PAW3220" s="132"/>
      <c r="PAX3220" s="132"/>
      <c r="PAY3220" s="132"/>
      <c r="PAZ3220" s="132"/>
      <c r="PBA3220" s="132"/>
      <c r="PBB3220" s="132"/>
      <c r="PBC3220" s="132"/>
      <c r="PBD3220" s="132"/>
      <c r="PBE3220" s="132"/>
      <c r="PBF3220" s="132"/>
      <c r="PBG3220" s="132"/>
      <c r="PBH3220" s="132"/>
      <c r="PBI3220" s="132"/>
      <c r="PBJ3220" s="132"/>
      <c r="PBK3220" s="132"/>
      <c r="PBL3220" s="132"/>
      <c r="PBM3220" s="132"/>
      <c r="PBN3220" s="132"/>
      <c r="PBO3220" s="132"/>
      <c r="PBP3220" s="132"/>
      <c r="PBQ3220" s="132"/>
      <c r="PBR3220" s="132"/>
      <c r="PBS3220" s="132"/>
      <c r="PBT3220" s="132"/>
      <c r="PBU3220" s="132"/>
      <c r="PBV3220" s="132"/>
      <c r="PBW3220" s="132"/>
      <c r="PBX3220" s="132"/>
      <c r="PBY3220" s="132"/>
      <c r="PBZ3220" s="132"/>
      <c r="PCA3220" s="132"/>
      <c r="PCB3220" s="132"/>
      <c r="PCC3220" s="132"/>
      <c r="PCD3220" s="132"/>
      <c r="PCE3220" s="132"/>
      <c r="PCF3220" s="132"/>
      <c r="PCG3220" s="132"/>
      <c r="PCH3220" s="132"/>
      <c r="PCI3220" s="132"/>
      <c r="PCJ3220" s="132"/>
      <c r="PCK3220" s="132"/>
      <c r="PCL3220" s="132"/>
      <c r="PCM3220" s="132"/>
      <c r="PCN3220" s="132"/>
      <c r="PCO3220" s="132"/>
      <c r="PCP3220" s="132"/>
      <c r="PCQ3220" s="132"/>
      <c r="PCR3220" s="132"/>
      <c r="PCS3220" s="132"/>
      <c r="PCT3220" s="132"/>
      <c r="PCU3220" s="132"/>
      <c r="PCV3220" s="132"/>
      <c r="PCW3220" s="132"/>
      <c r="PCX3220" s="132"/>
      <c r="PCY3220" s="132"/>
      <c r="PCZ3220" s="132"/>
      <c r="PDA3220" s="132"/>
      <c r="PDB3220" s="132"/>
      <c r="PDC3220" s="132"/>
      <c r="PDD3220" s="132"/>
      <c r="PDE3220" s="132"/>
      <c r="PDF3220" s="132"/>
      <c r="PDG3220" s="132"/>
      <c r="PDH3220" s="132"/>
      <c r="PDI3220" s="132"/>
      <c r="PDJ3220" s="132"/>
      <c r="PDK3220" s="132"/>
      <c r="PDL3220" s="132"/>
      <c r="PDM3220" s="132"/>
      <c r="PDN3220" s="132"/>
      <c r="PDO3220" s="132"/>
      <c r="PDP3220" s="132"/>
      <c r="PDQ3220" s="132"/>
      <c r="PDR3220" s="132"/>
      <c r="PDS3220" s="132"/>
      <c r="PDT3220" s="132"/>
      <c r="PDU3220" s="132"/>
      <c r="PDV3220" s="132"/>
      <c r="PDW3220" s="132"/>
      <c r="PDX3220" s="132"/>
      <c r="PDY3220" s="132"/>
      <c r="PDZ3220" s="132"/>
      <c r="PEA3220" s="132"/>
      <c r="PEB3220" s="132"/>
      <c r="PEC3220" s="132"/>
      <c r="PED3220" s="132"/>
      <c r="PEE3220" s="132"/>
      <c r="PEF3220" s="132"/>
      <c r="PEG3220" s="132"/>
      <c r="PEH3220" s="132"/>
      <c r="PEI3220" s="132"/>
      <c r="PEJ3220" s="132"/>
      <c r="PEK3220" s="132"/>
      <c r="PEL3220" s="132"/>
      <c r="PEM3220" s="132"/>
      <c r="PEN3220" s="132"/>
      <c r="PEO3220" s="132"/>
      <c r="PEP3220" s="132"/>
      <c r="PEQ3220" s="132"/>
      <c r="PER3220" s="132"/>
      <c r="PES3220" s="132"/>
      <c r="PET3220" s="132"/>
      <c r="PEU3220" s="132"/>
      <c r="PEV3220" s="132"/>
      <c r="PEW3220" s="132"/>
      <c r="PEX3220" s="132"/>
      <c r="PEY3220" s="132"/>
      <c r="PEZ3220" s="132"/>
      <c r="PFA3220" s="132"/>
      <c r="PFB3220" s="132"/>
      <c r="PFC3220" s="132"/>
      <c r="PFD3220" s="132"/>
      <c r="PFE3220" s="132"/>
      <c r="PFF3220" s="132"/>
      <c r="PFG3220" s="132"/>
      <c r="PFH3220" s="132"/>
      <c r="PFI3220" s="132"/>
      <c r="PFJ3220" s="132"/>
      <c r="PFK3220" s="132"/>
      <c r="PFL3220" s="132"/>
      <c r="PFM3220" s="132"/>
      <c r="PFN3220" s="132"/>
      <c r="PFO3220" s="132"/>
      <c r="PFP3220" s="132"/>
      <c r="PFQ3220" s="132"/>
      <c r="PFR3220" s="132"/>
      <c r="PFS3220" s="132"/>
      <c r="PFT3220" s="132"/>
      <c r="PFU3220" s="132"/>
      <c r="PFV3220" s="132"/>
      <c r="PFW3220" s="132"/>
      <c r="PFX3220" s="132"/>
      <c r="PFY3220" s="132"/>
      <c r="PFZ3220" s="132"/>
      <c r="PGA3220" s="132"/>
      <c r="PGB3220" s="132"/>
      <c r="PGC3220" s="132"/>
      <c r="PGD3220" s="132"/>
      <c r="PGE3220" s="132"/>
      <c r="PGF3220" s="132"/>
      <c r="PGG3220" s="132"/>
      <c r="PGH3220" s="132"/>
      <c r="PGI3220" s="132"/>
      <c r="PGJ3220" s="132"/>
      <c r="PGK3220" s="132"/>
      <c r="PGL3220" s="132"/>
      <c r="PGM3220" s="132"/>
      <c r="PGN3220" s="132"/>
      <c r="PGO3220" s="132"/>
      <c r="PGP3220" s="132"/>
      <c r="PGQ3220" s="132"/>
      <c r="PGR3220" s="132"/>
      <c r="PGS3220" s="132"/>
      <c r="PGT3220" s="132"/>
      <c r="PGU3220" s="132"/>
      <c r="PGV3220" s="132"/>
      <c r="PGW3220" s="132"/>
      <c r="PGX3220" s="132"/>
      <c r="PGY3220" s="132"/>
      <c r="PGZ3220" s="132"/>
      <c r="PHA3220" s="132"/>
      <c r="PHB3220" s="132"/>
      <c r="PHC3220" s="132"/>
      <c r="PHD3220" s="132"/>
      <c r="PHE3220" s="132"/>
      <c r="PHF3220" s="132"/>
      <c r="PHG3220" s="132"/>
      <c r="PHH3220" s="132"/>
      <c r="PHI3220" s="132"/>
      <c r="PHJ3220" s="132"/>
      <c r="PHK3220" s="132"/>
      <c r="PHL3220" s="132"/>
      <c r="PHM3220" s="132"/>
      <c r="PHN3220" s="132"/>
      <c r="PHO3220" s="132"/>
      <c r="PHP3220" s="132"/>
      <c r="PHQ3220" s="132"/>
      <c r="PHR3220" s="132"/>
      <c r="PHS3220" s="132"/>
      <c r="PHT3220" s="132"/>
      <c r="PHU3220" s="132"/>
      <c r="PHV3220" s="132"/>
      <c r="PHW3220" s="132"/>
      <c r="PHX3220" s="132"/>
      <c r="PHY3220" s="132"/>
      <c r="PHZ3220" s="132"/>
      <c r="PIA3220" s="132"/>
      <c r="PIB3220" s="132"/>
      <c r="PIC3220" s="132"/>
      <c r="PID3220" s="132"/>
      <c r="PIE3220" s="132"/>
      <c r="PIF3220" s="132"/>
      <c r="PIG3220" s="132"/>
      <c r="PIH3220" s="132"/>
      <c r="PII3220" s="132"/>
      <c r="PIJ3220" s="132"/>
      <c r="PIK3220" s="132"/>
      <c r="PIL3220" s="132"/>
      <c r="PIM3220" s="132"/>
      <c r="PIN3220" s="132"/>
      <c r="PIO3220" s="132"/>
      <c r="PIP3220" s="132"/>
      <c r="PIQ3220" s="132"/>
      <c r="PIR3220" s="132"/>
      <c r="PIS3220" s="132"/>
      <c r="PIT3220" s="132"/>
      <c r="PIU3220" s="132"/>
      <c r="PIV3220" s="132"/>
      <c r="PIW3220" s="132"/>
      <c r="PIX3220" s="132"/>
      <c r="PIY3220" s="132"/>
      <c r="PIZ3220" s="132"/>
      <c r="PJA3220" s="132"/>
      <c r="PJB3220" s="132"/>
      <c r="PJC3220" s="132"/>
      <c r="PJD3220" s="132"/>
      <c r="PJE3220" s="132"/>
      <c r="PJF3220" s="132"/>
      <c r="PJG3220" s="132"/>
      <c r="PJH3220" s="132"/>
      <c r="PJI3220" s="132"/>
      <c r="PJJ3220" s="132"/>
      <c r="PJK3220" s="132"/>
      <c r="PJL3220" s="132"/>
      <c r="PJM3220" s="132"/>
      <c r="PJN3220" s="132"/>
      <c r="PJO3220" s="132"/>
      <c r="PJP3220" s="132"/>
      <c r="PJQ3220" s="132"/>
      <c r="PJR3220" s="132"/>
      <c r="PJS3220" s="132"/>
      <c r="PJT3220" s="132"/>
      <c r="PJU3220" s="132"/>
      <c r="PJV3220" s="132"/>
      <c r="PJW3220" s="132"/>
      <c r="PJX3220" s="132"/>
      <c r="PJY3220" s="132"/>
      <c r="PJZ3220" s="132"/>
      <c r="PKA3220" s="132"/>
      <c r="PKB3220" s="132"/>
      <c r="PKC3220" s="132"/>
      <c r="PKD3220" s="132"/>
      <c r="PKE3220" s="132"/>
      <c r="PKF3220" s="132"/>
      <c r="PKG3220" s="132"/>
      <c r="PKH3220" s="132"/>
      <c r="PKI3220" s="132"/>
      <c r="PKJ3220" s="132"/>
      <c r="PKK3220" s="132"/>
      <c r="PKL3220" s="132"/>
      <c r="PKM3220" s="132"/>
      <c r="PKN3220" s="132"/>
      <c r="PKO3220" s="132"/>
      <c r="PKP3220" s="132"/>
      <c r="PKQ3220" s="132"/>
      <c r="PKR3220" s="132"/>
      <c r="PKS3220" s="132"/>
      <c r="PKT3220" s="132"/>
      <c r="PKU3220" s="132"/>
      <c r="PKV3220" s="132"/>
      <c r="PKW3220" s="132"/>
      <c r="PKX3220" s="132"/>
      <c r="PKY3220" s="132"/>
      <c r="PKZ3220" s="132"/>
      <c r="PLA3220" s="132"/>
      <c r="PLB3220" s="132"/>
      <c r="PLC3220" s="132"/>
      <c r="PLD3220" s="132"/>
      <c r="PLE3220" s="132"/>
      <c r="PLF3220" s="132"/>
      <c r="PLG3220" s="132"/>
      <c r="PLH3220" s="132"/>
      <c r="PLI3220" s="132"/>
      <c r="PLJ3220" s="132"/>
      <c r="PLK3220" s="132"/>
      <c r="PLL3220" s="132"/>
      <c r="PLM3220" s="132"/>
      <c r="PLN3220" s="132"/>
      <c r="PLO3220" s="132"/>
      <c r="PLP3220" s="132"/>
      <c r="PLQ3220" s="132"/>
      <c r="PLR3220" s="132"/>
      <c r="PLS3220" s="132"/>
      <c r="PLT3220" s="132"/>
      <c r="PLU3220" s="132"/>
      <c r="PLV3220" s="132"/>
      <c r="PLW3220" s="132"/>
      <c r="PLX3220" s="132"/>
      <c r="PLY3220" s="132"/>
      <c r="PLZ3220" s="132"/>
      <c r="PMA3220" s="132"/>
      <c r="PMB3220" s="132"/>
      <c r="PMC3220" s="132"/>
      <c r="PMD3220" s="132"/>
      <c r="PME3220" s="132"/>
      <c r="PMF3220" s="132"/>
      <c r="PMG3220" s="132"/>
      <c r="PMH3220" s="132"/>
      <c r="PMI3220" s="132"/>
      <c r="PMJ3220" s="132"/>
      <c r="PMK3220" s="132"/>
      <c r="PML3220" s="132"/>
      <c r="PMM3220" s="132"/>
      <c r="PMN3220" s="132"/>
      <c r="PMO3220" s="132"/>
      <c r="PMP3220" s="132"/>
      <c r="PMQ3220" s="132"/>
      <c r="PMR3220" s="132"/>
      <c r="PMS3220" s="132"/>
      <c r="PMT3220" s="132"/>
      <c r="PMU3220" s="132"/>
      <c r="PMV3220" s="132"/>
      <c r="PMW3220" s="132"/>
      <c r="PMX3220" s="132"/>
      <c r="PMY3220" s="132"/>
      <c r="PMZ3220" s="132"/>
      <c r="PNA3220" s="132"/>
      <c r="PNB3220" s="132"/>
      <c r="PNC3220" s="132"/>
      <c r="PND3220" s="132"/>
      <c r="PNE3220" s="132"/>
      <c r="PNF3220" s="132"/>
      <c r="PNG3220" s="132"/>
      <c r="PNH3220" s="132"/>
      <c r="PNI3220" s="132"/>
      <c r="PNJ3220" s="132"/>
      <c r="PNK3220" s="132"/>
      <c r="PNL3220" s="132"/>
      <c r="PNM3220" s="132"/>
      <c r="PNN3220" s="132"/>
      <c r="PNO3220" s="132"/>
      <c r="PNP3220" s="132"/>
      <c r="PNQ3220" s="132"/>
      <c r="PNR3220" s="132"/>
      <c r="PNS3220" s="132"/>
      <c r="PNT3220" s="132"/>
      <c r="PNU3220" s="132"/>
      <c r="PNV3220" s="132"/>
      <c r="PNW3220" s="132"/>
      <c r="PNX3220" s="132"/>
      <c r="PNY3220" s="132"/>
      <c r="PNZ3220" s="132"/>
      <c r="POA3220" s="132"/>
      <c r="POB3220" s="132"/>
      <c r="POC3220" s="132"/>
      <c r="POD3220" s="132"/>
      <c r="POE3220" s="132"/>
      <c r="POF3220" s="132"/>
      <c r="POG3220" s="132"/>
      <c r="POH3220" s="132"/>
      <c r="POI3220" s="132"/>
      <c r="POJ3220" s="132"/>
      <c r="POK3220" s="132"/>
      <c r="POL3220" s="132"/>
      <c r="POM3220" s="132"/>
      <c r="PON3220" s="132"/>
      <c r="POO3220" s="132"/>
      <c r="POP3220" s="132"/>
      <c r="POQ3220" s="132"/>
      <c r="POR3220" s="132"/>
      <c r="POS3220" s="132"/>
      <c r="POT3220" s="132"/>
      <c r="POU3220" s="132"/>
      <c r="POV3220" s="132"/>
      <c r="POW3220" s="132"/>
      <c r="POX3220" s="132"/>
      <c r="POY3220" s="132"/>
      <c r="POZ3220" s="132"/>
      <c r="PPA3220" s="132"/>
      <c r="PPB3220" s="132"/>
      <c r="PPC3220" s="132"/>
      <c r="PPD3220" s="132"/>
      <c r="PPE3220" s="132"/>
      <c r="PPF3220" s="132"/>
      <c r="PPG3220" s="132"/>
      <c r="PPH3220" s="132"/>
      <c r="PPI3220" s="132"/>
      <c r="PPJ3220" s="132"/>
      <c r="PPK3220" s="132"/>
      <c r="PPL3220" s="132"/>
      <c r="PPM3220" s="132"/>
      <c r="PPN3220" s="132"/>
      <c r="PPO3220" s="132"/>
      <c r="PPP3220" s="132"/>
      <c r="PPQ3220" s="132"/>
      <c r="PPR3220" s="132"/>
      <c r="PPS3220" s="132"/>
      <c r="PPT3220" s="132"/>
      <c r="PPU3220" s="132"/>
      <c r="PPV3220" s="132"/>
      <c r="PPW3220" s="132"/>
      <c r="PPX3220" s="132"/>
      <c r="PPY3220" s="132"/>
      <c r="PPZ3220" s="132"/>
      <c r="PQA3220" s="132"/>
      <c r="PQB3220" s="132"/>
      <c r="PQC3220" s="132"/>
      <c r="PQD3220" s="132"/>
      <c r="PQE3220" s="132"/>
      <c r="PQF3220" s="132"/>
      <c r="PQG3220" s="132"/>
      <c r="PQH3220" s="132"/>
      <c r="PQI3220" s="132"/>
      <c r="PQJ3220" s="132"/>
      <c r="PQK3220" s="132"/>
      <c r="PQL3220" s="132"/>
      <c r="PQM3220" s="132"/>
      <c r="PQN3220" s="132"/>
      <c r="PQO3220" s="132"/>
      <c r="PQP3220" s="132"/>
      <c r="PQQ3220" s="132"/>
      <c r="PQR3220" s="132"/>
      <c r="PQS3220" s="132"/>
      <c r="PQT3220" s="132"/>
      <c r="PQU3220" s="132"/>
      <c r="PQV3220" s="132"/>
      <c r="PQW3220" s="132"/>
      <c r="PQX3220" s="132"/>
      <c r="PQY3220" s="132"/>
      <c r="PQZ3220" s="132"/>
      <c r="PRA3220" s="132"/>
      <c r="PRB3220" s="132"/>
      <c r="PRC3220" s="132"/>
      <c r="PRD3220" s="132"/>
      <c r="PRE3220" s="132"/>
      <c r="PRF3220" s="132"/>
      <c r="PRG3220" s="132"/>
      <c r="PRH3220" s="132"/>
      <c r="PRI3220" s="132"/>
      <c r="PRJ3220" s="132"/>
      <c r="PRK3220" s="132"/>
      <c r="PRL3220" s="132"/>
      <c r="PRM3220" s="132"/>
      <c r="PRN3220" s="132"/>
      <c r="PRO3220" s="132"/>
      <c r="PRP3220" s="132"/>
      <c r="PRQ3220" s="132"/>
      <c r="PRR3220" s="132"/>
      <c r="PRS3220" s="132"/>
      <c r="PRT3220" s="132"/>
      <c r="PRU3220" s="132"/>
      <c r="PRV3220" s="132"/>
      <c r="PRW3220" s="132"/>
      <c r="PRX3220" s="132"/>
      <c r="PRY3220" s="132"/>
      <c r="PRZ3220" s="132"/>
      <c r="PSA3220" s="132"/>
      <c r="PSB3220" s="132"/>
      <c r="PSC3220" s="132"/>
      <c r="PSD3220" s="132"/>
      <c r="PSE3220" s="132"/>
      <c r="PSF3220" s="132"/>
      <c r="PSG3220" s="132"/>
      <c r="PSH3220" s="132"/>
      <c r="PSI3220" s="132"/>
      <c r="PSJ3220" s="132"/>
      <c r="PSK3220" s="132"/>
      <c r="PSL3220" s="132"/>
      <c r="PSM3220" s="132"/>
      <c r="PSN3220" s="132"/>
      <c r="PSO3220" s="132"/>
      <c r="PSP3220" s="132"/>
      <c r="PSQ3220" s="132"/>
      <c r="PSR3220" s="132"/>
      <c r="PSS3220" s="132"/>
      <c r="PST3220" s="132"/>
      <c r="PSU3220" s="132"/>
      <c r="PSV3220" s="132"/>
      <c r="PSW3220" s="132"/>
      <c r="PSX3220" s="132"/>
      <c r="PSY3220" s="132"/>
      <c r="PSZ3220" s="132"/>
      <c r="PTA3220" s="132"/>
      <c r="PTB3220" s="132"/>
      <c r="PTC3220" s="132"/>
      <c r="PTD3220" s="132"/>
      <c r="PTE3220" s="132"/>
      <c r="PTF3220" s="132"/>
      <c r="PTG3220" s="132"/>
      <c r="PTH3220" s="132"/>
      <c r="PTI3220" s="132"/>
      <c r="PTJ3220" s="132"/>
      <c r="PTK3220" s="132"/>
      <c r="PTL3220" s="132"/>
      <c r="PTM3220" s="132"/>
      <c r="PTN3220" s="132"/>
      <c r="PTO3220" s="132"/>
      <c r="PTP3220" s="132"/>
      <c r="PTQ3220" s="132"/>
      <c r="PTR3220" s="132"/>
      <c r="PTS3220" s="132"/>
      <c r="PTT3220" s="132"/>
      <c r="PTU3220" s="132"/>
      <c r="PTV3220" s="132"/>
      <c r="PTW3220" s="132"/>
      <c r="PTX3220" s="132"/>
      <c r="PTY3220" s="132"/>
      <c r="PTZ3220" s="132"/>
      <c r="PUA3220" s="132"/>
      <c r="PUB3220" s="132"/>
      <c r="PUC3220" s="132"/>
      <c r="PUD3220" s="132"/>
      <c r="PUE3220" s="132"/>
      <c r="PUF3220" s="132"/>
      <c r="PUG3220" s="132"/>
      <c r="PUH3220" s="132"/>
      <c r="PUI3220" s="132"/>
      <c r="PUJ3220" s="132"/>
      <c r="PUK3220" s="132"/>
      <c r="PUL3220" s="132"/>
      <c r="PUM3220" s="132"/>
      <c r="PUN3220" s="132"/>
      <c r="PUO3220" s="132"/>
      <c r="PUP3220" s="132"/>
      <c r="PUQ3220" s="132"/>
      <c r="PUR3220" s="132"/>
      <c r="PUS3220" s="132"/>
      <c r="PUT3220" s="132"/>
      <c r="PUU3220" s="132"/>
      <c r="PUV3220" s="132"/>
      <c r="PUW3220" s="132"/>
      <c r="PUX3220" s="132"/>
      <c r="PUY3220" s="132"/>
      <c r="PUZ3220" s="132"/>
      <c r="PVA3220" s="132"/>
      <c r="PVB3220" s="132"/>
      <c r="PVC3220" s="132"/>
      <c r="PVD3220" s="132"/>
      <c r="PVE3220" s="132"/>
      <c r="PVF3220" s="132"/>
      <c r="PVG3220" s="132"/>
      <c r="PVH3220" s="132"/>
      <c r="PVI3220" s="132"/>
      <c r="PVJ3220" s="132"/>
      <c r="PVK3220" s="132"/>
      <c r="PVL3220" s="132"/>
      <c r="PVM3220" s="132"/>
      <c r="PVN3220" s="132"/>
      <c r="PVO3220" s="132"/>
      <c r="PVP3220" s="132"/>
      <c r="PVQ3220" s="132"/>
      <c r="PVR3220" s="132"/>
      <c r="PVS3220" s="132"/>
      <c r="PVT3220" s="132"/>
      <c r="PVU3220" s="132"/>
      <c r="PVV3220" s="132"/>
      <c r="PVW3220" s="132"/>
      <c r="PVX3220" s="132"/>
      <c r="PVY3220" s="132"/>
      <c r="PVZ3220" s="132"/>
      <c r="PWA3220" s="132"/>
      <c r="PWB3220" s="132"/>
      <c r="PWC3220" s="132"/>
      <c r="PWD3220" s="132"/>
      <c r="PWE3220" s="132"/>
      <c r="PWF3220" s="132"/>
      <c r="PWG3220" s="132"/>
      <c r="PWH3220" s="132"/>
      <c r="PWI3220" s="132"/>
      <c r="PWJ3220" s="132"/>
      <c r="PWK3220" s="132"/>
      <c r="PWL3220" s="132"/>
      <c r="PWM3220" s="132"/>
      <c r="PWN3220" s="132"/>
      <c r="PWO3220" s="132"/>
      <c r="PWP3220" s="132"/>
      <c r="PWQ3220" s="132"/>
      <c r="PWR3220" s="132"/>
      <c r="PWS3220" s="132"/>
      <c r="PWT3220" s="132"/>
      <c r="PWU3220" s="132"/>
      <c r="PWV3220" s="132"/>
      <c r="PWW3220" s="132"/>
      <c r="PWX3220" s="132"/>
      <c r="PWY3220" s="132"/>
      <c r="PWZ3220" s="132"/>
      <c r="PXA3220" s="132"/>
      <c r="PXB3220" s="132"/>
      <c r="PXC3220" s="132"/>
      <c r="PXD3220" s="132"/>
      <c r="PXE3220" s="132"/>
      <c r="PXF3220" s="132"/>
      <c r="PXG3220" s="132"/>
      <c r="PXH3220" s="132"/>
      <c r="PXI3220" s="132"/>
      <c r="PXJ3220" s="132"/>
      <c r="PXK3220" s="132"/>
      <c r="PXL3220" s="132"/>
      <c r="PXM3220" s="132"/>
      <c r="PXN3220" s="132"/>
      <c r="PXO3220" s="132"/>
      <c r="PXP3220" s="132"/>
      <c r="PXQ3220" s="132"/>
      <c r="PXR3220" s="132"/>
      <c r="PXS3220" s="132"/>
      <c r="PXT3220" s="132"/>
      <c r="PXU3220" s="132"/>
      <c r="PXV3220" s="132"/>
      <c r="PXW3220" s="132"/>
      <c r="PXX3220" s="132"/>
      <c r="PXY3220" s="132"/>
      <c r="PXZ3220" s="132"/>
      <c r="PYA3220" s="132"/>
      <c r="PYB3220" s="132"/>
      <c r="PYC3220" s="132"/>
      <c r="PYD3220" s="132"/>
      <c r="PYE3220" s="132"/>
      <c r="PYF3220" s="132"/>
      <c r="PYG3220" s="132"/>
      <c r="PYH3220" s="132"/>
      <c r="PYI3220" s="132"/>
      <c r="PYJ3220" s="132"/>
      <c r="PYK3220" s="132"/>
      <c r="PYL3220" s="132"/>
      <c r="PYM3220" s="132"/>
      <c r="PYN3220" s="132"/>
      <c r="PYO3220" s="132"/>
      <c r="PYP3220" s="132"/>
      <c r="PYQ3220" s="132"/>
      <c r="PYR3220" s="132"/>
      <c r="PYS3220" s="132"/>
      <c r="PYT3220" s="132"/>
      <c r="PYU3220" s="132"/>
      <c r="PYV3220" s="132"/>
      <c r="PYW3220" s="132"/>
      <c r="PYX3220" s="132"/>
      <c r="PYY3220" s="132"/>
      <c r="PYZ3220" s="132"/>
      <c r="PZA3220" s="132"/>
      <c r="PZB3220" s="132"/>
      <c r="PZC3220" s="132"/>
      <c r="PZD3220" s="132"/>
      <c r="PZE3220" s="132"/>
      <c r="PZF3220" s="132"/>
      <c r="PZG3220" s="132"/>
      <c r="PZH3220" s="132"/>
      <c r="PZI3220" s="132"/>
      <c r="PZJ3220" s="132"/>
      <c r="PZK3220" s="132"/>
      <c r="PZL3220" s="132"/>
      <c r="PZM3220" s="132"/>
      <c r="PZN3220" s="132"/>
      <c r="PZO3220" s="132"/>
      <c r="PZP3220" s="132"/>
      <c r="PZQ3220" s="132"/>
      <c r="PZR3220" s="132"/>
      <c r="PZS3220" s="132"/>
      <c r="PZT3220" s="132"/>
      <c r="PZU3220" s="132"/>
      <c r="PZV3220" s="132"/>
      <c r="PZW3220" s="132"/>
      <c r="PZX3220" s="132"/>
      <c r="PZY3220" s="132"/>
      <c r="PZZ3220" s="132"/>
      <c r="QAA3220" s="132"/>
      <c r="QAB3220" s="132"/>
      <c r="QAC3220" s="132"/>
      <c r="QAD3220" s="132"/>
      <c r="QAE3220" s="132"/>
      <c r="QAF3220" s="132"/>
      <c r="QAG3220" s="132"/>
      <c r="QAH3220" s="132"/>
      <c r="QAI3220" s="132"/>
      <c r="QAJ3220" s="132"/>
      <c r="QAK3220" s="132"/>
      <c r="QAL3220" s="132"/>
      <c r="QAM3220" s="132"/>
      <c r="QAN3220" s="132"/>
      <c r="QAO3220" s="132"/>
      <c r="QAP3220" s="132"/>
      <c r="QAQ3220" s="132"/>
      <c r="QAR3220" s="132"/>
      <c r="QAS3220" s="132"/>
      <c r="QAT3220" s="132"/>
      <c r="QAU3220" s="132"/>
      <c r="QAV3220" s="132"/>
      <c r="QAW3220" s="132"/>
      <c r="QAX3220" s="132"/>
      <c r="QAY3220" s="132"/>
      <c r="QAZ3220" s="132"/>
      <c r="QBA3220" s="132"/>
      <c r="QBB3220" s="132"/>
      <c r="QBC3220" s="132"/>
      <c r="QBD3220" s="132"/>
      <c r="QBE3220" s="132"/>
      <c r="QBF3220" s="132"/>
      <c r="QBG3220" s="132"/>
      <c r="QBH3220" s="132"/>
      <c r="QBI3220" s="132"/>
      <c r="QBJ3220" s="132"/>
      <c r="QBK3220" s="132"/>
      <c r="QBL3220" s="132"/>
      <c r="QBM3220" s="132"/>
      <c r="QBN3220" s="132"/>
      <c r="QBO3220" s="132"/>
      <c r="QBP3220" s="132"/>
      <c r="QBQ3220" s="132"/>
      <c r="QBR3220" s="132"/>
      <c r="QBS3220" s="132"/>
      <c r="QBT3220" s="132"/>
      <c r="QBU3220" s="132"/>
      <c r="QBV3220" s="132"/>
      <c r="QBW3220" s="132"/>
      <c r="QBX3220" s="132"/>
      <c r="QBY3220" s="132"/>
      <c r="QBZ3220" s="132"/>
      <c r="QCA3220" s="132"/>
      <c r="QCB3220" s="132"/>
      <c r="QCC3220" s="132"/>
      <c r="QCD3220" s="132"/>
      <c r="QCE3220" s="132"/>
      <c r="QCF3220" s="132"/>
      <c r="QCG3220" s="132"/>
      <c r="QCH3220" s="132"/>
      <c r="QCI3220" s="132"/>
      <c r="QCJ3220" s="132"/>
      <c r="QCK3220" s="132"/>
      <c r="QCL3220" s="132"/>
      <c r="QCM3220" s="132"/>
      <c r="QCN3220" s="132"/>
      <c r="QCO3220" s="132"/>
      <c r="QCP3220" s="132"/>
      <c r="QCQ3220" s="132"/>
      <c r="QCR3220" s="132"/>
      <c r="QCS3220" s="132"/>
      <c r="QCT3220" s="132"/>
      <c r="QCU3220" s="132"/>
      <c r="QCV3220" s="132"/>
      <c r="QCW3220" s="132"/>
      <c r="QCX3220" s="132"/>
      <c r="QCY3220" s="132"/>
      <c r="QCZ3220" s="132"/>
      <c r="QDA3220" s="132"/>
      <c r="QDB3220" s="132"/>
      <c r="QDC3220" s="132"/>
      <c r="QDD3220" s="132"/>
      <c r="QDE3220" s="132"/>
      <c r="QDF3220" s="132"/>
      <c r="QDG3220" s="132"/>
      <c r="QDH3220" s="132"/>
      <c r="QDI3220" s="132"/>
      <c r="QDJ3220" s="132"/>
      <c r="QDK3220" s="132"/>
      <c r="QDL3220" s="132"/>
      <c r="QDM3220" s="132"/>
      <c r="QDN3220" s="132"/>
      <c r="QDO3220" s="132"/>
      <c r="QDP3220" s="132"/>
      <c r="QDQ3220" s="132"/>
      <c r="QDR3220" s="132"/>
      <c r="QDS3220" s="132"/>
      <c r="QDT3220" s="132"/>
      <c r="QDU3220" s="132"/>
      <c r="QDV3220" s="132"/>
      <c r="QDW3220" s="132"/>
      <c r="QDX3220" s="132"/>
      <c r="QDY3220" s="132"/>
      <c r="QDZ3220" s="132"/>
      <c r="QEA3220" s="132"/>
      <c r="QEB3220" s="132"/>
      <c r="QEC3220" s="132"/>
      <c r="QED3220" s="132"/>
      <c r="QEE3220" s="132"/>
      <c r="QEF3220" s="132"/>
      <c r="QEG3220" s="132"/>
      <c r="QEH3220" s="132"/>
      <c r="QEI3220" s="132"/>
      <c r="QEJ3220" s="132"/>
      <c r="QEK3220" s="132"/>
      <c r="QEL3220" s="132"/>
      <c r="QEM3220" s="132"/>
      <c r="QEN3220" s="132"/>
      <c r="QEO3220" s="132"/>
      <c r="QEP3220" s="132"/>
      <c r="QEQ3220" s="132"/>
      <c r="QER3220" s="132"/>
      <c r="QES3220" s="132"/>
      <c r="QET3220" s="132"/>
      <c r="QEU3220" s="132"/>
      <c r="QEV3220" s="132"/>
      <c r="QEW3220" s="132"/>
      <c r="QEX3220" s="132"/>
      <c r="QEY3220" s="132"/>
      <c r="QEZ3220" s="132"/>
      <c r="QFA3220" s="132"/>
      <c r="QFB3220" s="132"/>
      <c r="QFC3220" s="132"/>
      <c r="QFD3220" s="132"/>
      <c r="QFE3220" s="132"/>
      <c r="QFF3220" s="132"/>
      <c r="QFG3220" s="132"/>
      <c r="QFH3220" s="132"/>
      <c r="QFI3220" s="132"/>
      <c r="QFJ3220" s="132"/>
      <c r="QFK3220" s="132"/>
      <c r="QFL3220" s="132"/>
      <c r="QFM3220" s="132"/>
      <c r="QFN3220" s="132"/>
      <c r="QFO3220" s="132"/>
      <c r="QFP3220" s="132"/>
      <c r="QFQ3220" s="132"/>
      <c r="QFR3220" s="132"/>
      <c r="QFS3220" s="132"/>
      <c r="QFT3220" s="132"/>
      <c r="QFU3220" s="132"/>
      <c r="QFV3220" s="132"/>
      <c r="QFW3220" s="132"/>
      <c r="QFX3220" s="132"/>
      <c r="QFY3220" s="132"/>
      <c r="QFZ3220" s="132"/>
      <c r="QGA3220" s="132"/>
      <c r="QGB3220" s="132"/>
      <c r="QGC3220" s="132"/>
      <c r="QGD3220" s="132"/>
      <c r="QGE3220" s="132"/>
      <c r="QGF3220" s="132"/>
      <c r="QGG3220" s="132"/>
      <c r="QGH3220" s="132"/>
      <c r="QGI3220" s="132"/>
      <c r="QGJ3220" s="132"/>
      <c r="QGK3220" s="132"/>
      <c r="QGL3220" s="132"/>
      <c r="QGM3220" s="132"/>
      <c r="QGN3220" s="132"/>
      <c r="QGO3220" s="132"/>
      <c r="QGP3220" s="132"/>
      <c r="QGQ3220" s="132"/>
      <c r="QGR3220" s="132"/>
      <c r="QGS3220" s="132"/>
      <c r="QGT3220" s="132"/>
      <c r="QGU3220" s="132"/>
      <c r="QGV3220" s="132"/>
      <c r="QGW3220" s="132"/>
      <c r="QGX3220" s="132"/>
      <c r="QGY3220" s="132"/>
      <c r="QGZ3220" s="132"/>
      <c r="QHA3220" s="132"/>
      <c r="QHB3220" s="132"/>
      <c r="QHC3220" s="132"/>
      <c r="QHD3220" s="132"/>
      <c r="QHE3220" s="132"/>
      <c r="QHF3220" s="132"/>
      <c r="QHG3220" s="132"/>
      <c r="QHH3220" s="132"/>
      <c r="QHI3220" s="132"/>
      <c r="QHJ3220" s="132"/>
      <c r="QHK3220" s="132"/>
      <c r="QHL3220" s="132"/>
      <c r="QHM3220" s="132"/>
      <c r="QHN3220" s="132"/>
      <c r="QHO3220" s="132"/>
      <c r="QHP3220" s="132"/>
      <c r="QHQ3220" s="132"/>
      <c r="QHR3220" s="132"/>
      <c r="QHS3220" s="132"/>
      <c r="QHT3220" s="132"/>
      <c r="QHU3220" s="132"/>
      <c r="QHV3220" s="132"/>
      <c r="QHW3220" s="132"/>
      <c r="QHX3220" s="132"/>
      <c r="QHY3220" s="132"/>
      <c r="QHZ3220" s="132"/>
      <c r="QIA3220" s="132"/>
      <c r="QIB3220" s="132"/>
      <c r="QIC3220" s="132"/>
      <c r="QID3220" s="132"/>
      <c r="QIE3220" s="132"/>
      <c r="QIF3220" s="132"/>
      <c r="QIG3220" s="132"/>
      <c r="QIH3220" s="132"/>
      <c r="QII3220" s="132"/>
      <c r="QIJ3220" s="132"/>
      <c r="QIK3220" s="132"/>
      <c r="QIL3220" s="132"/>
      <c r="QIM3220" s="132"/>
      <c r="QIN3220" s="132"/>
      <c r="QIO3220" s="132"/>
      <c r="QIP3220" s="132"/>
      <c r="QIQ3220" s="132"/>
      <c r="QIR3220" s="132"/>
      <c r="QIS3220" s="132"/>
      <c r="QIT3220" s="132"/>
      <c r="QIU3220" s="132"/>
      <c r="QIV3220" s="132"/>
      <c r="QIW3220" s="132"/>
      <c r="QIX3220" s="132"/>
      <c r="QIY3220" s="132"/>
      <c r="QIZ3220" s="132"/>
      <c r="QJA3220" s="132"/>
      <c r="QJB3220" s="132"/>
      <c r="QJC3220" s="132"/>
      <c r="QJD3220" s="132"/>
      <c r="QJE3220" s="132"/>
      <c r="QJF3220" s="132"/>
      <c r="QJG3220" s="132"/>
      <c r="QJH3220" s="132"/>
      <c r="QJI3220" s="132"/>
      <c r="QJJ3220" s="132"/>
      <c r="QJK3220" s="132"/>
      <c r="QJL3220" s="132"/>
      <c r="QJM3220" s="132"/>
      <c r="QJN3220" s="132"/>
      <c r="QJO3220" s="132"/>
      <c r="QJP3220" s="132"/>
      <c r="QJQ3220" s="132"/>
      <c r="QJR3220" s="132"/>
      <c r="QJS3220" s="132"/>
      <c r="QJT3220" s="132"/>
      <c r="QJU3220" s="132"/>
      <c r="QJV3220" s="132"/>
      <c r="QJW3220" s="132"/>
      <c r="QJX3220" s="132"/>
      <c r="QJY3220" s="132"/>
      <c r="QJZ3220" s="132"/>
      <c r="QKA3220" s="132"/>
      <c r="QKB3220" s="132"/>
      <c r="QKC3220" s="132"/>
      <c r="QKD3220" s="132"/>
      <c r="QKE3220" s="132"/>
      <c r="QKF3220" s="132"/>
      <c r="QKG3220" s="132"/>
      <c r="QKH3220" s="132"/>
      <c r="QKI3220" s="132"/>
      <c r="QKJ3220" s="132"/>
      <c r="QKK3220" s="132"/>
      <c r="QKL3220" s="132"/>
      <c r="QKM3220" s="132"/>
      <c r="QKN3220" s="132"/>
      <c r="QKO3220" s="132"/>
      <c r="QKP3220" s="132"/>
      <c r="QKQ3220" s="132"/>
      <c r="QKR3220" s="132"/>
      <c r="QKS3220" s="132"/>
      <c r="QKT3220" s="132"/>
      <c r="QKU3220" s="132"/>
      <c r="QKV3220" s="132"/>
      <c r="QKW3220" s="132"/>
      <c r="QKX3220" s="132"/>
      <c r="QKY3220" s="132"/>
      <c r="QKZ3220" s="132"/>
      <c r="QLA3220" s="132"/>
      <c r="QLB3220" s="132"/>
      <c r="QLC3220" s="132"/>
      <c r="QLD3220" s="132"/>
      <c r="QLE3220" s="132"/>
      <c r="QLF3220" s="132"/>
      <c r="QLG3220" s="132"/>
      <c r="QLH3220" s="132"/>
      <c r="QLI3220" s="132"/>
      <c r="QLJ3220" s="132"/>
      <c r="QLK3220" s="132"/>
      <c r="QLL3220" s="132"/>
      <c r="QLM3220" s="132"/>
      <c r="QLN3220" s="132"/>
      <c r="QLO3220" s="132"/>
      <c r="QLP3220" s="132"/>
      <c r="QLQ3220" s="132"/>
      <c r="QLR3220" s="132"/>
      <c r="QLS3220" s="132"/>
      <c r="QLT3220" s="132"/>
      <c r="QLU3220" s="132"/>
      <c r="QLV3220" s="132"/>
      <c r="QLW3220" s="132"/>
      <c r="QLX3220" s="132"/>
      <c r="QLY3220" s="132"/>
      <c r="QLZ3220" s="132"/>
      <c r="QMA3220" s="132"/>
      <c r="QMB3220" s="132"/>
      <c r="QMC3220" s="132"/>
      <c r="QMD3220" s="132"/>
      <c r="QME3220" s="132"/>
      <c r="QMF3220" s="132"/>
      <c r="QMG3220" s="132"/>
      <c r="QMH3220" s="132"/>
      <c r="QMI3220" s="132"/>
      <c r="QMJ3220" s="132"/>
      <c r="QMK3220" s="132"/>
      <c r="QML3220" s="132"/>
      <c r="QMM3220" s="132"/>
      <c r="QMN3220" s="132"/>
      <c r="QMO3220" s="132"/>
      <c r="QMP3220" s="132"/>
      <c r="QMQ3220" s="132"/>
      <c r="QMR3220" s="132"/>
      <c r="QMS3220" s="132"/>
      <c r="QMT3220" s="132"/>
      <c r="QMU3220" s="132"/>
      <c r="QMV3220" s="132"/>
      <c r="QMW3220" s="132"/>
      <c r="QMX3220" s="132"/>
      <c r="QMY3220" s="132"/>
      <c r="QMZ3220" s="132"/>
      <c r="QNA3220" s="132"/>
      <c r="QNB3220" s="132"/>
      <c r="QNC3220" s="132"/>
      <c r="QND3220" s="132"/>
      <c r="QNE3220" s="132"/>
      <c r="QNF3220" s="132"/>
      <c r="QNG3220" s="132"/>
      <c r="QNH3220" s="132"/>
      <c r="QNI3220" s="132"/>
      <c r="QNJ3220" s="132"/>
      <c r="QNK3220" s="132"/>
      <c r="QNL3220" s="132"/>
      <c r="QNM3220" s="132"/>
      <c r="QNN3220" s="132"/>
      <c r="QNO3220" s="132"/>
      <c r="QNP3220" s="132"/>
      <c r="QNQ3220" s="132"/>
      <c r="QNR3220" s="132"/>
      <c r="QNS3220" s="132"/>
      <c r="QNT3220" s="132"/>
      <c r="QNU3220" s="132"/>
      <c r="QNV3220" s="132"/>
      <c r="QNW3220" s="132"/>
      <c r="QNX3220" s="132"/>
      <c r="QNY3220" s="132"/>
      <c r="QNZ3220" s="132"/>
      <c r="QOA3220" s="132"/>
      <c r="QOB3220" s="132"/>
      <c r="QOC3220" s="132"/>
      <c r="QOD3220" s="132"/>
      <c r="QOE3220" s="132"/>
      <c r="QOF3220" s="132"/>
      <c r="QOG3220" s="132"/>
      <c r="QOH3220" s="132"/>
      <c r="QOI3220" s="132"/>
      <c r="QOJ3220" s="132"/>
      <c r="QOK3220" s="132"/>
      <c r="QOL3220" s="132"/>
      <c r="QOM3220" s="132"/>
      <c r="QON3220" s="132"/>
      <c r="QOO3220" s="132"/>
      <c r="QOP3220" s="132"/>
      <c r="QOQ3220" s="132"/>
      <c r="QOR3220" s="132"/>
      <c r="QOS3220" s="132"/>
      <c r="QOT3220" s="132"/>
      <c r="QOU3220" s="132"/>
      <c r="QOV3220" s="132"/>
      <c r="QOW3220" s="132"/>
      <c r="QOX3220" s="132"/>
      <c r="QOY3220" s="132"/>
      <c r="QOZ3220" s="132"/>
      <c r="QPA3220" s="132"/>
      <c r="QPB3220" s="132"/>
      <c r="QPC3220" s="132"/>
      <c r="QPD3220" s="132"/>
      <c r="QPE3220" s="132"/>
      <c r="QPF3220" s="132"/>
      <c r="QPG3220" s="132"/>
      <c r="QPH3220" s="132"/>
      <c r="QPI3220" s="132"/>
      <c r="QPJ3220" s="132"/>
      <c r="QPK3220" s="132"/>
      <c r="QPL3220" s="132"/>
      <c r="QPM3220" s="132"/>
      <c r="QPN3220" s="132"/>
      <c r="QPO3220" s="132"/>
      <c r="QPP3220" s="132"/>
      <c r="QPQ3220" s="132"/>
      <c r="QPR3220" s="132"/>
      <c r="QPS3220" s="132"/>
      <c r="QPT3220" s="132"/>
      <c r="QPU3220" s="132"/>
      <c r="QPV3220" s="132"/>
      <c r="QPW3220" s="132"/>
      <c r="QPX3220" s="132"/>
      <c r="QPY3220" s="132"/>
      <c r="QPZ3220" s="132"/>
      <c r="QQA3220" s="132"/>
      <c r="QQB3220" s="132"/>
      <c r="QQC3220" s="132"/>
      <c r="QQD3220" s="132"/>
      <c r="QQE3220" s="132"/>
      <c r="QQF3220" s="132"/>
      <c r="QQG3220" s="132"/>
      <c r="QQH3220" s="132"/>
      <c r="QQI3220" s="132"/>
      <c r="QQJ3220" s="132"/>
      <c r="QQK3220" s="132"/>
      <c r="QQL3220" s="132"/>
      <c r="QQM3220" s="132"/>
      <c r="QQN3220" s="132"/>
      <c r="QQO3220" s="132"/>
      <c r="QQP3220" s="132"/>
      <c r="QQQ3220" s="132"/>
      <c r="QQR3220" s="132"/>
      <c r="QQS3220" s="132"/>
      <c r="QQT3220" s="132"/>
      <c r="QQU3220" s="132"/>
      <c r="QQV3220" s="132"/>
      <c r="QQW3220" s="132"/>
      <c r="QQX3220" s="132"/>
      <c r="QQY3220" s="132"/>
      <c r="QQZ3220" s="132"/>
      <c r="QRA3220" s="132"/>
      <c r="QRB3220" s="132"/>
      <c r="QRC3220" s="132"/>
      <c r="QRD3220" s="132"/>
      <c r="QRE3220" s="132"/>
      <c r="QRF3220" s="132"/>
      <c r="QRG3220" s="132"/>
      <c r="QRH3220" s="132"/>
      <c r="QRI3220" s="132"/>
      <c r="QRJ3220" s="132"/>
      <c r="QRK3220" s="132"/>
      <c r="QRL3220" s="132"/>
      <c r="QRM3220" s="132"/>
      <c r="QRN3220" s="132"/>
      <c r="QRO3220" s="132"/>
      <c r="QRP3220" s="132"/>
      <c r="QRQ3220" s="132"/>
      <c r="QRR3220" s="132"/>
      <c r="QRS3220" s="132"/>
      <c r="QRT3220" s="132"/>
      <c r="QRU3220" s="132"/>
      <c r="QRV3220" s="132"/>
      <c r="QRW3220" s="132"/>
      <c r="QRX3220" s="132"/>
      <c r="QRY3220" s="132"/>
      <c r="QRZ3220" s="132"/>
      <c r="QSA3220" s="132"/>
      <c r="QSB3220" s="132"/>
      <c r="QSC3220" s="132"/>
      <c r="QSD3220" s="132"/>
      <c r="QSE3220" s="132"/>
      <c r="QSF3220" s="132"/>
      <c r="QSG3220" s="132"/>
      <c r="QSH3220" s="132"/>
      <c r="QSI3220" s="132"/>
      <c r="QSJ3220" s="132"/>
      <c r="QSK3220" s="132"/>
      <c r="QSL3220" s="132"/>
      <c r="QSM3220" s="132"/>
      <c r="QSN3220" s="132"/>
      <c r="QSO3220" s="132"/>
      <c r="QSP3220" s="132"/>
      <c r="QSQ3220" s="132"/>
      <c r="QSR3220" s="132"/>
      <c r="QSS3220" s="132"/>
      <c r="QST3220" s="132"/>
      <c r="QSU3220" s="132"/>
      <c r="QSV3220" s="132"/>
      <c r="QSW3220" s="132"/>
      <c r="QSX3220" s="132"/>
      <c r="QSY3220" s="132"/>
      <c r="QSZ3220" s="132"/>
      <c r="QTA3220" s="132"/>
      <c r="QTB3220" s="132"/>
      <c r="QTC3220" s="132"/>
      <c r="QTD3220" s="132"/>
      <c r="QTE3220" s="132"/>
      <c r="QTF3220" s="132"/>
      <c r="QTG3220" s="132"/>
      <c r="QTH3220" s="132"/>
      <c r="QTI3220" s="132"/>
      <c r="QTJ3220" s="132"/>
      <c r="QTK3220" s="132"/>
      <c r="QTL3220" s="132"/>
      <c r="QTM3220" s="132"/>
      <c r="QTN3220" s="132"/>
      <c r="QTO3220" s="132"/>
      <c r="QTP3220" s="132"/>
      <c r="QTQ3220" s="132"/>
      <c r="QTR3220" s="132"/>
      <c r="QTS3220" s="132"/>
      <c r="QTT3220" s="132"/>
      <c r="QTU3220" s="132"/>
      <c r="QTV3220" s="132"/>
      <c r="QTW3220" s="132"/>
      <c r="QTX3220" s="132"/>
      <c r="QTY3220" s="132"/>
      <c r="QTZ3220" s="132"/>
      <c r="QUA3220" s="132"/>
      <c r="QUB3220" s="132"/>
      <c r="QUC3220" s="132"/>
      <c r="QUD3220" s="132"/>
      <c r="QUE3220" s="132"/>
      <c r="QUF3220" s="132"/>
      <c r="QUG3220" s="132"/>
      <c r="QUH3220" s="132"/>
      <c r="QUI3220" s="132"/>
      <c r="QUJ3220" s="132"/>
      <c r="QUK3220" s="132"/>
      <c r="QUL3220" s="132"/>
      <c r="QUM3220" s="132"/>
      <c r="QUN3220" s="132"/>
      <c r="QUO3220" s="132"/>
      <c r="QUP3220" s="132"/>
      <c r="QUQ3220" s="132"/>
      <c r="QUR3220" s="132"/>
      <c r="QUS3220" s="132"/>
      <c r="QUT3220" s="132"/>
      <c r="QUU3220" s="132"/>
      <c r="QUV3220" s="132"/>
      <c r="QUW3220" s="132"/>
      <c r="QUX3220" s="132"/>
      <c r="QUY3220" s="132"/>
      <c r="QUZ3220" s="132"/>
      <c r="QVA3220" s="132"/>
      <c r="QVB3220" s="132"/>
      <c r="QVC3220" s="132"/>
      <c r="QVD3220" s="132"/>
      <c r="QVE3220" s="132"/>
      <c r="QVF3220" s="132"/>
      <c r="QVG3220" s="132"/>
      <c r="QVH3220" s="132"/>
      <c r="QVI3220" s="132"/>
      <c r="QVJ3220" s="132"/>
      <c r="QVK3220" s="132"/>
      <c r="QVL3220" s="132"/>
      <c r="QVM3220" s="132"/>
      <c r="QVN3220" s="132"/>
      <c r="QVO3220" s="132"/>
      <c r="QVP3220" s="132"/>
      <c r="QVQ3220" s="132"/>
      <c r="QVR3220" s="132"/>
      <c r="QVS3220" s="132"/>
      <c r="QVT3220" s="132"/>
      <c r="QVU3220" s="132"/>
      <c r="QVV3220" s="132"/>
      <c r="QVW3220" s="132"/>
      <c r="QVX3220" s="132"/>
      <c r="QVY3220" s="132"/>
      <c r="QVZ3220" s="132"/>
      <c r="QWA3220" s="132"/>
      <c r="QWB3220" s="132"/>
      <c r="QWC3220" s="132"/>
      <c r="QWD3220" s="132"/>
      <c r="QWE3220" s="132"/>
      <c r="QWF3220" s="132"/>
      <c r="QWG3220" s="132"/>
      <c r="QWH3220" s="132"/>
      <c r="QWI3220" s="132"/>
      <c r="QWJ3220" s="132"/>
      <c r="QWK3220" s="132"/>
      <c r="QWL3220" s="132"/>
      <c r="QWM3220" s="132"/>
      <c r="QWN3220" s="132"/>
      <c r="QWO3220" s="132"/>
      <c r="QWP3220" s="132"/>
      <c r="QWQ3220" s="132"/>
      <c r="QWR3220" s="132"/>
      <c r="QWS3220" s="132"/>
      <c r="QWT3220" s="132"/>
      <c r="QWU3220" s="132"/>
      <c r="QWV3220" s="132"/>
      <c r="QWW3220" s="132"/>
      <c r="QWX3220" s="132"/>
      <c r="QWY3220" s="132"/>
      <c r="QWZ3220" s="132"/>
      <c r="QXA3220" s="132"/>
      <c r="QXB3220" s="132"/>
      <c r="QXC3220" s="132"/>
      <c r="QXD3220" s="132"/>
      <c r="QXE3220" s="132"/>
      <c r="QXF3220" s="132"/>
      <c r="QXG3220" s="132"/>
      <c r="QXH3220" s="132"/>
      <c r="QXI3220" s="132"/>
      <c r="QXJ3220" s="132"/>
      <c r="QXK3220" s="132"/>
      <c r="QXL3220" s="132"/>
      <c r="QXM3220" s="132"/>
      <c r="QXN3220" s="132"/>
      <c r="QXO3220" s="132"/>
      <c r="QXP3220" s="132"/>
      <c r="QXQ3220" s="132"/>
      <c r="QXR3220" s="132"/>
      <c r="QXS3220" s="132"/>
      <c r="QXT3220" s="132"/>
      <c r="QXU3220" s="132"/>
      <c r="QXV3220" s="132"/>
      <c r="QXW3220" s="132"/>
      <c r="QXX3220" s="132"/>
      <c r="QXY3220" s="132"/>
      <c r="QXZ3220" s="132"/>
      <c r="QYA3220" s="132"/>
      <c r="QYB3220" s="132"/>
      <c r="QYC3220" s="132"/>
      <c r="QYD3220" s="132"/>
      <c r="QYE3220" s="132"/>
      <c r="QYF3220" s="132"/>
      <c r="QYG3220" s="132"/>
      <c r="QYH3220" s="132"/>
      <c r="QYI3220" s="132"/>
      <c r="QYJ3220" s="132"/>
      <c r="QYK3220" s="132"/>
      <c r="QYL3220" s="132"/>
      <c r="QYM3220" s="132"/>
      <c r="QYN3220" s="132"/>
      <c r="QYO3220" s="132"/>
      <c r="QYP3220" s="132"/>
      <c r="QYQ3220" s="132"/>
      <c r="QYR3220" s="132"/>
      <c r="QYS3220" s="132"/>
      <c r="QYT3220" s="132"/>
      <c r="QYU3220" s="132"/>
      <c r="QYV3220" s="132"/>
      <c r="QYW3220" s="132"/>
      <c r="QYX3220" s="132"/>
      <c r="QYY3220" s="132"/>
      <c r="QYZ3220" s="132"/>
      <c r="QZA3220" s="132"/>
      <c r="QZB3220" s="132"/>
      <c r="QZC3220" s="132"/>
      <c r="QZD3220" s="132"/>
      <c r="QZE3220" s="132"/>
      <c r="QZF3220" s="132"/>
      <c r="QZG3220" s="132"/>
      <c r="QZH3220" s="132"/>
      <c r="QZI3220" s="132"/>
      <c r="QZJ3220" s="132"/>
      <c r="QZK3220" s="132"/>
      <c r="QZL3220" s="132"/>
      <c r="QZM3220" s="132"/>
      <c r="QZN3220" s="132"/>
      <c r="QZO3220" s="132"/>
      <c r="QZP3220" s="132"/>
      <c r="QZQ3220" s="132"/>
      <c r="QZR3220" s="132"/>
      <c r="QZS3220" s="132"/>
      <c r="QZT3220" s="132"/>
      <c r="QZU3220" s="132"/>
      <c r="QZV3220" s="132"/>
      <c r="QZW3220" s="132"/>
      <c r="QZX3220" s="132"/>
      <c r="QZY3220" s="132"/>
      <c r="QZZ3220" s="132"/>
      <c r="RAA3220" s="132"/>
      <c r="RAB3220" s="132"/>
      <c r="RAC3220" s="132"/>
      <c r="RAD3220" s="132"/>
      <c r="RAE3220" s="132"/>
      <c r="RAF3220" s="132"/>
      <c r="RAG3220" s="132"/>
      <c r="RAH3220" s="132"/>
      <c r="RAI3220" s="132"/>
      <c r="RAJ3220" s="132"/>
      <c r="RAK3220" s="132"/>
      <c r="RAL3220" s="132"/>
      <c r="RAM3220" s="132"/>
      <c r="RAN3220" s="132"/>
      <c r="RAO3220" s="132"/>
      <c r="RAP3220" s="132"/>
      <c r="RAQ3220" s="132"/>
      <c r="RAR3220" s="132"/>
      <c r="RAS3220" s="132"/>
      <c r="RAT3220" s="132"/>
      <c r="RAU3220" s="132"/>
      <c r="RAV3220" s="132"/>
      <c r="RAW3220" s="132"/>
      <c r="RAX3220" s="132"/>
      <c r="RAY3220" s="132"/>
      <c r="RAZ3220" s="132"/>
      <c r="RBA3220" s="132"/>
      <c r="RBB3220" s="132"/>
      <c r="RBC3220" s="132"/>
      <c r="RBD3220" s="132"/>
      <c r="RBE3220" s="132"/>
      <c r="RBF3220" s="132"/>
      <c r="RBG3220" s="132"/>
      <c r="RBH3220" s="132"/>
      <c r="RBI3220" s="132"/>
      <c r="RBJ3220" s="132"/>
      <c r="RBK3220" s="132"/>
      <c r="RBL3220" s="132"/>
      <c r="RBM3220" s="132"/>
      <c r="RBN3220" s="132"/>
      <c r="RBO3220" s="132"/>
      <c r="RBP3220" s="132"/>
      <c r="RBQ3220" s="132"/>
      <c r="RBR3220" s="132"/>
      <c r="RBS3220" s="132"/>
      <c r="RBT3220" s="132"/>
      <c r="RBU3220" s="132"/>
      <c r="RBV3220" s="132"/>
      <c r="RBW3220" s="132"/>
      <c r="RBX3220" s="132"/>
      <c r="RBY3220" s="132"/>
      <c r="RBZ3220" s="132"/>
      <c r="RCA3220" s="132"/>
      <c r="RCB3220" s="132"/>
      <c r="RCC3220" s="132"/>
      <c r="RCD3220" s="132"/>
      <c r="RCE3220" s="132"/>
      <c r="RCF3220" s="132"/>
      <c r="RCG3220" s="132"/>
      <c r="RCH3220" s="132"/>
      <c r="RCI3220" s="132"/>
      <c r="RCJ3220" s="132"/>
      <c r="RCK3220" s="132"/>
      <c r="RCL3220" s="132"/>
      <c r="RCM3220" s="132"/>
      <c r="RCN3220" s="132"/>
      <c r="RCO3220" s="132"/>
      <c r="RCP3220" s="132"/>
      <c r="RCQ3220" s="132"/>
      <c r="RCR3220" s="132"/>
      <c r="RCS3220" s="132"/>
      <c r="RCT3220" s="132"/>
      <c r="RCU3220" s="132"/>
      <c r="RCV3220" s="132"/>
      <c r="RCW3220" s="132"/>
      <c r="RCX3220" s="132"/>
      <c r="RCY3220" s="132"/>
      <c r="RCZ3220" s="132"/>
      <c r="RDA3220" s="132"/>
      <c r="RDB3220" s="132"/>
      <c r="RDC3220" s="132"/>
      <c r="RDD3220" s="132"/>
      <c r="RDE3220" s="132"/>
      <c r="RDF3220" s="132"/>
      <c r="RDG3220" s="132"/>
      <c r="RDH3220" s="132"/>
      <c r="RDI3220" s="132"/>
      <c r="RDJ3220" s="132"/>
      <c r="RDK3220" s="132"/>
      <c r="RDL3220" s="132"/>
      <c r="RDM3220" s="132"/>
      <c r="RDN3220" s="132"/>
      <c r="RDO3220" s="132"/>
      <c r="RDP3220" s="132"/>
      <c r="RDQ3220" s="132"/>
      <c r="RDR3220" s="132"/>
      <c r="RDS3220" s="132"/>
      <c r="RDT3220" s="132"/>
      <c r="RDU3220" s="132"/>
      <c r="RDV3220" s="132"/>
      <c r="RDW3220" s="132"/>
      <c r="RDX3220" s="132"/>
      <c r="RDY3220" s="132"/>
      <c r="RDZ3220" s="132"/>
      <c r="REA3220" s="132"/>
      <c r="REB3220" s="132"/>
      <c r="REC3220" s="132"/>
      <c r="RED3220" s="132"/>
      <c r="REE3220" s="132"/>
      <c r="REF3220" s="132"/>
      <c r="REG3220" s="132"/>
      <c r="REH3220" s="132"/>
      <c r="REI3220" s="132"/>
      <c r="REJ3220" s="132"/>
      <c r="REK3220" s="132"/>
      <c r="REL3220" s="132"/>
      <c r="REM3220" s="132"/>
      <c r="REN3220" s="132"/>
      <c r="REO3220" s="132"/>
      <c r="REP3220" s="132"/>
      <c r="REQ3220" s="132"/>
      <c r="RER3220" s="132"/>
      <c r="RES3220" s="132"/>
      <c r="RET3220" s="132"/>
      <c r="REU3220" s="132"/>
      <c r="REV3220" s="132"/>
      <c r="REW3220" s="132"/>
      <c r="REX3220" s="132"/>
      <c r="REY3220" s="132"/>
      <c r="REZ3220" s="132"/>
      <c r="RFA3220" s="132"/>
      <c r="RFB3220" s="132"/>
      <c r="RFC3220" s="132"/>
      <c r="RFD3220" s="132"/>
      <c r="RFE3220" s="132"/>
      <c r="RFF3220" s="132"/>
      <c r="RFG3220" s="132"/>
      <c r="RFH3220" s="132"/>
      <c r="RFI3220" s="132"/>
      <c r="RFJ3220" s="132"/>
      <c r="RFK3220" s="132"/>
      <c r="RFL3220" s="132"/>
      <c r="RFM3220" s="132"/>
      <c r="RFN3220" s="132"/>
      <c r="RFO3220" s="132"/>
      <c r="RFP3220" s="132"/>
      <c r="RFQ3220" s="132"/>
      <c r="RFR3220" s="132"/>
      <c r="RFS3220" s="132"/>
      <c r="RFT3220" s="132"/>
      <c r="RFU3220" s="132"/>
      <c r="RFV3220" s="132"/>
      <c r="RFW3220" s="132"/>
      <c r="RFX3220" s="132"/>
      <c r="RFY3220" s="132"/>
      <c r="RFZ3220" s="132"/>
      <c r="RGA3220" s="132"/>
      <c r="RGB3220" s="132"/>
      <c r="RGC3220" s="132"/>
      <c r="RGD3220" s="132"/>
      <c r="RGE3220" s="132"/>
      <c r="RGF3220" s="132"/>
      <c r="RGG3220" s="132"/>
      <c r="RGH3220" s="132"/>
      <c r="RGI3220" s="132"/>
      <c r="RGJ3220" s="132"/>
      <c r="RGK3220" s="132"/>
      <c r="RGL3220" s="132"/>
      <c r="RGM3220" s="132"/>
      <c r="RGN3220" s="132"/>
      <c r="RGO3220" s="132"/>
      <c r="RGP3220" s="132"/>
      <c r="RGQ3220" s="132"/>
      <c r="RGR3220" s="132"/>
      <c r="RGS3220" s="132"/>
      <c r="RGT3220" s="132"/>
      <c r="RGU3220" s="132"/>
      <c r="RGV3220" s="132"/>
      <c r="RGW3220" s="132"/>
      <c r="RGX3220" s="132"/>
      <c r="RGY3220" s="132"/>
      <c r="RGZ3220" s="132"/>
      <c r="RHA3220" s="132"/>
      <c r="RHB3220" s="132"/>
      <c r="RHC3220" s="132"/>
      <c r="RHD3220" s="132"/>
      <c r="RHE3220" s="132"/>
      <c r="RHF3220" s="132"/>
      <c r="RHG3220" s="132"/>
      <c r="RHH3220" s="132"/>
      <c r="RHI3220" s="132"/>
      <c r="RHJ3220" s="132"/>
      <c r="RHK3220" s="132"/>
      <c r="RHL3220" s="132"/>
      <c r="RHM3220" s="132"/>
      <c r="RHN3220" s="132"/>
      <c r="RHO3220" s="132"/>
      <c r="RHP3220" s="132"/>
      <c r="RHQ3220" s="132"/>
      <c r="RHR3220" s="132"/>
      <c r="RHS3220" s="132"/>
      <c r="RHT3220" s="132"/>
      <c r="RHU3220" s="132"/>
      <c r="RHV3220" s="132"/>
      <c r="RHW3220" s="132"/>
      <c r="RHX3220" s="132"/>
      <c r="RHY3220" s="132"/>
      <c r="RHZ3220" s="132"/>
      <c r="RIA3220" s="132"/>
      <c r="RIB3220" s="132"/>
      <c r="RIC3220" s="132"/>
      <c r="RID3220" s="132"/>
      <c r="RIE3220" s="132"/>
      <c r="RIF3220" s="132"/>
      <c r="RIG3220" s="132"/>
      <c r="RIH3220" s="132"/>
      <c r="RII3220" s="132"/>
      <c r="RIJ3220" s="132"/>
      <c r="RIK3220" s="132"/>
      <c r="RIL3220" s="132"/>
      <c r="RIM3220" s="132"/>
      <c r="RIN3220" s="132"/>
      <c r="RIO3220" s="132"/>
      <c r="RIP3220" s="132"/>
      <c r="RIQ3220" s="132"/>
      <c r="RIR3220" s="132"/>
      <c r="RIS3220" s="132"/>
      <c r="RIT3220" s="132"/>
      <c r="RIU3220" s="132"/>
      <c r="RIV3220" s="132"/>
      <c r="RIW3220" s="132"/>
      <c r="RIX3220" s="132"/>
      <c r="RIY3220" s="132"/>
      <c r="RIZ3220" s="132"/>
      <c r="RJA3220" s="132"/>
      <c r="RJB3220" s="132"/>
      <c r="RJC3220" s="132"/>
      <c r="RJD3220" s="132"/>
      <c r="RJE3220" s="132"/>
      <c r="RJF3220" s="132"/>
      <c r="RJG3220" s="132"/>
      <c r="RJH3220" s="132"/>
      <c r="RJI3220" s="132"/>
      <c r="RJJ3220" s="132"/>
      <c r="RJK3220" s="132"/>
      <c r="RJL3220" s="132"/>
      <c r="RJM3220" s="132"/>
      <c r="RJN3220" s="132"/>
      <c r="RJO3220" s="132"/>
      <c r="RJP3220" s="132"/>
      <c r="RJQ3220" s="132"/>
      <c r="RJR3220" s="132"/>
      <c r="RJS3220" s="132"/>
      <c r="RJT3220" s="132"/>
      <c r="RJU3220" s="132"/>
      <c r="RJV3220" s="132"/>
      <c r="RJW3220" s="132"/>
      <c r="RJX3220" s="132"/>
      <c r="RJY3220" s="132"/>
      <c r="RJZ3220" s="132"/>
      <c r="RKA3220" s="132"/>
      <c r="RKB3220" s="132"/>
      <c r="RKC3220" s="132"/>
      <c r="RKD3220" s="132"/>
      <c r="RKE3220" s="132"/>
      <c r="RKF3220" s="132"/>
      <c r="RKG3220" s="132"/>
      <c r="RKH3220" s="132"/>
      <c r="RKI3220" s="132"/>
      <c r="RKJ3220" s="132"/>
      <c r="RKK3220" s="132"/>
      <c r="RKL3220" s="132"/>
      <c r="RKM3220" s="132"/>
      <c r="RKN3220" s="132"/>
      <c r="RKO3220" s="132"/>
      <c r="RKP3220" s="132"/>
      <c r="RKQ3220" s="132"/>
      <c r="RKR3220" s="132"/>
      <c r="RKS3220" s="132"/>
      <c r="RKT3220" s="132"/>
      <c r="RKU3220" s="132"/>
      <c r="RKV3220" s="132"/>
      <c r="RKW3220" s="132"/>
      <c r="RKX3220" s="132"/>
      <c r="RKY3220" s="132"/>
      <c r="RKZ3220" s="132"/>
      <c r="RLA3220" s="132"/>
      <c r="RLB3220" s="132"/>
      <c r="RLC3220" s="132"/>
      <c r="RLD3220" s="132"/>
      <c r="RLE3220" s="132"/>
      <c r="RLF3220" s="132"/>
      <c r="RLG3220" s="132"/>
      <c r="RLH3220" s="132"/>
      <c r="RLI3220" s="132"/>
      <c r="RLJ3220" s="132"/>
      <c r="RLK3220" s="132"/>
      <c r="RLL3220" s="132"/>
      <c r="RLM3220" s="132"/>
      <c r="RLN3220" s="132"/>
      <c r="RLO3220" s="132"/>
      <c r="RLP3220" s="132"/>
      <c r="RLQ3220" s="132"/>
      <c r="RLR3220" s="132"/>
      <c r="RLS3220" s="132"/>
      <c r="RLT3220" s="132"/>
      <c r="RLU3220" s="132"/>
      <c r="RLV3220" s="132"/>
      <c r="RLW3220" s="132"/>
      <c r="RLX3220" s="132"/>
      <c r="RLY3220" s="132"/>
      <c r="RLZ3220" s="132"/>
      <c r="RMA3220" s="132"/>
      <c r="RMB3220" s="132"/>
      <c r="RMC3220" s="132"/>
      <c r="RMD3220" s="132"/>
      <c r="RME3220" s="132"/>
      <c r="RMF3220" s="132"/>
      <c r="RMG3220" s="132"/>
      <c r="RMH3220" s="132"/>
      <c r="RMI3220" s="132"/>
      <c r="RMJ3220" s="132"/>
      <c r="RMK3220" s="132"/>
      <c r="RML3220" s="132"/>
      <c r="RMM3220" s="132"/>
      <c r="RMN3220" s="132"/>
      <c r="RMO3220" s="132"/>
      <c r="RMP3220" s="132"/>
      <c r="RMQ3220" s="132"/>
      <c r="RMR3220" s="132"/>
      <c r="RMS3220" s="132"/>
      <c r="RMT3220" s="132"/>
      <c r="RMU3220" s="132"/>
      <c r="RMV3220" s="132"/>
      <c r="RMW3220" s="132"/>
      <c r="RMX3220" s="132"/>
      <c r="RMY3220" s="132"/>
      <c r="RMZ3220" s="132"/>
      <c r="RNA3220" s="132"/>
      <c r="RNB3220" s="132"/>
      <c r="RNC3220" s="132"/>
      <c r="RND3220" s="132"/>
      <c r="RNE3220" s="132"/>
      <c r="RNF3220" s="132"/>
      <c r="RNG3220" s="132"/>
      <c r="RNH3220" s="132"/>
      <c r="RNI3220" s="132"/>
      <c r="RNJ3220" s="132"/>
      <c r="RNK3220" s="132"/>
      <c r="RNL3220" s="132"/>
      <c r="RNM3220" s="132"/>
      <c r="RNN3220" s="132"/>
      <c r="RNO3220" s="132"/>
      <c r="RNP3220" s="132"/>
      <c r="RNQ3220" s="132"/>
      <c r="RNR3220" s="132"/>
      <c r="RNS3220" s="132"/>
      <c r="RNT3220" s="132"/>
      <c r="RNU3220" s="132"/>
      <c r="RNV3220" s="132"/>
      <c r="RNW3220" s="132"/>
      <c r="RNX3220" s="132"/>
      <c r="RNY3220" s="132"/>
      <c r="RNZ3220" s="132"/>
      <c r="ROA3220" s="132"/>
      <c r="ROB3220" s="132"/>
      <c r="ROC3220" s="132"/>
      <c r="ROD3220" s="132"/>
      <c r="ROE3220" s="132"/>
      <c r="ROF3220" s="132"/>
      <c r="ROG3220" s="132"/>
      <c r="ROH3220" s="132"/>
      <c r="ROI3220" s="132"/>
      <c r="ROJ3220" s="132"/>
      <c r="ROK3220" s="132"/>
      <c r="ROL3220" s="132"/>
      <c r="ROM3220" s="132"/>
      <c r="RON3220" s="132"/>
      <c r="ROO3220" s="132"/>
      <c r="ROP3220" s="132"/>
      <c r="ROQ3220" s="132"/>
      <c r="ROR3220" s="132"/>
      <c r="ROS3220" s="132"/>
      <c r="ROT3220" s="132"/>
      <c r="ROU3220" s="132"/>
      <c r="ROV3220" s="132"/>
      <c r="ROW3220" s="132"/>
      <c r="ROX3220" s="132"/>
      <c r="ROY3220" s="132"/>
      <c r="ROZ3220" s="132"/>
      <c r="RPA3220" s="132"/>
      <c r="RPB3220" s="132"/>
      <c r="RPC3220" s="132"/>
      <c r="RPD3220" s="132"/>
      <c r="RPE3220" s="132"/>
      <c r="RPF3220" s="132"/>
      <c r="RPG3220" s="132"/>
      <c r="RPH3220" s="132"/>
      <c r="RPI3220" s="132"/>
      <c r="RPJ3220" s="132"/>
      <c r="RPK3220" s="132"/>
      <c r="RPL3220" s="132"/>
      <c r="RPM3220" s="132"/>
      <c r="RPN3220" s="132"/>
      <c r="RPO3220" s="132"/>
      <c r="RPP3220" s="132"/>
      <c r="RPQ3220" s="132"/>
      <c r="RPR3220" s="132"/>
      <c r="RPS3220" s="132"/>
      <c r="RPT3220" s="132"/>
      <c r="RPU3220" s="132"/>
      <c r="RPV3220" s="132"/>
      <c r="RPW3220" s="132"/>
      <c r="RPX3220" s="132"/>
      <c r="RPY3220" s="132"/>
      <c r="RPZ3220" s="132"/>
      <c r="RQA3220" s="132"/>
      <c r="RQB3220" s="132"/>
      <c r="RQC3220" s="132"/>
      <c r="RQD3220" s="132"/>
      <c r="RQE3220" s="132"/>
      <c r="RQF3220" s="132"/>
      <c r="RQG3220" s="132"/>
      <c r="RQH3220" s="132"/>
      <c r="RQI3220" s="132"/>
      <c r="RQJ3220" s="132"/>
      <c r="RQK3220" s="132"/>
      <c r="RQL3220" s="132"/>
      <c r="RQM3220" s="132"/>
      <c r="RQN3220" s="132"/>
      <c r="RQO3220" s="132"/>
      <c r="RQP3220" s="132"/>
      <c r="RQQ3220" s="132"/>
      <c r="RQR3220" s="132"/>
      <c r="RQS3220" s="132"/>
      <c r="RQT3220" s="132"/>
      <c r="RQU3220" s="132"/>
      <c r="RQV3220" s="132"/>
      <c r="RQW3220" s="132"/>
      <c r="RQX3220" s="132"/>
      <c r="RQY3220" s="132"/>
      <c r="RQZ3220" s="132"/>
      <c r="RRA3220" s="132"/>
      <c r="RRB3220" s="132"/>
      <c r="RRC3220" s="132"/>
      <c r="RRD3220" s="132"/>
      <c r="RRE3220" s="132"/>
      <c r="RRF3220" s="132"/>
      <c r="RRG3220" s="132"/>
      <c r="RRH3220" s="132"/>
      <c r="RRI3220" s="132"/>
      <c r="RRJ3220" s="132"/>
      <c r="RRK3220" s="132"/>
      <c r="RRL3220" s="132"/>
      <c r="RRM3220" s="132"/>
      <c r="RRN3220" s="132"/>
      <c r="RRO3220" s="132"/>
      <c r="RRP3220" s="132"/>
      <c r="RRQ3220" s="132"/>
      <c r="RRR3220" s="132"/>
      <c r="RRS3220" s="132"/>
      <c r="RRT3220" s="132"/>
      <c r="RRU3220" s="132"/>
      <c r="RRV3220" s="132"/>
      <c r="RRW3220" s="132"/>
      <c r="RRX3220" s="132"/>
      <c r="RRY3220" s="132"/>
      <c r="RRZ3220" s="132"/>
      <c r="RSA3220" s="132"/>
      <c r="RSB3220" s="132"/>
      <c r="RSC3220" s="132"/>
      <c r="RSD3220" s="132"/>
      <c r="RSE3220" s="132"/>
      <c r="RSF3220" s="132"/>
      <c r="RSG3220" s="132"/>
      <c r="RSH3220" s="132"/>
      <c r="RSI3220" s="132"/>
      <c r="RSJ3220" s="132"/>
      <c r="RSK3220" s="132"/>
      <c r="RSL3220" s="132"/>
      <c r="RSM3220" s="132"/>
      <c r="RSN3220" s="132"/>
      <c r="RSO3220" s="132"/>
      <c r="RSP3220" s="132"/>
      <c r="RSQ3220" s="132"/>
      <c r="RSR3220" s="132"/>
      <c r="RSS3220" s="132"/>
      <c r="RST3220" s="132"/>
      <c r="RSU3220" s="132"/>
      <c r="RSV3220" s="132"/>
      <c r="RSW3220" s="132"/>
      <c r="RSX3220" s="132"/>
      <c r="RSY3220" s="132"/>
      <c r="RSZ3220" s="132"/>
      <c r="RTA3220" s="132"/>
      <c r="RTB3220" s="132"/>
      <c r="RTC3220" s="132"/>
      <c r="RTD3220" s="132"/>
      <c r="RTE3220" s="132"/>
      <c r="RTF3220" s="132"/>
      <c r="RTG3220" s="132"/>
      <c r="RTH3220" s="132"/>
      <c r="RTI3220" s="132"/>
      <c r="RTJ3220" s="132"/>
      <c r="RTK3220" s="132"/>
      <c r="RTL3220" s="132"/>
      <c r="RTM3220" s="132"/>
      <c r="RTN3220" s="132"/>
      <c r="RTO3220" s="132"/>
      <c r="RTP3220" s="132"/>
      <c r="RTQ3220" s="132"/>
      <c r="RTR3220" s="132"/>
      <c r="RTS3220" s="132"/>
      <c r="RTT3220" s="132"/>
      <c r="RTU3220" s="132"/>
      <c r="RTV3220" s="132"/>
      <c r="RTW3220" s="132"/>
      <c r="RTX3220" s="132"/>
      <c r="RTY3220" s="132"/>
      <c r="RTZ3220" s="132"/>
      <c r="RUA3220" s="132"/>
      <c r="RUB3220" s="132"/>
      <c r="RUC3220" s="132"/>
      <c r="RUD3220" s="132"/>
      <c r="RUE3220" s="132"/>
      <c r="RUF3220" s="132"/>
      <c r="RUG3220" s="132"/>
      <c r="RUH3220" s="132"/>
      <c r="RUI3220" s="132"/>
      <c r="RUJ3220" s="132"/>
      <c r="RUK3220" s="132"/>
      <c r="RUL3220" s="132"/>
      <c r="RUM3220" s="132"/>
      <c r="RUN3220" s="132"/>
      <c r="RUO3220" s="132"/>
      <c r="RUP3220" s="132"/>
      <c r="RUQ3220" s="132"/>
      <c r="RUR3220" s="132"/>
      <c r="RUS3220" s="132"/>
      <c r="RUT3220" s="132"/>
      <c r="RUU3220" s="132"/>
      <c r="RUV3220" s="132"/>
      <c r="RUW3220" s="132"/>
      <c r="RUX3220" s="132"/>
      <c r="RUY3220" s="132"/>
      <c r="RUZ3220" s="132"/>
      <c r="RVA3220" s="132"/>
      <c r="RVB3220" s="132"/>
      <c r="RVC3220" s="132"/>
      <c r="RVD3220" s="132"/>
      <c r="RVE3220" s="132"/>
      <c r="RVF3220" s="132"/>
      <c r="RVG3220" s="132"/>
      <c r="RVH3220" s="132"/>
      <c r="RVI3220" s="132"/>
      <c r="RVJ3220" s="132"/>
      <c r="RVK3220" s="132"/>
      <c r="RVL3220" s="132"/>
      <c r="RVM3220" s="132"/>
      <c r="RVN3220" s="132"/>
      <c r="RVO3220" s="132"/>
      <c r="RVP3220" s="132"/>
      <c r="RVQ3220" s="132"/>
      <c r="RVR3220" s="132"/>
      <c r="RVS3220" s="132"/>
      <c r="RVT3220" s="132"/>
      <c r="RVU3220" s="132"/>
      <c r="RVV3220" s="132"/>
      <c r="RVW3220" s="132"/>
      <c r="RVX3220" s="132"/>
      <c r="RVY3220" s="132"/>
      <c r="RVZ3220" s="132"/>
      <c r="RWA3220" s="132"/>
      <c r="RWB3220" s="132"/>
      <c r="RWC3220" s="132"/>
      <c r="RWD3220" s="132"/>
      <c r="RWE3220" s="132"/>
      <c r="RWF3220" s="132"/>
      <c r="RWG3220" s="132"/>
      <c r="RWH3220" s="132"/>
      <c r="RWI3220" s="132"/>
      <c r="RWJ3220" s="132"/>
      <c r="RWK3220" s="132"/>
      <c r="RWL3220" s="132"/>
      <c r="RWM3220" s="132"/>
      <c r="RWN3220" s="132"/>
      <c r="RWO3220" s="132"/>
      <c r="RWP3220" s="132"/>
      <c r="RWQ3220" s="132"/>
      <c r="RWR3220" s="132"/>
      <c r="RWS3220" s="132"/>
      <c r="RWT3220" s="132"/>
      <c r="RWU3220" s="132"/>
      <c r="RWV3220" s="132"/>
      <c r="RWW3220" s="132"/>
      <c r="RWX3220" s="132"/>
      <c r="RWY3220" s="132"/>
      <c r="RWZ3220" s="132"/>
      <c r="RXA3220" s="132"/>
      <c r="RXB3220" s="132"/>
      <c r="RXC3220" s="132"/>
      <c r="RXD3220" s="132"/>
      <c r="RXE3220" s="132"/>
      <c r="RXF3220" s="132"/>
      <c r="RXG3220" s="132"/>
      <c r="RXH3220" s="132"/>
      <c r="RXI3220" s="132"/>
      <c r="RXJ3220" s="132"/>
      <c r="RXK3220" s="132"/>
      <c r="RXL3220" s="132"/>
      <c r="RXM3220" s="132"/>
      <c r="RXN3220" s="132"/>
      <c r="RXO3220" s="132"/>
      <c r="RXP3220" s="132"/>
      <c r="RXQ3220" s="132"/>
      <c r="RXR3220" s="132"/>
      <c r="RXS3220" s="132"/>
      <c r="RXT3220" s="132"/>
      <c r="RXU3220" s="132"/>
      <c r="RXV3220" s="132"/>
      <c r="RXW3220" s="132"/>
      <c r="RXX3220" s="132"/>
      <c r="RXY3220" s="132"/>
      <c r="RXZ3220" s="132"/>
      <c r="RYA3220" s="132"/>
      <c r="RYB3220" s="132"/>
      <c r="RYC3220" s="132"/>
      <c r="RYD3220" s="132"/>
      <c r="RYE3220" s="132"/>
      <c r="RYF3220" s="132"/>
      <c r="RYG3220" s="132"/>
      <c r="RYH3220" s="132"/>
      <c r="RYI3220" s="132"/>
      <c r="RYJ3220" s="132"/>
      <c r="RYK3220" s="132"/>
      <c r="RYL3220" s="132"/>
      <c r="RYM3220" s="132"/>
      <c r="RYN3220" s="132"/>
      <c r="RYO3220" s="132"/>
      <c r="RYP3220" s="132"/>
      <c r="RYQ3220" s="132"/>
      <c r="RYR3220" s="132"/>
      <c r="RYS3220" s="132"/>
      <c r="RYT3220" s="132"/>
      <c r="RYU3220" s="132"/>
      <c r="RYV3220" s="132"/>
      <c r="RYW3220" s="132"/>
      <c r="RYX3220" s="132"/>
      <c r="RYY3220" s="132"/>
      <c r="RYZ3220" s="132"/>
      <c r="RZA3220" s="132"/>
      <c r="RZB3220" s="132"/>
      <c r="RZC3220" s="132"/>
      <c r="RZD3220" s="132"/>
      <c r="RZE3220" s="132"/>
      <c r="RZF3220" s="132"/>
      <c r="RZG3220" s="132"/>
      <c r="RZH3220" s="132"/>
      <c r="RZI3220" s="132"/>
      <c r="RZJ3220" s="132"/>
      <c r="RZK3220" s="132"/>
      <c r="RZL3220" s="132"/>
      <c r="RZM3220" s="132"/>
      <c r="RZN3220" s="132"/>
      <c r="RZO3220" s="132"/>
      <c r="RZP3220" s="132"/>
      <c r="RZQ3220" s="132"/>
      <c r="RZR3220" s="132"/>
      <c r="RZS3220" s="132"/>
      <c r="RZT3220" s="132"/>
      <c r="RZU3220" s="132"/>
      <c r="RZV3220" s="132"/>
      <c r="RZW3220" s="132"/>
      <c r="RZX3220" s="132"/>
      <c r="RZY3220" s="132"/>
      <c r="RZZ3220" s="132"/>
      <c r="SAA3220" s="132"/>
      <c r="SAB3220" s="132"/>
      <c r="SAC3220" s="132"/>
      <c r="SAD3220" s="132"/>
      <c r="SAE3220" s="132"/>
      <c r="SAF3220" s="132"/>
      <c r="SAG3220" s="132"/>
      <c r="SAH3220" s="132"/>
      <c r="SAI3220" s="132"/>
      <c r="SAJ3220" s="132"/>
      <c r="SAK3220" s="132"/>
      <c r="SAL3220" s="132"/>
      <c r="SAM3220" s="132"/>
      <c r="SAN3220" s="132"/>
      <c r="SAO3220" s="132"/>
      <c r="SAP3220" s="132"/>
      <c r="SAQ3220" s="132"/>
      <c r="SAR3220" s="132"/>
      <c r="SAS3220" s="132"/>
      <c r="SAT3220" s="132"/>
      <c r="SAU3220" s="132"/>
      <c r="SAV3220" s="132"/>
      <c r="SAW3220" s="132"/>
      <c r="SAX3220" s="132"/>
      <c r="SAY3220" s="132"/>
      <c r="SAZ3220" s="132"/>
      <c r="SBA3220" s="132"/>
      <c r="SBB3220" s="132"/>
      <c r="SBC3220" s="132"/>
      <c r="SBD3220" s="132"/>
      <c r="SBE3220" s="132"/>
      <c r="SBF3220" s="132"/>
      <c r="SBG3220" s="132"/>
      <c r="SBH3220" s="132"/>
      <c r="SBI3220" s="132"/>
      <c r="SBJ3220" s="132"/>
      <c r="SBK3220" s="132"/>
      <c r="SBL3220" s="132"/>
      <c r="SBM3220" s="132"/>
      <c r="SBN3220" s="132"/>
      <c r="SBO3220" s="132"/>
      <c r="SBP3220" s="132"/>
      <c r="SBQ3220" s="132"/>
      <c r="SBR3220" s="132"/>
      <c r="SBS3220" s="132"/>
      <c r="SBT3220" s="132"/>
      <c r="SBU3220" s="132"/>
      <c r="SBV3220" s="132"/>
      <c r="SBW3220" s="132"/>
      <c r="SBX3220" s="132"/>
      <c r="SBY3220" s="132"/>
      <c r="SBZ3220" s="132"/>
      <c r="SCA3220" s="132"/>
      <c r="SCB3220" s="132"/>
      <c r="SCC3220" s="132"/>
      <c r="SCD3220" s="132"/>
      <c r="SCE3220" s="132"/>
      <c r="SCF3220" s="132"/>
      <c r="SCG3220" s="132"/>
      <c r="SCH3220" s="132"/>
      <c r="SCI3220" s="132"/>
      <c r="SCJ3220" s="132"/>
      <c r="SCK3220" s="132"/>
      <c r="SCL3220" s="132"/>
      <c r="SCM3220" s="132"/>
      <c r="SCN3220" s="132"/>
      <c r="SCO3220" s="132"/>
      <c r="SCP3220" s="132"/>
      <c r="SCQ3220" s="132"/>
      <c r="SCR3220" s="132"/>
      <c r="SCS3220" s="132"/>
      <c r="SCT3220" s="132"/>
      <c r="SCU3220" s="132"/>
      <c r="SCV3220" s="132"/>
      <c r="SCW3220" s="132"/>
      <c r="SCX3220" s="132"/>
      <c r="SCY3220" s="132"/>
      <c r="SCZ3220" s="132"/>
      <c r="SDA3220" s="132"/>
      <c r="SDB3220" s="132"/>
      <c r="SDC3220" s="132"/>
      <c r="SDD3220" s="132"/>
      <c r="SDE3220" s="132"/>
      <c r="SDF3220" s="132"/>
      <c r="SDG3220" s="132"/>
      <c r="SDH3220" s="132"/>
      <c r="SDI3220" s="132"/>
      <c r="SDJ3220" s="132"/>
      <c r="SDK3220" s="132"/>
      <c r="SDL3220" s="132"/>
      <c r="SDM3220" s="132"/>
      <c r="SDN3220" s="132"/>
      <c r="SDO3220" s="132"/>
      <c r="SDP3220" s="132"/>
      <c r="SDQ3220" s="132"/>
      <c r="SDR3220" s="132"/>
      <c r="SDS3220" s="132"/>
      <c r="SDT3220" s="132"/>
      <c r="SDU3220" s="132"/>
      <c r="SDV3220" s="132"/>
      <c r="SDW3220" s="132"/>
      <c r="SDX3220" s="132"/>
      <c r="SDY3220" s="132"/>
      <c r="SDZ3220" s="132"/>
      <c r="SEA3220" s="132"/>
      <c r="SEB3220" s="132"/>
      <c r="SEC3220" s="132"/>
      <c r="SED3220" s="132"/>
      <c r="SEE3220" s="132"/>
      <c r="SEF3220" s="132"/>
      <c r="SEG3220" s="132"/>
      <c r="SEH3220" s="132"/>
      <c r="SEI3220" s="132"/>
      <c r="SEJ3220" s="132"/>
      <c r="SEK3220" s="132"/>
      <c r="SEL3220" s="132"/>
      <c r="SEM3220" s="132"/>
      <c r="SEN3220" s="132"/>
      <c r="SEO3220" s="132"/>
      <c r="SEP3220" s="132"/>
      <c r="SEQ3220" s="132"/>
      <c r="SER3220" s="132"/>
      <c r="SES3220" s="132"/>
      <c r="SET3220" s="132"/>
      <c r="SEU3220" s="132"/>
      <c r="SEV3220" s="132"/>
      <c r="SEW3220" s="132"/>
      <c r="SEX3220" s="132"/>
      <c r="SEY3220" s="132"/>
      <c r="SEZ3220" s="132"/>
      <c r="SFA3220" s="132"/>
      <c r="SFB3220" s="132"/>
      <c r="SFC3220" s="132"/>
      <c r="SFD3220" s="132"/>
      <c r="SFE3220" s="132"/>
      <c r="SFF3220" s="132"/>
      <c r="SFG3220" s="132"/>
      <c r="SFH3220" s="132"/>
      <c r="SFI3220" s="132"/>
      <c r="SFJ3220" s="132"/>
      <c r="SFK3220" s="132"/>
      <c r="SFL3220" s="132"/>
      <c r="SFM3220" s="132"/>
      <c r="SFN3220" s="132"/>
      <c r="SFO3220" s="132"/>
      <c r="SFP3220" s="132"/>
      <c r="SFQ3220" s="132"/>
      <c r="SFR3220" s="132"/>
      <c r="SFS3220" s="132"/>
      <c r="SFT3220" s="132"/>
      <c r="SFU3220" s="132"/>
      <c r="SFV3220" s="132"/>
      <c r="SFW3220" s="132"/>
      <c r="SFX3220" s="132"/>
      <c r="SFY3220" s="132"/>
      <c r="SFZ3220" s="132"/>
      <c r="SGA3220" s="132"/>
      <c r="SGB3220" s="132"/>
      <c r="SGC3220" s="132"/>
      <c r="SGD3220" s="132"/>
      <c r="SGE3220" s="132"/>
      <c r="SGF3220" s="132"/>
      <c r="SGG3220" s="132"/>
      <c r="SGH3220" s="132"/>
      <c r="SGI3220" s="132"/>
      <c r="SGJ3220" s="132"/>
      <c r="SGK3220" s="132"/>
      <c r="SGL3220" s="132"/>
      <c r="SGM3220" s="132"/>
      <c r="SGN3220" s="132"/>
      <c r="SGO3220" s="132"/>
      <c r="SGP3220" s="132"/>
      <c r="SGQ3220" s="132"/>
      <c r="SGR3220" s="132"/>
      <c r="SGS3220" s="132"/>
      <c r="SGT3220" s="132"/>
      <c r="SGU3220" s="132"/>
      <c r="SGV3220" s="132"/>
      <c r="SGW3220" s="132"/>
      <c r="SGX3220" s="132"/>
      <c r="SGY3220" s="132"/>
      <c r="SGZ3220" s="132"/>
      <c r="SHA3220" s="132"/>
      <c r="SHB3220" s="132"/>
      <c r="SHC3220" s="132"/>
      <c r="SHD3220" s="132"/>
      <c r="SHE3220" s="132"/>
      <c r="SHF3220" s="132"/>
      <c r="SHG3220" s="132"/>
      <c r="SHH3220" s="132"/>
      <c r="SHI3220" s="132"/>
      <c r="SHJ3220" s="132"/>
      <c r="SHK3220" s="132"/>
      <c r="SHL3220" s="132"/>
      <c r="SHM3220" s="132"/>
      <c r="SHN3220" s="132"/>
      <c r="SHO3220" s="132"/>
      <c r="SHP3220" s="132"/>
      <c r="SHQ3220" s="132"/>
      <c r="SHR3220" s="132"/>
      <c r="SHS3220" s="132"/>
      <c r="SHT3220" s="132"/>
      <c r="SHU3220" s="132"/>
      <c r="SHV3220" s="132"/>
      <c r="SHW3220" s="132"/>
      <c r="SHX3220" s="132"/>
      <c r="SHY3220" s="132"/>
      <c r="SHZ3220" s="132"/>
      <c r="SIA3220" s="132"/>
      <c r="SIB3220" s="132"/>
      <c r="SIC3220" s="132"/>
      <c r="SID3220" s="132"/>
      <c r="SIE3220" s="132"/>
      <c r="SIF3220" s="132"/>
      <c r="SIG3220" s="132"/>
      <c r="SIH3220" s="132"/>
      <c r="SII3220" s="132"/>
      <c r="SIJ3220" s="132"/>
      <c r="SIK3220" s="132"/>
      <c r="SIL3220" s="132"/>
      <c r="SIM3220" s="132"/>
      <c r="SIN3220" s="132"/>
      <c r="SIO3220" s="132"/>
      <c r="SIP3220" s="132"/>
      <c r="SIQ3220" s="132"/>
      <c r="SIR3220" s="132"/>
      <c r="SIS3220" s="132"/>
      <c r="SIT3220" s="132"/>
      <c r="SIU3220" s="132"/>
      <c r="SIV3220" s="132"/>
      <c r="SIW3220" s="132"/>
      <c r="SIX3220" s="132"/>
      <c r="SIY3220" s="132"/>
      <c r="SIZ3220" s="132"/>
      <c r="SJA3220" s="132"/>
      <c r="SJB3220" s="132"/>
      <c r="SJC3220" s="132"/>
      <c r="SJD3220" s="132"/>
      <c r="SJE3220" s="132"/>
      <c r="SJF3220" s="132"/>
      <c r="SJG3220" s="132"/>
      <c r="SJH3220" s="132"/>
      <c r="SJI3220" s="132"/>
      <c r="SJJ3220" s="132"/>
      <c r="SJK3220" s="132"/>
      <c r="SJL3220" s="132"/>
      <c r="SJM3220" s="132"/>
      <c r="SJN3220" s="132"/>
      <c r="SJO3220" s="132"/>
      <c r="SJP3220" s="132"/>
      <c r="SJQ3220" s="132"/>
      <c r="SJR3220" s="132"/>
      <c r="SJS3220" s="132"/>
      <c r="SJT3220" s="132"/>
      <c r="SJU3220" s="132"/>
      <c r="SJV3220" s="132"/>
      <c r="SJW3220" s="132"/>
      <c r="SJX3220" s="132"/>
      <c r="SJY3220" s="132"/>
      <c r="SJZ3220" s="132"/>
      <c r="SKA3220" s="132"/>
      <c r="SKB3220" s="132"/>
      <c r="SKC3220" s="132"/>
      <c r="SKD3220" s="132"/>
      <c r="SKE3220" s="132"/>
      <c r="SKF3220" s="132"/>
      <c r="SKG3220" s="132"/>
      <c r="SKH3220" s="132"/>
      <c r="SKI3220" s="132"/>
      <c r="SKJ3220" s="132"/>
      <c r="SKK3220" s="132"/>
      <c r="SKL3220" s="132"/>
      <c r="SKM3220" s="132"/>
      <c r="SKN3220" s="132"/>
      <c r="SKO3220" s="132"/>
      <c r="SKP3220" s="132"/>
      <c r="SKQ3220" s="132"/>
      <c r="SKR3220" s="132"/>
      <c r="SKS3220" s="132"/>
      <c r="SKT3220" s="132"/>
      <c r="SKU3220" s="132"/>
      <c r="SKV3220" s="132"/>
      <c r="SKW3220" s="132"/>
      <c r="SKX3220" s="132"/>
      <c r="SKY3220" s="132"/>
      <c r="SKZ3220" s="132"/>
      <c r="SLA3220" s="132"/>
      <c r="SLB3220" s="132"/>
      <c r="SLC3220" s="132"/>
      <c r="SLD3220" s="132"/>
      <c r="SLE3220" s="132"/>
      <c r="SLF3220" s="132"/>
      <c r="SLG3220" s="132"/>
      <c r="SLH3220" s="132"/>
      <c r="SLI3220" s="132"/>
      <c r="SLJ3220" s="132"/>
      <c r="SLK3220" s="132"/>
      <c r="SLL3220" s="132"/>
      <c r="SLM3220" s="132"/>
      <c r="SLN3220" s="132"/>
      <c r="SLO3220" s="132"/>
      <c r="SLP3220" s="132"/>
      <c r="SLQ3220" s="132"/>
      <c r="SLR3220" s="132"/>
      <c r="SLS3220" s="132"/>
      <c r="SLT3220" s="132"/>
      <c r="SLU3220" s="132"/>
      <c r="SLV3220" s="132"/>
      <c r="SLW3220" s="132"/>
      <c r="SLX3220" s="132"/>
      <c r="SLY3220" s="132"/>
      <c r="SLZ3220" s="132"/>
      <c r="SMA3220" s="132"/>
      <c r="SMB3220" s="132"/>
      <c r="SMC3220" s="132"/>
      <c r="SMD3220" s="132"/>
      <c r="SME3220" s="132"/>
      <c r="SMF3220" s="132"/>
      <c r="SMG3220" s="132"/>
      <c r="SMH3220" s="132"/>
      <c r="SMI3220" s="132"/>
      <c r="SMJ3220" s="132"/>
      <c r="SMK3220" s="132"/>
      <c r="SML3220" s="132"/>
      <c r="SMM3220" s="132"/>
      <c r="SMN3220" s="132"/>
      <c r="SMO3220" s="132"/>
      <c r="SMP3220" s="132"/>
      <c r="SMQ3220" s="132"/>
      <c r="SMR3220" s="132"/>
      <c r="SMS3220" s="132"/>
      <c r="SMT3220" s="132"/>
      <c r="SMU3220" s="132"/>
      <c r="SMV3220" s="132"/>
      <c r="SMW3220" s="132"/>
      <c r="SMX3220" s="132"/>
      <c r="SMY3220" s="132"/>
      <c r="SMZ3220" s="132"/>
      <c r="SNA3220" s="132"/>
      <c r="SNB3220" s="132"/>
      <c r="SNC3220" s="132"/>
      <c r="SND3220" s="132"/>
      <c r="SNE3220" s="132"/>
      <c r="SNF3220" s="132"/>
      <c r="SNG3220" s="132"/>
      <c r="SNH3220" s="132"/>
      <c r="SNI3220" s="132"/>
      <c r="SNJ3220" s="132"/>
      <c r="SNK3220" s="132"/>
      <c r="SNL3220" s="132"/>
      <c r="SNM3220" s="132"/>
      <c r="SNN3220" s="132"/>
      <c r="SNO3220" s="132"/>
      <c r="SNP3220" s="132"/>
      <c r="SNQ3220" s="132"/>
      <c r="SNR3220" s="132"/>
      <c r="SNS3220" s="132"/>
      <c r="SNT3220" s="132"/>
      <c r="SNU3220" s="132"/>
      <c r="SNV3220" s="132"/>
      <c r="SNW3220" s="132"/>
      <c r="SNX3220" s="132"/>
      <c r="SNY3220" s="132"/>
      <c r="SNZ3220" s="132"/>
      <c r="SOA3220" s="132"/>
      <c r="SOB3220" s="132"/>
      <c r="SOC3220" s="132"/>
      <c r="SOD3220" s="132"/>
      <c r="SOE3220" s="132"/>
      <c r="SOF3220" s="132"/>
      <c r="SOG3220" s="132"/>
      <c r="SOH3220" s="132"/>
      <c r="SOI3220" s="132"/>
      <c r="SOJ3220" s="132"/>
      <c r="SOK3220" s="132"/>
      <c r="SOL3220" s="132"/>
      <c r="SOM3220" s="132"/>
      <c r="SON3220" s="132"/>
      <c r="SOO3220" s="132"/>
      <c r="SOP3220" s="132"/>
      <c r="SOQ3220" s="132"/>
      <c r="SOR3220" s="132"/>
      <c r="SOS3220" s="132"/>
      <c r="SOT3220" s="132"/>
      <c r="SOU3220" s="132"/>
      <c r="SOV3220" s="132"/>
      <c r="SOW3220" s="132"/>
      <c r="SOX3220" s="132"/>
      <c r="SOY3220" s="132"/>
      <c r="SOZ3220" s="132"/>
      <c r="SPA3220" s="132"/>
      <c r="SPB3220" s="132"/>
      <c r="SPC3220" s="132"/>
      <c r="SPD3220" s="132"/>
      <c r="SPE3220" s="132"/>
      <c r="SPF3220" s="132"/>
      <c r="SPG3220" s="132"/>
      <c r="SPH3220" s="132"/>
      <c r="SPI3220" s="132"/>
      <c r="SPJ3220" s="132"/>
      <c r="SPK3220" s="132"/>
      <c r="SPL3220" s="132"/>
      <c r="SPM3220" s="132"/>
      <c r="SPN3220" s="132"/>
      <c r="SPO3220" s="132"/>
      <c r="SPP3220" s="132"/>
      <c r="SPQ3220" s="132"/>
      <c r="SPR3220" s="132"/>
      <c r="SPS3220" s="132"/>
      <c r="SPT3220" s="132"/>
      <c r="SPU3220" s="132"/>
      <c r="SPV3220" s="132"/>
      <c r="SPW3220" s="132"/>
      <c r="SPX3220" s="132"/>
      <c r="SPY3220" s="132"/>
      <c r="SPZ3220" s="132"/>
      <c r="SQA3220" s="132"/>
      <c r="SQB3220" s="132"/>
      <c r="SQC3220" s="132"/>
      <c r="SQD3220" s="132"/>
      <c r="SQE3220" s="132"/>
      <c r="SQF3220" s="132"/>
      <c r="SQG3220" s="132"/>
      <c r="SQH3220" s="132"/>
      <c r="SQI3220" s="132"/>
      <c r="SQJ3220" s="132"/>
      <c r="SQK3220" s="132"/>
      <c r="SQL3220" s="132"/>
      <c r="SQM3220" s="132"/>
      <c r="SQN3220" s="132"/>
      <c r="SQO3220" s="132"/>
      <c r="SQP3220" s="132"/>
      <c r="SQQ3220" s="132"/>
      <c r="SQR3220" s="132"/>
      <c r="SQS3220" s="132"/>
      <c r="SQT3220" s="132"/>
      <c r="SQU3220" s="132"/>
      <c r="SQV3220" s="132"/>
      <c r="SQW3220" s="132"/>
      <c r="SQX3220" s="132"/>
      <c r="SQY3220" s="132"/>
      <c r="SQZ3220" s="132"/>
      <c r="SRA3220" s="132"/>
      <c r="SRB3220" s="132"/>
      <c r="SRC3220" s="132"/>
      <c r="SRD3220" s="132"/>
      <c r="SRE3220" s="132"/>
      <c r="SRF3220" s="132"/>
      <c r="SRG3220" s="132"/>
      <c r="SRH3220" s="132"/>
      <c r="SRI3220" s="132"/>
      <c r="SRJ3220" s="132"/>
      <c r="SRK3220" s="132"/>
      <c r="SRL3220" s="132"/>
      <c r="SRM3220" s="132"/>
      <c r="SRN3220" s="132"/>
      <c r="SRO3220" s="132"/>
      <c r="SRP3220" s="132"/>
      <c r="SRQ3220" s="132"/>
      <c r="SRR3220" s="132"/>
      <c r="SRS3220" s="132"/>
      <c r="SRT3220" s="132"/>
      <c r="SRU3220" s="132"/>
      <c r="SRV3220" s="132"/>
      <c r="SRW3220" s="132"/>
      <c r="SRX3220" s="132"/>
      <c r="SRY3220" s="132"/>
      <c r="SRZ3220" s="132"/>
      <c r="SSA3220" s="132"/>
      <c r="SSB3220" s="132"/>
      <c r="SSC3220" s="132"/>
      <c r="SSD3220" s="132"/>
      <c r="SSE3220" s="132"/>
      <c r="SSF3220" s="132"/>
      <c r="SSG3220" s="132"/>
      <c r="SSH3220" s="132"/>
      <c r="SSI3220" s="132"/>
      <c r="SSJ3220" s="132"/>
      <c r="SSK3220" s="132"/>
      <c r="SSL3220" s="132"/>
      <c r="SSM3220" s="132"/>
      <c r="SSN3220" s="132"/>
      <c r="SSO3220" s="132"/>
      <c r="SSP3220" s="132"/>
      <c r="SSQ3220" s="132"/>
      <c r="SSR3220" s="132"/>
      <c r="SSS3220" s="132"/>
      <c r="SST3220" s="132"/>
      <c r="SSU3220" s="132"/>
      <c r="SSV3220" s="132"/>
      <c r="SSW3220" s="132"/>
      <c r="SSX3220" s="132"/>
      <c r="SSY3220" s="132"/>
      <c r="SSZ3220" s="132"/>
      <c r="STA3220" s="132"/>
      <c r="STB3220" s="132"/>
      <c r="STC3220" s="132"/>
      <c r="STD3220" s="132"/>
      <c r="STE3220" s="132"/>
      <c r="STF3220" s="132"/>
      <c r="STG3220" s="132"/>
      <c r="STH3220" s="132"/>
      <c r="STI3220" s="132"/>
      <c r="STJ3220" s="132"/>
      <c r="STK3220" s="132"/>
      <c r="STL3220" s="132"/>
      <c r="STM3220" s="132"/>
      <c r="STN3220" s="132"/>
      <c r="STO3220" s="132"/>
      <c r="STP3220" s="132"/>
      <c r="STQ3220" s="132"/>
      <c r="STR3220" s="132"/>
      <c r="STS3220" s="132"/>
      <c r="STT3220" s="132"/>
      <c r="STU3220" s="132"/>
      <c r="STV3220" s="132"/>
      <c r="STW3220" s="132"/>
      <c r="STX3220" s="132"/>
      <c r="STY3220" s="132"/>
      <c r="STZ3220" s="132"/>
      <c r="SUA3220" s="132"/>
      <c r="SUB3220" s="132"/>
      <c r="SUC3220" s="132"/>
      <c r="SUD3220" s="132"/>
      <c r="SUE3220" s="132"/>
      <c r="SUF3220" s="132"/>
      <c r="SUG3220" s="132"/>
      <c r="SUH3220" s="132"/>
      <c r="SUI3220" s="132"/>
      <c r="SUJ3220" s="132"/>
      <c r="SUK3220" s="132"/>
      <c r="SUL3220" s="132"/>
      <c r="SUM3220" s="132"/>
      <c r="SUN3220" s="132"/>
      <c r="SUO3220" s="132"/>
      <c r="SUP3220" s="132"/>
      <c r="SUQ3220" s="132"/>
      <c r="SUR3220" s="132"/>
      <c r="SUS3220" s="132"/>
      <c r="SUT3220" s="132"/>
      <c r="SUU3220" s="132"/>
      <c r="SUV3220" s="132"/>
      <c r="SUW3220" s="132"/>
      <c r="SUX3220" s="132"/>
      <c r="SUY3220" s="132"/>
      <c r="SUZ3220" s="132"/>
      <c r="SVA3220" s="132"/>
      <c r="SVB3220" s="132"/>
      <c r="SVC3220" s="132"/>
      <c r="SVD3220" s="132"/>
      <c r="SVE3220" s="132"/>
      <c r="SVF3220" s="132"/>
      <c r="SVG3220" s="132"/>
      <c r="SVH3220" s="132"/>
      <c r="SVI3220" s="132"/>
      <c r="SVJ3220" s="132"/>
      <c r="SVK3220" s="132"/>
      <c r="SVL3220" s="132"/>
      <c r="SVM3220" s="132"/>
      <c r="SVN3220" s="132"/>
      <c r="SVO3220" s="132"/>
      <c r="SVP3220" s="132"/>
      <c r="SVQ3220" s="132"/>
      <c r="SVR3220" s="132"/>
      <c r="SVS3220" s="132"/>
      <c r="SVT3220" s="132"/>
      <c r="SVU3220" s="132"/>
      <c r="SVV3220" s="132"/>
      <c r="SVW3220" s="132"/>
      <c r="SVX3220" s="132"/>
      <c r="SVY3220" s="132"/>
      <c r="SVZ3220" s="132"/>
      <c r="SWA3220" s="132"/>
      <c r="SWB3220" s="132"/>
      <c r="SWC3220" s="132"/>
      <c r="SWD3220" s="132"/>
      <c r="SWE3220" s="132"/>
      <c r="SWF3220" s="132"/>
      <c r="SWG3220" s="132"/>
      <c r="SWH3220" s="132"/>
      <c r="SWI3220" s="132"/>
      <c r="SWJ3220" s="132"/>
      <c r="SWK3220" s="132"/>
      <c r="SWL3220" s="132"/>
      <c r="SWM3220" s="132"/>
      <c r="SWN3220" s="132"/>
      <c r="SWO3220" s="132"/>
      <c r="SWP3220" s="132"/>
      <c r="SWQ3220" s="132"/>
      <c r="SWR3220" s="132"/>
      <c r="SWS3220" s="132"/>
      <c r="SWT3220" s="132"/>
      <c r="SWU3220" s="132"/>
      <c r="SWV3220" s="132"/>
      <c r="SWW3220" s="132"/>
      <c r="SWX3220" s="132"/>
      <c r="SWY3220" s="132"/>
      <c r="SWZ3220" s="132"/>
      <c r="SXA3220" s="132"/>
      <c r="SXB3220" s="132"/>
      <c r="SXC3220" s="132"/>
      <c r="SXD3220" s="132"/>
      <c r="SXE3220" s="132"/>
      <c r="SXF3220" s="132"/>
      <c r="SXG3220" s="132"/>
      <c r="SXH3220" s="132"/>
      <c r="SXI3220" s="132"/>
      <c r="SXJ3220" s="132"/>
      <c r="SXK3220" s="132"/>
      <c r="SXL3220" s="132"/>
      <c r="SXM3220" s="132"/>
      <c r="SXN3220" s="132"/>
      <c r="SXO3220" s="132"/>
      <c r="SXP3220" s="132"/>
      <c r="SXQ3220" s="132"/>
      <c r="SXR3220" s="132"/>
      <c r="SXS3220" s="132"/>
      <c r="SXT3220" s="132"/>
      <c r="SXU3220" s="132"/>
      <c r="SXV3220" s="132"/>
      <c r="SXW3220" s="132"/>
      <c r="SXX3220" s="132"/>
      <c r="SXY3220" s="132"/>
      <c r="SXZ3220" s="132"/>
      <c r="SYA3220" s="132"/>
      <c r="SYB3220" s="132"/>
      <c r="SYC3220" s="132"/>
      <c r="SYD3220" s="132"/>
      <c r="SYE3220" s="132"/>
      <c r="SYF3220" s="132"/>
      <c r="SYG3220" s="132"/>
      <c r="SYH3220" s="132"/>
      <c r="SYI3220" s="132"/>
      <c r="SYJ3220" s="132"/>
      <c r="SYK3220" s="132"/>
      <c r="SYL3220" s="132"/>
      <c r="SYM3220" s="132"/>
      <c r="SYN3220" s="132"/>
      <c r="SYO3220" s="132"/>
      <c r="SYP3220" s="132"/>
      <c r="SYQ3220" s="132"/>
      <c r="SYR3220" s="132"/>
      <c r="SYS3220" s="132"/>
      <c r="SYT3220" s="132"/>
      <c r="SYU3220" s="132"/>
      <c r="SYV3220" s="132"/>
      <c r="SYW3220" s="132"/>
      <c r="SYX3220" s="132"/>
      <c r="SYY3220" s="132"/>
      <c r="SYZ3220" s="132"/>
      <c r="SZA3220" s="132"/>
      <c r="SZB3220" s="132"/>
      <c r="SZC3220" s="132"/>
      <c r="SZD3220" s="132"/>
      <c r="SZE3220" s="132"/>
      <c r="SZF3220" s="132"/>
      <c r="SZG3220" s="132"/>
      <c r="SZH3220" s="132"/>
      <c r="SZI3220" s="132"/>
      <c r="SZJ3220" s="132"/>
      <c r="SZK3220" s="132"/>
      <c r="SZL3220" s="132"/>
      <c r="SZM3220" s="132"/>
      <c r="SZN3220" s="132"/>
      <c r="SZO3220" s="132"/>
      <c r="SZP3220" s="132"/>
      <c r="SZQ3220" s="132"/>
      <c r="SZR3220" s="132"/>
      <c r="SZS3220" s="132"/>
      <c r="SZT3220" s="132"/>
      <c r="SZU3220" s="132"/>
      <c r="SZV3220" s="132"/>
      <c r="SZW3220" s="132"/>
      <c r="SZX3220" s="132"/>
      <c r="SZY3220" s="132"/>
      <c r="SZZ3220" s="132"/>
      <c r="TAA3220" s="132"/>
      <c r="TAB3220" s="132"/>
      <c r="TAC3220" s="132"/>
      <c r="TAD3220" s="132"/>
      <c r="TAE3220" s="132"/>
      <c r="TAF3220" s="132"/>
      <c r="TAG3220" s="132"/>
      <c r="TAH3220" s="132"/>
      <c r="TAI3220" s="132"/>
      <c r="TAJ3220" s="132"/>
      <c r="TAK3220" s="132"/>
      <c r="TAL3220" s="132"/>
      <c r="TAM3220" s="132"/>
      <c r="TAN3220" s="132"/>
      <c r="TAO3220" s="132"/>
      <c r="TAP3220" s="132"/>
      <c r="TAQ3220" s="132"/>
      <c r="TAR3220" s="132"/>
      <c r="TAS3220" s="132"/>
      <c r="TAT3220" s="132"/>
      <c r="TAU3220" s="132"/>
      <c r="TAV3220" s="132"/>
      <c r="TAW3220" s="132"/>
      <c r="TAX3220" s="132"/>
      <c r="TAY3220" s="132"/>
      <c r="TAZ3220" s="132"/>
      <c r="TBA3220" s="132"/>
      <c r="TBB3220" s="132"/>
      <c r="TBC3220" s="132"/>
      <c r="TBD3220" s="132"/>
      <c r="TBE3220" s="132"/>
      <c r="TBF3220" s="132"/>
      <c r="TBG3220" s="132"/>
      <c r="TBH3220" s="132"/>
      <c r="TBI3220" s="132"/>
      <c r="TBJ3220" s="132"/>
      <c r="TBK3220" s="132"/>
      <c r="TBL3220" s="132"/>
      <c r="TBM3220" s="132"/>
      <c r="TBN3220" s="132"/>
      <c r="TBO3220" s="132"/>
      <c r="TBP3220" s="132"/>
      <c r="TBQ3220" s="132"/>
      <c r="TBR3220" s="132"/>
      <c r="TBS3220" s="132"/>
      <c r="TBT3220" s="132"/>
      <c r="TBU3220" s="132"/>
      <c r="TBV3220" s="132"/>
      <c r="TBW3220" s="132"/>
      <c r="TBX3220" s="132"/>
      <c r="TBY3220" s="132"/>
      <c r="TBZ3220" s="132"/>
      <c r="TCA3220" s="132"/>
      <c r="TCB3220" s="132"/>
      <c r="TCC3220" s="132"/>
      <c r="TCD3220" s="132"/>
      <c r="TCE3220" s="132"/>
      <c r="TCF3220" s="132"/>
      <c r="TCG3220" s="132"/>
      <c r="TCH3220" s="132"/>
      <c r="TCI3220" s="132"/>
      <c r="TCJ3220" s="132"/>
      <c r="TCK3220" s="132"/>
      <c r="TCL3220" s="132"/>
      <c r="TCM3220" s="132"/>
      <c r="TCN3220" s="132"/>
      <c r="TCO3220" s="132"/>
      <c r="TCP3220" s="132"/>
      <c r="TCQ3220" s="132"/>
      <c r="TCR3220" s="132"/>
      <c r="TCS3220" s="132"/>
      <c r="TCT3220" s="132"/>
      <c r="TCU3220" s="132"/>
      <c r="TCV3220" s="132"/>
      <c r="TCW3220" s="132"/>
      <c r="TCX3220" s="132"/>
      <c r="TCY3220" s="132"/>
      <c r="TCZ3220" s="132"/>
      <c r="TDA3220" s="132"/>
      <c r="TDB3220" s="132"/>
      <c r="TDC3220" s="132"/>
      <c r="TDD3220" s="132"/>
      <c r="TDE3220" s="132"/>
      <c r="TDF3220" s="132"/>
      <c r="TDG3220" s="132"/>
      <c r="TDH3220" s="132"/>
      <c r="TDI3220" s="132"/>
      <c r="TDJ3220" s="132"/>
      <c r="TDK3220" s="132"/>
      <c r="TDL3220" s="132"/>
      <c r="TDM3220" s="132"/>
      <c r="TDN3220" s="132"/>
      <c r="TDO3220" s="132"/>
      <c r="TDP3220" s="132"/>
      <c r="TDQ3220" s="132"/>
      <c r="TDR3220" s="132"/>
      <c r="TDS3220" s="132"/>
      <c r="TDT3220" s="132"/>
      <c r="TDU3220" s="132"/>
      <c r="TDV3220" s="132"/>
      <c r="TDW3220" s="132"/>
      <c r="TDX3220" s="132"/>
      <c r="TDY3220" s="132"/>
      <c r="TDZ3220" s="132"/>
      <c r="TEA3220" s="132"/>
      <c r="TEB3220" s="132"/>
      <c r="TEC3220" s="132"/>
      <c r="TED3220" s="132"/>
      <c r="TEE3220" s="132"/>
      <c r="TEF3220" s="132"/>
      <c r="TEG3220" s="132"/>
      <c r="TEH3220" s="132"/>
      <c r="TEI3220" s="132"/>
      <c r="TEJ3220" s="132"/>
      <c r="TEK3220" s="132"/>
      <c r="TEL3220" s="132"/>
      <c r="TEM3220" s="132"/>
      <c r="TEN3220" s="132"/>
      <c r="TEO3220" s="132"/>
      <c r="TEP3220" s="132"/>
      <c r="TEQ3220" s="132"/>
      <c r="TER3220" s="132"/>
      <c r="TES3220" s="132"/>
      <c r="TET3220" s="132"/>
      <c r="TEU3220" s="132"/>
      <c r="TEV3220" s="132"/>
      <c r="TEW3220" s="132"/>
      <c r="TEX3220" s="132"/>
      <c r="TEY3220" s="132"/>
      <c r="TEZ3220" s="132"/>
      <c r="TFA3220" s="132"/>
      <c r="TFB3220" s="132"/>
      <c r="TFC3220" s="132"/>
      <c r="TFD3220" s="132"/>
      <c r="TFE3220" s="132"/>
      <c r="TFF3220" s="132"/>
      <c r="TFG3220" s="132"/>
      <c r="TFH3220" s="132"/>
      <c r="TFI3220" s="132"/>
      <c r="TFJ3220" s="132"/>
      <c r="TFK3220" s="132"/>
      <c r="TFL3220" s="132"/>
      <c r="TFM3220" s="132"/>
      <c r="TFN3220" s="132"/>
      <c r="TFO3220" s="132"/>
      <c r="TFP3220" s="132"/>
      <c r="TFQ3220" s="132"/>
      <c r="TFR3220" s="132"/>
      <c r="TFS3220" s="132"/>
      <c r="TFT3220" s="132"/>
      <c r="TFU3220" s="132"/>
      <c r="TFV3220" s="132"/>
      <c r="TFW3220" s="132"/>
      <c r="TFX3220" s="132"/>
      <c r="TFY3220" s="132"/>
      <c r="TFZ3220" s="132"/>
      <c r="TGA3220" s="132"/>
      <c r="TGB3220" s="132"/>
      <c r="TGC3220" s="132"/>
      <c r="TGD3220" s="132"/>
      <c r="TGE3220" s="132"/>
      <c r="TGF3220" s="132"/>
      <c r="TGG3220" s="132"/>
      <c r="TGH3220" s="132"/>
      <c r="TGI3220" s="132"/>
      <c r="TGJ3220" s="132"/>
      <c r="TGK3220" s="132"/>
      <c r="TGL3220" s="132"/>
      <c r="TGM3220" s="132"/>
      <c r="TGN3220" s="132"/>
      <c r="TGO3220" s="132"/>
      <c r="TGP3220" s="132"/>
      <c r="TGQ3220" s="132"/>
      <c r="TGR3220" s="132"/>
      <c r="TGS3220" s="132"/>
      <c r="TGT3220" s="132"/>
      <c r="TGU3220" s="132"/>
      <c r="TGV3220" s="132"/>
      <c r="TGW3220" s="132"/>
      <c r="TGX3220" s="132"/>
      <c r="TGY3220" s="132"/>
      <c r="TGZ3220" s="132"/>
      <c r="THA3220" s="132"/>
      <c r="THB3220" s="132"/>
      <c r="THC3220" s="132"/>
      <c r="THD3220" s="132"/>
      <c r="THE3220" s="132"/>
      <c r="THF3220" s="132"/>
      <c r="THG3220" s="132"/>
      <c r="THH3220" s="132"/>
      <c r="THI3220" s="132"/>
      <c r="THJ3220" s="132"/>
      <c r="THK3220" s="132"/>
      <c r="THL3220" s="132"/>
      <c r="THM3220" s="132"/>
      <c r="THN3220" s="132"/>
      <c r="THO3220" s="132"/>
      <c r="THP3220" s="132"/>
      <c r="THQ3220" s="132"/>
      <c r="THR3220" s="132"/>
      <c r="THS3220" s="132"/>
      <c r="THT3220" s="132"/>
      <c r="THU3220" s="132"/>
      <c r="THV3220" s="132"/>
      <c r="THW3220" s="132"/>
      <c r="THX3220" s="132"/>
      <c r="THY3220" s="132"/>
      <c r="THZ3220" s="132"/>
      <c r="TIA3220" s="132"/>
      <c r="TIB3220" s="132"/>
      <c r="TIC3220" s="132"/>
      <c r="TID3220" s="132"/>
      <c r="TIE3220" s="132"/>
      <c r="TIF3220" s="132"/>
      <c r="TIG3220" s="132"/>
      <c r="TIH3220" s="132"/>
      <c r="TII3220" s="132"/>
      <c r="TIJ3220" s="132"/>
      <c r="TIK3220" s="132"/>
      <c r="TIL3220" s="132"/>
      <c r="TIM3220" s="132"/>
      <c r="TIN3220" s="132"/>
      <c r="TIO3220" s="132"/>
      <c r="TIP3220" s="132"/>
      <c r="TIQ3220" s="132"/>
      <c r="TIR3220" s="132"/>
      <c r="TIS3220" s="132"/>
      <c r="TIT3220" s="132"/>
      <c r="TIU3220" s="132"/>
      <c r="TIV3220" s="132"/>
      <c r="TIW3220" s="132"/>
      <c r="TIX3220" s="132"/>
      <c r="TIY3220" s="132"/>
      <c r="TIZ3220" s="132"/>
      <c r="TJA3220" s="132"/>
      <c r="TJB3220" s="132"/>
      <c r="TJC3220" s="132"/>
      <c r="TJD3220" s="132"/>
      <c r="TJE3220" s="132"/>
      <c r="TJF3220" s="132"/>
      <c r="TJG3220" s="132"/>
      <c r="TJH3220" s="132"/>
      <c r="TJI3220" s="132"/>
      <c r="TJJ3220" s="132"/>
      <c r="TJK3220" s="132"/>
      <c r="TJL3220" s="132"/>
      <c r="TJM3220" s="132"/>
      <c r="TJN3220" s="132"/>
      <c r="TJO3220" s="132"/>
      <c r="TJP3220" s="132"/>
      <c r="TJQ3220" s="132"/>
      <c r="TJR3220" s="132"/>
      <c r="TJS3220" s="132"/>
      <c r="TJT3220" s="132"/>
      <c r="TJU3220" s="132"/>
      <c r="TJV3220" s="132"/>
      <c r="TJW3220" s="132"/>
      <c r="TJX3220" s="132"/>
      <c r="TJY3220" s="132"/>
      <c r="TJZ3220" s="132"/>
      <c r="TKA3220" s="132"/>
      <c r="TKB3220" s="132"/>
      <c r="TKC3220" s="132"/>
      <c r="TKD3220" s="132"/>
      <c r="TKE3220" s="132"/>
      <c r="TKF3220" s="132"/>
      <c r="TKG3220" s="132"/>
      <c r="TKH3220" s="132"/>
      <c r="TKI3220" s="132"/>
      <c r="TKJ3220" s="132"/>
      <c r="TKK3220" s="132"/>
      <c r="TKL3220" s="132"/>
      <c r="TKM3220" s="132"/>
      <c r="TKN3220" s="132"/>
      <c r="TKO3220" s="132"/>
      <c r="TKP3220" s="132"/>
      <c r="TKQ3220" s="132"/>
      <c r="TKR3220" s="132"/>
      <c r="TKS3220" s="132"/>
      <c r="TKT3220" s="132"/>
      <c r="TKU3220" s="132"/>
      <c r="TKV3220" s="132"/>
      <c r="TKW3220" s="132"/>
      <c r="TKX3220" s="132"/>
      <c r="TKY3220" s="132"/>
      <c r="TKZ3220" s="132"/>
      <c r="TLA3220" s="132"/>
      <c r="TLB3220" s="132"/>
      <c r="TLC3220" s="132"/>
      <c r="TLD3220" s="132"/>
      <c r="TLE3220" s="132"/>
      <c r="TLF3220" s="132"/>
      <c r="TLG3220" s="132"/>
      <c r="TLH3220" s="132"/>
      <c r="TLI3220" s="132"/>
      <c r="TLJ3220" s="132"/>
      <c r="TLK3220" s="132"/>
      <c r="TLL3220" s="132"/>
      <c r="TLM3220" s="132"/>
      <c r="TLN3220" s="132"/>
      <c r="TLO3220" s="132"/>
      <c r="TLP3220" s="132"/>
      <c r="TLQ3220" s="132"/>
      <c r="TLR3220" s="132"/>
      <c r="TLS3220" s="132"/>
      <c r="TLT3220" s="132"/>
      <c r="TLU3220" s="132"/>
      <c r="TLV3220" s="132"/>
      <c r="TLW3220" s="132"/>
      <c r="TLX3220" s="132"/>
      <c r="TLY3220" s="132"/>
      <c r="TLZ3220" s="132"/>
      <c r="TMA3220" s="132"/>
      <c r="TMB3220" s="132"/>
      <c r="TMC3220" s="132"/>
      <c r="TMD3220" s="132"/>
      <c r="TME3220" s="132"/>
      <c r="TMF3220" s="132"/>
      <c r="TMG3220" s="132"/>
      <c r="TMH3220" s="132"/>
      <c r="TMI3220" s="132"/>
      <c r="TMJ3220" s="132"/>
      <c r="TMK3220" s="132"/>
      <c r="TML3220" s="132"/>
      <c r="TMM3220" s="132"/>
      <c r="TMN3220" s="132"/>
      <c r="TMO3220" s="132"/>
      <c r="TMP3220" s="132"/>
      <c r="TMQ3220" s="132"/>
      <c r="TMR3220" s="132"/>
      <c r="TMS3220" s="132"/>
      <c r="TMT3220" s="132"/>
      <c r="TMU3220" s="132"/>
      <c r="TMV3220" s="132"/>
      <c r="TMW3220" s="132"/>
      <c r="TMX3220" s="132"/>
      <c r="TMY3220" s="132"/>
      <c r="TMZ3220" s="132"/>
      <c r="TNA3220" s="132"/>
      <c r="TNB3220" s="132"/>
      <c r="TNC3220" s="132"/>
      <c r="TND3220" s="132"/>
      <c r="TNE3220" s="132"/>
      <c r="TNF3220" s="132"/>
      <c r="TNG3220" s="132"/>
      <c r="TNH3220" s="132"/>
      <c r="TNI3220" s="132"/>
      <c r="TNJ3220" s="132"/>
      <c r="TNK3220" s="132"/>
      <c r="TNL3220" s="132"/>
      <c r="TNM3220" s="132"/>
      <c r="TNN3220" s="132"/>
      <c r="TNO3220" s="132"/>
      <c r="TNP3220" s="132"/>
      <c r="TNQ3220" s="132"/>
      <c r="TNR3220" s="132"/>
      <c r="TNS3220" s="132"/>
      <c r="TNT3220" s="132"/>
      <c r="TNU3220" s="132"/>
      <c r="TNV3220" s="132"/>
      <c r="TNW3220" s="132"/>
      <c r="TNX3220" s="132"/>
      <c r="TNY3220" s="132"/>
      <c r="TNZ3220" s="132"/>
      <c r="TOA3220" s="132"/>
      <c r="TOB3220" s="132"/>
      <c r="TOC3220" s="132"/>
      <c r="TOD3220" s="132"/>
      <c r="TOE3220" s="132"/>
      <c r="TOF3220" s="132"/>
      <c r="TOG3220" s="132"/>
      <c r="TOH3220" s="132"/>
      <c r="TOI3220" s="132"/>
      <c r="TOJ3220" s="132"/>
      <c r="TOK3220" s="132"/>
      <c r="TOL3220" s="132"/>
      <c r="TOM3220" s="132"/>
      <c r="TON3220" s="132"/>
      <c r="TOO3220" s="132"/>
      <c r="TOP3220" s="132"/>
      <c r="TOQ3220" s="132"/>
      <c r="TOR3220" s="132"/>
      <c r="TOS3220" s="132"/>
      <c r="TOT3220" s="132"/>
      <c r="TOU3220" s="132"/>
      <c r="TOV3220" s="132"/>
      <c r="TOW3220" s="132"/>
      <c r="TOX3220" s="132"/>
      <c r="TOY3220" s="132"/>
      <c r="TOZ3220" s="132"/>
      <c r="TPA3220" s="132"/>
      <c r="TPB3220" s="132"/>
      <c r="TPC3220" s="132"/>
      <c r="TPD3220" s="132"/>
      <c r="TPE3220" s="132"/>
      <c r="TPF3220" s="132"/>
      <c r="TPG3220" s="132"/>
      <c r="TPH3220" s="132"/>
      <c r="TPI3220" s="132"/>
      <c r="TPJ3220" s="132"/>
      <c r="TPK3220" s="132"/>
      <c r="TPL3220" s="132"/>
      <c r="TPM3220" s="132"/>
      <c r="TPN3220" s="132"/>
      <c r="TPO3220" s="132"/>
      <c r="TPP3220" s="132"/>
      <c r="TPQ3220" s="132"/>
      <c r="TPR3220" s="132"/>
      <c r="TPS3220" s="132"/>
      <c r="TPT3220" s="132"/>
      <c r="TPU3220" s="132"/>
      <c r="TPV3220" s="132"/>
      <c r="TPW3220" s="132"/>
      <c r="TPX3220" s="132"/>
      <c r="TPY3220" s="132"/>
      <c r="TPZ3220" s="132"/>
      <c r="TQA3220" s="132"/>
      <c r="TQB3220" s="132"/>
      <c r="TQC3220" s="132"/>
      <c r="TQD3220" s="132"/>
      <c r="TQE3220" s="132"/>
      <c r="TQF3220" s="132"/>
      <c r="TQG3220" s="132"/>
      <c r="TQH3220" s="132"/>
      <c r="TQI3220" s="132"/>
      <c r="TQJ3220" s="132"/>
      <c r="TQK3220" s="132"/>
      <c r="TQL3220" s="132"/>
      <c r="TQM3220" s="132"/>
      <c r="TQN3220" s="132"/>
      <c r="TQO3220" s="132"/>
      <c r="TQP3220" s="132"/>
      <c r="TQQ3220" s="132"/>
      <c r="TQR3220" s="132"/>
      <c r="TQS3220" s="132"/>
      <c r="TQT3220" s="132"/>
      <c r="TQU3220" s="132"/>
      <c r="TQV3220" s="132"/>
      <c r="TQW3220" s="132"/>
      <c r="TQX3220" s="132"/>
      <c r="TQY3220" s="132"/>
      <c r="TQZ3220" s="132"/>
      <c r="TRA3220" s="132"/>
      <c r="TRB3220" s="132"/>
      <c r="TRC3220" s="132"/>
      <c r="TRD3220" s="132"/>
      <c r="TRE3220" s="132"/>
      <c r="TRF3220" s="132"/>
      <c r="TRG3220" s="132"/>
      <c r="TRH3220" s="132"/>
      <c r="TRI3220" s="132"/>
      <c r="TRJ3220" s="132"/>
      <c r="TRK3220" s="132"/>
      <c r="TRL3220" s="132"/>
      <c r="TRM3220" s="132"/>
      <c r="TRN3220" s="132"/>
      <c r="TRO3220" s="132"/>
      <c r="TRP3220" s="132"/>
      <c r="TRQ3220" s="132"/>
      <c r="TRR3220" s="132"/>
      <c r="TRS3220" s="132"/>
      <c r="TRT3220" s="132"/>
      <c r="TRU3220" s="132"/>
      <c r="TRV3220" s="132"/>
      <c r="TRW3220" s="132"/>
      <c r="TRX3220" s="132"/>
      <c r="TRY3220" s="132"/>
      <c r="TRZ3220" s="132"/>
      <c r="TSA3220" s="132"/>
      <c r="TSB3220" s="132"/>
      <c r="TSC3220" s="132"/>
      <c r="TSD3220" s="132"/>
      <c r="TSE3220" s="132"/>
      <c r="TSF3220" s="132"/>
      <c r="TSG3220" s="132"/>
      <c r="TSH3220" s="132"/>
      <c r="TSI3220" s="132"/>
      <c r="TSJ3220" s="132"/>
      <c r="TSK3220" s="132"/>
      <c r="TSL3220" s="132"/>
      <c r="TSM3220" s="132"/>
      <c r="TSN3220" s="132"/>
      <c r="TSO3220" s="132"/>
      <c r="TSP3220" s="132"/>
      <c r="TSQ3220" s="132"/>
      <c r="TSR3220" s="132"/>
      <c r="TSS3220" s="132"/>
      <c r="TST3220" s="132"/>
      <c r="TSU3220" s="132"/>
      <c r="TSV3220" s="132"/>
      <c r="TSW3220" s="132"/>
      <c r="TSX3220" s="132"/>
      <c r="TSY3220" s="132"/>
      <c r="TSZ3220" s="132"/>
      <c r="TTA3220" s="132"/>
      <c r="TTB3220" s="132"/>
      <c r="TTC3220" s="132"/>
      <c r="TTD3220" s="132"/>
      <c r="TTE3220" s="132"/>
      <c r="TTF3220" s="132"/>
      <c r="TTG3220" s="132"/>
      <c r="TTH3220" s="132"/>
      <c r="TTI3220" s="132"/>
      <c r="TTJ3220" s="132"/>
      <c r="TTK3220" s="132"/>
      <c r="TTL3220" s="132"/>
      <c r="TTM3220" s="132"/>
      <c r="TTN3220" s="132"/>
      <c r="TTO3220" s="132"/>
      <c r="TTP3220" s="132"/>
      <c r="TTQ3220" s="132"/>
      <c r="TTR3220" s="132"/>
      <c r="TTS3220" s="132"/>
      <c r="TTT3220" s="132"/>
      <c r="TTU3220" s="132"/>
      <c r="TTV3220" s="132"/>
      <c r="TTW3220" s="132"/>
      <c r="TTX3220" s="132"/>
      <c r="TTY3220" s="132"/>
      <c r="TTZ3220" s="132"/>
      <c r="TUA3220" s="132"/>
      <c r="TUB3220" s="132"/>
      <c r="TUC3220" s="132"/>
      <c r="TUD3220" s="132"/>
      <c r="TUE3220" s="132"/>
      <c r="TUF3220" s="132"/>
      <c r="TUG3220" s="132"/>
      <c r="TUH3220" s="132"/>
      <c r="TUI3220" s="132"/>
      <c r="TUJ3220" s="132"/>
      <c r="TUK3220" s="132"/>
      <c r="TUL3220" s="132"/>
      <c r="TUM3220" s="132"/>
      <c r="TUN3220" s="132"/>
      <c r="TUO3220" s="132"/>
      <c r="TUP3220" s="132"/>
      <c r="TUQ3220" s="132"/>
      <c r="TUR3220" s="132"/>
      <c r="TUS3220" s="132"/>
      <c r="TUT3220" s="132"/>
      <c r="TUU3220" s="132"/>
      <c r="TUV3220" s="132"/>
      <c r="TUW3220" s="132"/>
      <c r="TUX3220" s="132"/>
      <c r="TUY3220" s="132"/>
      <c r="TUZ3220" s="132"/>
      <c r="TVA3220" s="132"/>
      <c r="TVB3220" s="132"/>
      <c r="TVC3220" s="132"/>
      <c r="TVD3220" s="132"/>
      <c r="TVE3220" s="132"/>
      <c r="TVF3220" s="132"/>
      <c r="TVG3220" s="132"/>
      <c r="TVH3220" s="132"/>
      <c r="TVI3220" s="132"/>
      <c r="TVJ3220" s="132"/>
      <c r="TVK3220" s="132"/>
      <c r="TVL3220" s="132"/>
      <c r="TVM3220" s="132"/>
      <c r="TVN3220" s="132"/>
      <c r="TVO3220" s="132"/>
      <c r="TVP3220" s="132"/>
      <c r="TVQ3220" s="132"/>
      <c r="TVR3220" s="132"/>
      <c r="TVS3220" s="132"/>
      <c r="TVT3220" s="132"/>
      <c r="TVU3220" s="132"/>
      <c r="TVV3220" s="132"/>
      <c r="TVW3220" s="132"/>
      <c r="TVX3220" s="132"/>
      <c r="TVY3220" s="132"/>
      <c r="TVZ3220" s="132"/>
      <c r="TWA3220" s="132"/>
      <c r="TWB3220" s="132"/>
      <c r="TWC3220" s="132"/>
      <c r="TWD3220" s="132"/>
      <c r="TWE3220" s="132"/>
      <c r="TWF3220" s="132"/>
      <c r="TWG3220" s="132"/>
      <c r="TWH3220" s="132"/>
      <c r="TWI3220" s="132"/>
      <c r="TWJ3220" s="132"/>
      <c r="TWK3220" s="132"/>
      <c r="TWL3220" s="132"/>
      <c r="TWM3220" s="132"/>
      <c r="TWN3220" s="132"/>
      <c r="TWO3220" s="132"/>
      <c r="TWP3220" s="132"/>
      <c r="TWQ3220" s="132"/>
      <c r="TWR3220" s="132"/>
      <c r="TWS3220" s="132"/>
      <c r="TWT3220" s="132"/>
      <c r="TWU3220" s="132"/>
      <c r="TWV3220" s="132"/>
      <c r="TWW3220" s="132"/>
      <c r="TWX3220" s="132"/>
      <c r="TWY3220" s="132"/>
      <c r="TWZ3220" s="132"/>
      <c r="TXA3220" s="132"/>
      <c r="TXB3220" s="132"/>
      <c r="TXC3220" s="132"/>
      <c r="TXD3220" s="132"/>
      <c r="TXE3220" s="132"/>
      <c r="TXF3220" s="132"/>
      <c r="TXG3220" s="132"/>
      <c r="TXH3220" s="132"/>
      <c r="TXI3220" s="132"/>
      <c r="TXJ3220" s="132"/>
      <c r="TXK3220" s="132"/>
      <c r="TXL3220" s="132"/>
      <c r="TXM3220" s="132"/>
      <c r="TXN3220" s="132"/>
      <c r="TXO3220" s="132"/>
      <c r="TXP3220" s="132"/>
      <c r="TXQ3220" s="132"/>
      <c r="TXR3220" s="132"/>
      <c r="TXS3220" s="132"/>
      <c r="TXT3220" s="132"/>
      <c r="TXU3220" s="132"/>
      <c r="TXV3220" s="132"/>
      <c r="TXW3220" s="132"/>
      <c r="TXX3220" s="132"/>
      <c r="TXY3220" s="132"/>
      <c r="TXZ3220" s="132"/>
      <c r="TYA3220" s="132"/>
      <c r="TYB3220" s="132"/>
      <c r="TYC3220" s="132"/>
      <c r="TYD3220" s="132"/>
      <c r="TYE3220" s="132"/>
      <c r="TYF3220" s="132"/>
      <c r="TYG3220" s="132"/>
      <c r="TYH3220" s="132"/>
      <c r="TYI3220" s="132"/>
      <c r="TYJ3220" s="132"/>
      <c r="TYK3220" s="132"/>
      <c r="TYL3220" s="132"/>
      <c r="TYM3220" s="132"/>
      <c r="TYN3220" s="132"/>
      <c r="TYO3220" s="132"/>
      <c r="TYP3220" s="132"/>
      <c r="TYQ3220" s="132"/>
      <c r="TYR3220" s="132"/>
      <c r="TYS3220" s="132"/>
      <c r="TYT3220" s="132"/>
      <c r="TYU3220" s="132"/>
      <c r="TYV3220" s="132"/>
      <c r="TYW3220" s="132"/>
      <c r="TYX3220" s="132"/>
      <c r="TYY3220" s="132"/>
      <c r="TYZ3220" s="132"/>
      <c r="TZA3220" s="132"/>
      <c r="TZB3220" s="132"/>
      <c r="TZC3220" s="132"/>
      <c r="TZD3220" s="132"/>
      <c r="TZE3220" s="132"/>
      <c r="TZF3220" s="132"/>
      <c r="TZG3220" s="132"/>
      <c r="TZH3220" s="132"/>
      <c r="TZI3220" s="132"/>
      <c r="TZJ3220" s="132"/>
      <c r="TZK3220" s="132"/>
      <c r="TZL3220" s="132"/>
      <c r="TZM3220" s="132"/>
      <c r="TZN3220" s="132"/>
      <c r="TZO3220" s="132"/>
      <c r="TZP3220" s="132"/>
      <c r="TZQ3220" s="132"/>
      <c r="TZR3220" s="132"/>
      <c r="TZS3220" s="132"/>
      <c r="TZT3220" s="132"/>
      <c r="TZU3220" s="132"/>
      <c r="TZV3220" s="132"/>
      <c r="TZW3220" s="132"/>
      <c r="TZX3220" s="132"/>
      <c r="TZY3220" s="132"/>
      <c r="TZZ3220" s="132"/>
      <c r="UAA3220" s="132"/>
      <c r="UAB3220" s="132"/>
      <c r="UAC3220" s="132"/>
      <c r="UAD3220" s="132"/>
      <c r="UAE3220" s="132"/>
      <c r="UAF3220" s="132"/>
      <c r="UAG3220" s="132"/>
      <c r="UAH3220" s="132"/>
      <c r="UAI3220" s="132"/>
      <c r="UAJ3220" s="132"/>
      <c r="UAK3220" s="132"/>
      <c r="UAL3220" s="132"/>
      <c r="UAM3220" s="132"/>
      <c r="UAN3220" s="132"/>
      <c r="UAO3220" s="132"/>
      <c r="UAP3220" s="132"/>
      <c r="UAQ3220" s="132"/>
      <c r="UAR3220" s="132"/>
      <c r="UAS3220" s="132"/>
      <c r="UAT3220" s="132"/>
      <c r="UAU3220" s="132"/>
      <c r="UAV3220" s="132"/>
      <c r="UAW3220" s="132"/>
      <c r="UAX3220" s="132"/>
      <c r="UAY3220" s="132"/>
      <c r="UAZ3220" s="132"/>
      <c r="UBA3220" s="132"/>
      <c r="UBB3220" s="132"/>
      <c r="UBC3220" s="132"/>
      <c r="UBD3220" s="132"/>
      <c r="UBE3220" s="132"/>
      <c r="UBF3220" s="132"/>
      <c r="UBG3220" s="132"/>
      <c r="UBH3220" s="132"/>
      <c r="UBI3220" s="132"/>
      <c r="UBJ3220" s="132"/>
      <c r="UBK3220" s="132"/>
      <c r="UBL3220" s="132"/>
      <c r="UBM3220" s="132"/>
      <c r="UBN3220" s="132"/>
      <c r="UBO3220" s="132"/>
      <c r="UBP3220" s="132"/>
      <c r="UBQ3220" s="132"/>
      <c r="UBR3220" s="132"/>
      <c r="UBS3220" s="132"/>
      <c r="UBT3220" s="132"/>
      <c r="UBU3220" s="132"/>
      <c r="UBV3220" s="132"/>
      <c r="UBW3220" s="132"/>
      <c r="UBX3220" s="132"/>
      <c r="UBY3220" s="132"/>
      <c r="UBZ3220" s="132"/>
      <c r="UCA3220" s="132"/>
      <c r="UCB3220" s="132"/>
      <c r="UCC3220" s="132"/>
      <c r="UCD3220" s="132"/>
      <c r="UCE3220" s="132"/>
      <c r="UCF3220" s="132"/>
      <c r="UCG3220" s="132"/>
      <c r="UCH3220" s="132"/>
      <c r="UCI3220" s="132"/>
      <c r="UCJ3220" s="132"/>
      <c r="UCK3220" s="132"/>
      <c r="UCL3220" s="132"/>
      <c r="UCM3220" s="132"/>
      <c r="UCN3220" s="132"/>
      <c r="UCO3220" s="132"/>
      <c r="UCP3220" s="132"/>
      <c r="UCQ3220" s="132"/>
      <c r="UCR3220" s="132"/>
      <c r="UCS3220" s="132"/>
      <c r="UCT3220" s="132"/>
      <c r="UCU3220" s="132"/>
      <c r="UCV3220" s="132"/>
      <c r="UCW3220" s="132"/>
      <c r="UCX3220" s="132"/>
      <c r="UCY3220" s="132"/>
      <c r="UCZ3220" s="132"/>
      <c r="UDA3220" s="132"/>
      <c r="UDB3220" s="132"/>
      <c r="UDC3220" s="132"/>
      <c r="UDD3220" s="132"/>
      <c r="UDE3220" s="132"/>
      <c r="UDF3220" s="132"/>
      <c r="UDG3220" s="132"/>
      <c r="UDH3220" s="132"/>
      <c r="UDI3220" s="132"/>
      <c r="UDJ3220" s="132"/>
      <c r="UDK3220" s="132"/>
      <c r="UDL3220" s="132"/>
      <c r="UDM3220" s="132"/>
      <c r="UDN3220" s="132"/>
      <c r="UDO3220" s="132"/>
      <c r="UDP3220" s="132"/>
      <c r="UDQ3220" s="132"/>
      <c r="UDR3220" s="132"/>
      <c r="UDS3220" s="132"/>
      <c r="UDT3220" s="132"/>
      <c r="UDU3220" s="132"/>
      <c r="UDV3220" s="132"/>
      <c r="UDW3220" s="132"/>
      <c r="UDX3220" s="132"/>
      <c r="UDY3220" s="132"/>
      <c r="UDZ3220" s="132"/>
      <c r="UEA3220" s="132"/>
      <c r="UEB3220" s="132"/>
      <c r="UEC3220" s="132"/>
      <c r="UED3220" s="132"/>
      <c r="UEE3220" s="132"/>
      <c r="UEF3220" s="132"/>
      <c r="UEG3220" s="132"/>
      <c r="UEH3220" s="132"/>
      <c r="UEI3220" s="132"/>
      <c r="UEJ3220" s="132"/>
      <c r="UEK3220" s="132"/>
      <c r="UEL3220" s="132"/>
      <c r="UEM3220" s="132"/>
      <c r="UEN3220" s="132"/>
      <c r="UEO3220" s="132"/>
      <c r="UEP3220" s="132"/>
      <c r="UEQ3220" s="132"/>
      <c r="UER3220" s="132"/>
      <c r="UES3220" s="132"/>
      <c r="UET3220" s="132"/>
      <c r="UEU3220" s="132"/>
      <c r="UEV3220" s="132"/>
      <c r="UEW3220" s="132"/>
      <c r="UEX3220" s="132"/>
      <c r="UEY3220" s="132"/>
      <c r="UEZ3220" s="132"/>
      <c r="UFA3220" s="132"/>
      <c r="UFB3220" s="132"/>
      <c r="UFC3220" s="132"/>
      <c r="UFD3220" s="132"/>
      <c r="UFE3220" s="132"/>
      <c r="UFF3220" s="132"/>
      <c r="UFG3220" s="132"/>
      <c r="UFH3220" s="132"/>
      <c r="UFI3220" s="132"/>
      <c r="UFJ3220" s="132"/>
      <c r="UFK3220" s="132"/>
      <c r="UFL3220" s="132"/>
      <c r="UFM3220" s="132"/>
      <c r="UFN3220" s="132"/>
      <c r="UFO3220" s="132"/>
      <c r="UFP3220" s="132"/>
      <c r="UFQ3220" s="132"/>
      <c r="UFR3220" s="132"/>
      <c r="UFS3220" s="132"/>
      <c r="UFT3220" s="132"/>
      <c r="UFU3220" s="132"/>
      <c r="UFV3220" s="132"/>
      <c r="UFW3220" s="132"/>
      <c r="UFX3220" s="132"/>
      <c r="UFY3220" s="132"/>
      <c r="UFZ3220" s="132"/>
      <c r="UGA3220" s="132"/>
      <c r="UGB3220" s="132"/>
      <c r="UGC3220" s="132"/>
      <c r="UGD3220" s="132"/>
      <c r="UGE3220" s="132"/>
      <c r="UGF3220" s="132"/>
      <c r="UGG3220" s="132"/>
      <c r="UGH3220" s="132"/>
      <c r="UGI3220" s="132"/>
      <c r="UGJ3220" s="132"/>
      <c r="UGK3220" s="132"/>
      <c r="UGL3220" s="132"/>
      <c r="UGM3220" s="132"/>
      <c r="UGN3220" s="132"/>
      <c r="UGO3220" s="132"/>
      <c r="UGP3220" s="132"/>
      <c r="UGQ3220" s="132"/>
      <c r="UGR3220" s="132"/>
      <c r="UGS3220" s="132"/>
      <c r="UGT3220" s="132"/>
      <c r="UGU3220" s="132"/>
      <c r="UGV3220" s="132"/>
      <c r="UGW3220" s="132"/>
      <c r="UGX3220" s="132"/>
      <c r="UGY3220" s="132"/>
      <c r="UGZ3220" s="132"/>
      <c r="UHA3220" s="132"/>
      <c r="UHB3220" s="132"/>
      <c r="UHC3220" s="132"/>
      <c r="UHD3220" s="132"/>
      <c r="UHE3220" s="132"/>
      <c r="UHF3220" s="132"/>
      <c r="UHG3220" s="132"/>
      <c r="UHH3220" s="132"/>
      <c r="UHI3220" s="132"/>
      <c r="UHJ3220" s="132"/>
      <c r="UHK3220" s="132"/>
      <c r="UHL3220" s="132"/>
      <c r="UHM3220" s="132"/>
      <c r="UHN3220" s="132"/>
      <c r="UHO3220" s="132"/>
      <c r="UHP3220" s="132"/>
      <c r="UHQ3220" s="132"/>
      <c r="UHR3220" s="132"/>
      <c r="UHS3220" s="132"/>
      <c r="UHT3220" s="132"/>
      <c r="UHU3220" s="132"/>
      <c r="UHV3220" s="132"/>
      <c r="UHW3220" s="132"/>
      <c r="UHX3220" s="132"/>
      <c r="UHY3220" s="132"/>
      <c r="UHZ3220" s="132"/>
      <c r="UIA3220" s="132"/>
      <c r="UIB3220" s="132"/>
      <c r="UIC3220" s="132"/>
      <c r="UID3220" s="132"/>
      <c r="UIE3220" s="132"/>
      <c r="UIF3220" s="132"/>
      <c r="UIG3220" s="132"/>
      <c r="UIH3220" s="132"/>
      <c r="UII3220" s="132"/>
      <c r="UIJ3220" s="132"/>
      <c r="UIK3220" s="132"/>
      <c r="UIL3220" s="132"/>
      <c r="UIM3220" s="132"/>
      <c r="UIN3220" s="132"/>
      <c r="UIO3220" s="132"/>
      <c r="UIP3220" s="132"/>
      <c r="UIQ3220" s="132"/>
      <c r="UIR3220" s="132"/>
      <c r="UIS3220" s="132"/>
      <c r="UIT3220" s="132"/>
      <c r="UIU3220" s="132"/>
      <c r="UIV3220" s="132"/>
      <c r="UIW3220" s="132"/>
      <c r="UIX3220" s="132"/>
      <c r="UIY3220" s="132"/>
      <c r="UIZ3220" s="132"/>
      <c r="UJA3220" s="132"/>
      <c r="UJB3220" s="132"/>
      <c r="UJC3220" s="132"/>
      <c r="UJD3220" s="132"/>
      <c r="UJE3220" s="132"/>
      <c r="UJF3220" s="132"/>
      <c r="UJG3220" s="132"/>
      <c r="UJH3220" s="132"/>
      <c r="UJI3220" s="132"/>
      <c r="UJJ3220" s="132"/>
      <c r="UJK3220" s="132"/>
      <c r="UJL3220" s="132"/>
      <c r="UJM3220" s="132"/>
      <c r="UJN3220" s="132"/>
      <c r="UJO3220" s="132"/>
      <c r="UJP3220" s="132"/>
      <c r="UJQ3220" s="132"/>
      <c r="UJR3220" s="132"/>
      <c r="UJS3220" s="132"/>
      <c r="UJT3220" s="132"/>
      <c r="UJU3220" s="132"/>
      <c r="UJV3220" s="132"/>
      <c r="UJW3220" s="132"/>
      <c r="UJX3220" s="132"/>
      <c r="UJY3220" s="132"/>
      <c r="UJZ3220" s="132"/>
      <c r="UKA3220" s="132"/>
      <c r="UKB3220" s="132"/>
      <c r="UKC3220" s="132"/>
      <c r="UKD3220" s="132"/>
      <c r="UKE3220" s="132"/>
      <c r="UKF3220" s="132"/>
      <c r="UKG3220" s="132"/>
      <c r="UKH3220" s="132"/>
      <c r="UKI3220" s="132"/>
      <c r="UKJ3220" s="132"/>
      <c r="UKK3220" s="132"/>
      <c r="UKL3220" s="132"/>
      <c r="UKM3220" s="132"/>
      <c r="UKN3220" s="132"/>
      <c r="UKO3220" s="132"/>
      <c r="UKP3220" s="132"/>
      <c r="UKQ3220" s="132"/>
      <c r="UKR3220" s="132"/>
      <c r="UKS3220" s="132"/>
      <c r="UKT3220" s="132"/>
      <c r="UKU3220" s="132"/>
      <c r="UKV3220" s="132"/>
      <c r="UKW3220" s="132"/>
      <c r="UKX3220" s="132"/>
      <c r="UKY3220" s="132"/>
      <c r="UKZ3220" s="132"/>
      <c r="ULA3220" s="132"/>
      <c r="ULB3220" s="132"/>
      <c r="ULC3220" s="132"/>
      <c r="ULD3220" s="132"/>
      <c r="ULE3220" s="132"/>
      <c r="ULF3220" s="132"/>
      <c r="ULG3220" s="132"/>
      <c r="ULH3220" s="132"/>
      <c r="ULI3220" s="132"/>
      <c r="ULJ3220" s="132"/>
      <c r="ULK3220" s="132"/>
      <c r="ULL3220" s="132"/>
      <c r="ULM3220" s="132"/>
      <c r="ULN3220" s="132"/>
      <c r="ULO3220" s="132"/>
      <c r="ULP3220" s="132"/>
      <c r="ULQ3220" s="132"/>
      <c r="ULR3220" s="132"/>
      <c r="ULS3220" s="132"/>
      <c r="ULT3220" s="132"/>
      <c r="ULU3220" s="132"/>
      <c r="ULV3220" s="132"/>
      <c r="ULW3220" s="132"/>
      <c r="ULX3220" s="132"/>
      <c r="ULY3220" s="132"/>
      <c r="ULZ3220" s="132"/>
      <c r="UMA3220" s="132"/>
      <c r="UMB3220" s="132"/>
      <c r="UMC3220" s="132"/>
      <c r="UMD3220" s="132"/>
      <c r="UME3220" s="132"/>
      <c r="UMF3220" s="132"/>
      <c r="UMG3220" s="132"/>
      <c r="UMH3220" s="132"/>
      <c r="UMI3220" s="132"/>
      <c r="UMJ3220" s="132"/>
      <c r="UMK3220" s="132"/>
      <c r="UML3220" s="132"/>
      <c r="UMM3220" s="132"/>
      <c r="UMN3220" s="132"/>
      <c r="UMO3220" s="132"/>
      <c r="UMP3220" s="132"/>
      <c r="UMQ3220" s="132"/>
      <c r="UMR3220" s="132"/>
      <c r="UMS3220" s="132"/>
      <c r="UMT3220" s="132"/>
      <c r="UMU3220" s="132"/>
      <c r="UMV3220" s="132"/>
      <c r="UMW3220" s="132"/>
      <c r="UMX3220" s="132"/>
      <c r="UMY3220" s="132"/>
      <c r="UMZ3220" s="132"/>
      <c r="UNA3220" s="132"/>
      <c r="UNB3220" s="132"/>
      <c r="UNC3220" s="132"/>
      <c r="UND3220" s="132"/>
      <c r="UNE3220" s="132"/>
      <c r="UNF3220" s="132"/>
      <c r="UNG3220" s="132"/>
      <c r="UNH3220" s="132"/>
      <c r="UNI3220" s="132"/>
      <c r="UNJ3220" s="132"/>
      <c r="UNK3220" s="132"/>
      <c r="UNL3220" s="132"/>
      <c r="UNM3220" s="132"/>
      <c r="UNN3220" s="132"/>
      <c r="UNO3220" s="132"/>
      <c r="UNP3220" s="132"/>
      <c r="UNQ3220" s="132"/>
      <c r="UNR3220" s="132"/>
      <c r="UNS3220" s="132"/>
      <c r="UNT3220" s="132"/>
      <c r="UNU3220" s="132"/>
      <c r="UNV3220" s="132"/>
      <c r="UNW3220" s="132"/>
      <c r="UNX3220" s="132"/>
      <c r="UNY3220" s="132"/>
      <c r="UNZ3220" s="132"/>
      <c r="UOA3220" s="132"/>
      <c r="UOB3220" s="132"/>
      <c r="UOC3220" s="132"/>
      <c r="UOD3220" s="132"/>
      <c r="UOE3220" s="132"/>
      <c r="UOF3220" s="132"/>
      <c r="UOG3220" s="132"/>
      <c r="UOH3220" s="132"/>
      <c r="UOI3220" s="132"/>
      <c r="UOJ3220" s="132"/>
      <c r="UOK3220" s="132"/>
      <c r="UOL3220" s="132"/>
      <c r="UOM3220" s="132"/>
      <c r="UON3220" s="132"/>
      <c r="UOO3220" s="132"/>
      <c r="UOP3220" s="132"/>
      <c r="UOQ3220" s="132"/>
      <c r="UOR3220" s="132"/>
      <c r="UOS3220" s="132"/>
      <c r="UOT3220" s="132"/>
      <c r="UOU3220" s="132"/>
      <c r="UOV3220" s="132"/>
      <c r="UOW3220" s="132"/>
      <c r="UOX3220" s="132"/>
      <c r="UOY3220" s="132"/>
      <c r="UOZ3220" s="132"/>
      <c r="UPA3220" s="132"/>
      <c r="UPB3220" s="132"/>
      <c r="UPC3220" s="132"/>
      <c r="UPD3220" s="132"/>
      <c r="UPE3220" s="132"/>
      <c r="UPF3220" s="132"/>
      <c r="UPG3220" s="132"/>
      <c r="UPH3220" s="132"/>
      <c r="UPI3220" s="132"/>
      <c r="UPJ3220" s="132"/>
      <c r="UPK3220" s="132"/>
      <c r="UPL3220" s="132"/>
      <c r="UPM3220" s="132"/>
      <c r="UPN3220" s="132"/>
      <c r="UPO3220" s="132"/>
      <c r="UPP3220" s="132"/>
      <c r="UPQ3220" s="132"/>
      <c r="UPR3220" s="132"/>
      <c r="UPS3220" s="132"/>
      <c r="UPT3220" s="132"/>
      <c r="UPU3220" s="132"/>
      <c r="UPV3220" s="132"/>
      <c r="UPW3220" s="132"/>
      <c r="UPX3220" s="132"/>
      <c r="UPY3220" s="132"/>
      <c r="UPZ3220" s="132"/>
      <c r="UQA3220" s="132"/>
      <c r="UQB3220" s="132"/>
      <c r="UQC3220" s="132"/>
      <c r="UQD3220" s="132"/>
      <c r="UQE3220" s="132"/>
      <c r="UQF3220" s="132"/>
      <c r="UQG3220" s="132"/>
      <c r="UQH3220" s="132"/>
      <c r="UQI3220" s="132"/>
      <c r="UQJ3220" s="132"/>
      <c r="UQK3220" s="132"/>
      <c r="UQL3220" s="132"/>
      <c r="UQM3220" s="132"/>
      <c r="UQN3220" s="132"/>
      <c r="UQO3220" s="132"/>
      <c r="UQP3220" s="132"/>
      <c r="UQQ3220" s="132"/>
      <c r="UQR3220" s="132"/>
      <c r="UQS3220" s="132"/>
      <c r="UQT3220" s="132"/>
      <c r="UQU3220" s="132"/>
      <c r="UQV3220" s="132"/>
      <c r="UQW3220" s="132"/>
      <c r="UQX3220" s="132"/>
      <c r="UQY3220" s="132"/>
      <c r="UQZ3220" s="132"/>
      <c r="URA3220" s="132"/>
      <c r="URB3220" s="132"/>
      <c r="URC3220" s="132"/>
      <c r="URD3220" s="132"/>
      <c r="URE3220" s="132"/>
      <c r="URF3220" s="132"/>
      <c r="URG3220" s="132"/>
      <c r="URH3220" s="132"/>
      <c r="URI3220" s="132"/>
      <c r="URJ3220" s="132"/>
      <c r="URK3220" s="132"/>
      <c r="URL3220" s="132"/>
      <c r="URM3220" s="132"/>
      <c r="URN3220" s="132"/>
      <c r="URO3220" s="132"/>
      <c r="URP3220" s="132"/>
      <c r="URQ3220" s="132"/>
      <c r="URR3220" s="132"/>
      <c r="URS3220" s="132"/>
      <c r="URT3220" s="132"/>
      <c r="URU3220" s="132"/>
      <c r="URV3220" s="132"/>
      <c r="URW3220" s="132"/>
      <c r="URX3220" s="132"/>
      <c r="URY3220" s="132"/>
      <c r="URZ3220" s="132"/>
      <c r="USA3220" s="132"/>
      <c r="USB3220" s="132"/>
      <c r="USC3220" s="132"/>
      <c r="USD3220" s="132"/>
      <c r="USE3220" s="132"/>
      <c r="USF3220" s="132"/>
      <c r="USG3220" s="132"/>
      <c r="USH3220" s="132"/>
      <c r="USI3220" s="132"/>
      <c r="USJ3220" s="132"/>
      <c r="USK3220" s="132"/>
      <c r="USL3220" s="132"/>
      <c r="USM3220" s="132"/>
      <c r="USN3220" s="132"/>
      <c r="USO3220" s="132"/>
      <c r="USP3220" s="132"/>
      <c r="USQ3220" s="132"/>
      <c r="USR3220" s="132"/>
      <c r="USS3220" s="132"/>
      <c r="UST3220" s="132"/>
      <c r="USU3220" s="132"/>
      <c r="USV3220" s="132"/>
      <c r="USW3220" s="132"/>
      <c r="USX3220" s="132"/>
      <c r="USY3220" s="132"/>
      <c r="USZ3220" s="132"/>
      <c r="UTA3220" s="132"/>
      <c r="UTB3220" s="132"/>
      <c r="UTC3220" s="132"/>
      <c r="UTD3220" s="132"/>
      <c r="UTE3220" s="132"/>
      <c r="UTF3220" s="132"/>
      <c r="UTG3220" s="132"/>
      <c r="UTH3220" s="132"/>
      <c r="UTI3220" s="132"/>
      <c r="UTJ3220" s="132"/>
      <c r="UTK3220" s="132"/>
      <c r="UTL3220" s="132"/>
      <c r="UTM3220" s="132"/>
      <c r="UTN3220" s="132"/>
      <c r="UTO3220" s="132"/>
      <c r="UTP3220" s="132"/>
      <c r="UTQ3220" s="132"/>
      <c r="UTR3220" s="132"/>
      <c r="UTS3220" s="132"/>
      <c r="UTT3220" s="132"/>
      <c r="UTU3220" s="132"/>
      <c r="UTV3220" s="132"/>
      <c r="UTW3220" s="132"/>
      <c r="UTX3220" s="132"/>
      <c r="UTY3220" s="132"/>
      <c r="UTZ3220" s="132"/>
      <c r="UUA3220" s="132"/>
      <c r="UUB3220" s="132"/>
      <c r="UUC3220" s="132"/>
      <c r="UUD3220" s="132"/>
      <c r="UUE3220" s="132"/>
      <c r="UUF3220" s="132"/>
      <c r="UUG3220" s="132"/>
      <c r="UUH3220" s="132"/>
      <c r="UUI3220" s="132"/>
      <c r="UUJ3220" s="132"/>
      <c r="UUK3220" s="132"/>
      <c r="UUL3220" s="132"/>
      <c r="UUM3220" s="132"/>
      <c r="UUN3220" s="132"/>
      <c r="UUO3220" s="132"/>
      <c r="UUP3220" s="132"/>
      <c r="UUQ3220" s="132"/>
      <c r="UUR3220" s="132"/>
      <c r="UUS3220" s="132"/>
      <c r="UUT3220" s="132"/>
      <c r="UUU3220" s="132"/>
      <c r="UUV3220" s="132"/>
      <c r="UUW3220" s="132"/>
      <c r="UUX3220" s="132"/>
      <c r="UUY3220" s="132"/>
      <c r="UUZ3220" s="132"/>
      <c r="UVA3220" s="132"/>
      <c r="UVB3220" s="132"/>
      <c r="UVC3220" s="132"/>
      <c r="UVD3220" s="132"/>
      <c r="UVE3220" s="132"/>
      <c r="UVF3220" s="132"/>
      <c r="UVG3220" s="132"/>
      <c r="UVH3220" s="132"/>
      <c r="UVI3220" s="132"/>
      <c r="UVJ3220" s="132"/>
      <c r="UVK3220" s="132"/>
      <c r="UVL3220" s="132"/>
      <c r="UVM3220" s="132"/>
      <c r="UVN3220" s="132"/>
      <c r="UVO3220" s="132"/>
      <c r="UVP3220" s="132"/>
      <c r="UVQ3220" s="132"/>
      <c r="UVR3220" s="132"/>
      <c r="UVS3220" s="132"/>
      <c r="UVT3220" s="132"/>
      <c r="UVU3220" s="132"/>
      <c r="UVV3220" s="132"/>
      <c r="UVW3220" s="132"/>
      <c r="UVX3220" s="132"/>
      <c r="UVY3220" s="132"/>
      <c r="UVZ3220" s="132"/>
      <c r="UWA3220" s="132"/>
      <c r="UWB3220" s="132"/>
      <c r="UWC3220" s="132"/>
      <c r="UWD3220" s="132"/>
      <c r="UWE3220" s="132"/>
      <c r="UWF3220" s="132"/>
      <c r="UWG3220" s="132"/>
      <c r="UWH3220" s="132"/>
      <c r="UWI3220" s="132"/>
      <c r="UWJ3220" s="132"/>
      <c r="UWK3220" s="132"/>
      <c r="UWL3220" s="132"/>
      <c r="UWM3220" s="132"/>
      <c r="UWN3220" s="132"/>
      <c r="UWO3220" s="132"/>
      <c r="UWP3220" s="132"/>
      <c r="UWQ3220" s="132"/>
      <c r="UWR3220" s="132"/>
      <c r="UWS3220" s="132"/>
      <c r="UWT3220" s="132"/>
      <c r="UWU3220" s="132"/>
      <c r="UWV3220" s="132"/>
      <c r="UWW3220" s="132"/>
      <c r="UWX3220" s="132"/>
      <c r="UWY3220" s="132"/>
      <c r="UWZ3220" s="132"/>
      <c r="UXA3220" s="132"/>
      <c r="UXB3220" s="132"/>
      <c r="UXC3220" s="132"/>
      <c r="UXD3220" s="132"/>
      <c r="UXE3220" s="132"/>
      <c r="UXF3220" s="132"/>
      <c r="UXG3220" s="132"/>
      <c r="UXH3220" s="132"/>
      <c r="UXI3220" s="132"/>
      <c r="UXJ3220" s="132"/>
      <c r="UXK3220" s="132"/>
      <c r="UXL3220" s="132"/>
      <c r="UXM3220" s="132"/>
      <c r="UXN3220" s="132"/>
      <c r="UXO3220" s="132"/>
      <c r="UXP3220" s="132"/>
      <c r="UXQ3220" s="132"/>
      <c r="UXR3220" s="132"/>
      <c r="UXS3220" s="132"/>
      <c r="UXT3220" s="132"/>
      <c r="UXU3220" s="132"/>
      <c r="UXV3220" s="132"/>
      <c r="UXW3220" s="132"/>
      <c r="UXX3220" s="132"/>
      <c r="UXY3220" s="132"/>
      <c r="UXZ3220" s="132"/>
      <c r="UYA3220" s="132"/>
      <c r="UYB3220" s="132"/>
      <c r="UYC3220" s="132"/>
      <c r="UYD3220" s="132"/>
      <c r="UYE3220" s="132"/>
      <c r="UYF3220" s="132"/>
      <c r="UYG3220" s="132"/>
      <c r="UYH3220" s="132"/>
      <c r="UYI3220" s="132"/>
      <c r="UYJ3220" s="132"/>
      <c r="UYK3220" s="132"/>
      <c r="UYL3220" s="132"/>
      <c r="UYM3220" s="132"/>
      <c r="UYN3220" s="132"/>
      <c r="UYO3220" s="132"/>
      <c r="UYP3220" s="132"/>
      <c r="UYQ3220" s="132"/>
      <c r="UYR3220" s="132"/>
      <c r="UYS3220" s="132"/>
      <c r="UYT3220" s="132"/>
      <c r="UYU3220" s="132"/>
      <c r="UYV3220" s="132"/>
      <c r="UYW3220" s="132"/>
      <c r="UYX3220" s="132"/>
      <c r="UYY3220" s="132"/>
      <c r="UYZ3220" s="132"/>
      <c r="UZA3220" s="132"/>
      <c r="UZB3220" s="132"/>
      <c r="UZC3220" s="132"/>
      <c r="UZD3220" s="132"/>
      <c r="UZE3220" s="132"/>
      <c r="UZF3220" s="132"/>
      <c r="UZG3220" s="132"/>
      <c r="UZH3220" s="132"/>
      <c r="UZI3220" s="132"/>
      <c r="UZJ3220" s="132"/>
      <c r="UZK3220" s="132"/>
      <c r="UZL3220" s="132"/>
      <c r="UZM3220" s="132"/>
      <c r="UZN3220" s="132"/>
      <c r="UZO3220" s="132"/>
      <c r="UZP3220" s="132"/>
      <c r="UZQ3220" s="132"/>
      <c r="UZR3220" s="132"/>
      <c r="UZS3220" s="132"/>
      <c r="UZT3220" s="132"/>
      <c r="UZU3220" s="132"/>
      <c r="UZV3220" s="132"/>
      <c r="UZW3220" s="132"/>
      <c r="UZX3220" s="132"/>
      <c r="UZY3220" s="132"/>
      <c r="UZZ3220" s="132"/>
      <c r="VAA3220" s="132"/>
      <c r="VAB3220" s="132"/>
      <c r="VAC3220" s="132"/>
      <c r="VAD3220" s="132"/>
      <c r="VAE3220" s="132"/>
      <c r="VAF3220" s="132"/>
      <c r="VAG3220" s="132"/>
      <c r="VAH3220" s="132"/>
      <c r="VAI3220" s="132"/>
      <c r="VAJ3220" s="132"/>
      <c r="VAK3220" s="132"/>
      <c r="VAL3220" s="132"/>
      <c r="VAM3220" s="132"/>
      <c r="VAN3220" s="132"/>
      <c r="VAO3220" s="132"/>
      <c r="VAP3220" s="132"/>
      <c r="VAQ3220" s="132"/>
      <c r="VAR3220" s="132"/>
      <c r="VAS3220" s="132"/>
      <c r="VAT3220" s="132"/>
      <c r="VAU3220" s="132"/>
      <c r="VAV3220" s="132"/>
      <c r="VAW3220" s="132"/>
      <c r="VAX3220" s="132"/>
      <c r="VAY3220" s="132"/>
      <c r="VAZ3220" s="132"/>
      <c r="VBA3220" s="132"/>
      <c r="VBB3220" s="132"/>
      <c r="VBC3220" s="132"/>
      <c r="VBD3220" s="132"/>
      <c r="VBE3220" s="132"/>
      <c r="VBF3220" s="132"/>
      <c r="VBG3220" s="132"/>
      <c r="VBH3220" s="132"/>
      <c r="VBI3220" s="132"/>
      <c r="VBJ3220" s="132"/>
      <c r="VBK3220" s="132"/>
      <c r="VBL3220" s="132"/>
      <c r="VBM3220" s="132"/>
      <c r="VBN3220" s="132"/>
      <c r="VBO3220" s="132"/>
      <c r="VBP3220" s="132"/>
      <c r="VBQ3220" s="132"/>
      <c r="VBR3220" s="132"/>
      <c r="VBS3220" s="132"/>
      <c r="VBT3220" s="132"/>
      <c r="VBU3220" s="132"/>
      <c r="VBV3220" s="132"/>
      <c r="VBW3220" s="132"/>
      <c r="VBX3220" s="132"/>
      <c r="VBY3220" s="132"/>
      <c r="VBZ3220" s="132"/>
      <c r="VCA3220" s="132"/>
      <c r="VCB3220" s="132"/>
      <c r="VCC3220" s="132"/>
      <c r="VCD3220" s="132"/>
      <c r="VCE3220" s="132"/>
      <c r="VCF3220" s="132"/>
      <c r="VCG3220" s="132"/>
      <c r="VCH3220" s="132"/>
      <c r="VCI3220" s="132"/>
      <c r="VCJ3220" s="132"/>
      <c r="VCK3220" s="132"/>
      <c r="VCL3220" s="132"/>
      <c r="VCM3220" s="132"/>
      <c r="VCN3220" s="132"/>
      <c r="VCO3220" s="132"/>
      <c r="VCP3220" s="132"/>
      <c r="VCQ3220" s="132"/>
      <c r="VCR3220" s="132"/>
      <c r="VCS3220" s="132"/>
      <c r="VCT3220" s="132"/>
      <c r="VCU3220" s="132"/>
      <c r="VCV3220" s="132"/>
      <c r="VCW3220" s="132"/>
      <c r="VCX3220" s="132"/>
      <c r="VCY3220" s="132"/>
      <c r="VCZ3220" s="132"/>
      <c r="VDA3220" s="132"/>
      <c r="VDB3220" s="132"/>
      <c r="VDC3220" s="132"/>
      <c r="VDD3220" s="132"/>
      <c r="VDE3220" s="132"/>
      <c r="VDF3220" s="132"/>
      <c r="VDG3220" s="132"/>
      <c r="VDH3220" s="132"/>
      <c r="VDI3220" s="132"/>
      <c r="VDJ3220" s="132"/>
      <c r="VDK3220" s="132"/>
      <c r="VDL3220" s="132"/>
      <c r="VDM3220" s="132"/>
      <c r="VDN3220" s="132"/>
      <c r="VDO3220" s="132"/>
      <c r="VDP3220" s="132"/>
      <c r="VDQ3220" s="132"/>
      <c r="VDR3220" s="132"/>
      <c r="VDS3220" s="132"/>
      <c r="VDT3220" s="132"/>
      <c r="VDU3220" s="132"/>
      <c r="VDV3220" s="132"/>
      <c r="VDW3220" s="132"/>
      <c r="VDX3220" s="132"/>
      <c r="VDY3220" s="132"/>
      <c r="VDZ3220" s="132"/>
      <c r="VEA3220" s="132"/>
      <c r="VEB3220" s="132"/>
      <c r="VEC3220" s="132"/>
      <c r="VED3220" s="132"/>
      <c r="VEE3220" s="132"/>
      <c r="VEF3220" s="132"/>
      <c r="VEG3220" s="132"/>
      <c r="VEH3220" s="132"/>
      <c r="VEI3220" s="132"/>
      <c r="VEJ3220" s="132"/>
      <c r="VEK3220" s="132"/>
      <c r="VEL3220" s="132"/>
      <c r="VEM3220" s="132"/>
      <c r="VEN3220" s="132"/>
      <c r="VEO3220" s="132"/>
      <c r="VEP3220" s="132"/>
      <c r="VEQ3220" s="132"/>
      <c r="VER3220" s="132"/>
      <c r="VES3220" s="132"/>
      <c r="VET3220" s="132"/>
      <c r="VEU3220" s="132"/>
      <c r="VEV3220" s="132"/>
      <c r="VEW3220" s="132"/>
      <c r="VEX3220" s="132"/>
      <c r="VEY3220" s="132"/>
      <c r="VEZ3220" s="132"/>
      <c r="VFA3220" s="132"/>
      <c r="VFB3220" s="132"/>
      <c r="VFC3220" s="132"/>
      <c r="VFD3220" s="132"/>
      <c r="VFE3220" s="132"/>
      <c r="VFF3220" s="132"/>
      <c r="VFG3220" s="132"/>
      <c r="VFH3220" s="132"/>
      <c r="VFI3220" s="132"/>
      <c r="VFJ3220" s="132"/>
      <c r="VFK3220" s="132"/>
      <c r="VFL3220" s="132"/>
      <c r="VFM3220" s="132"/>
      <c r="VFN3220" s="132"/>
      <c r="VFO3220" s="132"/>
      <c r="VFP3220" s="132"/>
      <c r="VFQ3220" s="132"/>
      <c r="VFR3220" s="132"/>
      <c r="VFS3220" s="132"/>
      <c r="VFT3220" s="132"/>
      <c r="VFU3220" s="132"/>
      <c r="VFV3220" s="132"/>
      <c r="VFW3220" s="132"/>
      <c r="VFX3220" s="132"/>
      <c r="VFY3220" s="132"/>
      <c r="VFZ3220" s="132"/>
      <c r="VGA3220" s="132"/>
      <c r="VGB3220" s="132"/>
      <c r="VGC3220" s="132"/>
      <c r="VGD3220" s="132"/>
      <c r="VGE3220" s="132"/>
      <c r="VGF3220" s="132"/>
      <c r="VGG3220" s="132"/>
      <c r="VGH3220" s="132"/>
      <c r="VGI3220" s="132"/>
      <c r="VGJ3220" s="132"/>
      <c r="VGK3220" s="132"/>
      <c r="VGL3220" s="132"/>
      <c r="VGM3220" s="132"/>
      <c r="VGN3220" s="132"/>
      <c r="VGO3220" s="132"/>
      <c r="VGP3220" s="132"/>
      <c r="VGQ3220" s="132"/>
      <c r="VGR3220" s="132"/>
      <c r="VGS3220" s="132"/>
      <c r="VGT3220" s="132"/>
      <c r="VGU3220" s="132"/>
      <c r="VGV3220" s="132"/>
      <c r="VGW3220" s="132"/>
      <c r="VGX3220" s="132"/>
      <c r="VGY3220" s="132"/>
      <c r="VGZ3220" s="132"/>
      <c r="VHA3220" s="132"/>
      <c r="VHB3220" s="132"/>
      <c r="VHC3220" s="132"/>
      <c r="VHD3220" s="132"/>
      <c r="VHE3220" s="132"/>
      <c r="VHF3220" s="132"/>
      <c r="VHG3220" s="132"/>
      <c r="VHH3220" s="132"/>
      <c r="VHI3220" s="132"/>
      <c r="VHJ3220" s="132"/>
      <c r="VHK3220" s="132"/>
      <c r="VHL3220" s="132"/>
      <c r="VHM3220" s="132"/>
      <c r="VHN3220" s="132"/>
      <c r="VHO3220" s="132"/>
      <c r="VHP3220" s="132"/>
      <c r="VHQ3220" s="132"/>
      <c r="VHR3220" s="132"/>
      <c r="VHS3220" s="132"/>
      <c r="VHT3220" s="132"/>
      <c r="VHU3220" s="132"/>
      <c r="VHV3220" s="132"/>
      <c r="VHW3220" s="132"/>
      <c r="VHX3220" s="132"/>
      <c r="VHY3220" s="132"/>
      <c r="VHZ3220" s="132"/>
      <c r="VIA3220" s="132"/>
      <c r="VIB3220" s="132"/>
      <c r="VIC3220" s="132"/>
      <c r="VID3220" s="132"/>
      <c r="VIE3220" s="132"/>
      <c r="VIF3220" s="132"/>
      <c r="VIG3220" s="132"/>
      <c r="VIH3220" s="132"/>
      <c r="VII3220" s="132"/>
      <c r="VIJ3220" s="132"/>
      <c r="VIK3220" s="132"/>
      <c r="VIL3220" s="132"/>
      <c r="VIM3220" s="132"/>
      <c r="VIN3220" s="132"/>
      <c r="VIO3220" s="132"/>
      <c r="VIP3220" s="132"/>
      <c r="VIQ3220" s="132"/>
      <c r="VIR3220" s="132"/>
      <c r="VIS3220" s="132"/>
      <c r="VIT3220" s="132"/>
      <c r="VIU3220" s="132"/>
      <c r="VIV3220" s="132"/>
      <c r="VIW3220" s="132"/>
      <c r="VIX3220" s="132"/>
      <c r="VIY3220" s="132"/>
      <c r="VIZ3220" s="132"/>
      <c r="VJA3220" s="132"/>
      <c r="VJB3220" s="132"/>
      <c r="VJC3220" s="132"/>
      <c r="VJD3220" s="132"/>
      <c r="VJE3220" s="132"/>
      <c r="VJF3220" s="132"/>
      <c r="VJG3220" s="132"/>
      <c r="VJH3220" s="132"/>
      <c r="VJI3220" s="132"/>
      <c r="VJJ3220" s="132"/>
      <c r="VJK3220" s="132"/>
      <c r="VJL3220" s="132"/>
      <c r="VJM3220" s="132"/>
      <c r="VJN3220" s="132"/>
      <c r="VJO3220" s="132"/>
      <c r="VJP3220" s="132"/>
      <c r="VJQ3220" s="132"/>
      <c r="VJR3220" s="132"/>
      <c r="VJS3220" s="132"/>
      <c r="VJT3220" s="132"/>
      <c r="VJU3220" s="132"/>
      <c r="VJV3220" s="132"/>
      <c r="VJW3220" s="132"/>
      <c r="VJX3220" s="132"/>
      <c r="VJY3220" s="132"/>
      <c r="VJZ3220" s="132"/>
      <c r="VKA3220" s="132"/>
      <c r="VKB3220" s="132"/>
      <c r="VKC3220" s="132"/>
      <c r="VKD3220" s="132"/>
      <c r="VKE3220" s="132"/>
      <c r="VKF3220" s="132"/>
      <c r="VKG3220" s="132"/>
      <c r="VKH3220" s="132"/>
      <c r="VKI3220" s="132"/>
      <c r="VKJ3220" s="132"/>
      <c r="VKK3220" s="132"/>
      <c r="VKL3220" s="132"/>
      <c r="VKM3220" s="132"/>
      <c r="VKN3220" s="132"/>
      <c r="VKO3220" s="132"/>
      <c r="VKP3220" s="132"/>
      <c r="VKQ3220" s="132"/>
      <c r="VKR3220" s="132"/>
      <c r="VKS3220" s="132"/>
      <c r="VKT3220" s="132"/>
      <c r="VKU3220" s="132"/>
      <c r="VKV3220" s="132"/>
      <c r="VKW3220" s="132"/>
      <c r="VKX3220" s="132"/>
      <c r="VKY3220" s="132"/>
      <c r="VKZ3220" s="132"/>
      <c r="VLA3220" s="132"/>
      <c r="VLB3220" s="132"/>
      <c r="VLC3220" s="132"/>
      <c r="VLD3220" s="132"/>
      <c r="VLE3220" s="132"/>
      <c r="VLF3220" s="132"/>
      <c r="VLG3220" s="132"/>
      <c r="VLH3220" s="132"/>
      <c r="VLI3220" s="132"/>
      <c r="VLJ3220" s="132"/>
      <c r="VLK3220" s="132"/>
      <c r="VLL3220" s="132"/>
      <c r="VLM3220" s="132"/>
      <c r="VLN3220" s="132"/>
      <c r="VLO3220" s="132"/>
      <c r="VLP3220" s="132"/>
      <c r="VLQ3220" s="132"/>
      <c r="VLR3220" s="132"/>
      <c r="VLS3220" s="132"/>
      <c r="VLT3220" s="132"/>
      <c r="VLU3220" s="132"/>
      <c r="VLV3220" s="132"/>
      <c r="VLW3220" s="132"/>
      <c r="VLX3220" s="132"/>
      <c r="VLY3220" s="132"/>
      <c r="VLZ3220" s="132"/>
      <c r="VMA3220" s="132"/>
      <c r="VMB3220" s="132"/>
      <c r="VMC3220" s="132"/>
      <c r="VMD3220" s="132"/>
      <c r="VME3220" s="132"/>
      <c r="VMF3220" s="132"/>
      <c r="VMG3220" s="132"/>
      <c r="VMH3220" s="132"/>
      <c r="VMI3220" s="132"/>
      <c r="VMJ3220" s="132"/>
      <c r="VMK3220" s="132"/>
      <c r="VML3220" s="132"/>
      <c r="VMM3220" s="132"/>
      <c r="VMN3220" s="132"/>
      <c r="VMO3220" s="132"/>
      <c r="VMP3220" s="132"/>
      <c r="VMQ3220" s="132"/>
      <c r="VMR3220" s="132"/>
      <c r="VMS3220" s="132"/>
      <c r="VMT3220" s="132"/>
      <c r="VMU3220" s="132"/>
      <c r="VMV3220" s="132"/>
      <c r="VMW3220" s="132"/>
      <c r="VMX3220" s="132"/>
      <c r="VMY3220" s="132"/>
      <c r="VMZ3220" s="132"/>
      <c r="VNA3220" s="132"/>
      <c r="VNB3220" s="132"/>
      <c r="VNC3220" s="132"/>
      <c r="VND3220" s="132"/>
      <c r="VNE3220" s="132"/>
      <c r="VNF3220" s="132"/>
      <c r="VNG3220" s="132"/>
      <c r="VNH3220" s="132"/>
      <c r="VNI3220" s="132"/>
      <c r="VNJ3220" s="132"/>
      <c r="VNK3220" s="132"/>
      <c r="VNL3220" s="132"/>
      <c r="VNM3220" s="132"/>
      <c r="VNN3220" s="132"/>
      <c r="VNO3220" s="132"/>
      <c r="VNP3220" s="132"/>
      <c r="VNQ3220" s="132"/>
      <c r="VNR3220" s="132"/>
      <c r="VNS3220" s="132"/>
      <c r="VNT3220" s="132"/>
      <c r="VNU3220" s="132"/>
      <c r="VNV3220" s="132"/>
      <c r="VNW3220" s="132"/>
      <c r="VNX3220" s="132"/>
      <c r="VNY3220" s="132"/>
      <c r="VNZ3220" s="132"/>
      <c r="VOA3220" s="132"/>
      <c r="VOB3220" s="132"/>
      <c r="VOC3220" s="132"/>
      <c r="VOD3220" s="132"/>
      <c r="VOE3220" s="132"/>
      <c r="VOF3220" s="132"/>
      <c r="VOG3220" s="132"/>
      <c r="VOH3220" s="132"/>
      <c r="VOI3220" s="132"/>
      <c r="VOJ3220" s="132"/>
      <c r="VOK3220" s="132"/>
      <c r="VOL3220" s="132"/>
      <c r="VOM3220" s="132"/>
      <c r="VON3220" s="132"/>
      <c r="VOO3220" s="132"/>
      <c r="VOP3220" s="132"/>
      <c r="VOQ3220" s="132"/>
      <c r="VOR3220" s="132"/>
      <c r="VOS3220" s="132"/>
      <c r="VOT3220" s="132"/>
      <c r="VOU3220" s="132"/>
      <c r="VOV3220" s="132"/>
      <c r="VOW3220" s="132"/>
      <c r="VOX3220" s="132"/>
      <c r="VOY3220" s="132"/>
      <c r="VOZ3220" s="132"/>
      <c r="VPA3220" s="132"/>
      <c r="VPB3220" s="132"/>
      <c r="VPC3220" s="132"/>
      <c r="VPD3220" s="132"/>
      <c r="VPE3220" s="132"/>
      <c r="VPF3220" s="132"/>
      <c r="VPG3220" s="132"/>
      <c r="VPH3220" s="132"/>
      <c r="VPI3220" s="132"/>
      <c r="VPJ3220" s="132"/>
      <c r="VPK3220" s="132"/>
      <c r="VPL3220" s="132"/>
      <c r="VPM3220" s="132"/>
      <c r="VPN3220" s="132"/>
      <c r="VPO3220" s="132"/>
      <c r="VPP3220" s="132"/>
      <c r="VPQ3220" s="132"/>
      <c r="VPR3220" s="132"/>
      <c r="VPS3220" s="132"/>
      <c r="VPT3220" s="132"/>
      <c r="VPU3220" s="132"/>
      <c r="VPV3220" s="132"/>
      <c r="VPW3220" s="132"/>
      <c r="VPX3220" s="132"/>
      <c r="VPY3220" s="132"/>
      <c r="VPZ3220" s="132"/>
      <c r="VQA3220" s="132"/>
      <c r="VQB3220" s="132"/>
      <c r="VQC3220" s="132"/>
      <c r="VQD3220" s="132"/>
      <c r="VQE3220" s="132"/>
      <c r="VQF3220" s="132"/>
      <c r="VQG3220" s="132"/>
      <c r="VQH3220" s="132"/>
      <c r="VQI3220" s="132"/>
      <c r="VQJ3220" s="132"/>
      <c r="VQK3220" s="132"/>
      <c r="VQL3220" s="132"/>
      <c r="VQM3220" s="132"/>
      <c r="VQN3220" s="132"/>
      <c r="VQO3220" s="132"/>
      <c r="VQP3220" s="132"/>
      <c r="VQQ3220" s="132"/>
      <c r="VQR3220" s="132"/>
      <c r="VQS3220" s="132"/>
      <c r="VQT3220" s="132"/>
      <c r="VQU3220" s="132"/>
      <c r="VQV3220" s="132"/>
      <c r="VQW3220" s="132"/>
      <c r="VQX3220" s="132"/>
      <c r="VQY3220" s="132"/>
      <c r="VQZ3220" s="132"/>
      <c r="VRA3220" s="132"/>
      <c r="VRB3220" s="132"/>
      <c r="VRC3220" s="132"/>
      <c r="VRD3220" s="132"/>
      <c r="VRE3220" s="132"/>
      <c r="VRF3220" s="132"/>
      <c r="VRG3220" s="132"/>
      <c r="VRH3220" s="132"/>
      <c r="VRI3220" s="132"/>
      <c r="VRJ3220" s="132"/>
      <c r="VRK3220" s="132"/>
      <c r="VRL3220" s="132"/>
      <c r="VRM3220" s="132"/>
      <c r="VRN3220" s="132"/>
      <c r="VRO3220" s="132"/>
      <c r="VRP3220" s="132"/>
      <c r="VRQ3220" s="132"/>
      <c r="VRR3220" s="132"/>
      <c r="VRS3220" s="132"/>
      <c r="VRT3220" s="132"/>
      <c r="VRU3220" s="132"/>
      <c r="VRV3220" s="132"/>
      <c r="VRW3220" s="132"/>
      <c r="VRX3220" s="132"/>
      <c r="VRY3220" s="132"/>
      <c r="VRZ3220" s="132"/>
      <c r="VSA3220" s="132"/>
      <c r="VSB3220" s="132"/>
      <c r="VSC3220" s="132"/>
      <c r="VSD3220" s="132"/>
      <c r="VSE3220" s="132"/>
      <c r="VSF3220" s="132"/>
      <c r="VSG3220" s="132"/>
      <c r="VSH3220" s="132"/>
      <c r="VSI3220" s="132"/>
      <c r="VSJ3220" s="132"/>
      <c r="VSK3220" s="132"/>
      <c r="VSL3220" s="132"/>
      <c r="VSM3220" s="132"/>
      <c r="VSN3220" s="132"/>
      <c r="VSO3220" s="132"/>
      <c r="VSP3220" s="132"/>
      <c r="VSQ3220" s="132"/>
      <c r="VSR3220" s="132"/>
      <c r="VSS3220" s="132"/>
      <c r="VST3220" s="132"/>
      <c r="VSU3220" s="132"/>
      <c r="VSV3220" s="132"/>
      <c r="VSW3220" s="132"/>
      <c r="VSX3220" s="132"/>
      <c r="VSY3220" s="132"/>
      <c r="VSZ3220" s="132"/>
      <c r="VTA3220" s="132"/>
      <c r="VTB3220" s="132"/>
      <c r="VTC3220" s="132"/>
      <c r="VTD3220" s="132"/>
      <c r="VTE3220" s="132"/>
      <c r="VTF3220" s="132"/>
      <c r="VTG3220" s="132"/>
      <c r="VTH3220" s="132"/>
      <c r="VTI3220" s="132"/>
      <c r="VTJ3220" s="132"/>
      <c r="VTK3220" s="132"/>
      <c r="VTL3220" s="132"/>
      <c r="VTM3220" s="132"/>
      <c r="VTN3220" s="132"/>
      <c r="VTO3220" s="132"/>
      <c r="VTP3220" s="132"/>
      <c r="VTQ3220" s="132"/>
      <c r="VTR3220" s="132"/>
      <c r="VTS3220" s="132"/>
      <c r="VTT3220" s="132"/>
      <c r="VTU3220" s="132"/>
      <c r="VTV3220" s="132"/>
      <c r="VTW3220" s="132"/>
      <c r="VTX3220" s="132"/>
      <c r="VTY3220" s="132"/>
      <c r="VTZ3220" s="132"/>
      <c r="VUA3220" s="132"/>
      <c r="VUB3220" s="132"/>
      <c r="VUC3220" s="132"/>
      <c r="VUD3220" s="132"/>
      <c r="VUE3220" s="132"/>
      <c r="VUF3220" s="132"/>
      <c r="VUG3220" s="132"/>
      <c r="VUH3220" s="132"/>
      <c r="VUI3220" s="132"/>
      <c r="VUJ3220" s="132"/>
      <c r="VUK3220" s="132"/>
      <c r="VUL3220" s="132"/>
      <c r="VUM3220" s="132"/>
      <c r="VUN3220" s="132"/>
      <c r="VUO3220" s="132"/>
      <c r="VUP3220" s="132"/>
      <c r="VUQ3220" s="132"/>
      <c r="VUR3220" s="132"/>
      <c r="VUS3220" s="132"/>
      <c r="VUT3220" s="132"/>
      <c r="VUU3220" s="132"/>
      <c r="VUV3220" s="132"/>
      <c r="VUW3220" s="132"/>
      <c r="VUX3220" s="132"/>
      <c r="VUY3220" s="132"/>
      <c r="VUZ3220" s="132"/>
      <c r="VVA3220" s="132"/>
      <c r="VVB3220" s="132"/>
      <c r="VVC3220" s="132"/>
      <c r="VVD3220" s="132"/>
      <c r="VVE3220" s="132"/>
      <c r="VVF3220" s="132"/>
      <c r="VVG3220" s="132"/>
      <c r="VVH3220" s="132"/>
      <c r="VVI3220" s="132"/>
      <c r="VVJ3220" s="132"/>
      <c r="VVK3220" s="132"/>
      <c r="VVL3220" s="132"/>
      <c r="VVM3220" s="132"/>
      <c r="VVN3220" s="132"/>
      <c r="VVO3220" s="132"/>
      <c r="VVP3220" s="132"/>
      <c r="VVQ3220" s="132"/>
      <c r="VVR3220" s="132"/>
      <c r="VVS3220" s="132"/>
      <c r="VVT3220" s="132"/>
      <c r="VVU3220" s="132"/>
      <c r="VVV3220" s="132"/>
      <c r="VVW3220" s="132"/>
      <c r="VVX3220" s="132"/>
      <c r="VVY3220" s="132"/>
      <c r="VVZ3220" s="132"/>
      <c r="VWA3220" s="132"/>
      <c r="VWB3220" s="132"/>
      <c r="VWC3220" s="132"/>
      <c r="VWD3220" s="132"/>
      <c r="VWE3220" s="132"/>
      <c r="VWF3220" s="132"/>
      <c r="VWG3220" s="132"/>
      <c r="VWH3220" s="132"/>
      <c r="VWI3220" s="132"/>
      <c r="VWJ3220" s="132"/>
      <c r="VWK3220" s="132"/>
      <c r="VWL3220" s="132"/>
      <c r="VWM3220" s="132"/>
      <c r="VWN3220" s="132"/>
      <c r="VWO3220" s="132"/>
      <c r="VWP3220" s="132"/>
      <c r="VWQ3220" s="132"/>
      <c r="VWR3220" s="132"/>
      <c r="VWS3220" s="132"/>
      <c r="VWT3220" s="132"/>
      <c r="VWU3220" s="132"/>
      <c r="VWV3220" s="132"/>
      <c r="VWW3220" s="132"/>
      <c r="VWX3220" s="132"/>
      <c r="VWY3220" s="132"/>
      <c r="VWZ3220" s="132"/>
      <c r="VXA3220" s="132"/>
      <c r="VXB3220" s="132"/>
      <c r="VXC3220" s="132"/>
      <c r="VXD3220" s="132"/>
      <c r="VXE3220" s="132"/>
      <c r="VXF3220" s="132"/>
      <c r="VXG3220" s="132"/>
      <c r="VXH3220" s="132"/>
      <c r="VXI3220" s="132"/>
      <c r="VXJ3220" s="132"/>
      <c r="VXK3220" s="132"/>
      <c r="VXL3220" s="132"/>
      <c r="VXM3220" s="132"/>
      <c r="VXN3220" s="132"/>
      <c r="VXO3220" s="132"/>
      <c r="VXP3220" s="132"/>
      <c r="VXQ3220" s="132"/>
      <c r="VXR3220" s="132"/>
      <c r="VXS3220" s="132"/>
      <c r="VXT3220" s="132"/>
      <c r="VXU3220" s="132"/>
      <c r="VXV3220" s="132"/>
      <c r="VXW3220" s="132"/>
      <c r="VXX3220" s="132"/>
      <c r="VXY3220" s="132"/>
      <c r="VXZ3220" s="132"/>
      <c r="VYA3220" s="132"/>
      <c r="VYB3220" s="132"/>
      <c r="VYC3220" s="132"/>
      <c r="VYD3220" s="132"/>
      <c r="VYE3220" s="132"/>
      <c r="VYF3220" s="132"/>
      <c r="VYG3220" s="132"/>
      <c r="VYH3220" s="132"/>
      <c r="VYI3220" s="132"/>
      <c r="VYJ3220" s="132"/>
      <c r="VYK3220" s="132"/>
      <c r="VYL3220" s="132"/>
      <c r="VYM3220" s="132"/>
      <c r="VYN3220" s="132"/>
      <c r="VYO3220" s="132"/>
      <c r="VYP3220" s="132"/>
      <c r="VYQ3220" s="132"/>
      <c r="VYR3220" s="132"/>
      <c r="VYS3220" s="132"/>
      <c r="VYT3220" s="132"/>
      <c r="VYU3220" s="132"/>
      <c r="VYV3220" s="132"/>
      <c r="VYW3220" s="132"/>
      <c r="VYX3220" s="132"/>
      <c r="VYY3220" s="132"/>
      <c r="VYZ3220" s="132"/>
      <c r="VZA3220" s="132"/>
      <c r="VZB3220" s="132"/>
      <c r="VZC3220" s="132"/>
      <c r="VZD3220" s="132"/>
      <c r="VZE3220" s="132"/>
      <c r="VZF3220" s="132"/>
      <c r="VZG3220" s="132"/>
      <c r="VZH3220" s="132"/>
      <c r="VZI3220" s="132"/>
      <c r="VZJ3220" s="132"/>
      <c r="VZK3220" s="132"/>
      <c r="VZL3220" s="132"/>
      <c r="VZM3220" s="132"/>
      <c r="VZN3220" s="132"/>
      <c r="VZO3220" s="132"/>
      <c r="VZP3220" s="132"/>
      <c r="VZQ3220" s="132"/>
      <c r="VZR3220" s="132"/>
      <c r="VZS3220" s="132"/>
      <c r="VZT3220" s="132"/>
      <c r="VZU3220" s="132"/>
      <c r="VZV3220" s="132"/>
      <c r="VZW3220" s="132"/>
      <c r="VZX3220" s="132"/>
      <c r="VZY3220" s="132"/>
      <c r="VZZ3220" s="132"/>
      <c r="WAA3220" s="132"/>
      <c r="WAB3220" s="132"/>
      <c r="WAC3220" s="132"/>
      <c r="WAD3220" s="132"/>
      <c r="WAE3220" s="132"/>
      <c r="WAF3220" s="132"/>
      <c r="WAG3220" s="132"/>
      <c r="WAH3220" s="132"/>
      <c r="WAI3220" s="132"/>
      <c r="WAJ3220" s="132"/>
      <c r="WAK3220" s="132"/>
      <c r="WAL3220" s="132"/>
      <c r="WAM3220" s="132"/>
      <c r="WAN3220" s="132"/>
      <c r="WAO3220" s="132"/>
      <c r="WAP3220" s="132"/>
      <c r="WAQ3220" s="132"/>
      <c r="WAR3220" s="132"/>
      <c r="WAS3220" s="132"/>
      <c r="WAT3220" s="132"/>
      <c r="WAU3220" s="132"/>
      <c r="WAV3220" s="132"/>
      <c r="WAW3220" s="132"/>
      <c r="WAX3220" s="132"/>
      <c r="WAY3220" s="132"/>
      <c r="WAZ3220" s="132"/>
      <c r="WBA3220" s="132"/>
      <c r="WBB3220" s="132"/>
      <c r="WBC3220" s="132"/>
      <c r="WBD3220" s="132"/>
      <c r="WBE3220" s="132"/>
      <c r="WBF3220" s="132"/>
      <c r="WBG3220" s="132"/>
      <c r="WBH3220" s="132"/>
      <c r="WBI3220" s="132"/>
      <c r="WBJ3220" s="132"/>
      <c r="WBK3220" s="132"/>
      <c r="WBL3220" s="132"/>
      <c r="WBM3220" s="132"/>
      <c r="WBN3220" s="132"/>
      <c r="WBO3220" s="132"/>
      <c r="WBP3220" s="132"/>
      <c r="WBQ3220" s="132"/>
      <c r="WBR3220" s="132"/>
      <c r="WBS3220" s="132"/>
      <c r="WBT3220" s="132"/>
      <c r="WBU3220" s="132"/>
      <c r="WBV3220" s="132"/>
      <c r="WBW3220" s="132"/>
      <c r="WBX3220" s="132"/>
      <c r="WBY3220" s="132"/>
      <c r="WBZ3220" s="132"/>
      <c r="WCA3220" s="132"/>
      <c r="WCB3220" s="132"/>
      <c r="WCC3220" s="132"/>
      <c r="WCD3220" s="132"/>
      <c r="WCE3220" s="132"/>
      <c r="WCF3220" s="132"/>
      <c r="WCG3220" s="132"/>
      <c r="WCH3220" s="132"/>
      <c r="WCI3220" s="132"/>
      <c r="WCJ3220" s="132"/>
      <c r="WCK3220" s="132"/>
      <c r="WCL3220" s="132"/>
      <c r="WCM3220" s="132"/>
      <c r="WCN3220" s="132"/>
      <c r="WCO3220" s="132"/>
      <c r="WCP3220" s="132"/>
      <c r="WCQ3220" s="132"/>
      <c r="WCR3220" s="132"/>
      <c r="WCS3220" s="132"/>
      <c r="WCT3220" s="132"/>
      <c r="WCU3220" s="132"/>
      <c r="WCV3220" s="132"/>
      <c r="WCW3220" s="132"/>
      <c r="WCX3220" s="132"/>
      <c r="WCY3220" s="132"/>
      <c r="WCZ3220" s="132"/>
      <c r="WDA3220" s="132"/>
      <c r="WDB3220" s="132"/>
      <c r="WDC3220" s="132"/>
      <c r="WDD3220" s="132"/>
      <c r="WDE3220" s="132"/>
      <c r="WDF3220" s="132"/>
      <c r="WDG3220" s="132"/>
      <c r="WDH3220" s="132"/>
      <c r="WDI3220" s="132"/>
      <c r="WDJ3220" s="132"/>
      <c r="WDK3220" s="132"/>
      <c r="WDL3220" s="132"/>
      <c r="WDM3220" s="132"/>
      <c r="WDN3220" s="132"/>
      <c r="WDO3220" s="132"/>
      <c r="WDP3220" s="132"/>
      <c r="WDQ3220" s="132"/>
      <c r="WDR3220" s="132"/>
      <c r="WDS3220" s="132"/>
      <c r="WDT3220" s="132"/>
      <c r="WDU3220" s="132"/>
      <c r="WDV3220" s="132"/>
      <c r="WDW3220" s="132"/>
      <c r="WDX3220" s="132"/>
      <c r="WDY3220" s="132"/>
      <c r="WDZ3220" s="132"/>
      <c r="WEA3220" s="132"/>
      <c r="WEB3220" s="132"/>
      <c r="WEC3220" s="132"/>
      <c r="WED3220" s="132"/>
      <c r="WEE3220" s="132"/>
      <c r="WEF3220" s="132"/>
      <c r="WEG3220" s="132"/>
      <c r="WEH3220" s="132"/>
      <c r="WEI3220" s="132"/>
      <c r="WEJ3220" s="132"/>
      <c r="WEK3220" s="132"/>
      <c r="WEL3220" s="132"/>
      <c r="WEM3220" s="132"/>
      <c r="WEN3220" s="132"/>
      <c r="WEO3220" s="132"/>
      <c r="WEP3220" s="132"/>
      <c r="WEQ3220" s="132"/>
      <c r="WER3220" s="132"/>
      <c r="WES3220" s="132"/>
      <c r="WET3220" s="132"/>
      <c r="WEU3220" s="132"/>
      <c r="WEV3220" s="132"/>
      <c r="WEW3220" s="132"/>
      <c r="WEX3220" s="132"/>
      <c r="WEY3220" s="132"/>
      <c r="WEZ3220" s="132"/>
      <c r="WFA3220" s="132"/>
      <c r="WFB3220" s="132"/>
      <c r="WFC3220" s="132"/>
      <c r="WFD3220" s="132"/>
      <c r="WFE3220" s="132"/>
      <c r="WFF3220" s="132"/>
      <c r="WFG3220" s="132"/>
      <c r="WFH3220" s="132"/>
      <c r="WFI3220" s="132"/>
      <c r="WFJ3220" s="132"/>
      <c r="WFK3220" s="132"/>
      <c r="WFL3220" s="132"/>
      <c r="WFM3220" s="132"/>
      <c r="WFN3220" s="132"/>
      <c r="WFO3220" s="132"/>
      <c r="WFP3220" s="132"/>
      <c r="WFQ3220" s="132"/>
      <c r="WFR3220" s="132"/>
      <c r="WFS3220" s="132"/>
      <c r="WFT3220" s="132"/>
      <c r="WFU3220" s="132"/>
      <c r="WFV3220" s="132"/>
      <c r="WFW3220" s="132"/>
      <c r="WFX3220" s="132"/>
      <c r="WFY3220" s="132"/>
      <c r="WFZ3220" s="132"/>
      <c r="WGA3220" s="132"/>
      <c r="WGB3220" s="132"/>
      <c r="WGC3220" s="132"/>
      <c r="WGD3220" s="132"/>
      <c r="WGE3220" s="132"/>
      <c r="WGF3220" s="132"/>
      <c r="WGG3220" s="132"/>
      <c r="WGH3220" s="132"/>
      <c r="WGI3220" s="132"/>
      <c r="WGJ3220" s="132"/>
      <c r="WGK3220" s="132"/>
      <c r="WGL3220" s="132"/>
      <c r="WGM3220" s="132"/>
      <c r="WGN3220" s="132"/>
      <c r="WGO3220" s="132"/>
      <c r="WGP3220" s="132"/>
      <c r="WGQ3220" s="132"/>
      <c r="WGR3220" s="132"/>
      <c r="WGS3220" s="132"/>
      <c r="WGT3220" s="132"/>
      <c r="WGU3220" s="132"/>
      <c r="WGV3220" s="132"/>
      <c r="WGW3220" s="132"/>
      <c r="WGX3220" s="132"/>
      <c r="WGY3220" s="132"/>
      <c r="WGZ3220" s="132"/>
      <c r="WHA3220" s="132"/>
      <c r="WHB3220" s="132"/>
      <c r="WHC3220" s="132"/>
      <c r="WHD3220" s="132"/>
      <c r="WHE3220" s="132"/>
      <c r="WHF3220" s="132"/>
      <c r="WHG3220" s="132"/>
      <c r="WHH3220" s="132"/>
      <c r="WHI3220" s="132"/>
      <c r="WHJ3220" s="132"/>
      <c r="WHK3220" s="132"/>
      <c r="WHL3220" s="132"/>
      <c r="WHM3220" s="132"/>
      <c r="WHN3220" s="132"/>
      <c r="WHO3220" s="132"/>
      <c r="WHP3220" s="132"/>
      <c r="WHQ3220" s="132"/>
      <c r="WHR3220" s="132"/>
      <c r="WHS3220" s="132"/>
      <c r="WHT3220" s="132"/>
      <c r="WHU3220" s="132"/>
      <c r="WHV3220" s="132"/>
      <c r="WHW3220" s="132"/>
      <c r="WHX3220" s="132"/>
      <c r="WHY3220" s="132"/>
      <c r="WHZ3220" s="132"/>
      <c r="WIA3220" s="132"/>
      <c r="WIB3220" s="132"/>
      <c r="WIC3220" s="132"/>
      <c r="WID3220" s="132"/>
      <c r="WIE3220" s="132"/>
      <c r="WIF3220" s="132"/>
      <c r="WIG3220" s="132"/>
      <c r="WIH3220" s="132"/>
      <c r="WII3220" s="132"/>
      <c r="WIJ3220" s="132"/>
      <c r="WIK3220" s="132"/>
      <c r="WIL3220" s="132"/>
      <c r="WIM3220" s="132"/>
      <c r="WIN3220" s="132"/>
      <c r="WIO3220" s="132"/>
      <c r="WIP3220" s="132"/>
      <c r="WIQ3220" s="132"/>
      <c r="WIR3220" s="132"/>
      <c r="WIS3220" s="132"/>
      <c r="WIT3220" s="132"/>
      <c r="WIU3220" s="132"/>
      <c r="WIV3220" s="132"/>
      <c r="WIW3220" s="132"/>
      <c r="WIX3220" s="132"/>
      <c r="WIY3220" s="132"/>
      <c r="WIZ3220" s="132"/>
      <c r="WJA3220" s="132"/>
      <c r="WJB3220" s="132"/>
      <c r="WJC3220" s="132"/>
      <c r="WJD3220" s="132"/>
      <c r="WJE3220" s="132"/>
      <c r="WJF3220" s="132"/>
      <c r="WJG3220" s="132"/>
      <c r="WJH3220" s="132"/>
      <c r="WJI3220" s="132"/>
      <c r="WJJ3220" s="132"/>
      <c r="WJK3220" s="132"/>
      <c r="WJL3220" s="132"/>
      <c r="WJM3220" s="132"/>
      <c r="WJN3220" s="132"/>
      <c r="WJO3220" s="132"/>
      <c r="WJP3220" s="132"/>
      <c r="WJQ3220" s="132"/>
      <c r="WJR3220" s="132"/>
      <c r="WJS3220" s="132"/>
      <c r="WJT3220" s="132"/>
      <c r="WJU3220" s="132"/>
      <c r="WJV3220" s="132"/>
      <c r="WJW3220" s="132"/>
      <c r="WJX3220" s="132"/>
      <c r="WJY3220" s="132"/>
      <c r="WJZ3220" s="132"/>
      <c r="WKA3220" s="132"/>
      <c r="WKB3220" s="132"/>
      <c r="WKC3220" s="132"/>
      <c r="WKD3220" s="132"/>
      <c r="WKE3220" s="132"/>
      <c r="WKF3220" s="132"/>
      <c r="WKG3220" s="132"/>
      <c r="WKH3220" s="132"/>
      <c r="WKI3220" s="132"/>
      <c r="WKJ3220" s="132"/>
      <c r="WKK3220" s="132"/>
      <c r="WKL3220" s="132"/>
      <c r="WKM3220" s="132"/>
      <c r="WKN3220" s="132"/>
      <c r="WKO3220" s="132"/>
      <c r="WKP3220" s="132"/>
      <c r="WKQ3220" s="132"/>
      <c r="WKR3220" s="132"/>
      <c r="WKS3220" s="132"/>
      <c r="WKT3220" s="132"/>
      <c r="WKU3220" s="132"/>
      <c r="WKV3220" s="132"/>
      <c r="WKW3220" s="132"/>
      <c r="WKX3220" s="132"/>
      <c r="WKY3220" s="132"/>
      <c r="WKZ3220" s="132"/>
      <c r="WLA3220" s="132"/>
      <c r="WLB3220" s="132"/>
      <c r="WLC3220" s="132"/>
      <c r="WLD3220" s="132"/>
      <c r="WLE3220" s="132"/>
      <c r="WLF3220" s="132"/>
      <c r="WLG3220" s="132"/>
      <c r="WLH3220" s="132"/>
      <c r="WLI3220" s="132"/>
      <c r="WLJ3220" s="132"/>
      <c r="WLK3220" s="132"/>
      <c r="WLL3220" s="132"/>
      <c r="WLM3220" s="132"/>
      <c r="WLN3220" s="132"/>
      <c r="WLO3220" s="132"/>
      <c r="WLP3220" s="132"/>
      <c r="WLQ3220" s="132"/>
      <c r="WLR3220" s="132"/>
      <c r="WLS3220" s="132"/>
      <c r="WLT3220" s="132"/>
      <c r="WLU3220" s="132"/>
      <c r="WLV3220" s="132"/>
      <c r="WLW3220" s="132"/>
      <c r="WLX3220" s="132"/>
      <c r="WLY3220" s="132"/>
      <c r="WLZ3220" s="132"/>
      <c r="WMA3220" s="132"/>
      <c r="WMB3220" s="132"/>
      <c r="WMC3220" s="132"/>
      <c r="WMD3220" s="132"/>
      <c r="WME3220" s="132"/>
      <c r="WMF3220" s="132"/>
      <c r="WMG3220" s="132"/>
      <c r="WMH3220" s="132"/>
      <c r="WMI3220" s="132"/>
      <c r="WMJ3220" s="132"/>
      <c r="WMK3220" s="132"/>
      <c r="WML3220" s="132"/>
      <c r="WMM3220" s="132"/>
      <c r="WMN3220" s="132"/>
      <c r="WMO3220" s="132"/>
      <c r="WMP3220" s="132"/>
      <c r="WMQ3220" s="132"/>
      <c r="WMR3220" s="132"/>
      <c r="WMS3220" s="132"/>
      <c r="WMT3220" s="132"/>
      <c r="WMU3220" s="132"/>
      <c r="WMV3220" s="132"/>
      <c r="WMW3220" s="132"/>
      <c r="WMX3220" s="132"/>
      <c r="WMY3220" s="132"/>
      <c r="WMZ3220" s="132"/>
      <c r="WNA3220" s="132"/>
      <c r="WNB3220" s="132"/>
      <c r="WNC3220" s="132"/>
      <c r="WND3220" s="132"/>
      <c r="WNE3220" s="132"/>
      <c r="WNF3220" s="132"/>
      <c r="WNG3220" s="132"/>
      <c r="WNH3220" s="132"/>
      <c r="WNI3220" s="132"/>
      <c r="WNJ3220" s="132"/>
      <c r="WNK3220" s="132"/>
      <c r="WNL3220" s="132"/>
      <c r="WNM3220" s="132"/>
      <c r="WNN3220" s="132"/>
      <c r="WNO3220" s="132"/>
      <c r="WNP3220" s="132"/>
      <c r="WNQ3220" s="132"/>
      <c r="WNR3220" s="132"/>
      <c r="WNS3220" s="132"/>
      <c r="WNT3220" s="132"/>
      <c r="WNU3220" s="132"/>
      <c r="WNV3220" s="132"/>
      <c r="WNW3220" s="132"/>
      <c r="WNX3220" s="132"/>
      <c r="WNY3220" s="132"/>
      <c r="WNZ3220" s="132"/>
      <c r="WOA3220" s="132"/>
      <c r="WOB3220" s="132"/>
      <c r="WOC3220" s="132"/>
      <c r="WOD3220" s="132"/>
      <c r="WOE3220" s="132"/>
      <c r="WOF3220" s="132"/>
      <c r="WOG3220" s="132"/>
      <c r="WOH3220" s="132"/>
      <c r="WOI3220" s="132"/>
      <c r="WOJ3220" s="132"/>
      <c r="WOK3220" s="132"/>
      <c r="WOL3220" s="132"/>
      <c r="WOM3220" s="132"/>
      <c r="WON3220" s="132"/>
      <c r="WOO3220" s="132"/>
      <c r="WOP3220" s="132"/>
      <c r="WOQ3220" s="132"/>
      <c r="WOR3220" s="132"/>
      <c r="WOS3220" s="132"/>
      <c r="WOT3220" s="132"/>
      <c r="WOU3220" s="132"/>
      <c r="WOV3220" s="132"/>
      <c r="WOW3220" s="132"/>
      <c r="WOX3220" s="132"/>
      <c r="WOY3220" s="132"/>
      <c r="WOZ3220" s="132"/>
      <c r="WPA3220" s="132"/>
      <c r="WPB3220" s="132"/>
      <c r="WPC3220" s="132"/>
      <c r="WPD3220" s="132"/>
      <c r="WPE3220" s="132"/>
      <c r="WPF3220" s="132"/>
      <c r="WPG3220" s="132"/>
      <c r="WPH3220" s="132"/>
      <c r="WPI3220" s="132"/>
      <c r="WPJ3220" s="132"/>
      <c r="WPK3220" s="132"/>
      <c r="WPL3220" s="132"/>
      <c r="WPM3220" s="132"/>
      <c r="WPN3220" s="132"/>
      <c r="WPO3220" s="132"/>
      <c r="WPP3220" s="132"/>
      <c r="WPQ3220" s="132"/>
      <c r="WPR3220" s="132"/>
      <c r="WPS3220" s="132"/>
      <c r="WPT3220" s="132"/>
      <c r="WPU3220" s="132"/>
      <c r="WPV3220" s="132"/>
      <c r="WPW3220" s="132"/>
      <c r="WPX3220" s="132"/>
      <c r="WPY3220" s="132"/>
      <c r="WPZ3220" s="132"/>
      <c r="WQA3220" s="132"/>
      <c r="WQB3220" s="132"/>
      <c r="WQC3220" s="132"/>
      <c r="WQD3220" s="132"/>
      <c r="WQE3220" s="132"/>
      <c r="WQF3220" s="132"/>
      <c r="WQG3220" s="132"/>
      <c r="WQH3220" s="132"/>
      <c r="WQI3220" s="132"/>
      <c r="WQJ3220" s="132"/>
      <c r="WQK3220" s="132"/>
      <c r="WQL3220" s="132"/>
      <c r="WQM3220" s="132"/>
      <c r="WQN3220" s="132"/>
      <c r="WQO3220" s="132"/>
      <c r="WQP3220" s="132"/>
      <c r="WQQ3220" s="132"/>
      <c r="WQR3220" s="132"/>
      <c r="WQS3220" s="132"/>
      <c r="WQT3220" s="132"/>
      <c r="WQU3220" s="132"/>
      <c r="WQV3220" s="132"/>
      <c r="WQW3220" s="132"/>
      <c r="WQX3220" s="132"/>
      <c r="WQY3220" s="132"/>
      <c r="WQZ3220" s="132"/>
      <c r="WRA3220" s="132"/>
      <c r="WRB3220" s="132"/>
      <c r="WRC3220" s="132"/>
      <c r="WRD3220" s="132"/>
      <c r="WRE3220" s="132"/>
      <c r="WRF3220" s="132"/>
      <c r="WRG3220" s="132"/>
      <c r="WRH3220" s="132"/>
      <c r="WRI3220" s="132"/>
      <c r="WRJ3220" s="132"/>
      <c r="WRK3220" s="132"/>
      <c r="WRL3220" s="132"/>
      <c r="WRM3220" s="132"/>
      <c r="WRN3220" s="132"/>
      <c r="WRO3220" s="132"/>
      <c r="WRP3220" s="132"/>
      <c r="WRQ3220" s="132"/>
      <c r="WRR3220" s="132"/>
      <c r="WRS3220" s="132"/>
      <c r="WRT3220" s="132"/>
      <c r="WRU3220" s="132"/>
      <c r="WRV3220" s="132"/>
      <c r="WRW3220" s="132"/>
      <c r="WRX3220" s="132"/>
      <c r="WRY3220" s="132"/>
      <c r="WRZ3220" s="132"/>
      <c r="WSA3220" s="132"/>
      <c r="WSB3220" s="132"/>
      <c r="WSC3220" s="132"/>
      <c r="WSD3220" s="132"/>
      <c r="WSE3220" s="132"/>
      <c r="WSF3220" s="132"/>
      <c r="WSG3220" s="132"/>
      <c r="WSH3220" s="132"/>
      <c r="WSI3220" s="132"/>
      <c r="WSJ3220" s="132"/>
      <c r="WSK3220" s="132"/>
      <c r="WSL3220" s="132"/>
      <c r="WSM3220" s="132"/>
      <c r="WSN3220" s="132"/>
      <c r="WSO3220" s="132"/>
      <c r="WSP3220" s="132"/>
      <c r="WSQ3220" s="132"/>
      <c r="WSR3220" s="132"/>
      <c r="WSS3220" s="132"/>
      <c r="WST3220" s="132"/>
      <c r="WSU3220" s="132"/>
      <c r="WSV3220" s="132"/>
      <c r="WSW3220" s="132"/>
      <c r="WSX3220" s="132"/>
      <c r="WSY3220" s="132"/>
      <c r="WSZ3220" s="132"/>
      <c r="WTA3220" s="132"/>
      <c r="WTB3220" s="132"/>
      <c r="WTC3220" s="132"/>
      <c r="WTD3220" s="132"/>
      <c r="WTE3220" s="132"/>
      <c r="WTF3220" s="132"/>
      <c r="WTG3220" s="132"/>
      <c r="WTH3220" s="132"/>
      <c r="WTI3220" s="132"/>
      <c r="WTJ3220" s="132"/>
      <c r="WTK3220" s="132"/>
      <c r="WTL3220" s="132"/>
      <c r="WTM3220" s="132"/>
      <c r="WTN3220" s="132"/>
      <c r="WTO3220" s="132"/>
      <c r="WTP3220" s="132"/>
      <c r="WTQ3220" s="132"/>
      <c r="WTR3220" s="132"/>
      <c r="WTS3220" s="132"/>
      <c r="WTT3220" s="132"/>
      <c r="WTU3220" s="132"/>
      <c r="WTV3220" s="132"/>
      <c r="WTW3220" s="132"/>
      <c r="WTX3220" s="132"/>
      <c r="WTY3220" s="132"/>
      <c r="WTZ3220" s="132"/>
      <c r="WUA3220" s="132"/>
      <c r="WUB3220" s="132"/>
      <c r="WUC3220" s="132"/>
      <c r="WUD3220" s="132"/>
      <c r="WUE3220" s="132"/>
      <c r="WUF3220" s="132"/>
      <c r="WUG3220" s="132"/>
      <c r="WUH3220" s="132"/>
      <c r="WUI3220" s="132"/>
      <c r="WUJ3220" s="132"/>
      <c r="WUK3220" s="132"/>
      <c r="WUL3220" s="132"/>
      <c r="WUM3220" s="132"/>
      <c r="WUN3220" s="132"/>
      <c r="WUO3220" s="132"/>
      <c r="WUP3220" s="132"/>
      <c r="WUQ3220" s="132"/>
      <c r="WUR3220" s="132"/>
      <c r="WUS3220" s="132"/>
      <c r="WUT3220" s="132"/>
      <c r="WUU3220" s="132"/>
      <c r="WUV3220" s="132"/>
      <c r="WUW3220" s="132"/>
      <c r="WUX3220" s="132"/>
      <c r="WUY3220" s="132"/>
      <c r="WUZ3220" s="132"/>
      <c r="WVA3220" s="132"/>
      <c r="WVB3220" s="132"/>
      <c r="WVC3220" s="132"/>
      <c r="WVD3220" s="132"/>
      <c r="WVE3220" s="132"/>
      <c r="WVF3220" s="132"/>
      <c r="WVG3220" s="132"/>
      <c r="WVH3220" s="132"/>
      <c r="WVI3220" s="132"/>
      <c r="WVJ3220" s="132"/>
      <c r="WVK3220" s="132"/>
      <c r="WVL3220" s="132"/>
      <c r="WVM3220" s="132"/>
      <c r="WVN3220" s="132"/>
      <c r="WVO3220" s="132"/>
      <c r="WVP3220" s="132"/>
      <c r="WVQ3220" s="132"/>
      <c r="WVR3220" s="132"/>
      <c r="WVS3220" s="132"/>
      <c r="WVT3220" s="132"/>
      <c r="WVU3220" s="132"/>
      <c r="WVV3220" s="132"/>
      <c r="WVW3220" s="132"/>
      <c r="WVX3220" s="132"/>
      <c r="WVY3220" s="132"/>
      <c r="WVZ3220" s="132"/>
      <c r="WWA3220" s="132"/>
      <c r="WWB3220" s="132"/>
      <c r="WWC3220" s="132"/>
      <c r="WWD3220" s="132"/>
      <c r="WWE3220" s="132"/>
      <c r="WWF3220" s="132"/>
      <c r="WWG3220" s="132"/>
      <c r="WWH3220" s="132"/>
      <c r="WWI3220" s="132"/>
      <c r="WWJ3220" s="132"/>
      <c r="WWK3220" s="132"/>
      <c r="WWL3220" s="132"/>
      <c r="WWM3220" s="132"/>
      <c r="WWN3220" s="132"/>
      <c r="WWO3220" s="132"/>
      <c r="WWP3220" s="132"/>
      <c r="WWQ3220" s="132"/>
      <c r="WWR3220" s="132"/>
      <c r="WWS3220" s="132"/>
      <c r="WWT3220" s="132"/>
      <c r="WWU3220" s="132"/>
      <c r="WWV3220" s="132"/>
      <c r="WWW3220" s="132"/>
      <c r="WWX3220" s="132"/>
      <c r="WWY3220" s="132"/>
      <c r="WWZ3220" s="132"/>
      <c r="WXA3220" s="132"/>
      <c r="WXB3220" s="132"/>
      <c r="WXC3220" s="132"/>
      <c r="WXD3220" s="132"/>
      <c r="WXE3220" s="132"/>
      <c r="WXF3220" s="132"/>
      <c r="WXG3220" s="132"/>
      <c r="WXH3220" s="132"/>
      <c r="WXI3220" s="132"/>
      <c r="WXJ3220" s="132"/>
      <c r="WXK3220" s="132"/>
      <c r="WXL3220" s="132"/>
      <c r="WXM3220" s="132"/>
      <c r="WXN3220" s="132"/>
      <c r="WXO3220" s="132"/>
      <c r="WXP3220" s="132"/>
      <c r="WXQ3220" s="132"/>
      <c r="WXR3220" s="132"/>
      <c r="WXS3220" s="132"/>
      <c r="WXT3220" s="132"/>
      <c r="WXU3220" s="132"/>
      <c r="WXV3220" s="132"/>
      <c r="WXW3220" s="132"/>
      <c r="WXX3220" s="132"/>
      <c r="WXY3220" s="132"/>
      <c r="WXZ3220" s="132"/>
      <c r="WYA3220" s="132"/>
      <c r="WYB3220" s="132"/>
      <c r="WYC3220" s="132"/>
      <c r="WYD3220" s="132"/>
      <c r="WYE3220" s="132"/>
      <c r="WYF3220" s="132"/>
      <c r="WYG3220" s="132"/>
      <c r="WYH3220" s="132"/>
      <c r="WYI3220" s="132"/>
      <c r="WYJ3220" s="132"/>
      <c r="WYK3220" s="132"/>
      <c r="WYL3220" s="132"/>
      <c r="WYM3220" s="132"/>
      <c r="WYN3220" s="132"/>
      <c r="WYO3220" s="132"/>
      <c r="WYP3220" s="132"/>
      <c r="WYQ3220" s="132"/>
      <c r="WYR3220" s="132"/>
      <c r="WYS3220" s="132"/>
      <c r="WYT3220" s="132"/>
      <c r="WYU3220" s="132"/>
      <c r="WYV3220" s="132"/>
      <c r="WYW3220" s="132"/>
      <c r="WYX3220" s="132"/>
      <c r="WYY3220" s="132"/>
      <c r="WYZ3220" s="132"/>
      <c r="WZA3220" s="132"/>
      <c r="WZB3220" s="132"/>
      <c r="WZC3220" s="132"/>
      <c r="WZD3220" s="132"/>
      <c r="WZE3220" s="132"/>
      <c r="WZF3220" s="132"/>
      <c r="WZG3220" s="132"/>
      <c r="WZH3220" s="132"/>
      <c r="WZI3220" s="132"/>
      <c r="WZJ3220" s="132"/>
      <c r="WZK3220" s="132"/>
      <c r="WZL3220" s="132"/>
      <c r="WZM3220" s="132"/>
      <c r="WZN3220" s="132"/>
      <c r="WZO3220" s="132"/>
      <c r="WZP3220" s="132"/>
      <c r="WZQ3220" s="132"/>
      <c r="WZR3220" s="132"/>
      <c r="WZS3220" s="132"/>
      <c r="WZT3220" s="132"/>
      <c r="WZU3220" s="132"/>
      <c r="WZV3220" s="132"/>
      <c r="WZW3220" s="132"/>
      <c r="WZX3220" s="132"/>
      <c r="WZY3220" s="132"/>
      <c r="WZZ3220" s="132"/>
      <c r="XAA3220" s="132"/>
      <c r="XAB3220" s="132"/>
      <c r="XAC3220" s="132"/>
      <c r="XAD3220" s="132"/>
      <c r="XAE3220" s="132"/>
      <c r="XAF3220" s="132"/>
      <c r="XAG3220" s="132"/>
      <c r="XAH3220" s="132"/>
      <c r="XAI3220" s="132"/>
      <c r="XAJ3220" s="132"/>
      <c r="XAK3220" s="132"/>
      <c r="XAL3220" s="132"/>
      <c r="XAM3220" s="132"/>
      <c r="XAN3220" s="132"/>
      <c r="XAO3220" s="132"/>
      <c r="XAP3220" s="132"/>
      <c r="XAQ3220" s="132"/>
      <c r="XAR3220" s="132"/>
      <c r="XAS3220" s="132"/>
      <c r="XAT3220" s="132"/>
      <c r="XAU3220" s="132"/>
      <c r="XAV3220" s="132"/>
      <c r="XAW3220" s="132"/>
      <c r="XAX3220" s="132"/>
      <c r="XAY3220" s="132"/>
      <c r="XAZ3220" s="132"/>
      <c r="XBA3220" s="132"/>
      <c r="XBB3220" s="132"/>
      <c r="XBC3220" s="132"/>
      <c r="XBD3220" s="132"/>
      <c r="XBE3220" s="132"/>
      <c r="XBF3220" s="132"/>
      <c r="XBG3220" s="132"/>
      <c r="XBH3220" s="132"/>
      <c r="XBI3220" s="132"/>
      <c r="XBJ3220" s="132"/>
      <c r="XBK3220" s="132"/>
      <c r="XBL3220" s="132"/>
      <c r="XBM3220" s="132"/>
      <c r="XBN3220" s="132"/>
      <c r="XBO3220" s="132"/>
      <c r="XBP3220" s="132"/>
      <c r="XBQ3220" s="132"/>
      <c r="XBR3220" s="132"/>
      <c r="XBS3220" s="132"/>
      <c r="XBT3220" s="132"/>
      <c r="XBU3220" s="132"/>
      <c r="XBV3220" s="132"/>
      <c r="XBW3220" s="132"/>
      <c r="XBX3220" s="132"/>
      <c r="XBY3220" s="132"/>
      <c r="XBZ3220" s="132"/>
      <c r="XCA3220" s="132"/>
      <c r="XCB3220" s="132"/>
      <c r="XCC3220" s="132"/>
      <c r="XCD3220" s="132"/>
      <c r="XCE3220" s="132"/>
      <c r="XCF3220" s="132"/>
      <c r="XCG3220" s="132"/>
      <c r="XCH3220" s="132"/>
      <c r="XCI3220" s="132"/>
      <c r="XCJ3220" s="132"/>
      <c r="XCK3220" s="132"/>
      <c r="XCL3220" s="132"/>
      <c r="XCM3220" s="132"/>
      <c r="XCN3220" s="132"/>
      <c r="XCO3220" s="132"/>
      <c r="XCP3220" s="132"/>
      <c r="XCQ3220" s="132"/>
      <c r="XCR3220" s="132"/>
      <c r="XCS3220" s="132"/>
      <c r="XCT3220" s="132"/>
      <c r="XCU3220" s="132"/>
      <c r="XCV3220" s="132"/>
      <c r="XCW3220" s="132"/>
      <c r="XCX3220" s="132"/>
      <c r="XCY3220" s="132"/>
      <c r="XCZ3220" s="132"/>
      <c r="XDA3220" s="132"/>
      <c r="XDB3220" s="132"/>
      <c r="XDC3220" s="132"/>
      <c r="XDD3220" s="132"/>
      <c r="XDE3220" s="132"/>
      <c r="XDF3220" s="132"/>
      <c r="XDG3220" s="132"/>
      <c r="XDH3220" s="132"/>
      <c r="XDI3220" s="132"/>
      <c r="XDJ3220" s="132"/>
      <c r="XDK3220" s="132"/>
      <c r="XDL3220" s="132"/>
      <c r="XDM3220" s="132"/>
      <c r="XDN3220" s="132"/>
      <c r="XDO3220" s="132"/>
      <c r="XDP3220" s="132"/>
      <c r="XDQ3220" s="132"/>
      <c r="XDR3220" s="132"/>
      <c r="XDS3220" s="132"/>
      <c r="XDT3220" s="132"/>
      <c r="XDU3220" s="132"/>
      <c r="XDV3220" s="132"/>
      <c r="XDW3220" s="132"/>
      <c r="XDX3220" s="132"/>
      <c r="XDY3220" s="132"/>
      <c r="XDZ3220" s="132"/>
      <c r="XEA3220" s="132"/>
      <c r="XEB3220" s="132"/>
      <c r="XEC3220" s="132"/>
      <c r="XED3220" s="132"/>
      <c r="XEE3220" s="132"/>
      <c r="XEF3220" s="132"/>
      <c r="XEG3220" s="132"/>
      <c r="XEH3220" s="132"/>
      <c r="XEI3220" s="132"/>
      <c r="XEJ3220" s="132"/>
      <c r="XEK3220" s="132"/>
      <c r="XEL3220" s="132"/>
      <c r="XEM3220" s="132"/>
      <c r="XEN3220" s="132"/>
      <c r="XEO3220" s="132"/>
      <c r="XEP3220" s="132"/>
      <c r="XEQ3220" s="132"/>
      <c r="XER3220" s="132"/>
      <c r="XES3220" s="132"/>
      <c r="XET3220" s="132"/>
      <c r="XEU3220" s="132"/>
      <c r="XEV3220" s="132"/>
      <c r="XEW3220" s="132"/>
      <c r="XEX3220" s="132"/>
      <c r="XEY3220" s="132"/>
      <c r="XEZ3220" s="132"/>
      <c r="XFA3220" s="132"/>
      <c r="XFB3220" s="132"/>
      <c r="XFC3220" s="132"/>
      <c r="XFD3220" s="132"/>
    </row>
    <row r="3221" s="14" customFormat="1" ht="40.5" spans="1:16384">
      <c r="A3221" s="132">
        <v>3218</v>
      </c>
      <c r="B3221" s="132" t="s">
        <v>4889</v>
      </c>
      <c r="C3221" s="132" t="s">
        <v>443</v>
      </c>
      <c r="D3221" s="132" t="s">
        <v>4891</v>
      </c>
      <c r="E3221" s="132" t="s">
        <v>4886</v>
      </c>
      <c r="F3221" s="132">
        <v>117.72</v>
      </c>
      <c r="G3221" s="132"/>
      <c r="H3221" s="132"/>
      <c r="I3221" s="132">
        <v>3.7377</v>
      </c>
      <c r="J3221" s="132"/>
      <c r="K3221" s="132"/>
      <c r="L3221" s="132"/>
      <c r="M3221" s="132"/>
      <c r="N3221" s="132"/>
      <c r="O3221" s="132"/>
      <c r="P3221" s="132"/>
      <c r="Q3221" s="132"/>
      <c r="R3221" s="132"/>
      <c r="S3221" s="132"/>
      <c r="T3221" s="132">
        <v>3.5333</v>
      </c>
      <c r="U3221" s="132"/>
      <c r="V3221" s="132">
        <v>3.5333</v>
      </c>
      <c r="W3221" s="132"/>
      <c r="X3221" s="132">
        <v>3.8388</v>
      </c>
      <c r="Y3221" s="132"/>
      <c r="Z3221" s="132"/>
      <c r="AA3221" s="132">
        <v>3.5874</v>
      </c>
      <c r="AB3221" s="132"/>
      <c r="AC3221" s="132"/>
      <c r="AD3221" s="132"/>
      <c r="AE3221" s="132"/>
      <c r="AF3221" s="132">
        <v>3.5333</v>
      </c>
      <c r="AG3221" s="132"/>
      <c r="AH3221" s="132"/>
      <c r="AI3221" s="132">
        <v>3.5333</v>
      </c>
      <c r="AJ3221" s="132">
        <v>3.5333</v>
      </c>
      <c r="AK3221" s="132">
        <v>3.6038</v>
      </c>
      <c r="AL3221" s="132"/>
      <c r="AM3221" s="132"/>
      <c r="AN3221" s="132"/>
      <c r="AO3221" s="132"/>
      <c r="AP3221" s="132"/>
      <c r="AQ3221" s="132"/>
      <c r="AR3221" s="132"/>
      <c r="AS3221" s="132"/>
      <c r="AT3221" s="132"/>
      <c r="AU3221" s="132"/>
      <c r="AV3221" s="132"/>
      <c r="AW3221" s="132"/>
      <c r="AX3221" s="132"/>
      <c r="AY3221" s="132"/>
      <c r="AZ3221" s="132"/>
      <c r="BA3221" s="132"/>
      <c r="BB3221" s="132"/>
      <c r="BC3221" s="132"/>
      <c r="BD3221" s="132"/>
      <c r="BE3221" s="132"/>
      <c r="BF3221" s="132"/>
      <c r="BG3221" s="132"/>
      <c r="BH3221" s="132"/>
      <c r="BI3221" s="132"/>
      <c r="BJ3221" s="132"/>
      <c r="BK3221" s="132"/>
      <c r="BL3221" s="132"/>
      <c r="BM3221" s="132"/>
      <c r="BN3221" s="132"/>
      <c r="BO3221" s="132"/>
      <c r="BP3221" s="132"/>
      <c r="BQ3221" s="132"/>
      <c r="BR3221" s="132"/>
      <c r="BS3221" s="132"/>
      <c r="BT3221" s="132"/>
      <c r="BU3221" s="132"/>
      <c r="BV3221" s="132"/>
      <c r="BW3221" s="132"/>
      <c r="BX3221" s="132"/>
      <c r="BY3221" s="132"/>
      <c r="BZ3221" s="132"/>
      <c r="CA3221" s="132"/>
      <c r="CB3221" s="132"/>
      <c r="CC3221" s="132"/>
      <c r="CD3221" s="132"/>
      <c r="CE3221" s="132"/>
      <c r="CF3221" s="132"/>
      <c r="CG3221" s="132"/>
      <c r="CH3221" s="132"/>
      <c r="CI3221" s="132"/>
      <c r="CJ3221" s="132"/>
      <c r="CK3221" s="132"/>
      <c r="CL3221" s="132"/>
      <c r="CM3221" s="132"/>
      <c r="CN3221" s="132"/>
      <c r="CO3221" s="132"/>
      <c r="CP3221" s="132"/>
      <c r="CQ3221" s="132"/>
      <c r="CR3221" s="132"/>
      <c r="CS3221" s="132"/>
      <c r="CT3221" s="132"/>
      <c r="CU3221" s="132"/>
      <c r="CV3221" s="132"/>
      <c r="CW3221" s="132"/>
      <c r="CX3221" s="132"/>
      <c r="CY3221" s="132"/>
      <c r="CZ3221" s="132"/>
      <c r="DA3221" s="132"/>
      <c r="DB3221" s="132"/>
      <c r="DC3221" s="132"/>
      <c r="DD3221" s="132"/>
      <c r="DE3221" s="132"/>
      <c r="DF3221" s="132"/>
      <c r="DG3221" s="132"/>
      <c r="DH3221" s="132"/>
      <c r="DI3221" s="132"/>
      <c r="DJ3221" s="132"/>
      <c r="DK3221" s="132"/>
      <c r="DL3221" s="132"/>
      <c r="DM3221" s="132"/>
      <c r="DN3221" s="132"/>
      <c r="DO3221" s="132"/>
      <c r="DP3221" s="132"/>
      <c r="DQ3221" s="132"/>
      <c r="DR3221" s="132"/>
      <c r="DS3221" s="132"/>
      <c r="DT3221" s="132"/>
      <c r="DU3221" s="132"/>
      <c r="DV3221" s="132"/>
      <c r="DW3221" s="132"/>
      <c r="DX3221" s="132"/>
      <c r="DY3221" s="132"/>
      <c r="DZ3221" s="132"/>
      <c r="EA3221" s="132"/>
      <c r="EB3221" s="132"/>
      <c r="EC3221" s="132"/>
      <c r="ED3221" s="132"/>
      <c r="EE3221" s="132"/>
      <c r="EF3221" s="132"/>
      <c r="EG3221" s="132"/>
      <c r="EH3221" s="132"/>
      <c r="EI3221" s="132"/>
      <c r="EJ3221" s="132"/>
      <c r="EK3221" s="132"/>
      <c r="EL3221" s="132"/>
      <c r="EM3221" s="132"/>
      <c r="EN3221" s="132"/>
      <c r="EO3221" s="132"/>
      <c r="EP3221" s="132"/>
      <c r="EQ3221" s="132"/>
      <c r="ER3221" s="132"/>
      <c r="ES3221" s="132"/>
      <c r="ET3221" s="132"/>
      <c r="EU3221" s="132"/>
      <c r="EV3221" s="132"/>
      <c r="EW3221" s="132"/>
      <c r="EX3221" s="132"/>
      <c r="EY3221" s="132"/>
      <c r="EZ3221" s="132"/>
      <c r="FA3221" s="132"/>
      <c r="FB3221" s="132"/>
      <c r="FC3221" s="132"/>
      <c r="FD3221" s="132"/>
      <c r="FE3221" s="132"/>
      <c r="FF3221" s="132"/>
      <c r="FG3221" s="132"/>
      <c r="FH3221" s="132"/>
      <c r="FI3221" s="132"/>
      <c r="FJ3221" s="132"/>
      <c r="FK3221" s="132"/>
      <c r="FL3221" s="132"/>
      <c r="FM3221" s="132"/>
      <c r="FN3221" s="132"/>
      <c r="FO3221" s="132"/>
      <c r="FP3221" s="132"/>
      <c r="FQ3221" s="132"/>
      <c r="FR3221" s="132"/>
      <c r="FS3221" s="132"/>
      <c r="FT3221" s="132"/>
      <c r="FU3221" s="132"/>
      <c r="FV3221" s="132"/>
      <c r="FW3221" s="132"/>
      <c r="FX3221" s="132"/>
      <c r="FY3221" s="132"/>
      <c r="FZ3221" s="132"/>
      <c r="GA3221" s="132"/>
      <c r="GB3221" s="132"/>
      <c r="GC3221" s="132"/>
      <c r="GD3221" s="132"/>
      <c r="GE3221" s="132"/>
      <c r="GF3221" s="132"/>
      <c r="GG3221" s="132"/>
      <c r="GH3221" s="132"/>
      <c r="GI3221" s="132"/>
      <c r="GJ3221" s="132"/>
      <c r="GK3221" s="132"/>
      <c r="GL3221" s="132"/>
      <c r="GM3221" s="132"/>
      <c r="GN3221" s="132"/>
      <c r="GO3221" s="132"/>
      <c r="GP3221" s="132"/>
      <c r="GQ3221" s="132"/>
      <c r="GR3221" s="132"/>
      <c r="GS3221" s="132"/>
      <c r="GT3221" s="132"/>
      <c r="GU3221" s="132"/>
      <c r="GV3221" s="132"/>
      <c r="GW3221" s="132"/>
      <c r="GX3221" s="132"/>
      <c r="GY3221" s="132"/>
      <c r="GZ3221" s="132"/>
      <c r="HA3221" s="132"/>
      <c r="HB3221" s="132"/>
      <c r="HC3221" s="132"/>
      <c r="HD3221" s="132"/>
      <c r="HE3221" s="132"/>
      <c r="HF3221" s="132"/>
      <c r="HG3221" s="132"/>
      <c r="HH3221" s="132"/>
      <c r="HI3221" s="132"/>
      <c r="HJ3221" s="132"/>
      <c r="HK3221" s="132"/>
      <c r="HL3221" s="132"/>
      <c r="HM3221" s="132"/>
      <c r="HN3221" s="132"/>
      <c r="HO3221" s="132"/>
      <c r="HP3221" s="132"/>
      <c r="HQ3221" s="132"/>
      <c r="HR3221" s="132"/>
      <c r="HS3221" s="132"/>
      <c r="HT3221" s="132"/>
      <c r="HU3221" s="132"/>
      <c r="HV3221" s="132"/>
      <c r="HW3221" s="132"/>
      <c r="HX3221" s="132"/>
      <c r="HY3221" s="132"/>
      <c r="HZ3221" s="132"/>
      <c r="IA3221" s="132"/>
      <c r="IB3221" s="132"/>
      <c r="IC3221" s="132"/>
      <c r="ID3221" s="132"/>
      <c r="IE3221" s="132"/>
      <c r="IF3221" s="132"/>
      <c r="IG3221" s="132"/>
      <c r="IH3221" s="132"/>
      <c r="II3221" s="132"/>
      <c r="IJ3221" s="132"/>
      <c r="IK3221" s="132"/>
      <c r="IL3221" s="132"/>
      <c r="IM3221" s="132"/>
      <c r="IN3221" s="132"/>
      <c r="IO3221" s="132"/>
      <c r="IP3221" s="132"/>
      <c r="IQ3221" s="132"/>
      <c r="IR3221" s="132"/>
      <c r="IS3221" s="132"/>
      <c r="IT3221" s="132"/>
      <c r="IU3221" s="132"/>
      <c r="IV3221" s="132"/>
      <c r="IW3221" s="132"/>
      <c r="IX3221" s="132"/>
      <c r="IY3221" s="132"/>
      <c r="IZ3221" s="132"/>
      <c r="JA3221" s="132"/>
      <c r="JB3221" s="132"/>
      <c r="JC3221" s="132"/>
      <c r="JD3221" s="132"/>
      <c r="JE3221" s="132"/>
      <c r="JF3221" s="132"/>
      <c r="JG3221" s="132"/>
      <c r="JH3221" s="132"/>
      <c r="JI3221" s="132"/>
      <c r="JJ3221" s="132"/>
      <c r="JK3221" s="132"/>
      <c r="JL3221" s="132"/>
      <c r="JM3221" s="132"/>
      <c r="JN3221" s="132"/>
      <c r="JO3221" s="132"/>
      <c r="JP3221" s="132"/>
      <c r="JQ3221" s="132"/>
      <c r="JR3221" s="132"/>
      <c r="JS3221" s="132"/>
      <c r="JT3221" s="132"/>
      <c r="JU3221" s="132"/>
      <c r="JV3221" s="132"/>
      <c r="JW3221" s="132"/>
      <c r="JX3221" s="132"/>
      <c r="JY3221" s="132"/>
      <c r="JZ3221" s="132"/>
      <c r="KA3221" s="132"/>
      <c r="KB3221" s="132"/>
      <c r="KC3221" s="132"/>
      <c r="KD3221" s="132"/>
      <c r="KE3221" s="132"/>
      <c r="KF3221" s="132"/>
      <c r="KG3221" s="132"/>
      <c r="KH3221" s="132"/>
      <c r="KI3221" s="132"/>
      <c r="KJ3221" s="132"/>
      <c r="KK3221" s="132"/>
      <c r="KL3221" s="132"/>
      <c r="KM3221" s="132"/>
      <c r="KN3221" s="132"/>
      <c r="KO3221" s="132"/>
      <c r="KP3221" s="132"/>
      <c r="KQ3221" s="132"/>
      <c r="KR3221" s="132"/>
      <c r="KS3221" s="132"/>
      <c r="KT3221" s="132"/>
      <c r="KU3221" s="132"/>
      <c r="KV3221" s="132"/>
      <c r="KW3221" s="132"/>
      <c r="KX3221" s="132"/>
      <c r="KY3221" s="132"/>
      <c r="KZ3221" s="132"/>
      <c r="LA3221" s="132"/>
      <c r="LB3221" s="132"/>
      <c r="LC3221" s="132"/>
      <c r="LD3221" s="132"/>
      <c r="LE3221" s="132"/>
      <c r="LF3221" s="132"/>
      <c r="LG3221" s="132"/>
      <c r="LH3221" s="132"/>
      <c r="LI3221" s="132"/>
      <c r="LJ3221" s="132"/>
      <c r="LK3221" s="132"/>
      <c r="LL3221" s="132"/>
      <c r="LM3221" s="132"/>
      <c r="LN3221" s="132"/>
      <c r="LO3221" s="132"/>
      <c r="LP3221" s="132"/>
      <c r="LQ3221" s="132"/>
      <c r="LR3221" s="132"/>
      <c r="LS3221" s="132"/>
      <c r="LT3221" s="132"/>
      <c r="LU3221" s="132"/>
      <c r="LV3221" s="132"/>
      <c r="LW3221" s="132"/>
      <c r="LX3221" s="132"/>
      <c r="LY3221" s="132"/>
      <c r="LZ3221" s="132"/>
      <c r="MA3221" s="132"/>
      <c r="MB3221" s="132"/>
      <c r="MC3221" s="132"/>
      <c r="MD3221" s="132"/>
      <c r="ME3221" s="132"/>
      <c r="MF3221" s="132"/>
      <c r="MG3221" s="132"/>
      <c r="MH3221" s="132"/>
      <c r="MI3221" s="132"/>
      <c r="MJ3221" s="132"/>
      <c r="MK3221" s="132"/>
      <c r="ML3221" s="132"/>
      <c r="MM3221" s="132"/>
      <c r="MN3221" s="132"/>
      <c r="MO3221" s="132"/>
      <c r="MP3221" s="132"/>
      <c r="MQ3221" s="132"/>
      <c r="MR3221" s="132"/>
      <c r="MS3221" s="132"/>
      <c r="MT3221" s="132"/>
      <c r="MU3221" s="132"/>
      <c r="MV3221" s="132"/>
      <c r="MW3221" s="132"/>
      <c r="MX3221" s="132"/>
      <c r="MY3221" s="132"/>
      <c r="MZ3221" s="132"/>
      <c r="NA3221" s="132"/>
      <c r="NB3221" s="132"/>
      <c r="NC3221" s="132"/>
      <c r="ND3221" s="132"/>
      <c r="NE3221" s="132"/>
      <c r="NF3221" s="132"/>
      <c r="NG3221" s="132"/>
      <c r="NH3221" s="132"/>
      <c r="NI3221" s="132"/>
      <c r="NJ3221" s="132"/>
      <c r="NK3221" s="132"/>
      <c r="NL3221" s="132"/>
      <c r="NM3221" s="132"/>
      <c r="NN3221" s="132"/>
      <c r="NO3221" s="132"/>
      <c r="NP3221" s="132"/>
      <c r="NQ3221" s="132"/>
      <c r="NR3221" s="132"/>
      <c r="NS3221" s="132"/>
      <c r="NT3221" s="132"/>
      <c r="NU3221" s="132"/>
      <c r="NV3221" s="132"/>
      <c r="NW3221" s="132"/>
      <c r="NX3221" s="132"/>
      <c r="NY3221" s="132"/>
      <c r="NZ3221" s="132"/>
      <c r="OA3221" s="132"/>
      <c r="OB3221" s="132"/>
      <c r="OC3221" s="132"/>
      <c r="OD3221" s="132"/>
      <c r="OE3221" s="132"/>
      <c r="OF3221" s="132"/>
      <c r="OG3221" s="132"/>
      <c r="OH3221" s="132"/>
      <c r="OI3221" s="132"/>
      <c r="OJ3221" s="132"/>
      <c r="OK3221" s="132"/>
      <c r="OL3221" s="132"/>
      <c r="OM3221" s="132"/>
      <c r="ON3221" s="132"/>
      <c r="OO3221" s="132"/>
      <c r="OP3221" s="132"/>
      <c r="OQ3221" s="132"/>
      <c r="OR3221" s="132"/>
      <c r="OS3221" s="132"/>
      <c r="OT3221" s="132"/>
      <c r="OU3221" s="132"/>
      <c r="OV3221" s="132"/>
      <c r="OW3221" s="132"/>
      <c r="OX3221" s="132"/>
      <c r="OY3221" s="132"/>
      <c r="OZ3221" s="132"/>
      <c r="PA3221" s="132"/>
      <c r="PB3221" s="132"/>
      <c r="PC3221" s="132"/>
      <c r="PD3221" s="132"/>
      <c r="PE3221" s="132"/>
      <c r="PF3221" s="132"/>
      <c r="PG3221" s="132"/>
      <c r="PH3221" s="132"/>
      <c r="PI3221" s="132"/>
      <c r="PJ3221" s="132"/>
      <c r="PK3221" s="132"/>
      <c r="PL3221" s="132"/>
      <c r="PM3221" s="132"/>
      <c r="PN3221" s="132"/>
      <c r="PO3221" s="132"/>
      <c r="PP3221" s="132"/>
      <c r="PQ3221" s="132"/>
      <c r="PR3221" s="132"/>
      <c r="PS3221" s="132"/>
      <c r="PT3221" s="132"/>
      <c r="PU3221" s="132"/>
      <c r="PV3221" s="132"/>
      <c r="PW3221" s="132"/>
      <c r="PX3221" s="132"/>
      <c r="PY3221" s="132"/>
      <c r="PZ3221" s="132"/>
      <c r="QA3221" s="132"/>
      <c r="QB3221" s="132"/>
      <c r="QC3221" s="132"/>
      <c r="QD3221" s="132"/>
      <c r="QE3221" s="132"/>
      <c r="QF3221" s="132"/>
      <c r="QG3221" s="132"/>
      <c r="QH3221" s="132"/>
      <c r="QI3221" s="132"/>
      <c r="QJ3221" s="132"/>
      <c r="QK3221" s="132"/>
      <c r="QL3221" s="132"/>
      <c r="QM3221" s="132"/>
      <c r="QN3221" s="132"/>
      <c r="QO3221" s="132"/>
      <c r="QP3221" s="132"/>
      <c r="QQ3221" s="132"/>
      <c r="QR3221" s="132"/>
      <c r="QS3221" s="132"/>
      <c r="QT3221" s="132"/>
      <c r="QU3221" s="132"/>
      <c r="QV3221" s="132"/>
      <c r="QW3221" s="132"/>
      <c r="QX3221" s="132"/>
      <c r="QY3221" s="132"/>
      <c r="QZ3221" s="132"/>
      <c r="RA3221" s="132"/>
      <c r="RB3221" s="132"/>
      <c r="RC3221" s="132"/>
      <c r="RD3221" s="132"/>
      <c r="RE3221" s="132"/>
      <c r="RF3221" s="132"/>
      <c r="RG3221" s="132"/>
      <c r="RH3221" s="132"/>
      <c r="RI3221" s="132"/>
      <c r="RJ3221" s="132"/>
      <c r="RK3221" s="132"/>
      <c r="RL3221" s="132"/>
      <c r="RM3221" s="132"/>
      <c r="RN3221" s="132"/>
      <c r="RO3221" s="132"/>
      <c r="RP3221" s="132"/>
      <c r="RQ3221" s="132"/>
      <c r="RR3221" s="132"/>
      <c r="RS3221" s="132"/>
      <c r="RT3221" s="132"/>
      <c r="RU3221" s="132"/>
      <c r="RV3221" s="132"/>
      <c r="RW3221" s="132"/>
      <c r="RX3221" s="132"/>
      <c r="RY3221" s="132"/>
      <c r="RZ3221" s="132"/>
      <c r="SA3221" s="132"/>
      <c r="SB3221" s="132"/>
      <c r="SC3221" s="132"/>
      <c r="SD3221" s="132"/>
      <c r="SE3221" s="132"/>
      <c r="SF3221" s="132"/>
      <c r="SG3221" s="132"/>
      <c r="SH3221" s="132"/>
      <c r="SI3221" s="132"/>
      <c r="SJ3221" s="132"/>
      <c r="SK3221" s="132"/>
      <c r="SL3221" s="132"/>
      <c r="SM3221" s="132"/>
      <c r="SN3221" s="132"/>
      <c r="SO3221" s="132"/>
      <c r="SP3221" s="132"/>
      <c r="SQ3221" s="132"/>
      <c r="SR3221" s="132"/>
      <c r="SS3221" s="132"/>
      <c r="ST3221" s="132"/>
      <c r="SU3221" s="132"/>
      <c r="SV3221" s="132"/>
      <c r="SW3221" s="132"/>
      <c r="SX3221" s="132"/>
      <c r="SY3221" s="132"/>
      <c r="SZ3221" s="132"/>
      <c r="TA3221" s="132"/>
      <c r="TB3221" s="132"/>
      <c r="TC3221" s="132"/>
      <c r="TD3221" s="132"/>
      <c r="TE3221" s="132"/>
      <c r="TF3221" s="132"/>
      <c r="TG3221" s="132"/>
      <c r="TH3221" s="132"/>
      <c r="TI3221" s="132"/>
      <c r="TJ3221" s="132"/>
      <c r="TK3221" s="132"/>
      <c r="TL3221" s="132"/>
      <c r="TM3221" s="132"/>
      <c r="TN3221" s="132"/>
      <c r="TO3221" s="132"/>
      <c r="TP3221" s="132"/>
      <c r="TQ3221" s="132"/>
      <c r="TR3221" s="132"/>
      <c r="TS3221" s="132"/>
      <c r="TT3221" s="132"/>
      <c r="TU3221" s="132"/>
      <c r="TV3221" s="132"/>
      <c r="TW3221" s="132"/>
      <c r="TX3221" s="132"/>
      <c r="TY3221" s="132"/>
      <c r="TZ3221" s="132"/>
      <c r="UA3221" s="132"/>
      <c r="UB3221" s="132"/>
      <c r="UC3221" s="132"/>
      <c r="UD3221" s="132"/>
      <c r="UE3221" s="132"/>
      <c r="UF3221" s="132"/>
      <c r="UG3221" s="132"/>
      <c r="UH3221" s="132"/>
      <c r="UI3221" s="132"/>
      <c r="UJ3221" s="132"/>
      <c r="UK3221" s="132"/>
      <c r="UL3221" s="132"/>
      <c r="UM3221" s="132"/>
      <c r="UN3221" s="132"/>
      <c r="UO3221" s="132"/>
      <c r="UP3221" s="132"/>
      <c r="UQ3221" s="132"/>
      <c r="UR3221" s="132"/>
      <c r="US3221" s="132"/>
      <c r="UT3221" s="132"/>
      <c r="UU3221" s="132"/>
      <c r="UV3221" s="132"/>
      <c r="UW3221" s="132"/>
      <c r="UX3221" s="132"/>
      <c r="UY3221" s="132"/>
      <c r="UZ3221" s="132"/>
      <c r="VA3221" s="132"/>
      <c r="VB3221" s="132"/>
      <c r="VC3221" s="132"/>
      <c r="VD3221" s="132"/>
      <c r="VE3221" s="132"/>
      <c r="VF3221" s="132"/>
      <c r="VG3221" s="132"/>
      <c r="VH3221" s="132"/>
      <c r="VI3221" s="132"/>
      <c r="VJ3221" s="132"/>
      <c r="VK3221" s="132"/>
      <c r="VL3221" s="132"/>
      <c r="VM3221" s="132"/>
      <c r="VN3221" s="132"/>
      <c r="VO3221" s="132"/>
      <c r="VP3221" s="132"/>
      <c r="VQ3221" s="132"/>
      <c r="VR3221" s="132"/>
      <c r="VS3221" s="132"/>
      <c r="VT3221" s="132"/>
      <c r="VU3221" s="132"/>
      <c r="VV3221" s="132"/>
      <c r="VW3221" s="132"/>
      <c r="VX3221" s="132"/>
      <c r="VY3221" s="132"/>
      <c r="VZ3221" s="132"/>
      <c r="WA3221" s="132"/>
      <c r="WB3221" s="132"/>
      <c r="WC3221" s="132"/>
      <c r="WD3221" s="132"/>
      <c r="WE3221" s="132"/>
      <c r="WF3221" s="132"/>
      <c r="WG3221" s="132"/>
      <c r="WH3221" s="132"/>
      <c r="WI3221" s="132"/>
      <c r="WJ3221" s="132"/>
      <c r="WK3221" s="132"/>
      <c r="WL3221" s="132"/>
      <c r="WM3221" s="132"/>
      <c r="WN3221" s="132"/>
      <c r="WO3221" s="132"/>
      <c r="WP3221" s="132"/>
      <c r="WQ3221" s="132"/>
      <c r="WR3221" s="132"/>
      <c r="WS3221" s="132"/>
      <c r="WT3221" s="132"/>
      <c r="WU3221" s="132"/>
      <c r="WV3221" s="132"/>
      <c r="WW3221" s="132"/>
      <c r="WX3221" s="132"/>
      <c r="WY3221" s="132"/>
      <c r="WZ3221" s="132"/>
      <c r="XA3221" s="132"/>
      <c r="XB3221" s="132"/>
      <c r="XC3221" s="132"/>
      <c r="XD3221" s="132"/>
      <c r="XE3221" s="132"/>
      <c r="XF3221" s="132"/>
      <c r="XG3221" s="132"/>
      <c r="XH3221" s="132"/>
      <c r="XI3221" s="132"/>
      <c r="XJ3221" s="132"/>
      <c r="XK3221" s="132"/>
      <c r="XL3221" s="132"/>
      <c r="XM3221" s="132"/>
      <c r="XN3221" s="132"/>
      <c r="XO3221" s="132"/>
      <c r="XP3221" s="132"/>
      <c r="XQ3221" s="132"/>
      <c r="XR3221" s="132"/>
      <c r="XS3221" s="132"/>
      <c r="XT3221" s="132"/>
      <c r="XU3221" s="132"/>
      <c r="XV3221" s="132"/>
      <c r="XW3221" s="132"/>
      <c r="XX3221" s="132"/>
      <c r="XY3221" s="132"/>
      <c r="XZ3221" s="132"/>
      <c r="YA3221" s="132"/>
      <c r="YB3221" s="132"/>
      <c r="YC3221" s="132"/>
      <c r="YD3221" s="132"/>
      <c r="YE3221" s="132"/>
      <c r="YF3221" s="132"/>
      <c r="YG3221" s="132"/>
      <c r="YH3221" s="132"/>
      <c r="YI3221" s="132"/>
      <c r="YJ3221" s="132"/>
      <c r="YK3221" s="132"/>
      <c r="YL3221" s="132"/>
      <c r="YM3221" s="132"/>
      <c r="YN3221" s="132"/>
      <c r="YO3221" s="132"/>
      <c r="YP3221" s="132"/>
      <c r="YQ3221" s="132"/>
      <c r="YR3221" s="132"/>
      <c r="YS3221" s="132"/>
      <c r="YT3221" s="132"/>
      <c r="YU3221" s="132"/>
      <c r="YV3221" s="132"/>
      <c r="YW3221" s="132"/>
      <c r="YX3221" s="132"/>
      <c r="YY3221" s="132"/>
      <c r="YZ3221" s="132"/>
      <c r="ZA3221" s="132"/>
      <c r="ZB3221" s="132"/>
      <c r="ZC3221" s="132"/>
      <c r="ZD3221" s="132"/>
      <c r="ZE3221" s="132"/>
      <c r="ZF3221" s="132"/>
      <c r="ZG3221" s="132"/>
      <c r="ZH3221" s="132"/>
      <c r="ZI3221" s="132"/>
      <c r="ZJ3221" s="132"/>
      <c r="ZK3221" s="132"/>
      <c r="ZL3221" s="132"/>
      <c r="ZM3221" s="132"/>
      <c r="ZN3221" s="132"/>
      <c r="ZO3221" s="132"/>
      <c r="ZP3221" s="132"/>
      <c r="ZQ3221" s="132"/>
      <c r="ZR3221" s="132"/>
      <c r="ZS3221" s="132"/>
      <c r="ZT3221" s="132"/>
      <c r="ZU3221" s="132"/>
      <c r="ZV3221" s="132"/>
      <c r="ZW3221" s="132"/>
      <c r="ZX3221" s="132"/>
      <c r="ZY3221" s="132"/>
      <c r="ZZ3221" s="132"/>
      <c r="AAA3221" s="132"/>
      <c r="AAB3221" s="132"/>
      <c r="AAC3221" s="132"/>
      <c r="AAD3221" s="132"/>
      <c r="AAE3221" s="132"/>
      <c r="AAF3221" s="132"/>
      <c r="AAG3221" s="132"/>
      <c r="AAH3221" s="132"/>
      <c r="AAI3221" s="132"/>
      <c r="AAJ3221" s="132"/>
      <c r="AAK3221" s="132"/>
      <c r="AAL3221" s="132"/>
      <c r="AAM3221" s="132"/>
      <c r="AAN3221" s="132"/>
      <c r="AAO3221" s="132"/>
      <c r="AAP3221" s="132"/>
      <c r="AAQ3221" s="132"/>
      <c r="AAR3221" s="132"/>
      <c r="AAS3221" s="132"/>
      <c r="AAT3221" s="132"/>
      <c r="AAU3221" s="132"/>
      <c r="AAV3221" s="132"/>
      <c r="AAW3221" s="132"/>
      <c r="AAX3221" s="132"/>
      <c r="AAY3221" s="132"/>
      <c r="AAZ3221" s="132"/>
      <c r="ABA3221" s="132"/>
      <c r="ABB3221" s="132"/>
      <c r="ABC3221" s="132"/>
      <c r="ABD3221" s="132"/>
      <c r="ABE3221" s="132"/>
      <c r="ABF3221" s="132"/>
      <c r="ABG3221" s="132"/>
      <c r="ABH3221" s="132"/>
      <c r="ABI3221" s="132"/>
      <c r="ABJ3221" s="132"/>
      <c r="ABK3221" s="132"/>
      <c r="ABL3221" s="132"/>
      <c r="ABM3221" s="132"/>
      <c r="ABN3221" s="132"/>
      <c r="ABO3221" s="132"/>
      <c r="ABP3221" s="132"/>
      <c r="ABQ3221" s="132"/>
      <c r="ABR3221" s="132"/>
      <c r="ABS3221" s="132"/>
      <c r="ABT3221" s="132"/>
      <c r="ABU3221" s="132"/>
      <c r="ABV3221" s="132"/>
      <c r="ABW3221" s="132"/>
      <c r="ABX3221" s="132"/>
      <c r="ABY3221" s="132"/>
      <c r="ABZ3221" s="132"/>
      <c r="ACA3221" s="132"/>
      <c r="ACB3221" s="132"/>
      <c r="ACC3221" s="132"/>
      <c r="ACD3221" s="132"/>
      <c r="ACE3221" s="132"/>
      <c r="ACF3221" s="132"/>
      <c r="ACG3221" s="132"/>
      <c r="ACH3221" s="132"/>
      <c r="ACI3221" s="132"/>
      <c r="ACJ3221" s="132"/>
      <c r="ACK3221" s="132"/>
      <c r="ACL3221" s="132"/>
      <c r="ACM3221" s="132"/>
      <c r="ACN3221" s="132"/>
      <c r="ACO3221" s="132"/>
      <c r="ACP3221" s="132"/>
      <c r="ACQ3221" s="132"/>
      <c r="ACR3221" s="132"/>
      <c r="ACS3221" s="132"/>
      <c r="ACT3221" s="132"/>
      <c r="ACU3221" s="132"/>
      <c r="ACV3221" s="132"/>
      <c r="ACW3221" s="132"/>
      <c r="ACX3221" s="132"/>
      <c r="ACY3221" s="132"/>
      <c r="ACZ3221" s="132"/>
      <c r="ADA3221" s="132"/>
      <c r="ADB3221" s="132"/>
      <c r="ADC3221" s="132"/>
      <c r="ADD3221" s="132"/>
      <c r="ADE3221" s="132"/>
      <c r="ADF3221" s="132"/>
      <c r="ADG3221" s="132"/>
      <c r="ADH3221" s="132"/>
      <c r="ADI3221" s="132"/>
      <c r="ADJ3221" s="132"/>
      <c r="ADK3221" s="132"/>
      <c r="ADL3221" s="132"/>
      <c r="ADM3221" s="132"/>
      <c r="ADN3221" s="132"/>
      <c r="ADO3221" s="132"/>
      <c r="ADP3221" s="132"/>
      <c r="ADQ3221" s="132"/>
      <c r="ADR3221" s="132"/>
      <c r="ADS3221" s="132"/>
      <c r="ADT3221" s="132"/>
      <c r="ADU3221" s="132"/>
      <c r="ADV3221" s="132"/>
      <c r="ADW3221" s="132"/>
      <c r="ADX3221" s="132"/>
      <c r="ADY3221" s="132"/>
      <c r="ADZ3221" s="132"/>
      <c r="AEA3221" s="132"/>
      <c r="AEB3221" s="132"/>
      <c r="AEC3221" s="132"/>
      <c r="AED3221" s="132"/>
      <c r="AEE3221" s="132"/>
      <c r="AEF3221" s="132"/>
      <c r="AEG3221" s="132"/>
      <c r="AEH3221" s="132"/>
      <c r="AEI3221" s="132"/>
      <c r="AEJ3221" s="132"/>
      <c r="AEK3221" s="132"/>
      <c r="AEL3221" s="132"/>
      <c r="AEM3221" s="132"/>
      <c r="AEN3221" s="132"/>
      <c r="AEO3221" s="132"/>
      <c r="AEP3221" s="132"/>
      <c r="AEQ3221" s="132"/>
      <c r="AER3221" s="132"/>
      <c r="AES3221" s="132"/>
      <c r="AET3221" s="132"/>
      <c r="AEU3221" s="132"/>
      <c r="AEV3221" s="132"/>
      <c r="AEW3221" s="132"/>
      <c r="AEX3221" s="132"/>
      <c r="AEY3221" s="132"/>
      <c r="AEZ3221" s="132"/>
      <c r="AFA3221" s="132"/>
      <c r="AFB3221" s="132"/>
      <c r="AFC3221" s="132"/>
      <c r="AFD3221" s="132"/>
      <c r="AFE3221" s="132"/>
      <c r="AFF3221" s="132"/>
      <c r="AFG3221" s="132"/>
      <c r="AFH3221" s="132"/>
      <c r="AFI3221" s="132"/>
      <c r="AFJ3221" s="132"/>
      <c r="AFK3221" s="132"/>
      <c r="AFL3221" s="132"/>
      <c r="AFM3221" s="132"/>
      <c r="AFN3221" s="132"/>
      <c r="AFO3221" s="132"/>
      <c r="AFP3221" s="132"/>
      <c r="AFQ3221" s="132"/>
      <c r="AFR3221" s="132"/>
      <c r="AFS3221" s="132"/>
      <c r="AFT3221" s="132"/>
      <c r="AFU3221" s="132"/>
      <c r="AFV3221" s="132"/>
      <c r="AFW3221" s="132"/>
      <c r="AFX3221" s="132"/>
      <c r="AFY3221" s="132"/>
      <c r="AFZ3221" s="132"/>
      <c r="AGA3221" s="132"/>
      <c r="AGB3221" s="132"/>
      <c r="AGC3221" s="132"/>
      <c r="AGD3221" s="132"/>
      <c r="AGE3221" s="132"/>
      <c r="AGF3221" s="132"/>
      <c r="AGG3221" s="132"/>
      <c r="AGH3221" s="132"/>
      <c r="AGI3221" s="132"/>
      <c r="AGJ3221" s="132"/>
      <c r="AGK3221" s="132"/>
      <c r="AGL3221" s="132"/>
      <c r="AGM3221" s="132"/>
      <c r="AGN3221" s="132"/>
      <c r="AGO3221" s="132"/>
      <c r="AGP3221" s="132"/>
      <c r="AGQ3221" s="132"/>
      <c r="AGR3221" s="132"/>
      <c r="AGS3221" s="132"/>
      <c r="AGT3221" s="132"/>
      <c r="AGU3221" s="132"/>
      <c r="AGV3221" s="132"/>
      <c r="AGW3221" s="132"/>
      <c r="AGX3221" s="132"/>
      <c r="AGY3221" s="132"/>
      <c r="AGZ3221" s="132"/>
      <c r="AHA3221" s="132"/>
      <c r="AHB3221" s="132"/>
      <c r="AHC3221" s="132"/>
      <c r="AHD3221" s="132"/>
      <c r="AHE3221" s="132"/>
      <c r="AHF3221" s="132"/>
      <c r="AHG3221" s="132"/>
      <c r="AHH3221" s="132"/>
      <c r="AHI3221" s="132"/>
      <c r="AHJ3221" s="132"/>
      <c r="AHK3221" s="132"/>
      <c r="AHL3221" s="132"/>
      <c r="AHM3221" s="132"/>
      <c r="AHN3221" s="132"/>
      <c r="AHO3221" s="132"/>
      <c r="AHP3221" s="132"/>
      <c r="AHQ3221" s="132"/>
      <c r="AHR3221" s="132"/>
      <c r="AHS3221" s="132"/>
      <c r="AHT3221" s="132"/>
      <c r="AHU3221" s="132"/>
      <c r="AHV3221" s="132"/>
      <c r="AHW3221" s="132"/>
      <c r="AHX3221" s="132"/>
      <c r="AHY3221" s="132"/>
      <c r="AHZ3221" s="132"/>
      <c r="AIA3221" s="132"/>
      <c r="AIB3221" s="132"/>
      <c r="AIC3221" s="132"/>
      <c r="AID3221" s="132"/>
      <c r="AIE3221" s="132"/>
      <c r="AIF3221" s="132"/>
      <c r="AIG3221" s="132"/>
      <c r="AIH3221" s="132"/>
      <c r="AII3221" s="132"/>
      <c r="AIJ3221" s="132"/>
      <c r="AIK3221" s="132"/>
      <c r="AIL3221" s="132"/>
      <c r="AIM3221" s="132"/>
      <c r="AIN3221" s="132"/>
      <c r="AIO3221" s="132"/>
      <c r="AIP3221" s="132"/>
      <c r="AIQ3221" s="132"/>
      <c r="AIR3221" s="132"/>
      <c r="AIS3221" s="132"/>
      <c r="AIT3221" s="132"/>
      <c r="AIU3221" s="132"/>
      <c r="AIV3221" s="132"/>
      <c r="AIW3221" s="132"/>
      <c r="AIX3221" s="132"/>
      <c r="AIY3221" s="132"/>
      <c r="AIZ3221" s="132"/>
      <c r="AJA3221" s="132"/>
      <c r="AJB3221" s="132"/>
      <c r="AJC3221" s="132"/>
      <c r="AJD3221" s="132"/>
      <c r="AJE3221" s="132"/>
      <c r="AJF3221" s="132"/>
      <c r="AJG3221" s="132"/>
      <c r="AJH3221" s="132"/>
      <c r="AJI3221" s="132"/>
      <c r="AJJ3221" s="132"/>
      <c r="AJK3221" s="132"/>
      <c r="AJL3221" s="132"/>
      <c r="AJM3221" s="132"/>
      <c r="AJN3221" s="132"/>
      <c r="AJO3221" s="132"/>
      <c r="AJP3221" s="132"/>
      <c r="AJQ3221" s="132"/>
      <c r="AJR3221" s="132"/>
      <c r="AJS3221" s="132"/>
      <c r="AJT3221" s="132"/>
      <c r="AJU3221" s="132"/>
      <c r="AJV3221" s="132"/>
      <c r="AJW3221" s="132"/>
      <c r="AJX3221" s="132"/>
      <c r="AJY3221" s="132"/>
      <c r="AJZ3221" s="132"/>
      <c r="AKA3221" s="132"/>
      <c r="AKB3221" s="132"/>
      <c r="AKC3221" s="132"/>
      <c r="AKD3221" s="132"/>
      <c r="AKE3221" s="132"/>
      <c r="AKF3221" s="132"/>
      <c r="AKG3221" s="132"/>
      <c r="AKH3221" s="132"/>
      <c r="AKI3221" s="132"/>
      <c r="AKJ3221" s="132"/>
      <c r="AKK3221" s="132"/>
      <c r="AKL3221" s="132"/>
      <c r="AKM3221" s="132"/>
      <c r="AKN3221" s="132"/>
      <c r="AKO3221" s="132"/>
      <c r="AKP3221" s="132"/>
      <c r="AKQ3221" s="132"/>
      <c r="AKR3221" s="132"/>
      <c r="AKS3221" s="132"/>
      <c r="AKT3221" s="132"/>
      <c r="AKU3221" s="132"/>
      <c r="AKV3221" s="132"/>
      <c r="AKW3221" s="132"/>
      <c r="AKX3221" s="132"/>
      <c r="AKY3221" s="132"/>
      <c r="AKZ3221" s="132"/>
      <c r="ALA3221" s="132"/>
      <c r="ALB3221" s="132"/>
      <c r="ALC3221" s="132"/>
      <c r="ALD3221" s="132"/>
      <c r="ALE3221" s="132"/>
      <c r="ALF3221" s="132"/>
      <c r="ALG3221" s="132"/>
      <c r="ALH3221" s="132"/>
      <c r="ALI3221" s="132"/>
      <c r="ALJ3221" s="132"/>
      <c r="ALK3221" s="132"/>
      <c r="ALL3221" s="132"/>
      <c r="ALM3221" s="132"/>
      <c r="ALN3221" s="132"/>
      <c r="ALO3221" s="132"/>
      <c r="ALP3221" s="132"/>
      <c r="ALQ3221" s="132"/>
      <c r="ALR3221" s="132"/>
      <c r="ALS3221" s="132"/>
      <c r="ALT3221" s="132"/>
      <c r="ALU3221" s="132"/>
      <c r="ALV3221" s="132"/>
      <c r="ALW3221" s="132"/>
      <c r="ALX3221" s="132"/>
      <c r="ALY3221" s="132"/>
      <c r="ALZ3221" s="132"/>
      <c r="AMA3221" s="132"/>
      <c r="AMB3221" s="132"/>
      <c r="AMC3221" s="132"/>
      <c r="AMD3221" s="132"/>
      <c r="AME3221" s="132"/>
      <c r="AMF3221" s="132"/>
      <c r="AMG3221" s="132"/>
      <c r="AMH3221" s="132"/>
      <c r="AMI3221" s="132"/>
      <c r="AMJ3221" s="132"/>
      <c r="AMK3221" s="132"/>
      <c r="AML3221" s="132"/>
      <c r="AMM3221" s="132"/>
      <c r="AMN3221" s="132"/>
      <c r="AMO3221" s="132"/>
      <c r="AMP3221" s="132"/>
      <c r="AMQ3221" s="132"/>
      <c r="AMR3221" s="132"/>
      <c r="AMS3221" s="132"/>
      <c r="AMT3221" s="132"/>
      <c r="AMU3221" s="132"/>
      <c r="AMV3221" s="132"/>
      <c r="AMW3221" s="132"/>
      <c r="AMX3221" s="132"/>
      <c r="AMY3221" s="132"/>
      <c r="AMZ3221" s="132"/>
      <c r="ANA3221" s="132"/>
      <c r="ANB3221" s="132"/>
      <c r="ANC3221" s="132"/>
      <c r="AND3221" s="132"/>
      <c r="ANE3221" s="132"/>
      <c r="ANF3221" s="132"/>
      <c r="ANG3221" s="132"/>
      <c r="ANH3221" s="132"/>
      <c r="ANI3221" s="132"/>
      <c r="ANJ3221" s="132"/>
      <c r="ANK3221" s="132"/>
      <c r="ANL3221" s="132"/>
      <c r="ANM3221" s="132"/>
      <c r="ANN3221" s="132"/>
      <c r="ANO3221" s="132"/>
      <c r="ANP3221" s="132"/>
      <c r="ANQ3221" s="132"/>
      <c r="ANR3221" s="132"/>
      <c r="ANS3221" s="132"/>
      <c r="ANT3221" s="132"/>
      <c r="ANU3221" s="132"/>
      <c r="ANV3221" s="132"/>
      <c r="ANW3221" s="132"/>
      <c r="ANX3221" s="132"/>
      <c r="ANY3221" s="132"/>
      <c r="ANZ3221" s="132"/>
      <c r="AOA3221" s="132"/>
      <c r="AOB3221" s="132"/>
      <c r="AOC3221" s="132"/>
      <c r="AOD3221" s="132"/>
      <c r="AOE3221" s="132"/>
      <c r="AOF3221" s="132"/>
      <c r="AOG3221" s="132"/>
      <c r="AOH3221" s="132"/>
      <c r="AOI3221" s="132"/>
      <c r="AOJ3221" s="132"/>
      <c r="AOK3221" s="132"/>
      <c r="AOL3221" s="132"/>
      <c r="AOM3221" s="132"/>
      <c r="AON3221" s="132"/>
      <c r="AOO3221" s="132"/>
      <c r="AOP3221" s="132"/>
      <c r="AOQ3221" s="132"/>
      <c r="AOR3221" s="132"/>
      <c r="AOS3221" s="132"/>
      <c r="AOT3221" s="132"/>
      <c r="AOU3221" s="132"/>
      <c r="AOV3221" s="132"/>
      <c r="AOW3221" s="132"/>
      <c r="AOX3221" s="132"/>
      <c r="AOY3221" s="132"/>
      <c r="AOZ3221" s="132"/>
      <c r="APA3221" s="132"/>
      <c r="APB3221" s="132"/>
      <c r="APC3221" s="132"/>
      <c r="APD3221" s="132"/>
      <c r="APE3221" s="132"/>
      <c r="APF3221" s="132"/>
      <c r="APG3221" s="132"/>
      <c r="APH3221" s="132"/>
      <c r="API3221" s="132"/>
      <c r="APJ3221" s="132"/>
      <c r="APK3221" s="132"/>
      <c r="APL3221" s="132"/>
      <c r="APM3221" s="132"/>
      <c r="APN3221" s="132"/>
      <c r="APO3221" s="132"/>
      <c r="APP3221" s="132"/>
      <c r="APQ3221" s="132"/>
      <c r="APR3221" s="132"/>
      <c r="APS3221" s="132"/>
      <c r="APT3221" s="132"/>
      <c r="APU3221" s="132"/>
      <c r="APV3221" s="132"/>
      <c r="APW3221" s="132"/>
      <c r="APX3221" s="132"/>
      <c r="APY3221" s="132"/>
      <c r="APZ3221" s="132"/>
      <c r="AQA3221" s="132"/>
      <c r="AQB3221" s="132"/>
      <c r="AQC3221" s="132"/>
      <c r="AQD3221" s="132"/>
      <c r="AQE3221" s="132"/>
      <c r="AQF3221" s="132"/>
      <c r="AQG3221" s="132"/>
      <c r="AQH3221" s="132"/>
      <c r="AQI3221" s="132"/>
      <c r="AQJ3221" s="132"/>
      <c r="AQK3221" s="132"/>
      <c r="AQL3221" s="132"/>
      <c r="AQM3221" s="132"/>
      <c r="AQN3221" s="132"/>
      <c r="AQO3221" s="132"/>
      <c r="AQP3221" s="132"/>
      <c r="AQQ3221" s="132"/>
      <c r="AQR3221" s="132"/>
      <c r="AQS3221" s="132"/>
      <c r="AQT3221" s="132"/>
      <c r="AQU3221" s="132"/>
      <c r="AQV3221" s="132"/>
      <c r="AQW3221" s="132"/>
      <c r="AQX3221" s="132"/>
      <c r="AQY3221" s="132"/>
      <c r="AQZ3221" s="132"/>
      <c r="ARA3221" s="132"/>
      <c r="ARB3221" s="132"/>
      <c r="ARC3221" s="132"/>
      <c r="ARD3221" s="132"/>
      <c r="ARE3221" s="132"/>
      <c r="ARF3221" s="132"/>
      <c r="ARG3221" s="132"/>
      <c r="ARH3221" s="132"/>
      <c r="ARI3221" s="132"/>
      <c r="ARJ3221" s="132"/>
      <c r="ARK3221" s="132"/>
      <c r="ARL3221" s="132"/>
      <c r="ARM3221" s="132"/>
      <c r="ARN3221" s="132"/>
      <c r="ARO3221" s="132"/>
      <c r="ARP3221" s="132"/>
      <c r="ARQ3221" s="132"/>
      <c r="ARR3221" s="132"/>
      <c r="ARS3221" s="132"/>
      <c r="ART3221" s="132"/>
      <c r="ARU3221" s="132"/>
      <c r="ARV3221" s="132"/>
      <c r="ARW3221" s="132"/>
      <c r="ARX3221" s="132"/>
      <c r="ARY3221" s="132"/>
      <c r="ARZ3221" s="132"/>
      <c r="ASA3221" s="132"/>
      <c r="ASB3221" s="132"/>
      <c r="ASC3221" s="132"/>
      <c r="ASD3221" s="132"/>
      <c r="ASE3221" s="132"/>
      <c r="ASF3221" s="132"/>
      <c r="ASG3221" s="132"/>
      <c r="ASH3221" s="132"/>
      <c r="ASI3221" s="132"/>
      <c r="ASJ3221" s="132"/>
      <c r="ASK3221" s="132"/>
      <c r="ASL3221" s="132"/>
      <c r="ASM3221" s="132"/>
      <c r="ASN3221" s="132"/>
      <c r="ASO3221" s="132"/>
      <c r="ASP3221" s="132"/>
      <c r="ASQ3221" s="132"/>
      <c r="ASR3221" s="132"/>
      <c r="ASS3221" s="132"/>
      <c r="AST3221" s="132"/>
      <c r="ASU3221" s="132"/>
      <c r="ASV3221" s="132"/>
      <c r="ASW3221" s="132"/>
      <c r="ASX3221" s="132"/>
      <c r="ASY3221" s="132"/>
      <c r="ASZ3221" s="132"/>
      <c r="ATA3221" s="132"/>
      <c r="ATB3221" s="132"/>
      <c r="ATC3221" s="132"/>
      <c r="ATD3221" s="132"/>
      <c r="ATE3221" s="132"/>
      <c r="ATF3221" s="132"/>
      <c r="ATG3221" s="132"/>
      <c r="ATH3221" s="132"/>
      <c r="ATI3221" s="132"/>
      <c r="ATJ3221" s="132"/>
      <c r="ATK3221" s="132"/>
      <c r="ATL3221" s="132"/>
      <c r="ATM3221" s="132"/>
      <c r="ATN3221" s="132"/>
      <c r="ATO3221" s="132"/>
      <c r="ATP3221" s="132"/>
      <c r="ATQ3221" s="132"/>
      <c r="ATR3221" s="132"/>
      <c r="ATS3221" s="132"/>
      <c r="ATT3221" s="132"/>
      <c r="ATU3221" s="132"/>
      <c r="ATV3221" s="132"/>
      <c r="ATW3221" s="132"/>
      <c r="ATX3221" s="132"/>
      <c r="ATY3221" s="132"/>
      <c r="ATZ3221" s="132"/>
      <c r="AUA3221" s="132"/>
      <c r="AUB3221" s="132"/>
      <c r="AUC3221" s="132"/>
      <c r="AUD3221" s="132"/>
      <c r="AUE3221" s="132"/>
      <c r="AUF3221" s="132"/>
      <c r="AUG3221" s="132"/>
      <c r="AUH3221" s="132"/>
      <c r="AUI3221" s="132"/>
      <c r="AUJ3221" s="132"/>
      <c r="AUK3221" s="132"/>
      <c r="AUL3221" s="132"/>
      <c r="AUM3221" s="132"/>
      <c r="AUN3221" s="132"/>
      <c r="AUO3221" s="132"/>
      <c r="AUP3221" s="132"/>
      <c r="AUQ3221" s="132"/>
      <c r="AUR3221" s="132"/>
      <c r="AUS3221" s="132"/>
      <c r="AUT3221" s="132"/>
      <c r="AUU3221" s="132"/>
      <c r="AUV3221" s="132"/>
      <c r="AUW3221" s="132"/>
      <c r="AUX3221" s="132"/>
      <c r="AUY3221" s="132"/>
      <c r="AUZ3221" s="132"/>
      <c r="AVA3221" s="132"/>
      <c r="AVB3221" s="132"/>
      <c r="AVC3221" s="132"/>
      <c r="AVD3221" s="132"/>
      <c r="AVE3221" s="132"/>
      <c r="AVF3221" s="132"/>
      <c r="AVG3221" s="132"/>
      <c r="AVH3221" s="132"/>
      <c r="AVI3221" s="132"/>
      <c r="AVJ3221" s="132"/>
      <c r="AVK3221" s="132"/>
      <c r="AVL3221" s="132"/>
      <c r="AVM3221" s="132"/>
      <c r="AVN3221" s="132"/>
      <c r="AVO3221" s="132"/>
      <c r="AVP3221" s="132"/>
      <c r="AVQ3221" s="132"/>
      <c r="AVR3221" s="132"/>
      <c r="AVS3221" s="132"/>
      <c r="AVT3221" s="132"/>
      <c r="AVU3221" s="132"/>
      <c r="AVV3221" s="132"/>
      <c r="AVW3221" s="132"/>
      <c r="AVX3221" s="132"/>
      <c r="AVY3221" s="132"/>
      <c r="AVZ3221" s="132"/>
      <c r="AWA3221" s="132"/>
      <c r="AWB3221" s="132"/>
      <c r="AWC3221" s="132"/>
      <c r="AWD3221" s="132"/>
      <c r="AWE3221" s="132"/>
      <c r="AWF3221" s="132"/>
      <c r="AWG3221" s="132"/>
      <c r="AWH3221" s="132"/>
      <c r="AWI3221" s="132"/>
      <c r="AWJ3221" s="132"/>
      <c r="AWK3221" s="132"/>
      <c r="AWL3221" s="132"/>
      <c r="AWM3221" s="132"/>
      <c r="AWN3221" s="132"/>
      <c r="AWO3221" s="132"/>
      <c r="AWP3221" s="132"/>
      <c r="AWQ3221" s="132"/>
      <c r="AWR3221" s="132"/>
      <c r="AWS3221" s="132"/>
      <c r="AWT3221" s="132"/>
      <c r="AWU3221" s="132"/>
      <c r="AWV3221" s="132"/>
      <c r="AWW3221" s="132"/>
      <c r="AWX3221" s="132"/>
      <c r="AWY3221" s="132"/>
      <c r="AWZ3221" s="132"/>
      <c r="AXA3221" s="132"/>
      <c r="AXB3221" s="132"/>
      <c r="AXC3221" s="132"/>
      <c r="AXD3221" s="132"/>
      <c r="AXE3221" s="132"/>
      <c r="AXF3221" s="132"/>
      <c r="AXG3221" s="132"/>
      <c r="AXH3221" s="132"/>
      <c r="AXI3221" s="132"/>
      <c r="AXJ3221" s="132"/>
      <c r="AXK3221" s="132"/>
      <c r="AXL3221" s="132"/>
      <c r="AXM3221" s="132"/>
      <c r="AXN3221" s="132"/>
      <c r="AXO3221" s="132"/>
      <c r="AXP3221" s="132"/>
      <c r="AXQ3221" s="132"/>
      <c r="AXR3221" s="132"/>
      <c r="AXS3221" s="132"/>
      <c r="AXT3221" s="132"/>
      <c r="AXU3221" s="132"/>
      <c r="AXV3221" s="132"/>
      <c r="AXW3221" s="132"/>
      <c r="AXX3221" s="132"/>
      <c r="AXY3221" s="132"/>
      <c r="AXZ3221" s="132"/>
      <c r="AYA3221" s="132"/>
      <c r="AYB3221" s="132"/>
      <c r="AYC3221" s="132"/>
      <c r="AYD3221" s="132"/>
      <c r="AYE3221" s="132"/>
      <c r="AYF3221" s="132"/>
      <c r="AYG3221" s="132"/>
      <c r="AYH3221" s="132"/>
      <c r="AYI3221" s="132"/>
      <c r="AYJ3221" s="132"/>
      <c r="AYK3221" s="132"/>
      <c r="AYL3221" s="132"/>
      <c r="AYM3221" s="132"/>
      <c r="AYN3221" s="132"/>
      <c r="AYO3221" s="132"/>
      <c r="AYP3221" s="132"/>
      <c r="AYQ3221" s="132"/>
      <c r="AYR3221" s="132"/>
      <c r="AYS3221" s="132"/>
      <c r="AYT3221" s="132"/>
      <c r="AYU3221" s="132"/>
      <c r="AYV3221" s="132"/>
      <c r="AYW3221" s="132"/>
      <c r="AYX3221" s="132"/>
      <c r="AYY3221" s="132"/>
      <c r="AYZ3221" s="132"/>
      <c r="AZA3221" s="132"/>
      <c r="AZB3221" s="132"/>
      <c r="AZC3221" s="132"/>
      <c r="AZD3221" s="132"/>
      <c r="AZE3221" s="132"/>
      <c r="AZF3221" s="132"/>
      <c r="AZG3221" s="132"/>
      <c r="AZH3221" s="132"/>
      <c r="AZI3221" s="132"/>
      <c r="AZJ3221" s="132"/>
      <c r="AZK3221" s="132"/>
      <c r="AZL3221" s="132"/>
      <c r="AZM3221" s="132"/>
      <c r="AZN3221" s="132"/>
      <c r="AZO3221" s="132"/>
      <c r="AZP3221" s="132"/>
      <c r="AZQ3221" s="132"/>
      <c r="AZR3221" s="132"/>
      <c r="AZS3221" s="132"/>
      <c r="AZT3221" s="132"/>
      <c r="AZU3221" s="132"/>
      <c r="AZV3221" s="132"/>
      <c r="AZW3221" s="132"/>
      <c r="AZX3221" s="132"/>
      <c r="AZY3221" s="132"/>
      <c r="AZZ3221" s="132"/>
      <c r="BAA3221" s="132"/>
      <c r="BAB3221" s="132"/>
      <c r="BAC3221" s="132"/>
      <c r="BAD3221" s="132"/>
      <c r="BAE3221" s="132"/>
      <c r="BAF3221" s="132"/>
      <c r="BAG3221" s="132"/>
      <c r="BAH3221" s="132"/>
      <c r="BAI3221" s="132"/>
      <c r="BAJ3221" s="132"/>
      <c r="BAK3221" s="132"/>
      <c r="BAL3221" s="132"/>
      <c r="BAM3221" s="132"/>
      <c r="BAN3221" s="132"/>
      <c r="BAO3221" s="132"/>
      <c r="BAP3221" s="132"/>
      <c r="BAQ3221" s="132"/>
      <c r="BAR3221" s="132"/>
      <c r="BAS3221" s="132"/>
      <c r="BAT3221" s="132"/>
      <c r="BAU3221" s="132"/>
      <c r="BAV3221" s="132"/>
      <c r="BAW3221" s="132"/>
      <c r="BAX3221" s="132"/>
      <c r="BAY3221" s="132"/>
      <c r="BAZ3221" s="132"/>
      <c r="BBA3221" s="132"/>
      <c r="BBB3221" s="132"/>
      <c r="BBC3221" s="132"/>
      <c r="BBD3221" s="132"/>
      <c r="BBE3221" s="132"/>
      <c r="BBF3221" s="132"/>
      <c r="BBG3221" s="132"/>
      <c r="BBH3221" s="132"/>
      <c r="BBI3221" s="132"/>
      <c r="BBJ3221" s="132"/>
      <c r="BBK3221" s="132"/>
      <c r="BBL3221" s="132"/>
      <c r="BBM3221" s="132"/>
      <c r="BBN3221" s="132"/>
      <c r="BBO3221" s="132"/>
      <c r="BBP3221" s="132"/>
      <c r="BBQ3221" s="132"/>
      <c r="BBR3221" s="132"/>
      <c r="BBS3221" s="132"/>
      <c r="BBT3221" s="132"/>
      <c r="BBU3221" s="132"/>
      <c r="BBV3221" s="132"/>
      <c r="BBW3221" s="132"/>
      <c r="BBX3221" s="132"/>
      <c r="BBY3221" s="132"/>
      <c r="BBZ3221" s="132"/>
      <c r="BCA3221" s="132"/>
      <c r="BCB3221" s="132"/>
      <c r="BCC3221" s="132"/>
      <c r="BCD3221" s="132"/>
      <c r="BCE3221" s="132"/>
      <c r="BCF3221" s="132"/>
      <c r="BCG3221" s="132"/>
      <c r="BCH3221" s="132"/>
      <c r="BCI3221" s="132"/>
      <c r="BCJ3221" s="132"/>
      <c r="BCK3221" s="132"/>
      <c r="BCL3221" s="132"/>
      <c r="BCM3221" s="132"/>
      <c r="BCN3221" s="132"/>
      <c r="BCO3221" s="132"/>
      <c r="BCP3221" s="132"/>
      <c r="BCQ3221" s="132"/>
      <c r="BCR3221" s="132"/>
      <c r="BCS3221" s="132"/>
      <c r="BCT3221" s="132"/>
      <c r="BCU3221" s="132"/>
      <c r="BCV3221" s="132"/>
      <c r="BCW3221" s="132"/>
      <c r="BCX3221" s="132"/>
      <c r="BCY3221" s="132"/>
      <c r="BCZ3221" s="132"/>
      <c r="BDA3221" s="132"/>
      <c r="BDB3221" s="132"/>
      <c r="BDC3221" s="132"/>
      <c r="BDD3221" s="132"/>
      <c r="BDE3221" s="132"/>
      <c r="BDF3221" s="132"/>
      <c r="BDG3221" s="132"/>
      <c r="BDH3221" s="132"/>
      <c r="BDI3221" s="132"/>
      <c r="BDJ3221" s="132"/>
      <c r="BDK3221" s="132"/>
      <c r="BDL3221" s="132"/>
      <c r="BDM3221" s="132"/>
      <c r="BDN3221" s="132"/>
      <c r="BDO3221" s="132"/>
      <c r="BDP3221" s="132"/>
      <c r="BDQ3221" s="132"/>
      <c r="BDR3221" s="132"/>
      <c r="BDS3221" s="132"/>
      <c r="BDT3221" s="132"/>
      <c r="BDU3221" s="132"/>
      <c r="BDV3221" s="132"/>
      <c r="BDW3221" s="132"/>
      <c r="BDX3221" s="132"/>
      <c r="BDY3221" s="132"/>
      <c r="BDZ3221" s="132"/>
      <c r="BEA3221" s="132"/>
      <c r="BEB3221" s="132"/>
      <c r="BEC3221" s="132"/>
      <c r="BED3221" s="132"/>
      <c r="BEE3221" s="132"/>
      <c r="BEF3221" s="132"/>
      <c r="BEG3221" s="132"/>
      <c r="BEH3221" s="132"/>
      <c r="BEI3221" s="132"/>
      <c r="BEJ3221" s="132"/>
      <c r="BEK3221" s="132"/>
      <c r="BEL3221" s="132"/>
      <c r="BEM3221" s="132"/>
      <c r="BEN3221" s="132"/>
      <c r="BEO3221" s="132"/>
      <c r="BEP3221" s="132"/>
      <c r="BEQ3221" s="132"/>
      <c r="BER3221" s="132"/>
      <c r="BES3221" s="132"/>
      <c r="BET3221" s="132"/>
      <c r="BEU3221" s="132"/>
      <c r="BEV3221" s="132"/>
      <c r="BEW3221" s="132"/>
      <c r="BEX3221" s="132"/>
      <c r="BEY3221" s="132"/>
      <c r="BEZ3221" s="132"/>
      <c r="BFA3221" s="132"/>
      <c r="BFB3221" s="132"/>
      <c r="BFC3221" s="132"/>
      <c r="BFD3221" s="132"/>
      <c r="BFE3221" s="132"/>
      <c r="BFF3221" s="132"/>
      <c r="BFG3221" s="132"/>
      <c r="BFH3221" s="132"/>
      <c r="BFI3221" s="132"/>
      <c r="BFJ3221" s="132"/>
      <c r="BFK3221" s="132"/>
      <c r="BFL3221" s="132"/>
      <c r="BFM3221" s="132"/>
      <c r="BFN3221" s="132"/>
      <c r="BFO3221" s="132"/>
      <c r="BFP3221" s="132"/>
      <c r="BFQ3221" s="132"/>
      <c r="BFR3221" s="132"/>
      <c r="BFS3221" s="132"/>
      <c r="BFT3221" s="132"/>
      <c r="BFU3221" s="132"/>
      <c r="BFV3221" s="132"/>
      <c r="BFW3221" s="132"/>
      <c r="BFX3221" s="132"/>
      <c r="BFY3221" s="132"/>
      <c r="BFZ3221" s="132"/>
      <c r="BGA3221" s="132"/>
      <c r="BGB3221" s="132"/>
      <c r="BGC3221" s="132"/>
      <c r="BGD3221" s="132"/>
      <c r="BGE3221" s="132"/>
      <c r="BGF3221" s="132"/>
      <c r="BGG3221" s="132"/>
      <c r="BGH3221" s="132"/>
      <c r="BGI3221" s="132"/>
      <c r="BGJ3221" s="132"/>
      <c r="BGK3221" s="132"/>
      <c r="BGL3221" s="132"/>
      <c r="BGM3221" s="132"/>
      <c r="BGN3221" s="132"/>
      <c r="BGO3221" s="132"/>
      <c r="BGP3221" s="132"/>
      <c r="BGQ3221" s="132"/>
      <c r="BGR3221" s="132"/>
      <c r="BGS3221" s="132"/>
      <c r="BGT3221" s="132"/>
      <c r="BGU3221" s="132"/>
      <c r="BGV3221" s="132"/>
      <c r="BGW3221" s="132"/>
      <c r="BGX3221" s="132"/>
      <c r="BGY3221" s="132"/>
      <c r="BGZ3221" s="132"/>
      <c r="BHA3221" s="132"/>
      <c r="BHB3221" s="132"/>
      <c r="BHC3221" s="132"/>
      <c r="BHD3221" s="132"/>
      <c r="BHE3221" s="132"/>
      <c r="BHF3221" s="132"/>
      <c r="BHG3221" s="132"/>
      <c r="BHH3221" s="132"/>
      <c r="BHI3221" s="132"/>
      <c r="BHJ3221" s="132"/>
      <c r="BHK3221" s="132"/>
      <c r="BHL3221" s="132"/>
      <c r="BHM3221" s="132"/>
      <c r="BHN3221" s="132"/>
      <c r="BHO3221" s="132"/>
      <c r="BHP3221" s="132"/>
      <c r="BHQ3221" s="132"/>
      <c r="BHR3221" s="132"/>
      <c r="BHS3221" s="132"/>
      <c r="BHT3221" s="132"/>
      <c r="BHU3221" s="132"/>
      <c r="BHV3221" s="132"/>
      <c r="BHW3221" s="132"/>
      <c r="BHX3221" s="132"/>
      <c r="BHY3221" s="132"/>
      <c r="BHZ3221" s="132"/>
      <c r="BIA3221" s="132"/>
      <c r="BIB3221" s="132"/>
      <c r="BIC3221" s="132"/>
      <c r="BID3221" s="132"/>
      <c r="BIE3221" s="132"/>
      <c r="BIF3221" s="132"/>
      <c r="BIG3221" s="132"/>
      <c r="BIH3221" s="132"/>
      <c r="BII3221" s="132"/>
      <c r="BIJ3221" s="132"/>
      <c r="BIK3221" s="132"/>
      <c r="BIL3221" s="132"/>
      <c r="BIM3221" s="132"/>
      <c r="BIN3221" s="132"/>
      <c r="BIO3221" s="132"/>
      <c r="BIP3221" s="132"/>
      <c r="BIQ3221" s="132"/>
      <c r="BIR3221" s="132"/>
      <c r="BIS3221" s="132"/>
      <c r="BIT3221" s="132"/>
      <c r="BIU3221" s="132"/>
      <c r="BIV3221" s="132"/>
      <c r="BIW3221" s="132"/>
      <c r="BIX3221" s="132"/>
      <c r="BIY3221" s="132"/>
      <c r="BIZ3221" s="132"/>
      <c r="BJA3221" s="132"/>
      <c r="BJB3221" s="132"/>
      <c r="BJC3221" s="132"/>
      <c r="BJD3221" s="132"/>
      <c r="BJE3221" s="132"/>
      <c r="BJF3221" s="132"/>
      <c r="BJG3221" s="132"/>
      <c r="BJH3221" s="132"/>
      <c r="BJI3221" s="132"/>
      <c r="BJJ3221" s="132"/>
      <c r="BJK3221" s="132"/>
      <c r="BJL3221" s="132"/>
      <c r="BJM3221" s="132"/>
      <c r="BJN3221" s="132"/>
      <c r="BJO3221" s="132"/>
      <c r="BJP3221" s="132"/>
      <c r="BJQ3221" s="132"/>
      <c r="BJR3221" s="132"/>
      <c r="BJS3221" s="132"/>
      <c r="BJT3221" s="132"/>
      <c r="BJU3221" s="132"/>
      <c r="BJV3221" s="132"/>
      <c r="BJW3221" s="132"/>
      <c r="BJX3221" s="132"/>
      <c r="BJY3221" s="132"/>
      <c r="BJZ3221" s="132"/>
      <c r="BKA3221" s="132"/>
      <c r="BKB3221" s="132"/>
      <c r="BKC3221" s="132"/>
      <c r="BKD3221" s="132"/>
      <c r="BKE3221" s="132"/>
      <c r="BKF3221" s="132"/>
      <c r="BKG3221" s="132"/>
      <c r="BKH3221" s="132"/>
      <c r="BKI3221" s="132"/>
      <c r="BKJ3221" s="132"/>
      <c r="BKK3221" s="132"/>
      <c r="BKL3221" s="132"/>
      <c r="BKM3221" s="132"/>
      <c r="BKN3221" s="132"/>
      <c r="BKO3221" s="132"/>
      <c r="BKP3221" s="132"/>
      <c r="BKQ3221" s="132"/>
      <c r="BKR3221" s="132"/>
      <c r="BKS3221" s="132"/>
      <c r="BKT3221" s="132"/>
      <c r="BKU3221" s="132"/>
      <c r="BKV3221" s="132"/>
      <c r="BKW3221" s="132"/>
      <c r="BKX3221" s="132"/>
      <c r="BKY3221" s="132"/>
      <c r="BKZ3221" s="132"/>
      <c r="BLA3221" s="132"/>
      <c r="BLB3221" s="132"/>
      <c r="BLC3221" s="132"/>
      <c r="BLD3221" s="132"/>
      <c r="BLE3221" s="132"/>
      <c r="BLF3221" s="132"/>
      <c r="BLG3221" s="132"/>
      <c r="BLH3221" s="132"/>
      <c r="BLI3221" s="132"/>
      <c r="BLJ3221" s="132"/>
      <c r="BLK3221" s="132"/>
      <c r="BLL3221" s="132"/>
      <c r="BLM3221" s="132"/>
      <c r="BLN3221" s="132"/>
      <c r="BLO3221" s="132"/>
      <c r="BLP3221" s="132"/>
      <c r="BLQ3221" s="132"/>
      <c r="BLR3221" s="132"/>
      <c r="BLS3221" s="132"/>
      <c r="BLT3221" s="132"/>
      <c r="BLU3221" s="132"/>
      <c r="BLV3221" s="132"/>
      <c r="BLW3221" s="132"/>
      <c r="BLX3221" s="132"/>
      <c r="BLY3221" s="132"/>
      <c r="BLZ3221" s="132"/>
      <c r="BMA3221" s="132"/>
      <c r="BMB3221" s="132"/>
      <c r="BMC3221" s="132"/>
      <c r="BMD3221" s="132"/>
      <c r="BME3221" s="132"/>
      <c r="BMF3221" s="132"/>
      <c r="BMG3221" s="132"/>
      <c r="BMH3221" s="132"/>
      <c r="BMI3221" s="132"/>
      <c r="BMJ3221" s="132"/>
      <c r="BMK3221" s="132"/>
      <c r="BML3221" s="132"/>
      <c r="BMM3221" s="132"/>
      <c r="BMN3221" s="132"/>
      <c r="BMO3221" s="132"/>
      <c r="BMP3221" s="132"/>
      <c r="BMQ3221" s="132"/>
      <c r="BMR3221" s="132"/>
      <c r="BMS3221" s="132"/>
      <c r="BMT3221" s="132"/>
      <c r="BMU3221" s="132"/>
      <c r="BMV3221" s="132"/>
      <c r="BMW3221" s="132"/>
      <c r="BMX3221" s="132"/>
      <c r="BMY3221" s="132"/>
      <c r="BMZ3221" s="132"/>
      <c r="BNA3221" s="132"/>
      <c r="BNB3221" s="132"/>
      <c r="BNC3221" s="132"/>
      <c r="BND3221" s="132"/>
      <c r="BNE3221" s="132"/>
      <c r="BNF3221" s="132"/>
      <c r="BNG3221" s="132"/>
      <c r="BNH3221" s="132"/>
      <c r="BNI3221" s="132"/>
      <c r="BNJ3221" s="132"/>
      <c r="BNK3221" s="132"/>
      <c r="BNL3221" s="132"/>
      <c r="BNM3221" s="132"/>
      <c r="BNN3221" s="132"/>
      <c r="BNO3221" s="132"/>
      <c r="BNP3221" s="132"/>
      <c r="BNQ3221" s="132"/>
      <c r="BNR3221" s="132"/>
      <c r="BNS3221" s="132"/>
      <c r="BNT3221" s="132"/>
      <c r="BNU3221" s="132"/>
      <c r="BNV3221" s="132"/>
      <c r="BNW3221" s="132"/>
      <c r="BNX3221" s="132"/>
      <c r="BNY3221" s="132"/>
      <c r="BNZ3221" s="132"/>
      <c r="BOA3221" s="132"/>
      <c r="BOB3221" s="132"/>
      <c r="BOC3221" s="132"/>
      <c r="BOD3221" s="132"/>
      <c r="BOE3221" s="132"/>
      <c r="BOF3221" s="132"/>
      <c r="BOG3221" s="132"/>
      <c r="BOH3221" s="132"/>
      <c r="BOI3221" s="132"/>
      <c r="BOJ3221" s="132"/>
      <c r="BOK3221" s="132"/>
      <c r="BOL3221" s="132"/>
      <c r="BOM3221" s="132"/>
      <c r="BON3221" s="132"/>
      <c r="BOO3221" s="132"/>
      <c r="BOP3221" s="132"/>
      <c r="BOQ3221" s="132"/>
      <c r="BOR3221" s="132"/>
      <c r="BOS3221" s="132"/>
      <c r="BOT3221" s="132"/>
      <c r="BOU3221" s="132"/>
      <c r="BOV3221" s="132"/>
      <c r="BOW3221" s="132"/>
      <c r="BOX3221" s="132"/>
      <c r="BOY3221" s="132"/>
      <c r="BOZ3221" s="132"/>
      <c r="BPA3221" s="132"/>
      <c r="BPB3221" s="132"/>
      <c r="BPC3221" s="132"/>
      <c r="BPD3221" s="132"/>
      <c r="BPE3221" s="132"/>
      <c r="BPF3221" s="132"/>
      <c r="BPG3221" s="132"/>
      <c r="BPH3221" s="132"/>
      <c r="BPI3221" s="132"/>
      <c r="BPJ3221" s="132"/>
      <c r="BPK3221" s="132"/>
      <c r="BPL3221" s="132"/>
      <c r="BPM3221" s="132"/>
      <c r="BPN3221" s="132"/>
      <c r="BPO3221" s="132"/>
      <c r="BPP3221" s="132"/>
      <c r="BPQ3221" s="132"/>
      <c r="BPR3221" s="132"/>
      <c r="BPS3221" s="132"/>
      <c r="BPT3221" s="132"/>
      <c r="BPU3221" s="132"/>
      <c r="BPV3221" s="132"/>
      <c r="BPW3221" s="132"/>
      <c r="BPX3221" s="132"/>
      <c r="BPY3221" s="132"/>
      <c r="BPZ3221" s="132"/>
      <c r="BQA3221" s="132"/>
      <c r="BQB3221" s="132"/>
      <c r="BQC3221" s="132"/>
      <c r="BQD3221" s="132"/>
      <c r="BQE3221" s="132"/>
      <c r="BQF3221" s="132"/>
      <c r="BQG3221" s="132"/>
      <c r="BQH3221" s="132"/>
      <c r="BQI3221" s="132"/>
      <c r="BQJ3221" s="132"/>
      <c r="BQK3221" s="132"/>
      <c r="BQL3221" s="132"/>
      <c r="BQM3221" s="132"/>
      <c r="BQN3221" s="132"/>
      <c r="BQO3221" s="132"/>
      <c r="BQP3221" s="132"/>
      <c r="BQQ3221" s="132"/>
      <c r="BQR3221" s="132"/>
      <c r="BQS3221" s="132"/>
      <c r="BQT3221" s="132"/>
      <c r="BQU3221" s="132"/>
      <c r="BQV3221" s="132"/>
      <c r="BQW3221" s="132"/>
      <c r="BQX3221" s="132"/>
      <c r="BQY3221" s="132"/>
      <c r="BQZ3221" s="132"/>
      <c r="BRA3221" s="132"/>
      <c r="BRB3221" s="132"/>
      <c r="BRC3221" s="132"/>
      <c r="BRD3221" s="132"/>
      <c r="BRE3221" s="132"/>
      <c r="BRF3221" s="132"/>
      <c r="BRG3221" s="132"/>
      <c r="BRH3221" s="132"/>
      <c r="BRI3221" s="132"/>
      <c r="BRJ3221" s="132"/>
      <c r="BRK3221" s="132"/>
      <c r="BRL3221" s="132"/>
      <c r="BRM3221" s="132"/>
      <c r="BRN3221" s="132"/>
      <c r="BRO3221" s="132"/>
      <c r="BRP3221" s="132"/>
      <c r="BRQ3221" s="132"/>
      <c r="BRR3221" s="132"/>
      <c r="BRS3221" s="132"/>
      <c r="BRT3221" s="132"/>
      <c r="BRU3221" s="132"/>
      <c r="BRV3221" s="132"/>
      <c r="BRW3221" s="132"/>
      <c r="BRX3221" s="132"/>
      <c r="BRY3221" s="132"/>
      <c r="BRZ3221" s="132"/>
      <c r="BSA3221" s="132"/>
      <c r="BSB3221" s="132"/>
      <c r="BSC3221" s="132"/>
      <c r="BSD3221" s="132"/>
      <c r="BSE3221" s="132"/>
      <c r="BSF3221" s="132"/>
      <c r="BSG3221" s="132"/>
      <c r="BSH3221" s="132"/>
      <c r="BSI3221" s="132"/>
      <c r="BSJ3221" s="132"/>
      <c r="BSK3221" s="132"/>
      <c r="BSL3221" s="132"/>
      <c r="BSM3221" s="132"/>
      <c r="BSN3221" s="132"/>
      <c r="BSO3221" s="132"/>
      <c r="BSP3221" s="132"/>
      <c r="BSQ3221" s="132"/>
      <c r="BSR3221" s="132"/>
      <c r="BSS3221" s="132"/>
      <c r="BST3221" s="132"/>
      <c r="BSU3221" s="132"/>
      <c r="BSV3221" s="132"/>
      <c r="BSW3221" s="132"/>
      <c r="BSX3221" s="132"/>
      <c r="BSY3221" s="132"/>
      <c r="BSZ3221" s="132"/>
      <c r="BTA3221" s="132"/>
      <c r="BTB3221" s="132"/>
      <c r="BTC3221" s="132"/>
      <c r="BTD3221" s="132"/>
      <c r="BTE3221" s="132"/>
      <c r="BTF3221" s="132"/>
      <c r="BTG3221" s="132"/>
      <c r="BTH3221" s="132"/>
      <c r="BTI3221" s="132"/>
      <c r="BTJ3221" s="132"/>
      <c r="BTK3221" s="132"/>
      <c r="BTL3221" s="132"/>
      <c r="BTM3221" s="132"/>
      <c r="BTN3221" s="132"/>
      <c r="BTO3221" s="132"/>
      <c r="BTP3221" s="132"/>
      <c r="BTQ3221" s="132"/>
      <c r="BTR3221" s="132"/>
      <c r="BTS3221" s="132"/>
      <c r="BTT3221" s="132"/>
      <c r="BTU3221" s="132"/>
      <c r="BTV3221" s="132"/>
      <c r="BTW3221" s="132"/>
      <c r="BTX3221" s="132"/>
      <c r="BTY3221" s="132"/>
      <c r="BTZ3221" s="132"/>
      <c r="BUA3221" s="132"/>
      <c r="BUB3221" s="132"/>
      <c r="BUC3221" s="132"/>
      <c r="BUD3221" s="132"/>
      <c r="BUE3221" s="132"/>
      <c r="BUF3221" s="132"/>
      <c r="BUG3221" s="132"/>
      <c r="BUH3221" s="132"/>
      <c r="BUI3221" s="132"/>
      <c r="BUJ3221" s="132"/>
      <c r="BUK3221" s="132"/>
      <c r="BUL3221" s="132"/>
      <c r="BUM3221" s="132"/>
      <c r="BUN3221" s="132"/>
      <c r="BUO3221" s="132"/>
      <c r="BUP3221" s="132"/>
      <c r="BUQ3221" s="132"/>
      <c r="BUR3221" s="132"/>
      <c r="BUS3221" s="132"/>
      <c r="BUT3221" s="132"/>
      <c r="BUU3221" s="132"/>
      <c r="BUV3221" s="132"/>
      <c r="BUW3221" s="132"/>
      <c r="BUX3221" s="132"/>
      <c r="BUY3221" s="132"/>
      <c r="BUZ3221" s="132"/>
      <c r="BVA3221" s="132"/>
      <c r="BVB3221" s="132"/>
      <c r="BVC3221" s="132"/>
      <c r="BVD3221" s="132"/>
      <c r="BVE3221" s="132"/>
      <c r="BVF3221" s="132"/>
      <c r="BVG3221" s="132"/>
      <c r="BVH3221" s="132"/>
      <c r="BVI3221" s="132"/>
      <c r="BVJ3221" s="132"/>
      <c r="BVK3221" s="132"/>
      <c r="BVL3221" s="132"/>
      <c r="BVM3221" s="132"/>
      <c r="BVN3221" s="132"/>
      <c r="BVO3221" s="132"/>
      <c r="BVP3221" s="132"/>
      <c r="BVQ3221" s="132"/>
      <c r="BVR3221" s="132"/>
      <c r="BVS3221" s="132"/>
      <c r="BVT3221" s="132"/>
      <c r="BVU3221" s="132"/>
      <c r="BVV3221" s="132"/>
      <c r="BVW3221" s="132"/>
      <c r="BVX3221" s="132"/>
      <c r="BVY3221" s="132"/>
      <c r="BVZ3221" s="132"/>
      <c r="BWA3221" s="132"/>
      <c r="BWB3221" s="132"/>
      <c r="BWC3221" s="132"/>
      <c r="BWD3221" s="132"/>
      <c r="BWE3221" s="132"/>
      <c r="BWF3221" s="132"/>
      <c r="BWG3221" s="132"/>
      <c r="BWH3221" s="132"/>
      <c r="BWI3221" s="132"/>
      <c r="BWJ3221" s="132"/>
      <c r="BWK3221" s="132"/>
      <c r="BWL3221" s="132"/>
      <c r="BWM3221" s="132"/>
      <c r="BWN3221" s="132"/>
      <c r="BWO3221" s="132"/>
      <c r="BWP3221" s="132"/>
      <c r="BWQ3221" s="132"/>
      <c r="BWR3221" s="132"/>
      <c r="BWS3221" s="132"/>
      <c r="BWT3221" s="132"/>
      <c r="BWU3221" s="132"/>
      <c r="BWV3221" s="132"/>
      <c r="BWW3221" s="132"/>
      <c r="BWX3221" s="132"/>
      <c r="BWY3221" s="132"/>
      <c r="BWZ3221" s="132"/>
      <c r="BXA3221" s="132"/>
      <c r="BXB3221" s="132"/>
      <c r="BXC3221" s="132"/>
      <c r="BXD3221" s="132"/>
      <c r="BXE3221" s="132"/>
      <c r="BXF3221" s="132"/>
      <c r="BXG3221" s="132"/>
      <c r="BXH3221" s="132"/>
      <c r="BXI3221" s="132"/>
      <c r="BXJ3221" s="132"/>
      <c r="BXK3221" s="132"/>
      <c r="BXL3221" s="132"/>
      <c r="BXM3221" s="132"/>
      <c r="BXN3221" s="132"/>
      <c r="BXO3221" s="132"/>
      <c r="BXP3221" s="132"/>
      <c r="BXQ3221" s="132"/>
      <c r="BXR3221" s="132"/>
      <c r="BXS3221" s="132"/>
      <c r="BXT3221" s="132"/>
      <c r="BXU3221" s="132"/>
      <c r="BXV3221" s="132"/>
      <c r="BXW3221" s="132"/>
      <c r="BXX3221" s="132"/>
      <c r="BXY3221" s="132"/>
      <c r="BXZ3221" s="132"/>
      <c r="BYA3221" s="132"/>
      <c r="BYB3221" s="132"/>
      <c r="BYC3221" s="132"/>
      <c r="BYD3221" s="132"/>
      <c r="BYE3221" s="132"/>
      <c r="BYF3221" s="132"/>
      <c r="BYG3221" s="132"/>
      <c r="BYH3221" s="132"/>
      <c r="BYI3221" s="132"/>
      <c r="BYJ3221" s="132"/>
      <c r="BYK3221" s="132"/>
      <c r="BYL3221" s="132"/>
      <c r="BYM3221" s="132"/>
      <c r="BYN3221" s="132"/>
      <c r="BYO3221" s="132"/>
      <c r="BYP3221" s="132"/>
      <c r="BYQ3221" s="132"/>
      <c r="BYR3221" s="132"/>
      <c r="BYS3221" s="132"/>
      <c r="BYT3221" s="132"/>
      <c r="BYU3221" s="132"/>
      <c r="BYV3221" s="132"/>
      <c r="BYW3221" s="132"/>
      <c r="BYX3221" s="132"/>
      <c r="BYY3221" s="132"/>
      <c r="BYZ3221" s="132"/>
      <c r="BZA3221" s="132"/>
      <c r="BZB3221" s="132"/>
      <c r="BZC3221" s="132"/>
      <c r="BZD3221" s="132"/>
      <c r="BZE3221" s="132"/>
      <c r="BZF3221" s="132"/>
      <c r="BZG3221" s="132"/>
      <c r="BZH3221" s="132"/>
      <c r="BZI3221" s="132"/>
      <c r="BZJ3221" s="132"/>
      <c r="BZK3221" s="132"/>
      <c r="BZL3221" s="132"/>
      <c r="BZM3221" s="132"/>
      <c r="BZN3221" s="132"/>
      <c r="BZO3221" s="132"/>
      <c r="BZP3221" s="132"/>
      <c r="BZQ3221" s="132"/>
      <c r="BZR3221" s="132"/>
      <c r="BZS3221" s="132"/>
      <c r="BZT3221" s="132"/>
      <c r="BZU3221" s="132"/>
      <c r="BZV3221" s="132"/>
      <c r="BZW3221" s="132"/>
      <c r="BZX3221" s="132"/>
      <c r="BZY3221" s="132"/>
      <c r="BZZ3221" s="132"/>
      <c r="CAA3221" s="132"/>
      <c r="CAB3221" s="132"/>
      <c r="CAC3221" s="132"/>
      <c r="CAD3221" s="132"/>
      <c r="CAE3221" s="132"/>
      <c r="CAF3221" s="132"/>
      <c r="CAG3221" s="132"/>
      <c r="CAH3221" s="132"/>
      <c r="CAI3221" s="132"/>
      <c r="CAJ3221" s="132"/>
      <c r="CAK3221" s="132"/>
      <c r="CAL3221" s="132"/>
      <c r="CAM3221" s="132"/>
      <c r="CAN3221" s="132"/>
      <c r="CAO3221" s="132"/>
      <c r="CAP3221" s="132"/>
      <c r="CAQ3221" s="132"/>
      <c r="CAR3221" s="132"/>
      <c r="CAS3221" s="132"/>
      <c r="CAT3221" s="132"/>
      <c r="CAU3221" s="132"/>
      <c r="CAV3221" s="132"/>
      <c r="CAW3221" s="132"/>
      <c r="CAX3221" s="132"/>
      <c r="CAY3221" s="132"/>
      <c r="CAZ3221" s="132"/>
      <c r="CBA3221" s="132"/>
      <c r="CBB3221" s="132"/>
      <c r="CBC3221" s="132"/>
      <c r="CBD3221" s="132"/>
      <c r="CBE3221" s="132"/>
      <c r="CBF3221" s="132"/>
      <c r="CBG3221" s="132"/>
      <c r="CBH3221" s="132"/>
      <c r="CBI3221" s="132"/>
      <c r="CBJ3221" s="132"/>
      <c r="CBK3221" s="132"/>
      <c r="CBL3221" s="132"/>
      <c r="CBM3221" s="132"/>
      <c r="CBN3221" s="132"/>
      <c r="CBO3221" s="132"/>
      <c r="CBP3221" s="132"/>
      <c r="CBQ3221" s="132"/>
      <c r="CBR3221" s="132"/>
      <c r="CBS3221" s="132"/>
      <c r="CBT3221" s="132"/>
      <c r="CBU3221" s="132"/>
      <c r="CBV3221" s="132"/>
      <c r="CBW3221" s="132"/>
      <c r="CBX3221" s="132"/>
      <c r="CBY3221" s="132"/>
      <c r="CBZ3221" s="132"/>
      <c r="CCA3221" s="132"/>
      <c r="CCB3221" s="132"/>
      <c r="CCC3221" s="132"/>
      <c r="CCD3221" s="132"/>
      <c r="CCE3221" s="132"/>
      <c r="CCF3221" s="132"/>
      <c r="CCG3221" s="132"/>
      <c r="CCH3221" s="132"/>
      <c r="CCI3221" s="132"/>
      <c r="CCJ3221" s="132"/>
      <c r="CCK3221" s="132"/>
      <c r="CCL3221" s="132"/>
      <c r="CCM3221" s="132"/>
      <c r="CCN3221" s="132"/>
      <c r="CCO3221" s="132"/>
      <c r="CCP3221" s="132"/>
      <c r="CCQ3221" s="132"/>
      <c r="CCR3221" s="132"/>
      <c r="CCS3221" s="132"/>
      <c r="CCT3221" s="132"/>
      <c r="CCU3221" s="132"/>
      <c r="CCV3221" s="132"/>
      <c r="CCW3221" s="132"/>
      <c r="CCX3221" s="132"/>
      <c r="CCY3221" s="132"/>
      <c r="CCZ3221" s="132"/>
      <c r="CDA3221" s="132"/>
      <c r="CDB3221" s="132"/>
      <c r="CDC3221" s="132"/>
      <c r="CDD3221" s="132"/>
      <c r="CDE3221" s="132"/>
      <c r="CDF3221" s="132"/>
      <c r="CDG3221" s="132"/>
      <c r="CDH3221" s="132"/>
      <c r="CDI3221" s="132"/>
      <c r="CDJ3221" s="132"/>
      <c r="CDK3221" s="132"/>
      <c r="CDL3221" s="132"/>
      <c r="CDM3221" s="132"/>
      <c r="CDN3221" s="132"/>
      <c r="CDO3221" s="132"/>
      <c r="CDP3221" s="132"/>
      <c r="CDQ3221" s="132"/>
      <c r="CDR3221" s="132"/>
      <c r="CDS3221" s="132"/>
      <c r="CDT3221" s="132"/>
      <c r="CDU3221" s="132"/>
      <c r="CDV3221" s="132"/>
      <c r="CDW3221" s="132"/>
      <c r="CDX3221" s="132"/>
      <c r="CDY3221" s="132"/>
      <c r="CDZ3221" s="132"/>
      <c r="CEA3221" s="132"/>
      <c r="CEB3221" s="132"/>
      <c r="CEC3221" s="132"/>
      <c r="CED3221" s="132"/>
      <c r="CEE3221" s="132"/>
      <c r="CEF3221" s="132"/>
      <c r="CEG3221" s="132"/>
      <c r="CEH3221" s="132"/>
      <c r="CEI3221" s="132"/>
      <c r="CEJ3221" s="132"/>
      <c r="CEK3221" s="132"/>
      <c r="CEL3221" s="132"/>
      <c r="CEM3221" s="132"/>
      <c r="CEN3221" s="132"/>
      <c r="CEO3221" s="132"/>
      <c r="CEP3221" s="132"/>
      <c r="CEQ3221" s="132"/>
      <c r="CER3221" s="132"/>
      <c r="CES3221" s="132"/>
      <c r="CET3221" s="132"/>
      <c r="CEU3221" s="132"/>
      <c r="CEV3221" s="132"/>
      <c r="CEW3221" s="132"/>
      <c r="CEX3221" s="132"/>
      <c r="CEY3221" s="132"/>
      <c r="CEZ3221" s="132"/>
      <c r="CFA3221" s="132"/>
      <c r="CFB3221" s="132"/>
      <c r="CFC3221" s="132"/>
      <c r="CFD3221" s="132"/>
      <c r="CFE3221" s="132"/>
      <c r="CFF3221" s="132"/>
      <c r="CFG3221" s="132"/>
      <c r="CFH3221" s="132"/>
      <c r="CFI3221" s="132"/>
      <c r="CFJ3221" s="132"/>
      <c r="CFK3221" s="132"/>
      <c r="CFL3221" s="132"/>
      <c r="CFM3221" s="132"/>
      <c r="CFN3221" s="132"/>
      <c r="CFO3221" s="132"/>
      <c r="CFP3221" s="132"/>
      <c r="CFQ3221" s="132"/>
      <c r="CFR3221" s="132"/>
      <c r="CFS3221" s="132"/>
      <c r="CFT3221" s="132"/>
      <c r="CFU3221" s="132"/>
      <c r="CFV3221" s="132"/>
      <c r="CFW3221" s="132"/>
      <c r="CFX3221" s="132"/>
      <c r="CFY3221" s="132"/>
      <c r="CFZ3221" s="132"/>
      <c r="CGA3221" s="132"/>
      <c r="CGB3221" s="132"/>
      <c r="CGC3221" s="132"/>
      <c r="CGD3221" s="132"/>
      <c r="CGE3221" s="132"/>
      <c r="CGF3221" s="132"/>
      <c r="CGG3221" s="132"/>
      <c r="CGH3221" s="132"/>
      <c r="CGI3221" s="132"/>
      <c r="CGJ3221" s="132"/>
      <c r="CGK3221" s="132"/>
      <c r="CGL3221" s="132"/>
      <c r="CGM3221" s="132"/>
      <c r="CGN3221" s="132"/>
      <c r="CGO3221" s="132"/>
      <c r="CGP3221" s="132"/>
      <c r="CGQ3221" s="132"/>
      <c r="CGR3221" s="132"/>
      <c r="CGS3221" s="132"/>
      <c r="CGT3221" s="132"/>
      <c r="CGU3221" s="132"/>
      <c r="CGV3221" s="132"/>
      <c r="CGW3221" s="132"/>
      <c r="CGX3221" s="132"/>
      <c r="CGY3221" s="132"/>
      <c r="CGZ3221" s="132"/>
      <c r="CHA3221" s="132"/>
      <c r="CHB3221" s="132"/>
      <c r="CHC3221" s="132"/>
      <c r="CHD3221" s="132"/>
      <c r="CHE3221" s="132"/>
      <c r="CHF3221" s="132"/>
      <c r="CHG3221" s="132"/>
      <c r="CHH3221" s="132"/>
      <c r="CHI3221" s="132"/>
      <c r="CHJ3221" s="132"/>
      <c r="CHK3221" s="132"/>
      <c r="CHL3221" s="132"/>
      <c r="CHM3221" s="132"/>
      <c r="CHN3221" s="132"/>
      <c r="CHO3221" s="132"/>
      <c r="CHP3221" s="132"/>
      <c r="CHQ3221" s="132"/>
      <c r="CHR3221" s="132"/>
      <c r="CHS3221" s="132"/>
      <c r="CHT3221" s="132"/>
      <c r="CHU3221" s="132"/>
      <c r="CHV3221" s="132"/>
      <c r="CHW3221" s="132"/>
      <c r="CHX3221" s="132"/>
      <c r="CHY3221" s="132"/>
      <c r="CHZ3221" s="132"/>
      <c r="CIA3221" s="132"/>
      <c r="CIB3221" s="132"/>
      <c r="CIC3221" s="132"/>
      <c r="CID3221" s="132"/>
      <c r="CIE3221" s="132"/>
      <c r="CIF3221" s="132"/>
      <c r="CIG3221" s="132"/>
      <c r="CIH3221" s="132"/>
      <c r="CII3221" s="132"/>
      <c r="CIJ3221" s="132"/>
      <c r="CIK3221" s="132"/>
      <c r="CIL3221" s="132"/>
      <c r="CIM3221" s="132"/>
      <c r="CIN3221" s="132"/>
      <c r="CIO3221" s="132"/>
      <c r="CIP3221" s="132"/>
      <c r="CIQ3221" s="132"/>
      <c r="CIR3221" s="132"/>
      <c r="CIS3221" s="132"/>
      <c r="CIT3221" s="132"/>
      <c r="CIU3221" s="132"/>
      <c r="CIV3221" s="132"/>
      <c r="CIW3221" s="132"/>
      <c r="CIX3221" s="132"/>
      <c r="CIY3221" s="132"/>
      <c r="CIZ3221" s="132"/>
      <c r="CJA3221" s="132"/>
      <c r="CJB3221" s="132"/>
      <c r="CJC3221" s="132"/>
      <c r="CJD3221" s="132"/>
      <c r="CJE3221" s="132"/>
      <c r="CJF3221" s="132"/>
      <c r="CJG3221" s="132"/>
      <c r="CJH3221" s="132"/>
      <c r="CJI3221" s="132"/>
      <c r="CJJ3221" s="132"/>
      <c r="CJK3221" s="132"/>
      <c r="CJL3221" s="132"/>
      <c r="CJM3221" s="132"/>
      <c r="CJN3221" s="132"/>
      <c r="CJO3221" s="132"/>
      <c r="CJP3221" s="132"/>
      <c r="CJQ3221" s="132"/>
      <c r="CJR3221" s="132"/>
      <c r="CJS3221" s="132"/>
      <c r="CJT3221" s="132"/>
      <c r="CJU3221" s="132"/>
      <c r="CJV3221" s="132"/>
      <c r="CJW3221" s="132"/>
      <c r="CJX3221" s="132"/>
      <c r="CJY3221" s="132"/>
      <c r="CJZ3221" s="132"/>
      <c r="CKA3221" s="132"/>
      <c r="CKB3221" s="132"/>
      <c r="CKC3221" s="132"/>
      <c r="CKD3221" s="132"/>
      <c r="CKE3221" s="132"/>
      <c r="CKF3221" s="132"/>
      <c r="CKG3221" s="132"/>
      <c r="CKH3221" s="132"/>
      <c r="CKI3221" s="132"/>
      <c r="CKJ3221" s="132"/>
      <c r="CKK3221" s="132"/>
      <c r="CKL3221" s="132"/>
      <c r="CKM3221" s="132"/>
      <c r="CKN3221" s="132"/>
      <c r="CKO3221" s="132"/>
      <c r="CKP3221" s="132"/>
      <c r="CKQ3221" s="132"/>
      <c r="CKR3221" s="132"/>
      <c r="CKS3221" s="132"/>
      <c r="CKT3221" s="132"/>
      <c r="CKU3221" s="132"/>
      <c r="CKV3221" s="132"/>
      <c r="CKW3221" s="132"/>
      <c r="CKX3221" s="132"/>
      <c r="CKY3221" s="132"/>
      <c r="CKZ3221" s="132"/>
      <c r="CLA3221" s="132"/>
      <c r="CLB3221" s="132"/>
      <c r="CLC3221" s="132"/>
      <c r="CLD3221" s="132"/>
      <c r="CLE3221" s="132"/>
      <c r="CLF3221" s="132"/>
      <c r="CLG3221" s="132"/>
      <c r="CLH3221" s="132"/>
      <c r="CLI3221" s="132"/>
      <c r="CLJ3221" s="132"/>
      <c r="CLK3221" s="132"/>
      <c r="CLL3221" s="132"/>
      <c r="CLM3221" s="132"/>
      <c r="CLN3221" s="132"/>
      <c r="CLO3221" s="132"/>
      <c r="CLP3221" s="132"/>
      <c r="CLQ3221" s="132"/>
      <c r="CLR3221" s="132"/>
      <c r="CLS3221" s="132"/>
      <c r="CLT3221" s="132"/>
      <c r="CLU3221" s="132"/>
      <c r="CLV3221" s="132"/>
      <c r="CLW3221" s="132"/>
      <c r="CLX3221" s="132"/>
      <c r="CLY3221" s="132"/>
      <c r="CLZ3221" s="132"/>
      <c r="CMA3221" s="132"/>
      <c r="CMB3221" s="132"/>
      <c r="CMC3221" s="132"/>
      <c r="CMD3221" s="132"/>
      <c r="CME3221" s="132"/>
      <c r="CMF3221" s="132"/>
      <c r="CMG3221" s="132"/>
      <c r="CMH3221" s="132"/>
      <c r="CMI3221" s="132"/>
      <c r="CMJ3221" s="132"/>
      <c r="CMK3221" s="132"/>
      <c r="CML3221" s="132"/>
      <c r="CMM3221" s="132"/>
      <c r="CMN3221" s="132"/>
      <c r="CMO3221" s="132"/>
      <c r="CMP3221" s="132"/>
      <c r="CMQ3221" s="132"/>
      <c r="CMR3221" s="132"/>
      <c r="CMS3221" s="132"/>
      <c r="CMT3221" s="132"/>
      <c r="CMU3221" s="132"/>
      <c r="CMV3221" s="132"/>
      <c r="CMW3221" s="132"/>
      <c r="CMX3221" s="132"/>
      <c r="CMY3221" s="132"/>
      <c r="CMZ3221" s="132"/>
      <c r="CNA3221" s="132"/>
      <c r="CNB3221" s="132"/>
      <c r="CNC3221" s="132"/>
      <c r="CND3221" s="132"/>
      <c r="CNE3221" s="132"/>
      <c r="CNF3221" s="132"/>
      <c r="CNG3221" s="132"/>
      <c r="CNH3221" s="132"/>
      <c r="CNI3221" s="132"/>
      <c r="CNJ3221" s="132"/>
      <c r="CNK3221" s="132"/>
      <c r="CNL3221" s="132"/>
      <c r="CNM3221" s="132"/>
      <c r="CNN3221" s="132"/>
      <c r="CNO3221" s="132"/>
      <c r="CNP3221" s="132"/>
      <c r="CNQ3221" s="132"/>
      <c r="CNR3221" s="132"/>
      <c r="CNS3221" s="132"/>
      <c r="CNT3221" s="132"/>
      <c r="CNU3221" s="132"/>
      <c r="CNV3221" s="132"/>
      <c r="CNW3221" s="132"/>
      <c r="CNX3221" s="132"/>
      <c r="CNY3221" s="132"/>
      <c r="CNZ3221" s="132"/>
      <c r="COA3221" s="132"/>
      <c r="COB3221" s="132"/>
      <c r="COC3221" s="132"/>
      <c r="COD3221" s="132"/>
      <c r="COE3221" s="132"/>
      <c r="COF3221" s="132"/>
      <c r="COG3221" s="132"/>
      <c r="COH3221" s="132"/>
      <c r="COI3221" s="132"/>
      <c r="COJ3221" s="132"/>
      <c r="COK3221" s="132"/>
      <c r="COL3221" s="132"/>
      <c r="COM3221" s="132"/>
      <c r="CON3221" s="132"/>
      <c r="COO3221" s="132"/>
      <c r="COP3221" s="132"/>
      <c r="COQ3221" s="132"/>
      <c r="COR3221" s="132"/>
      <c r="COS3221" s="132"/>
      <c r="COT3221" s="132"/>
      <c r="COU3221" s="132"/>
      <c r="COV3221" s="132"/>
      <c r="COW3221" s="132"/>
      <c r="COX3221" s="132"/>
      <c r="COY3221" s="132"/>
      <c r="COZ3221" s="132"/>
      <c r="CPA3221" s="132"/>
      <c r="CPB3221" s="132"/>
      <c r="CPC3221" s="132"/>
      <c r="CPD3221" s="132"/>
      <c r="CPE3221" s="132"/>
      <c r="CPF3221" s="132"/>
      <c r="CPG3221" s="132"/>
      <c r="CPH3221" s="132"/>
      <c r="CPI3221" s="132"/>
      <c r="CPJ3221" s="132"/>
      <c r="CPK3221" s="132"/>
      <c r="CPL3221" s="132"/>
      <c r="CPM3221" s="132"/>
      <c r="CPN3221" s="132"/>
      <c r="CPO3221" s="132"/>
      <c r="CPP3221" s="132"/>
      <c r="CPQ3221" s="132"/>
      <c r="CPR3221" s="132"/>
      <c r="CPS3221" s="132"/>
      <c r="CPT3221" s="132"/>
      <c r="CPU3221" s="132"/>
      <c r="CPV3221" s="132"/>
      <c r="CPW3221" s="132"/>
      <c r="CPX3221" s="132"/>
      <c r="CPY3221" s="132"/>
      <c r="CPZ3221" s="132"/>
      <c r="CQA3221" s="132"/>
      <c r="CQB3221" s="132"/>
      <c r="CQC3221" s="132"/>
      <c r="CQD3221" s="132"/>
      <c r="CQE3221" s="132"/>
      <c r="CQF3221" s="132"/>
      <c r="CQG3221" s="132"/>
      <c r="CQH3221" s="132"/>
      <c r="CQI3221" s="132"/>
      <c r="CQJ3221" s="132"/>
      <c r="CQK3221" s="132"/>
      <c r="CQL3221" s="132"/>
      <c r="CQM3221" s="132"/>
      <c r="CQN3221" s="132"/>
      <c r="CQO3221" s="132"/>
      <c r="CQP3221" s="132"/>
      <c r="CQQ3221" s="132"/>
      <c r="CQR3221" s="132"/>
      <c r="CQS3221" s="132"/>
      <c r="CQT3221" s="132"/>
      <c r="CQU3221" s="132"/>
      <c r="CQV3221" s="132"/>
      <c r="CQW3221" s="132"/>
      <c r="CQX3221" s="132"/>
      <c r="CQY3221" s="132"/>
      <c r="CQZ3221" s="132"/>
      <c r="CRA3221" s="132"/>
      <c r="CRB3221" s="132"/>
      <c r="CRC3221" s="132"/>
      <c r="CRD3221" s="132"/>
      <c r="CRE3221" s="132"/>
      <c r="CRF3221" s="132"/>
      <c r="CRG3221" s="132"/>
      <c r="CRH3221" s="132"/>
      <c r="CRI3221" s="132"/>
      <c r="CRJ3221" s="132"/>
      <c r="CRK3221" s="132"/>
      <c r="CRL3221" s="132"/>
      <c r="CRM3221" s="132"/>
      <c r="CRN3221" s="132"/>
      <c r="CRO3221" s="132"/>
      <c r="CRP3221" s="132"/>
      <c r="CRQ3221" s="132"/>
      <c r="CRR3221" s="132"/>
      <c r="CRS3221" s="132"/>
      <c r="CRT3221" s="132"/>
      <c r="CRU3221" s="132"/>
      <c r="CRV3221" s="132"/>
      <c r="CRW3221" s="132"/>
      <c r="CRX3221" s="132"/>
      <c r="CRY3221" s="132"/>
      <c r="CRZ3221" s="132"/>
      <c r="CSA3221" s="132"/>
      <c r="CSB3221" s="132"/>
      <c r="CSC3221" s="132"/>
      <c r="CSD3221" s="132"/>
      <c r="CSE3221" s="132"/>
      <c r="CSF3221" s="132"/>
      <c r="CSG3221" s="132"/>
      <c r="CSH3221" s="132"/>
      <c r="CSI3221" s="132"/>
      <c r="CSJ3221" s="132"/>
      <c r="CSK3221" s="132"/>
      <c r="CSL3221" s="132"/>
      <c r="CSM3221" s="132"/>
      <c r="CSN3221" s="132"/>
      <c r="CSO3221" s="132"/>
      <c r="CSP3221" s="132"/>
      <c r="CSQ3221" s="132"/>
      <c r="CSR3221" s="132"/>
      <c r="CSS3221" s="132"/>
      <c r="CST3221" s="132"/>
      <c r="CSU3221" s="132"/>
      <c r="CSV3221" s="132"/>
      <c r="CSW3221" s="132"/>
      <c r="CSX3221" s="132"/>
      <c r="CSY3221" s="132"/>
      <c r="CSZ3221" s="132"/>
      <c r="CTA3221" s="132"/>
      <c r="CTB3221" s="132"/>
      <c r="CTC3221" s="132"/>
      <c r="CTD3221" s="132"/>
      <c r="CTE3221" s="132"/>
      <c r="CTF3221" s="132"/>
      <c r="CTG3221" s="132"/>
      <c r="CTH3221" s="132"/>
      <c r="CTI3221" s="132"/>
      <c r="CTJ3221" s="132"/>
      <c r="CTK3221" s="132"/>
      <c r="CTL3221" s="132"/>
      <c r="CTM3221" s="132"/>
      <c r="CTN3221" s="132"/>
      <c r="CTO3221" s="132"/>
      <c r="CTP3221" s="132"/>
      <c r="CTQ3221" s="132"/>
      <c r="CTR3221" s="132"/>
      <c r="CTS3221" s="132"/>
      <c r="CTT3221" s="132"/>
      <c r="CTU3221" s="132"/>
      <c r="CTV3221" s="132"/>
      <c r="CTW3221" s="132"/>
      <c r="CTX3221" s="132"/>
      <c r="CTY3221" s="132"/>
      <c r="CTZ3221" s="132"/>
      <c r="CUA3221" s="132"/>
      <c r="CUB3221" s="132"/>
      <c r="CUC3221" s="132"/>
      <c r="CUD3221" s="132"/>
      <c r="CUE3221" s="132"/>
      <c r="CUF3221" s="132"/>
      <c r="CUG3221" s="132"/>
      <c r="CUH3221" s="132"/>
      <c r="CUI3221" s="132"/>
      <c r="CUJ3221" s="132"/>
      <c r="CUK3221" s="132"/>
      <c r="CUL3221" s="132"/>
      <c r="CUM3221" s="132"/>
      <c r="CUN3221" s="132"/>
      <c r="CUO3221" s="132"/>
      <c r="CUP3221" s="132"/>
      <c r="CUQ3221" s="132"/>
      <c r="CUR3221" s="132"/>
      <c r="CUS3221" s="132"/>
      <c r="CUT3221" s="132"/>
      <c r="CUU3221" s="132"/>
      <c r="CUV3221" s="132"/>
      <c r="CUW3221" s="132"/>
      <c r="CUX3221" s="132"/>
      <c r="CUY3221" s="132"/>
      <c r="CUZ3221" s="132"/>
      <c r="CVA3221" s="132"/>
      <c r="CVB3221" s="132"/>
      <c r="CVC3221" s="132"/>
      <c r="CVD3221" s="132"/>
      <c r="CVE3221" s="132"/>
      <c r="CVF3221" s="132"/>
      <c r="CVG3221" s="132"/>
      <c r="CVH3221" s="132"/>
      <c r="CVI3221" s="132"/>
      <c r="CVJ3221" s="132"/>
      <c r="CVK3221" s="132"/>
      <c r="CVL3221" s="132"/>
      <c r="CVM3221" s="132"/>
      <c r="CVN3221" s="132"/>
      <c r="CVO3221" s="132"/>
      <c r="CVP3221" s="132"/>
      <c r="CVQ3221" s="132"/>
      <c r="CVR3221" s="132"/>
      <c r="CVS3221" s="132"/>
      <c r="CVT3221" s="132"/>
      <c r="CVU3221" s="132"/>
      <c r="CVV3221" s="132"/>
      <c r="CVW3221" s="132"/>
      <c r="CVX3221" s="132"/>
      <c r="CVY3221" s="132"/>
      <c r="CVZ3221" s="132"/>
      <c r="CWA3221" s="132"/>
      <c r="CWB3221" s="132"/>
      <c r="CWC3221" s="132"/>
      <c r="CWD3221" s="132"/>
      <c r="CWE3221" s="132"/>
      <c r="CWF3221" s="132"/>
      <c r="CWG3221" s="132"/>
      <c r="CWH3221" s="132"/>
      <c r="CWI3221" s="132"/>
      <c r="CWJ3221" s="132"/>
      <c r="CWK3221" s="132"/>
      <c r="CWL3221" s="132"/>
      <c r="CWM3221" s="132"/>
      <c r="CWN3221" s="132"/>
      <c r="CWO3221" s="132"/>
      <c r="CWP3221" s="132"/>
      <c r="CWQ3221" s="132"/>
      <c r="CWR3221" s="132"/>
      <c r="CWS3221" s="132"/>
      <c r="CWT3221" s="132"/>
      <c r="CWU3221" s="132"/>
      <c r="CWV3221" s="132"/>
      <c r="CWW3221" s="132"/>
      <c r="CWX3221" s="132"/>
      <c r="CWY3221" s="132"/>
      <c r="CWZ3221" s="132"/>
      <c r="CXA3221" s="132"/>
      <c r="CXB3221" s="132"/>
      <c r="CXC3221" s="132"/>
      <c r="CXD3221" s="132"/>
      <c r="CXE3221" s="132"/>
      <c r="CXF3221" s="132"/>
      <c r="CXG3221" s="132"/>
      <c r="CXH3221" s="132"/>
      <c r="CXI3221" s="132"/>
      <c r="CXJ3221" s="132"/>
      <c r="CXK3221" s="132"/>
      <c r="CXL3221" s="132"/>
      <c r="CXM3221" s="132"/>
      <c r="CXN3221" s="132"/>
      <c r="CXO3221" s="132"/>
      <c r="CXP3221" s="132"/>
      <c r="CXQ3221" s="132"/>
      <c r="CXR3221" s="132"/>
      <c r="CXS3221" s="132"/>
      <c r="CXT3221" s="132"/>
      <c r="CXU3221" s="132"/>
      <c r="CXV3221" s="132"/>
      <c r="CXW3221" s="132"/>
      <c r="CXX3221" s="132"/>
      <c r="CXY3221" s="132"/>
      <c r="CXZ3221" s="132"/>
      <c r="CYA3221" s="132"/>
      <c r="CYB3221" s="132"/>
      <c r="CYC3221" s="132"/>
      <c r="CYD3221" s="132"/>
      <c r="CYE3221" s="132"/>
      <c r="CYF3221" s="132"/>
      <c r="CYG3221" s="132"/>
      <c r="CYH3221" s="132"/>
      <c r="CYI3221" s="132"/>
      <c r="CYJ3221" s="132"/>
      <c r="CYK3221" s="132"/>
      <c r="CYL3221" s="132"/>
      <c r="CYM3221" s="132"/>
      <c r="CYN3221" s="132"/>
      <c r="CYO3221" s="132"/>
      <c r="CYP3221" s="132"/>
      <c r="CYQ3221" s="132"/>
      <c r="CYR3221" s="132"/>
      <c r="CYS3221" s="132"/>
      <c r="CYT3221" s="132"/>
      <c r="CYU3221" s="132"/>
      <c r="CYV3221" s="132"/>
      <c r="CYW3221" s="132"/>
      <c r="CYX3221" s="132"/>
      <c r="CYY3221" s="132"/>
      <c r="CYZ3221" s="132"/>
      <c r="CZA3221" s="132"/>
      <c r="CZB3221" s="132"/>
      <c r="CZC3221" s="132"/>
      <c r="CZD3221" s="132"/>
      <c r="CZE3221" s="132"/>
      <c r="CZF3221" s="132"/>
      <c r="CZG3221" s="132"/>
      <c r="CZH3221" s="132"/>
      <c r="CZI3221" s="132"/>
      <c r="CZJ3221" s="132"/>
      <c r="CZK3221" s="132"/>
      <c r="CZL3221" s="132"/>
      <c r="CZM3221" s="132"/>
      <c r="CZN3221" s="132"/>
      <c r="CZO3221" s="132"/>
      <c r="CZP3221" s="132"/>
      <c r="CZQ3221" s="132"/>
      <c r="CZR3221" s="132"/>
      <c r="CZS3221" s="132"/>
      <c r="CZT3221" s="132"/>
      <c r="CZU3221" s="132"/>
      <c r="CZV3221" s="132"/>
      <c r="CZW3221" s="132"/>
      <c r="CZX3221" s="132"/>
      <c r="CZY3221" s="132"/>
      <c r="CZZ3221" s="132"/>
      <c r="DAA3221" s="132"/>
      <c r="DAB3221" s="132"/>
      <c r="DAC3221" s="132"/>
      <c r="DAD3221" s="132"/>
      <c r="DAE3221" s="132"/>
      <c r="DAF3221" s="132"/>
      <c r="DAG3221" s="132"/>
      <c r="DAH3221" s="132"/>
      <c r="DAI3221" s="132"/>
      <c r="DAJ3221" s="132"/>
      <c r="DAK3221" s="132"/>
      <c r="DAL3221" s="132"/>
      <c r="DAM3221" s="132"/>
      <c r="DAN3221" s="132"/>
      <c r="DAO3221" s="132"/>
      <c r="DAP3221" s="132"/>
      <c r="DAQ3221" s="132"/>
      <c r="DAR3221" s="132"/>
      <c r="DAS3221" s="132"/>
      <c r="DAT3221" s="132"/>
      <c r="DAU3221" s="132"/>
      <c r="DAV3221" s="132"/>
      <c r="DAW3221" s="132"/>
      <c r="DAX3221" s="132"/>
      <c r="DAY3221" s="132"/>
      <c r="DAZ3221" s="132"/>
      <c r="DBA3221" s="132"/>
      <c r="DBB3221" s="132"/>
      <c r="DBC3221" s="132"/>
      <c r="DBD3221" s="132"/>
      <c r="DBE3221" s="132"/>
      <c r="DBF3221" s="132"/>
      <c r="DBG3221" s="132"/>
      <c r="DBH3221" s="132"/>
      <c r="DBI3221" s="132"/>
      <c r="DBJ3221" s="132"/>
      <c r="DBK3221" s="132"/>
      <c r="DBL3221" s="132"/>
      <c r="DBM3221" s="132"/>
      <c r="DBN3221" s="132"/>
      <c r="DBO3221" s="132"/>
      <c r="DBP3221" s="132"/>
      <c r="DBQ3221" s="132"/>
      <c r="DBR3221" s="132"/>
      <c r="DBS3221" s="132"/>
      <c r="DBT3221" s="132"/>
      <c r="DBU3221" s="132"/>
      <c r="DBV3221" s="132"/>
      <c r="DBW3221" s="132"/>
      <c r="DBX3221" s="132"/>
      <c r="DBY3221" s="132"/>
      <c r="DBZ3221" s="132"/>
      <c r="DCA3221" s="132"/>
      <c r="DCB3221" s="132"/>
      <c r="DCC3221" s="132"/>
      <c r="DCD3221" s="132"/>
      <c r="DCE3221" s="132"/>
      <c r="DCF3221" s="132"/>
      <c r="DCG3221" s="132"/>
      <c r="DCH3221" s="132"/>
      <c r="DCI3221" s="132"/>
      <c r="DCJ3221" s="132"/>
      <c r="DCK3221" s="132"/>
      <c r="DCL3221" s="132"/>
      <c r="DCM3221" s="132"/>
      <c r="DCN3221" s="132"/>
      <c r="DCO3221" s="132"/>
      <c r="DCP3221" s="132"/>
      <c r="DCQ3221" s="132"/>
      <c r="DCR3221" s="132"/>
      <c r="DCS3221" s="132"/>
      <c r="DCT3221" s="132"/>
      <c r="DCU3221" s="132"/>
      <c r="DCV3221" s="132"/>
      <c r="DCW3221" s="132"/>
      <c r="DCX3221" s="132"/>
      <c r="DCY3221" s="132"/>
      <c r="DCZ3221" s="132"/>
      <c r="DDA3221" s="132"/>
      <c r="DDB3221" s="132"/>
      <c r="DDC3221" s="132"/>
      <c r="DDD3221" s="132"/>
      <c r="DDE3221" s="132"/>
      <c r="DDF3221" s="132"/>
      <c r="DDG3221" s="132"/>
      <c r="DDH3221" s="132"/>
      <c r="DDI3221" s="132"/>
      <c r="DDJ3221" s="132"/>
      <c r="DDK3221" s="132"/>
      <c r="DDL3221" s="132"/>
      <c r="DDM3221" s="132"/>
      <c r="DDN3221" s="132"/>
      <c r="DDO3221" s="132"/>
      <c r="DDP3221" s="132"/>
      <c r="DDQ3221" s="132"/>
      <c r="DDR3221" s="132"/>
      <c r="DDS3221" s="132"/>
      <c r="DDT3221" s="132"/>
      <c r="DDU3221" s="132"/>
      <c r="DDV3221" s="132"/>
      <c r="DDW3221" s="132"/>
      <c r="DDX3221" s="132"/>
      <c r="DDY3221" s="132"/>
      <c r="DDZ3221" s="132"/>
      <c r="DEA3221" s="132"/>
      <c r="DEB3221" s="132"/>
      <c r="DEC3221" s="132"/>
      <c r="DED3221" s="132"/>
      <c r="DEE3221" s="132"/>
      <c r="DEF3221" s="132"/>
      <c r="DEG3221" s="132"/>
      <c r="DEH3221" s="132"/>
      <c r="DEI3221" s="132"/>
      <c r="DEJ3221" s="132"/>
      <c r="DEK3221" s="132"/>
      <c r="DEL3221" s="132"/>
      <c r="DEM3221" s="132"/>
      <c r="DEN3221" s="132"/>
      <c r="DEO3221" s="132"/>
      <c r="DEP3221" s="132"/>
      <c r="DEQ3221" s="132"/>
      <c r="DER3221" s="132"/>
      <c r="DES3221" s="132"/>
      <c r="DET3221" s="132"/>
      <c r="DEU3221" s="132"/>
      <c r="DEV3221" s="132"/>
      <c r="DEW3221" s="132"/>
      <c r="DEX3221" s="132"/>
      <c r="DEY3221" s="132"/>
      <c r="DEZ3221" s="132"/>
      <c r="DFA3221" s="132"/>
      <c r="DFB3221" s="132"/>
      <c r="DFC3221" s="132"/>
      <c r="DFD3221" s="132"/>
      <c r="DFE3221" s="132"/>
      <c r="DFF3221" s="132"/>
      <c r="DFG3221" s="132"/>
      <c r="DFH3221" s="132"/>
      <c r="DFI3221" s="132"/>
      <c r="DFJ3221" s="132"/>
      <c r="DFK3221" s="132"/>
      <c r="DFL3221" s="132"/>
      <c r="DFM3221" s="132"/>
      <c r="DFN3221" s="132"/>
      <c r="DFO3221" s="132"/>
      <c r="DFP3221" s="132"/>
      <c r="DFQ3221" s="132"/>
      <c r="DFR3221" s="132"/>
      <c r="DFS3221" s="132"/>
      <c r="DFT3221" s="132"/>
      <c r="DFU3221" s="132"/>
      <c r="DFV3221" s="132"/>
      <c r="DFW3221" s="132"/>
      <c r="DFX3221" s="132"/>
      <c r="DFY3221" s="132"/>
      <c r="DFZ3221" s="132"/>
      <c r="DGA3221" s="132"/>
      <c r="DGB3221" s="132"/>
      <c r="DGC3221" s="132"/>
      <c r="DGD3221" s="132"/>
      <c r="DGE3221" s="132"/>
      <c r="DGF3221" s="132"/>
      <c r="DGG3221" s="132"/>
      <c r="DGH3221" s="132"/>
      <c r="DGI3221" s="132"/>
      <c r="DGJ3221" s="132"/>
      <c r="DGK3221" s="132"/>
      <c r="DGL3221" s="132"/>
      <c r="DGM3221" s="132"/>
      <c r="DGN3221" s="132"/>
      <c r="DGO3221" s="132"/>
      <c r="DGP3221" s="132"/>
      <c r="DGQ3221" s="132"/>
      <c r="DGR3221" s="132"/>
      <c r="DGS3221" s="132"/>
      <c r="DGT3221" s="132"/>
      <c r="DGU3221" s="132"/>
      <c r="DGV3221" s="132"/>
      <c r="DGW3221" s="132"/>
      <c r="DGX3221" s="132"/>
      <c r="DGY3221" s="132"/>
      <c r="DGZ3221" s="132"/>
      <c r="DHA3221" s="132"/>
      <c r="DHB3221" s="132"/>
      <c r="DHC3221" s="132"/>
      <c r="DHD3221" s="132"/>
      <c r="DHE3221" s="132"/>
      <c r="DHF3221" s="132"/>
      <c r="DHG3221" s="132"/>
      <c r="DHH3221" s="132"/>
      <c r="DHI3221" s="132"/>
      <c r="DHJ3221" s="132"/>
      <c r="DHK3221" s="132"/>
      <c r="DHL3221" s="132"/>
      <c r="DHM3221" s="132"/>
      <c r="DHN3221" s="132"/>
      <c r="DHO3221" s="132"/>
      <c r="DHP3221" s="132"/>
      <c r="DHQ3221" s="132"/>
      <c r="DHR3221" s="132"/>
      <c r="DHS3221" s="132"/>
      <c r="DHT3221" s="132"/>
      <c r="DHU3221" s="132"/>
      <c r="DHV3221" s="132"/>
      <c r="DHW3221" s="132"/>
      <c r="DHX3221" s="132"/>
      <c r="DHY3221" s="132"/>
      <c r="DHZ3221" s="132"/>
      <c r="DIA3221" s="132"/>
      <c r="DIB3221" s="132"/>
      <c r="DIC3221" s="132"/>
      <c r="DID3221" s="132"/>
      <c r="DIE3221" s="132"/>
      <c r="DIF3221" s="132"/>
      <c r="DIG3221" s="132"/>
      <c r="DIH3221" s="132"/>
      <c r="DII3221" s="132"/>
      <c r="DIJ3221" s="132"/>
      <c r="DIK3221" s="132"/>
      <c r="DIL3221" s="132"/>
      <c r="DIM3221" s="132"/>
      <c r="DIN3221" s="132"/>
      <c r="DIO3221" s="132"/>
      <c r="DIP3221" s="132"/>
      <c r="DIQ3221" s="132"/>
      <c r="DIR3221" s="132"/>
      <c r="DIS3221" s="132"/>
      <c r="DIT3221" s="132"/>
      <c r="DIU3221" s="132"/>
      <c r="DIV3221" s="132"/>
      <c r="DIW3221" s="132"/>
      <c r="DIX3221" s="132"/>
      <c r="DIY3221" s="132"/>
      <c r="DIZ3221" s="132"/>
      <c r="DJA3221" s="132"/>
      <c r="DJB3221" s="132"/>
      <c r="DJC3221" s="132"/>
      <c r="DJD3221" s="132"/>
      <c r="DJE3221" s="132"/>
      <c r="DJF3221" s="132"/>
      <c r="DJG3221" s="132"/>
      <c r="DJH3221" s="132"/>
      <c r="DJI3221" s="132"/>
      <c r="DJJ3221" s="132"/>
      <c r="DJK3221" s="132"/>
      <c r="DJL3221" s="132"/>
      <c r="DJM3221" s="132"/>
      <c r="DJN3221" s="132"/>
      <c r="DJO3221" s="132"/>
      <c r="DJP3221" s="132"/>
      <c r="DJQ3221" s="132"/>
      <c r="DJR3221" s="132"/>
      <c r="DJS3221" s="132"/>
      <c r="DJT3221" s="132"/>
      <c r="DJU3221" s="132"/>
      <c r="DJV3221" s="132"/>
      <c r="DJW3221" s="132"/>
      <c r="DJX3221" s="132"/>
      <c r="DJY3221" s="132"/>
      <c r="DJZ3221" s="132"/>
      <c r="DKA3221" s="132"/>
      <c r="DKB3221" s="132"/>
      <c r="DKC3221" s="132"/>
      <c r="DKD3221" s="132"/>
      <c r="DKE3221" s="132"/>
      <c r="DKF3221" s="132"/>
      <c r="DKG3221" s="132"/>
      <c r="DKH3221" s="132"/>
      <c r="DKI3221" s="132"/>
      <c r="DKJ3221" s="132"/>
      <c r="DKK3221" s="132"/>
      <c r="DKL3221" s="132"/>
      <c r="DKM3221" s="132"/>
      <c r="DKN3221" s="132"/>
      <c r="DKO3221" s="132"/>
      <c r="DKP3221" s="132"/>
      <c r="DKQ3221" s="132"/>
      <c r="DKR3221" s="132"/>
      <c r="DKS3221" s="132"/>
      <c r="DKT3221" s="132"/>
      <c r="DKU3221" s="132"/>
      <c r="DKV3221" s="132"/>
      <c r="DKW3221" s="132"/>
      <c r="DKX3221" s="132"/>
      <c r="DKY3221" s="132"/>
      <c r="DKZ3221" s="132"/>
      <c r="DLA3221" s="132"/>
      <c r="DLB3221" s="132"/>
      <c r="DLC3221" s="132"/>
      <c r="DLD3221" s="132"/>
      <c r="DLE3221" s="132"/>
      <c r="DLF3221" s="132"/>
      <c r="DLG3221" s="132"/>
      <c r="DLH3221" s="132"/>
      <c r="DLI3221" s="132"/>
      <c r="DLJ3221" s="132"/>
      <c r="DLK3221" s="132"/>
      <c r="DLL3221" s="132"/>
      <c r="DLM3221" s="132"/>
      <c r="DLN3221" s="132"/>
      <c r="DLO3221" s="132"/>
      <c r="DLP3221" s="132"/>
      <c r="DLQ3221" s="132"/>
      <c r="DLR3221" s="132"/>
      <c r="DLS3221" s="132"/>
      <c r="DLT3221" s="132"/>
      <c r="DLU3221" s="132"/>
      <c r="DLV3221" s="132"/>
      <c r="DLW3221" s="132"/>
      <c r="DLX3221" s="132"/>
      <c r="DLY3221" s="132"/>
      <c r="DLZ3221" s="132"/>
      <c r="DMA3221" s="132"/>
      <c r="DMB3221" s="132"/>
      <c r="DMC3221" s="132"/>
      <c r="DMD3221" s="132"/>
      <c r="DME3221" s="132"/>
      <c r="DMF3221" s="132"/>
      <c r="DMG3221" s="132"/>
      <c r="DMH3221" s="132"/>
      <c r="DMI3221" s="132"/>
      <c r="DMJ3221" s="132"/>
      <c r="DMK3221" s="132"/>
      <c r="DML3221" s="132"/>
      <c r="DMM3221" s="132"/>
      <c r="DMN3221" s="132"/>
      <c r="DMO3221" s="132"/>
      <c r="DMP3221" s="132"/>
      <c r="DMQ3221" s="132"/>
      <c r="DMR3221" s="132"/>
      <c r="DMS3221" s="132"/>
      <c r="DMT3221" s="132"/>
      <c r="DMU3221" s="132"/>
      <c r="DMV3221" s="132"/>
      <c r="DMW3221" s="132"/>
      <c r="DMX3221" s="132"/>
      <c r="DMY3221" s="132"/>
      <c r="DMZ3221" s="132"/>
      <c r="DNA3221" s="132"/>
      <c r="DNB3221" s="132"/>
      <c r="DNC3221" s="132"/>
      <c r="DND3221" s="132"/>
      <c r="DNE3221" s="132"/>
      <c r="DNF3221" s="132"/>
      <c r="DNG3221" s="132"/>
      <c r="DNH3221" s="132"/>
      <c r="DNI3221" s="132"/>
      <c r="DNJ3221" s="132"/>
      <c r="DNK3221" s="132"/>
      <c r="DNL3221" s="132"/>
      <c r="DNM3221" s="132"/>
      <c r="DNN3221" s="132"/>
      <c r="DNO3221" s="132"/>
      <c r="DNP3221" s="132"/>
      <c r="DNQ3221" s="132"/>
      <c r="DNR3221" s="132"/>
      <c r="DNS3221" s="132"/>
      <c r="DNT3221" s="132"/>
      <c r="DNU3221" s="132"/>
      <c r="DNV3221" s="132"/>
      <c r="DNW3221" s="132"/>
      <c r="DNX3221" s="132"/>
      <c r="DNY3221" s="132"/>
      <c r="DNZ3221" s="132"/>
      <c r="DOA3221" s="132"/>
      <c r="DOB3221" s="132"/>
      <c r="DOC3221" s="132"/>
      <c r="DOD3221" s="132"/>
      <c r="DOE3221" s="132"/>
      <c r="DOF3221" s="132"/>
      <c r="DOG3221" s="132"/>
      <c r="DOH3221" s="132"/>
      <c r="DOI3221" s="132"/>
      <c r="DOJ3221" s="132"/>
      <c r="DOK3221" s="132"/>
      <c r="DOL3221" s="132"/>
      <c r="DOM3221" s="132"/>
      <c r="DON3221" s="132"/>
      <c r="DOO3221" s="132"/>
      <c r="DOP3221" s="132"/>
      <c r="DOQ3221" s="132"/>
      <c r="DOR3221" s="132"/>
      <c r="DOS3221" s="132"/>
      <c r="DOT3221" s="132"/>
      <c r="DOU3221" s="132"/>
      <c r="DOV3221" s="132"/>
      <c r="DOW3221" s="132"/>
      <c r="DOX3221" s="132"/>
      <c r="DOY3221" s="132"/>
      <c r="DOZ3221" s="132"/>
      <c r="DPA3221" s="132"/>
      <c r="DPB3221" s="132"/>
      <c r="DPC3221" s="132"/>
      <c r="DPD3221" s="132"/>
      <c r="DPE3221" s="132"/>
      <c r="DPF3221" s="132"/>
      <c r="DPG3221" s="132"/>
      <c r="DPH3221" s="132"/>
      <c r="DPI3221" s="132"/>
      <c r="DPJ3221" s="132"/>
      <c r="DPK3221" s="132"/>
      <c r="DPL3221" s="132"/>
      <c r="DPM3221" s="132"/>
      <c r="DPN3221" s="132"/>
      <c r="DPO3221" s="132"/>
      <c r="DPP3221" s="132"/>
      <c r="DPQ3221" s="132"/>
      <c r="DPR3221" s="132"/>
      <c r="DPS3221" s="132"/>
      <c r="DPT3221" s="132"/>
      <c r="DPU3221" s="132"/>
      <c r="DPV3221" s="132"/>
      <c r="DPW3221" s="132"/>
      <c r="DPX3221" s="132"/>
      <c r="DPY3221" s="132"/>
      <c r="DPZ3221" s="132"/>
      <c r="DQA3221" s="132"/>
      <c r="DQB3221" s="132"/>
      <c r="DQC3221" s="132"/>
      <c r="DQD3221" s="132"/>
      <c r="DQE3221" s="132"/>
      <c r="DQF3221" s="132"/>
      <c r="DQG3221" s="132"/>
      <c r="DQH3221" s="132"/>
      <c r="DQI3221" s="132"/>
      <c r="DQJ3221" s="132"/>
      <c r="DQK3221" s="132"/>
      <c r="DQL3221" s="132"/>
      <c r="DQM3221" s="132"/>
      <c r="DQN3221" s="132"/>
      <c r="DQO3221" s="132"/>
      <c r="DQP3221" s="132"/>
      <c r="DQQ3221" s="132"/>
      <c r="DQR3221" s="132"/>
      <c r="DQS3221" s="132"/>
      <c r="DQT3221" s="132"/>
      <c r="DQU3221" s="132"/>
      <c r="DQV3221" s="132"/>
      <c r="DQW3221" s="132"/>
      <c r="DQX3221" s="132"/>
      <c r="DQY3221" s="132"/>
      <c r="DQZ3221" s="132"/>
      <c r="DRA3221" s="132"/>
      <c r="DRB3221" s="132"/>
      <c r="DRC3221" s="132"/>
      <c r="DRD3221" s="132"/>
      <c r="DRE3221" s="132"/>
      <c r="DRF3221" s="132"/>
      <c r="DRG3221" s="132"/>
      <c r="DRH3221" s="132"/>
      <c r="DRI3221" s="132"/>
      <c r="DRJ3221" s="132"/>
      <c r="DRK3221" s="132"/>
      <c r="DRL3221" s="132"/>
      <c r="DRM3221" s="132"/>
      <c r="DRN3221" s="132"/>
      <c r="DRO3221" s="132"/>
      <c r="DRP3221" s="132"/>
      <c r="DRQ3221" s="132"/>
      <c r="DRR3221" s="132"/>
      <c r="DRS3221" s="132"/>
      <c r="DRT3221" s="132"/>
      <c r="DRU3221" s="132"/>
      <c r="DRV3221" s="132"/>
      <c r="DRW3221" s="132"/>
      <c r="DRX3221" s="132"/>
      <c r="DRY3221" s="132"/>
      <c r="DRZ3221" s="132"/>
      <c r="DSA3221" s="132"/>
      <c r="DSB3221" s="132"/>
      <c r="DSC3221" s="132"/>
      <c r="DSD3221" s="132"/>
      <c r="DSE3221" s="132"/>
      <c r="DSF3221" s="132"/>
      <c r="DSG3221" s="132"/>
      <c r="DSH3221" s="132"/>
      <c r="DSI3221" s="132"/>
      <c r="DSJ3221" s="132"/>
      <c r="DSK3221" s="132"/>
      <c r="DSL3221" s="132"/>
      <c r="DSM3221" s="132"/>
      <c r="DSN3221" s="132"/>
      <c r="DSO3221" s="132"/>
      <c r="DSP3221" s="132"/>
      <c r="DSQ3221" s="132"/>
      <c r="DSR3221" s="132"/>
      <c r="DSS3221" s="132"/>
      <c r="DST3221" s="132"/>
      <c r="DSU3221" s="132"/>
      <c r="DSV3221" s="132"/>
      <c r="DSW3221" s="132"/>
      <c r="DSX3221" s="132"/>
      <c r="DSY3221" s="132"/>
      <c r="DSZ3221" s="132"/>
      <c r="DTA3221" s="132"/>
      <c r="DTB3221" s="132"/>
      <c r="DTC3221" s="132"/>
      <c r="DTD3221" s="132"/>
      <c r="DTE3221" s="132"/>
      <c r="DTF3221" s="132"/>
      <c r="DTG3221" s="132"/>
      <c r="DTH3221" s="132"/>
      <c r="DTI3221" s="132"/>
      <c r="DTJ3221" s="132"/>
      <c r="DTK3221" s="132"/>
      <c r="DTL3221" s="132"/>
      <c r="DTM3221" s="132"/>
      <c r="DTN3221" s="132"/>
      <c r="DTO3221" s="132"/>
      <c r="DTP3221" s="132"/>
      <c r="DTQ3221" s="132"/>
      <c r="DTR3221" s="132"/>
      <c r="DTS3221" s="132"/>
      <c r="DTT3221" s="132"/>
      <c r="DTU3221" s="132"/>
      <c r="DTV3221" s="132"/>
      <c r="DTW3221" s="132"/>
      <c r="DTX3221" s="132"/>
      <c r="DTY3221" s="132"/>
      <c r="DTZ3221" s="132"/>
      <c r="DUA3221" s="132"/>
      <c r="DUB3221" s="132"/>
      <c r="DUC3221" s="132"/>
      <c r="DUD3221" s="132"/>
      <c r="DUE3221" s="132"/>
      <c r="DUF3221" s="132"/>
      <c r="DUG3221" s="132"/>
      <c r="DUH3221" s="132"/>
      <c r="DUI3221" s="132"/>
      <c r="DUJ3221" s="132"/>
      <c r="DUK3221" s="132"/>
      <c r="DUL3221" s="132"/>
      <c r="DUM3221" s="132"/>
      <c r="DUN3221" s="132"/>
      <c r="DUO3221" s="132"/>
      <c r="DUP3221" s="132"/>
      <c r="DUQ3221" s="132"/>
      <c r="DUR3221" s="132"/>
      <c r="DUS3221" s="132"/>
      <c r="DUT3221" s="132"/>
      <c r="DUU3221" s="132"/>
      <c r="DUV3221" s="132"/>
      <c r="DUW3221" s="132"/>
      <c r="DUX3221" s="132"/>
      <c r="DUY3221" s="132"/>
      <c r="DUZ3221" s="132"/>
      <c r="DVA3221" s="132"/>
      <c r="DVB3221" s="132"/>
      <c r="DVC3221" s="132"/>
      <c r="DVD3221" s="132"/>
      <c r="DVE3221" s="132"/>
      <c r="DVF3221" s="132"/>
      <c r="DVG3221" s="132"/>
      <c r="DVH3221" s="132"/>
      <c r="DVI3221" s="132"/>
      <c r="DVJ3221" s="132"/>
      <c r="DVK3221" s="132"/>
      <c r="DVL3221" s="132"/>
      <c r="DVM3221" s="132"/>
      <c r="DVN3221" s="132"/>
      <c r="DVO3221" s="132"/>
      <c r="DVP3221" s="132"/>
      <c r="DVQ3221" s="132"/>
      <c r="DVR3221" s="132"/>
      <c r="DVS3221" s="132"/>
      <c r="DVT3221" s="132"/>
      <c r="DVU3221" s="132"/>
      <c r="DVV3221" s="132"/>
      <c r="DVW3221" s="132"/>
      <c r="DVX3221" s="132"/>
      <c r="DVY3221" s="132"/>
      <c r="DVZ3221" s="132"/>
      <c r="DWA3221" s="132"/>
      <c r="DWB3221" s="132"/>
      <c r="DWC3221" s="132"/>
      <c r="DWD3221" s="132"/>
      <c r="DWE3221" s="132"/>
      <c r="DWF3221" s="132"/>
      <c r="DWG3221" s="132"/>
      <c r="DWH3221" s="132"/>
      <c r="DWI3221" s="132"/>
      <c r="DWJ3221" s="132"/>
      <c r="DWK3221" s="132"/>
      <c r="DWL3221" s="132"/>
      <c r="DWM3221" s="132"/>
      <c r="DWN3221" s="132"/>
      <c r="DWO3221" s="132"/>
      <c r="DWP3221" s="132"/>
      <c r="DWQ3221" s="132"/>
      <c r="DWR3221" s="132"/>
      <c r="DWS3221" s="132"/>
      <c r="DWT3221" s="132"/>
      <c r="DWU3221" s="132"/>
      <c r="DWV3221" s="132"/>
      <c r="DWW3221" s="132"/>
      <c r="DWX3221" s="132"/>
      <c r="DWY3221" s="132"/>
      <c r="DWZ3221" s="132"/>
      <c r="DXA3221" s="132"/>
      <c r="DXB3221" s="132"/>
      <c r="DXC3221" s="132"/>
      <c r="DXD3221" s="132"/>
      <c r="DXE3221" s="132"/>
      <c r="DXF3221" s="132"/>
      <c r="DXG3221" s="132"/>
      <c r="DXH3221" s="132"/>
      <c r="DXI3221" s="132"/>
      <c r="DXJ3221" s="132"/>
      <c r="DXK3221" s="132"/>
      <c r="DXL3221" s="132"/>
      <c r="DXM3221" s="132"/>
      <c r="DXN3221" s="132"/>
      <c r="DXO3221" s="132"/>
      <c r="DXP3221" s="132"/>
      <c r="DXQ3221" s="132"/>
      <c r="DXR3221" s="132"/>
      <c r="DXS3221" s="132"/>
      <c r="DXT3221" s="132"/>
      <c r="DXU3221" s="132"/>
      <c r="DXV3221" s="132"/>
      <c r="DXW3221" s="132"/>
      <c r="DXX3221" s="132"/>
      <c r="DXY3221" s="132"/>
      <c r="DXZ3221" s="132"/>
      <c r="DYA3221" s="132"/>
      <c r="DYB3221" s="132"/>
      <c r="DYC3221" s="132"/>
      <c r="DYD3221" s="132"/>
      <c r="DYE3221" s="132"/>
      <c r="DYF3221" s="132"/>
      <c r="DYG3221" s="132"/>
      <c r="DYH3221" s="132"/>
      <c r="DYI3221" s="132"/>
      <c r="DYJ3221" s="132"/>
      <c r="DYK3221" s="132"/>
      <c r="DYL3221" s="132"/>
      <c r="DYM3221" s="132"/>
      <c r="DYN3221" s="132"/>
      <c r="DYO3221" s="132"/>
      <c r="DYP3221" s="132"/>
      <c r="DYQ3221" s="132"/>
      <c r="DYR3221" s="132"/>
      <c r="DYS3221" s="132"/>
      <c r="DYT3221" s="132"/>
      <c r="DYU3221" s="132"/>
      <c r="DYV3221" s="132"/>
      <c r="DYW3221" s="132"/>
      <c r="DYX3221" s="132"/>
      <c r="DYY3221" s="132"/>
      <c r="DYZ3221" s="132"/>
      <c r="DZA3221" s="132"/>
      <c r="DZB3221" s="132"/>
      <c r="DZC3221" s="132"/>
      <c r="DZD3221" s="132"/>
      <c r="DZE3221" s="132"/>
      <c r="DZF3221" s="132"/>
      <c r="DZG3221" s="132"/>
      <c r="DZH3221" s="132"/>
      <c r="DZI3221" s="132"/>
      <c r="DZJ3221" s="132"/>
      <c r="DZK3221" s="132"/>
      <c r="DZL3221" s="132"/>
      <c r="DZM3221" s="132"/>
      <c r="DZN3221" s="132"/>
      <c r="DZO3221" s="132"/>
      <c r="DZP3221" s="132"/>
      <c r="DZQ3221" s="132"/>
      <c r="DZR3221" s="132"/>
      <c r="DZS3221" s="132"/>
      <c r="DZT3221" s="132"/>
      <c r="DZU3221" s="132"/>
      <c r="DZV3221" s="132"/>
      <c r="DZW3221" s="132"/>
      <c r="DZX3221" s="132"/>
      <c r="DZY3221" s="132"/>
      <c r="DZZ3221" s="132"/>
      <c r="EAA3221" s="132"/>
      <c r="EAB3221" s="132"/>
      <c r="EAC3221" s="132"/>
      <c r="EAD3221" s="132"/>
      <c r="EAE3221" s="132"/>
      <c r="EAF3221" s="132"/>
      <c r="EAG3221" s="132"/>
      <c r="EAH3221" s="132"/>
      <c r="EAI3221" s="132"/>
      <c r="EAJ3221" s="132"/>
      <c r="EAK3221" s="132"/>
      <c r="EAL3221" s="132"/>
      <c r="EAM3221" s="132"/>
      <c r="EAN3221" s="132"/>
      <c r="EAO3221" s="132"/>
      <c r="EAP3221" s="132"/>
      <c r="EAQ3221" s="132"/>
      <c r="EAR3221" s="132"/>
      <c r="EAS3221" s="132"/>
      <c r="EAT3221" s="132"/>
      <c r="EAU3221" s="132"/>
      <c r="EAV3221" s="132"/>
      <c r="EAW3221" s="132"/>
      <c r="EAX3221" s="132"/>
      <c r="EAY3221" s="132"/>
      <c r="EAZ3221" s="132"/>
      <c r="EBA3221" s="132"/>
      <c r="EBB3221" s="132"/>
      <c r="EBC3221" s="132"/>
      <c r="EBD3221" s="132"/>
      <c r="EBE3221" s="132"/>
      <c r="EBF3221" s="132"/>
      <c r="EBG3221" s="132"/>
      <c r="EBH3221" s="132"/>
      <c r="EBI3221" s="132"/>
      <c r="EBJ3221" s="132"/>
      <c r="EBK3221" s="132"/>
      <c r="EBL3221" s="132"/>
      <c r="EBM3221" s="132"/>
      <c r="EBN3221" s="132"/>
      <c r="EBO3221" s="132"/>
      <c r="EBP3221" s="132"/>
      <c r="EBQ3221" s="132"/>
      <c r="EBR3221" s="132"/>
      <c r="EBS3221" s="132"/>
      <c r="EBT3221" s="132"/>
      <c r="EBU3221" s="132"/>
      <c r="EBV3221" s="132"/>
      <c r="EBW3221" s="132"/>
      <c r="EBX3221" s="132"/>
      <c r="EBY3221" s="132"/>
      <c r="EBZ3221" s="132"/>
      <c r="ECA3221" s="132"/>
      <c r="ECB3221" s="132"/>
      <c r="ECC3221" s="132"/>
      <c r="ECD3221" s="132"/>
      <c r="ECE3221" s="132"/>
      <c r="ECF3221" s="132"/>
      <c r="ECG3221" s="132"/>
      <c r="ECH3221" s="132"/>
      <c r="ECI3221" s="132"/>
      <c r="ECJ3221" s="132"/>
      <c r="ECK3221" s="132"/>
      <c r="ECL3221" s="132"/>
      <c r="ECM3221" s="132"/>
      <c r="ECN3221" s="132"/>
      <c r="ECO3221" s="132"/>
      <c r="ECP3221" s="132"/>
      <c r="ECQ3221" s="132"/>
      <c r="ECR3221" s="132"/>
      <c r="ECS3221" s="132"/>
      <c r="ECT3221" s="132"/>
      <c r="ECU3221" s="132"/>
      <c r="ECV3221" s="132"/>
      <c r="ECW3221" s="132"/>
      <c r="ECX3221" s="132"/>
      <c r="ECY3221" s="132"/>
      <c r="ECZ3221" s="132"/>
      <c r="EDA3221" s="132"/>
      <c r="EDB3221" s="132"/>
      <c r="EDC3221" s="132"/>
      <c r="EDD3221" s="132"/>
      <c r="EDE3221" s="132"/>
      <c r="EDF3221" s="132"/>
      <c r="EDG3221" s="132"/>
      <c r="EDH3221" s="132"/>
      <c r="EDI3221" s="132"/>
      <c r="EDJ3221" s="132"/>
      <c r="EDK3221" s="132"/>
      <c r="EDL3221" s="132"/>
      <c r="EDM3221" s="132"/>
      <c r="EDN3221" s="132"/>
      <c r="EDO3221" s="132"/>
      <c r="EDP3221" s="132"/>
      <c r="EDQ3221" s="132"/>
      <c r="EDR3221" s="132"/>
      <c r="EDS3221" s="132"/>
      <c r="EDT3221" s="132"/>
      <c r="EDU3221" s="132"/>
      <c r="EDV3221" s="132"/>
      <c r="EDW3221" s="132"/>
      <c r="EDX3221" s="132"/>
      <c r="EDY3221" s="132"/>
      <c r="EDZ3221" s="132"/>
      <c r="EEA3221" s="132"/>
      <c r="EEB3221" s="132"/>
      <c r="EEC3221" s="132"/>
      <c r="EED3221" s="132"/>
      <c r="EEE3221" s="132"/>
      <c r="EEF3221" s="132"/>
      <c r="EEG3221" s="132"/>
      <c r="EEH3221" s="132"/>
      <c r="EEI3221" s="132"/>
      <c r="EEJ3221" s="132"/>
      <c r="EEK3221" s="132"/>
      <c r="EEL3221" s="132"/>
      <c r="EEM3221" s="132"/>
      <c r="EEN3221" s="132"/>
      <c r="EEO3221" s="132"/>
      <c r="EEP3221" s="132"/>
      <c r="EEQ3221" s="132"/>
      <c r="EER3221" s="132"/>
      <c r="EES3221" s="132"/>
      <c r="EET3221" s="132"/>
      <c r="EEU3221" s="132"/>
      <c r="EEV3221" s="132"/>
      <c r="EEW3221" s="132"/>
      <c r="EEX3221" s="132"/>
      <c r="EEY3221" s="132"/>
      <c r="EEZ3221" s="132"/>
      <c r="EFA3221" s="132"/>
      <c r="EFB3221" s="132"/>
      <c r="EFC3221" s="132"/>
      <c r="EFD3221" s="132"/>
      <c r="EFE3221" s="132"/>
      <c r="EFF3221" s="132"/>
      <c r="EFG3221" s="132"/>
      <c r="EFH3221" s="132"/>
      <c r="EFI3221" s="132"/>
      <c r="EFJ3221" s="132"/>
      <c r="EFK3221" s="132"/>
      <c r="EFL3221" s="132"/>
      <c r="EFM3221" s="132"/>
      <c r="EFN3221" s="132"/>
      <c r="EFO3221" s="132"/>
      <c r="EFP3221" s="132"/>
      <c r="EFQ3221" s="132"/>
      <c r="EFR3221" s="132"/>
      <c r="EFS3221" s="132"/>
      <c r="EFT3221" s="132"/>
      <c r="EFU3221" s="132"/>
      <c r="EFV3221" s="132"/>
      <c r="EFW3221" s="132"/>
      <c r="EFX3221" s="132"/>
      <c r="EFY3221" s="132"/>
      <c r="EFZ3221" s="132"/>
      <c r="EGA3221" s="132"/>
      <c r="EGB3221" s="132"/>
      <c r="EGC3221" s="132"/>
      <c r="EGD3221" s="132"/>
      <c r="EGE3221" s="132"/>
      <c r="EGF3221" s="132"/>
      <c r="EGG3221" s="132"/>
      <c r="EGH3221" s="132"/>
      <c r="EGI3221" s="132"/>
      <c r="EGJ3221" s="132"/>
      <c r="EGK3221" s="132"/>
      <c r="EGL3221" s="132"/>
      <c r="EGM3221" s="132"/>
      <c r="EGN3221" s="132"/>
      <c r="EGO3221" s="132"/>
      <c r="EGP3221" s="132"/>
      <c r="EGQ3221" s="132"/>
      <c r="EGR3221" s="132"/>
      <c r="EGS3221" s="132"/>
      <c r="EGT3221" s="132"/>
      <c r="EGU3221" s="132"/>
      <c r="EGV3221" s="132"/>
      <c r="EGW3221" s="132"/>
      <c r="EGX3221" s="132"/>
      <c r="EGY3221" s="132"/>
      <c r="EGZ3221" s="132"/>
      <c r="EHA3221" s="132"/>
      <c r="EHB3221" s="132"/>
      <c r="EHC3221" s="132"/>
      <c r="EHD3221" s="132"/>
      <c r="EHE3221" s="132"/>
      <c r="EHF3221" s="132"/>
      <c r="EHG3221" s="132"/>
      <c r="EHH3221" s="132"/>
      <c r="EHI3221" s="132"/>
      <c r="EHJ3221" s="132"/>
      <c r="EHK3221" s="132"/>
      <c r="EHL3221" s="132"/>
      <c r="EHM3221" s="132"/>
      <c r="EHN3221" s="132"/>
      <c r="EHO3221" s="132"/>
      <c r="EHP3221" s="132"/>
      <c r="EHQ3221" s="132"/>
      <c r="EHR3221" s="132"/>
      <c r="EHS3221" s="132"/>
      <c r="EHT3221" s="132"/>
      <c r="EHU3221" s="132"/>
      <c r="EHV3221" s="132"/>
      <c r="EHW3221" s="132"/>
      <c r="EHX3221" s="132"/>
      <c r="EHY3221" s="132"/>
      <c r="EHZ3221" s="132"/>
      <c r="EIA3221" s="132"/>
      <c r="EIB3221" s="132"/>
      <c r="EIC3221" s="132"/>
      <c r="EID3221" s="132"/>
      <c r="EIE3221" s="132"/>
      <c r="EIF3221" s="132"/>
      <c r="EIG3221" s="132"/>
      <c r="EIH3221" s="132"/>
      <c r="EII3221" s="132"/>
      <c r="EIJ3221" s="132"/>
      <c r="EIK3221" s="132"/>
      <c r="EIL3221" s="132"/>
      <c r="EIM3221" s="132"/>
      <c r="EIN3221" s="132"/>
      <c r="EIO3221" s="132"/>
      <c r="EIP3221" s="132"/>
      <c r="EIQ3221" s="132"/>
      <c r="EIR3221" s="132"/>
      <c r="EIS3221" s="132"/>
      <c r="EIT3221" s="132"/>
      <c r="EIU3221" s="132"/>
      <c r="EIV3221" s="132"/>
      <c r="EIW3221" s="132"/>
      <c r="EIX3221" s="132"/>
      <c r="EIY3221" s="132"/>
      <c r="EIZ3221" s="132"/>
      <c r="EJA3221" s="132"/>
      <c r="EJB3221" s="132"/>
      <c r="EJC3221" s="132"/>
      <c r="EJD3221" s="132"/>
      <c r="EJE3221" s="132"/>
      <c r="EJF3221" s="132"/>
      <c r="EJG3221" s="132"/>
      <c r="EJH3221" s="132"/>
      <c r="EJI3221" s="132"/>
      <c r="EJJ3221" s="132"/>
      <c r="EJK3221" s="132"/>
      <c r="EJL3221" s="132"/>
      <c r="EJM3221" s="132"/>
      <c r="EJN3221" s="132"/>
      <c r="EJO3221" s="132"/>
      <c r="EJP3221" s="132"/>
      <c r="EJQ3221" s="132"/>
      <c r="EJR3221" s="132"/>
      <c r="EJS3221" s="132"/>
      <c r="EJT3221" s="132"/>
      <c r="EJU3221" s="132"/>
      <c r="EJV3221" s="132"/>
      <c r="EJW3221" s="132"/>
      <c r="EJX3221" s="132"/>
      <c r="EJY3221" s="132"/>
      <c r="EJZ3221" s="132"/>
      <c r="EKA3221" s="132"/>
      <c r="EKB3221" s="132"/>
      <c r="EKC3221" s="132"/>
      <c r="EKD3221" s="132"/>
      <c r="EKE3221" s="132"/>
      <c r="EKF3221" s="132"/>
      <c r="EKG3221" s="132"/>
      <c r="EKH3221" s="132"/>
      <c r="EKI3221" s="132"/>
      <c r="EKJ3221" s="132"/>
      <c r="EKK3221" s="132"/>
      <c r="EKL3221" s="132"/>
      <c r="EKM3221" s="132"/>
      <c r="EKN3221" s="132"/>
      <c r="EKO3221" s="132"/>
      <c r="EKP3221" s="132"/>
      <c r="EKQ3221" s="132"/>
      <c r="EKR3221" s="132"/>
      <c r="EKS3221" s="132"/>
      <c r="EKT3221" s="132"/>
      <c r="EKU3221" s="132"/>
      <c r="EKV3221" s="132"/>
      <c r="EKW3221" s="132"/>
      <c r="EKX3221" s="132"/>
      <c r="EKY3221" s="132"/>
      <c r="EKZ3221" s="132"/>
      <c r="ELA3221" s="132"/>
      <c r="ELB3221" s="132"/>
      <c r="ELC3221" s="132"/>
      <c r="ELD3221" s="132"/>
      <c r="ELE3221" s="132"/>
      <c r="ELF3221" s="132"/>
      <c r="ELG3221" s="132"/>
      <c r="ELH3221" s="132"/>
      <c r="ELI3221" s="132"/>
      <c r="ELJ3221" s="132"/>
      <c r="ELK3221" s="132"/>
      <c r="ELL3221" s="132"/>
      <c r="ELM3221" s="132"/>
      <c r="ELN3221" s="132"/>
      <c r="ELO3221" s="132"/>
      <c r="ELP3221" s="132"/>
      <c r="ELQ3221" s="132"/>
      <c r="ELR3221" s="132"/>
      <c r="ELS3221" s="132"/>
      <c r="ELT3221" s="132"/>
      <c r="ELU3221" s="132"/>
      <c r="ELV3221" s="132"/>
      <c r="ELW3221" s="132"/>
      <c r="ELX3221" s="132"/>
      <c r="ELY3221" s="132"/>
      <c r="ELZ3221" s="132"/>
      <c r="EMA3221" s="132"/>
      <c r="EMB3221" s="132"/>
      <c r="EMC3221" s="132"/>
      <c r="EMD3221" s="132"/>
      <c r="EME3221" s="132"/>
      <c r="EMF3221" s="132"/>
      <c r="EMG3221" s="132"/>
      <c r="EMH3221" s="132"/>
      <c r="EMI3221" s="132"/>
      <c r="EMJ3221" s="132"/>
      <c r="EMK3221" s="132"/>
      <c r="EML3221" s="132"/>
      <c r="EMM3221" s="132"/>
      <c r="EMN3221" s="132"/>
      <c r="EMO3221" s="132"/>
      <c r="EMP3221" s="132"/>
      <c r="EMQ3221" s="132"/>
      <c r="EMR3221" s="132"/>
      <c r="EMS3221" s="132"/>
      <c r="EMT3221" s="132"/>
      <c r="EMU3221" s="132"/>
      <c r="EMV3221" s="132"/>
      <c r="EMW3221" s="132"/>
      <c r="EMX3221" s="132"/>
      <c r="EMY3221" s="132"/>
      <c r="EMZ3221" s="132"/>
      <c r="ENA3221" s="132"/>
      <c r="ENB3221" s="132"/>
      <c r="ENC3221" s="132"/>
      <c r="END3221" s="132"/>
      <c r="ENE3221" s="132"/>
      <c r="ENF3221" s="132"/>
      <c r="ENG3221" s="132"/>
      <c r="ENH3221" s="132"/>
      <c r="ENI3221" s="132"/>
      <c r="ENJ3221" s="132"/>
      <c r="ENK3221" s="132"/>
      <c r="ENL3221" s="132"/>
      <c r="ENM3221" s="132"/>
      <c r="ENN3221" s="132"/>
      <c r="ENO3221" s="132"/>
      <c r="ENP3221" s="132"/>
      <c r="ENQ3221" s="132"/>
      <c r="ENR3221" s="132"/>
      <c r="ENS3221" s="132"/>
      <c r="ENT3221" s="132"/>
      <c r="ENU3221" s="132"/>
      <c r="ENV3221" s="132"/>
      <c r="ENW3221" s="132"/>
      <c r="ENX3221" s="132"/>
      <c r="ENY3221" s="132"/>
      <c r="ENZ3221" s="132"/>
      <c r="EOA3221" s="132"/>
      <c r="EOB3221" s="132"/>
      <c r="EOC3221" s="132"/>
      <c r="EOD3221" s="132"/>
      <c r="EOE3221" s="132"/>
      <c r="EOF3221" s="132"/>
      <c r="EOG3221" s="132"/>
      <c r="EOH3221" s="132"/>
      <c r="EOI3221" s="132"/>
      <c r="EOJ3221" s="132"/>
      <c r="EOK3221" s="132"/>
      <c r="EOL3221" s="132"/>
      <c r="EOM3221" s="132"/>
      <c r="EON3221" s="132"/>
      <c r="EOO3221" s="132"/>
      <c r="EOP3221" s="132"/>
      <c r="EOQ3221" s="132"/>
      <c r="EOR3221" s="132"/>
      <c r="EOS3221" s="132"/>
      <c r="EOT3221" s="132"/>
      <c r="EOU3221" s="132"/>
      <c r="EOV3221" s="132"/>
      <c r="EOW3221" s="132"/>
      <c r="EOX3221" s="132"/>
      <c r="EOY3221" s="132"/>
      <c r="EOZ3221" s="132"/>
      <c r="EPA3221" s="132"/>
      <c r="EPB3221" s="132"/>
      <c r="EPC3221" s="132"/>
      <c r="EPD3221" s="132"/>
      <c r="EPE3221" s="132"/>
      <c r="EPF3221" s="132"/>
      <c r="EPG3221" s="132"/>
      <c r="EPH3221" s="132"/>
      <c r="EPI3221" s="132"/>
      <c r="EPJ3221" s="132"/>
      <c r="EPK3221" s="132"/>
      <c r="EPL3221" s="132"/>
      <c r="EPM3221" s="132"/>
      <c r="EPN3221" s="132"/>
      <c r="EPO3221" s="132"/>
      <c r="EPP3221" s="132"/>
      <c r="EPQ3221" s="132"/>
      <c r="EPR3221" s="132"/>
      <c r="EPS3221" s="132"/>
      <c r="EPT3221" s="132"/>
      <c r="EPU3221" s="132"/>
      <c r="EPV3221" s="132"/>
      <c r="EPW3221" s="132"/>
      <c r="EPX3221" s="132"/>
      <c r="EPY3221" s="132"/>
      <c r="EPZ3221" s="132"/>
      <c r="EQA3221" s="132"/>
      <c r="EQB3221" s="132"/>
      <c r="EQC3221" s="132"/>
      <c r="EQD3221" s="132"/>
      <c r="EQE3221" s="132"/>
      <c r="EQF3221" s="132"/>
      <c r="EQG3221" s="132"/>
      <c r="EQH3221" s="132"/>
      <c r="EQI3221" s="132"/>
      <c r="EQJ3221" s="132"/>
      <c r="EQK3221" s="132"/>
      <c r="EQL3221" s="132"/>
      <c r="EQM3221" s="132"/>
      <c r="EQN3221" s="132"/>
      <c r="EQO3221" s="132"/>
      <c r="EQP3221" s="132"/>
      <c r="EQQ3221" s="132"/>
      <c r="EQR3221" s="132"/>
      <c r="EQS3221" s="132"/>
      <c r="EQT3221" s="132"/>
      <c r="EQU3221" s="132"/>
      <c r="EQV3221" s="132"/>
      <c r="EQW3221" s="132"/>
      <c r="EQX3221" s="132"/>
      <c r="EQY3221" s="132"/>
      <c r="EQZ3221" s="132"/>
      <c r="ERA3221" s="132"/>
      <c r="ERB3221" s="132"/>
      <c r="ERC3221" s="132"/>
      <c r="ERD3221" s="132"/>
      <c r="ERE3221" s="132"/>
      <c r="ERF3221" s="132"/>
      <c r="ERG3221" s="132"/>
      <c r="ERH3221" s="132"/>
      <c r="ERI3221" s="132"/>
      <c r="ERJ3221" s="132"/>
      <c r="ERK3221" s="132"/>
      <c r="ERL3221" s="132"/>
      <c r="ERM3221" s="132"/>
      <c r="ERN3221" s="132"/>
      <c r="ERO3221" s="132"/>
      <c r="ERP3221" s="132"/>
      <c r="ERQ3221" s="132"/>
      <c r="ERR3221" s="132"/>
      <c r="ERS3221" s="132"/>
      <c r="ERT3221" s="132"/>
      <c r="ERU3221" s="132"/>
      <c r="ERV3221" s="132"/>
      <c r="ERW3221" s="132"/>
      <c r="ERX3221" s="132"/>
      <c r="ERY3221" s="132"/>
      <c r="ERZ3221" s="132"/>
      <c r="ESA3221" s="132"/>
      <c r="ESB3221" s="132"/>
      <c r="ESC3221" s="132"/>
      <c r="ESD3221" s="132"/>
      <c r="ESE3221" s="132"/>
      <c r="ESF3221" s="132"/>
      <c r="ESG3221" s="132"/>
      <c r="ESH3221" s="132"/>
      <c r="ESI3221" s="132"/>
      <c r="ESJ3221" s="132"/>
      <c r="ESK3221" s="132"/>
      <c r="ESL3221" s="132"/>
      <c r="ESM3221" s="132"/>
      <c r="ESN3221" s="132"/>
      <c r="ESO3221" s="132"/>
      <c r="ESP3221" s="132"/>
      <c r="ESQ3221" s="132"/>
      <c r="ESR3221" s="132"/>
      <c r="ESS3221" s="132"/>
      <c r="EST3221" s="132"/>
      <c r="ESU3221" s="132"/>
      <c r="ESV3221" s="132"/>
      <c r="ESW3221" s="132"/>
      <c r="ESX3221" s="132"/>
      <c r="ESY3221" s="132"/>
      <c r="ESZ3221" s="132"/>
      <c r="ETA3221" s="132"/>
      <c r="ETB3221" s="132"/>
      <c r="ETC3221" s="132"/>
      <c r="ETD3221" s="132"/>
      <c r="ETE3221" s="132"/>
      <c r="ETF3221" s="132"/>
      <c r="ETG3221" s="132"/>
      <c r="ETH3221" s="132"/>
      <c r="ETI3221" s="132"/>
      <c r="ETJ3221" s="132"/>
      <c r="ETK3221" s="132"/>
      <c r="ETL3221" s="132"/>
      <c r="ETM3221" s="132"/>
      <c r="ETN3221" s="132"/>
      <c r="ETO3221" s="132"/>
      <c r="ETP3221" s="132"/>
      <c r="ETQ3221" s="132"/>
      <c r="ETR3221" s="132"/>
      <c r="ETS3221" s="132"/>
      <c r="ETT3221" s="132"/>
      <c r="ETU3221" s="132"/>
      <c r="ETV3221" s="132"/>
      <c r="ETW3221" s="132"/>
      <c r="ETX3221" s="132"/>
      <c r="ETY3221" s="132"/>
      <c r="ETZ3221" s="132"/>
      <c r="EUA3221" s="132"/>
      <c r="EUB3221" s="132"/>
      <c r="EUC3221" s="132"/>
      <c r="EUD3221" s="132"/>
      <c r="EUE3221" s="132"/>
      <c r="EUF3221" s="132"/>
      <c r="EUG3221" s="132"/>
      <c r="EUH3221" s="132"/>
      <c r="EUI3221" s="132"/>
      <c r="EUJ3221" s="132"/>
      <c r="EUK3221" s="132"/>
      <c r="EUL3221" s="132"/>
      <c r="EUM3221" s="132"/>
      <c r="EUN3221" s="132"/>
      <c r="EUO3221" s="132"/>
      <c r="EUP3221" s="132"/>
      <c r="EUQ3221" s="132"/>
      <c r="EUR3221" s="132"/>
      <c r="EUS3221" s="132"/>
      <c r="EUT3221" s="132"/>
      <c r="EUU3221" s="132"/>
      <c r="EUV3221" s="132"/>
      <c r="EUW3221" s="132"/>
      <c r="EUX3221" s="132"/>
      <c r="EUY3221" s="132"/>
      <c r="EUZ3221" s="132"/>
      <c r="EVA3221" s="132"/>
      <c r="EVB3221" s="132"/>
      <c r="EVC3221" s="132"/>
      <c r="EVD3221" s="132"/>
      <c r="EVE3221" s="132"/>
      <c r="EVF3221" s="132"/>
      <c r="EVG3221" s="132"/>
      <c r="EVH3221" s="132"/>
      <c r="EVI3221" s="132"/>
      <c r="EVJ3221" s="132"/>
      <c r="EVK3221" s="132"/>
      <c r="EVL3221" s="132"/>
      <c r="EVM3221" s="132"/>
      <c r="EVN3221" s="132"/>
      <c r="EVO3221" s="132"/>
      <c r="EVP3221" s="132"/>
      <c r="EVQ3221" s="132"/>
      <c r="EVR3221" s="132"/>
      <c r="EVS3221" s="132"/>
      <c r="EVT3221" s="132"/>
      <c r="EVU3221" s="132"/>
      <c r="EVV3221" s="132"/>
      <c r="EVW3221" s="132"/>
      <c r="EVX3221" s="132"/>
      <c r="EVY3221" s="132"/>
      <c r="EVZ3221" s="132"/>
      <c r="EWA3221" s="132"/>
      <c r="EWB3221" s="132"/>
      <c r="EWC3221" s="132"/>
      <c r="EWD3221" s="132"/>
      <c r="EWE3221" s="132"/>
      <c r="EWF3221" s="132"/>
      <c r="EWG3221" s="132"/>
      <c r="EWH3221" s="132"/>
      <c r="EWI3221" s="132"/>
      <c r="EWJ3221" s="132"/>
      <c r="EWK3221" s="132"/>
      <c r="EWL3221" s="132"/>
      <c r="EWM3221" s="132"/>
      <c r="EWN3221" s="132"/>
      <c r="EWO3221" s="132"/>
      <c r="EWP3221" s="132"/>
      <c r="EWQ3221" s="132"/>
      <c r="EWR3221" s="132"/>
      <c r="EWS3221" s="132"/>
      <c r="EWT3221" s="132"/>
      <c r="EWU3221" s="132"/>
      <c r="EWV3221" s="132"/>
      <c r="EWW3221" s="132"/>
      <c r="EWX3221" s="132"/>
      <c r="EWY3221" s="132"/>
      <c r="EWZ3221" s="132"/>
      <c r="EXA3221" s="132"/>
      <c r="EXB3221" s="132"/>
      <c r="EXC3221" s="132"/>
      <c r="EXD3221" s="132"/>
      <c r="EXE3221" s="132"/>
      <c r="EXF3221" s="132"/>
      <c r="EXG3221" s="132"/>
      <c r="EXH3221" s="132"/>
      <c r="EXI3221" s="132"/>
      <c r="EXJ3221" s="132"/>
      <c r="EXK3221" s="132"/>
      <c r="EXL3221" s="132"/>
      <c r="EXM3221" s="132"/>
      <c r="EXN3221" s="132"/>
      <c r="EXO3221" s="132"/>
      <c r="EXP3221" s="132"/>
      <c r="EXQ3221" s="132"/>
      <c r="EXR3221" s="132"/>
      <c r="EXS3221" s="132"/>
      <c r="EXT3221" s="132"/>
      <c r="EXU3221" s="132"/>
      <c r="EXV3221" s="132"/>
      <c r="EXW3221" s="132"/>
      <c r="EXX3221" s="132"/>
      <c r="EXY3221" s="132"/>
      <c r="EXZ3221" s="132"/>
      <c r="EYA3221" s="132"/>
      <c r="EYB3221" s="132"/>
      <c r="EYC3221" s="132"/>
      <c r="EYD3221" s="132"/>
      <c r="EYE3221" s="132"/>
      <c r="EYF3221" s="132"/>
      <c r="EYG3221" s="132"/>
      <c r="EYH3221" s="132"/>
      <c r="EYI3221" s="132"/>
      <c r="EYJ3221" s="132"/>
      <c r="EYK3221" s="132"/>
      <c r="EYL3221" s="132"/>
      <c r="EYM3221" s="132"/>
      <c r="EYN3221" s="132"/>
      <c r="EYO3221" s="132"/>
      <c r="EYP3221" s="132"/>
      <c r="EYQ3221" s="132"/>
      <c r="EYR3221" s="132"/>
      <c r="EYS3221" s="132"/>
      <c r="EYT3221" s="132"/>
      <c r="EYU3221" s="132"/>
      <c r="EYV3221" s="132"/>
      <c r="EYW3221" s="132"/>
      <c r="EYX3221" s="132"/>
      <c r="EYY3221" s="132"/>
      <c r="EYZ3221" s="132"/>
      <c r="EZA3221" s="132"/>
      <c r="EZB3221" s="132"/>
      <c r="EZC3221" s="132"/>
      <c r="EZD3221" s="132"/>
      <c r="EZE3221" s="132"/>
      <c r="EZF3221" s="132"/>
      <c r="EZG3221" s="132"/>
      <c r="EZH3221" s="132"/>
      <c r="EZI3221" s="132"/>
      <c r="EZJ3221" s="132"/>
      <c r="EZK3221" s="132"/>
      <c r="EZL3221" s="132"/>
      <c r="EZM3221" s="132"/>
      <c r="EZN3221" s="132"/>
      <c r="EZO3221" s="132"/>
      <c r="EZP3221" s="132"/>
      <c r="EZQ3221" s="132"/>
      <c r="EZR3221" s="132"/>
      <c r="EZS3221" s="132"/>
      <c r="EZT3221" s="132"/>
      <c r="EZU3221" s="132"/>
      <c r="EZV3221" s="132"/>
      <c r="EZW3221" s="132"/>
      <c r="EZX3221" s="132"/>
      <c r="EZY3221" s="132"/>
      <c r="EZZ3221" s="132"/>
      <c r="FAA3221" s="132"/>
      <c r="FAB3221" s="132"/>
      <c r="FAC3221" s="132"/>
      <c r="FAD3221" s="132"/>
      <c r="FAE3221" s="132"/>
      <c r="FAF3221" s="132"/>
      <c r="FAG3221" s="132"/>
      <c r="FAH3221" s="132"/>
      <c r="FAI3221" s="132"/>
      <c r="FAJ3221" s="132"/>
      <c r="FAK3221" s="132"/>
      <c r="FAL3221" s="132"/>
      <c r="FAM3221" s="132"/>
      <c r="FAN3221" s="132"/>
      <c r="FAO3221" s="132"/>
      <c r="FAP3221" s="132"/>
      <c r="FAQ3221" s="132"/>
      <c r="FAR3221" s="132"/>
      <c r="FAS3221" s="132"/>
      <c r="FAT3221" s="132"/>
      <c r="FAU3221" s="132"/>
      <c r="FAV3221" s="132"/>
      <c r="FAW3221" s="132"/>
      <c r="FAX3221" s="132"/>
      <c r="FAY3221" s="132"/>
      <c r="FAZ3221" s="132"/>
      <c r="FBA3221" s="132"/>
      <c r="FBB3221" s="132"/>
      <c r="FBC3221" s="132"/>
      <c r="FBD3221" s="132"/>
      <c r="FBE3221" s="132"/>
      <c r="FBF3221" s="132"/>
      <c r="FBG3221" s="132"/>
      <c r="FBH3221" s="132"/>
      <c r="FBI3221" s="132"/>
      <c r="FBJ3221" s="132"/>
      <c r="FBK3221" s="132"/>
      <c r="FBL3221" s="132"/>
      <c r="FBM3221" s="132"/>
      <c r="FBN3221" s="132"/>
      <c r="FBO3221" s="132"/>
      <c r="FBP3221" s="132"/>
      <c r="FBQ3221" s="132"/>
      <c r="FBR3221" s="132"/>
      <c r="FBS3221" s="132"/>
      <c r="FBT3221" s="132"/>
      <c r="FBU3221" s="132"/>
      <c r="FBV3221" s="132"/>
      <c r="FBW3221" s="132"/>
      <c r="FBX3221" s="132"/>
      <c r="FBY3221" s="132"/>
      <c r="FBZ3221" s="132"/>
      <c r="FCA3221" s="132"/>
      <c r="FCB3221" s="132"/>
      <c r="FCC3221" s="132"/>
      <c r="FCD3221" s="132"/>
      <c r="FCE3221" s="132"/>
      <c r="FCF3221" s="132"/>
      <c r="FCG3221" s="132"/>
      <c r="FCH3221" s="132"/>
      <c r="FCI3221" s="132"/>
      <c r="FCJ3221" s="132"/>
      <c r="FCK3221" s="132"/>
      <c r="FCL3221" s="132"/>
      <c r="FCM3221" s="132"/>
      <c r="FCN3221" s="132"/>
      <c r="FCO3221" s="132"/>
      <c r="FCP3221" s="132"/>
      <c r="FCQ3221" s="132"/>
      <c r="FCR3221" s="132"/>
      <c r="FCS3221" s="132"/>
      <c r="FCT3221" s="132"/>
      <c r="FCU3221" s="132"/>
      <c r="FCV3221" s="132"/>
      <c r="FCW3221" s="132"/>
      <c r="FCX3221" s="132"/>
      <c r="FCY3221" s="132"/>
      <c r="FCZ3221" s="132"/>
      <c r="FDA3221" s="132"/>
      <c r="FDB3221" s="132"/>
      <c r="FDC3221" s="132"/>
      <c r="FDD3221" s="132"/>
      <c r="FDE3221" s="132"/>
      <c r="FDF3221" s="132"/>
      <c r="FDG3221" s="132"/>
      <c r="FDH3221" s="132"/>
      <c r="FDI3221" s="132"/>
      <c r="FDJ3221" s="132"/>
      <c r="FDK3221" s="132"/>
      <c r="FDL3221" s="132"/>
      <c r="FDM3221" s="132"/>
      <c r="FDN3221" s="132"/>
      <c r="FDO3221" s="132"/>
      <c r="FDP3221" s="132"/>
      <c r="FDQ3221" s="132"/>
      <c r="FDR3221" s="132"/>
      <c r="FDS3221" s="132"/>
      <c r="FDT3221" s="132"/>
      <c r="FDU3221" s="132"/>
      <c r="FDV3221" s="132"/>
      <c r="FDW3221" s="132"/>
      <c r="FDX3221" s="132"/>
      <c r="FDY3221" s="132"/>
      <c r="FDZ3221" s="132"/>
      <c r="FEA3221" s="132"/>
      <c r="FEB3221" s="132"/>
      <c r="FEC3221" s="132"/>
      <c r="FED3221" s="132"/>
      <c r="FEE3221" s="132"/>
      <c r="FEF3221" s="132"/>
      <c r="FEG3221" s="132"/>
      <c r="FEH3221" s="132"/>
      <c r="FEI3221" s="132"/>
      <c r="FEJ3221" s="132"/>
      <c r="FEK3221" s="132"/>
      <c r="FEL3221" s="132"/>
      <c r="FEM3221" s="132"/>
      <c r="FEN3221" s="132"/>
      <c r="FEO3221" s="132"/>
      <c r="FEP3221" s="132"/>
      <c r="FEQ3221" s="132"/>
      <c r="FER3221" s="132"/>
      <c r="FES3221" s="132"/>
      <c r="FET3221" s="132"/>
      <c r="FEU3221" s="132"/>
      <c r="FEV3221" s="132"/>
      <c r="FEW3221" s="132"/>
      <c r="FEX3221" s="132"/>
      <c r="FEY3221" s="132"/>
      <c r="FEZ3221" s="132"/>
      <c r="FFA3221" s="132"/>
      <c r="FFB3221" s="132"/>
      <c r="FFC3221" s="132"/>
      <c r="FFD3221" s="132"/>
      <c r="FFE3221" s="132"/>
      <c r="FFF3221" s="132"/>
      <c r="FFG3221" s="132"/>
      <c r="FFH3221" s="132"/>
      <c r="FFI3221" s="132"/>
      <c r="FFJ3221" s="132"/>
      <c r="FFK3221" s="132"/>
      <c r="FFL3221" s="132"/>
      <c r="FFM3221" s="132"/>
      <c r="FFN3221" s="132"/>
      <c r="FFO3221" s="132"/>
      <c r="FFP3221" s="132"/>
      <c r="FFQ3221" s="132"/>
      <c r="FFR3221" s="132"/>
      <c r="FFS3221" s="132"/>
      <c r="FFT3221" s="132"/>
      <c r="FFU3221" s="132"/>
      <c r="FFV3221" s="132"/>
      <c r="FFW3221" s="132"/>
      <c r="FFX3221" s="132"/>
      <c r="FFY3221" s="132"/>
      <c r="FFZ3221" s="132"/>
      <c r="FGA3221" s="132"/>
      <c r="FGB3221" s="132"/>
      <c r="FGC3221" s="132"/>
      <c r="FGD3221" s="132"/>
      <c r="FGE3221" s="132"/>
      <c r="FGF3221" s="132"/>
      <c r="FGG3221" s="132"/>
      <c r="FGH3221" s="132"/>
      <c r="FGI3221" s="132"/>
      <c r="FGJ3221" s="132"/>
      <c r="FGK3221" s="132"/>
      <c r="FGL3221" s="132"/>
      <c r="FGM3221" s="132"/>
      <c r="FGN3221" s="132"/>
      <c r="FGO3221" s="132"/>
      <c r="FGP3221" s="132"/>
      <c r="FGQ3221" s="132"/>
      <c r="FGR3221" s="132"/>
      <c r="FGS3221" s="132"/>
      <c r="FGT3221" s="132"/>
      <c r="FGU3221" s="132"/>
      <c r="FGV3221" s="132"/>
      <c r="FGW3221" s="132"/>
      <c r="FGX3221" s="132"/>
      <c r="FGY3221" s="132"/>
      <c r="FGZ3221" s="132"/>
      <c r="FHA3221" s="132"/>
      <c r="FHB3221" s="132"/>
      <c r="FHC3221" s="132"/>
      <c r="FHD3221" s="132"/>
      <c r="FHE3221" s="132"/>
      <c r="FHF3221" s="132"/>
      <c r="FHG3221" s="132"/>
      <c r="FHH3221" s="132"/>
      <c r="FHI3221" s="132"/>
      <c r="FHJ3221" s="132"/>
      <c r="FHK3221" s="132"/>
      <c r="FHL3221" s="132"/>
      <c r="FHM3221" s="132"/>
      <c r="FHN3221" s="132"/>
      <c r="FHO3221" s="132"/>
      <c r="FHP3221" s="132"/>
      <c r="FHQ3221" s="132"/>
      <c r="FHR3221" s="132"/>
      <c r="FHS3221" s="132"/>
      <c r="FHT3221" s="132"/>
      <c r="FHU3221" s="132"/>
      <c r="FHV3221" s="132"/>
      <c r="FHW3221" s="132"/>
      <c r="FHX3221" s="132"/>
      <c r="FHY3221" s="132"/>
      <c r="FHZ3221" s="132"/>
      <c r="FIA3221" s="132"/>
      <c r="FIB3221" s="132"/>
      <c r="FIC3221" s="132"/>
      <c r="FID3221" s="132"/>
      <c r="FIE3221" s="132"/>
      <c r="FIF3221" s="132"/>
      <c r="FIG3221" s="132"/>
      <c r="FIH3221" s="132"/>
      <c r="FII3221" s="132"/>
      <c r="FIJ3221" s="132"/>
      <c r="FIK3221" s="132"/>
      <c r="FIL3221" s="132"/>
      <c r="FIM3221" s="132"/>
      <c r="FIN3221" s="132"/>
      <c r="FIO3221" s="132"/>
      <c r="FIP3221" s="132"/>
      <c r="FIQ3221" s="132"/>
      <c r="FIR3221" s="132"/>
      <c r="FIS3221" s="132"/>
      <c r="FIT3221" s="132"/>
      <c r="FIU3221" s="132"/>
      <c r="FIV3221" s="132"/>
      <c r="FIW3221" s="132"/>
      <c r="FIX3221" s="132"/>
      <c r="FIY3221" s="132"/>
      <c r="FIZ3221" s="132"/>
      <c r="FJA3221" s="132"/>
      <c r="FJB3221" s="132"/>
      <c r="FJC3221" s="132"/>
      <c r="FJD3221" s="132"/>
      <c r="FJE3221" s="132"/>
      <c r="FJF3221" s="132"/>
      <c r="FJG3221" s="132"/>
      <c r="FJH3221" s="132"/>
      <c r="FJI3221" s="132"/>
      <c r="FJJ3221" s="132"/>
      <c r="FJK3221" s="132"/>
      <c r="FJL3221" s="132"/>
      <c r="FJM3221" s="132"/>
      <c r="FJN3221" s="132"/>
      <c r="FJO3221" s="132"/>
      <c r="FJP3221" s="132"/>
      <c r="FJQ3221" s="132"/>
      <c r="FJR3221" s="132"/>
      <c r="FJS3221" s="132"/>
      <c r="FJT3221" s="132"/>
      <c r="FJU3221" s="132"/>
      <c r="FJV3221" s="132"/>
      <c r="FJW3221" s="132"/>
      <c r="FJX3221" s="132"/>
      <c r="FJY3221" s="132"/>
      <c r="FJZ3221" s="132"/>
      <c r="FKA3221" s="132"/>
      <c r="FKB3221" s="132"/>
      <c r="FKC3221" s="132"/>
      <c r="FKD3221" s="132"/>
      <c r="FKE3221" s="132"/>
      <c r="FKF3221" s="132"/>
      <c r="FKG3221" s="132"/>
      <c r="FKH3221" s="132"/>
      <c r="FKI3221" s="132"/>
      <c r="FKJ3221" s="132"/>
      <c r="FKK3221" s="132"/>
      <c r="FKL3221" s="132"/>
      <c r="FKM3221" s="132"/>
      <c r="FKN3221" s="132"/>
      <c r="FKO3221" s="132"/>
      <c r="FKP3221" s="132"/>
      <c r="FKQ3221" s="132"/>
      <c r="FKR3221" s="132"/>
      <c r="FKS3221" s="132"/>
      <c r="FKT3221" s="132"/>
      <c r="FKU3221" s="132"/>
      <c r="FKV3221" s="132"/>
      <c r="FKW3221" s="132"/>
      <c r="FKX3221" s="132"/>
      <c r="FKY3221" s="132"/>
      <c r="FKZ3221" s="132"/>
      <c r="FLA3221" s="132"/>
      <c r="FLB3221" s="132"/>
      <c r="FLC3221" s="132"/>
      <c r="FLD3221" s="132"/>
      <c r="FLE3221" s="132"/>
      <c r="FLF3221" s="132"/>
      <c r="FLG3221" s="132"/>
      <c r="FLH3221" s="132"/>
      <c r="FLI3221" s="132"/>
      <c r="FLJ3221" s="132"/>
      <c r="FLK3221" s="132"/>
      <c r="FLL3221" s="132"/>
      <c r="FLM3221" s="132"/>
      <c r="FLN3221" s="132"/>
      <c r="FLO3221" s="132"/>
      <c r="FLP3221" s="132"/>
      <c r="FLQ3221" s="132"/>
      <c r="FLR3221" s="132"/>
      <c r="FLS3221" s="132"/>
      <c r="FLT3221" s="132"/>
      <c r="FLU3221" s="132"/>
      <c r="FLV3221" s="132"/>
      <c r="FLW3221" s="132"/>
      <c r="FLX3221" s="132"/>
      <c r="FLY3221" s="132"/>
      <c r="FLZ3221" s="132"/>
      <c r="FMA3221" s="132"/>
      <c r="FMB3221" s="132"/>
      <c r="FMC3221" s="132"/>
      <c r="FMD3221" s="132"/>
      <c r="FME3221" s="132"/>
      <c r="FMF3221" s="132"/>
      <c r="FMG3221" s="132"/>
      <c r="FMH3221" s="132"/>
      <c r="FMI3221" s="132"/>
      <c r="FMJ3221" s="132"/>
      <c r="FMK3221" s="132"/>
      <c r="FML3221" s="132"/>
      <c r="FMM3221" s="132"/>
      <c r="FMN3221" s="132"/>
      <c r="FMO3221" s="132"/>
      <c r="FMP3221" s="132"/>
      <c r="FMQ3221" s="132"/>
      <c r="FMR3221" s="132"/>
      <c r="FMS3221" s="132"/>
      <c r="FMT3221" s="132"/>
      <c r="FMU3221" s="132"/>
      <c r="FMV3221" s="132"/>
      <c r="FMW3221" s="132"/>
      <c r="FMX3221" s="132"/>
      <c r="FMY3221" s="132"/>
      <c r="FMZ3221" s="132"/>
      <c r="FNA3221" s="132"/>
      <c r="FNB3221" s="132"/>
      <c r="FNC3221" s="132"/>
      <c r="FND3221" s="132"/>
      <c r="FNE3221" s="132"/>
      <c r="FNF3221" s="132"/>
      <c r="FNG3221" s="132"/>
      <c r="FNH3221" s="132"/>
      <c r="FNI3221" s="132"/>
      <c r="FNJ3221" s="132"/>
      <c r="FNK3221" s="132"/>
      <c r="FNL3221" s="132"/>
      <c r="FNM3221" s="132"/>
      <c r="FNN3221" s="132"/>
      <c r="FNO3221" s="132"/>
      <c r="FNP3221" s="132"/>
      <c r="FNQ3221" s="132"/>
      <c r="FNR3221" s="132"/>
      <c r="FNS3221" s="132"/>
      <c r="FNT3221" s="132"/>
      <c r="FNU3221" s="132"/>
      <c r="FNV3221" s="132"/>
      <c r="FNW3221" s="132"/>
      <c r="FNX3221" s="132"/>
      <c r="FNY3221" s="132"/>
      <c r="FNZ3221" s="132"/>
      <c r="FOA3221" s="132"/>
      <c r="FOB3221" s="132"/>
      <c r="FOC3221" s="132"/>
      <c r="FOD3221" s="132"/>
      <c r="FOE3221" s="132"/>
      <c r="FOF3221" s="132"/>
      <c r="FOG3221" s="132"/>
      <c r="FOH3221" s="132"/>
      <c r="FOI3221" s="132"/>
      <c r="FOJ3221" s="132"/>
      <c r="FOK3221" s="132"/>
      <c r="FOL3221" s="132"/>
      <c r="FOM3221" s="132"/>
      <c r="FON3221" s="132"/>
      <c r="FOO3221" s="132"/>
      <c r="FOP3221" s="132"/>
      <c r="FOQ3221" s="132"/>
      <c r="FOR3221" s="132"/>
      <c r="FOS3221" s="132"/>
      <c r="FOT3221" s="132"/>
      <c r="FOU3221" s="132"/>
      <c r="FOV3221" s="132"/>
      <c r="FOW3221" s="132"/>
      <c r="FOX3221" s="132"/>
      <c r="FOY3221" s="132"/>
      <c r="FOZ3221" s="132"/>
      <c r="FPA3221" s="132"/>
      <c r="FPB3221" s="132"/>
      <c r="FPC3221" s="132"/>
      <c r="FPD3221" s="132"/>
      <c r="FPE3221" s="132"/>
      <c r="FPF3221" s="132"/>
      <c r="FPG3221" s="132"/>
      <c r="FPH3221" s="132"/>
      <c r="FPI3221" s="132"/>
      <c r="FPJ3221" s="132"/>
      <c r="FPK3221" s="132"/>
      <c r="FPL3221" s="132"/>
      <c r="FPM3221" s="132"/>
      <c r="FPN3221" s="132"/>
      <c r="FPO3221" s="132"/>
      <c r="FPP3221" s="132"/>
      <c r="FPQ3221" s="132"/>
      <c r="FPR3221" s="132"/>
      <c r="FPS3221" s="132"/>
      <c r="FPT3221" s="132"/>
      <c r="FPU3221" s="132"/>
      <c r="FPV3221" s="132"/>
      <c r="FPW3221" s="132"/>
      <c r="FPX3221" s="132"/>
      <c r="FPY3221" s="132"/>
      <c r="FPZ3221" s="132"/>
      <c r="FQA3221" s="132"/>
      <c r="FQB3221" s="132"/>
      <c r="FQC3221" s="132"/>
      <c r="FQD3221" s="132"/>
      <c r="FQE3221" s="132"/>
      <c r="FQF3221" s="132"/>
      <c r="FQG3221" s="132"/>
      <c r="FQH3221" s="132"/>
      <c r="FQI3221" s="132"/>
      <c r="FQJ3221" s="132"/>
      <c r="FQK3221" s="132"/>
      <c r="FQL3221" s="132"/>
      <c r="FQM3221" s="132"/>
      <c r="FQN3221" s="132"/>
      <c r="FQO3221" s="132"/>
      <c r="FQP3221" s="132"/>
      <c r="FQQ3221" s="132"/>
      <c r="FQR3221" s="132"/>
      <c r="FQS3221" s="132"/>
      <c r="FQT3221" s="132"/>
      <c r="FQU3221" s="132"/>
      <c r="FQV3221" s="132"/>
      <c r="FQW3221" s="132"/>
      <c r="FQX3221" s="132"/>
      <c r="FQY3221" s="132"/>
      <c r="FQZ3221" s="132"/>
      <c r="FRA3221" s="132"/>
      <c r="FRB3221" s="132"/>
      <c r="FRC3221" s="132"/>
      <c r="FRD3221" s="132"/>
      <c r="FRE3221" s="132"/>
      <c r="FRF3221" s="132"/>
      <c r="FRG3221" s="132"/>
      <c r="FRH3221" s="132"/>
      <c r="FRI3221" s="132"/>
      <c r="FRJ3221" s="132"/>
      <c r="FRK3221" s="132"/>
      <c r="FRL3221" s="132"/>
      <c r="FRM3221" s="132"/>
      <c r="FRN3221" s="132"/>
      <c r="FRO3221" s="132"/>
      <c r="FRP3221" s="132"/>
      <c r="FRQ3221" s="132"/>
      <c r="FRR3221" s="132"/>
      <c r="FRS3221" s="132"/>
      <c r="FRT3221" s="132"/>
      <c r="FRU3221" s="132"/>
      <c r="FRV3221" s="132"/>
      <c r="FRW3221" s="132"/>
      <c r="FRX3221" s="132"/>
      <c r="FRY3221" s="132"/>
      <c r="FRZ3221" s="132"/>
      <c r="FSA3221" s="132"/>
      <c r="FSB3221" s="132"/>
      <c r="FSC3221" s="132"/>
      <c r="FSD3221" s="132"/>
      <c r="FSE3221" s="132"/>
      <c r="FSF3221" s="132"/>
      <c r="FSG3221" s="132"/>
      <c r="FSH3221" s="132"/>
      <c r="FSI3221" s="132"/>
      <c r="FSJ3221" s="132"/>
      <c r="FSK3221" s="132"/>
      <c r="FSL3221" s="132"/>
      <c r="FSM3221" s="132"/>
      <c r="FSN3221" s="132"/>
      <c r="FSO3221" s="132"/>
      <c r="FSP3221" s="132"/>
      <c r="FSQ3221" s="132"/>
      <c r="FSR3221" s="132"/>
      <c r="FSS3221" s="132"/>
      <c r="FST3221" s="132"/>
      <c r="FSU3221" s="132"/>
      <c r="FSV3221" s="132"/>
      <c r="FSW3221" s="132"/>
      <c r="FSX3221" s="132"/>
      <c r="FSY3221" s="132"/>
      <c r="FSZ3221" s="132"/>
      <c r="FTA3221" s="132"/>
      <c r="FTB3221" s="132"/>
      <c r="FTC3221" s="132"/>
      <c r="FTD3221" s="132"/>
      <c r="FTE3221" s="132"/>
      <c r="FTF3221" s="132"/>
      <c r="FTG3221" s="132"/>
      <c r="FTH3221" s="132"/>
      <c r="FTI3221" s="132"/>
      <c r="FTJ3221" s="132"/>
      <c r="FTK3221" s="132"/>
      <c r="FTL3221" s="132"/>
      <c r="FTM3221" s="132"/>
      <c r="FTN3221" s="132"/>
      <c r="FTO3221" s="132"/>
      <c r="FTP3221" s="132"/>
      <c r="FTQ3221" s="132"/>
      <c r="FTR3221" s="132"/>
      <c r="FTS3221" s="132"/>
      <c r="FTT3221" s="132"/>
      <c r="FTU3221" s="132"/>
      <c r="FTV3221" s="132"/>
      <c r="FTW3221" s="132"/>
      <c r="FTX3221" s="132"/>
      <c r="FTY3221" s="132"/>
      <c r="FTZ3221" s="132"/>
      <c r="FUA3221" s="132"/>
      <c r="FUB3221" s="132"/>
      <c r="FUC3221" s="132"/>
      <c r="FUD3221" s="132"/>
      <c r="FUE3221" s="132"/>
      <c r="FUF3221" s="132"/>
      <c r="FUG3221" s="132"/>
      <c r="FUH3221" s="132"/>
      <c r="FUI3221" s="132"/>
      <c r="FUJ3221" s="132"/>
      <c r="FUK3221" s="132"/>
      <c r="FUL3221" s="132"/>
      <c r="FUM3221" s="132"/>
      <c r="FUN3221" s="132"/>
      <c r="FUO3221" s="132"/>
      <c r="FUP3221" s="132"/>
      <c r="FUQ3221" s="132"/>
      <c r="FUR3221" s="132"/>
      <c r="FUS3221" s="132"/>
      <c r="FUT3221" s="132"/>
      <c r="FUU3221" s="132"/>
      <c r="FUV3221" s="132"/>
      <c r="FUW3221" s="132"/>
      <c r="FUX3221" s="132"/>
      <c r="FUY3221" s="132"/>
      <c r="FUZ3221" s="132"/>
      <c r="FVA3221" s="132"/>
      <c r="FVB3221" s="132"/>
      <c r="FVC3221" s="132"/>
      <c r="FVD3221" s="132"/>
      <c r="FVE3221" s="132"/>
      <c r="FVF3221" s="132"/>
      <c r="FVG3221" s="132"/>
      <c r="FVH3221" s="132"/>
      <c r="FVI3221" s="132"/>
      <c r="FVJ3221" s="132"/>
      <c r="FVK3221" s="132"/>
      <c r="FVL3221" s="132"/>
      <c r="FVM3221" s="132"/>
      <c r="FVN3221" s="132"/>
      <c r="FVO3221" s="132"/>
      <c r="FVP3221" s="132"/>
      <c r="FVQ3221" s="132"/>
      <c r="FVR3221" s="132"/>
      <c r="FVS3221" s="132"/>
      <c r="FVT3221" s="132"/>
      <c r="FVU3221" s="132"/>
      <c r="FVV3221" s="132"/>
      <c r="FVW3221" s="132"/>
      <c r="FVX3221" s="132"/>
      <c r="FVY3221" s="132"/>
      <c r="FVZ3221" s="132"/>
      <c r="FWA3221" s="132"/>
      <c r="FWB3221" s="132"/>
      <c r="FWC3221" s="132"/>
      <c r="FWD3221" s="132"/>
      <c r="FWE3221" s="132"/>
      <c r="FWF3221" s="132"/>
      <c r="FWG3221" s="132"/>
      <c r="FWH3221" s="132"/>
      <c r="FWI3221" s="132"/>
      <c r="FWJ3221" s="132"/>
      <c r="FWK3221" s="132"/>
      <c r="FWL3221" s="132"/>
      <c r="FWM3221" s="132"/>
      <c r="FWN3221" s="132"/>
      <c r="FWO3221" s="132"/>
      <c r="FWP3221" s="132"/>
      <c r="FWQ3221" s="132"/>
      <c r="FWR3221" s="132"/>
      <c r="FWS3221" s="132"/>
      <c r="FWT3221" s="132"/>
      <c r="FWU3221" s="132"/>
      <c r="FWV3221" s="132"/>
      <c r="FWW3221" s="132"/>
      <c r="FWX3221" s="132"/>
      <c r="FWY3221" s="132"/>
      <c r="FWZ3221" s="132"/>
      <c r="FXA3221" s="132"/>
      <c r="FXB3221" s="132"/>
      <c r="FXC3221" s="132"/>
      <c r="FXD3221" s="132"/>
      <c r="FXE3221" s="132"/>
      <c r="FXF3221" s="132"/>
      <c r="FXG3221" s="132"/>
      <c r="FXH3221" s="132"/>
      <c r="FXI3221" s="132"/>
      <c r="FXJ3221" s="132"/>
      <c r="FXK3221" s="132"/>
      <c r="FXL3221" s="132"/>
      <c r="FXM3221" s="132"/>
      <c r="FXN3221" s="132"/>
      <c r="FXO3221" s="132"/>
      <c r="FXP3221" s="132"/>
      <c r="FXQ3221" s="132"/>
      <c r="FXR3221" s="132"/>
      <c r="FXS3221" s="132"/>
      <c r="FXT3221" s="132"/>
      <c r="FXU3221" s="132"/>
      <c r="FXV3221" s="132"/>
      <c r="FXW3221" s="132"/>
      <c r="FXX3221" s="132"/>
      <c r="FXY3221" s="132"/>
      <c r="FXZ3221" s="132"/>
      <c r="FYA3221" s="132"/>
      <c r="FYB3221" s="132"/>
      <c r="FYC3221" s="132"/>
      <c r="FYD3221" s="132"/>
      <c r="FYE3221" s="132"/>
      <c r="FYF3221" s="132"/>
      <c r="FYG3221" s="132"/>
      <c r="FYH3221" s="132"/>
      <c r="FYI3221" s="132"/>
      <c r="FYJ3221" s="132"/>
      <c r="FYK3221" s="132"/>
      <c r="FYL3221" s="132"/>
      <c r="FYM3221" s="132"/>
      <c r="FYN3221" s="132"/>
      <c r="FYO3221" s="132"/>
      <c r="FYP3221" s="132"/>
      <c r="FYQ3221" s="132"/>
      <c r="FYR3221" s="132"/>
      <c r="FYS3221" s="132"/>
      <c r="FYT3221" s="132"/>
      <c r="FYU3221" s="132"/>
      <c r="FYV3221" s="132"/>
      <c r="FYW3221" s="132"/>
      <c r="FYX3221" s="132"/>
      <c r="FYY3221" s="132"/>
      <c r="FYZ3221" s="132"/>
      <c r="FZA3221" s="132"/>
      <c r="FZB3221" s="132"/>
      <c r="FZC3221" s="132"/>
      <c r="FZD3221" s="132"/>
      <c r="FZE3221" s="132"/>
      <c r="FZF3221" s="132"/>
      <c r="FZG3221" s="132"/>
      <c r="FZH3221" s="132"/>
      <c r="FZI3221" s="132"/>
      <c r="FZJ3221" s="132"/>
      <c r="FZK3221" s="132"/>
      <c r="FZL3221" s="132"/>
      <c r="FZM3221" s="132"/>
      <c r="FZN3221" s="132"/>
      <c r="FZO3221" s="132"/>
      <c r="FZP3221" s="132"/>
      <c r="FZQ3221" s="132"/>
      <c r="FZR3221" s="132"/>
      <c r="FZS3221" s="132"/>
      <c r="FZT3221" s="132"/>
      <c r="FZU3221" s="132"/>
      <c r="FZV3221" s="132"/>
      <c r="FZW3221" s="132"/>
      <c r="FZX3221" s="132"/>
      <c r="FZY3221" s="132"/>
      <c r="FZZ3221" s="132"/>
      <c r="GAA3221" s="132"/>
      <c r="GAB3221" s="132"/>
      <c r="GAC3221" s="132"/>
      <c r="GAD3221" s="132"/>
      <c r="GAE3221" s="132"/>
      <c r="GAF3221" s="132"/>
      <c r="GAG3221" s="132"/>
      <c r="GAH3221" s="132"/>
      <c r="GAI3221" s="132"/>
      <c r="GAJ3221" s="132"/>
      <c r="GAK3221" s="132"/>
      <c r="GAL3221" s="132"/>
      <c r="GAM3221" s="132"/>
      <c r="GAN3221" s="132"/>
      <c r="GAO3221" s="132"/>
      <c r="GAP3221" s="132"/>
      <c r="GAQ3221" s="132"/>
      <c r="GAR3221" s="132"/>
      <c r="GAS3221" s="132"/>
      <c r="GAT3221" s="132"/>
      <c r="GAU3221" s="132"/>
      <c r="GAV3221" s="132"/>
      <c r="GAW3221" s="132"/>
      <c r="GAX3221" s="132"/>
      <c r="GAY3221" s="132"/>
      <c r="GAZ3221" s="132"/>
      <c r="GBA3221" s="132"/>
      <c r="GBB3221" s="132"/>
      <c r="GBC3221" s="132"/>
      <c r="GBD3221" s="132"/>
      <c r="GBE3221" s="132"/>
      <c r="GBF3221" s="132"/>
      <c r="GBG3221" s="132"/>
      <c r="GBH3221" s="132"/>
      <c r="GBI3221" s="132"/>
      <c r="GBJ3221" s="132"/>
      <c r="GBK3221" s="132"/>
      <c r="GBL3221" s="132"/>
      <c r="GBM3221" s="132"/>
      <c r="GBN3221" s="132"/>
      <c r="GBO3221" s="132"/>
      <c r="GBP3221" s="132"/>
      <c r="GBQ3221" s="132"/>
      <c r="GBR3221" s="132"/>
      <c r="GBS3221" s="132"/>
      <c r="GBT3221" s="132"/>
      <c r="GBU3221" s="132"/>
      <c r="GBV3221" s="132"/>
      <c r="GBW3221" s="132"/>
      <c r="GBX3221" s="132"/>
      <c r="GBY3221" s="132"/>
      <c r="GBZ3221" s="132"/>
      <c r="GCA3221" s="132"/>
      <c r="GCB3221" s="132"/>
      <c r="GCC3221" s="132"/>
      <c r="GCD3221" s="132"/>
      <c r="GCE3221" s="132"/>
      <c r="GCF3221" s="132"/>
      <c r="GCG3221" s="132"/>
      <c r="GCH3221" s="132"/>
      <c r="GCI3221" s="132"/>
      <c r="GCJ3221" s="132"/>
      <c r="GCK3221" s="132"/>
      <c r="GCL3221" s="132"/>
      <c r="GCM3221" s="132"/>
      <c r="GCN3221" s="132"/>
      <c r="GCO3221" s="132"/>
      <c r="GCP3221" s="132"/>
      <c r="GCQ3221" s="132"/>
      <c r="GCR3221" s="132"/>
      <c r="GCS3221" s="132"/>
      <c r="GCT3221" s="132"/>
      <c r="GCU3221" s="132"/>
      <c r="GCV3221" s="132"/>
      <c r="GCW3221" s="132"/>
      <c r="GCX3221" s="132"/>
      <c r="GCY3221" s="132"/>
      <c r="GCZ3221" s="132"/>
      <c r="GDA3221" s="132"/>
      <c r="GDB3221" s="132"/>
      <c r="GDC3221" s="132"/>
      <c r="GDD3221" s="132"/>
      <c r="GDE3221" s="132"/>
      <c r="GDF3221" s="132"/>
      <c r="GDG3221" s="132"/>
      <c r="GDH3221" s="132"/>
      <c r="GDI3221" s="132"/>
      <c r="GDJ3221" s="132"/>
      <c r="GDK3221" s="132"/>
      <c r="GDL3221" s="132"/>
      <c r="GDM3221" s="132"/>
      <c r="GDN3221" s="132"/>
      <c r="GDO3221" s="132"/>
      <c r="GDP3221" s="132"/>
      <c r="GDQ3221" s="132"/>
      <c r="GDR3221" s="132"/>
      <c r="GDS3221" s="132"/>
      <c r="GDT3221" s="132"/>
      <c r="GDU3221" s="132"/>
      <c r="GDV3221" s="132"/>
      <c r="GDW3221" s="132"/>
      <c r="GDX3221" s="132"/>
      <c r="GDY3221" s="132"/>
      <c r="GDZ3221" s="132"/>
      <c r="GEA3221" s="132"/>
      <c r="GEB3221" s="132"/>
      <c r="GEC3221" s="132"/>
      <c r="GED3221" s="132"/>
      <c r="GEE3221" s="132"/>
      <c r="GEF3221" s="132"/>
      <c r="GEG3221" s="132"/>
      <c r="GEH3221" s="132"/>
      <c r="GEI3221" s="132"/>
      <c r="GEJ3221" s="132"/>
      <c r="GEK3221" s="132"/>
      <c r="GEL3221" s="132"/>
      <c r="GEM3221" s="132"/>
      <c r="GEN3221" s="132"/>
      <c r="GEO3221" s="132"/>
      <c r="GEP3221" s="132"/>
      <c r="GEQ3221" s="132"/>
      <c r="GER3221" s="132"/>
      <c r="GES3221" s="132"/>
      <c r="GET3221" s="132"/>
      <c r="GEU3221" s="132"/>
      <c r="GEV3221" s="132"/>
      <c r="GEW3221" s="132"/>
      <c r="GEX3221" s="132"/>
      <c r="GEY3221" s="132"/>
      <c r="GEZ3221" s="132"/>
      <c r="GFA3221" s="132"/>
      <c r="GFB3221" s="132"/>
      <c r="GFC3221" s="132"/>
      <c r="GFD3221" s="132"/>
      <c r="GFE3221" s="132"/>
      <c r="GFF3221" s="132"/>
      <c r="GFG3221" s="132"/>
      <c r="GFH3221" s="132"/>
      <c r="GFI3221" s="132"/>
      <c r="GFJ3221" s="132"/>
      <c r="GFK3221" s="132"/>
      <c r="GFL3221" s="132"/>
      <c r="GFM3221" s="132"/>
      <c r="GFN3221" s="132"/>
      <c r="GFO3221" s="132"/>
      <c r="GFP3221" s="132"/>
      <c r="GFQ3221" s="132"/>
      <c r="GFR3221" s="132"/>
      <c r="GFS3221" s="132"/>
      <c r="GFT3221" s="132"/>
      <c r="GFU3221" s="132"/>
      <c r="GFV3221" s="132"/>
      <c r="GFW3221" s="132"/>
      <c r="GFX3221" s="132"/>
      <c r="GFY3221" s="132"/>
      <c r="GFZ3221" s="132"/>
      <c r="GGA3221" s="132"/>
      <c r="GGB3221" s="132"/>
      <c r="GGC3221" s="132"/>
      <c r="GGD3221" s="132"/>
      <c r="GGE3221" s="132"/>
      <c r="GGF3221" s="132"/>
      <c r="GGG3221" s="132"/>
      <c r="GGH3221" s="132"/>
      <c r="GGI3221" s="132"/>
      <c r="GGJ3221" s="132"/>
      <c r="GGK3221" s="132"/>
      <c r="GGL3221" s="132"/>
      <c r="GGM3221" s="132"/>
      <c r="GGN3221" s="132"/>
      <c r="GGO3221" s="132"/>
      <c r="GGP3221" s="132"/>
      <c r="GGQ3221" s="132"/>
      <c r="GGR3221" s="132"/>
      <c r="GGS3221" s="132"/>
      <c r="GGT3221" s="132"/>
      <c r="GGU3221" s="132"/>
      <c r="GGV3221" s="132"/>
      <c r="GGW3221" s="132"/>
      <c r="GGX3221" s="132"/>
      <c r="GGY3221" s="132"/>
      <c r="GGZ3221" s="132"/>
      <c r="GHA3221" s="132"/>
      <c r="GHB3221" s="132"/>
      <c r="GHC3221" s="132"/>
      <c r="GHD3221" s="132"/>
      <c r="GHE3221" s="132"/>
      <c r="GHF3221" s="132"/>
      <c r="GHG3221" s="132"/>
      <c r="GHH3221" s="132"/>
      <c r="GHI3221" s="132"/>
      <c r="GHJ3221" s="132"/>
      <c r="GHK3221" s="132"/>
      <c r="GHL3221" s="132"/>
      <c r="GHM3221" s="132"/>
      <c r="GHN3221" s="132"/>
      <c r="GHO3221" s="132"/>
      <c r="GHP3221" s="132"/>
      <c r="GHQ3221" s="132"/>
      <c r="GHR3221" s="132"/>
      <c r="GHS3221" s="132"/>
      <c r="GHT3221" s="132"/>
      <c r="GHU3221" s="132"/>
      <c r="GHV3221" s="132"/>
      <c r="GHW3221" s="132"/>
      <c r="GHX3221" s="132"/>
      <c r="GHY3221" s="132"/>
      <c r="GHZ3221" s="132"/>
      <c r="GIA3221" s="132"/>
      <c r="GIB3221" s="132"/>
      <c r="GIC3221" s="132"/>
      <c r="GID3221" s="132"/>
      <c r="GIE3221" s="132"/>
      <c r="GIF3221" s="132"/>
      <c r="GIG3221" s="132"/>
      <c r="GIH3221" s="132"/>
      <c r="GII3221" s="132"/>
      <c r="GIJ3221" s="132"/>
      <c r="GIK3221" s="132"/>
      <c r="GIL3221" s="132"/>
      <c r="GIM3221" s="132"/>
      <c r="GIN3221" s="132"/>
      <c r="GIO3221" s="132"/>
      <c r="GIP3221" s="132"/>
      <c r="GIQ3221" s="132"/>
      <c r="GIR3221" s="132"/>
      <c r="GIS3221" s="132"/>
      <c r="GIT3221" s="132"/>
      <c r="GIU3221" s="132"/>
      <c r="GIV3221" s="132"/>
      <c r="GIW3221" s="132"/>
      <c r="GIX3221" s="132"/>
      <c r="GIY3221" s="132"/>
      <c r="GIZ3221" s="132"/>
      <c r="GJA3221" s="132"/>
      <c r="GJB3221" s="132"/>
      <c r="GJC3221" s="132"/>
      <c r="GJD3221" s="132"/>
      <c r="GJE3221" s="132"/>
      <c r="GJF3221" s="132"/>
      <c r="GJG3221" s="132"/>
      <c r="GJH3221" s="132"/>
      <c r="GJI3221" s="132"/>
      <c r="GJJ3221" s="132"/>
      <c r="GJK3221" s="132"/>
      <c r="GJL3221" s="132"/>
      <c r="GJM3221" s="132"/>
      <c r="GJN3221" s="132"/>
      <c r="GJO3221" s="132"/>
      <c r="GJP3221" s="132"/>
      <c r="GJQ3221" s="132"/>
      <c r="GJR3221" s="132"/>
      <c r="GJS3221" s="132"/>
      <c r="GJT3221" s="132"/>
      <c r="GJU3221" s="132"/>
      <c r="GJV3221" s="132"/>
      <c r="GJW3221" s="132"/>
      <c r="GJX3221" s="132"/>
      <c r="GJY3221" s="132"/>
      <c r="GJZ3221" s="132"/>
      <c r="GKA3221" s="132"/>
      <c r="GKB3221" s="132"/>
      <c r="GKC3221" s="132"/>
      <c r="GKD3221" s="132"/>
      <c r="GKE3221" s="132"/>
      <c r="GKF3221" s="132"/>
      <c r="GKG3221" s="132"/>
      <c r="GKH3221" s="132"/>
      <c r="GKI3221" s="132"/>
      <c r="GKJ3221" s="132"/>
      <c r="GKK3221" s="132"/>
      <c r="GKL3221" s="132"/>
      <c r="GKM3221" s="132"/>
      <c r="GKN3221" s="132"/>
      <c r="GKO3221" s="132"/>
      <c r="GKP3221" s="132"/>
      <c r="GKQ3221" s="132"/>
      <c r="GKR3221" s="132"/>
      <c r="GKS3221" s="132"/>
      <c r="GKT3221" s="132"/>
      <c r="GKU3221" s="132"/>
      <c r="GKV3221" s="132"/>
      <c r="GKW3221" s="132"/>
      <c r="GKX3221" s="132"/>
      <c r="GKY3221" s="132"/>
      <c r="GKZ3221" s="132"/>
      <c r="GLA3221" s="132"/>
      <c r="GLB3221" s="132"/>
      <c r="GLC3221" s="132"/>
      <c r="GLD3221" s="132"/>
      <c r="GLE3221" s="132"/>
      <c r="GLF3221" s="132"/>
      <c r="GLG3221" s="132"/>
      <c r="GLH3221" s="132"/>
      <c r="GLI3221" s="132"/>
      <c r="GLJ3221" s="132"/>
      <c r="GLK3221" s="132"/>
      <c r="GLL3221" s="132"/>
      <c r="GLM3221" s="132"/>
      <c r="GLN3221" s="132"/>
      <c r="GLO3221" s="132"/>
      <c r="GLP3221" s="132"/>
      <c r="GLQ3221" s="132"/>
      <c r="GLR3221" s="132"/>
      <c r="GLS3221" s="132"/>
      <c r="GLT3221" s="132"/>
      <c r="GLU3221" s="132"/>
      <c r="GLV3221" s="132"/>
      <c r="GLW3221" s="132"/>
      <c r="GLX3221" s="132"/>
      <c r="GLY3221" s="132"/>
      <c r="GLZ3221" s="132"/>
      <c r="GMA3221" s="132"/>
      <c r="GMB3221" s="132"/>
      <c r="GMC3221" s="132"/>
      <c r="GMD3221" s="132"/>
      <c r="GME3221" s="132"/>
      <c r="GMF3221" s="132"/>
      <c r="GMG3221" s="132"/>
      <c r="GMH3221" s="132"/>
      <c r="GMI3221" s="132"/>
      <c r="GMJ3221" s="132"/>
      <c r="GMK3221" s="132"/>
      <c r="GML3221" s="132"/>
      <c r="GMM3221" s="132"/>
      <c r="GMN3221" s="132"/>
      <c r="GMO3221" s="132"/>
      <c r="GMP3221" s="132"/>
      <c r="GMQ3221" s="132"/>
      <c r="GMR3221" s="132"/>
      <c r="GMS3221" s="132"/>
      <c r="GMT3221" s="132"/>
      <c r="GMU3221" s="132"/>
      <c r="GMV3221" s="132"/>
      <c r="GMW3221" s="132"/>
      <c r="GMX3221" s="132"/>
      <c r="GMY3221" s="132"/>
      <c r="GMZ3221" s="132"/>
      <c r="GNA3221" s="132"/>
      <c r="GNB3221" s="132"/>
      <c r="GNC3221" s="132"/>
      <c r="GND3221" s="132"/>
      <c r="GNE3221" s="132"/>
      <c r="GNF3221" s="132"/>
      <c r="GNG3221" s="132"/>
      <c r="GNH3221" s="132"/>
      <c r="GNI3221" s="132"/>
      <c r="GNJ3221" s="132"/>
      <c r="GNK3221" s="132"/>
      <c r="GNL3221" s="132"/>
      <c r="GNM3221" s="132"/>
      <c r="GNN3221" s="132"/>
      <c r="GNO3221" s="132"/>
      <c r="GNP3221" s="132"/>
      <c r="GNQ3221" s="132"/>
      <c r="GNR3221" s="132"/>
      <c r="GNS3221" s="132"/>
      <c r="GNT3221" s="132"/>
      <c r="GNU3221" s="132"/>
      <c r="GNV3221" s="132"/>
      <c r="GNW3221" s="132"/>
      <c r="GNX3221" s="132"/>
      <c r="GNY3221" s="132"/>
      <c r="GNZ3221" s="132"/>
      <c r="GOA3221" s="132"/>
      <c r="GOB3221" s="132"/>
      <c r="GOC3221" s="132"/>
      <c r="GOD3221" s="132"/>
      <c r="GOE3221" s="132"/>
      <c r="GOF3221" s="132"/>
      <c r="GOG3221" s="132"/>
      <c r="GOH3221" s="132"/>
      <c r="GOI3221" s="132"/>
      <c r="GOJ3221" s="132"/>
      <c r="GOK3221" s="132"/>
      <c r="GOL3221" s="132"/>
      <c r="GOM3221" s="132"/>
      <c r="GON3221" s="132"/>
      <c r="GOO3221" s="132"/>
      <c r="GOP3221" s="132"/>
      <c r="GOQ3221" s="132"/>
      <c r="GOR3221" s="132"/>
      <c r="GOS3221" s="132"/>
      <c r="GOT3221" s="132"/>
      <c r="GOU3221" s="132"/>
      <c r="GOV3221" s="132"/>
      <c r="GOW3221" s="132"/>
      <c r="GOX3221" s="132"/>
      <c r="GOY3221" s="132"/>
      <c r="GOZ3221" s="132"/>
      <c r="GPA3221" s="132"/>
      <c r="GPB3221" s="132"/>
      <c r="GPC3221" s="132"/>
      <c r="GPD3221" s="132"/>
      <c r="GPE3221" s="132"/>
      <c r="GPF3221" s="132"/>
      <c r="GPG3221" s="132"/>
      <c r="GPH3221" s="132"/>
      <c r="GPI3221" s="132"/>
      <c r="GPJ3221" s="132"/>
      <c r="GPK3221" s="132"/>
      <c r="GPL3221" s="132"/>
      <c r="GPM3221" s="132"/>
      <c r="GPN3221" s="132"/>
      <c r="GPO3221" s="132"/>
      <c r="GPP3221" s="132"/>
      <c r="GPQ3221" s="132"/>
      <c r="GPR3221" s="132"/>
      <c r="GPS3221" s="132"/>
      <c r="GPT3221" s="132"/>
      <c r="GPU3221" s="132"/>
      <c r="GPV3221" s="132"/>
      <c r="GPW3221" s="132"/>
      <c r="GPX3221" s="132"/>
      <c r="GPY3221" s="132"/>
      <c r="GPZ3221" s="132"/>
      <c r="GQA3221" s="132"/>
      <c r="GQB3221" s="132"/>
      <c r="GQC3221" s="132"/>
      <c r="GQD3221" s="132"/>
      <c r="GQE3221" s="132"/>
      <c r="GQF3221" s="132"/>
      <c r="GQG3221" s="132"/>
      <c r="GQH3221" s="132"/>
      <c r="GQI3221" s="132"/>
      <c r="GQJ3221" s="132"/>
      <c r="GQK3221" s="132"/>
      <c r="GQL3221" s="132"/>
      <c r="GQM3221" s="132"/>
      <c r="GQN3221" s="132"/>
      <c r="GQO3221" s="132"/>
      <c r="GQP3221" s="132"/>
      <c r="GQQ3221" s="132"/>
      <c r="GQR3221" s="132"/>
      <c r="GQS3221" s="132"/>
      <c r="GQT3221" s="132"/>
      <c r="GQU3221" s="132"/>
      <c r="GQV3221" s="132"/>
      <c r="GQW3221" s="132"/>
      <c r="GQX3221" s="132"/>
      <c r="GQY3221" s="132"/>
      <c r="GQZ3221" s="132"/>
      <c r="GRA3221" s="132"/>
      <c r="GRB3221" s="132"/>
      <c r="GRC3221" s="132"/>
      <c r="GRD3221" s="132"/>
      <c r="GRE3221" s="132"/>
      <c r="GRF3221" s="132"/>
      <c r="GRG3221" s="132"/>
      <c r="GRH3221" s="132"/>
      <c r="GRI3221" s="132"/>
      <c r="GRJ3221" s="132"/>
      <c r="GRK3221" s="132"/>
      <c r="GRL3221" s="132"/>
      <c r="GRM3221" s="132"/>
      <c r="GRN3221" s="132"/>
      <c r="GRO3221" s="132"/>
      <c r="GRP3221" s="132"/>
      <c r="GRQ3221" s="132"/>
      <c r="GRR3221" s="132"/>
      <c r="GRS3221" s="132"/>
      <c r="GRT3221" s="132"/>
      <c r="GRU3221" s="132"/>
      <c r="GRV3221" s="132"/>
      <c r="GRW3221" s="132"/>
      <c r="GRX3221" s="132"/>
      <c r="GRY3221" s="132"/>
      <c r="GRZ3221" s="132"/>
      <c r="GSA3221" s="132"/>
      <c r="GSB3221" s="132"/>
      <c r="GSC3221" s="132"/>
      <c r="GSD3221" s="132"/>
      <c r="GSE3221" s="132"/>
      <c r="GSF3221" s="132"/>
      <c r="GSG3221" s="132"/>
      <c r="GSH3221" s="132"/>
      <c r="GSI3221" s="132"/>
      <c r="GSJ3221" s="132"/>
      <c r="GSK3221" s="132"/>
      <c r="GSL3221" s="132"/>
      <c r="GSM3221" s="132"/>
      <c r="GSN3221" s="132"/>
      <c r="GSO3221" s="132"/>
      <c r="GSP3221" s="132"/>
      <c r="GSQ3221" s="132"/>
      <c r="GSR3221" s="132"/>
      <c r="GSS3221" s="132"/>
      <c r="GST3221" s="132"/>
      <c r="GSU3221" s="132"/>
      <c r="GSV3221" s="132"/>
      <c r="GSW3221" s="132"/>
      <c r="GSX3221" s="132"/>
      <c r="GSY3221" s="132"/>
      <c r="GSZ3221" s="132"/>
      <c r="GTA3221" s="132"/>
      <c r="GTB3221" s="132"/>
      <c r="GTC3221" s="132"/>
      <c r="GTD3221" s="132"/>
      <c r="GTE3221" s="132"/>
      <c r="GTF3221" s="132"/>
      <c r="GTG3221" s="132"/>
      <c r="GTH3221" s="132"/>
      <c r="GTI3221" s="132"/>
      <c r="GTJ3221" s="132"/>
      <c r="GTK3221" s="132"/>
      <c r="GTL3221" s="132"/>
      <c r="GTM3221" s="132"/>
      <c r="GTN3221" s="132"/>
      <c r="GTO3221" s="132"/>
      <c r="GTP3221" s="132"/>
      <c r="GTQ3221" s="132"/>
      <c r="GTR3221" s="132"/>
      <c r="GTS3221" s="132"/>
      <c r="GTT3221" s="132"/>
      <c r="GTU3221" s="132"/>
      <c r="GTV3221" s="132"/>
      <c r="GTW3221" s="132"/>
      <c r="GTX3221" s="132"/>
      <c r="GTY3221" s="132"/>
      <c r="GTZ3221" s="132"/>
      <c r="GUA3221" s="132"/>
      <c r="GUB3221" s="132"/>
      <c r="GUC3221" s="132"/>
      <c r="GUD3221" s="132"/>
      <c r="GUE3221" s="132"/>
      <c r="GUF3221" s="132"/>
      <c r="GUG3221" s="132"/>
      <c r="GUH3221" s="132"/>
      <c r="GUI3221" s="132"/>
      <c r="GUJ3221" s="132"/>
      <c r="GUK3221" s="132"/>
      <c r="GUL3221" s="132"/>
      <c r="GUM3221" s="132"/>
      <c r="GUN3221" s="132"/>
      <c r="GUO3221" s="132"/>
      <c r="GUP3221" s="132"/>
      <c r="GUQ3221" s="132"/>
      <c r="GUR3221" s="132"/>
      <c r="GUS3221" s="132"/>
      <c r="GUT3221" s="132"/>
      <c r="GUU3221" s="132"/>
      <c r="GUV3221" s="132"/>
      <c r="GUW3221" s="132"/>
      <c r="GUX3221" s="132"/>
      <c r="GUY3221" s="132"/>
      <c r="GUZ3221" s="132"/>
      <c r="GVA3221" s="132"/>
      <c r="GVB3221" s="132"/>
      <c r="GVC3221" s="132"/>
      <c r="GVD3221" s="132"/>
      <c r="GVE3221" s="132"/>
      <c r="GVF3221" s="132"/>
      <c r="GVG3221" s="132"/>
      <c r="GVH3221" s="132"/>
      <c r="GVI3221" s="132"/>
      <c r="GVJ3221" s="132"/>
      <c r="GVK3221" s="132"/>
      <c r="GVL3221" s="132"/>
      <c r="GVM3221" s="132"/>
      <c r="GVN3221" s="132"/>
      <c r="GVO3221" s="132"/>
      <c r="GVP3221" s="132"/>
      <c r="GVQ3221" s="132"/>
      <c r="GVR3221" s="132"/>
      <c r="GVS3221" s="132"/>
      <c r="GVT3221" s="132"/>
      <c r="GVU3221" s="132"/>
      <c r="GVV3221" s="132"/>
      <c r="GVW3221" s="132"/>
      <c r="GVX3221" s="132"/>
      <c r="GVY3221" s="132"/>
      <c r="GVZ3221" s="132"/>
      <c r="GWA3221" s="132"/>
      <c r="GWB3221" s="132"/>
      <c r="GWC3221" s="132"/>
      <c r="GWD3221" s="132"/>
      <c r="GWE3221" s="132"/>
      <c r="GWF3221" s="132"/>
      <c r="GWG3221" s="132"/>
      <c r="GWH3221" s="132"/>
      <c r="GWI3221" s="132"/>
      <c r="GWJ3221" s="132"/>
      <c r="GWK3221" s="132"/>
      <c r="GWL3221" s="132"/>
      <c r="GWM3221" s="132"/>
      <c r="GWN3221" s="132"/>
      <c r="GWO3221" s="132"/>
      <c r="GWP3221" s="132"/>
      <c r="GWQ3221" s="132"/>
      <c r="GWR3221" s="132"/>
      <c r="GWS3221" s="132"/>
      <c r="GWT3221" s="132"/>
      <c r="GWU3221" s="132"/>
      <c r="GWV3221" s="132"/>
      <c r="GWW3221" s="132"/>
      <c r="GWX3221" s="132"/>
      <c r="GWY3221" s="132"/>
      <c r="GWZ3221" s="132"/>
      <c r="GXA3221" s="132"/>
      <c r="GXB3221" s="132"/>
      <c r="GXC3221" s="132"/>
      <c r="GXD3221" s="132"/>
      <c r="GXE3221" s="132"/>
      <c r="GXF3221" s="132"/>
      <c r="GXG3221" s="132"/>
      <c r="GXH3221" s="132"/>
      <c r="GXI3221" s="132"/>
      <c r="GXJ3221" s="132"/>
      <c r="GXK3221" s="132"/>
      <c r="GXL3221" s="132"/>
      <c r="GXM3221" s="132"/>
      <c r="GXN3221" s="132"/>
      <c r="GXO3221" s="132"/>
      <c r="GXP3221" s="132"/>
      <c r="GXQ3221" s="132"/>
      <c r="GXR3221" s="132"/>
      <c r="GXS3221" s="132"/>
      <c r="GXT3221" s="132"/>
      <c r="GXU3221" s="132"/>
      <c r="GXV3221" s="132"/>
      <c r="GXW3221" s="132"/>
      <c r="GXX3221" s="132"/>
      <c r="GXY3221" s="132"/>
      <c r="GXZ3221" s="132"/>
      <c r="GYA3221" s="132"/>
      <c r="GYB3221" s="132"/>
      <c r="GYC3221" s="132"/>
      <c r="GYD3221" s="132"/>
      <c r="GYE3221" s="132"/>
      <c r="GYF3221" s="132"/>
      <c r="GYG3221" s="132"/>
      <c r="GYH3221" s="132"/>
      <c r="GYI3221" s="132"/>
      <c r="GYJ3221" s="132"/>
      <c r="GYK3221" s="132"/>
      <c r="GYL3221" s="132"/>
      <c r="GYM3221" s="132"/>
      <c r="GYN3221" s="132"/>
      <c r="GYO3221" s="132"/>
      <c r="GYP3221" s="132"/>
      <c r="GYQ3221" s="132"/>
      <c r="GYR3221" s="132"/>
      <c r="GYS3221" s="132"/>
      <c r="GYT3221" s="132"/>
      <c r="GYU3221" s="132"/>
      <c r="GYV3221" s="132"/>
      <c r="GYW3221" s="132"/>
      <c r="GYX3221" s="132"/>
      <c r="GYY3221" s="132"/>
      <c r="GYZ3221" s="132"/>
      <c r="GZA3221" s="132"/>
      <c r="GZB3221" s="132"/>
      <c r="GZC3221" s="132"/>
      <c r="GZD3221" s="132"/>
      <c r="GZE3221" s="132"/>
      <c r="GZF3221" s="132"/>
      <c r="GZG3221" s="132"/>
      <c r="GZH3221" s="132"/>
      <c r="GZI3221" s="132"/>
      <c r="GZJ3221" s="132"/>
      <c r="GZK3221" s="132"/>
      <c r="GZL3221" s="132"/>
      <c r="GZM3221" s="132"/>
      <c r="GZN3221" s="132"/>
      <c r="GZO3221" s="132"/>
      <c r="GZP3221" s="132"/>
      <c r="GZQ3221" s="132"/>
      <c r="GZR3221" s="132"/>
      <c r="GZS3221" s="132"/>
      <c r="GZT3221" s="132"/>
      <c r="GZU3221" s="132"/>
      <c r="GZV3221" s="132"/>
      <c r="GZW3221" s="132"/>
      <c r="GZX3221" s="132"/>
      <c r="GZY3221" s="132"/>
      <c r="GZZ3221" s="132"/>
      <c r="HAA3221" s="132"/>
      <c r="HAB3221" s="132"/>
      <c r="HAC3221" s="132"/>
      <c r="HAD3221" s="132"/>
      <c r="HAE3221" s="132"/>
      <c r="HAF3221" s="132"/>
      <c r="HAG3221" s="132"/>
      <c r="HAH3221" s="132"/>
      <c r="HAI3221" s="132"/>
      <c r="HAJ3221" s="132"/>
      <c r="HAK3221" s="132"/>
      <c r="HAL3221" s="132"/>
      <c r="HAM3221" s="132"/>
      <c r="HAN3221" s="132"/>
      <c r="HAO3221" s="132"/>
      <c r="HAP3221" s="132"/>
      <c r="HAQ3221" s="132"/>
      <c r="HAR3221" s="132"/>
      <c r="HAS3221" s="132"/>
      <c r="HAT3221" s="132"/>
      <c r="HAU3221" s="132"/>
      <c r="HAV3221" s="132"/>
      <c r="HAW3221" s="132"/>
      <c r="HAX3221" s="132"/>
      <c r="HAY3221" s="132"/>
      <c r="HAZ3221" s="132"/>
      <c r="HBA3221" s="132"/>
      <c r="HBB3221" s="132"/>
      <c r="HBC3221" s="132"/>
      <c r="HBD3221" s="132"/>
      <c r="HBE3221" s="132"/>
      <c r="HBF3221" s="132"/>
      <c r="HBG3221" s="132"/>
      <c r="HBH3221" s="132"/>
      <c r="HBI3221" s="132"/>
      <c r="HBJ3221" s="132"/>
      <c r="HBK3221" s="132"/>
      <c r="HBL3221" s="132"/>
      <c r="HBM3221" s="132"/>
      <c r="HBN3221" s="132"/>
      <c r="HBO3221" s="132"/>
      <c r="HBP3221" s="132"/>
      <c r="HBQ3221" s="132"/>
      <c r="HBR3221" s="132"/>
      <c r="HBS3221" s="132"/>
      <c r="HBT3221" s="132"/>
      <c r="HBU3221" s="132"/>
      <c r="HBV3221" s="132"/>
      <c r="HBW3221" s="132"/>
      <c r="HBX3221" s="132"/>
      <c r="HBY3221" s="132"/>
      <c r="HBZ3221" s="132"/>
      <c r="HCA3221" s="132"/>
      <c r="HCB3221" s="132"/>
      <c r="HCC3221" s="132"/>
      <c r="HCD3221" s="132"/>
      <c r="HCE3221" s="132"/>
      <c r="HCF3221" s="132"/>
      <c r="HCG3221" s="132"/>
      <c r="HCH3221" s="132"/>
      <c r="HCI3221" s="132"/>
      <c r="HCJ3221" s="132"/>
      <c r="HCK3221" s="132"/>
      <c r="HCL3221" s="132"/>
      <c r="HCM3221" s="132"/>
      <c r="HCN3221" s="132"/>
      <c r="HCO3221" s="132"/>
      <c r="HCP3221" s="132"/>
      <c r="HCQ3221" s="132"/>
      <c r="HCR3221" s="132"/>
      <c r="HCS3221" s="132"/>
      <c r="HCT3221" s="132"/>
      <c r="HCU3221" s="132"/>
      <c r="HCV3221" s="132"/>
      <c r="HCW3221" s="132"/>
      <c r="HCX3221" s="132"/>
      <c r="HCY3221" s="132"/>
      <c r="HCZ3221" s="132"/>
      <c r="HDA3221" s="132"/>
      <c r="HDB3221" s="132"/>
      <c r="HDC3221" s="132"/>
      <c r="HDD3221" s="132"/>
      <c r="HDE3221" s="132"/>
      <c r="HDF3221" s="132"/>
      <c r="HDG3221" s="132"/>
      <c r="HDH3221" s="132"/>
      <c r="HDI3221" s="132"/>
      <c r="HDJ3221" s="132"/>
      <c r="HDK3221" s="132"/>
      <c r="HDL3221" s="132"/>
      <c r="HDM3221" s="132"/>
      <c r="HDN3221" s="132"/>
      <c r="HDO3221" s="132"/>
      <c r="HDP3221" s="132"/>
      <c r="HDQ3221" s="132"/>
      <c r="HDR3221" s="132"/>
      <c r="HDS3221" s="132"/>
      <c r="HDT3221" s="132"/>
      <c r="HDU3221" s="132"/>
      <c r="HDV3221" s="132"/>
      <c r="HDW3221" s="132"/>
      <c r="HDX3221" s="132"/>
      <c r="HDY3221" s="132"/>
      <c r="HDZ3221" s="132"/>
      <c r="HEA3221" s="132"/>
      <c r="HEB3221" s="132"/>
      <c r="HEC3221" s="132"/>
      <c r="HED3221" s="132"/>
      <c r="HEE3221" s="132"/>
      <c r="HEF3221" s="132"/>
      <c r="HEG3221" s="132"/>
      <c r="HEH3221" s="132"/>
      <c r="HEI3221" s="132"/>
      <c r="HEJ3221" s="132"/>
      <c r="HEK3221" s="132"/>
      <c r="HEL3221" s="132"/>
      <c r="HEM3221" s="132"/>
      <c r="HEN3221" s="132"/>
      <c r="HEO3221" s="132"/>
      <c r="HEP3221" s="132"/>
      <c r="HEQ3221" s="132"/>
      <c r="HER3221" s="132"/>
      <c r="HES3221" s="132"/>
      <c r="HET3221" s="132"/>
      <c r="HEU3221" s="132"/>
      <c r="HEV3221" s="132"/>
      <c r="HEW3221" s="132"/>
      <c r="HEX3221" s="132"/>
      <c r="HEY3221" s="132"/>
      <c r="HEZ3221" s="132"/>
      <c r="HFA3221" s="132"/>
      <c r="HFB3221" s="132"/>
      <c r="HFC3221" s="132"/>
      <c r="HFD3221" s="132"/>
      <c r="HFE3221" s="132"/>
      <c r="HFF3221" s="132"/>
      <c r="HFG3221" s="132"/>
      <c r="HFH3221" s="132"/>
      <c r="HFI3221" s="132"/>
      <c r="HFJ3221" s="132"/>
      <c r="HFK3221" s="132"/>
      <c r="HFL3221" s="132"/>
      <c r="HFM3221" s="132"/>
      <c r="HFN3221" s="132"/>
      <c r="HFO3221" s="132"/>
      <c r="HFP3221" s="132"/>
      <c r="HFQ3221" s="132"/>
      <c r="HFR3221" s="132"/>
      <c r="HFS3221" s="132"/>
      <c r="HFT3221" s="132"/>
      <c r="HFU3221" s="132"/>
      <c r="HFV3221" s="132"/>
      <c r="HFW3221" s="132"/>
      <c r="HFX3221" s="132"/>
      <c r="HFY3221" s="132"/>
      <c r="HFZ3221" s="132"/>
      <c r="HGA3221" s="132"/>
      <c r="HGB3221" s="132"/>
      <c r="HGC3221" s="132"/>
      <c r="HGD3221" s="132"/>
      <c r="HGE3221" s="132"/>
      <c r="HGF3221" s="132"/>
      <c r="HGG3221" s="132"/>
      <c r="HGH3221" s="132"/>
      <c r="HGI3221" s="132"/>
      <c r="HGJ3221" s="132"/>
      <c r="HGK3221" s="132"/>
      <c r="HGL3221" s="132"/>
      <c r="HGM3221" s="132"/>
      <c r="HGN3221" s="132"/>
      <c r="HGO3221" s="132"/>
      <c r="HGP3221" s="132"/>
      <c r="HGQ3221" s="132"/>
      <c r="HGR3221" s="132"/>
      <c r="HGS3221" s="132"/>
      <c r="HGT3221" s="132"/>
      <c r="HGU3221" s="132"/>
      <c r="HGV3221" s="132"/>
      <c r="HGW3221" s="132"/>
      <c r="HGX3221" s="132"/>
      <c r="HGY3221" s="132"/>
      <c r="HGZ3221" s="132"/>
      <c r="HHA3221" s="132"/>
      <c r="HHB3221" s="132"/>
      <c r="HHC3221" s="132"/>
      <c r="HHD3221" s="132"/>
      <c r="HHE3221" s="132"/>
      <c r="HHF3221" s="132"/>
      <c r="HHG3221" s="132"/>
      <c r="HHH3221" s="132"/>
      <c r="HHI3221" s="132"/>
      <c r="HHJ3221" s="132"/>
      <c r="HHK3221" s="132"/>
      <c r="HHL3221" s="132"/>
      <c r="HHM3221" s="132"/>
      <c r="HHN3221" s="132"/>
      <c r="HHO3221" s="132"/>
      <c r="HHP3221" s="132"/>
      <c r="HHQ3221" s="132"/>
      <c r="HHR3221" s="132"/>
      <c r="HHS3221" s="132"/>
      <c r="HHT3221" s="132"/>
      <c r="HHU3221" s="132"/>
      <c r="HHV3221" s="132"/>
      <c r="HHW3221" s="132"/>
      <c r="HHX3221" s="132"/>
      <c r="HHY3221" s="132"/>
      <c r="HHZ3221" s="132"/>
      <c r="HIA3221" s="132"/>
      <c r="HIB3221" s="132"/>
      <c r="HIC3221" s="132"/>
      <c r="HID3221" s="132"/>
      <c r="HIE3221" s="132"/>
      <c r="HIF3221" s="132"/>
      <c r="HIG3221" s="132"/>
      <c r="HIH3221" s="132"/>
      <c r="HII3221" s="132"/>
      <c r="HIJ3221" s="132"/>
      <c r="HIK3221" s="132"/>
      <c r="HIL3221" s="132"/>
      <c r="HIM3221" s="132"/>
      <c r="HIN3221" s="132"/>
      <c r="HIO3221" s="132"/>
      <c r="HIP3221" s="132"/>
      <c r="HIQ3221" s="132"/>
      <c r="HIR3221" s="132"/>
      <c r="HIS3221" s="132"/>
      <c r="HIT3221" s="132"/>
      <c r="HIU3221" s="132"/>
      <c r="HIV3221" s="132"/>
      <c r="HIW3221" s="132"/>
      <c r="HIX3221" s="132"/>
      <c r="HIY3221" s="132"/>
      <c r="HIZ3221" s="132"/>
      <c r="HJA3221" s="132"/>
      <c r="HJB3221" s="132"/>
      <c r="HJC3221" s="132"/>
      <c r="HJD3221" s="132"/>
      <c r="HJE3221" s="132"/>
      <c r="HJF3221" s="132"/>
      <c r="HJG3221" s="132"/>
      <c r="HJH3221" s="132"/>
      <c r="HJI3221" s="132"/>
      <c r="HJJ3221" s="132"/>
      <c r="HJK3221" s="132"/>
      <c r="HJL3221" s="132"/>
      <c r="HJM3221" s="132"/>
      <c r="HJN3221" s="132"/>
      <c r="HJO3221" s="132"/>
      <c r="HJP3221" s="132"/>
      <c r="HJQ3221" s="132"/>
      <c r="HJR3221" s="132"/>
      <c r="HJS3221" s="132"/>
      <c r="HJT3221" s="132"/>
      <c r="HJU3221" s="132"/>
      <c r="HJV3221" s="132"/>
      <c r="HJW3221" s="132"/>
      <c r="HJX3221" s="132"/>
      <c r="HJY3221" s="132"/>
      <c r="HJZ3221" s="132"/>
      <c r="HKA3221" s="132"/>
      <c r="HKB3221" s="132"/>
      <c r="HKC3221" s="132"/>
      <c r="HKD3221" s="132"/>
      <c r="HKE3221" s="132"/>
      <c r="HKF3221" s="132"/>
      <c r="HKG3221" s="132"/>
      <c r="HKH3221" s="132"/>
      <c r="HKI3221" s="132"/>
      <c r="HKJ3221" s="132"/>
      <c r="HKK3221" s="132"/>
      <c r="HKL3221" s="132"/>
      <c r="HKM3221" s="132"/>
      <c r="HKN3221" s="132"/>
      <c r="HKO3221" s="132"/>
      <c r="HKP3221" s="132"/>
      <c r="HKQ3221" s="132"/>
      <c r="HKR3221" s="132"/>
      <c r="HKS3221" s="132"/>
      <c r="HKT3221" s="132"/>
      <c r="HKU3221" s="132"/>
      <c r="HKV3221" s="132"/>
      <c r="HKW3221" s="132"/>
      <c r="HKX3221" s="132"/>
      <c r="HKY3221" s="132"/>
      <c r="HKZ3221" s="132"/>
      <c r="HLA3221" s="132"/>
      <c r="HLB3221" s="132"/>
      <c r="HLC3221" s="132"/>
      <c r="HLD3221" s="132"/>
      <c r="HLE3221" s="132"/>
      <c r="HLF3221" s="132"/>
      <c r="HLG3221" s="132"/>
      <c r="HLH3221" s="132"/>
      <c r="HLI3221" s="132"/>
      <c r="HLJ3221" s="132"/>
      <c r="HLK3221" s="132"/>
      <c r="HLL3221" s="132"/>
      <c r="HLM3221" s="132"/>
      <c r="HLN3221" s="132"/>
      <c r="HLO3221" s="132"/>
      <c r="HLP3221" s="132"/>
      <c r="HLQ3221" s="132"/>
      <c r="HLR3221" s="132"/>
      <c r="HLS3221" s="132"/>
      <c r="HLT3221" s="132"/>
      <c r="HLU3221" s="132"/>
      <c r="HLV3221" s="132"/>
      <c r="HLW3221" s="132"/>
      <c r="HLX3221" s="132"/>
      <c r="HLY3221" s="132"/>
      <c r="HLZ3221" s="132"/>
      <c r="HMA3221" s="132"/>
      <c r="HMB3221" s="132"/>
      <c r="HMC3221" s="132"/>
      <c r="HMD3221" s="132"/>
      <c r="HME3221" s="132"/>
      <c r="HMF3221" s="132"/>
      <c r="HMG3221" s="132"/>
      <c r="HMH3221" s="132"/>
      <c r="HMI3221" s="132"/>
      <c r="HMJ3221" s="132"/>
      <c r="HMK3221" s="132"/>
      <c r="HML3221" s="132"/>
      <c r="HMM3221" s="132"/>
      <c r="HMN3221" s="132"/>
      <c r="HMO3221" s="132"/>
      <c r="HMP3221" s="132"/>
      <c r="HMQ3221" s="132"/>
      <c r="HMR3221" s="132"/>
      <c r="HMS3221" s="132"/>
      <c r="HMT3221" s="132"/>
      <c r="HMU3221" s="132"/>
      <c r="HMV3221" s="132"/>
      <c r="HMW3221" s="132"/>
      <c r="HMX3221" s="132"/>
      <c r="HMY3221" s="132"/>
      <c r="HMZ3221" s="132"/>
      <c r="HNA3221" s="132"/>
      <c r="HNB3221" s="132"/>
      <c r="HNC3221" s="132"/>
      <c r="HND3221" s="132"/>
      <c r="HNE3221" s="132"/>
      <c r="HNF3221" s="132"/>
      <c r="HNG3221" s="132"/>
      <c r="HNH3221" s="132"/>
      <c r="HNI3221" s="132"/>
      <c r="HNJ3221" s="132"/>
      <c r="HNK3221" s="132"/>
      <c r="HNL3221" s="132"/>
      <c r="HNM3221" s="132"/>
      <c r="HNN3221" s="132"/>
      <c r="HNO3221" s="132"/>
      <c r="HNP3221" s="132"/>
      <c r="HNQ3221" s="132"/>
      <c r="HNR3221" s="132"/>
      <c r="HNS3221" s="132"/>
      <c r="HNT3221" s="132"/>
      <c r="HNU3221" s="132"/>
      <c r="HNV3221" s="132"/>
      <c r="HNW3221" s="132"/>
      <c r="HNX3221" s="132"/>
      <c r="HNY3221" s="132"/>
      <c r="HNZ3221" s="132"/>
      <c r="HOA3221" s="132"/>
      <c r="HOB3221" s="132"/>
      <c r="HOC3221" s="132"/>
      <c r="HOD3221" s="132"/>
      <c r="HOE3221" s="132"/>
      <c r="HOF3221" s="132"/>
      <c r="HOG3221" s="132"/>
      <c r="HOH3221" s="132"/>
      <c r="HOI3221" s="132"/>
      <c r="HOJ3221" s="132"/>
      <c r="HOK3221" s="132"/>
      <c r="HOL3221" s="132"/>
      <c r="HOM3221" s="132"/>
      <c r="HON3221" s="132"/>
      <c r="HOO3221" s="132"/>
      <c r="HOP3221" s="132"/>
      <c r="HOQ3221" s="132"/>
      <c r="HOR3221" s="132"/>
      <c r="HOS3221" s="132"/>
      <c r="HOT3221" s="132"/>
      <c r="HOU3221" s="132"/>
      <c r="HOV3221" s="132"/>
      <c r="HOW3221" s="132"/>
      <c r="HOX3221" s="132"/>
      <c r="HOY3221" s="132"/>
      <c r="HOZ3221" s="132"/>
      <c r="HPA3221" s="132"/>
      <c r="HPB3221" s="132"/>
      <c r="HPC3221" s="132"/>
      <c r="HPD3221" s="132"/>
      <c r="HPE3221" s="132"/>
      <c r="HPF3221" s="132"/>
      <c r="HPG3221" s="132"/>
      <c r="HPH3221" s="132"/>
      <c r="HPI3221" s="132"/>
      <c r="HPJ3221" s="132"/>
      <c r="HPK3221" s="132"/>
      <c r="HPL3221" s="132"/>
      <c r="HPM3221" s="132"/>
      <c r="HPN3221" s="132"/>
      <c r="HPO3221" s="132"/>
      <c r="HPP3221" s="132"/>
      <c r="HPQ3221" s="132"/>
      <c r="HPR3221" s="132"/>
      <c r="HPS3221" s="132"/>
      <c r="HPT3221" s="132"/>
      <c r="HPU3221" s="132"/>
      <c r="HPV3221" s="132"/>
      <c r="HPW3221" s="132"/>
      <c r="HPX3221" s="132"/>
      <c r="HPY3221" s="132"/>
      <c r="HPZ3221" s="132"/>
      <c r="HQA3221" s="132"/>
      <c r="HQB3221" s="132"/>
      <c r="HQC3221" s="132"/>
      <c r="HQD3221" s="132"/>
      <c r="HQE3221" s="132"/>
      <c r="HQF3221" s="132"/>
      <c r="HQG3221" s="132"/>
      <c r="HQH3221" s="132"/>
      <c r="HQI3221" s="132"/>
      <c r="HQJ3221" s="132"/>
      <c r="HQK3221" s="132"/>
      <c r="HQL3221" s="132"/>
      <c r="HQM3221" s="132"/>
      <c r="HQN3221" s="132"/>
      <c r="HQO3221" s="132"/>
      <c r="HQP3221" s="132"/>
      <c r="HQQ3221" s="132"/>
      <c r="HQR3221" s="132"/>
      <c r="HQS3221" s="132"/>
      <c r="HQT3221" s="132"/>
      <c r="HQU3221" s="132"/>
      <c r="HQV3221" s="132"/>
      <c r="HQW3221" s="132"/>
      <c r="HQX3221" s="132"/>
      <c r="HQY3221" s="132"/>
      <c r="HQZ3221" s="132"/>
      <c r="HRA3221" s="132"/>
      <c r="HRB3221" s="132"/>
      <c r="HRC3221" s="132"/>
      <c r="HRD3221" s="132"/>
      <c r="HRE3221" s="132"/>
      <c r="HRF3221" s="132"/>
      <c r="HRG3221" s="132"/>
      <c r="HRH3221" s="132"/>
      <c r="HRI3221" s="132"/>
      <c r="HRJ3221" s="132"/>
      <c r="HRK3221" s="132"/>
      <c r="HRL3221" s="132"/>
      <c r="HRM3221" s="132"/>
      <c r="HRN3221" s="132"/>
      <c r="HRO3221" s="132"/>
      <c r="HRP3221" s="132"/>
      <c r="HRQ3221" s="132"/>
      <c r="HRR3221" s="132"/>
      <c r="HRS3221" s="132"/>
      <c r="HRT3221" s="132"/>
      <c r="HRU3221" s="132"/>
      <c r="HRV3221" s="132"/>
      <c r="HRW3221" s="132"/>
      <c r="HRX3221" s="132"/>
      <c r="HRY3221" s="132"/>
      <c r="HRZ3221" s="132"/>
      <c r="HSA3221" s="132"/>
      <c r="HSB3221" s="132"/>
      <c r="HSC3221" s="132"/>
      <c r="HSD3221" s="132"/>
      <c r="HSE3221" s="132"/>
      <c r="HSF3221" s="132"/>
      <c r="HSG3221" s="132"/>
      <c r="HSH3221" s="132"/>
      <c r="HSI3221" s="132"/>
      <c r="HSJ3221" s="132"/>
      <c r="HSK3221" s="132"/>
      <c r="HSL3221" s="132"/>
      <c r="HSM3221" s="132"/>
      <c r="HSN3221" s="132"/>
      <c r="HSO3221" s="132"/>
      <c r="HSP3221" s="132"/>
      <c r="HSQ3221" s="132"/>
      <c r="HSR3221" s="132"/>
      <c r="HSS3221" s="132"/>
      <c r="HST3221" s="132"/>
      <c r="HSU3221" s="132"/>
      <c r="HSV3221" s="132"/>
      <c r="HSW3221" s="132"/>
      <c r="HSX3221" s="132"/>
      <c r="HSY3221" s="132"/>
      <c r="HSZ3221" s="132"/>
      <c r="HTA3221" s="132"/>
      <c r="HTB3221" s="132"/>
      <c r="HTC3221" s="132"/>
      <c r="HTD3221" s="132"/>
      <c r="HTE3221" s="132"/>
      <c r="HTF3221" s="132"/>
      <c r="HTG3221" s="132"/>
      <c r="HTH3221" s="132"/>
      <c r="HTI3221" s="132"/>
      <c r="HTJ3221" s="132"/>
      <c r="HTK3221" s="132"/>
      <c r="HTL3221" s="132"/>
      <c r="HTM3221" s="132"/>
      <c r="HTN3221" s="132"/>
      <c r="HTO3221" s="132"/>
      <c r="HTP3221" s="132"/>
      <c r="HTQ3221" s="132"/>
      <c r="HTR3221" s="132"/>
      <c r="HTS3221" s="132"/>
      <c r="HTT3221" s="132"/>
      <c r="HTU3221" s="132"/>
      <c r="HTV3221" s="132"/>
      <c r="HTW3221" s="132"/>
      <c r="HTX3221" s="132"/>
      <c r="HTY3221" s="132"/>
      <c r="HTZ3221" s="132"/>
      <c r="HUA3221" s="132"/>
      <c r="HUB3221" s="132"/>
      <c r="HUC3221" s="132"/>
      <c r="HUD3221" s="132"/>
      <c r="HUE3221" s="132"/>
      <c r="HUF3221" s="132"/>
      <c r="HUG3221" s="132"/>
      <c r="HUH3221" s="132"/>
      <c r="HUI3221" s="132"/>
      <c r="HUJ3221" s="132"/>
      <c r="HUK3221" s="132"/>
      <c r="HUL3221" s="132"/>
      <c r="HUM3221" s="132"/>
      <c r="HUN3221" s="132"/>
      <c r="HUO3221" s="132"/>
      <c r="HUP3221" s="132"/>
      <c r="HUQ3221" s="132"/>
      <c r="HUR3221" s="132"/>
      <c r="HUS3221" s="132"/>
      <c r="HUT3221" s="132"/>
      <c r="HUU3221" s="132"/>
      <c r="HUV3221" s="132"/>
      <c r="HUW3221" s="132"/>
      <c r="HUX3221" s="132"/>
      <c r="HUY3221" s="132"/>
      <c r="HUZ3221" s="132"/>
      <c r="HVA3221" s="132"/>
      <c r="HVB3221" s="132"/>
      <c r="HVC3221" s="132"/>
      <c r="HVD3221" s="132"/>
      <c r="HVE3221" s="132"/>
      <c r="HVF3221" s="132"/>
      <c r="HVG3221" s="132"/>
      <c r="HVH3221" s="132"/>
      <c r="HVI3221" s="132"/>
      <c r="HVJ3221" s="132"/>
      <c r="HVK3221" s="132"/>
      <c r="HVL3221" s="132"/>
      <c r="HVM3221" s="132"/>
      <c r="HVN3221" s="132"/>
      <c r="HVO3221" s="132"/>
      <c r="HVP3221" s="132"/>
      <c r="HVQ3221" s="132"/>
      <c r="HVR3221" s="132"/>
      <c r="HVS3221" s="132"/>
      <c r="HVT3221" s="132"/>
      <c r="HVU3221" s="132"/>
      <c r="HVV3221" s="132"/>
      <c r="HVW3221" s="132"/>
      <c r="HVX3221" s="132"/>
      <c r="HVY3221" s="132"/>
      <c r="HVZ3221" s="132"/>
      <c r="HWA3221" s="132"/>
      <c r="HWB3221" s="132"/>
      <c r="HWC3221" s="132"/>
      <c r="HWD3221" s="132"/>
      <c r="HWE3221" s="132"/>
      <c r="HWF3221" s="132"/>
      <c r="HWG3221" s="132"/>
      <c r="HWH3221" s="132"/>
      <c r="HWI3221" s="132"/>
      <c r="HWJ3221" s="132"/>
      <c r="HWK3221" s="132"/>
      <c r="HWL3221" s="132"/>
      <c r="HWM3221" s="132"/>
      <c r="HWN3221" s="132"/>
      <c r="HWO3221" s="132"/>
      <c r="HWP3221" s="132"/>
      <c r="HWQ3221" s="132"/>
      <c r="HWR3221" s="132"/>
      <c r="HWS3221" s="132"/>
      <c r="HWT3221" s="132"/>
      <c r="HWU3221" s="132"/>
      <c r="HWV3221" s="132"/>
      <c r="HWW3221" s="132"/>
      <c r="HWX3221" s="132"/>
      <c r="HWY3221" s="132"/>
      <c r="HWZ3221" s="132"/>
      <c r="HXA3221" s="132"/>
      <c r="HXB3221" s="132"/>
      <c r="HXC3221" s="132"/>
      <c r="HXD3221" s="132"/>
      <c r="HXE3221" s="132"/>
      <c r="HXF3221" s="132"/>
      <c r="HXG3221" s="132"/>
      <c r="HXH3221" s="132"/>
      <c r="HXI3221" s="132"/>
      <c r="HXJ3221" s="132"/>
      <c r="HXK3221" s="132"/>
      <c r="HXL3221" s="132"/>
      <c r="HXM3221" s="132"/>
      <c r="HXN3221" s="132"/>
      <c r="HXO3221" s="132"/>
      <c r="HXP3221" s="132"/>
      <c r="HXQ3221" s="132"/>
      <c r="HXR3221" s="132"/>
      <c r="HXS3221" s="132"/>
      <c r="HXT3221" s="132"/>
      <c r="HXU3221" s="132"/>
      <c r="HXV3221" s="132"/>
      <c r="HXW3221" s="132"/>
      <c r="HXX3221" s="132"/>
      <c r="HXY3221" s="132"/>
      <c r="HXZ3221" s="132"/>
      <c r="HYA3221" s="132"/>
      <c r="HYB3221" s="132"/>
      <c r="HYC3221" s="132"/>
      <c r="HYD3221" s="132"/>
      <c r="HYE3221" s="132"/>
      <c r="HYF3221" s="132"/>
      <c r="HYG3221" s="132"/>
      <c r="HYH3221" s="132"/>
      <c r="HYI3221" s="132"/>
      <c r="HYJ3221" s="132"/>
      <c r="HYK3221" s="132"/>
      <c r="HYL3221" s="132"/>
      <c r="HYM3221" s="132"/>
      <c r="HYN3221" s="132"/>
      <c r="HYO3221" s="132"/>
      <c r="HYP3221" s="132"/>
      <c r="HYQ3221" s="132"/>
      <c r="HYR3221" s="132"/>
      <c r="HYS3221" s="132"/>
      <c r="HYT3221" s="132"/>
      <c r="HYU3221" s="132"/>
      <c r="HYV3221" s="132"/>
      <c r="HYW3221" s="132"/>
      <c r="HYX3221" s="132"/>
      <c r="HYY3221" s="132"/>
      <c r="HYZ3221" s="132"/>
      <c r="HZA3221" s="132"/>
      <c r="HZB3221" s="132"/>
      <c r="HZC3221" s="132"/>
      <c r="HZD3221" s="132"/>
      <c r="HZE3221" s="132"/>
      <c r="HZF3221" s="132"/>
      <c r="HZG3221" s="132"/>
      <c r="HZH3221" s="132"/>
      <c r="HZI3221" s="132"/>
      <c r="HZJ3221" s="132"/>
      <c r="HZK3221" s="132"/>
      <c r="HZL3221" s="132"/>
      <c r="HZM3221" s="132"/>
      <c r="HZN3221" s="132"/>
      <c r="HZO3221" s="132"/>
      <c r="HZP3221" s="132"/>
      <c r="HZQ3221" s="132"/>
      <c r="HZR3221" s="132"/>
      <c r="HZS3221" s="132"/>
      <c r="HZT3221" s="132"/>
      <c r="HZU3221" s="132"/>
      <c r="HZV3221" s="132"/>
      <c r="HZW3221" s="132"/>
      <c r="HZX3221" s="132"/>
      <c r="HZY3221" s="132"/>
      <c r="HZZ3221" s="132"/>
      <c r="IAA3221" s="132"/>
      <c r="IAB3221" s="132"/>
      <c r="IAC3221" s="132"/>
      <c r="IAD3221" s="132"/>
      <c r="IAE3221" s="132"/>
      <c r="IAF3221" s="132"/>
      <c r="IAG3221" s="132"/>
      <c r="IAH3221" s="132"/>
      <c r="IAI3221" s="132"/>
      <c r="IAJ3221" s="132"/>
      <c r="IAK3221" s="132"/>
      <c r="IAL3221" s="132"/>
      <c r="IAM3221" s="132"/>
      <c r="IAN3221" s="132"/>
      <c r="IAO3221" s="132"/>
      <c r="IAP3221" s="132"/>
      <c r="IAQ3221" s="132"/>
      <c r="IAR3221" s="132"/>
      <c r="IAS3221" s="132"/>
      <c r="IAT3221" s="132"/>
      <c r="IAU3221" s="132"/>
      <c r="IAV3221" s="132"/>
      <c r="IAW3221" s="132"/>
      <c r="IAX3221" s="132"/>
      <c r="IAY3221" s="132"/>
      <c r="IAZ3221" s="132"/>
      <c r="IBA3221" s="132"/>
      <c r="IBB3221" s="132"/>
      <c r="IBC3221" s="132"/>
      <c r="IBD3221" s="132"/>
      <c r="IBE3221" s="132"/>
      <c r="IBF3221" s="132"/>
      <c r="IBG3221" s="132"/>
      <c r="IBH3221" s="132"/>
      <c r="IBI3221" s="132"/>
      <c r="IBJ3221" s="132"/>
      <c r="IBK3221" s="132"/>
      <c r="IBL3221" s="132"/>
      <c r="IBM3221" s="132"/>
      <c r="IBN3221" s="132"/>
      <c r="IBO3221" s="132"/>
      <c r="IBP3221" s="132"/>
      <c r="IBQ3221" s="132"/>
      <c r="IBR3221" s="132"/>
      <c r="IBS3221" s="132"/>
      <c r="IBT3221" s="132"/>
      <c r="IBU3221" s="132"/>
      <c r="IBV3221" s="132"/>
      <c r="IBW3221" s="132"/>
      <c r="IBX3221" s="132"/>
      <c r="IBY3221" s="132"/>
      <c r="IBZ3221" s="132"/>
      <c r="ICA3221" s="132"/>
      <c r="ICB3221" s="132"/>
      <c r="ICC3221" s="132"/>
      <c r="ICD3221" s="132"/>
      <c r="ICE3221" s="132"/>
      <c r="ICF3221" s="132"/>
      <c r="ICG3221" s="132"/>
      <c r="ICH3221" s="132"/>
      <c r="ICI3221" s="132"/>
      <c r="ICJ3221" s="132"/>
      <c r="ICK3221" s="132"/>
      <c r="ICL3221" s="132"/>
      <c r="ICM3221" s="132"/>
      <c r="ICN3221" s="132"/>
      <c r="ICO3221" s="132"/>
      <c r="ICP3221" s="132"/>
      <c r="ICQ3221" s="132"/>
      <c r="ICR3221" s="132"/>
      <c r="ICS3221" s="132"/>
      <c r="ICT3221" s="132"/>
      <c r="ICU3221" s="132"/>
      <c r="ICV3221" s="132"/>
      <c r="ICW3221" s="132"/>
      <c r="ICX3221" s="132"/>
      <c r="ICY3221" s="132"/>
      <c r="ICZ3221" s="132"/>
      <c r="IDA3221" s="132"/>
      <c r="IDB3221" s="132"/>
      <c r="IDC3221" s="132"/>
      <c r="IDD3221" s="132"/>
      <c r="IDE3221" s="132"/>
      <c r="IDF3221" s="132"/>
      <c r="IDG3221" s="132"/>
      <c r="IDH3221" s="132"/>
      <c r="IDI3221" s="132"/>
      <c r="IDJ3221" s="132"/>
      <c r="IDK3221" s="132"/>
      <c r="IDL3221" s="132"/>
      <c r="IDM3221" s="132"/>
      <c r="IDN3221" s="132"/>
      <c r="IDO3221" s="132"/>
      <c r="IDP3221" s="132"/>
      <c r="IDQ3221" s="132"/>
      <c r="IDR3221" s="132"/>
      <c r="IDS3221" s="132"/>
      <c r="IDT3221" s="132"/>
      <c r="IDU3221" s="132"/>
      <c r="IDV3221" s="132"/>
      <c r="IDW3221" s="132"/>
      <c r="IDX3221" s="132"/>
      <c r="IDY3221" s="132"/>
      <c r="IDZ3221" s="132"/>
      <c r="IEA3221" s="132"/>
      <c r="IEB3221" s="132"/>
      <c r="IEC3221" s="132"/>
      <c r="IED3221" s="132"/>
      <c r="IEE3221" s="132"/>
      <c r="IEF3221" s="132"/>
      <c r="IEG3221" s="132"/>
      <c r="IEH3221" s="132"/>
      <c r="IEI3221" s="132"/>
      <c r="IEJ3221" s="132"/>
      <c r="IEK3221" s="132"/>
      <c r="IEL3221" s="132"/>
      <c r="IEM3221" s="132"/>
      <c r="IEN3221" s="132"/>
      <c r="IEO3221" s="132"/>
      <c r="IEP3221" s="132"/>
      <c r="IEQ3221" s="132"/>
      <c r="IER3221" s="132"/>
      <c r="IES3221" s="132"/>
      <c r="IET3221" s="132"/>
      <c r="IEU3221" s="132"/>
      <c r="IEV3221" s="132"/>
      <c r="IEW3221" s="132"/>
      <c r="IEX3221" s="132"/>
      <c r="IEY3221" s="132"/>
      <c r="IEZ3221" s="132"/>
      <c r="IFA3221" s="132"/>
      <c r="IFB3221" s="132"/>
      <c r="IFC3221" s="132"/>
      <c r="IFD3221" s="132"/>
      <c r="IFE3221" s="132"/>
      <c r="IFF3221" s="132"/>
      <c r="IFG3221" s="132"/>
      <c r="IFH3221" s="132"/>
      <c r="IFI3221" s="132"/>
      <c r="IFJ3221" s="132"/>
      <c r="IFK3221" s="132"/>
      <c r="IFL3221" s="132"/>
      <c r="IFM3221" s="132"/>
      <c r="IFN3221" s="132"/>
      <c r="IFO3221" s="132"/>
      <c r="IFP3221" s="132"/>
      <c r="IFQ3221" s="132"/>
      <c r="IFR3221" s="132"/>
      <c r="IFS3221" s="132"/>
      <c r="IFT3221" s="132"/>
      <c r="IFU3221" s="132"/>
      <c r="IFV3221" s="132"/>
      <c r="IFW3221" s="132"/>
      <c r="IFX3221" s="132"/>
      <c r="IFY3221" s="132"/>
      <c r="IFZ3221" s="132"/>
      <c r="IGA3221" s="132"/>
      <c r="IGB3221" s="132"/>
      <c r="IGC3221" s="132"/>
      <c r="IGD3221" s="132"/>
      <c r="IGE3221" s="132"/>
      <c r="IGF3221" s="132"/>
      <c r="IGG3221" s="132"/>
      <c r="IGH3221" s="132"/>
      <c r="IGI3221" s="132"/>
      <c r="IGJ3221" s="132"/>
      <c r="IGK3221" s="132"/>
      <c r="IGL3221" s="132"/>
      <c r="IGM3221" s="132"/>
      <c r="IGN3221" s="132"/>
      <c r="IGO3221" s="132"/>
      <c r="IGP3221" s="132"/>
      <c r="IGQ3221" s="132"/>
      <c r="IGR3221" s="132"/>
      <c r="IGS3221" s="132"/>
      <c r="IGT3221" s="132"/>
      <c r="IGU3221" s="132"/>
      <c r="IGV3221" s="132"/>
      <c r="IGW3221" s="132"/>
      <c r="IGX3221" s="132"/>
      <c r="IGY3221" s="132"/>
      <c r="IGZ3221" s="132"/>
      <c r="IHA3221" s="132"/>
      <c r="IHB3221" s="132"/>
      <c r="IHC3221" s="132"/>
      <c r="IHD3221" s="132"/>
      <c r="IHE3221" s="132"/>
      <c r="IHF3221" s="132"/>
      <c r="IHG3221" s="132"/>
      <c r="IHH3221" s="132"/>
      <c r="IHI3221" s="132"/>
      <c r="IHJ3221" s="132"/>
      <c r="IHK3221" s="132"/>
      <c r="IHL3221" s="132"/>
      <c r="IHM3221" s="132"/>
      <c r="IHN3221" s="132"/>
      <c r="IHO3221" s="132"/>
      <c r="IHP3221" s="132"/>
      <c r="IHQ3221" s="132"/>
      <c r="IHR3221" s="132"/>
      <c r="IHS3221" s="132"/>
      <c r="IHT3221" s="132"/>
      <c r="IHU3221" s="132"/>
      <c r="IHV3221" s="132"/>
      <c r="IHW3221" s="132"/>
      <c r="IHX3221" s="132"/>
      <c r="IHY3221" s="132"/>
      <c r="IHZ3221" s="132"/>
      <c r="IIA3221" s="132"/>
      <c r="IIB3221" s="132"/>
      <c r="IIC3221" s="132"/>
      <c r="IID3221" s="132"/>
      <c r="IIE3221" s="132"/>
      <c r="IIF3221" s="132"/>
      <c r="IIG3221" s="132"/>
      <c r="IIH3221" s="132"/>
      <c r="III3221" s="132"/>
      <c r="IIJ3221" s="132"/>
      <c r="IIK3221" s="132"/>
      <c r="IIL3221" s="132"/>
      <c r="IIM3221" s="132"/>
      <c r="IIN3221" s="132"/>
      <c r="IIO3221" s="132"/>
      <c r="IIP3221" s="132"/>
      <c r="IIQ3221" s="132"/>
      <c r="IIR3221" s="132"/>
      <c r="IIS3221" s="132"/>
      <c r="IIT3221" s="132"/>
      <c r="IIU3221" s="132"/>
      <c r="IIV3221" s="132"/>
      <c r="IIW3221" s="132"/>
      <c r="IIX3221" s="132"/>
      <c r="IIY3221" s="132"/>
      <c r="IIZ3221" s="132"/>
      <c r="IJA3221" s="132"/>
      <c r="IJB3221" s="132"/>
      <c r="IJC3221" s="132"/>
      <c r="IJD3221" s="132"/>
      <c r="IJE3221" s="132"/>
      <c r="IJF3221" s="132"/>
      <c r="IJG3221" s="132"/>
      <c r="IJH3221" s="132"/>
      <c r="IJI3221" s="132"/>
      <c r="IJJ3221" s="132"/>
      <c r="IJK3221" s="132"/>
      <c r="IJL3221" s="132"/>
      <c r="IJM3221" s="132"/>
      <c r="IJN3221" s="132"/>
      <c r="IJO3221" s="132"/>
      <c r="IJP3221" s="132"/>
      <c r="IJQ3221" s="132"/>
      <c r="IJR3221" s="132"/>
      <c r="IJS3221" s="132"/>
      <c r="IJT3221" s="132"/>
      <c r="IJU3221" s="132"/>
      <c r="IJV3221" s="132"/>
      <c r="IJW3221" s="132"/>
      <c r="IJX3221" s="132"/>
      <c r="IJY3221" s="132"/>
      <c r="IJZ3221" s="132"/>
      <c r="IKA3221" s="132"/>
      <c r="IKB3221" s="132"/>
      <c r="IKC3221" s="132"/>
      <c r="IKD3221" s="132"/>
      <c r="IKE3221" s="132"/>
      <c r="IKF3221" s="132"/>
      <c r="IKG3221" s="132"/>
      <c r="IKH3221" s="132"/>
      <c r="IKI3221" s="132"/>
      <c r="IKJ3221" s="132"/>
      <c r="IKK3221" s="132"/>
      <c r="IKL3221" s="132"/>
      <c r="IKM3221" s="132"/>
      <c r="IKN3221" s="132"/>
      <c r="IKO3221" s="132"/>
      <c r="IKP3221" s="132"/>
      <c r="IKQ3221" s="132"/>
      <c r="IKR3221" s="132"/>
      <c r="IKS3221" s="132"/>
      <c r="IKT3221" s="132"/>
      <c r="IKU3221" s="132"/>
      <c r="IKV3221" s="132"/>
      <c r="IKW3221" s="132"/>
      <c r="IKX3221" s="132"/>
      <c r="IKY3221" s="132"/>
      <c r="IKZ3221" s="132"/>
      <c r="ILA3221" s="132"/>
      <c r="ILB3221" s="132"/>
      <c r="ILC3221" s="132"/>
      <c r="ILD3221" s="132"/>
      <c r="ILE3221" s="132"/>
      <c r="ILF3221" s="132"/>
      <c r="ILG3221" s="132"/>
      <c r="ILH3221" s="132"/>
      <c r="ILI3221" s="132"/>
      <c r="ILJ3221" s="132"/>
      <c r="ILK3221" s="132"/>
      <c r="ILL3221" s="132"/>
      <c r="ILM3221" s="132"/>
      <c r="ILN3221" s="132"/>
      <c r="ILO3221" s="132"/>
      <c r="ILP3221" s="132"/>
      <c r="ILQ3221" s="132"/>
      <c r="ILR3221" s="132"/>
      <c r="ILS3221" s="132"/>
      <c r="ILT3221" s="132"/>
      <c r="ILU3221" s="132"/>
      <c r="ILV3221" s="132"/>
      <c r="ILW3221" s="132"/>
      <c r="ILX3221" s="132"/>
      <c r="ILY3221" s="132"/>
      <c r="ILZ3221" s="132"/>
      <c r="IMA3221" s="132"/>
      <c r="IMB3221" s="132"/>
      <c r="IMC3221" s="132"/>
      <c r="IMD3221" s="132"/>
      <c r="IME3221" s="132"/>
      <c r="IMF3221" s="132"/>
      <c r="IMG3221" s="132"/>
      <c r="IMH3221" s="132"/>
      <c r="IMI3221" s="132"/>
      <c r="IMJ3221" s="132"/>
      <c r="IMK3221" s="132"/>
      <c r="IML3221" s="132"/>
      <c r="IMM3221" s="132"/>
      <c r="IMN3221" s="132"/>
      <c r="IMO3221" s="132"/>
      <c r="IMP3221" s="132"/>
      <c r="IMQ3221" s="132"/>
      <c r="IMR3221" s="132"/>
      <c r="IMS3221" s="132"/>
      <c r="IMT3221" s="132"/>
      <c r="IMU3221" s="132"/>
      <c r="IMV3221" s="132"/>
      <c r="IMW3221" s="132"/>
      <c r="IMX3221" s="132"/>
      <c r="IMY3221" s="132"/>
      <c r="IMZ3221" s="132"/>
      <c r="INA3221" s="132"/>
      <c r="INB3221" s="132"/>
      <c r="INC3221" s="132"/>
      <c r="IND3221" s="132"/>
      <c r="INE3221" s="132"/>
      <c r="INF3221" s="132"/>
      <c r="ING3221" s="132"/>
      <c r="INH3221" s="132"/>
      <c r="INI3221" s="132"/>
      <c r="INJ3221" s="132"/>
      <c r="INK3221" s="132"/>
      <c r="INL3221" s="132"/>
      <c r="INM3221" s="132"/>
      <c r="INN3221" s="132"/>
      <c r="INO3221" s="132"/>
      <c r="INP3221" s="132"/>
      <c r="INQ3221" s="132"/>
      <c r="INR3221" s="132"/>
      <c r="INS3221" s="132"/>
      <c r="INT3221" s="132"/>
      <c r="INU3221" s="132"/>
      <c r="INV3221" s="132"/>
      <c r="INW3221" s="132"/>
      <c r="INX3221" s="132"/>
      <c r="INY3221" s="132"/>
      <c r="INZ3221" s="132"/>
      <c r="IOA3221" s="132"/>
      <c r="IOB3221" s="132"/>
      <c r="IOC3221" s="132"/>
      <c r="IOD3221" s="132"/>
      <c r="IOE3221" s="132"/>
      <c r="IOF3221" s="132"/>
      <c r="IOG3221" s="132"/>
      <c r="IOH3221" s="132"/>
      <c r="IOI3221" s="132"/>
      <c r="IOJ3221" s="132"/>
      <c r="IOK3221" s="132"/>
      <c r="IOL3221" s="132"/>
      <c r="IOM3221" s="132"/>
      <c r="ION3221" s="132"/>
      <c r="IOO3221" s="132"/>
      <c r="IOP3221" s="132"/>
      <c r="IOQ3221" s="132"/>
      <c r="IOR3221" s="132"/>
      <c r="IOS3221" s="132"/>
      <c r="IOT3221" s="132"/>
      <c r="IOU3221" s="132"/>
      <c r="IOV3221" s="132"/>
      <c r="IOW3221" s="132"/>
      <c r="IOX3221" s="132"/>
      <c r="IOY3221" s="132"/>
      <c r="IOZ3221" s="132"/>
      <c r="IPA3221" s="132"/>
      <c r="IPB3221" s="132"/>
      <c r="IPC3221" s="132"/>
      <c r="IPD3221" s="132"/>
      <c r="IPE3221" s="132"/>
      <c r="IPF3221" s="132"/>
      <c r="IPG3221" s="132"/>
      <c r="IPH3221" s="132"/>
      <c r="IPI3221" s="132"/>
      <c r="IPJ3221" s="132"/>
      <c r="IPK3221" s="132"/>
      <c r="IPL3221" s="132"/>
      <c r="IPM3221" s="132"/>
      <c r="IPN3221" s="132"/>
      <c r="IPO3221" s="132"/>
      <c r="IPP3221" s="132"/>
      <c r="IPQ3221" s="132"/>
      <c r="IPR3221" s="132"/>
      <c r="IPS3221" s="132"/>
      <c r="IPT3221" s="132"/>
      <c r="IPU3221" s="132"/>
      <c r="IPV3221" s="132"/>
      <c r="IPW3221" s="132"/>
      <c r="IPX3221" s="132"/>
      <c r="IPY3221" s="132"/>
      <c r="IPZ3221" s="132"/>
      <c r="IQA3221" s="132"/>
      <c r="IQB3221" s="132"/>
      <c r="IQC3221" s="132"/>
      <c r="IQD3221" s="132"/>
      <c r="IQE3221" s="132"/>
      <c r="IQF3221" s="132"/>
      <c r="IQG3221" s="132"/>
      <c r="IQH3221" s="132"/>
      <c r="IQI3221" s="132"/>
      <c r="IQJ3221" s="132"/>
      <c r="IQK3221" s="132"/>
      <c r="IQL3221" s="132"/>
      <c r="IQM3221" s="132"/>
      <c r="IQN3221" s="132"/>
      <c r="IQO3221" s="132"/>
      <c r="IQP3221" s="132"/>
      <c r="IQQ3221" s="132"/>
      <c r="IQR3221" s="132"/>
      <c r="IQS3221" s="132"/>
      <c r="IQT3221" s="132"/>
      <c r="IQU3221" s="132"/>
      <c r="IQV3221" s="132"/>
      <c r="IQW3221" s="132"/>
      <c r="IQX3221" s="132"/>
      <c r="IQY3221" s="132"/>
      <c r="IQZ3221" s="132"/>
      <c r="IRA3221" s="132"/>
      <c r="IRB3221" s="132"/>
      <c r="IRC3221" s="132"/>
      <c r="IRD3221" s="132"/>
      <c r="IRE3221" s="132"/>
      <c r="IRF3221" s="132"/>
      <c r="IRG3221" s="132"/>
      <c r="IRH3221" s="132"/>
      <c r="IRI3221" s="132"/>
      <c r="IRJ3221" s="132"/>
      <c r="IRK3221" s="132"/>
      <c r="IRL3221" s="132"/>
      <c r="IRM3221" s="132"/>
      <c r="IRN3221" s="132"/>
      <c r="IRO3221" s="132"/>
      <c r="IRP3221" s="132"/>
      <c r="IRQ3221" s="132"/>
      <c r="IRR3221" s="132"/>
      <c r="IRS3221" s="132"/>
      <c r="IRT3221" s="132"/>
      <c r="IRU3221" s="132"/>
      <c r="IRV3221" s="132"/>
      <c r="IRW3221" s="132"/>
      <c r="IRX3221" s="132"/>
      <c r="IRY3221" s="132"/>
      <c r="IRZ3221" s="132"/>
      <c r="ISA3221" s="132"/>
      <c r="ISB3221" s="132"/>
      <c r="ISC3221" s="132"/>
      <c r="ISD3221" s="132"/>
      <c r="ISE3221" s="132"/>
      <c r="ISF3221" s="132"/>
      <c r="ISG3221" s="132"/>
      <c r="ISH3221" s="132"/>
      <c r="ISI3221" s="132"/>
      <c r="ISJ3221" s="132"/>
      <c r="ISK3221" s="132"/>
      <c r="ISL3221" s="132"/>
      <c r="ISM3221" s="132"/>
      <c r="ISN3221" s="132"/>
      <c r="ISO3221" s="132"/>
      <c r="ISP3221" s="132"/>
      <c r="ISQ3221" s="132"/>
      <c r="ISR3221" s="132"/>
      <c r="ISS3221" s="132"/>
      <c r="IST3221" s="132"/>
      <c r="ISU3221" s="132"/>
      <c r="ISV3221" s="132"/>
      <c r="ISW3221" s="132"/>
      <c r="ISX3221" s="132"/>
      <c r="ISY3221" s="132"/>
      <c r="ISZ3221" s="132"/>
      <c r="ITA3221" s="132"/>
      <c r="ITB3221" s="132"/>
      <c r="ITC3221" s="132"/>
      <c r="ITD3221" s="132"/>
      <c r="ITE3221" s="132"/>
      <c r="ITF3221" s="132"/>
      <c r="ITG3221" s="132"/>
      <c r="ITH3221" s="132"/>
      <c r="ITI3221" s="132"/>
      <c r="ITJ3221" s="132"/>
      <c r="ITK3221" s="132"/>
      <c r="ITL3221" s="132"/>
      <c r="ITM3221" s="132"/>
      <c r="ITN3221" s="132"/>
      <c r="ITO3221" s="132"/>
      <c r="ITP3221" s="132"/>
      <c r="ITQ3221" s="132"/>
      <c r="ITR3221" s="132"/>
      <c r="ITS3221" s="132"/>
      <c r="ITT3221" s="132"/>
      <c r="ITU3221" s="132"/>
      <c r="ITV3221" s="132"/>
      <c r="ITW3221" s="132"/>
      <c r="ITX3221" s="132"/>
      <c r="ITY3221" s="132"/>
      <c r="ITZ3221" s="132"/>
      <c r="IUA3221" s="132"/>
      <c r="IUB3221" s="132"/>
      <c r="IUC3221" s="132"/>
      <c r="IUD3221" s="132"/>
      <c r="IUE3221" s="132"/>
      <c r="IUF3221" s="132"/>
      <c r="IUG3221" s="132"/>
      <c r="IUH3221" s="132"/>
      <c r="IUI3221" s="132"/>
      <c r="IUJ3221" s="132"/>
      <c r="IUK3221" s="132"/>
      <c r="IUL3221" s="132"/>
      <c r="IUM3221" s="132"/>
      <c r="IUN3221" s="132"/>
      <c r="IUO3221" s="132"/>
      <c r="IUP3221" s="132"/>
      <c r="IUQ3221" s="132"/>
      <c r="IUR3221" s="132"/>
      <c r="IUS3221" s="132"/>
      <c r="IUT3221" s="132"/>
      <c r="IUU3221" s="132"/>
      <c r="IUV3221" s="132"/>
      <c r="IUW3221" s="132"/>
      <c r="IUX3221" s="132"/>
      <c r="IUY3221" s="132"/>
      <c r="IUZ3221" s="132"/>
      <c r="IVA3221" s="132"/>
      <c r="IVB3221" s="132"/>
      <c r="IVC3221" s="132"/>
      <c r="IVD3221" s="132"/>
      <c r="IVE3221" s="132"/>
      <c r="IVF3221" s="132"/>
      <c r="IVG3221" s="132"/>
      <c r="IVH3221" s="132"/>
      <c r="IVI3221" s="132"/>
      <c r="IVJ3221" s="132"/>
      <c r="IVK3221" s="132"/>
      <c r="IVL3221" s="132"/>
      <c r="IVM3221" s="132"/>
      <c r="IVN3221" s="132"/>
      <c r="IVO3221" s="132"/>
      <c r="IVP3221" s="132"/>
      <c r="IVQ3221" s="132"/>
      <c r="IVR3221" s="132"/>
      <c r="IVS3221" s="132"/>
      <c r="IVT3221" s="132"/>
      <c r="IVU3221" s="132"/>
      <c r="IVV3221" s="132"/>
      <c r="IVW3221" s="132"/>
      <c r="IVX3221" s="132"/>
      <c r="IVY3221" s="132"/>
      <c r="IVZ3221" s="132"/>
      <c r="IWA3221" s="132"/>
      <c r="IWB3221" s="132"/>
      <c r="IWC3221" s="132"/>
      <c r="IWD3221" s="132"/>
      <c r="IWE3221" s="132"/>
      <c r="IWF3221" s="132"/>
      <c r="IWG3221" s="132"/>
      <c r="IWH3221" s="132"/>
      <c r="IWI3221" s="132"/>
      <c r="IWJ3221" s="132"/>
      <c r="IWK3221" s="132"/>
      <c r="IWL3221" s="132"/>
      <c r="IWM3221" s="132"/>
      <c r="IWN3221" s="132"/>
      <c r="IWO3221" s="132"/>
      <c r="IWP3221" s="132"/>
      <c r="IWQ3221" s="132"/>
      <c r="IWR3221" s="132"/>
      <c r="IWS3221" s="132"/>
      <c r="IWT3221" s="132"/>
      <c r="IWU3221" s="132"/>
      <c r="IWV3221" s="132"/>
      <c r="IWW3221" s="132"/>
      <c r="IWX3221" s="132"/>
      <c r="IWY3221" s="132"/>
      <c r="IWZ3221" s="132"/>
      <c r="IXA3221" s="132"/>
      <c r="IXB3221" s="132"/>
      <c r="IXC3221" s="132"/>
      <c r="IXD3221" s="132"/>
      <c r="IXE3221" s="132"/>
      <c r="IXF3221" s="132"/>
      <c r="IXG3221" s="132"/>
      <c r="IXH3221" s="132"/>
      <c r="IXI3221" s="132"/>
      <c r="IXJ3221" s="132"/>
      <c r="IXK3221" s="132"/>
      <c r="IXL3221" s="132"/>
      <c r="IXM3221" s="132"/>
      <c r="IXN3221" s="132"/>
      <c r="IXO3221" s="132"/>
      <c r="IXP3221" s="132"/>
      <c r="IXQ3221" s="132"/>
      <c r="IXR3221" s="132"/>
      <c r="IXS3221" s="132"/>
      <c r="IXT3221" s="132"/>
      <c r="IXU3221" s="132"/>
      <c r="IXV3221" s="132"/>
      <c r="IXW3221" s="132"/>
      <c r="IXX3221" s="132"/>
      <c r="IXY3221" s="132"/>
      <c r="IXZ3221" s="132"/>
      <c r="IYA3221" s="132"/>
      <c r="IYB3221" s="132"/>
      <c r="IYC3221" s="132"/>
      <c r="IYD3221" s="132"/>
      <c r="IYE3221" s="132"/>
      <c r="IYF3221" s="132"/>
      <c r="IYG3221" s="132"/>
      <c r="IYH3221" s="132"/>
      <c r="IYI3221" s="132"/>
      <c r="IYJ3221" s="132"/>
      <c r="IYK3221" s="132"/>
      <c r="IYL3221" s="132"/>
      <c r="IYM3221" s="132"/>
      <c r="IYN3221" s="132"/>
      <c r="IYO3221" s="132"/>
      <c r="IYP3221" s="132"/>
      <c r="IYQ3221" s="132"/>
      <c r="IYR3221" s="132"/>
      <c r="IYS3221" s="132"/>
      <c r="IYT3221" s="132"/>
      <c r="IYU3221" s="132"/>
      <c r="IYV3221" s="132"/>
      <c r="IYW3221" s="132"/>
      <c r="IYX3221" s="132"/>
      <c r="IYY3221" s="132"/>
      <c r="IYZ3221" s="132"/>
      <c r="IZA3221" s="132"/>
      <c r="IZB3221" s="132"/>
      <c r="IZC3221" s="132"/>
      <c r="IZD3221" s="132"/>
      <c r="IZE3221" s="132"/>
      <c r="IZF3221" s="132"/>
      <c r="IZG3221" s="132"/>
      <c r="IZH3221" s="132"/>
      <c r="IZI3221" s="132"/>
      <c r="IZJ3221" s="132"/>
      <c r="IZK3221" s="132"/>
      <c r="IZL3221" s="132"/>
      <c r="IZM3221" s="132"/>
      <c r="IZN3221" s="132"/>
      <c r="IZO3221" s="132"/>
      <c r="IZP3221" s="132"/>
      <c r="IZQ3221" s="132"/>
      <c r="IZR3221" s="132"/>
      <c r="IZS3221" s="132"/>
      <c r="IZT3221" s="132"/>
      <c r="IZU3221" s="132"/>
      <c r="IZV3221" s="132"/>
      <c r="IZW3221" s="132"/>
      <c r="IZX3221" s="132"/>
      <c r="IZY3221" s="132"/>
      <c r="IZZ3221" s="132"/>
      <c r="JAA3221" s="132"/>
      <c r="JAB3221" s="132"/>
      <c r="JAC3221" s="132"/>
      <c r="JAD3221" s="132"/>
      <c r="JAE3221" s="132"/>
      <c r="JAF3221" s="132"/>
      <c r="JAG3221" s="132"/>
      <c r="JAH3221" s="132"/>
      <c r="JAI3221" s="132"/>
      <c r="JAJ3221" s="132"/>
      <c r="JAK3221" s="132"/>
      <c r="JAL3221" s="132"/>
      <c r="JAM3221" s="132"/>
      <c r="JAN3221" s="132"/>
      <c r="JAO3221" s="132"/>
      <c r="JAP3221" s="132"/>
      <c r="JAQ3221" s="132"/>
      <c r="JAR3221" s="132"/>
      <c r="JAS3221" s="132"/>
      <c r="JAT3221" s="132"/>
      <c r="JAU3221" s="132"/>
      <c r="JAV3221" s="132"/>
      <c r="JAW3221" s="132"/>
      <c r="JAX3221" s="132"/>
      <c r="JAY3221" s="132"/>
      <c r="JAZ3221" s="132"/>
      <c r="JBA3221" s="132"/>
      <c r="JBB3221" s="132"/>
      <c r="JBC3221" s="132"/>
      <c r="JBD3221" s="132"/>
      <c r="JBE3221" s="132"/>
      <c r="JBF3221" s="132"/>
      <c r="JBG3221" s="132"/>
      <c r="JBH3221" s="132"/>
      <c r="JBI3221" s="132"/>
      <c r="JBJ3221" s="132"/>
      <c r="JBK3221" s="132"/>
      <c r="JBL3221" s="132"/>
      <c r="JBM3221" s="132"/>
      <c r="JBN3221" s="132"/>
      <c r="JBO3221" s="132"/>
      <c r="JBP3221" s="132"/>
      <c r="JBQ3221" s="132"/>
      <c r="JBR3221" s="132"/>
      <c r="JBS3221" s="132"/>
      <c r="JBT3221" s="132"/>
      <c r="JBU3221" s="132"/>
      <c r="JBV3221" s="132"/>
      <c r="JBW3221" s="132"/>
      <c r="JBX3221" s="132"/>
      <c r="JBY3221" s="132"/>
      <c r="JBZ3221" s="132"/>
      <c r="JCA3221" s="132"/>
      <c r="JCB3221" s="132"/>
      <c r="JCC3221" s="132"/>
      <c r="JCD3221" s="132"/>
      <c r="JCE3221" s="132"/>
      <c r="JCF3221" s="132"/>
      <c r="JCG3221" s="132"/>
      <c r="JCH3221" s="132"/>
      <c r="JCI3221" s="132"/>
      <c r="JCJ3221" s="132"/>
      <c r="JCK3221" s="132"/>
      <c r="JCL3221" s="132"/>
      <c r="JCM3221" s="132"/>
      <c r="JCN3221" s="132"/>
      <c r="JCO3221" s="132"/>
      <c r="JCP3221" s="132"/>
      <c r="JCQ3221" s="132"/>
      <c r="JCR3221" s="132"/>
      <c r="JCS3221" s="132"/>
      <c r="JCT3221" s="132"/>
      <c r="JCU3221" s="132"/>
      <c r="JCV3221" s="132"/>
      <c r="JCW3221" s="132"/>
      <c r="JCX3221" s="132"/>
      <c r="JCY3221" s="132"/>
      <c r="JCZ3221" s="132"/>
      <c r="JDA3221" s="132"/>
      <c r="JDB3221" s="132"/>
      <c r="JDC3221" s="132"/>
      <c r="JDD3221" s="132"/>
      <c r="JDE3221" s="132"/>
      <c r="JDF3221" s="132"/>
      <c r="JDG3221" s="132"/>
      <c r="JDH3221" s="132"/>
      <c r="JDI3221" s="132"/>
      <c r="JDJ3221" s="132"/>
      <c r="JDK3221" s="132"/>
      <c r="JDL3221" s="132"/>
      <c r="JDM3221" s="132"/>
      <c r="JDN3221" s="132"/>
      <c r="JDO3221" s="132"/>
      <c r="JDP3221" s="132"/>
      <c r="JDQ3221" s="132"/>
      <c r="JDR3221" s="132"/>
      <c r="JDS3221" s="132"/>
      <c r="JDT3221" s="132"/>
      <c r="JDU3221" s="132"/>
      <c r="JDV3221" s="132"/>
      <c r="JDW3221" s="132"/>
      <c r="JDX3221" s="132"/>
      <c r="JDY3221" s="132"/>
      <c r="JDZ3221" s="132"/>
      <c r="JEA3221" s="132"/>
      <c r="JEB3221" s="132"/>
      <c r="JEC3221" s="132"/>
      <c r="JED3221" s="132"/>
      <c r="JEE3221" s="132"/>
      <c r="JEF3221" s="132"/>
      <c r="JEG3221" s="132"/>
      <c r="JEH3221" s="132"/>
      <c r="JEI3221" s="132"/>
      <c r="JEJ3221" s="132"/>
      <c r="JEK3221" s="132"/>
      <c r="JEL3221" s="132"/>
      <c r="JEM3221" s="132"/>
      <c r="JEN3221" s="132"/>
      <c r="JEO3221" s="132"/>
      <c r="JEP3221" s="132"/>
      <c r="JEQ3221" s="132"/>
      <c r="JER3221" s="132"/>
      <c r="JES3221" s="132"/>
      <c r="JET3221" s="132"/>
      <c r="JEU3221" s="132"/>
      <c r="JEV3221" s="132"/>
      <c r="JEW3221" s="132"/>
      <c r="JEX3221" s="132"/>
      <c r="JEY3221" s="132"/>
      <c r="JEZ3221" s="132"/>
      <c r="JFA3221" s="132"/>
      <c r="JFB3221" s="132"/>
      <c r="JFC3221" s="132"/>
      <c r="JFD3221" s="132"/>
      <c r="JFE3221" s="132"/>
      <c r="JFF3221" s="132"/>
      <c r="JFG3221" s="132"/>
      <c r="JFH3221" s="132"/>
      <c r="JFI3221" s="132"/>
      <c r="JFJ3221" s="132"/>
      <c r="JFK3221" s="132"/>
      <c r="JFL3221" s="132"/>
      <c r="JFM3221" s="132"/>
      <c r="JFN3221" s="132"/>
      <c r="JFO3221" s="132"/>
      <c r="JFP3221" s="132"/>
      <c r="JFQ3221" s="132"/>
      <c r="JFR3221" s="132"/>
      <c r="JFS3221" s="132"/>
      <c r="JFT3221" s="132"/>
      <c r="JFU3221" s="132"/>
      <c r="JFV3221" s="132"/>
      <c r="JFW3221" s="132"/>
      <c r="JFX3221" s="132"/>
      <c r="JFY3221" s="132"/>
      <c r="JFZ3221" s="132"/>
      <c r="JGA3221" s="132"/>
      <c r="JGB3221" s="132"/>
      <c r="JGC3221" s="132"/>
      <c r="JGD3221" s="132"/>
      <c r="JGE3221" s="132"/>
      <c r="JGF3221" s="132"/>
      <c r="JGG3221" s="132"/>
      <c r="JGH3221" s="132"/>
      <c r="JGI3221" s="132"/>
      <c r="JGJ3221" s="132"/>
      <c r="JGK3221" s="132"/>
      <c r="JGL3221" s="132"/>
      <c r="JGM3221" s="132"/>
      <c r="JGN3221" s="132"/>
      <c r="JGO3221" s="132"/>
      <c r="JGP3221" s="132"/>
      <c r="JGQ3221" s="132"/>
      <c r="JGR3221" s="132"/>
      <c r="JGS3221" s="132"/>
      <c r="JGT3221" s="132"/>
      <c r="JGU3221" s="132"/>
      <c r="JGV3221" s="132"/>
      <c r="JGW3221" s="132"/>
      <c r="JGX3221" s="132"/>
      <c r="JGY3221" s="132"/>
      <c r="JGZ3221" s="132"/>
      <c r="JHA3221" s="132"/>
      <c r="JHB3221" s="132"/>
      <c r="JHC3221" s="132"/>
      <c r="JHD3221" s="132"/>
      <c r="JHE3221" s="132"/>
      <c r="JHF3221" s="132"/>
      <c r="JHG3221" s="132"/>
      <c r="JHH3221" s="132"/>
      <c r="JHI3221" s="132"/>
      <c r="JHJ3221" s="132"/>
      <c r="JHK3221" s="132"/>
      <c r="JHL3221" s="132"/>
      <c r="JHM3221" s="132"/>
      <c r="JHN3221" s="132"/>
      <c r="JHO3221" s="132"/>
      <c r="JHP3221" s="132"/>
      <c r="JHQ3221" s="132"/>
      <c r="JHR3221" s="132"/>
      <c r="JHS3221" s="132"/>
      <c r="JHT3221" s="132"/>
      <c r="JHU3221" s="132"/>
      <c r="JHV3221" s="132"/>
      <c r="JHW3221" s="132"/>
      <c r="JHX3221" s="132"/>
      <c r="JHY3221" s="132"/>
      <c r="JHZ3221" s="132"/>
      <c r="JIA3221" s="132"/>
      <c r="JIB3221" s="132"/>
      <c r="JIC3221" s="132"/>
      <c r="JID3221" s="132"/>
      <c r="JIE3221" s="132"/>
      <c r="JIF3221" s="132"/>
      <c r="JIG3221" s="132"/>
      <c r="JIH3221" s="132"/>
      <c r="JII3221" s="132"/>
      <c r="JIJ3221" s="132"/>
      <c r="JIK3221" s="132"/>
      <c r="JIL3221" s="132"/>
      <c r="JIM3221" s="132"/>
      <c r="JIN3221" s="132"/>
      <c r="JIO3221" s="132"/>
      <c r="JIP3221" s="132"/>
      <c r="JIQ3221" s="132"/>
      <c r="JIR3221" s="132"/>
      <c r="JIS3221" s="132"/>
      <c r="JIT3221" s="132"/>
      <c r="JIU3221" s="132"/>
      <c r="JIV3221" s="132"/>
      <c r="JIW3221" s="132"/>
      <c r="JIX3221" s="132"/>
      <c r="JIY3221" s="132"/>
      <c r="JIZ3221" s="132"/>
      <c r="JJA3221" s="132"/>
      <c r="JJB3221" s="132"/>
      <c r="JJC3221" s="132"/>
      <c r="JJD3221" s="132"/>
      <c r="JJE3221" s="132"/>
      <c r="JJF3221" s="132"/>
      <c r="JJG3221" s="132"/>
      <c r="JJH3221" s="132"/>
      <c r="JJI3221" s="132"/>
      <c r="JJJ3221" s="132"/>
      <c r="JJK3221" s="132"/>
      <c r="JJL3221" s="132"/>
      <c r="JJM3221" s="132"/>
      <c r="JJN3221" s="132"/>
      <c r="JJO3221" s="132"/>
      <c r="JJP3221" s="132"/>
      <c r="JJQ3221" s="132"/>
      <c r="JJR3221" s="132"/>
      <c r="JJS3221" s="132"/>
      <c r="JJT3221" s="132"/>
      <c r="JJU3221" s="132"/>
      <c r="JJV3221" s="132"/>
      <c r="JJW3221" s="132"/>
      <c r="JJX3221" s="132"/>
      <c r="JJY3221" s="132"/>
      <c r="JJZ3221" s="132"/>
      <c r="JKA3221" s="132"/>
      <c r="JKB3221" s="132"/>
      <c r="JKC3221" s="132"/>
      <c r="JKD3221" s="132"/>
      <c r="JKE3221" s="132"/>
      <c r="JKF3221" s="132"/>
      <c r="JKG3221" s="132"/>
      <c r="JKH3221" s="132"/>
      <c r="JKI3221" s="132"/>
      <c r="JKJ3221" s="132"/>
      <c r="JKK3221" s="132"/>
      <c r="JKL3221" s="132"/>
      <c r="JKM3221" s="132"/>
      <c r="JKN3221" s="132"/>
      <c r="JKO3221" s="132"/>
      <c r="JKP3221" s="132"/>
      <c r="JKQ3221" s="132"/>
      <c r="JKR3221" s="132"/>
      <c r="JKS3221" s="132"/>
      <c r="JKT3221" s="132"/>
      <c r="JKU3221" s="132"/>
      <c r="JKV3221" s="132"/>
      <c r="JKW3221" s="132"/>
      <c r="JKX3221" s="132"/>
      <c r="JKY3221" s="132"/>
      <c r="JKZ3221" s="132"/>
      <c r="JLA3221" s="132"/>
      <c r="JLB3221" s="132"/>
      <c r="JLC3221" s="132"/>
      <c r="JLD3221" s="132"/>
      <c r="JLE3221" s="132"/>
      <c r="JLF3221" s="132"/>
      <c r="JLG3221" s="132"/>
      <c r="JLH3221" s="132"/>
      <c r="JLI3221" s="132"/>
      <c r="JLJ3221" s="132"/>
      <c r="JLK3221" s="132"/>
      <c r="JLL3221" s="132"/>
      <c r="JLM3221" s="132"/>
      <c r="JLN3221" s="132"/>
      <c r="JLO3221" s="132"/>
      <c r="JLP3221" s="132"/>
      <c r="JLQ3221" s="132"/>
      <c r="JLR3221" s="132"/>
      <c r="JLS3221" s="132"/>
      <c r="JLT3221" s="132"/>
      <c r="JLU3221" s="132"/>
      <c r="JLV3221" s="132"/>
      <c r="JLW3221" s="132"/>
      <c r="JLX3221" s="132"/>
      <c r="JLY3221" s="132"/>
      <c r="JLZ3221" s="132"/>
      <c r="JMA3221" s="132"/>
      <c r="JMB3221" s="132"/>
      <c r="JMC3221" s="132"/>
      <c r="JMD3221" s="132"/>
      <c r="JME3221" s="132"/>
      <c r="JMF3221" s="132"/>
      <c r="JMG3221" s="132"/>
      <c r="JMH3221" s="132"/>
      <c r="JMI3221" s="132"/>
      <c r="JMJ3221" s="132"/>
      <c r="JMK3221" s="132"/>
      <c r="JML3221" s="132"/>
      <c r="JMM3221" s="132"/>
      <c r="JMN3221" s="132"/>
      <c r="JMO3221" s="132"/>
      <c r="JMP3221" s="132"/>
      <c r="JMQ3221" s="132"/>
      <c r="JMR3221" s="132"/>
      <c r="JMS3221" s="132"/>
      <c r="JMT3221" s="132"/>
      <c r="JMU3221" s="132"/>
      <c r="JMV3221" s="132"/>
      <c r="JMW3221" s="132"/>
      <c r="JMX3221" s="132"/>
      <c r="JMY3221" s="132"/>
      <c r="JMZ3221" s="132"/>
      <c r="JNA3221" s="132"/>
      <c r="JNB3221" s="132"/>
      <c r="JNC3221" s="132"/>
      <c r="JND3221" s="132"/>
      <c r="JNE3221" s="132"/>
      <c r="JNF3221" s="132"/>
      <c r="JNG3221" s="132"/>
      <c r="JNH3221" s="132"/>
      <c r="JNI3221" s="132"/>
      <c r="JNJ3221" s="132"/>
      <c r="JNK3221" s="132"/>
      <c r="JNL3221" s="132"/>
      <c r="JNM3221" s="132"/>
      <c r="JNN3221" s="132"/>
      <c r="JNO3221" s="132"/>
      <c r="JNP3221" s="132"/>
      <c r="JNQ3221" s="132"/>
      <c r="JNR3221" s="132"/>
      <c r="JNS3221" s="132"/>
      <c r="JNT3221" s="132"/>
      <c r="JNU3221" s="132"/>
      <c r="JNV3221" s="132"/>
      <c r="JNW3221" s="132"/>
      <c r="JNX3221" s="132"/>
      <c r="JNY3221" s="132"/>
      <c r="JNZ3221" s="132"/>
      <c r="JOA3221" s="132"/>
      <c r="JOB3221" s="132"/>
      <c r="JOC3221" s="132"/>
      <c r="JOD3221" s="132"/>
      <c r="JOE3221" s="132"/>
      <c r="JOF3221" s="132"/>
      <c r="JOG3221" s="132"/>
      <c r="JOH3221" s="132"/>
      <c r="JOI3221" s="132"/>
      <c r="JOJ3221" s="132"/>
      <c r="JOK3221" s="132"/>
      <c r="JOL3221" s="132"/>
      <c r="JOM3221" s="132"/>
      <c r="JON3221" s="132"/>
      <c r="JOO3221" s="132"/>
      <c r="JOP3221" s="132"/>
      <c r="JOQ3221" s="132"/>
      <c r="JOR3221" s="132"/>
      <c r="JOS3221" s="132"/>
      <c r="JOT3221" s="132"/>
      <c r="JOU3221" s="132"/>
      <c r="JOV3221" s="132"/>
      <c r="JOW3221" s="132"/>
      <c r="JOX3221" s="132"/>
      <c r="JOY3221" s="132"/>
      <c r="JOZ3221" s="132"/>
      <c r="JPA3221" s="132"/>
      <c r="JPB3221" s="132"/>
      <c r="JPC3221" s="132"/>
      <c r="JPD3221" s="132"/>
      <c r="JPE3221" s="132"/>
      <c r="JPF3221" s="132"/>
      <c r="JPG3221" s="132"/>
      <c r="JPH3221" s="132"/>
      <c r="JPI3221" s="132"/>
      <c r="JPJ3221" s="132"/>
      <c r="JPK3221" s="132"/>
      <c r="JPL3221" s="132"/>
      <c r="JPM3221" s="132"/>
      <c r="JPN3221" s="132"/>
      <c r="JPO3221" s="132"/>
      <c r="JPP3221" s="132"/>
      <c r="JPQ3221" s="132"/>
      <c r="JPR3221" s="132"/>
      <c r="JPS3221" s="132"/>
      <c r="JPT3221" s="132"/>
      <c r="JPU3221" s="132"/>
      <c r="JPV3221" s="132"/>
      <c r="JPW3221" s="132"/>
      <c r="JPX3221" s="132"/>
      <c r="JPY3221" s="132"/>
      <c r="JPZ3221" s="132"/>
      <c r="JQA3221" s="132"/>
      <c r="JQB3221" s="132"/>
      <c r="JQC3221" s="132"/>
      <c r="JQD3221" s="132"/>
      <c r="JQE3221" s="132"/>
      <c r="JQF3221" s="132"/>
      <c r="JQG3221" s="132"/>
      <c r="JQH3221" s="132"/>
      <c r="JQI3221" s="132"/>
      <c r="JQJ3221" s="132"/>
      <c r="JQK3221" s="132"/>
      <c r="JQL3221" s="132"/>
      <c r="JQM3221" s="132"/>
      <c r="JQN3221" s="132"/>
      <c r="JQO3221" s="132"/>
      <c r="JQP3221" s="132"/>
      <c r="JQQ3221" s="132"/>
      <c r="JQR3221" s="132"/>
      <c r="JQS3221" s="132"/>
      <c r="JQT3221" s="132"/>
      <c r="JQU3221" s="132"/>
      <c r="JQV3221" s="132"/>
      <c r="JQW3221" s="132"/>
      <c r="JQX3221" s="132"/>
      <c r="JQY3221" s="132"/>
      <c r="JQZ3221" s="132"/>
      <c r="JRA3221" s="132"/>
      <c r="JRB3221" s="132"/>
      <c r="JRC3221" s="132"/>
      <c r="JRD3221" s="132"/>
      <c r="JRE3221" s="132"/>
      <c r="JRF3221" s="132"/>
      <c r="JRG3221" s="132"/>
      <c r="JRH3221" s="132"/>
      <c r="JRI3221" s="132"/>
      <c r="JRJ3221" s="132"/>
      <c r="JRK3221" s="132"/>
      <c r="JRL3221" s="132"/>
      <c r="JRM3221" s="132"/>
      <c r="JRN3221" s="132"/>
      <c r="JRO3221" s="132"/>
      <c r="JRP3221" s="132"/>
      <c r="JRQ3221" s="132"/>
      <c r="JRR3221" s="132"/>
      <c r="JRS3221" s="132"/>
      <c r="JRT3221" s="132"/>
      <c r="JRU3221" s="132"/>
      <c r="JRV3221" s="132"/>
      <c r="JRW3221" s="132"/>
      <c r="JRX3221" s="132"/>
      <c r="JRY3221" s="132"/>
      <c r="JRZ3221" s="132"/>
      <c r="JSA3221" s="132"/>
      <c r="JSB3221" s="132"/>
      <c r="JSC3221" s="132"/>
      <c r="JSD3221" s="132"/>
      <c r="JSE3221" s="132"/>
      <c r="JSF3221" s="132"/>
      <c r="JSG3221" s="132"/>
      <c r="JSH3221" s="132"/>
      <c r="JSI3221" s="132"/>
      <c r="JSJ3221" s="132"/>
      <c r="JSK3221" s="132"/>
      <c r="JSL3221" s="132"/>
      <c r="JSM3221" s="132"/>
      <c r="JSN3221" s="132"/>
      <c r="JSO3221" s="132"/>
      <c r="JSP3221" s="132"/>
      <c r="JSQ3221" s="132"/>
      <c r="JSR3221" s="132"/>
      <c r="JSS3221" s="132"/>
      <c r="JST3221" s="132"/>
      <c r="JSU3221" s="132"/>
      <c r="JSV3221" s="132"/>
      <c r="JSW3221" s="132"/>
      <c r="JSX3221" s="132"/>
      <c r="JSY3221" s="132"/>
      <c r="JSZ3221" s="132"/>
      <c r="JTA3221" s="132"/>
      <c r="JTB3221" s="132"/>
      <c r="JTC3221" s="132"/>
      <c r="JTD3221" s="132"/>
      <c r="JTE3221" s="132"/>
      <c r="JTF3221" s="132"/>
      <c r="JTG3221" s="132"/>
      <c r="JTH3221" s="132"/>
      <c r="JTI3221" s="132"/>
      <c r="JTJ3221" s="132"/>
      <c r="JTK3221" s="132"/>
      <c r="JTL3221" s="132"/>
      <c r="JTM3221" s="132"/>
      <c r="JTN3221" s="132"/>
      <c r="JTO3221" s="132"/>
      <c r="JTP3221" s="132"/>
      <c r="JTQ3221" s="132"/>
      <c r="JTR3221" s="132"/>
      <c r="JTS3221" s="132"/>
      <c r="JTT3221" s="132"/>
      <c r="JTU3221" s="132"/>
      <c r="JTV3221" s="132"/>
      <c r="JTW3221" s="132"/>
      <c r="JTX3221" s="132"/>
      <c r="JTY3221" s="132"/>
      <c r="JTZ3221" s="132"/>
      <c r="JUA3221" s="132"/>
      <c r="JUB3221" s="132"/>
      <c r="JUC3221" s="132"/>
      <c r="JUD3221" s="132"/>
      <c r="JUE3221" s="132"/>
      <c r="JUF3221" s="132"/>
      <c r="JUG3221" s="132"/>
      <c r="JUH3221" s="132"/>
      <c r="JUI3221" s="132"/>
      <c r="JUJ3221" s="132"/>
      <c r="JUK3221" s="132"/>
      <c r="JUL3221" s="132"/>
      <c r="JUM3221" s="132"/>
      <c r="JUN3221" s="132"/>
      <c r="JUO3221" s="132"/>
      <c r="JUP3221" s="132"/>
      <c r="JUQ3221" s="132"/>
      <c r="JUR3221" s="132"/>
      <c r="JUS3221" s="132"/>
      <c r="JUT3221" s="132"/>
      <c r="JUU3221" s="132"/>
      <c r="JUV3221" s="132"/>
      <c r="JUW3221" s="132"/>
      <c r="JUX3221" s="132"/>
      <c r="JUY3221" s="132"/>
      <c r="JUZ3221" s="132"/>
      <c r="JVA3221" s="132"/>
      <c r="JVB3221" s="132"/>
      <c r="JVC3221" s="132"/>
      <c r="JVD3221" s="132"/>
      <c r="JVE3221" s="132"/>
      <c r="JVF3221" s="132"/>
      <c r="JVG3221" s="132"/>
      <c r="JVH3221" s="132"/>
      <c r="JVI3221" s="132"/>
      <c r="JVJ3221" s="132"/>
      <c r="JVK3221" s="132"/>
      <c r="JVL3221" s="132"/>
      <c r="JVM3221" s="132"/>
      <c r="JVN3221" s="132"/>
      <c r="JVO3221" s="132"/>
      <c r="JVP3221" s="132"/>
      <c r="JVQ3221" s="132"/>
      <c r="JVR3221" s="132"/>
      <c r="JVS3221" s="132"/>
      <c r="JVT3221" s="132"/>
      <c r="JVU3221" s="132"/>
      <c r="JVV3221" s="132"/>
      <c r="JVW3221" s="132"/>
      <c r="JVX3221" s="132"/>
      <c r="JVY3221" s="132"/>
      <c r="JVZ3221" s="132"/>
      <c r="JWA3221" s="132"/>
      <c r="JWB3221" s="132"/>
      <c r="JWC3221" s="132"/>
      <c r="JWD3221" s="132"/>
      <c r="JWE3221" s="132"/>
      <c r="JWF3221" s="132"/>
      <c r="JWG3221" s="132"/>
      <c r="JWH3221" s="132"/>
      <c r="JWI3221" s="132"/>
      <c r="JWJ3221" s="132"/>
      <c r="JWK3221" s="132"/>
      <c r="JWL3221" s="132"/>
      <c r="JWM3221" s="132"/>
      <c r="JWN3221" s="132"/>
      <c r="JWO3221" s="132"/>
      <c r="JWP3221" s="132"/>
      <c r="JWQ3221" s="132"/>
      <c r="JWR3221" s="132"/>
      <c r="JWS3221" s="132"/>
      <c r="JWT3221" s="132"/>
      <c r="JWU3221" s="132"/>
      <c r="JWV3221" s="132"/>
      <c r="JWW3221" s="132"/>
      <c r="JWX3221" s="132"/>
      <c r="JWY3221" s="132"/>
      <c r="JWZ3221" s="132"/>
      <c r="JXA3221" s="132"/>
      <c r="JXB3221" s="132"/>
      <c r="JXC3221" s="132"/>
      <c r="JXD3221" s="132"/>
      <c r="JXE3221" s="132"/>
      <c r="JXF3221" s="132"/>
      <c r="JXG3221" s="132"/>
      <c r="JXH3221" s="132"/>
      <c r="JXI3221" s="132"/>
      <c r="JXJ3221" s="132"/>
      <c r="JXK3221" s="132"/>
      <c r="JXL3221" s="132"/>
      <c r="JXM3221" s="132"/>
      <c r="JXN3221" s="132"/>
      <c r="JXO3221" s="132"/>
      <c r="JXP3221" s="132"/>
      <c r="JXQ3221" s="132"/>
      <c r="JXR3221" s="132"/>
      <c r="JXS3221" s="132"/>
      <c r="JXT3221" s="132"/>
      <c r="JXU3221" s="132"/>
      <c r="JXV3221" s="132"/>
      <c r="JXW3221" s="132"/>
      <c r="JXX3221" s="132"/>
      <c r="JXY3221" s="132"/>
      <c r="JXZ3221" s="132"/>
      <c r="JYA3221" s="132"/>
      <c r="JYB3221" s="132"/>
      <c r="JYC3221" s="132"/>
      <c r="JYD3221" s="132"/>
      <c r="JYE3221" s="132"/>
      <c r="JYF3221" s="132"/>
      <c r="JYG3221" s="132"/>
      <c r="JYH3221" s="132"/>
      <c r="JYI3221" s="132"/>
      <c r="JYJ3221" s="132"/>
      <c r="JYK3221" s="132"/>
      <c r="JYL3221" s="132"/>
      <c r="JYM3221" s="132"/>
      <c r="JYN3221" s="132"/>
      <c r="JYO3221" s="132"/>
      <c r="JYP3221" s="132"/>
      <c r="JYQ3221" s="132"/>
      <c r="JYR3221" s="132"/>
      <c r="JYS3221" s="132"/>
      <c r="JYT3221" s="132"/>
      <c r="JYU3221" s="132"/>
      <c r="JYV3221" s="132"/>
      <c r="JYW3221" s="132"/>
      <c r="JYX3221" s="132"/>
      <c r="JYY3221" s="132"/>
      <c r="JYZ3221" s="132"/>
      <c r="JZA3221" s="132"/>
      <c r="JZB3221" s="132"/>
      <c r="JZC3221" s="132"/>
      <c r="JZD3221" s="132"/>
      <c r="JZE3221" s="132"/>
      <c r="JZF3221" s="132"/>
      <c r="JZG3221" s="132"/>
      <c r="JZH3221" s="132"/>
      <c r="JZI3221" s="132"/>
      <c r="JZJ3221" s="132"/>
      <c r="JZK3221" s="132"/>
      <c r="JZL3221" s="132"/>
      <c r="JZM3221" s="132"/>
      <c r="JZN3221" s="132"/>
      <c r="JZO3221" s="132"/>
      <c r="JZP3221" s="132"/>
      <c r="JZQ3221" s="132"/>
      <c r="JZR3221" s="132"/>
      <c r="JZS3221" s="132"/>
      <c r="JZT3221" s="132"/>
      <c r="JZU3221" s="132"/>
      <c r="JZV3221" s="132"/>
      <c r="JZW3221" s="132"/>
      <c r="JZX3221" s="132"/>
      <c r="JZY3221" s="132"/>
      <c r="JZZ3221" s="132"/>
      <c r="KAA3221" s="132"/>
      <c r="KAB3221" s="132"/>
      <c r="KAC3221" s="132"/>
      <c r="KAD3221" s="132"/>
      <c r="KAE3221" s="132"/>
      <c r="KAF3221" s="132"/>
      <c r="KAG3221" s="132"/>
      <c r="KAH3221" s="132"/>
      <c r="KAI3221" s="132"/>
      <c r="KAJ3221" s="132"/>
      <c r="KAK3221" s="132"/>
      <c r="KAL3221" s="132"/>
      <c r="KAM3221" s="132"/>
      <c r="KAN3221" s="132"/>
      <c r="KAO3221" s="132"/>
      <c r="KAP3221" s="132"/>
      <c r="KAQ3221" s="132"/>
      <c r="KAR3221" s="132"/>
      <c r="KAS3221" s="132"/>
      <c r="KAT3221" s="132"/>
      <c r="KAU3221" s="132"/>
      <c r="KAV3221" s="132"/>
      <c r="KAW3221" s="132"/>
      <c r="KAX3221" s="132"/>
      <c r="KAY3221" s="132"/>
      <c r="KAZ3221" s="132"/>
      <c r="KBA3221" s="132"/>
      <c r="KBB3221" s="132"/>
      <c r="KBC3221" s="132"/>
      <c r="KBD3221" s="132"/>
      <c r="KBE3221" s="132"/>
      <c r="KBF3221" s="132"/>
      <c r="KBG3221" s="132"/>
      <c r="KBH3221" s="132"/>
      <c r="KBI3221" s="132"/>
      <c r="KBJ3221" s="132"/>
      <c r="KBK3221" s="132"/>
      <c r="KBL3221" s="132"/>
      <c r="KBM3221" s="132"/>
      <c r="KBN3221" s="132"/>
      <c r="KBO3221" s="132"/>
      <c r="KBP3221" s="132"/>
      <c r="KBQ3221" s="132"/>
      <c r="KBR3221" s="132"/>
      <c r="KBS3221" s="132"/>
      <c r="KBT3221" s="132"/>
      <c r="KBU3221" s="132"/>
      <c r="KBV3221" s="132"/>
      <c r="KBW3221" s="132"/>
      <c r="KBX3221" s="132"/>
      <c r="KBY3221" s="132"/>
      <c r="KBZ3221" s="132"/>
      <c r="KCA3221" s="132"/>
      <c r="KCB3221" s="132"/>
      <c r="KCC3221" s="132"/>
      <c r="KCD3221" s="132"/>
      <c r="KCE3221" s="132"/>
      <c r="KCF3221" s="132"/>
      <c r="KCG3221" s="132"/>
      <c r="KCH3221" s="132"/>
      <c r="KCI3221" s="132"/>
      <c r="KCJ3221" s="132"/>
      <c r="KCK3221" s="132"/>
      <c r="KCL3221" s="132"/>
      <c r="KCM3221" s="132"/>
      <c r="KCN3221" s="132"/>
      <c r="KCO3221" s="132"/>
      <c r="KCP3221" s="132"/>
      <c r="KCQ3221" s="132"/>
      <c r="KCR3221" s="132"/>
      <c r="KCS3221" s="132"/>
      <c r="KCT3221" s="132"/>
      <c r="KCU3221" s="132"/>
      <c r="KCV3221" s="132"/>
      <c r="KCW3221" s="132"/>
      <c r="KCX3221" s="132"/>
      <c r="KCY3221" s="132"/>
      <c r="KCZ3221" s="132"/>
      <c r="KDA3221" s="132"/>
      <c r="KDB3221" s="132"/>
      <c r="KDC3221" s="132"/>
      <c r="KDD3221" s="132"/>
      <c r="KDE3221" s="132"/>
      <c r="KDF3221" s="132"/>
      <c r="KDG3221" s="132"/>
      <c r="KDH3221" s="132"/>
      <c r="KDI3221" s="132"/>
      <c r="KDJ3221" s="132"/>
      <c r="KDK3221" s="132"/>
      <c r="KDL3221" s="132"/>
      <c r="KDM3221" s="132"/>
      <c r="KDN3221" s="132"/>
      <c r="KDO3221" s="132"/>
      <c r="KDP3221" s="132"/>
      <c r="KDQ3221" s="132"/>
      <c r="KDR3221" s="132"/>
      <c r="KDS3221" s="132"/>
      <c r="KDT3221" s="132"/>
      <c r="KDU3221" s="132"/>
      <c r="KDV3221" s="132"/>
      <c r="KDW3221" s="132"/>
      <c r="KDX3221" s="132"/>
      <c r="KDY3221" s="132"/>
      <c r="KDZ3221" s="132"/>
      <c r="KEA3221" s="132"/>
      <c r="KEB3221" s="132"/>
      <c r="KEC3221" s="132"/>
      <c r="KED3221" s="132"/>
      <c r="KEE3221" s="132"/>
      <c r="KEF3221" s="132"/>
      <c r="KEG3221" s="132"/>
      <c r="KEH3221" s="132"/>
      <c r="KEI3221" s="132"/>
      <c r="KEJ3221" s="132"/>
      <c r="KEK3221" s="132"/>
      <c r="KEL3221" s="132"/>
      <c r="KEM3221" s="132"/>
      <c r="KEN3221" s="132"/>
      <c r="KEO3221" s="132"/>
      <c r="KEP3221" s="132"/>
      <c r="KEQ3221" s="132"/>
      <c r="KER3221" s="132"/>
      <c r="KES3221" s="132"/>
      <c r="KET3221" s="132"/>
      <c r="KEU3221" s="132"/>
      <c r="KEV3221" s="132"/>
      <c r="KEW3221" s="132"/>
      <c r="KEX3221" s="132"/>
      <c r="KEY3221" s="132"/>
      <c r="KEZ3221" s="132"/>
      <c r="KFA3221" s="132"/>
      <c r="KFB3221" s="132"/>
      <c r="KFC3221" s="132"/>
      <c r="KFD3221" s="132"/>
      <c r="KFE3221" s="132"/>
      <c r="KFF3221" s="132"/>
      <c r="KFG3221" s="132"/>
      <c r="KFH3221" s="132"/>
      <c r="KFI3221" s="132"/>
      <c r="KFJ3221" s="132"/>
      <c r="KFK3221" s="132"/>
      <c r="KFL3221" s="132"/>
      <c r="KFM3221" s="132"/>
      <c r="KFN3221" s="132"/>
      <c r="KFO3221" s="132"/>
      <c r="KFP3221" s="132"/>
      <c r="KFQ3221" s="132"/>
      <c r="KFR3221" s="132"/>
      <c r="KFS3221" s="132"/>
      <c r="KFT3221" s="132"/>
      <c r="KFU3221" s="132"/>
      <c r="KFV3221" s="132"/>
      <c r="KFW3221" s="132"/>
      <c r="KFX3221" s="132"/>
      <c r="KFY3221" s="132"/>
      <c r="KFZ3221" s="132"/>
      <c r="KGA3221" s="132"/>
      <c r="KGB3221" s="132"/>
      <c r="KGC3221" s="132"/>
      <c r="KGD3221" s="132"/>
      <c r="KGE3221" s="132"/>
      <c r="KGF3221" s="132"/>
      <c r="KGG3221" s="132"/>
      <c r="KGH3221" s="132"/>
      <c r="KGI3221" s="132"/>
      <c r="KGJ3221" s="132"/>
      <c r="KGK3221" s="132"/>
      <c r="KGL3221" s="132"/>
      <c r="KGM3221" s="132"/>
      <c r="KGN3221" s="132"/>
      <c r="KGO3221" s="132"/>
      <c r="KGP3221" s="132"/>
      <c r="KGQ3221" s="132"/>
      <c r="KGR3221" s="132"/>
      <c r="KGS3221" s="132"/>
      <c r="KGT3221" s="132"/>
      <c r="KGU3221" s="132"/>
      <c r="KGV3221" s="132"/>
      <c r="KGW3221" s="132"/>
      <c r="KGX3221" s="132"/>
      <c r="KGY3221" s="132"/>
      <c r="KGZ3221" s="132"/>
      <c r="KHA3221" s="132"/>
      <c r="KHB3221" s="132"/>
      <c r="KHC3221" s="132"/>
      <c r="KHD3221" s="132"/>
      <c r="KHE3221" s="132"/>
      <c r="KHF3221" s="132"/>
      <c r="KHG3221" s="132"/>
      <c r="KHH3221" s="132"/>
      <c r="KHI3221" s="132"/>
      <c r="KHJ3221" s="132"/>
      <c r="KHK3221" s="132"/>
      <c r="KHL3221" s="132"/>
      <c r="KHM3221" s="132"/>
      <c r="KHN3221" s="132"/>
      <c r="KHO3221" s="132"/>
      <c r="KHP3221" s="132"/>
      <c r="KHQ3221" s="132"/>
      <c r="KHR3221" s="132"/>
      <c r="KHS3221" s="132"/>
      <c r="KHT3221" s="132"/>
      <c r="KHU3221" s="132"/>
      <c r="KHV3221" s="132"/>
      <c r="KHW3221" s="132"/>
      <c r="KHX3221" s="132"/>
      <c r="KHY3221" s="132"/>
      <c r="KHZ3221" s="132"/>
      <c r="KIA3221" s="132"/>
      <c r="KIB3221" s="132"/>
      <c r="KIC3221" s="132"/>
      <c r="KID3221" s="132"/>
      <c r="KIE3221" s="132"/>
      <c r="KIF3221" s="132"/>
      <c r="KIG3221" s="132"/>
      <c r="KIH3221" s="132"/>
      <c r="KII3221" s="132"/>
      <c r="KIJ3221" s="132"/>
      <c r="KIK3221" s="132"/>
      <c r="KIL3221" s="132"/>
      <c r="KIM3221" s="132"/>
      <c r="KIN3221" s="132"/>
      <c r="KIO3221" s="132"/>
      <c r="KIP3221" s="132"/>
      <c r="KIQ3221" s="132"/>
      <c r="KIR3221" s="132"/>
      <c r="KIS3221" s="132"/>
      <c r="KIT3221" s="132"/>
      <c r="KIU3221" s="132"/>
      <c r="KIV3221" s="132"/>
      <c r="KIW3221" s="132"/>
      <c r="KIX3221" s="132"/>
      <c r="KIY3221" s="132"/>
      <c r="KIZ3221" s="132"/>
      <c r="KJA3221" s="132"/>
      <c r="KJB3221" s="132"/>
      <c r="KJC3221" s="132"/>
      <c r="KJD3221" s="132"/>
      <c r="KJE3221" s="132"/>
      <c r="KJF3221" s="132"/>
      <c r="KJG3221" s="132"/>
      <c r="KJH3221" s="132"/>
      <c r="KJI3221" s="132"/>
      <c r="KJJ3221" s="132"/>
      <c r="KJK3221" s="132"/>
      <c r="KJL3221" s="132"/>
      <c r="KJM3221" s="132"/>
      <c r="KJN3221" s="132"/>
      <c r="KJO3221" s="132"/>
      <c r="KJP3221" s="132"/>
      <c r="KJQ3221" s="132"/>
      <c r="KJR3221" s="132"/>
      <c r="KJS3221" s="132"/>
      <c r="KJT3221" s="132"/>
      <c r="KJU3221" s="132"/>
      <c r="KJV3221" s="132"/>
      <c r="KJW3221" s="132"/>
      <c r="KJX3221" s="132"/>
      <c r="KJY3221" s="132"/>
      <c r="KJZ3221" s="132"/>
      <c r="KKA3221" s="132"/>
      <c r="KKB3221" s="132"/>
      <c r="KKC3221" s="132"/>
      <c r="KKD3221" s="132"/>
      <c r="KKE3221" s="132"/>
      <c r="KKF3221" s="132"/>
      <c r="KKG3221" s="132"/>
      <c r="KKH3221" s="132"/>
      <c r="KKI3221" s="132"/>
      <c r="KKJ3221" s="132"/>
      <c r="KKK3221" s="132"/>
      <c r="KKL3221" s="132"/>
      <c r="KKM3221" s="132"/>
      <c r="KKN3221" s="132"/>
      <c r="KKO3221" s="132"/>
      <c r="KKP3221" s="132"/>
      <c r="KKQ3221" s="132"/>
      <c r="KKR3221" s="132"/>
      <c r="KKS3221" s="132"/>
      <c r="KKT3221" s="132"/>
      <c r="KKU3221" s="132"/>
      <c r="KKV3221" s="132"/>
      <c r="KKW3221" s="132"/>
      <c r="KKX3221" s="132"/>
      <c r="KKY3221" s="132"/>
      <c r="KKZ3221" s="132"/>
      <c r="KLA3221" s="132"/>
      <c r="KLB3221" s="132"/>
      <c r="KLC3221" s="132"/>
      <c r="KLD3221" s="132"/>
      <c r="KLE3221" s="132"/>
      <c r="KLF3221" s="132"/>
      <c r="KLG3221" s="132"/>
      <c r="KLH3221" s="132"/>
      <c r="KLI3221" s="132"/>
      <c r="KLJ3221" s="132"/>
      <c r="KLK3221" s="132"/>
      <c r="KLL3221" s="132"/>
      <c r="KLM3221" s="132"/>
      <c r="KLN3221" s="132"/>
      <c r="KLO3221" s="132"/>
      <c r="KLP3221" s="132"/>
      <c r="KLQ3221" s="132"/>
      <c r="KLR3221" s="132"/>
      <c r="KLS3221" s="132"/>
      <c r="KLT3221" s="132"/>
      <c r="KLU3221" s="132"/>
      <c r="KLV3221" s="132"/>
      <c r="KLW3221" s="132"/>
      <c r="KLX3221" s="132"/>
      <c r="KLY3221" s="132"/>
      <c r="KLZ3221" s="132"/>
      <c r="KMA3221" s="132"/>
      <c r="KMB3221" s="132"/>
      <c r="KMC3221" s="132"/>
      <c r="KMD3221" s="132"/>
      <c r="KME3221" s="132"/>
      <c r="KMF3221" s="132"/>
      <c r="KMG3221" s="132"/>
      <c r="KMH3221" s="132"/>
      <c r="KMI3221" s="132"/>
      <c r="KMJ3221" s="132"/>
      <c r="KMK3221" s="132"/>
      <c r="KML3221" s="132"/>
      <c r="KMM3221" s="132"/>
      <c r="KMN3221" s="132"/>
      <c r="KMO3221" s="132"/>
      <c r="KMP3221" s="132"/>
      <c r="KMQ3221" s="132"/>
      <c r="KMR3221" s="132"/>
      <c r="KMS3221" s="132"/>
      <c r="KMT3221" s="132"/>
      <c r="KMU3221" s="132"/>
      <c r="KMV3221" s="132"/>
      <c r="KMW3221" s="132"/>
      <c r="KMX3221" s="132"/>
      <c r="KMY3221" s="132"/>
      <c r="KMZ3221" s="132"/>
      <c r="KNA3221" s="132"/>
      <c r="KNB3221" s="132"/>
      <c r="KNC3221" s="132"/>
      <c r="KND3221" s="132"/>
      <c r="KNE3221" s="132"/>
      <c r="KNF3221" s="132"/>
      <c r="KNG3221" s="132"/>
      <c r="KNH3221" s="132"/>
      <c r="KNI3221" s="132"/>
      <c r="KNJ3221" s="132"/>
      <c r="KNK3221" s="132"/>
      <c r="KNL3221" s="132"/>
      <c r="KNM3221" s="132"/>
      <c r="KNN3221" s="132"/>
      <c r="KNO3221" s="132"/>
      <c r="KNP3221" s="132"/>
      <c r="KNQ3221" s="132"/>
      <c r="KNR3221" s="132"/>
      <c r="KNS3221" s="132"/>
      <c r="KNT3221" s="132"/>
      <c r="KNU3221" s="132"/>
      <c r="KNV3221" s="132"/>
      <c r="KNW3221" s="132"/>
      <c r="KNX3221" s="132"/>
      <c r="KNY3221" s="132"/>
      <c r="KNZ3221" s="132"/>
      <c r="KOA3221" s="132"/>
      <c r="KOB3221" s="132"/>
      <c r="KOC3221" s="132"/>
      <c r="KOD3221" s="132"/>
      <c r="KOE3221" s="132"/>
      <c r="KOF3221" s="132"/>
      <c r="KOG3221" s="132"/>
      <c r="KOH3221" s="132"/>
      <c r="KOI3221" s="132"/>
      <c r="KOJ3221" s="132"/>
      <c r="KOK3221" s="132"/>
      <c r="KOL3221" s="132"/>
      <c r="KOM3221" s="132"/>
      <c r="KON3221" s="132"/>
      <c r="KOO3221" s="132"/>
      <c r="KOP3221" s="132"/>
      <c r="KOQ3221" s="132"/>
      <c r="KOR3221" s="132"/>
      <c r="KOS3221" s="132"/>
      <c r="KOT3221" s="132"/>
      <c r="KOU3221" s="132"/>
      <c r="KOV3221" s="132"/>
      <c r="KOW3221" s="132"/>
      <c r="KOX3221" s="132"/>
      <c r="KOY3221" s="132"/>
      <c r="KOZ3221" s="132"/>
      <c r="KPA3221" s="132"/>
      <c r="KPB3221" s="132"/>
      <c r="KPC3221" s="132"/>
      <c r="KPD3221" s="132"/>
      <c r="KPE3221" s="132"/>
      <c r="KPF3221" s="132"/>
      <c r="KPG3221" s="132"/>
      <c r="KPH3221" s="132"/>
      <c r="KPI3221" s="132"/>
      <c r="KPJ3221" s="132"/>
      <c r="KPK3221" s="132"/>
      <c r="KPL3221" s="132"/>
      <c r="KPM3221" s="132"/>
      <c r="KPN3221" s="132"/>
      <c r="KPO3221" s="132"/>
      <c r="KPP3221" s="132"/>
      <c r="KPQ3221" s="132"/>
      <c r="KPR3221" s="132"/>
      <c r="KPS3221" s="132"/>
      <c r="KPT3221" s="132"/>
      <c r="KPU3221" s="132"/>
      <c r="KPV3221" s="132"/>
      <c r="KPW3221" s="132"/>
      <c r="KPX3221" s="132"/>
      <c r="KPY3221" s="132"/>
      <c r="KPZ3221" s="132"/>
      <c r="KQA3221" s="132"/>
      <c r="KQB3221" s="132"/>
      <c r="KQC3221" s="132"/>
      <c r="KQD3221" s="132"/>
      <c r="KQE3221" s="132"/>
      <c r="KQF3221" s="132"/>
      <c r="KQG3221" s="132"/>
      <c r="KQH3221" s="132"/>
      <c r="KQI3221" s="132"/>
      <c r="KQJ3221" s="132"/>
      <c r="KQK3221" s="132"/>
      <c r="KQL3221" s="132"/>
      <c r="KQM3221" s="132"/>
      <c r="KQN3221" s="132"/>
      <c r="KQO3221" s="132"/>
      <c r="KQP3221" s="132"/>
      <c r="KQQ3221" s="132"/>
      <c r="KQR3221" s="132"/>
      <c r="KQS3221" s="132"/>
      <c r="KQT3221" s="132"/>
      <c r="KQU3221" s="132"/>
      <c r="KQV3221" s="132"/>
      <c r="KQW3221" s="132"/>
      <c r="KQX3221" s="132"/>
      <c r="KQY3221" s="132"/>
      <c r="KQZ3221" s="132"/>
      <c r="KRA3221" s="132"/>
      <c r="KRB3221" s="132"/>
      <c r="KRC3221" s="132"/>
      <c r="KRD3221" s="132"/>
      <c r="KRE3221" s="132"/>
      <c r="KRF3221" s="132"/>
      <c r="KRG3221" s="132"/>
      <c r="KRH3221" s="132"/>
      <c r="KRI3221" s="132"/>
      <c r="KRJ3221" s="132"/>
      <c r="KRK3221" s="132"/>
      <c r="KRL3221" s="132"/>
      <c r="KRM3221" s="132"/>
      <c r="KRN3221" s="132"/>
      <c r="KRO3221" s="132"/>
      <c r="KRP3221" s="132"/>
      <c r="KRQ3221" s="132"/>
      <c r="KRR3221" s="132"/>
      <c r="KRS3221" s="132"/>
      <c r="KRT3221" s="132"/>
      <c r="KRU3221" s="132"/>
      <c r="KRV3221" s="132"/>
      <c r="KRW3221" s="132"/>
      <c r="KRX3221" s="132"/>
      <c r="KRY3221" s="132"/>
      <c r="KRZ3221" s="132"/>
      <c r="KSA3221" s="132"/>
      <c r="KSB3221" s="132"/>
      <c r="KSC3221" s="132"/>
      <c r="KSD3221" s="132"/>
      <c r="KSE3221" s="132"/>
      <c r="KSF3221" s="132"/>
      <c r="KSG3221" s="132"/>
      <c r="KSH3221" s="132"/>
      <c r="KSI3221" s="132"/>
      <c r="KSJ3221" s="132"/>
      <c r="KSK3221" s="132"/>
      <c r="KSL3221" s="132"/>
      <c r="KSM3221" s="132"/>
      <c r="KSN3221" s="132"/>
      <c r="KSO3221" s="132"/>
      <c r="KSP3221" s="132"/>
      <c r="KSQ3221" s="132"/>
      <c r="KSR3221" s="132"/>
      <c r="KSS3221" s="132"/>
      <c r="KST3221" s="132"/>
      <c r="KSU3221" s="132"/>
      <c r="KSV3221" s="132"/>
      <c r="KSW3221" s="132"/>
      <c r="KSX3221" s="132"/>
      <c r="KSY3221" s="132"/>
      <c r="KSZ3221" s="132"/>
      <c r="KTA3221" s="132"/>
      <c r="KTB3221" s="132"/>
      <c r="KTC3221" s="132"/>
      <c r="KTD3221" s="132"/>
      <c r="KTE3221" s="132"/>
      <c r="KTF3221" s="132"/>
      <c r="KTG3221" s="132"/>
      <c r="KTH3221" s="132"/>
      <c r="KTI3221" s="132"/>
      <c r="KTJ3221" s="132"/>
      <c r="KTK3221" s="132"/>
      <c r="KTL3221" s="132"/>
      <c r="KTM3221" s="132"/>
      <c r="KTN3221" s="132"/>
      <c r="KTO3221" s="132"/>
      <c r="KTP3221" s="132"/>
      <c r="KTQ3221" s="132"/>
      <c r="KTR3221" s="132"/>
      <c r="KTS3221" s="132"/>
      <c r="KTT3221" s="132"/>
      <c r="KTU3221" s="132"/>
      <c r="KTV3221" s="132"/>
      <c r="KTW3221" s="132"/>
      <c r="KTX3221" s="132"/>
      <c r="KTY3221" s="132"/>
      <c r="KTZ3221" s="132"/>
      <c r="KUA3221" s="132"/>
      <c r="KUB3221" s="132"/>
      <c r="KUC3221" s="132"/>
      <c r="KUD3221" s="132"/>
      <c r="KUE3221" s="132"/>
      <c r="KUF3221" s="132"/>
      <c r="KUG3221" s="132"/>
      <c r="KUH3221" s="132"/>
      <c r="KUI3221" s="132"/>
      <c r="KUJ3221" s="132"/>
      <c r="KUK3221" s="132"/>
      <c r="KUL3221" s="132"/>
      <c r="KUM3221" s="132"/>
      <c r="KUN3221" s="132"/>
      <c r="KUO3221" s="132"/>
      <c r="KUP3221" s="132"/>
      <c r="KUQ3221" s="132"/>
      <c r="KUR3221" s="132"/>
      <c r="KUS3221" s="132"/>
      <c r="KUT3221" s="132"/>
      <c r="KUU3221" s="132"/>
      <c r="KUV3221" s="132"/>
      <c r="KUW3221" s="132"/>
      <c r="KUX3221" s="132"/>
      <c r="KUY3221" s="132"/>
      <c r="KUZ3221" s="132"/>
      <c r="KVA3221" s="132"/>
      <c r="KVB3221" s="132"/>
      <c r="KVC3221" s="132"/>
      <c r="KVD3221" s="132"/>
      <c r="KVE3221" s="132"/>
      <c r="KVF3221" s="132"/>
      <c r="KVG3221" s="132"/>
      <c r="KVH3221" s="132"/>
      <c r="KVI3221" s="132"/>
      <c r="KVJ3221" s="132"/>
      <c r="KVK3221" s="132"/>
      <c r="KVL3221" s="132"/>
      <c r="KVM3221" s="132"/>
      <c r="KVN3221" s="132"/>
      <c r="KVO3221" s="132"/>
      <c r="KVP3221" s="132"/>
      <c r="KVQ3221" s="132"/>
      <c r="KVR3221" s="132"/>
      <c r="KVS3221" s="132"/>
      <c r="KVT3221" s="132"/>
      <c r="KVU3221" s="132"/>
      <c r="KVV3221" s="132"/>
      <c r="KVW3221" s="132"/>
      <c r="KVX3221" s="132"/>
      <c r="KVY3221" s="132"/>
      <c r="KVZ3221" s="132"/>
      <c r="KWA3221" s="132"/>
      <c r="KWB3221" s="132"/>
      <c r="KWC3221" s="132"/>
      <c r="KWD3221" s="132"/>
      <c r="KWE3221" s="132"/>
      <c r="KWF3221" s="132"/>
      <c r="KWG3221" s="132"/>
      <c r="KWH3221" s="132"/>
      <c r="KWI3221" s="132"/>
      <c r="KWJ3221" s="132"/>
      <c r="KWK3221" s="132"/>
      <c r="KWL3221" s="132"/>
      <c r="KWM3221" s="132"/>
      <c r="KWN3221" s="132"/>
      <c r="KWO3221" s="132"/>
      <c r="KWP3221" s="132"/>
      <c r="KWQ3221" s="132"/>
      <c r="KWR3221" s="132"/>
      <c r="KWS3221" s="132"/>
      <c r="KWT3221" s="132"/>
      <c r="KWU3221" s="132"/>
      <c r="KWV3221" s="132"/>
      <c r="KWW3221" s="132"/>
      <c r="KWX3221" s="132"/>
      <c r="KWY3221" s="132"/>
      <c r="KWZ3221" s="132"/>
      <c r="KXA3221" s="132"/>
      <c r="KXB3221" s="132"/>
      <c r="KXC3221" s="132"/>
      <c r="KXD3221" s="132"/>
      <c r="KXE3221" s="132"/>
      <c r="KXF3221" s="132"/>
      <c r="KXG3221" s="132"/>
      <c r="KXH3221" s="132"/>
      <c r="KXI3221" s="132"/>
      <c r="KXJ3221" s="132"/>
      <c r="KXK3221" s="132"/>
      <c r="KXL3221" s="132"/>
      <c r="KXM3221" s="132"/>
      <c r="KXN3221" s="132"/>
      <c r="KXO3221" s="132"/>
      <c r="KXP3221" s="132"/>
      <c r="KXQ3221" s="132"/>
      <c r="KXR3221" s="132"/>
      <c r="KXS3221" s="132"/>
      <c r="KXT3221" s="132"/>
      <c r="KXU3221" s="132"/>
      <c r="KXV3221" s="132"/>
      <c r="KXW3221" s="132"/>
      <c r="KXX3221" s="132"/>
      <c r="KXY3221" s="132"/>
      <c r="KXZ3221" s="132"/>
      <c r="KYA3221" s="132"/>
      <c r="KYB3221" s="132"/>
      <c r="KYC3221" s="132"/>
      <c r="KYD3221" s="132"/>
      <c r="KYE3221" s="132"/>
      <c r="KYF3221" s="132"/>
      <c r="KYG3221" s="132"/>
      <c r="KYH3221" s="132"/>
      <c r="KYI3221" s="132"/>
      <c r="KYJ3221" s="132"/>
      <c r="KYK3221" s="132"/>
      <c r="KYL3221" s="132"/>
      <c r="KYM3221" s="132"/>
      <c r="KYN3221" s="132"/>
      <c r="KYO3221" s="132"/>
      <c r="KYP3221" s="132"/>
      <c r="KYQ3221" s="132"/>
      <c r="KYR3221" s="132"/>
      <c r="KYS3221" s="132"/>
      <c r="KYT3221" s="132"/>
      <c r="KYU3221" s="132"/>
      <c r="KYV3221" s="132"/>
      <c r="KYW3221" s="132"/>
      <c r="KYX3221" s="132"/>
      <c r="KYY3221" s="132"/>
      <c r="KYZ3221" s="132"/>
      <c r="KZA3221" s="132"/>
      <c r="KZB3221" s="132"/>
      <c r="KZC3221" s="132"/>
      <c r="KZD3221" s="132"/>
      <c r="KZE3221" s="132"/>
      <c r="KZF3221" s="132"/>
      <c r="KZG3221" s="132"/>
      <c r="KZH3221" s="132"/>
      <c r="KZI3221" s="132"/>
      <c r="KZJ3221" s="132"/>
      <c r="KZK3221" s="132"/>
      <c r="KZL3221" s="132"/>
      <c r="KZM3221" s="132"/>
      <c r="KZN3221" s="132"/>
      <c r="KZO3221" s="132"/>
      <c r="KZP3221" s="132"/>
      <c r="KZQ3221" s="132"/>
      <c r="KZR3221" s="132"/>
      <c r="KZS3221" s="132"/>
      <c r="KZT3221" s="132"/>
      <c r="KZU3221" s="132"/>
      <c r="KZV3221" s="132"/>
      <c r="KZW3221" s="132"/>
      <c r="KZX3221" s="132"/>
      <c r="KZY3221" s="132"/>
      <c r="KZZ3221" s="132"/>
      <c r="LAA3221" s="132"/>
      <c r="LAB3221" s="132"/>
      <c r="LAC3221" s="132"/>
      <c r="LAD3221" s="132"/>
      <c r="LAE3221" s="132"/>
      <c r="LAF3221" s="132"/>
      <c r="LAG3221" s="132"/>
      <c r="LAH3221" s="132"/>
      <c r="LAI3221" s="132"/>
      <c r="LAJ3221" s="132"/>
      <c r="LAK3221" s="132"/>
      <c r="LAL3221" s="132"/>
      <c r="LAM3221" s="132"/>
      <c r="LAN3221" s="132"/>
      <c r="LAO3221" s="132"/>
      <c r="LAP3221" s="132"/>
      <c r="LAQ3221" s="132"/>
      <c r="LAR3221" s="132"/>
      <c r="LAS3221" s="132"/>
      <c r="LAT3221" s="132"/>
      <c r="LAU3221" s="132"/>
      <c r="LAV3221" s="132"/>
      <c r="LAW3221" s="132"/>
      <c r="LAX3221" s="132"/>
      <c r="LAY3221" s="132"/>
      <c r="LAZ3221" s="132"/>
      <c r="LBA3221" s="132"/>
      <c r="LBB3221" s="132"/>
      <c r="LBC3221" s="132"/>
      <c r="LBD3221" s="132"/>
      <c r="LBE3221" s="132"/>
      <c r="LBF3221" s="132"/>
      <c r="LBG3221" s="132"/>
      <c r="LBH3221" s="132"/>
      <c r="LBI3221" s="132"/>
      <c r="LBJ3221" s="132"/>
      <c r="LBK3221" s="132"/>
      <c r="LBL3221" s="132"/>
      <c r="LBM3221" s="132"/>
      <c r="LBN3221" s="132"/>
      <c r="LBO3221" s="132"/>
      <c r="LBP3221" s="132"/>
      <c r="LBQ3221" s="132"/>
      <c r="LBR3221" s="132"/>
      <c r="LBS3221" s="132"/>
      <c r="LBT3221" s="132"/>
      <c r="LBU3221" s="132"/>
      <c r="LBV3221" s="132"/>
      <c r="LBW3221" s="132"/>
      <c r="LBX3221" s="132"/>
      <c r="LBY3221" s="132"/>
      <c r="LBZ3221" s="132"/>
      <c r="LCA3221" s="132"/>
      <c r="LCB3221" s="132"/>
      <c r="LCC3221" s="132"/>
      <c r="LCD3221" s="132"/>
      <c r="LCE3221" s="132"/>
      <c r="LCF3221" s="132"/>
      <c r="LCG3221" s="132"/>
      <c r="LCH3221" s="132"/>
      <c r="LCI3221" s="132"/>
      <c r="LCJ3221" s="132"/>
      <c r="LCK3221" s="132"/>
      <c r="LCL3221" s="132"/>
      <c r="LCM3221" s="132"/>
      <c r="LCN3221" s="132"/>
      <c r="LCO3221" s="132"/>
      <c r="LCP3221" s="132"/>
      <c r="LCQ3221" s="132"/>
      <c r="LCR3221" s="132"/>
      <c r="LCS3221" s="132"/>
      <c r="LCT3221" s="132"/>
      <c r="LCU3221" s="132"/>
      <c r="LCV3221" s="132"/>
      <c r="LCW3221" s="132"/>
      <c r="LCX3221" s="132"/>
      <c r="LCY3221" s="132"/>
      <c r="LCZ3221" s="132"/>
      <c r="LDA3221" s="132"/>
      <c r="LDB3221" s="132"/>
      <c r="LDC3221" s="132"/>
      <c r="LDD3221" s="132"/>
      <c r="LDE3221" s="132"/>
      <c r="LDF3221" s="132"/>
      <c r="LDG3221" s="132"/>
      <c r="LDH3221" s="132"/>
      <c r="LDI3221" s="132"/>
      <c r="LDJ3221" s="132"/>
      <c r="LDK3221" s="132"/>
      <c r="LDL3221" s="132"/>
      <c r="LDM3221" s="132"/>
      <c r="LDN3221" s="132"/>
      <c r="LDO3221" s="132"/>
      <c r="LDP3221" s="132"/>
      <c r="LDQ3221" s="132"/>
      <c r="LDR3221" s="132"/>
      <c r="LDS3221" s="132"/>
      <c r="LDT3221" s="132"/>
      <c r="LDU3221" s="132"/>
      <c r="LDV3221" s="132"/>
      <c r="LDW3221" s="132"/>
      <c r="LDX3221" s="132"/>
      <c r="LDY3221" s="132"/>
      <c r="LDZ3221" s="132"/>
      <c r="LEA3221" s="132"/>
      <c r="LEB3221" s="132"/>
      <c r="LEC3221" s="132"/>
      <c r="LED3221" s="132"/>
      <c r="LEE3221" s="132"/>
      <c r="LEF3221" s="132"/>
      <c r="LEG3221" s="132"/>
      <c r="LEH3221" s="132"/>
      <c r="LEI3221" s="132"/>
      <c r="LEJ3221" s="132"/>
      <c r="LEK3221" s="132"/>
      <c r="LEL3221" s="132"/>
      <c r="LEM3221" s="132"/>
      <c r="LEN3221" s="132"/>
      <c r="LEO3221" s="132"/>
      <c r="LEP3221" s="132"/>
      <c r="LEQ3221" s="132"/>
      <c r="LER3221" s="132"/>
      <c r="LES3221" s="132"/>
      <c r="LET3221" s="132"/>
      <c r="LEU3221" s="132"/>
      <c r="LEV3221" s="132"/>
      <c r="LEW3221" s="132"/>
      <c r="LEX3221" s="132"/>
      <c r="LEY3221" s="132"/>
      <c r="LEZ3221" s="132"/>
      <c r="LFA3221" s="132"/>
      <c r="LFB3221" s="132"/>
      <c r="LFC3221" s="132"/>
      <c r="LFD3221" s="132"/>
      <c r="LFE3221" s="132"/>
      <c r="LFF3221" s="132"/>
      <c r="LFG3221" s="132"/>
      <c r="LFH3221" s="132"/>
      <c r="LFI3221" s="132"/>
      <c r="LFJ3221" s="132"/>
      <c r="LFK3221" s="132"/>
      <c r="LFL3221" s="132"/>
      <c r="LFM3221" s="132"/>
      <c r="LFN3221" s="132"/>
      <c r="LFO3221" s="132"/>
      <c r="LFP3221" s="132"/>
      <c r="LFQ3221" s="132"/>
      <c r="LFR3221" s="132"/>
      <c r="LFS3221" s="132"/>
      <c r="LFT3221" s="132"/>
      <c r="LFU3221" s="132"/>
      <c r="LFV3221" s="132"/>
      <c r="LFW3221" s="132"/>
      <c r="LFX3221" s="132"/>
      <c r="LFY3221" s="132"/>
      <c r="LFZ3221" s="132"/>
      <c r="LGA3221" s="132"/>
      <c r="LGB3221" s="132"/>
      <c r="LGC3221" s="132"/>
      <c r="LGD3221" s="132"/>
      <c r="LGE3221" s="132"/>
      <c r="LGF3221" s="132"/>
      <c r="LGG3221" s="132"/>
      <c r="LGH3221" s="132"/>
      <c r="LGI3221" s="132"/>
      <c r="LGJ3221" s="132"/>
      <c r="LGK3221" s="132"/>
      <c r="LGL3221" s="132"/>
      <c r="LGM3221" s="132"/>
      <c r="LGN3221" s="132"/>
      <c r="LGO3221" s="132"/>
      <c r="LGP3221" s="132"/>
      <c r="LGQ3221" s="132"/>
      <c r="LGR3221" s="132"/>
      <c r="LGS3221" s="132"/>
      <c r="LGT3221" s="132"/>
      <c r="LGU3221" s="132"/>
      <c r="LGV3221" s="132"/>
      <c r="LGW3221" s="132"/>
      <c r="LGX3221" s="132"/>
      <c r="LGY3221" s="132"/>
      <c r="LGZ3221" s="132"/>
      <c r="LHA3221" s="132"/>
      <c r="LHB3221" s="132"/>
      <c r="LHC3221" s="132"/>
      <c r="LHD3221" s="132"/>
      <c r="LHE3221" s="132"/>
      <c r="LHF3221" s="132"/>
      <c r="LHG3221" s="132"/>
      <c r="LHH3221" s="132"/>
      <c r="LHI3221" s="132"/>
      <c r="LHJ3221" s="132"/>
      <c r="LHK3221" s="132"/>
      <c r="LHL3221" s="132"/>
      <c r="LHM3221" s="132"/>
      <c r="LHN3221" s="132"/>
      <c r="LHO3221" s="132"/>
      <c r="LHP3221" s="132"/>
      <c r="LHQ3221" s="132"/>
      <c r="LHR3221" s="132"/>
      <c r="LHS3221" s="132"/>
      <c r="LHT3221" s="132"/>
      <c r="LHU3221" s="132"/>
      <c r="LHV3221" s="132"/>
      <c r="LHW3221" s="132"/>
      <c r="LHX3221" s="132"/>
      <c r="LHY3221" s="132"/>
      <c r="LHZ3221" s="132"/>
      <c r="LIA3221" s="132"/>
      <c r="LIB3221" s="132"/>
      <c r="LIC3221" s="132"/>
      <c r="LID3221" s="132"/>
      <c r="LIE3221" s="132"/>
      <c r="LIF3221" s="132"/>
      <c r="LIG3221" s="132"/>
      <c r="LIH3221" s="132"/>
      <c r="LII3221" s="132"/>
      <c r="LIJ3221" s="132"/>
      <c r="LIK3221" s="132"/>
      <c r="LIL3221" s="132"/>
      <c r="LIM3221" s="132"/>
      <c r="LIN3221" s="132"/>
      <c r="LIO3221" s="132"/>
      <c r="LIP3221" s="132"/>
      <c r="LIQ3221" s="132"/>
      <c r="LIR3221" s="132"/>
      <c r="LIS3221" s="132"/>
      <c r="LIT3221" s="132"/>
      <c r="LIU3221" s="132"/>
      <c r="LIV3221" s="132"/>
      <c r="LIW3221" s="132"/>
      <c r="LIX3221" s="132"/>
      <c r="LIY3221" s="132"/>
      <c r="LIZ3221" s="132"/>
      <c r="LJA3221" s="132"/>
      <c r="LJB3221" s="132"/>
      <c r="LJC3221" s="132"/>
      <c r="LJD3221" s="132"/>
      <c r="LJE3221" s="132"/>
      <c r="LJF3221" s="132"/>
      <c r="LJG3221" s="132"/>
      <c r="LJH3221" s="132"/>
      <c r="LJI3221" s="132"/>
      <c r="LJJ3221" s="132"/>
      <c r="LJK3221" s="132"/>
      <c r="LJL3221" s="132"/>
      <c r="LJM3221" s="132"/>
      <c r="LJN3221" s="132"/>
      <c r="LJO3221" s="132"/>
      <c r="LJP3221" s="132"/>
      <c r="LJQ3221" s="132"/>
      <c r="LJR3221" s="132"/>
      <c r="LJS3221" s="132"/>
      <c r="LJT3221" s="132"/>
      <c r="LJU3221" s="132"/>
      <c r="LJV3221" s="132"/>
      <c r="LJW3221" s="132"/>
      <c r="LJX3221" s="132"/>
      <c r="LJY3221" s="132"/>
      <c r="LJZ3221" s="132"/>
      <c r="LKA3221" s="132"/>
      <c r="LKB3221" s="132"/>
      <c r="LKC3221" s="132"/>
      <c r="LKD3221" s="132"/>
      <c r="LKE3221" s="132"/>
      <c r="LKF3221" s="132"/>
      <c r="LKG3221" s="132"/>
      <c r="LKH3221" s="132"/>
      <c r="LKI3221" s="132"/>
      <c r="LKJ3221" s="132"/>
      <c r="LKK3221" s="132"/>
      <c r="LKL3221" s="132"/>
      <c r="LKM3221" s="132"/>
      <c r="LKN3221" s="132"/>
      <c r="LKO3221" s="132"/>
      <c r="LKP3221" s="132"/>
      <c r="LKQ3221" s="132"/>
      <c r="LKR3221" s="132"/>
      <c r="LKS3221" s="132"/>
      <c r="LKT3221" s="132"/>
      <c r="LKU3221" s="132"/>
      <c r="LKV3221" s="132"/>
      <c r="LKW3221" s="132"/>
      <c r="LKX3221" s="132"/>
      <c r="LKY3221" s="132"/>
      <c r="LKZ3221" s="132"/>
      <c r="LLA3221" s="132"/>
      <c r="LLB3221" s="132"/>
      <c r="LLC3221" s="132"/>
      <c r="LLD3221" s="132"/>
      <c r="LLE3221" s="132"/>
      <c r="LLF3221" s="132"/>
      <c r="LLG3221" s="132"/>
      <c r="LLH3221" s="132"/>
      <c r="LLI3221" s="132"/>
      <c r="LLJ3221" s="132"/>
      <c r="LLK3221" s="132"/>
      <c r="LLL3221" s="132"/>
      <c r="LLM3221" s="132"/>
      <c r="LLN3221" s="132"/>
      <c r="LLO3221" s="132"/>
      <c r="LLP3221" s="132"/>
      <c r="LLQ3221" s="132"/>
      <c r="LLR3221" s="132"/>
      <c r="LLS3221" s="132"/>
      <c r="LLT3221" s="132"/>
      <c r="LLU3221" s="132"/>
      <c r="LLV3221" s="132"/>
      <c r="LLW3221" s="132"/>
      <c r="LLX3221" s="132"/>
      <c r="LLY3221" s="132"/>
      <c r="LLZ3221" s="132"/>
      <c r="LMA3221" s="132"/>
      <c r="LMB3221" s="132"/>
      <c r="LMC3221" s="132"/>
      <c r="LMD3221" s="132"/>
      <c r="LME3221" s="132"/>
      <c r="LMF3221" s="132"/>
      <c r="LMG3221" s="132"/>
      <c r="LMH3221" s="132"/>
      <c r="LMI3221" s="132"/>
      <c r="LMJ3221" s="132"/>
      <c r="LMK3221" s="132"/>
      <c r="LML3221" s="132"/>
      <c r="LMM3221" s="132"/>
      <c r="LMN3221" s="132"/>
      <c r="LMO3221" s="132"/>
      <c r="LMP3221" s="132"/>
      <c r="LMQ3221" s="132"/>
      <c r="LMR3221" s="132"/>
      <c r="LMS3221" s="132"/>
      <c r="LMT3221" s="132"/>
      <c r="LMU3221" s="132"/>
      <c r="LMV3221" s="132"/>
      <c r="LMW3221" s="132"/>
      <c r="LMX3221" s="132"/>
      <c r="LMY3221" s="132"/>
      <c r="LMZ3221" s="132"/>
      <c r="LNA3221" s="132"/>
      <c r="LNB3221" s="132"/>
      <c r="LNC3221" s="132"/>
      <c r="LND3221" s="132"/>
      <c r="LNE3221" s="132"/>
      <c r="LNF3221" s="132"/>
      <c r="LNG3221" s="132"/>
      <c r="LNH3221" s="132"/>
      <c r="LNI3221" s="132"/>
      <c r="LNJ3221" s="132"/>
      <c r="LNK3221" s="132"/>
      <c r="LNL3221" s="132"/>
      <c r="LNM3221" s="132"/>
      <c r="LNN3221" s="132"/>
      <c r="LNO3221" s="132"/>
      <c r="LNP3221" s="132"/>
      <c r="LNQ3221" s="132"/>
      <c r="LNR3221" s="132"/>
      <c r="LNS3221" s="132"/>
      <c r="LNT3221" s="132"/>
      <c r="LNU3221" s="132"/>
      <c r="LNV3221" s="132"/>
      <c r="LNW3221" s="132"/>
      <c r="LNX3221" s="132"/>
      <c r="LNY3221" s="132"/>
      <c r="LNZ3221" s="132"/>
      <c r="LOA3221" s="132"/>
      <c r="LOB3221" s="132"/>
      <c r="LOC3221" s="132"/>
      <c r="LOD3221" s="132"/>
      <c r="LOE3221" s="132"/>
      <c r="LOF3221" s="132"/>
      <c r="LOG3221" s="132"/>
      <c r="LOH3221" s="132"/>
      <c r="LOI3221" s="132"/>
      <c r="LOJ3221" s="132"/>
      <c r="LOK3221" s="132"/>
      <c r="LOL3221" s="132"/>
      <c r="LOM3221" s="132"/>
      <c r="LON3221" s="132"/>
      <c r="LOO3221" s="132"/>
      <c r="LOP3221" s="132"/>
      <c r="LOQ3221" s="132"/>
      <c r="LOR3221" s="132"/>
      <c r="LOS3221" s="132"/>
      <c r="LOT3221" s="132"/>
      <c r="LOU3221" s="132"/>
      <c r="LOV3221" s="132"/>
      <c r="LOW3221" s="132"/>
      <c r="LOX3221" s="132"/>
      <c r="LOY3221" s="132"/>
      <c r="LOZ3221" s="132"/>
      <c r="LPA3221" s="132"/>
      <c r="LPB3221" s="132"/>
      <c r="LPC3221" s="132"/>
      <c r="LPD3221" s="132"/>
      <c r="LPE3221" s="132"/>
      <c r="LPF3221" s="132"/>
      <c r="LPG3221" s="132"/>
      <c r="LPH3221" s="132"/>
      <c r="LPI3221" s="132"/>
      <c r="LPJ3221" s="132"/>
      <c r="LPK3221" s="132"/>
      <c r="LPL3221" s="132"/>
      <c r="LPM3221" s="132"/>
      <c r="LPN3221" s="132"/>
      <c r="LPO3221" s="132"/>
      <c r="LPP3221" s="132"/>
      <c r="LPQ3221" s="132"/>
      <c r="LPR3221" s="132"/>
      <c r="LPS3221" s="132"/>
      <c r="LPT3221" s="132"/>
      <c r="LPU3221" s="132"/>
      <c r="LPV3221" s="132"/>
      <c r="LPW3221" s="132"/>
      <c r="LPX3221" s="132"/>
      <c r="LPY3221" s="132"/>
      <c r="LPZ3221" s="132"/>
      <c r="LQA3221" s="132"/>
      <c r="LQB3221" s="132"/>
      <c r="LQC3221" s="132"/>
      <c r="LQD3221" s="132"/>
      <c r="LQE3221" s="132"/>
      <c r="LQF3221" s="132"/>
      <c r="LQG3221" s="132"/>
      <c r="LQH3221" s="132"/>
      <c r="LQI3221" s="132"/>
      <c r="LQJ3221" s="132"/>
      <c r="LQK3221" s="132"/>
      <c r="LQL3221" s="132"/>
      <c r="LQM3221" s="132"/>
      <c r="LQN3221" s="132"/>
      <c r="LQO3221" s="132"/>
      <c r="LQP3221" s="132"/>
      <c r="LQQ3221" s="132"/>
      <c r="LQR3221" s="132"/>
      <c r="LQS3221" s="132"/>
      <c r="LQT3221" s="132"/>
      <c r="LQU3221" s="132"/>
      <c r="LQV3221" s="132"/>
      <c r="LQW3221" s="132"/>
      <c r="LQX3221" s="132"/>
      <c r="LQY3221" s="132"/>
      <c r="LQZ3221" s="132"/>
      <c r="LRA3221" s="132"/>
      <c r="LRB3221" s="132"/>
      <c r="LRC3221" s="132"/>
      <c r="LRD3221" s="132"/>
      <c r="LRE3221" s="132"/>
      <c r="LRF3221" s="132"/>
      <c r="LRG3221" s="132"/>
      <c r="LRH3221" s="132"/>
      <c r="LRI3221" s="132"/>
      <c r="LRJ3221" s="132"/>
      <c r="LRK3221" s="132"/>
      <c r="LRL3221" s="132"/>
      <c r="LRM3221" s="132"/>
      <c r="LRN3221" s="132"/>
      <c r="LRO3221" s="132"/>
      <c r="LRP3221" s="132"/>
      <c r="LRQ3221" s="132"/>
      <c r="LRR3221" s="132"/>
      <c r="LRS3221" s="132"/>
      <c r="LRT3221" s="132"/>
      <c r="LRU3221" s="132"/>
      <c r="LRV3221" s="132"/>
      <c r="LRW3221" s="132"/>
      <c r="LRX3221" s="132"/>
      <c r="LRY3221" s="132"/>
      <c r="LRZ3221" s="132"/>
      <c r="LSA3221" s="132"/>
      <c r="LSB3221" s="132"/>
      <c r="LSC3221" s="132"/>
      <c r="LSD3221" s="132"/>
      <c r="LSE3221" s="132"/>
      <c r="LSF3221" s="132"/>
      <c r="LSG3221" s="132"/>
      <c r="LSH3221" s="132"/>
      <c r="LSI3221" s="132"/>
      <c r="LSJ3221" s="132"/>
      <c r="LSK3221" s="132"/>
      <c r="LSL3221" s="132"/>
      <c r="LSM3221" s="132"/>
      <c r="LSN3221" s="132"/>
      <c r="LSO3221" s="132"/>
      <c r="LSP3221" s="132"/>
      <c r="LSQ3221" s="132"/>
      <c r="LSR3221" s="132"/>
      <c r="LSS3221" s="132"/>
      <c r="LST3221" s="132"/>
      <c r="LSU3221" s="132"/>
      <c r="LSV3221" s="132"/>
      <c r="LSW3221" s="132"/>
      <c r="LSX3221" s="132"/>
      <c r="LSY3221" s="132"/>
      <c r="LSZ3221" s="132"/>
      <c r="LTA3221" s="132"/>
      <c r="LTB3221" s="132"/>
      <c r="LTC3221" s="132"/>
      <c r="LTD3221" s="132"/>
      <c r="LTE3221" s="132"/>
      <c r="LTF3221" s="132"/>
      <c r="LTG3221" s="132"/>
      <c r="LTH3221" s="132"/>
      <c r="LTI3221" s="132"/>
      <c r="LTJ3221" s="132"/>
      <c r="LTK3221" s="132"/>
      <c r="LTL3221" s="132"/>
      <c r="LTM3221" s="132"/>
      <c r="LTN3221" s="132"/>
      <c r="LTO3221" s="132"/>
      <c r="LTP3221" s="132"/>
      <c r="LTQ3221" s="132"/>
      <c r="LTR3221" s="132"/>
      <c r="LTS3221" s="132"/>
      <c r="LTT3221" s="132"/>
      <c r="LTU3221" s="132"/>
      <c r="LTV3221" s="132"/>
      <c r="LTW3221" s="132"/>
      <c r="LTX3221" s="132"/>
      <c r="LTY3221" s="132"/>
      <c r="LTZ3221" s="132"/>
      <c r="LUA3221" s="132"/>
      <c r="LUB3221" s="132"/>
      <c r="LUC3221" s="132"/>
      <c r="LUD3221" s="132"/>
      <c r="LUE3221" s="132"/>
      <c r="LUF3221" s="132"/>
      <c r="LUG3221" s="132"/>
      <c r="LUH3221" s="132"/>
      <c r="LUI3221" s="132"/>
      <c r="LUJ3221" s="132"/>
      <c r="LUK3221" s="132"/>
      <c r="LUL3221" s="132"/>
      <c r="LUM3221" s="132"/>
      <c r="LUN3221" s="132"/>
      <c r="LUO3221" s="132"/>
      <c r="LUP3221" s="132"/>
      <c r="LUQ3221" s="132"/>
      <c r="LUR3221" s="132"/>
      <c r="LUS3221" s="132"/>
      <c r="LUT3221" s="132"/>
      <c r="LUU3221" s="132"/>
      <c r="LUV3221" s="132"/>
      <c r="LUW3221" s="132"/>
      <c r="LUX3221" s="132"/>
      <c r="LUY3221" s="132"/>
      <c r="LUZ3221" s="132"/>
      <c r="LVA3221" s="132"/>
      <c r="LVB3221" s="132"/>
      <c r="LVC3221" s="132"/>
      <c r="LVD3221" s="132"/>
      <c r="LVE3221" s="132"/>
      <c r="LVF3221" s="132"/>
      <c r="LVG3221" s="132"/>
      <c r="LVH3221" s="132"/>
      <c r="LVI3221" s="132"/>
      <c r="LVJ3221" s="132"/>
      <c r="LVK3221" s="132"/>
      <c r="LVL3221" s="132"/>
      <c r="LVM3221" s="132"/>
      <c r="LVN3221" s="132"/>
      <c r="LVO3221" s="132"/>
      <c r="LVP3221" s="132"/>
      <c r="LVQ3221" s="132"/>
      <c r="LVR3221" s="132"/>
      <c r="LVS3221" s="132"/>
      <c r="LVT3221" s="132"/>
      <c r="LVU3221" s="132"/>
      <c r="LVV3221" s="132"/>
      <c r="LVW3221" s="132"/>
      <c r="LVX3221" s="132"/>
      <c r="LVY3221" s="132"/>
      <c r="LVZ3221" s="132"/>
      <c r="LWA3221" s="132"/>
      <c r="LWB3221" s="132"/>
      <c r="LWC3221" s="132"/>
      <c r="LWD3221" s="132"/>
      <c r="LWE3221" s="132"/>
      <c r="LWF3221" s="132"/>
      <c r="LWG3221" s="132"/>
      <c r="LWH3221" s="132"/>
      <c r="LWI3221" s="132"/>
      <c r="LWJ3221" s="132"/>
      <c r="LWK3221" s="132"/>
      <c r="LWL3221" s="132"/>
      <c r="LWM3221" s="132"/>
      <c r="LWN3221" s="132"/>
      <c r="LWO3221" s="132"/>
      <c r="LWP3221" s="132"/>
      <c r="LWQ3221" s="132"/>
      <c r="LWR3221" s="132"/>
      <c r="LWS3221" s="132"/>
      <c r="LWT3221" s="132"/>
      <c r="LWU3221" s="132"/>
      <c r="LWV3221" s="132"/>
      <c r="LWW3221" s="132"/>
      <c r="LWX3221" s="132"/>
      <c r="LWY3221" s="132"/>
      <c r="LWZ3221" s="132"/>
      <c r="LXA3221" s="132"/>
      <c r="LXB3221" s="132"/>
      <c r="LXC3221" s="132"/>
      <c r="LXD3221" s="132"/>
      <c r="LXE3221" s="132"/>
      <c r="LXF3221" s="132"/>
      <c r="LXG3221" s="132"/>
      <c r="LXH3221" s="132"/>
      <c r="LXI3221" s="132"/>
      <c r="LXJ3221" s="132"/>
      <c r="LXK3221" s="132"/>
      <c r="LXL3221" s="132"/>
      <c r="LXM3221" s="132"/>
      <c r="LXN3221" s="132"/>
      <c r="LXO3221" s="132"/>
      <c r="LXP3221" s="132"/>
      <c r="LXQ3221" s="132"/>
      <c r="LXR3221" s="132"/>
      <c r="LXS3221" s="132"/>
      <c r="LXT3221" s="132"/>
      <c r="LXU3221" s="132"/>
      <c r="LXV3221" s="132"/>
      <c r="LXW3221" s="132"/>
      <c r="LXX3221" s="132"/>
      <c r="LXY3221" s="132"/>
      <c r="LXZ3221" s="132"/>
      <c r="LYA3221" s="132"/>
      <c r="LYB3221" s="132"/>
      <c r="LYC3221" s="132"/>
      <c r="LYD3221" s="132"/>
      <c r="LYE3221" s="132"/>
      <c r="LYF3221" s="132"/>
      <c r="LYG3221" s="132"/>
      <c r="LYH3221" s="132"/>
      <c r="LYI3221" s="132"/>
      <c r="LYJ3221" s="132"/>
      <c r="LYK3221" s="132"/>
      <c r="LYL3221" s="132"/>
      <c r="LYM3221" s="132"/>
      <c r="LYN3221" s="132"/>
      <c r="LYO3221" s="132"/>
      <c r="LYP3221" s="132"/>
      <c r="LYQ3221" s="132"/>
      <c r="LYR3221" s="132"/>
      <c r="LYS3221" s="132"/>
      <c r="LYT3221" s="132"/>
      <c r="LYU3221" s="132"/>
      <c r="LYV3221" s="132"/>
      <c r="LYW3221" s="132"/>
      <c r="LYX3221" s="132"/>
      <c r="LYY3221" s="132"/>
      <c r="LYZ3221" s="132"/>
      <c r="LZA3221" s="132"/>
      <c r="LZB3221" s="132"/>
      <c r="LZC3221" s="132"/>
      <c r="LZD3221" s="132"/>
      <c r="LZE3221" s="132"/>
      <c r="LZF3221" s="132"/>
      <c r="LZG3221" s="132"/>
      <c r="LZH3221" s="132"/>
      <c r="LZI3221" s="132"/>
      <c r="LZJ3221" s="132"/>
      <c r="LZK3221" s="132"/>
      <c r="LZL3221" s="132"/>
      <c r="LZM3221" s="132"/>
      <c r="LZN3221" s="132"/>
      <c r="LZO3221" s="132"/>
      <c r="LZP3221" s="132"/>
      <c r="LZQ3221" s="132"/>
      <c r="LZR3221" s="132"/>
      <c r="LZS3221" s="132"/>
      <c r="LZT3221" s="132"/>
      <c r="LZU3221" s="132"/>
      <c r="LZV3221" s="132"/>
      <c r="LZW3221" s="132"/>
      <c r="LZX3221" s="132"/>
      <c r="LZY3221" s="132"/>
      <c r="LZZ3221" s="132"/>
      <c r="MAA3221" s="132"/>
      <c r="MAB3221" s="132"/>
      <c r="MAC3221" s="132"/>
      <c r="MAD3221" s="132"/>
      <c r="MAE3221" s="132"/>
      <c r="MAF3221" s="132"/>
      <c r="MAG3221" s="132"/>
      <c r="MAH3221" s="132"/>
      <c r="MAI3221" s="132"/>
      <c r="MAJ3221" s="132"/>
      <c r="MAK3221" s="132"/>
      <c r="MAL3221" s="132"/>
      <c r="MAM3221" s="132"/>
      <c r="MAN3221" s="132"/>
      <c r="MAO3221" s="132"/>
      <c r="MAP3221" s="132"/>
      <c r="MAQ3221" s="132"/>
      <c r="MAR3221" s="132"/>
      <c r="MAS3221" s="132"/>
      <c r="MAT3221" s="132"/>
      <c r="MAU3221" s="132"/>
      <c r="MAV3221" s="132"/>
      <c r="MAW3221" s="132"/>
      <c r="MAX3221" s="132"/>
      <c r="MAY3221" s="132"/>
      <c r="MAZ3221" s="132"/>
      <c r="MBA3221" s="132"/>
      <c r="MBB3221" s="132"/>
      <c r="MBC3221" s="132"/>
      <c r="MBD3221" s="132"/>
      <c r="MBE3221" s="132"/>
      <c r="MBF3221" s="132"/>
      <c r="MBG3221" s="132"/>
      <c r="MBH3221" s="132"/>
      <c r="MBI3221" s="132"/>
      <c r="MBJ3221" s="132"/>
      <c r="MBK3221" s="132"/>
      <c r="MBL3221" s="132"/>
      <c r="MBM3221" s="132"/>
      <c r="MBN3221" s="132"/>
      <c r="MBO3221" s="132"/>
      <c r="MBP3221" s="132"/>
      <c r="MBQ3221" s="132"/>
      <c r="MBR3221" s="132"/>
      <c r="MBS3221" s="132"/>
      <c r="MBT3221" s="132"/>
      <c r="MBU3221" s="132"/>
      <c r="MBV3221" s="132"/>
      <c r="MBW3221" s="132"/>
      <c r="MBX3221" s="132"/>
      <c r="MBY3221" s="132"/>
      <c r="MBZ3221" s="132"/>
      <c r="MCA3221" s="132"/>
      <c r="MCB3221" s="132"/>
      <c r="MCC3221" s="132"/>
      <c r="MCD3221" s="132"/>
      <c r="MCE3221" s="132"/>
      <c r="MCF3221" s="132"/>
      <c r="MCG3221" s="132"/>
      <c r="MCH3221" s="132"/>
      <c r="MCI3221" s="132"/>
      <c r="MCJ3221" s="132"/>
      <c r="MCK3221" s="132"/>
      <c r="MCL3221" s="132"/>
      <c r="MCM3221" s="132"/>
      <c r="MCN3221" s="132"/>
      <c r="MCO3221" s="132"/>
      <c r="MCP3221" s="132"/>
      <c r="MCQ3221" s="132"/>
      <c r="MCR3221" s="132"/>
      <c r="MCS3221" s="132"/>
      <c r="MCT3221" s="132"/>
      <c r="MCU3221" s="132"/>
      <c r="MCV3221" s="132"/>
      <c r="MCW3221" s="132"/>
      <c r="MCX3221" s="132"/>
      <c r="MCY3221" s="132"/>
      <c r="MCZ3221" s="132"/>
      <c r="MDA3221" s="132"/>
      <c r="MDB3221" s="132"/>
      <c r="MDC3221" s="132"/>
      <c r="MDD3221" s="132"/>
      <c r="MDE3221" s="132"/>
      <c r="MDF3221" s="132"/>
      <c r="MDG3221" s="132"/>
      <c r="MDH3221" s="132"/>
      <c r="MDI3221" s="132"/>
      <c r="MDJ3221" s="132"/>
      <c r="MDK3221" s="132"/>
      <c r="MDL3221" s="132"/>
      <c r="MDM3221" s="132"/>
      <c r="MDN3221" s="132"/>
      <c r="MDO3221" s="132"/>
      <c r="MDP3221" s="132"/>
      <c r="MDQ3221" s="132"/>
      <c r="MDR3221" s="132"/>
      <c r="MDS3221" s="132"/>
      <c r="MDT3221" s="132"/>
      <c r="MDU3221" s="132"/>
      <c r="MDV3221" s="132"/>
      <c r="MDW3221" s="132"/>
      <c r="MDX3221" s="132"/>
      <c r="MDY3221" s="132"/>
      <c r="MDZ3221" s="132"/>
      <c r="MEA3221" s="132"/>
      <c r="MEB3221" s="132"/>
      <c r="MEC3221" s="132"/>
      <c r="MED3221" s="132"/>
      <c r="MEE3221" s="132"/>
      <c r="MEF3221" s="132"/>
      <c r="MEG3221" s="132"/>
      <c r="MEH3221" s="132"/>
      <c r="MEI3221" s="132"/>
      <c r="MEJ3221" s="132"/>
      <c r="MEK3221" s="132"/>
      <c r="MEL3221" s="132"/>
      <c r="MEM3221" s="132"/>
      <c r="MEN3221" s="132"/>
      <c r="MEO3221" s="132"/>
      <c r="MEP3221" s="132"/>
      <c r="MEQ3221" s="132"/>
      <c r="MER3221" s="132"/>
      <c r="MES3221" s="132"/>
      <c r="MET3221" s="132"/>
      <c r="MEU3221" s="132"/>
      <c r="MEV3221" s="132"/>
      <c r="MEW3221" s="132"/>
      <c r="MEX3221" s="132"/>
      <c r="MEY3221" s="132"/>
      <c r="MEZ3221" s="132"/>
      <c r="MFA3221" s="132"/>
      <c r="MFB3221" s="132"/>
      <c r="MFC3221" s="132"/>
      <c r="MFD3221" s="132"/>
      <c r="MFE3221" s="132"/>
      <c r="MFF3221" s="132"/>
      <c r="MFG3221" s="132"/>
      <c r="MFH3221" s="132"/>
      <c r="MFI3221" s="132"/>
      <c r="MFJ3221" s="132"/>
      <c r="MFK3221" s="132"/>
      <c r="MFL3221" s="132"/>
      <c r="MFM3221" s="132"/>
      <c r="MFN3221" s="132"/>
      <c r="MFO3221" s="132"/>
      <c r="MFP3221" s="132"/>
      <c r="MFQ3221" s="132"/>
      <c r="MFR3221" s="132"/>
      <c r="MFS3221" s="132"/>
      <c r="MFT3221" s="132"/>
      <c r="MFU3221" s="132"/>
      <c r="MFV3221" s="132"/>
      <c r="MFW3221" s="132"/>
      <c r="MFX3221" s="132"/>
      <c r="MFY3221" s="132"/>
      <c r="MFZ3221" s="132"/>
      <c r="MGA3221" s="132"/>
      <c r="MGB3221" s="132"/>
      <c r="MGC3221" s="132"/>
      <c r="MGD3221" s="132"/>
      <c r="MGE3221" s="132"/>
      <c r="MGF3221" s="132"/>
      <c r="MGG3221" s="132"/>
      <c r="MGH3221" s="132"/>
      <c r="MGI3221" s="132"/>
      <c r="MGJ3221" s="132"/>
      <c r="MGK3221" s="132"/>
      <c r="MGL3221" s="132"/>
      <c r="MGM3221" s="132"/>
      <c r="MGN3221" s="132"/>
      <c r="MGO3221" s="132"/>
      <c r="MGP3221" s="132"/>
      <c r="MGQ3221" s="132"/>
      <c r="MGR3221" s="132"/>
      <c r="MGS3221" s="132"/>
      <c r="MGT3221" s="132"/>
      <c r="MGU3221" s="132"/>
      <c r="MGV3221" s="132"/>
      <c r="MGW3221" s="132"/>
      <c r="MGX3221" s="132"/>
      <c r="MGY3221" s="132"/>
      <c r="MGZ3221" s="132"/>
      <c r="MHA3221" s="132"/>
      <c r="MHB3221" s="132"/>
      <c r="MHC3221" s="132"/>
      <c r="MHD3221" s="132"/>
      <c r="MHE3221" s="132"/>
      <c r="MHF3221" s="132"/>
      <c r="MHG3221" s="132"/>
      <c r="MHH3221" s="132"/>
      <c r="MHI3221" s="132"/>
      <c r="MHJ3221" s="132"/>
      <c r="MHK3221" s="132"/>
      <c r="MHL3221" s="132"/>
      <c r="MHM3221" s="132"/>
      <c r="MHN3221" s="132"/>
      <c r="MHO3221" s="132"/>
      <c r="MHP3221" s="132"/>
      <c r="MHQ3221" s="132"/>
      <c r="MHR3221" s="132"/>
      <c r="MHS3221" s="132"/>
      <c r="MHT3221" s="132"/>
      <c r="MHU3221" s="132"/>
      <c r="MHV3221" s="132"/>
      <c r="MHW3221" s="132"/>
      <c r="MHX3221" s="132"/>
      <c r="MHY3221" s="132"/>
      <c r="MHZ3221" s="132"/>
      <c r="MIA3221" s="132"/>
      <c r="MIB3221" s="132"/>
      <c r="MIC3221" s="132"/>
      <c r="MID3221" s="132"/>
      <c r="MIE3221" s="132"/>
      <c r="MIF3221" s="132"/>
      <c r="MIG3221" s="132"/>
      <c r="MIH3221" s="132"/>
      <c r="MII3221" s="132"/>
      <c r="MIJ3221" s="132"/>
      <c r="MIK3221" s="132"/>
      <c r="MIL3221" s="132"/>
      <c r="MIM3221" s="132"/>
      <c r="MIN3221" s="132"/>
      <c r="MIO3221" s="132"/>
      <c r="MIP3221" s="132"/>
      <c r="MIQ3221" s="132"/>
      <c r="MIR3221" s="132"/>
      <c r="MIS3221" s="132"/>
      <c r="MIT3221" s="132"/>
      <c r="MIU3221" s="132"/>
      <c r="MIV3221" s="132"/>
      <c r="MIW3221" s="132"/>
      <c r="MIX3221" s="132"/>
      <c r="MIY3221" s="132"/>
      <c r="MIZ3221" s="132"/>
      <c r="MJA3221" s="132"/>
      <c r="MJB3221" s="132"/>
      <c r="MJC3221" s="132"/>
      <c r="MJD3221" s="132"/>
      <c r="MJE3221" s="132"/>
      <c r="MJF3221" s="132"/>
      <c r="MJG3221" s="132"/>
      <c r="MJH3221" s="132"/>
      <c r="MJI3221" s="132"/>
      <c r="MJJ3221" s="132"/>
      <c r="MJK3221" s="132"/>
      <c r="MJL3221" s="132"/>
      <c r="MJM3221" s="132"/>
      <c r="MJN3221" s="132"/>
      <c r="MJO3221" s="132"/>
      <c r="MJP3221" s="132"/>
      <c r="MJQ3221" s="132"/>
      <c r="MJR3221" s="132"/>
      <c r="MJS3221" s="132"/>
      <c r="MJT3221" s="132"/>
      <c r="MJU3221" s="132"/>
      <c r="MJV3221" s="132"/>
      <c r="MJW3221" s="132"/>
      <c r="MJX3221" s="132"/>
      <c r="MJY3221" s="132"/>
      <c r="MJZ3221" s="132"/>
      <c r="MKA3221" s="132"/>
      <c r="MKB3221" s="132"/>
      <c r="MKC3221" s="132"/>
      <c r="MKD3221" s="132"/>
      <c r="MKE3221" s="132"/>
      <c r="MKF3221" s="132"/>
      <c r="MKG3221" s="132"/>
      <c r="MKH3221" s="132"/>
      <c r="MKI3221" s="132"/>
      <c r="MKJ3221" s="132"/>
      <c r="MKK3221" s="132"/>
      <c r="MKL3221" s="132"/>
      <c r="MKM3221" s="132"/>
      <c r="MKN3221" s="132"/>
      <c r="MKO3221" s="132"/>
      <c r="MKP3221" s="132"/>
      <c r="MKQ3221" s="132"/>
      <c r="MKR3221" s="132"/>
      <c r="MKS3221" s="132"/>
      <c r="MKT3221" s="132"/>
      <c r="MKU3221" s="132"/>
      <c r="MKV3221" s="132"/>
      <c r="MKW3221" s="132"/>
      <c r="MKX3221" s="132"/>
      <c r="MKY3221" s="132"/>
      <c r="MKZ3221" s="132"/>
      <c r="MLA3221" s="132"/>
      <c r="MLB3221" s="132"/>
      <c r="MLC3221" s="132"/>
      <c r="MLD3221" s="132"/>
      <c r="MLE3221" s="132"/>
      <c r="MLF3221" s="132"/>
      <c r="MLG3221" s="132"/>
      <c r="MLH3221" s="132"/>
      <c r="MLI3221" s="132"/>
      <c r="MLJ3221" s="132"/>
      <c r="MLK3221" s="132"/>
      <c r="MLL3221" s="132"/>
      <c r="MLM3221" s="132"/>
      <c r="MLN3221" s="132"/>
      <c r="MLO3221" s="132"/>
      <c r="MLP3221" s="132"/>
      <c r="MLQ3221" s="132"/>
      <c r="MLR3221" s="132"/>
      <c r="MLS3221" s="132"/>
      <c r="MLT3221" s="132"/>
      <c r="MLU3221" s="132"/>
      <c r="MLV3221" s="132"/>
      <c r="MLW3221" s="132"/>
      <c r="MLX3221" s="132"/>
      <c r="MLY3221" s="132"/>
      <c r="MLZ3221" s="132"/>
      <c r="MMA3221" s="132"/>
      <c r="MMB3221" s="132"/>
      <c r="MMC3221" s="132"/>
      <c r="MMD3221" s="132"/>
      <c r="MME3221" s="132"/>
      <c r="MMF3221" s="132"/>
      <c r="MMG3221" s="132"/>
      <c r="MMH3221" s="132"/>
      <c r="MMI3221" s="132"/>
      <c r="MMJ3221" s="132"/>
      <c r="MMK3221" s="132"/>
      <c r="MML3221" s="132"/>
      <c r="MMM3221" s="132"/>
      <c r="MMN3221" s="132"/>
      <c r="MMO3221" s="132"/>
      <c r="MMP3221" s="132"/>
      <c r="MMQ3221" s="132"/>
      <c r="MMR3221" s="132"/>
      <c r="MMS3221" s="132"/>
      <c r="MMT3221" s="132"/>
      <c r="MMU3221" s="132"/>
      <c r="MMV3221" s="132"/>
      <c r="MMW3221" s="132"/>
      <c r="MMX3221" s="132"/>
      <c r="MMY3221" s="132"/>
      <c r="MMZ3221" s="132"/>
      <c r="MNA3221" s="132"/>
      <c r="MNB3221" s="132"/>
      <c r="MNC3221" s="132"/>
      <c r="MND3221" s="132"/>
      <c r="MNE3221" s="132"/>
      <c r="MNF3221" s="132"/>
      <c r="MNG3221" s="132"/>
      <c r="MNH3221" s="132"/>
      <c r="MNI3221" s="132"/>
      <c r="MNJ3221" s="132"/>
      <c r="MNK3221" s="132"/>
      <c r="MNL3221" s="132"/>
      <c r="MNM3221" s="132"/>
      <c r="MNN3221" s="132"/>
      <c r="MNO3221" s="132"/>
      <c r="MNP3221" s="132"/>
      <c r="MNQ3221" s="132"/>
      <c r="MNR3221" s="132"/>
      <c r="MNS3221" s="132"/>
      <c r="MNT3221" s="132"/>
      <c r="MNU3221" s="132"/>
      <c r="MNV3221" s="132"/>
      <c r="MNW3221" s="132"/>
      <c r="MNX3221" s="132"/>
      <c r="MNY3221" s="132"/>
      <c r="MNZ3221" s="132"/>
      <c r="MOA3221" s="132"/>
      <c r="MOB3221" s="132"/>
      <c r="MOC3221" s="132"/>
      <c r="MOD3221" s="132"/>
      <c r="MOE3221" s="132"/>
      <c r="MOF3221" s="132"/>
      <c r="MOG3221" s="132"/>
      <c r="MOH3221" s="132"/>
      <c r="MOI3221" s="132"/>
      <c r="MOJ3221" s="132"/>
      <c r="MOK3221" s="132"/>
      <c r="MOL3221" s="132"/>
      <c r="MOM3221" s="132"/>
      <c r="MON3221" s="132"/>
      <c r="MOO3221" s="132"/>
      <c r="MOP3221" s="132"/>
      <c r="MOQ3221" s="132"/>
      <c r="MOR3221" s="132"/>
      <c r="MOS3221" s="132"/>
      <c r="MOT3221" s="132"/>
      <c r="MOU3221" s="132"/>
      <c r="MOV3221" s="132"/>
      <c r="MOW3221" s="132"/>
      <c r="MOX3221" s="132"/>
      <c r="MOY3221" s="132"/>
      <c r="MOZ3221" s="132"/>
      <c r="MPA3221" s="132"/>
      <c r="MPB3221" s="132"/>
      <c r="MPC3221" s="132"/>
      <c r="MPD3221" s="132"/>
      <c r="MPE3221" s="132"/>
      <c r="MPF3221" s="132"/>
      <c r="MPG3221" s="132"/>
      <c r="MPH3221" s="132"/>
      <c r="MPI3221" s="132"/>
      <c r="MPJ3221" s="132"/>
      <c r="MPK3221" s="132"/>
      <c r="MPL3221" s="132"/>
      <c r="MPM3221" s="132"/>
      <c r="MPN3221" s="132"/>
      <c r="MPO3221" s="132"/>
      <c r="MPP3221" s="132"/>
      <c r="MPQ3221" s="132"/>
      <c r="MPR3221" s="132"/>
      <c r="MPS3221" s="132"/>
      <c r="MPT3221" s="132"/>
      <c r="MPU3221" s="132"/>
      <c r="MPV3221" s="132"/>
      <c r="MPW3221" s="132"/>
      <c r="MPX3221" s="132"/>
      <c r="MPY3221" s="132"/>
      <c r="MPZ3221" s="132"/>
      <c r="MQA3221" s="132"/>
      <c r="MQB3221" s="132"/>
      <c r="MQC3221" s="132"/>
      <c r="MQD3221" s="132"/>
      <c r="MQE3221" s="132"/>
      <c r="MQF3221" s="132"/>
      <c r="MQG3221" s="132"/>
      <c r="MQH3221" s="132"/>
      <c r="MQI3221" s="132"/>
      <c r="MQJ3221" s="132"/>
      <c r="MQK3221" s="132"/>
      <c r="MQL3221" s="132"/>
      <c r="MQM3221" s="132"/>
      <c r="MQN3221" s="132"/>
      <c r="MQO3221" s="132"/>
      <c r="MQP3221" s="132"/>
      <c r="MQQ3221" s="132"/>
      <c r="MQR3221" s="132"/>
      <c r="MQS3221" s="132"/>
      <c r="MQT3221" s="132"/>
      <c r="MQU3221" s="132"/>
      <c r="MQV3221" s="132"/>
      <c r="MQW3221" s="132"/>
      <c r="MQX3221" s="132"/>
      <c r="MQY3221" s="132"/>
      <c r="MQZ3221" s="132"/>
      <c r="MRA3221" s="132"/>
      <c r="MRB3221" s="132"/>
      <c r="MRC3221" s="132"/>
      <c r="MRD3221" s="132"/>
      <c r="MRE3221" s="132"/>
      <c r="MRF3221" s="132"/>
      <c r="MRG3221" s="132"/>
      <c r="MRH3221" s="132"/>
      <c r="MRI3221" s="132"/>
      <c r="MRJ3221" s="132"/>
      <c r="MRK3221" s="132"/>
      <c r="MRL3221" s="132"/>
      <c r="MRM3221" s="132"/>
      <c r="MRN3221" s="132"/>
      <c r="MRO3221" s="132"/>
      <c r="MRP3221" s="132"/>
      <c r="MRQ3221" s="132"/>
      <c r="MRR3221" s="132"/>
      <c r="MRS3221" s="132"/>
      <c r="MRT3221" s="132"/>
      <c r="MRU3221" s="132"/>
      <c r="MRV3221" s="132"/>
      <c r="MRW3221" s="132"/>
      <c r="MRX3221" s="132"/>
      <c r="MRY3221" s="132"/>
      <c r="MRZ3221" s="132"/>
      <c r="MSA3221" s="132"/>
      <c r="MSB3221" s="132"/>
      <c r="MSC3221" s="132"/>
      <c r="MSD3221" s="132"/>
      <c r="MSE3221" s="132"/>
      <c r="MSF3221" s="132"/>
      <c r="MSG3221" s="132"/>
      <c r="MSH3221" s="132"/>
      <c r="MSI3221" s="132"/>
      <c r="MSJ3221" s="132"/>
      <c r="MSK3221" s="132"/>
      <c r="MSL3221" s="132"/>
      <c r="MSM3221" s="132"/>
      <c r="MSN3221" s="132"/>
      <c r="MSO3221" s="132"/>
      <c r="MSP3221" s="132"/>
      <c r="MSQ3221" s="132"/>
      <c r="MSR3221" s="132"/>
      <c r="MSS3221" s="132"/>
      <c r="MST3221" s="132"/>
      <c r="MSU3221" s="132"/>
      <c r="MSV3221" s="132"/>
      <c r="MSW3221" s="132"/>
      <c r="MSX3221" s="132"/>
      <c r="MSY3221" s="132"/>
      <c r="MSZ3221" s="132"/>
      <c r="MTA3221" s="132"/>
      <c r="MTB3221" s="132"/>
      <c r="MTC3221" s="132"/>
      <c r="MTD3221" s="132"/>
      <c r="MTE3221" s="132"/>
      <c r="MTF3221" s="132"/>
      <c r="MTG3221" s="132"/>
      <c r="MTH3221" s="132"/>
      <c r="MTI3221" s="132"/>
      <c r="MTJ3221" s="132"/>
      <c r="MTK3221" s="132"/>
      <c r="MTL3221" s="132"/>
      <c r="MTM3221" s="132"/>
      <c r="MTN3221" s="132"/>
      <c r="MTO3221" s="132"/>
      <c r="MTP3221" s="132"/>
      <c r="MTQ3221" s="132"/>
      <c r="MTR3221" s="132"/>
      <c r="MTS3221" s="132"/>
      <c r="MTT3221" s="132"/>
      <c r="MTU3221" s="132"/>
      <c r="MTV3221" s="132"/>
      <c r="MTW3221" s="132"/>
      <c r="MTX3221" s="132"/>
      <c r="MTY3221" s="132"/>
      <c r="MTZ3221" s="132"/>
      <c r="MUA3221" s="132"/>
      <c r="MUB3221" s="132"/>
      <c r="MUC3221" s="132"/>
      <c r="MUD3221" s="132"/>
      <c r="MUE3221" s="132"/>
      <c r="MUF3221" s="132"/>
      <c r="MUG3221" s="132"/>
      <c r="MUH3221" s="132"/>
      <c r="MUI3221" s="132"/>
      <c r="MUJ3221" s="132"/>
      <c r="MUK3221" s="132"/>
      <c r="MUL3221" s="132"/>
      <c r="MUM3221" s="132"/>
      <c r="MUN3221" s="132"/>
      <c r="MUO3221" s="132"/>
      <c r="MUP3221" s="132"/>
      <c r="MUQ3221" s="132"/>
      <c r="MUR3221" s="132"/>
      <c r="MUS3221" s="132"/>
      <c r="MUT3221" s="132"/>
      <c r="MUU3221" s="132"/>
      <c r="MUV3221" s="132"/>
      <c r="MUW3221" s="132"/>
      <c r="MUX3221" s="132"/>
      <c r="MUY3221" s="132"/>
      <c r="MUZ3221" s="132"/>
      <c r="MVA3221" s="132"/>
      <c r="MVB3221" s="132"/>
      <c r="MVC3221" s="132"/>
      <c r="MVD3221" s="132"/>
      <c r="MVE3221" s="132"/>
      <c r="MVF3221" s="132"/>
      <c r="MVG3221" s="132"/>
      <c r="MVH3221" s="132"/>
      <c r="MVI3221" s="132"/>
      <c r="MVJ3221" s="132"/>
      <c r="MVK3221" s="132"/>
      <c r="MVL3221" s="132"/>
      <c r="MVM3221" s="132"/>
      <c r="MVN3221" s="132"/>
      <c r="MVO3221" s="132"/>
      <c r="MVP3221" s="132"/>
      <c r="MVQ3221" s="132"/>
      <c r="MVR3221" s="132"/>
      <c r="MVS3221" s="132"/>
      <c r="MVT3221" s="132"/>
      <c r="MVU3221" s="132"/>
      <c r="MVV3221" s="132"/>
      <c r="MVW3221" s="132"/>
      <c r="MVX3221" s="132"/>
      <c r="MVY3221" s="132"/>
      <c r="MVZ3221" s="132"/>
      <c r="MWA3221" s="132"/>
      <c r="MWB3221" s="132"/>
      <c r="MWC3221" s="132"/>
      <c r="MWD3221" s="132"/>
      <c r="MWE3221" s="132"/>
      <c r="MWF3221" s="132"/>
      <c r="MWG3221" s="132"/>
      <c r="MWH3221" s="132"/>
      <c r="MWI3221" s="132"/>
      <c r="MWJ3221" s="132"/>
      <c r="MWK3221" s="132"/>
      <c r="MWL3221" s="132"/>
      <c r="MWM3221" s="132"/>
      <c r="MWN3221" s="132"/>
      <c r="MWO3221" s="132"/>
      <c r="MWP3221" s="132"/>
      <c r="MWQ3221" s="132"/>
      <c r="MWR3221" s="132"/>
      <c r="MWS3221" s="132"/>
      <c r="MWT3221" s="132"/>
      <c r="MWU3221" s="132"/>
      <c r="MWV3221" s="132"/>
      <c r="MWW3221" s="132"/>
      <c r="MWX3221" s="132"/>
      <c r="MWY3221" s="132"/>
      <c r="MWZ3221" s="132"/>
      <c r="MXA3221" s="132"/>
      <c r="MXB3221" s="132"/>
      <c r="MXC3221" s="132"/>
      <c r="MXD3221" s="132"/>
      <c r="MXE3221" s="132"/>
      <c r="MXF3221" s="132"/>
      <c r="MXG3221" s="132"/>
      <c r="MXH3221" s="132"/>
      <c r="MXI3221" s="132"/>
      <c r="MXJ3221" s="132"/>
      <c r="MXK3221" s="132"/>
      <c r="MXL3221" s="132"/>
      <c r="MXM3221" s="132"/>
      <c r="MXN3221" s="132"/>
      <c r="MXO3221" s="132"/>
      <c r="MXP3221" s="132"/>
      <c r="MXQ3221" s="132"/>
      <c r="MXR3221" s="132"/>
      <c r="MXS3221" s="132"/>
      <c r="MXT3221" s="132"/>
      <c r="MXU3221" s="132"/>
      <c r="MXV3221" s="132"/>
      <c r="MXW3221" s="132"/>
      <c r="MXX3221" s="132"/>
      <c r="MXY3221" s="132"/>
      <c r="MXZ3221" s="132"/>
      <c r="MYA3221" s="132"/>
      <c r="MYB3221" s="132"/>
      <c r="MYC3221" s="132"/>
      <c r="MYD3221" s="132"/>
      <c r="MYE3221" s="132"/>
      <c r="MYF3221" s="132"/>
      <c r="MYG3221" s="132"/>
      <c r="MYH3221" s="132"/>
      <c r="MYI3221" s="132"/>
      <c r="MYJ3221" s="132"/>
      <c r="MYK3221" s="132"/>
      <c r="MYL3221" s="132"/>
      <c r="MYM3221" s="132"/>
      <c r="MYN3221" s="132"/>
      <c r="MYO3221" s="132"/>
      <c r="MYP3221" s="132"/>
      <c r="MYQ3221" s="132"/>
      <c r="MYR3221" s="132"/>
      <c r="MYS3221" s="132"/>
      <c r="MYT3221" s="132"/>
      <c r="MYU3221" s="132"/>
      <c r="MYV3221" s="132"/>
      <c r="MYW3221" s="132"/>
      <c r="MYX3221" s="132"/>
      <c r="MYY3221" s="132"/>
      <c r="MYZ3221" s="132"/>
      <c r="MZA3221" s="132"/>
      <c r="MZB3221" s="132"/>
      <c r="MZC3221" s="132"/>
      <c r="MZD3221" s="132"/>
      <c r="MZE3221" s="132"/>
      <c r="MZF3221" s="132"/>
      <c r="MZG3221" s="132"/>
      <c r="MZH3221" s="132"/>
      <c r="MZI3221" s="132"/>
      <c r="MZJ3221" s="132"/>
      <c r="MZK3221" s="132"/>
      <c r="MZL3221" s="132"/>
      <c r="MZM3221" s="132"/>
      <c r="MZN3221" s="132"/>
      <c r="MZO3221" s="132"/>
      <c r="MZP3221" s="132"/>
      <c r="MZQ3221" s="132"/>
      <c r="MZR3221" s="132"/>
      <c r="MZS3221" s="132"/>
      <c r="MZT3221" s="132"/>
      <c r="MZU3221" s="132"/>
      <c r="MZV3221" s="132"/>
      <c r="MZW3221" s="132"/>
      <c r="MZX3221" s="132"/>
      <c r="MZY3221" s="132"/>
      <c r="MZZ3221" s="132"/>
      <c r="NAA3221" s="132"/>
      <c r="NAB3221" s="132"/>
      <c r="NAC3221" s="132"/>
      <c r="NAD3221" s="132"/>
      <c r="NAE3221" s="132"/>
      <c r="NAF3221" s="132"/>
      <c r="NAG3221" s="132"/>
      <c r="NAH3221" s="132"/>
      <c r="NAI3221" s="132"/>
      <c r="NAJ3221" s="132"/>
      <c r="NAK3221" s="132"/>
      <c r="NAL3221" s="132"/>
      <c r="NAM3221" s="132"/>
      <c r="NAN3221" s="132"/>
      <c r="NAO3221" s="132"/>
      <c r="NAP3221" s="132"/>
      <c r="NAQ3221" s="132"/>
      <c r="NAR3221" s="132"/>
      <c r="NAS3221" s="132"/>
      <c r="NAT3221" s="132"/>
      <c r="NAU3221" s="132"/>
      <c r="NAV3221" s="132"/>
      <c r="NAW3221" s="132"/>
      <c r="NAX3221" s="132"/>
      <c r="NAY3221" s="132"/>
      <c r="NAZ3221" s="132"/>
      <c r="NBA3221" s="132"/>
      <c r="NBB3221" s="132"/>
      <c r="NBC3221" s="132"/>
      <c r="NBD3221" s="132"/>
      <c r="NBE3221" s="132"/>
      <c r="NBF3221" s="132"/>
      <c r="NBG3221" s="132"/>
      <c r="NBH3221" s="132"/>
      <c r="NBI3221" s="132"/>
      <c r="NBJ3221" s="132"/>
      <c r="NBK3221" s="132"/>
      <c r="NBL3221" s="132"/>
      <c r="NBM3221" s="132"/>
      <c r="NBN3221" s="132"/>
      <c r="NBO3221" s="132"/>
      <c r="NBP3221" s="132"/>
      <c r="NBQ3221" s="132"/>
      <c r="NBR3221" s="132"/>
      <c r="NBS3221" s="132"/>
      <c r="NBT3221" s="132"/>
      <c r="NBU3221" s="132"/>
      <c r="NBV3221" s="132"/>
      <c r="NBW3221" s="132"/>
      <c r="NBX3221" s="132"/>
      <c r="NBY3221" s="132"/>
      <c r="NBZ3221" s="132"/>
      <c r="NCA3221" s="132"/>
      <c r="NCB3221" s="132"/>
      <c r="NCC3221" s="132"/>
      <c r="NCD3221" s="132"/>
      <c r="NCE3221" s="132"/>
      <c r="NCF3221" s="132"/>
      <c r="NCG3221" s="132"/>
      <c r="NCH3221" s="132"/>
      <c r="NCI3221" s="132"/>
      <c r="NCJ3221" s="132"/>
      <c r="NCK3221" s="132"/>
      <c r="NCL3221" s="132"/>
      <c r="NCM3221" s="132"/>
      <c r="NCN3221" s="132"/>
      <c r="NCO3221" s="132"/>
      <c r="NCP3221" s="132"/>
      <c r="NCQ3221" s="132"/>
      <c r="NCR3221" s="132"/>
      <c r="NCS3221" s="132"/>
      <c r="NCT3221" s="132"/>
      <c r="NCU3221" s="132"/>
      <c r="NCV3221" s="132"/>
      <c r="NCW3221" s="132"/>
      <c r="NCX3221" s="132"/>
      <c r="NCY3221" s="132"/>
      <c r="NCZ3221" s="132"/>
      <c r="NDA3221" s="132"/>
      <c r="NDB3221" s="132"/>
      <c r="NDC3221" s="132"/>
      <c r="NDD3221" s="132"/>
      <c r="NDE3221" s="132"/>
      <c r="NDF3221" s="132"/>
      <c r="NDG3221" s="132"/>
      <c r="NDH3221" s="132"/>
      <c r="NDI3221" s="132"/>
      <c r="NDJ3221" s="132"/>
      <c r="NDK3221" s="132"/>
      <c r="NDL3221" s="132"/>
      <c r="NDM3221" s="132"/>
      <c r="NDN3221" s="132"/>
      <c r="NDO3221" s="132"/>
      <c r="NDP3221" s="132"/>
      <c r="NDQ3221" s="132"/>
      <c r="NDR3221" s="132"/>
      <c r="NDS3221" s="132"/>
      <c r="NDT3221" s="132"/>
      <c r="NDU3221" s="132"/>
      <c r="NDV3221" s="132"/>
      <c r="NDW3221" s="132"/>
      <c r="NDX3221" s="132"/>
      <c r="NDY3221" s="132"/>
      <c r="NDZ3221" s="132"/>
      <c r="NEA3221" s="132"/>
      <c r="NEB3221" s="132"/>
      <c r="NEC3221" s="132"/>
      <c r="NED3221" s="132"/>
      <c r="NEE3221" s="132"/>
      <c r="NEF3221" s="132"/>
      <c r="NEG3221" s="132"/>
      <c r="NEH3221" s="132"/>
      <c r="NEI3221" s="132"/>
      <c r="NEJ3221" s="132"/>
      <c r="NEK3221" s="132"/>
      <c r="NEL3221" s="132"/>
      <c r="NEM3221" s="132"/>
      <c r="NEN3221" s="132"/>
      <c r="NEO3221" s="132"/>
      <c r="NEP3221" s="132"/>
      <c r="NEQ3221" s="132"/>
      <c r="NER3221" s="132"/>
      <c r="NES3221" s="132"/>
      <c r="NET3221" s="132"/>
      <c r="NEU3221" s="132"/>
      <c r="NEV3221" s="132"/>
      <c r="NEW3221" s="132"/>
      <c r="NEX3221" s="132"/>
      <c r="NEY3221" s="132"/>
      <c r="NEZ3221" s="132"/>
      <c r="NFA3221" s="132"/>
      <c r="NFB3221" s="132"/>
      <c r="NFC3221" s="132"/>
      <c r="NFD3221" s="132"/>
      <c r="NFE3221" s="132"/>
      <c r="NFF3221" s="132"/>
      <c r="NFG3221" s="132"/>
      <c r="NFH3221" s="132"/>
      <c r="NFI3221" s="132"/>
      <c r="NFJ3221" s="132"/>
      <c r="NFK3221" s="132"/>
      <c r="NFL3221" s="132"/>
      <c r="NFM3221" s="132"/>
      <c r="NFN3221" s="132"/>
      <c r="NFO3221" s="132"/>
      <c r="NFP3221" s="132"/>
      <c r="NFQ3221" s="132"/>
      <c r="NFR3221" s="132"/>
      <c r="NFS3221" s="132"/>
      <c r="NFT3221" s="132"/>
      <c r="NFU3221" s="132"/>
      <c r="NFV3221" s="132"/>
      <c r="NFW3221" s="132"/>
      <c r="NFX3221" s="132"/>
      <c r="NFY3221" s="132"/>
      <c r="NFZ3221" s="132"/>
      <c r="NGA3221" s="132"/>
      <c r="NGB3221" s="132"/>
      <c r="NGC3221" s="132"/>
      <c r="NGD3221" s="132"/>
      <c r="NGE3221" s="132"/>
      <c r="NGF3221" s="132"/>
      <c r="NGG3221" s="132"/>
      <c r="NGH3221" s="132"/>
      <c r="NGI3221" s="132"/>
      <c r="NGJ3221" s="132"/>
      <c r="NGK3221" s="132"/>
      <c r="NGL3221" s="132"/>
      <c r="NGM3221" s="132"/>
      <c r="NGN3221" s="132"/>
      <c r="NGO3221" s="132"/>
      <c r="NGP3221" s="132"/>
      <c r="NGQ3221" s="132"/>
      <c r="NGR3221" s="132"/>
      <c r="NGS3221" s="132"/>
      <c r="NGT3221" s="132"/>
      <c r="NGU3221" s="132"/>
      <c r="NGV3221" s="132"/>
      <c r="NGW3221" s="132"/>
      <c r="NGX3221" s="132"/>
      <c r="NGY3221" s="132"/>
      <c r="NGZ3221" s="132"/>
      <c r="NHA3221" s="132"/>
      <c r="NHB3221" s="132"/>
      <c r="NHC3221" s="132"/>
      <c r="NHD3221" s="132"/>
      <c r="NHE3221" s="132"/>
      <c r="NHF3221" s="132"/>
      <c r="NHG3221" s="132"/>
      <c r="NHH3221" s="132"/>
      <c r="NHI3221" s="132"/>
      <c r="NHJ3221" s="132"/>
      <c r="NHK3221" s="132"/>
      <c r="NHL3221" s="132"/>
      <c r="NHM3221" s="132"/>
      <c r="NHN3221" s="132"/>
      <c r="NHO3221" s="132"/>
      <c r="NHP3221" s="132"/>
      <c r="NHQ3221" s="132"/>
      <c r="NHR3221" s="132"/>
      <c r="NHS3221" s="132"/>
      <c r="NHT3221" s="132"/>
      <c r="NHU3221" s="132"/>
      <c r="NHV3221" s="132"/>
      <c r="NHW3221" s="132"/>
      <c r="NHX3221" s="132"/>
      <c r="NHY3221" s="132"/>
      <c r="NHZ3221" s="132"/>
      <c r="NIA3221" s="132"/>
      <c r="NIB3221" s="132"/>
      <c r="NIC3221" s="132"/>
      <c r="NID3221" s="132"/>
      <c r="NIE3221" s="132"/>
      <c r="NIF3221" s="132"/>
      <c r="NIG3221" s="132"/>
      <c r="NIH3221" s="132"/>
      <c r="NII3221" s="132"/>
      <c r="NIJ3221" s="132"/>
      <c r="NIK3221" s="132"/>
      <c r="NIL3221" s="132"/>
      <c r="NIM3221" s="132"/>
      <c r="NIN3221" s="132"/>
      <c r="NIO3221" s="132"/>
      <c r="NIP3221" s="132"/>
      <c r="NIQ3221" s="132"/>
      <c r="NIR3221" s="132"/>
      <c r="NIS3221" s="132"/>
      <c r="NIT3221" s="132"/>
      <c r="NIU3221" s="132"/>
      <c r="NIV3221" s="132"/>
      <c r="NIW3221" s="132"/>
      <c r="NIX3221" s="132"/>
      <c r="NIY3221" s="132"/>
      <c r="NIZ3221" s="132"/>
      <c r="NJA3221" s="132"/>
      <c r="NJB3221" s="132"/>
      <c r="NJC3221" s="132"/>
      <c r="NJD3221" s="132"/>
      <c r="NJE3221" s="132"/>
      <c r="NJF3221" s="132"/>
      <c r="NJG3221" s="132"/>
      <c r="NJH3221" s="132"/>
      <c r="NJI3221" s="132"/>
      <c r="NJJ3221" s="132"/>
      <c r="NJK3221" s="132"/>
      <c r="NJL3221" s="132"/>
      <c r="NJM3221" s="132"/>
      <c r="NJN3221" s="132"/>
      <c r="NJO3221" s="132"/>
      <c r="NJP3221" s="132"/>
      <c r="NJQ3221" s="132"/>
      <c r="NJR3221" s="132"/>
      <c r="NJS3221" s="132"/>
      <c r="NJT3221" s="132"/>
      <c r="NJU3221" s="132"/>
      <c r="NJV3221" s="132"/>
      <c r="NJW3221" s="132"/>
      <c r="NJX3221" s="132"/>
      <c r="NJY3221" s="132"/>
      <c r="NJZ3221" s="132"/>
      <c r="NKA3221" s="132"/>
      <c r="NKB3221" s="132"/>
      <c r="NKC3221" s="132"/>
      <c r="NKD3221" s="132"/>
      <c r="NKE3221" s="132"/>
      <c r="NKF3221" s="132"/>
      <c r="NKG3221" s="132"/>
      <c r="NKH3221" s="132"/>
      <c r="NKI3221" s="132"/>
      <c r="NKJ3221" s="132"/>
      <c r="NKK3221" s="132"/>
      <c r="NKL3221" s="132"/>
      <c r="NKM3221" s="132"/>
      <c r="NKN3221" s="132"/>
      <c r="NKO3221" s="132"/>
      <c r="NKP3221" s="132"/>
      <c r="NKQ3221" s="132"/>
      <c r="NKR3221" s="132"/>
      <c r="NKS3221" s="132"/>
      <c r="NKT3221" s="132"/>
      <c r="NKU3221" s="132"/>
      <c r="NKV3221" s="132"/>
      <c r="NKW3221" s="132"/>
      <c r="NKX3221" s="132"/>
      <c r="NKY3221" s="132"/>
      <c r="NKZ3221" s="132"/>
      <c r="NLA3221" s="132"/>
      <c r="NLB3221" s="132"/>
      <c r="NLC3221" s="132"/>
      <c r="NLD3221" s="132"/>
      <c r="NLE3221" s="132"/>
      <c r="NLF3221" s="132"/>
      <c r="NLG3221" s="132"/>
      <c r="NLH3221" s="132"/>
      <c r="NLI3221" s="132"/>
      <c r="NLJ3221" s="132"/>
      <c r="NLK3221" s="132"/>
      <c r="NLL3221" s="132"/>
      <c r="NLM3221" s="132"/>
      <c r="NLN3221" s="132"/>
      <c r="NLO3221" s="132"/>
      <c r="NLP3221" s="132"/>
      <c r="NLQ3221" s="132"/>
      <c r="NLR3221" s="132"/>
      <c r="NLS3221" s="132"/>
      <c r="NLT3221" s="132"/>
      <c r="NLU3221" s="132"/>
      <c r="NLV3221" s="132"/>
      <c r="NLW3221" s="132"/>
      <c r="NLX3221" s="132"/>
      <c r="NLY3221" s="132"/>
      <c r="NLZ3221" s="132"/>
      <c r="NMA3221" s="132"/>
      <c r="NMB3221" s="132"/>
      <c r="NMC3221" s="132"/>
      <c r="NMD3221" s="132"/>
      <c r="NME3221" s="132"/>
      <c r="NMF3221" s="132"/>
      <c r="NMG3221" s="132"/>
      <c r="NMH3221" s="132"/>
      <c r="NMI3221" s="132"/>
      <c r="NMJ3221" s="132"/>
      <c r="NMK3221" s="132"/>
      <c r="NML3221" s="132"/>
      <c r="NMM3221" s="132"/>
      <c r="NMN3221" s="132"/>
      <c r="NMO3221" s="132"/>
      <c r="NMP3221" s="132"/>
      <c r="NMQ3221" s="132"/>
      <c r="NMR3221" s="132"/>
      <c r="NMS3221" s="132"/>
      <c r="NMT3221" s="132"/>
      <c r="NMU3221" s="132"/>
      <c r="NMV3221" s="132"/>
      <c r="NMW3221" s="132"/>
      <c r="NMX3221" s="132"/>
      <c r="NMY3221" s="132"/>
      <c r="NMZ3221" s="132"/>
      <c r="NNA3221" s="132"/>
      <c r="NNB3221" s="132"/>
      <c r="NNC3221" s="132"/>
      <c r="NND3221" s="132"/>
      <c r="NNE3221" s="132"/>
      <c r="NNF3221" s="132"/>
      <c r="NNG3221" s="132"/>
      <c r="NNH3221" s="132"/>
      <c r="NNI3221" s="132"/>
      <c r="NNJ3221" s="132"/>
      <c r="NNK3221" s="132"/>
      <c r="NNL3221" s="132"/>
      <c r="NNM3221" s="132"/>
      <c r="NNN3221" s="132"/>
      <c r="NNO3221" s="132"/>
      <c r="NNP3221" s="132"/>
      <c r="NNQ3221" s="132"/>
      <c r="NNR3221" s="132"/>
      <c r="NNS3221" s="132"/>
      <c r="NNT3221" s="132"/>
      <c r="NNU3221" s="132"/>
      <c r="NNV3221" s="132"/>
      <c r="NNW3221" s="132"/>
      <c r="NNX3221" s="132"/>
      <c r="NNY3221" s="132"/>
      <c r="NNZ3221" s="132"/>
      <c r="NOA3221" s="132"/>
      <c r="NOB3221" s="132"/>
      <c r="NOC3221" s="132"/>
      <c r="NOD3221" s="132"/>
      <c r="NOE3221" s="132"/>
      <c r="NOF3221" s="132"/>
      <c r="NOG3221" s="132"/>
      <c r="NOH3221" s="132"/>
      <c r="NOI3221" s="132"/>
      <c r="NOJ3221" s="132"/>
      <c r="NOK3221" s="132"/>
      <c r="NOL3221" s="132"/>
      <c r="NOM3221" s="132"/>
      <c r="NON3221" s="132"/>
      <c r="NOO3221" s="132"/>
      <c r="NOP3221" s="132"/>
      <c r="NOQ3221" s="132"/>
      <c r="NOR3221" s="132"/>
      <c r="NOS3221" s="132"/>
      <c r="NOT3221" s="132"/>
      <c r="NOU3221" s="132"/>
      <c r="NOV3221" s="132"/>
      <c r="NOW3221" s="132"/>
      <c r="NOX3221" s="132"/>
      <c r="NOY3221" s="132"/>
      <c r="NOZ3221" s="132"/>
      <c r="NPA3221" s="132"/>
      <c r="NPB3221" s="132"/>
      <c r="NPC3221" s="132"/>
      <c r="NPD3221" s="132"/>
      <c r="NPE3221" s="132"/>
      <c r="NPF3221" s="132"/>
      <c r="NPG3221" s="132"/>
      <c r="NPH3221" s="132"/>
      <c r="NPI3221" s="132"/>
      <c r="NPJ3221" s="132"/>
      <c r="NPK3221" s="132"/>
      <c r="NPL3221" s="132"/>
      <c r="NPM3221" s="132"/>
      <c r="NPN3221" s="132"/>
      <c r="NPO3221" s="132"/>
      <c r="NPP3221" s="132"/>
      <c r="NPQ3221" s="132"/>
      <c r="NPR3221" s="132"/>
      <c r="NPS3221" s="132"/>
      <c r="NPT3221" s="132"/>
      <c r="NPU3221" s="132"/>
      <c r="NPV3221" s="132"/>
      <c r="NPW3221" s="132"/>
      <c r="NPX3221" s="132"/>
      <c r="NPY3221" s="132"/>
      <c r="NPZ3221" s="132"/>
      <c r="NQA3221" s="132"/>
      <c r="NQB3221" s="132"/>
      <c r="NQC3221" s="132"/>
      <c r="NQD3221" s="132"/>
      <c r="NQE3221" s="132"/>
      <c r="NQF3221" s="132"/>
      <c r="NQG3221" s="132"/>
      <c r="NQH3221" s="132"/>
      <c r="NQI3221" s="132"/>
      <c r="NQJ3221" s="132"/>
      <c r="NQK3221" s="132"/>
      <c r="NQL3221" s="132"/>
      <c r="NQM3221" s="132"/>
      <c r="NQN3221" s="132"/>
      <c r="NQO3221" s="132"/>
      <c r="NQP3221" s="132"/>
      <c r="NQQ3221" s="132"/>
      <c r="NQR3221" s="132"/>
      <c r="NQS3221" s="132"/>
      <c r="NQT3221" s="132"/>
      <c r="NQU3221" s="132"/>
      <c r="NQV3221" s="132"/>
      <c r="NQW3221" s="132"/>
      <c r="NQX3221" s="132"/>
      <c r="NQY3221" s="132"/>
      <c r="NQZ3221" s="132"/>
      <c r="NRA3221" s="132"/>
      <c r="NRB3221" s="132"/>
      <c r="NRC3221" s="132"/>
      <c r="NRD3221" s="132"/>
      <c r="NRE3221" s="132"/>
      <c r="NRF3221" s="132"/>
      <c r="NRG3221" s="132"/>
      <c r="NRH3221" s="132"/>
      <c r="NRI3221" s="132"/>
      <c r="NRJ3221" s="132"/>
      <c r="NRK3221" s="132"/>
      <c r="NRL3221" s="132"/>
      <c r="NRM3221" s="132"/>
      <c r="NRN3221" s="132"/>
      <c r="NRO3221" s="132"/>
      <c r="NRP3221" s="132"/>
      <c r="NRQ3221" s="132"/>
      <c r="NRR3221" s="132"/>
      <c r="NRS3221" s="132"/>
      <c r="NRT3221" s="132"/>
      <c r="NRU3221" s="132"/>
      <c r="NRV3221" s="132"/>
      <c r="NRW3221" s="132"/>
      <c r="NRX3221" s="132"/>
      <c r="NRY3221" s="132"/>
      <c r="NRZ3221" s="132"/>
      <c r="NSA3221" s="132"/>
      <c r="NSB3221" s="132"/>
      <c r="NSC3221" s="132"/>
      <c r="NSD3221" s="132"/>
      <c r="NSE3221" s="132"/>
      <c r="NSF3221" s="132"/>
      <c r="NSG3221" s="132"/>
      <c r="NSH3221" s="132"/>
      <c r="NSI3221" s="132"/>
      <c r="NSJ3221" s="132"/>
      <c r="NSK3221" s="132"/>
      <c r="NSL3221" s="132"/>
      <c r="NSM3221" s="132"/>
      <c r="NSN3221" s="132"/>
      <c r="NSO3221" s="132"/>
      <c r="NSP3221" s="132"/>
      <c r="NSQ3221" s="132"/>
      <c r="NSR3221" s="132"/>
      <c r="NSS3221" s="132"/>
      <c r="NST3221" s="132"/>
      <c r="NSU3221" s="132"/>
      <c r="NSV3221" s="132"/>
      <c r="NSW3221" s="132"/>
      <c r="NSX3221" s="132"/>
      <c r="NSY3221" s="132"/>
      <c r="NSZ3221" s="132"/>
      <c r="NTA3221" s="132"/>
      <c r="NTB3221" s="132"/>
      <c r="NTC3221" s="132"/>
      <c r="NTD3221" s="132"/>
      <c r="NTE3221" s="132"/>
      <c r="NTF3221" s="132"/>
      <c r="NTG3221" s="132"/>
      <c r="NTH3221" s="132"/>
      <c r="NTI3221" s="132"/>
      <c r="NTJ3221" s="132"/>
      <c r="NTK3221" s="132"/>
      <c r="NTL3221" s="132"/>
      <c r="NTM3221" s="132"/>
      <c r="NTN3221" s="132"/>
      <c r="NTO3221" s="132"/>
      <c r="NTP3221" s="132"/>
      <c r="NTQ3221" s="132"/>
      <c r="NTR3221" s="132"/>
      <c r="NTS3221" s="132"/>
      <c r="NTT3221" s="132"/>
      <c r="NTU3221" s="132"/>
      <c r="NTV3221" s="132"/>
      <c r="NTW3221" s="132"/>
      <c r="NTX3221" s="132"/>
      <c r="NTY3221" s="132"/>
      <c r="NTZ3221" s="132"/>
      <c r="NUA3221" s="132"/>
      <c r="NUB3221" s="132"/>
      <c r="NUC3221" s="132"/>
      <c r="NUD3221" s="132"/>
      <c r="NUE3221" s="132"/>
      <c r="NUF3221" s="132"/>
      <c r="NUG3221" s="132"/>
      <c r="NUH3221" s="132"/>
      <c r="NUI3221" s="132"/>
      <c r="NUJ3221" s="132"/>
      <c r="NUK3221" s="132"/>
      <c r="NUL3221" s="132"/>
      <c r="NUM3221" s="132"/>
      <c r="NUN3221" s="132"/>
      <c r="NUO3221" s="132"/>
      <c r="NUP3221" s="132"/>
      <c r="NUQ3221" s="132"/>
      <c r="NUR3221" s="132"/>
      <c r="NUS3221" s="132"/>
      <c r="NUT3221" s="132"/>
      <c r="NUU3221" s="132"/>
      <c r="NUV3221" s="132"/>
      <c r="NUW3221" s="132"/>
      <c r="NUX3221" s="132"/>
      <c r="NUY3221" s="132"/>
      <c r="NUZ3221" s="132"/>
      <c r="NVA3221" s="132"/>
      <c r="NVB3221" s="132"/>
      <c r="NVC3221" s="132"/>
      <c r="NVD3221" s="132"/>
      <c r="NVE3221" s="132"/>
      <c r="NVF3221" s="132"/>
      <c r="NVG3221" s="132"/>
      <c r="NVH3221" s="132"/>
      <c r="NVI3221" s="132"/>
      <c r="NVJ3221" s="132"/>
      <c r="NVK3221" s="132"/>
      <c r="NVL3221" s="132"/>
      <c r="NVM3221" s="132"/>
      <c r="NVN3221" s="132"/>
      <c r="NVO3221" s="132"/>
      <c r="NVP3221" s="132"/>
      <c r="NVQ3221" s="132"/>
      <c r="NVR3221" s="132"/>
      <c r="NVS3221" s="132"/>
      <c r="NVT3221" s="132"/>
      <c r="NVU3221" s="132"/>
      <c r="NVV3221" s="132"/>
      <c r="NVW3221" s="132"/>
      <c r="NVX3221" s="132"/>
      <c r="NVY3221" s="132"/>
      <c r="NVZ3221" s="132"/>
      <c r="NWA3221" s="132"/>
      <c r="NWB3221" s="132"/>
      <c r="NWC3221" s="132"/>
      <c r="NWD3221" s="132"/>
      <c r="NWE3221" s="132"/>
      <c r="NWF3221" s="132"/>
      <c r="NWG3221" s="132"/>
      <c r="NWH3221" s="132"/>
      <c r="NWI3221" s="132"/>
      <c r="NWJ3221" s="132"/>
      <c r="NWK3221" s="132"/>
      <c r="NWL3221" s="132"/>
      <c r="NWM3221" s="132"/>
      <c r="NWN3221" s="132"/>
      <c r="NWO3221" s="132"/>
      <c r="NWP3221" s="132"/>
      <c r="NWQ3221" s="132"/>
      <c r="NWR3221" s="132"/>
      <c r="NWS3221" s="132"/>
      <c r="NWT3221" s="132"/>
      <c r="NWU3221" s="132"/>
      <c r="NWV3221" s="132"/>
      <c r="NWW3221" s="132"/>
      <c r="NWX3221" s="132"/>
      <c r="NWY3221" s="132"/>
      <c r="NWZ3221" s="132"/>
      <c r="NXA3221" s="132"/>
      <c r="NXB3221" s="132"/>
      <c r="NXC3221" s="132"/>
      <c r="NXD3221" s="132"/>
      <c r="NXE3221" s="132"/>
      <c r="NXF3221" s="132"/>
      <c r="NXG3221" s="132"/>
      <c r="NXH3221" s="132"/>
      <c r="NXI3221" s="132"/>
      <c r="NXJ3221" s="132"/>
      <c r="NXK3221" s="132"/>
      <c r="NXL3221" s="132"/>
      <c r="NXM3221" s="132"/>
      <c r="NXN3221" s="132"/>
      <c r="NXO3221" s="132"/>
      <c r="NXP3221" s="132"/>
      <c r="NXQ3221" s="132"/>
      <c r="NXR3221" s="132"/>
      <c r="NXS3221" s="132"/>
      <c r="NXT3221" s="132"/>
      <c r="NXU3221" s="132"/>
      <c r="NXV3221" s="132"/>
      <c r="NXW3221" s="132"/>
      <c r="NXX3221" s="132"/>
      <c r="NXY3221" s="132"/>
      <c r="NXZ3221" s="132"/>
      <c r="NYA3221" s="132"/>
      <c r="NYB3221" s="132"/>
      <c r="NYC3221" s="132"/>
      <c r="NYD3221" s="132"/>
      <c r="NYE3221" s="132"/>
      <c r="NYF3221" s="132"/>
      <c r="NYG3221" s="132"/>
      <c r="NYH3221" s="132"/>
      <c r="NYI3221" s="132"/>
      <c r="NYJ3221" s="132"/>
      <c r="NYK3221" s="132"/>
      <c r="NYL3221" s="132"/>
      <c r="NYM3221" s="132"/>
      <c r="NYN3221" s="132"/>
      <c r="NYO3221" s="132"/>
      <c r="NYP3221" s="132"/>
      <c r="NYQ3221" s="132"/>
      <c r="NYR3221" s="132"/>
      <c r="NYS3221" s="132"/>
      <c r="NYT3221" s="132"/>
      <c r="NYU3221" s="132"/>
      <c r="NYV3221" s="132"/>
      <c r="NYW3221" s="132"/>
      <c r="NYX3221" s="132"/>
      <c r="NYY3221" s="132"/>
      <c r="NYZ3221" s="132"/>
      <c r="NZA3221" s="132"/>
      <c r="NZB3221" s="132"/>
      <c r="NZC3221" s="132"/>
      <c r="NZD3221" s="132"/>
      <c r="NZE3221" s="132"/>
      <c r="NZF3221" s="132"/>
      <c r="NZG3221" s="132"/>
      <c r="NZH3221" s="132"/>
      <c r="NZI3221" s="132"/>
      <c r="NZJ3221" s="132"/>
      <c r="NZK3221" s="132"/>
      <c r="NZL3221" s="132"/>
      <c r="NZM3221" s="132"/>
      <c r="NZN3221" s="132"/>
      <c r="NZO3221" s="132"/>
      <c r="NZP3221" s="132"/>
      <c r="NZQ3221" s="132"/>
      <c r="NZR3221" s="132"/>
      <c r="NZS3221" s="132"/>
      <c r="NZT3221" s="132"/>
      <c r="NZU3221" s="132"/>
      <c r="NZV3221" s="132"/>
      <c r="NZW3221" s="132"/>
      <c r="NZX3221" s="132"/>
      <c r="NZY3221" s="132"/>
      <c r="NZZ3221" s="132"/>
      <c r="OAA3221" s="132"/>
      <c r="OAB3221" s="132"/>
      <c r="OAC3221" s="132"/>
      <c r="OAD3221" s="132"/>
      <c r="OAE3221" s="132"/>
      <c r="OAF3221" s="132"/>
      <c r="OAG3221" s="132"/>
      <c r="OAH3221" s="132"/>
      <c r="OAI3221" s="132"/>
      <c r="OAJ3221" s="132"/>
      <c r="OAK3221" s="132"/>
      <c r="OAL3221" s="132"/>
      <c r="OAM3221" s="132"/>
      <c r="OAN3221" s="132"/>
      <c r="OAO3221" s="132"/>
      <c r="OAP3221" s="132"/>
      <c r="OAQ3221" s="132"/>
      <c r="OAR3221" s="132"/>
      <c r="OAS3221" s="132"/>
      <c r="OAT3221" s="132"/>
      <c r="OAU3221" s="132"/>
      <c r="OAV3221" s="132"/>
      <c r="OAW3221" s="132"/>
      <c r="OAX3221" s="132"/>
      <c r="OAY3221" s="132"/>
      <c r="OAZ3221" s="132"/>
      <c r="OBA3221" s="132"/>
      <c r="OBB3221" s="132"/>
      <c r="OBC3221" s="132"/>
      <c r="OBD3221" s="132"/>
      <c r="OBE3221" s="132"/>
      <c r="OBF3221" s="132"/>
      <c r="OBG3221" s="132"/>
      <c r="OBH3221" s="132"/>
      <c r="OBI3221" s="132"/>
      <c r="OBJ3221" s="132"/>
      <c r="OBK3221" s="132"/>
      <c r="OBL3221" s="132"/>
      <c r="OBM3221" s="132"/>
      <c r="OBN3221" s="132"/>
      <c r="OBO3221" s="132"/>
      <c r="OBP3221" s="132"/>
      <c r="OBQ3221" s="132"/>
      <c r="OBR3221" s="132"/>
      <c r="OBS3221" s="132"/>
      <c r="OBT3221" s="132"/>
      <c r="OBU3221" s="132"/>
      <c r="OBV3221" s="132"/>
      <c r="OBW3221" s="132"/>
      <c r="OBX3221" s="132"/>
      <c r="OBY3221" s="132"/>
      <c r="OBZ3221" s="132"/>
      <c r="OCA3221" s="132"/>
      <c r="OCB3221" s="132"/>
      <c r="OCC3221" s="132"/>
      <c r="OCD3221" s="132"/>
      <c r="OCE3221" s="132"/>
      <c r="OCF3221" s="132"/>
      <c r="OCG3221" s="132"/>
      <c r="OCH3221" s="132"/>
      <c r="OCI3221" s="132"/>
      <c r="OCJ3221" s="132"/>
      <c r="OCK3221" s="132"/>
      <c r="OCL3221" s="132"/>
      <c r="OCM3221" s="132"/>
      <c r="OCN3221" s="132"/>
      <c r="OCO3221" s="132"/>
      <c r="OCP3221" s="132"/>
      <c r="OCQ3221" s="132"/>
      <c r="OCR3221" s="132"/>
      <c r="OCS3221" s="132"/>
      <c r="OCT3221" s="132"/>
      <c r="OCU3221" s="132"/>
      <c r="OCV3221" s="132"/>
      <c r="OCW3221" s="132"/>
      <c r="OCX3221" s="132"/>
      <c r="OCY3221" s="132"/>
      <c r="OCZ3221" s="132"/>
      <c r="ODA3221" s="132"/>
      <c r="ODB3221" s="132"/>
      <c r="ODC3221" s="132"/>
      <c r="ODD3221" s="132"/>
      <c r="ODE3221" s="132"/>
      <c r="ODF3221" s="132"/>
      <c r="ODG3221" s="132"/>
      <c r="ODH3221" s="132"/>
      <c r="ODI3221" s="132"/>
      <c r="ODJ3221" s="132"/>
      <c r="ODK3221" s="132"/>
      <c r="ODL3221" s="132"/>
      <c r="ODM3221" s="132"/>
      <c r="ODN3221" s="132"/>
      <c r="ODO3221" s="132"/>
      <c r="ODP3221" s="132"/>
      <c r="ODQ3221" s="132"/>
      <c r="ODR3221" s="132"/>
      <c r="ODS3221" s="132"/>
      <c r="ODT3221" s="132"/>
      <c r="ODU3221" s="132"/>
      <c r="ODV3221" s="132"/>
      <c r="ODW3221" s="132"/>
      <c r="ODX3221" s="132"/>
      <c r="ODY3221" s="132"/>
      <c r="ODZ3221" s="132"/>
      <c r="OEA3221" s="132"/>
      <c r="OEB3221" s="132"/>
      <c r="OEC3221" s="132"/>
      <c r="OED3221" s="132"/>
      <c r="OEE3221" s="132"/>
      <c r="OEF3221" s="132"/>
      <c r="OEG3221" s="132"/>
      <c r="OEH3221" s="132"/>
      <c r="OEI3221" s="132"/>
      <c r="OEJ3221" s="132"/>
      <c r="OEK3221" s="132"/>
      <c r="OEL3221" s="132"/>
      <c r="OEM3221" s="132"/>
      <c r="OEN3221" s="132"/>
      <c r="OEO3221" s="132"/>
      <c r="OEP3221" s="132"/>
      <c r="OEQ3221" s="132"/>
      <c r="OER3221" s="132"/>
      <c r="OES3221" s="132"/>
      <c r="OET3221" s="132"/>
      <c r="OEU3221" s="132"/>
      <c r="OEV3221" s="132"/>
      <c r="OEW3221" s="132"/>
      <c r="OEX3221" s="132"/>
      <c r="OEY3221" s="132"/>
      <c r="OEZ3221" s="132"/>
      <c r="OFA3221" s="132"/>
      <c r="OFB3221" s="132"/>
      <c r="OFC3221" s="132"/>
      <c r="OFD3221" s="132"/>
      <c r="OFE3221" s="132"/>
      <c r="OFF3221" s="132"/>
      <c r="OFG3221" s="132"/>
      <c r="OFH3221" s="132"/>
      <c r="OFI3221" s="132"/>
      <c r="OFJ3221" s="132"/>
      <c r="OFK3221" s="132"/>
      <c r="OFL3221" s="132"/>
      <c r="OFM3221" s="132"/>
      <c r="OFN3221" s="132"/>
      <c r="OFO3221" s="132"/>
      <c r="OFP3221" s="132"/>
      <c r="OFQ3221" s="132"/>
      <c r="OFR3221" s="132"/>
      <c r="OFS3221" s="132"/>
      <c r="OFT3221" s="132"/>
      <c r="OFU3221" s="132"/>
      <c r="OFV3221" s="132"/>
      <c r="OFW3221" s="132"/>
      <c r="OFX3221" s="132"/>
      <c r="OFY3221" s="132"/>
      <c r="OFZ3221" s="132"/>
      <c r="OGA3221" s="132"/>
      <c r="OGB3221" s="132"/>
      <c r="OGC3221" s="132"/>
      <c r="OGD3221" s="132"/>
      <c r="OGE3221" s="132"/>
      <c r="OGF3221" s="132"/>
      <c r="OGG3221" s="132"/>
      <c r="OGH3221" s="132"/>
      <c r="OGI3221" s="132"/>
      <c r="OGJ3221" s="132"/>
      <c r="OGK3221" s="132"/>
      <c r="OGL3221" s="132"/>
      <c r="OGM3221" s="132"/>
      <c r="OGN3221" s="132"/>
      <c r="OGO3221" s="132"/>
      <c r="OGP3221" s="132"/>
      <c r="OGQ3221" s="132"/>
      <c r="OGR3221" s="132"/>
      <c r="OGS3221" s="132"/>
      <c r="OGT3221" s="132"/>
      <c r="OGU3221" s="132"/>
      <c r="OGV3221" s="132"/>
      <c r="OGW3221" s="132"/>
      <c r="OGX3221" s="132"/>
      <c r="OGY3221" s="132"/>
      <c r="OGZ3221" s="132"/>
      <c r="OHA3221" s="132"/>
      <c r="OHB3221" s="132"/>
      <c r="OHC3221" s="132"/>
      <c r="OHD3221" s="132"/>
      <c r="OHE3221" s="132"/>
      <c r="OHF3221" s="132"/>
      <c r="OHG3221" s="132"/>
      <c r="OHH3221" s="132"/>
      <c r="OHI3221" s="132"/>
      <c r="OHJ3221" s="132"/>
      <c r="OHK3221" s="132"/>
      <c r="OHL3221" s="132"/>
      <c r="OHM3221" s="132"/>
      <c r="OHN3221" s="132"/>
      <c r="OHO3221" s="132"/>
      <c r="OHP3221" s="132"/>
      <c r="OHQ3221" s="132"/>
      <c r="OHR3221" s="132"/>
      <c r="OHS3221" s="132"/>
      <c r="OHT3221" s="132"/>
      <c r="OHU3221" s="132"/>
      <c r="OHV3221" s="132"/>
      <c r="OHW3221" s="132"/>
      <c r="OHX3221" s="132"/>
      <c r="OHY3221" s="132"/>
      <c r="OHZ3221" s="132"/>
      <c r="OIA3221" s="132"/>
      <c r="OIB3221" s="132"/>
      <c r="OIC3221" s="132"/>
      <c r="OID3221" s="132"/>
      <c r="OIE3221" s="132"/>
      <c r="OIF3221" s="132"/>
      <c r="OIG3221" s="132"/>
      <c r="OIH3221" s="132"/>
      <c r="OII3221" s="132"/>
      <c r="OIJ3221" s="132"/>
      <c r="OIK3221" s="132"/>
      <c r="OIL3221" s="132"/>
      <c r="OIM3221" s="132"/>
      <c r="OIN3221" s="132"/>
      <c r="OIO3221" s="132"/>
      <c r="OIP3221" s="132"/>
      <c r="OIQ3221" s="132"/>
      <c r="OIR3221" s="132"/>
      <c r="OIS3221" s="132"/>
      <c r="OIT3221" s="132"/>
      <c r="OIU3221" s="132"/>
      <c r="OIV3221" s="132"/>
      <c r="OIW3221" s="132"/>
      <c r="OIX3221" s="132"/>
      <c r="OIY3221" s="132"/>
      <c r="OIZ3221" s="132"/>
      <c r="OJA3221" s="132"/>
      <c r="OJB3221" s="132"/>
      <c r="OJC3221" s="132"/>
      <c r="OJD3221" s="132"/>
      <c r="OJE3221" s="132"/>
      <c r="OJF3221" s="132"/>
      <c r="OJG3221" s="132"/>
      <c r="OJH3221" s="132"/>
      <c r="OJI3221" s="132"/>
      <c r="OJJ3221" s="132"/>
      <c r="OJK3221" s="132"/>
      <c r="OJL3221" s="132"/>
      <c r="OJM3221" s="132"/>
      <c r="OJN3221" s="132"/>
      <c r="OJO3221" s="132"/>
      <c r="OJP3221" s="132"/>
      <c r="OJQ3221" s="132"/>
      <c r="OJR3221" s="132"/>
      <c r="OJS3221" s="132"/>
      <c r="OJT3221" s="132"/>
      <c r="OJU3221" s="132"/>
      <c r="OJV3221" s="132"/>
      <c r="OJW3221" s="132"/>
      <c r="OJX3221" s="132"/>
      <c r="OJY3221" s="132"/>
      <c r="OJZ3221" s="132"/>
      <c r="OKA3221" s="132"/>
      <c r="OKB3221" s="132"/>
      <c r="OKC3221" s="132"/>
      <c r="OKD3221" s="132"/>
      <c r="OKE3221" s="132"/>
      <c r="OKF3221" s="132"/>
      <c r="OKG3221" s="132"/>
      <c r="OKH3221" s="132"/>
      <c r="OKI3221" s="132"/>
      <c r="OKJ3221" s="132"/>
      <c r="OKK3221" s="132"/>
      <c r="OKL3221" s="132"/>
      <c r="OKM3221" s="132"/>
      <c r="OKN3221" s="132"/>
      <c r="OKO3221" s="132"/>
      <c r="OKP3221" s="132"/>
      <c r="OKQ3221" s="132"/>
      <c r="OKR3221" s="132"/>
      <c r="OKS3221" s="132"/>
      <c r="OKT3221" s="132"/>
      <c r="OKU3221" s="132"/>
      <c r="OKV3221" s="132"/>
      <c r="OKW3221" s="132"/>
      <c r="OKX3221" s="132"/>
      <c r="OKY3221" s="132"/>
      <c r="OKZ3221" s="132"/>
      <c r="OLA3221" s="132"/>
      <c r="OLB3221" s="132"/>
      <c r="OLC3221" s="132"/>
      <c r="OLD3221" s="132"/>
      <c r="OLE3221" s="132"/>
      <c r="OLF3221" s="132"/>
      <c r="OLG3221" s="132"/>
      <c r="OLH3221" s="132"/>
      <c r="OLI3221" s="132"/>
      <c r="OLJ3221" s="132"/>
      <c r="OLK3221" s="132"/>
      <c r="OLL3221" s="132"/>
      <c r="OLM3221" s="132"/>
      <c r="OLN3221" s="132"/>
      <c r="OLO3221" s="132"/>
      <c r="OLP3221" s="132"/>
      <c r="OLQ3221" s="132"/>
      <c r="OLR3221" s="132"/>
      <c r="OLS3221" s="132"/>
      <c r="OLT3221" s="132"/>
      <c r="OLU3221" s="132"/>
      <c r="OLV3221" s="132"/>
      <c r="OLW3221" s="132"/>
      <c r="OLX3221" s="132"/>
      <c r="OLY3221" s="132"/>
      <c r="OLZ3221" s="132"/>
      <c r="OMA3221" s="132"/>
      <c r="OMB3221" s="132"/>
      <c r="OMC3221" s="132"/>
      <c r="OMD3221" s="132"/>
      <c r="OME3221" s="132"/>
      <c r="OMF3221" s="132"/>
      <c r="OMG3221" s="132"/>
      <c r="OMH3221" s="132"/>
      <c r="OMI3221" s="132"/>
      <c r="OMJ3221" s="132"/>
      <c r="OMK3221" s="132"/>
      <c r="OML3221" s="132"/>
      <c r="OMM3221" s="132"/>
      <c r="OMN3221" s="132"/>
      <c r="OMO3221" s="132"/>
      <c r="OMP3221" s="132"/>
      <c r="OMQ3221" s="132"/>
      <c r="OMR3221" s="132"/>
      <c r="OMS3221" s="132"/>
      <c r="OMT3221" s="132"/>
      <c r="OMU3221" s="132"/>
      <c r="OMV3221" s="132"/>
      <c r="OMW3221" s="132"/>
      <c r="OMX3221" s="132"/>
      <c r="OMY3221" s="132"/>
      <c r="OMZ3221" s="132"/>
      <c r="ONA3221" s="132"/>
      <c r="ONB3221" s="132"/>
      <c r="ONC3221" s="132"/>
      <c r="OND3221" s="132"/>
      <c r="ONE3221" s="132"/>
      <c r="ONF3221" s="132"/>
      <c r="ONG3221" s="132"/>
      <c r="ONH3221" s="132"/>
      <c r="ONI3221" s="132"/>
      <c r="ONJ3221" s="132"/>
      <c r="ONK3221" s="132"/>
      <c r="ONL3221" s="132"/>
      <c r="ONM3221" s="132"/>
      <c r="ONN3221" s="132"/>
      <c r="ONO3221" s="132"/>
      <c r="ONP3221" s="132"/>
      <c r="ONQ3221" s="132"/>
      <c r="ONR3221" s="132"/>
      <c r="ONS3221" s="132"/>
      <c r="ONT3221" s="132"/>
      <c r="ONU3221" s="132"/>
      <c r="ONV3221" s="132"/>
      <c r="ONW3221" s="132"/>
      <c r="ONX3221" s="132"/>
      <c r="ONY3221" s="132"/>
      <c r="ONZ3221" s="132"/>
      <c r="OOA3221" s="132"/>
      <c r="OOB3221" s="132"/>
      <c r="OOC3221" s="132"/>
      <c r="OOD3221" s="132"/>
      <c r="OOE3221" s="132"/>
      <c r="OOF3221" s="132"/>
      <c r="OOG3221" s="132"/>
      <c r="OOH3221" s="132"/>
      <c r="OOI3221" s="132"/>
      <c r="OOJ3221" s="132"/>
      <c r="OOK3221" s="132"/>
      <c r="OOL3221" s="132"/>
      <c r="OOM3221" s="132"/>
      <c r="OON3221" s="132"/>
      <c r="OOO3221" s="132"/>
      <c r="OOP3221" s="132"/>
      <c r="OOQ3221" s="132"/>
      <c r="OOR3221" s="132"/>
      <c r="OOS3221" s="132"/>
      <c r="OOT3221" s="132"/>
      <c r="OOU3221" s="132"/>
      <c r="OOV3221" s="132"/>
      <c r="OOW3221" s="132"/>
      <c r="OOX3221" s="132"/>
      <c r="OOY3221" s="132"/>
      <c r="OOZ3221" s="132"/>
      <c r="OPA3221" s="132"/>
      <c r="OPB3221" s="132"/>
      <c r="OPC3221" s="132"/>
      <c r="OPD3221" s="132"/>
      <c r="OPE3221" s="132"/>
      <c r="OPF3221" s="132"/>
      <c r="OPG3221" s="132"/>
      <c r="OPH3221" s="132"/>
      <c r="OPI3221" s="132"/>
      <c r="OPJ3221" s="132"/>
      <c r="OPK3221" s="132"/>
      <c r="OPL3221" s="132"/>
      <c r="OPM3221" s="132"/>
      <c r="OPN3221" s="132"/>
      <c r="OPO3221" s="132"/>
      <c r="OPP3221" s="132"/>
      <c r="OPQ3221" s="132"/>
      <c r="OPR3221" s="132"/>
      <c r="OPS3221" s="132"/>
      <c r="OPT3221" s="132"/>
      <c r="OPU3221" s="132"/>
      <c r="OPV3221" s="132"/>
      <c r="OPW3221" s="132"/>
      <c r="OPX3221" s="132"/>
      <c r="OPY3221" s="132"/>
      <c r="OPZ3221" s="132"/>
      <c r="OQA3221" s="132"/>
      <c r="OQB3221" s="132"/>
      <c r="OQC3221" s="132"/>
      <c r="OQD3221" s="132"/>
      <c r="OQE3221" s="132"/>
      <c r="OQF3221" s="132"/>
      <c r="OQG3221" s="132"/>
      <c r="OQH3221" s="132"/>
      <c r="OQI3221" s="132"/>
      <c r="OQJ3221" s="132"/>
      <c r="OQK3221" s="132"/>
      <c r="OQL3221" s="132"/>
      <c r="OQM3221" s="132"/>
      <c r="OQN3221" s="132"/>
      <c r="OQO3221" s="132"/>
      <c r="OQP3221" s="132"/>
      <c r="OQQ3221" s="132"/>
      <c r="OQR3221" s="132"/>
      <c r="OQS3221" s="132"/>
      <c r="OQT3221" s="132"/>
      <c r="OQU3221" s="132"/>
      <c r="OQV3221" s="132"/>
      <c r="OQW3221" s="132"/>
      <c r="OQX3221" s="132"/>
      <c r="OQY3221" s="132"/>
      <c r="OQZ3221" s="132"/>
      <c r="ORA3221" s="132"/>
      <c r="ORB3221" s="132"/>
      <c r="ORC3221" s="132"/>
      <c r="ORD3221" s="132"/>
      <c r="ORE3221" s="132"/>
      <c r="ORF3221" s="132"/>
      <c r="ORG3221" s="132"/>
      <c r="ORH3221" s="132"/>
      <c r="ORI3221" s="132"/>
      <c r="ORJ3221" s="132"/>
      <c r="ORK3221" s="132"/>
      <c r="ORL3221" s="132"/>
      <c r="ORM3221" s="132"/>
      <c r="ORN3221" s="132"/>
      <c r="ORO3221" s="132"/>
      <c r="ORP3221" s="132"/>
      <c r="ORQ3221" s="132"/>
      <c r="ORR3221" s="132"/>
      <c r="ORS3221" s="132"/>
      <c r="ORT3221" s="132"/>
      <c r="ORU3221" s="132"/>
      <c r="ORV3221" s="132"/>
      <c r="ORW3221" s="132"/>
      <c r="ORX3221" s="132"/>
      <c r="ORY3221" s="132"/>
      <c r="ORZ3221" s="132"/>
      <c r="OSA3221" s="132"/>
      <c r="OSB3221" s="132"/>
      <c r="OSC3221" s="132"/>
      <c r="OSD3221" s="132"/>
      <c r="OSE3221" s="132"/>
      <c r="OSF3221" s="132"/>
      <c r="OSG3221" s="132"/>
      <c r="OSH3221" s="132"/>
      <c r="OSI3221" s="132"/>
      <c r="OSJ3221" s="132"/>
      <c r="OSK3221" s="132"/>
      <c r="OSL3221" s="132"/>
      <c r="OSM3221" s="132"/>
      <c r="OSN3221" s="132"/>
      <c r="OSO3221" s="132"/>
      <c r="OSP3221" s="132"/>
      <c r="OSQ3221" s="132"/>
      <c r="OSR3221" s="132"/>
      <c r="OSS3221" s="132"/>
      <c r="OST3221" s="132"/>
      <c r="OSU3221" s="132"/>
      <c r="OSV3221" s="132"/>
      <c r="OSW3221" s="132"/>
      <c r="OSX3221" s="132"/>
      <c r="OSY3221" s="132"/>
      <c r="OSZ3221" s="132"/>
      <c r="OTA3221" s="132"/>
      <c r="OTB3221" s="132"/>
      <c r="OTC3221" s="132"/>
      <c r="OTD3221" s="132"/>
      <c r="OTE3221" s="132"/>
      <c r="OTF3221" s="132"/>
      <c r="OTG3221" s="132"/>
      <c r="OTH3221" s="132"/>
      <c r="OTI3221" s="132"/>
      <c r="OTJ3221" s="132"/>
      <c r="OTK3221" s="132"/>
      <c r="OTL3221" s="132"/>
      <c r="OTM3221" s="132"/>
      <c r="OTN3221" s="132"/>
      <c r="OTO3221" s="132"/>
      <c r="OTP3221" s="132"/>
      <c r="OTQ3221" s="132"/>
      <c r="OTR3221" s="132"/>
      <c r="OTS3221" s="132"/>
      <c r="OTT3221" s="132"/>
      <c r="OTU3221" s="132"/>
      <c r="OTV3221" s="132"/>
      <c r="OTW3221" s="132"/>
      <c r="OTX3221" s="132"/>
      <c r="OTY3221" s="132"/>
      <c r="OTZ3221" s="132"/>
      <c r="OUA3221" s="132"/>
      <c r="OUB3221" s="132"/>
      <c r="OUC3221" s="132"/>
      <c r="OUD3221" s="132"/>
      <c r="OUE3221" s="132"/>
      <c r="OUF3221" s="132"/>
      <c r="OUG3221" s="132"/>
      <c r="OUH3221" s="132"/>
      <c r="OUI3221" s="132"/>
      <c r="OUJ3221" s="132"/>
      <c r="OUK3221" s="132"/>
      <c r="OUL3221" s="132"/>
      <c r="OUM3221" s="132"/>
      <c r="OUN3221" s="132"/>
      <c r="OUO3221" s="132"/>
      <c r="OUP3221" s="132"/>
      <c r="OUQ3221" s="132"/>
      <c r="OUR3221" s="132"/>
      <c r="OUS3221" s="132"/>
      <c r="OUT3221" s="132"/>
      <c r="OUU3221" s="132"/>
      <c r="OUV3221" s="132"/>
      <c r="OUW3221" s="132"/>
      <c r="OUX3221" s="132"/>
      <c r="OUY3221" s="132"/>
      <c r="OUZ3221" s="132"/>
      <c r="OVA3221" s="132"/>
      <c r="OVB3221" s="132"/>
      <c r="OVC3221" s="132"/>
      <c r="OVD3221" s="132"/>
      <c r="OVE3221" s="132"/>
      <c r="OVF3221" s="132"/>
      <c r="OVG3221" s="132"/>
      <c r="OVH3221" s="132"/>
      <c r="OVI3221" s="132"/>
      <c r="OVJ3221" s="132"/>
      <c r="OVK3221" s="132"/>
      <c r="OVL3221" s="132"/>
      <c r="OVM3221" s="132"/>
      <c r="OVN3221" s="132"/>
      <c r="OVO3221" s="132"/>
      <c r="OVP3221" s="132"/>
      <c r="OVQ3221" s="132"/>
      <c r="OVR3221" s="132"/>
      <c r="OVS3221" s="132"/>
      <c r="OVT3221" s="132"/>
      <c r="OVU3221" s="132"/>
      <c r="OVV3221" s="132"/>
      <c r="OVW3221" s="132"/>
      <c r="OVX3221" s="132"/>
      <c r="OVY3221" s="132"/>
      <c r="OVZ3221" s="132"/>
      <c r="OWA3221" s="132"/>
      <c r="OWB3221" s="132"/>
      <c r="OWC3221" s="132"/>
      <c r="OWD3221" s="132"/>
      <c r="OWE3221" s="132"/>
      <c r="OWF3221" s="132"/>
      <c r="OWG3221" s="132"/>
      <c r="OWH3221" s="132"/>
      <c r="OWI3221" s="132"/>
      <c r="OWJ3221" s="132"/>
      <c r="OWK3221" s="132"/>
      <c r="OWL3221" s="132"/>
      <c r="OWM3221" s="132"/>
      <c r="OWN3221" s="132"/>
      <c r="OWO3221" s="132"/>
      <c r="OWP3221" s="132"/>
      <c r="OWQ3221" s="132"/>
      <c r="OWR3221" s="132"/>
      <c r="OWS3221" s="132"/>
      <c r="OWT3221" s="132"/>
      <c r="OWU3221" s="132"/>
      <c r="OWV3221" s="132"/>
      <c r="OWW3221" s="132"/>
      <c r="OWX3221" s="132"/>
      <c r="OWY3221" s="132"/>
      <c r="OWZ3221" s="132"/>
      <c r="OXA3221" s="132"/>
      <c r="OXB3221" s="132"/>
      <c r="OXC3221" s="132"/>
      <c r="OXD3221" s="132"/>
      <c r="OXE3221" s="132"/>
      <c r="OXF3221" s="132"/>
      <c r="OXG3221" s="132"/>
      <c r="OXH3221" s="132"/>
      <c r="OXI3221" s="132"/>
      <c r="OXJ3221" s="132"/>
      <c r="OXK3221" s="132"/>
      <c r="OXL3221" s="132"/>
      <c r="OXM3221" s="132"/>
      <c r="OXN3221" s="132"/>
      <c r="OXO3221" s="132"/>
      <c r="OXP3221" s="132"/>
      <c r="OXQ3221" s="132"/>
      <c r="OXR3221" s="132"/>
      <c r="OXS3221" s="132"/>
      <c r="OXT3221" s="132"/>
      <c r="OXU3221" s="132"/>
      <c r="OXV3221" s="132"/>
      <c r="OXW3221" s="132"/>
      <c r="OXX3221" s="132"/>
      <c r="OXY3221" s="132"/>
      <c r="OXZ3221" s="132"/>
      <c r="OYA3221" s="132"/>
      <c r="OYB3221" s="132"/>
      <c r="OYC3221" s="132"/>
      <c r="OYD3221" s="132"/>
      <c r="OYE3221" s="132"/>
      <c r="OYF3221" s="132"/>
      <c r="OYG3221" s="132"/>
      <c r="OYH3221" s="132"/>
      <c r="OYI3221" s="132"/>
      <c r="OYJ3221" s="132"/>
      <c r="OYK3221" s="132"/>
      <c r="OYL3221" s="132"/>
      <c r="OYM3221" s="132"/>
      <c r="OYN3221" s="132"/>
      <c r="OYO3221" s="132"/>
      <c r="OYP3221" s="132"/>
      <c r="OYQ3221" s="132"/>
      <c r="OYR3221" s="132"/>
      <c r="OYS3221" s="132"/>
      <c r="OYT3221" s="132"/>
      <c r="OYU3221" s="132"/>
      <c r="OYV3221" s="132"/>
      <c r="OYW3221" s="132"/>
      <c r="OYX3221" s="132"/>
      <c r="OYY3221" s="132"/>
      <c r="OYZ3221" s="132"/>
      <c r="OZA3221" s="132"/>
      <c r="OZB3221" s="132"/>
      <c r="OZC3221" s="132"/>
      <c r="OZD3221" s="132"/>
      <c r="OZE3221" s="132"/>
      <c r="OZF3221" s="132"/>
      <c r="OZG3221" s="132"/>
      <c r="OZH3221" s="132"/>
      <c r="OZI3221" s="132"/>
      <c r="OZJ3221" s="132"/>
      <c r="OZK3221" s="132"/>
      <c r="OZL3221" s="132"/>
      <c r="OZM3221" s="132"/>
      <c r="OZN3221" s="132"/>
      <c r="OZO3221" s="132"/>
      <c r="OZP3221" s="132"/>
      <c r="OZQ3221" s="132"/>
      <c r="OZR3221" s="132"/>
      <c r="OZS3221" s="132"/>
      <c r="OZT3221" s="132"/>
      <c r="OZU3221" s="132"/>
      <c r="OZV3221" s="132"/>
      <c r="OZW3221" s="132"/>
      <c r="OZX3221" s="132"/>
      <c r="OZY3221" s="132"/>
      <c r="OZZ3221" s="132"/>
      <c r="PAA3221" s="132"/>
      <c r="PAB3221" s="132"/>
      <c r="PAC3221" s="132"/>
      <c r="PAD3221" s="132"/>
      <c r="PAE3221" s="132"/>
      <c r="PAF3221" s="132"/>
      <c r="PAG3221" s="132"/>
      <c r="PAH3221" s="132"/>
      <c r="PAI3221" s="132"/>
      <c r="PAJ3221" s="132"/>
      <c r="PAK3221" s="132"/>
      <c r="PAL3221" s="132"/>
      <c r="PAM3221" s="132"/>
      <c r="PAN3221" s="132"/>
      <c r="PAO3221" s="132"/>
      <c r="PAP3221" s="132"/>
      <c r="PAQ3221" s="132"/>
      <c r="PAR3221" s="132"/>
      <c r="PAS3221" s="132"/>
      <c r="PAT3221" s="132"/>
      <c r="PAU3221" s="132"/>
      <c r="PAV3221" s="132"/>
      <c r="PAW3221" s="132"/>
      <c r="PAX3221" s="132"/>
      <c r="PAY3221" s="132"/>
      <c r="PAZ3221" s="132"/>
      <c r="PBA3221" s="132"/>
      <c r="PBB3221" s="132"/>
      <c r="PBC3221" s="132"/>
      <c r="PBD3221" s="132"/>
      <c r="PBE3221" s="132"/>
      <c r="PBF3221" s="132"/>
      <c r="PBG3221" s="132"/>
      <c r="PBH3221" s="132"/>
      <c r="PBI3221" s="132"/>
      <c r="PBJ3221" s="132"/>
      <c r="PBK3221" s="132"/>
      <c r="PBL3221" s="132"/>
      <c r="PBM3221" s="132"/>
      <c r="PBN3221" s="132"/>
      <c r="PBO3221" s="132"/>
      <c r="PBP3221" s="132"/>
      <c r="PBQ3221" s="132"/>
      <c r="PBR3221" s="132"/>
      <c r="PBS3221" s="132"/>
      <c r="PBT3221" s="132"/>
      <c r="PBU3221" s="132"/>
      <c r="PBV3221" s="132"/>
      <c r="PBW3221" s="132"/>
      <c r="PBX3221" s="132"/>
      <c r="PBY3221" s="132"/>
      <c r="PBZ3221" s="132"/>
      <c r="PCA3221" s="132"/>
      <c r="PCB3221" s="132"/>
      <c r="PCC3221" s="132"/>
      <c r="PCD3221" s="132"/>
      <c r="PCE3221" s="132"/>
      <c r="PCF3221" s="132"/>
      <c r="PCG3221" s="132"/>
      <c r="PCH3221" s="132"/>
      <c r="PCI3221" s="132"/>
      <c r="PCJ3221" s="132"/>
      <c r="PCK3221" s="132"/>
      <c r="PCL3221" s="132"/>
      <c r="PCM3221" s="132"/>
      <c r="PCN3221" s="132"/>
      <c r="PCO3221" s="132"/>
      <c r="PCP3221" s="132"/>
      <c r="PCQ3221" s="132"/>
      <c r="PCR3221" s="132"/>
      <c r="PCS3221" s="132"/>
      <c r="PCT3221" s="132"/>
      <c r="PCU3221" s="132"/>
      <c r="PCV3221" s="132"/>
      <c r="PCW3221" s="132"/>
      <c r="PCX3221" s="132"/>
      <c r="PCY3221" s="132"/>
      <c r="PCZ3221" s="132"/>
      <c r="PDA3221" s="132"/>
      <c r="PDB3221" s="132"/>
      <c r="PDC3221" s="132"/>
      <c r="PDD3221" s="132"/>
      <c r="PDE3221" s="132"/>
      <c r="PDF3221" s="132"/>
      <c r="PDG3221" s="132"/>
      <c r="PDH3221" s="132"/>
      <c r="PDI3221" s="132"/>
      <c r="PDJ3221" s="132"/>
      <c r="PDK3221" s="132"/>
      <c r="PDL3221" s="132"/>
      <c r="PDM3221" s="132"/>
      <c r="PDN3221" s="132"/>
      <c r="PDO3221" s="132"/>
      <c r="PDP3221" s="132"/>
      <c r="PDQ3221" s="132"/>
      <c r="PDR3221" s="132"/>
      <c r="PDS3221" s="132"/>
      <c r="PDT3221" s="132"/>
      <c r="PDU3221" s="132"/>
      <c r="PDV3221" s="132"/>
      <c r="PDW3221" s="132"/>
      <c r="PDX3221" s="132"/>
      <c r="PDY3221" s="132"/>
      <c r="PDZ3221" s="132"/>
      <c r="PEA3221" s="132"/>
      <c r="PEB3221" s="132"/>
      <c r="PEC3221" s="132"/>
      <c r="PED3221" s="132"/>
      <c r="PEE3221" s="132"/>
      <c r="PEF3221" s="132"/>
      <c r="PEG3221" s="132"/>
      <c r="PEH3221" s="132"/>
      <c r="PEI3221" s="132"/>
      <c r="PEJ3221" s="132"/>
      <c r="PEK3221" s="132"/>
      <c r="PEL3221" s="132"/>
      <c r="PEM3221" s="132"/>
      <c r="PEN3221" s="132"/>
      <c r="PEO3221" s="132"/>
      <c r="PEP3221" s="132"/>
      <c r="PEQ3221" s="132"/>
      <c r="PER3221" s="132"/>
      <c r="PES3221" s="132"/>
      <c r="PET3221" s="132"/>
      <c r="PEU3221" s="132"/>
      <c r="PEV3221" s="132"/>
      <c r="PEW3221" s="132"/>
      <c r="PEX3221" s="132"/>
      <c r="PEY3221" s="132"/>
      <c r="PEZ3221" s="132"/>
      <c r="PFA3221" s="132"/>
      <c r="PFB3221" s="132"/>
      <c r="PFC3221" s="132"/>
      <c r="PFD3221" s="132"/>
      <c r="PFE3221" s="132"/>
      <c r="PFF3221" s="132"/>
      <c r="PFG3221" s="132"/>
      <c r="PFH3221" s="132"/>
      <c r="PFI3221" s="132"/>
      <c r="PFJ3221" s="132"/>
      <c r="PFK3221" s="132"/>
      <c r="PFL3221" s="132"/>
      <c r="PFM3221" s="132"/>
      <c r="PFN3221" s="132"/>
      <c r="PFO3221" s="132"/>
      <c r="PFP3221" s="132"/>
      <c r="PFQ3221" s="132"/>
      <c r="PFR3221" s="132"/>
      <c r="PFS3221" s="132"/>
      <c r="PFT3221" s="132"/>
      <c r="PFU3221" s="132"/>
      <c r="PFV3221" s="132"/>
      <c r="PFW3221" s="132"/>
      <c r="PFX3221" s="132"/>
      <c r="PFY3221" s="132"/>
      <c r="PFZ3221" s="132"/>
      <c r="PGA3221" s="132"/>
      <c r="PGB3221" s="132"/>
      <c r="PGC3221" s="132"/>
      <c r="PGD3221" s="132"/>
      <c r="PGE3221" s="132"/>
      <c r="PGF3221" s="132"/>
      <c r="PGG3221" s="132"/>
      <c r="PGH3221" s="132"/>
      <c r="PGI3221" s="132"/>
      <c r="PGJ3221" s="132"/>
      <c r="PGK3221" s="132"/>
      <c r="PGL3221" s="132"/>
      <c r="PGM3221" s="132"/>
      <c r="PGN3221" s="132"/>
      <c r="PGO3221" s="132"/>
      <c r="PGP3221" s="132"/>
      <c r="PGQ3221" s="132"/>
      <c r="PGR3221" s="132"/>
      <c r="PGS3221" s="132"/>
      <c r="PGT3221" s="132"/>
      <c r="PGU3221" s="132"/>
      <c r="PGV3221" s="132"/>
      <c r="PGW3221" s="132"/>
      <c r="PGX3221" s="132"/>
      <c r="PGY3221" s="132"/>
      <c r="PGZ3221" s="132"/>
      <c r="PHA3221" s="132"/>
      <c r="PHB3221" s="132"/>
      <c r="PHC3221" s="132"/>
      <c r="PHD3221" s="132"/>
      <c r="PHE3221" s="132"/>
      <c r="PHF3221" s="132"/>
      <c r="PHG3221" s="132"/>
      <c r="PHH3221" s="132"/>
      <c r="PHI3221" s="132"/>
      <c r="PHJ3221" s="132"/>
      <c r="PHK3221" s="132"/>
      <c r="PHL3221" s="132"/>
      <c r="PHM3221" s="132"/>
      <c r="PHN3221" s="132"/>
      <c r="PHO3221" s="132"/>
      <c r="PHP3221" s="132"/>
      <c r="PHQ3221" s="132"/>
      <c r="PHR3221" s="132"/>
      <c r="PHS3221" s="132"/>
      <c r="PHT3221" s="132"/>
      <c r="PHU3221" s="132"/>
      <c r="PHV3221" s="132"/>
      <c r="PHW3221" s="132"/>
      <c r="PHX3221" s="132"/>
      <c r="PHY3221" s="132"/>
      <c r="PHZ3221" s="132"/>
      <c r="PIA3221" s="132"/>
      <c r="PIB3221" s="132"/>
      <c r="PIC3221" s="132"/>
      <c r="PID3221" s="132"/>
      <c r="PIE3221" s="132"/>
      <c r="PIF3221" s="132"/>
      <c r="PIG3221" s="132"/>
      <c r="PIH3221" s="132"/>
      <c r="PII3221" s="132"/>
      <c r="PIJ3221" s="132"/>
      <c r="PIK3221" s="132"/>
      <c r="PIL3221" s="132"/>
      <c r="PIM3221" s="132"/>
      <c r="PIN3221" s="132"/>
      <c r="PIO3221" s="132"/>
      <c r="PIP3221" s="132"/>
      <c r="PIQ3221" s="132"/>
      <c r="PIR3221" s="132"/>
      <c r="PIS3221" s="132"/>
      <c r="PIT3221" s="132"/>
      <c r="PIU3221" s="132"/>
      <c r="PIV3221" s="132"/>
      <c r="PIW3221" s="132"/>
      <c r="PIX3221" s="132"/>
      <c r="PIY3221" s="132"/>
      <c r="PIZ3221" s="132"/>
      <c r="PJA3221" s="132"/>
      <c r="PJB3221" s="132"/>
      <c r="PJC3221" s="132"/>
      <c r="PJD3221" s="132"/>
      <c r="PJE3221" s="132"/>
      <c r="PJF3221" s="132"/>
      <c r="PJG3221" s="132"/>
      <c r="PJH3221" s="132"/>
      <c r="PJI3221" s="132"/>
      <c r="PJJ3221" s="132"/>
      <c r="PJK3221" s="132"/>
      <c r="PJL3221" s="132"/>
      <c r="PJM3221" s="132"/>
      <c r="PJN3221" s="132"/>
      <c r="PJO3221" s="132"/>
      <c r="PJP3221" s="132"/>
      <c r="PJQ3221" s="132"/>
      <c r="PJR3221" s="132"/>
      <c r="PJS3221" s="132"/>
      <c r="PJT3221" s="132"/>
      <c r="PJU3221" s="132"/>
      <c r="PJV3221" s="132"/>
      <c r="PJW3221" s="132"/>
      <c r="PJX3221" s="132"/>
      <c r="PJY3221" s="132"/>
      <c r="PJZ3221" s="132"/>
      <c r="PKA3221" s="132"/>
      <c r="PKB3221" s="132"/>
      <c r="PKC3221" s="132"/>
      <c r="PKD3221" s="132"/>
      <c r="PKE3221" s="132"/>
      <c r="PKF3221" s="132"/>
      <c r="PKG3221" s="132"/>
      <c r="PKH3221" s="132"/>
      <c r="PKI3221" s="132"/>
      <c r="PKJ3221" s="132"/>
      <c r="PKK3221" s="132"/>
      <c r="PKL3221" s="132"/>
      <c r="PKM3221" s="132"/>
      <c r="PKN3221" s="132"/>
      <c r="PKO3221" s="132"/>
      <c r="PKP3221" s="132"/>
      <c r="PKQ3221" s="132"/>
      <c r="PKR3221" s="132"/>
      <c r="PKS3221" s="132"/>
      <c r="PKT3221" s="132"/>
      <c r="PKU3221" s="132"/>
      <c r="PKV3221" s="132"/>
      <c r="PKW3221" s="132"/>
      <c r="PKX3221" s="132"/>
      <c r="PKY3221" s="132"/>
      <c r="PKZ3221" s="132"/>
      <c r="PLA3221" s="132"/>
      <c r="PLB3221" s="132"/>
      <c r="PLC3221" s="132"/>
      <c r="PLD3221" s="132"/>
      <c r="PLE3221" s="132"/>
      <c r="PLF3221" s="132"/>
      <c r="PLG3221" s="132"/>
      <c r="PLH3221" s="132"/>
      <c r="PLI3221" s="132"/>
      <c r="PLJ3221" s="132"/>
      <c r="PLK3221" s="132"/>
      <c r="PLL3221" s="132"/>
      <c r="PLM3221" s="132"/>
      <c r="PLN3221" s="132"/>
      <c r="PLO3221" s="132"/>
      <c r="PLP3221" s="132"/>
      <c r="PLQ3221" s="132"/>
      <c r="PLR3221" s="132"/>
      <c r="PLS3221" s="132"/>
      <c r="PLT3221" s="132"/>
      <c r="PLU3221" s="132"/>
      <c r="PLV3221" s="132"/>
      <c r="PLW3221" s="132"/>
      <c r="PLX3221" s="132"/>
      <c r="PLY3221" s="132"/>
      <c r="PLZ3221" s="132"/>
      <c r="PMA3221" s="132"/>
      <c r="PMB3221" s="132"/>
      <c r="PMC3221" s="132"/>
      <c r="PMD3221" s="132"/>
      <c r="PME3221" s="132"/>
      <c r="PMF3221" s="132"/>
      <c r="PMG3221" s="132"/>
      <c r="PMH3221" s="132"/>
      <c r="PMI3221" s="132"/>
      <c r="PMJ3221" s="132"/>
      <c r="PMK3221" s="132"/>
      <c r="PML3221" s="132"/>
      <c r="PMM3221" s="132"/>
      <c r="PMN3221" s="132"/>
      <c r="PMO3221" s="132"/>
      <c r="PMP3221" s="132"/>
      <c r="PMQ3221" s="132"/>
      <c r="PMR3221" s="132"/>
      <c r="PMS3221" s="132"/>
      <c r="PMT3221" s="132"/>
      <c r="PMU3221" s="132"/>
      <c r="PMV3221" s="132"/>
      <c r="PMW3221" s="132"/>
      <c r="PMX3221" s="132"/>
      <c r="PMY3221" s="132"/>
      <c r="PMZ3221" s="132"/>
      <c r="PNA3221" s="132"/>
      <c r="PNB3221" s="132"/>
      <c r="PNC3221" s="132"/>
      <c r="PND3221" s="132"/>
      <c r="PNE3221" s="132"/>
      <c r="PNF3221" s="132"/>
      <c r="PNG3221" s="132"/>
      <c r="PNH3221" s="132"/>
      <c r="PNI3221" s="132"/>
      <c r="PNJ3221" s="132"/>
      <c r="PNK3221" s="132"/>
      <c r="PNL3221" s="132"/>
      <c r="PNM3221" s="132"/>
      <c r="PNN3221" s="132"/>
      <c r="PNO3221" s="132"/>
      <c r="PNP3221" s="132"/>
      <c r="PNQ3221" s="132"/>
      <c r="PNR3221" s="132"/>
      <c r="PNS3221" s="132"/>
      <c r="PNT3221" s="132"/>
      <c r="PNU3221" s="132"/>
      <c r="PNV3221" s="132"/>
      <c r="PNW3221" s="132"/>
      <c r="PNX3221" s="132"/>
      <c r="PNY3221" s="132"/>
      <c r="PNZ3221" s="132"/>
      <c r="POA3221" s="132"/>
      <c r="POB3221" s="132"/>
      <c r="POC3221" s="132"/>
      <c r="POD3221" s="132"/>
      <c r="POE3221" s="132"/>
      <c r="POF3221" s="132"/>
      <c r="POG3221" s="132"/>
      <c r="POH3221" s="132"/>
      <c r="POI3221" s="132"/>
      <c r="POJ3221" s="132"/>
      <c r="POK3221" s="132"/>
      <c r="POL3221" s="132"/>
      <c r="POM3221" s="132"/>
      <c r="PON3221" s="132"/>
      <c r="POO3221" s="132"/>
      <c r="POP3221" s="132"/>
      <c r="POQ3221" s="132"/>
      <c r="POR3221" s="132"/>
      <c r="POS3221" s="132"/>
      <c r="POT3221" s="132"/>
      <c r="POU3221" s="132"/>
      <c r="POV3221" s="132"/>
      <c r="POW3221" s="132"/>
      <c r="POX3221" s="132"/>
      <c r="POY3221" s="132"/>
      <c r="POZ3221" s="132"/>
      <c r="PPA3221" s="132"/>
      <c r="PPB3221" s="132"/>
      <c r="PPC3221" s="132"/>
      <c r="PPD3221" s="132"/>
      <c r="PPE3221" s="132"/>
      <c r="PPF3221" s="132"/>
      <c r="PPG3221" s="132"/>
      <c r="PPH3221" s="132"/>
      <c r="PPI3221" s="132"/>
      <c r="PPJ3221" s="132"/>
      <c r="PPK3221" s="132"/>
      <c r="PPL3221" s="132"/>
      <c r="PPM3221" s="132"/>
      <c r="PPN3221" s="132"/>
      <c r="PPO3221" s="132"/>
      <c r="PPP3221" s="132"/>
      <c r="PPQ3221" s="132"/>
      <c r="PPR3221" s="132"/>
      <c r="PPS3221" s="132"/>
      <c r="PPT3221" s="132"/>
      <c r="PPU3221" s="132"/>
      <c r="PPV3221" s="132"/>
      <c r="PPW3221" s="132"/>
      <c r="PPX3221" s="132"/>
      <c r="PPY3221" s="132"/>
      <c r="PPZ3221" s="132"/>
      <c r="PQA3221" s="132"/>
      <c r="PQB3221" s="132"/>
      <c r="PQC3221" s="132"/>
      <c r="PQD3221" s="132"/>
      <c r="PQE3221" s="132"/>
      <c r="PQF3221" s="132"/>
      <c r="PQG3221" s="132"/>
      <c r="PQH3221" s="132"/>
      <c r="PQI3221" s="132"/>
      <c r="PQJ3221" s="132"/>
      <c r="PQK3221" s="132"/>
      <c r="PQL3221" s="132"/>
      <c r="PQM3221" s="132"/>
      <c r="PQN3221" s="132"/>
      <c r="PQO3221" s="132"/>
      <c r="PQP3221" s="132"/>
      <c r="PQQ3221" s="132"/>
      <c r="PQR3221" s="132"/>
      <c r="PQS3221" s="132"/>
      <c r="PQT3221" s="132"/>
      <c r="PQU3221" s="132"/>
      <c r="PQV3221" s="132"/>
      <c r="PQW3221" s="132"/>
      <c r="PQX3221" s="132"/>
      <c r="PQY3221" s="132"/>
      <c r="PQZ3221" s="132"/>
      <c r="PRA3221" s="132"/>
      <c r="PRB3221" s="132"/>
      <c r="PRC3221" s="132"/>
      <c r="PRD3221" s="132"/>
      <c r="PRE3221" s="132"/>
      <c r="PRF3221" s="132"/>
      <c r="PRG3221" s="132"/>
      <c r="PRH3221" s="132"/>
      <c r="PRI3221" s="132"/>
      <c r="PRJ3221" s="132"/>
      <c r="PRK3221" s="132"/>
      <c r="PRL3221" s="132"/>
      <c r="PRM3221" s="132"/>
      <c r="PRN3221" s="132"/>
      <c r="PRO3221" s="132"/>
      <c r="PRP3221" s="132"/>
      <c r="PRQ3221" s="132"/>
      <c r="PRR3221" s="132"/>
      <c r="PRS3221" s="132"/>
      <c r="PRT3221" s="132"/>
      <c r="PRU3221" s="132"/>
      <c r="PRV3221" s="132"/>
      <c r="PRW3221" s="132"/>
      <c r="PRX3221" s="132"/>
      <c r="PRY3221" s="132"/>
      <c r="PRZ3221" s="132"/>
      <c r="PSA3221" s="132"/>
      <c r="PSB3221" s="132"/>
      <c r="PSC3221" s="132"/>
      <c r="PSD3221" s="132"/>
      <c r="PSE3221" s="132"/>
      <c r="PSF3221" s="132"/>
      <c r="PSG3221" s="132"/>
      <c r="PSH3221" s="132"/>
      <c r="PSI3221" s="132"/>
      <c r="PSJ3221" s="132"/>
      <c r="PSK3221" s="132"/>
      <c r="PSL3221" s="132"/>
      <c r="PSM3221" s="132"/>
      <c r="PSN3221" s="132"/>
      <c r="PSO3221" s="132"/>
      <c r="PSP3221" s="132"/>
      <c r="PSQ3221" s="132"/>
      <c r="PSR3221" s="132"/>
      <c r="PSS3221" s="132"/>
      <c r="PST3221" s="132"/>
      <c r="PSU3221" s="132"/>
      <c r="PSV3221" s="132"/>
      <c r="PSW3221" s="132"/>
      <c r="PSX3221" s="132"/>
      <c r="PSY3221" s="132"/>
      <c r="PSZ3221" s="132"/>
      <c r="PTA3221" s="132"/>
      <c r="PTB3221" s="132"/>
      <c r="PTC3221" s="132"/>
      <c r="PTD3221" s="132"/>
      <c r="PTE3221" s="132"/>
      <c r="PTF3221" s="132"/>
      <c r="PTG3221" s="132"/>
      <c r="PTH3221" s="132"/>
      <c r="PTI3221" s="132"/>
      <c r="PTJ3221" s="132"/>
      <c r="PTK3221" s="132"/>
      <c r="PTL3221" s="132"/>
      <c r="PTM3221" s="132"/>
      <c r="PTN3221" s="132"/>
      <c r="PTO3221" s="132"/>
      <c r="PTP3221" s="132"/>
      <c r="PTQ3221" s="132"/>
      <c r="PTR3221" s="132"/>
      <c r="PTS3221" s="132"/>
      <c r="PTT3221" s="132"/>
      <c r="PTU3221" s="132"/>
      <c r="PTV3221" s="132"/>
      <c r="PTW3221" s="132"/>
      <c r="PTX3221" s="132"/>
      <c r="PTY3221" s="132"/>
      <c r="PTZ3221" s="132"/>
      <c r="PUA3221" s="132"/>
      <c r="PUB3221" s="132"/>
      <c r="PUC3221" s="132"/>
      <c r="PUD3221" s="132"/>
      <c r="PUE3221" s="132"/>
      <c r="PUF3221" s="132"/>
      <c r="PUG3221" s="132"/>
      <c r="PUH3221" s="132"/>
      <c r="PUI3221" s="132"/>
      <c r="PUJ3221" s="132"/>
      <c r="PUK3221" s="132"/>
      <c r="PUL3221" s="132"/>
      <c r="PUM3221" s="132"/>
      <c r="PUN3221" s="132"/>
      <c r="PUO3221" s="132"/>
      <c r="PUP3221" s="132"/>
      <c r="PUQ3221" s="132"/>
      <c r="PUR3221" s="132"/>
      <c r="PUS3221" s="132"/>
      <c r="PUT3221" s="132"/>
      <c r="PUU3221" s="132"/>
      <c r="PUV3221" s="132"/>
      <c r="PUW3221" s="132"/>
      <c r="PUX3221" s="132"/>
      <c r="PUY3221" s="132"/>
      <c r="PUZ3221" s="132"/>
      <c r="PVA3221" s="132"/>
      <c r="PVB3221" s="132"/>
      <c r="PVC3221" s="132"/>
      <c r="PVD3221" s="132"/>
      <c r="PVE3221" s="132"/>
      <c r="PVF3221" s="132"/>
      <c r="PVG3221" s="132"/>
      <c r="PVH3221" s="132"/>
      <c r="PVI3221" s="132"/>
      <c r="PVJ3221" s="132"/>
      <c r="PVK3221" s="132"/>
      <c r="PVL3221" s="132"/>
      <c r="PVM3221" s="132"/>
      <c r="PVN3221" s="132"/>
      <c r="PVO3221" s="132"/>
      <c r="PVP3221" s="132"/>
      <c r="PVQ3221" s="132"/>
      <c r="PVR3221" s="132"/>
      <c r="PVS3221" s="132"/>
      <c r="PVT3221" s="132"/>
      <c r="PVU3221" s="132"/>
      <c r="PVV3221" s="132"/>
      <c r="PVW3221" s="132"/>
      <c r="PVX3221" s="132"/>
      <c r="PVY3221" s="132"/>
      <c r="PVZ3221" s="132"/>
      <c r="PWA3221" s="132"/>
      <c r="PWB3221" s="132"/>
      <c r="PWC3221" s="132"/>
      <c r="PWD3221" s="132"/>
      <c r="PWE3221" s="132"/>
      <c r="PWF3221" s="132"/>
      <c r="PWG3221" s="132"/>
      <c r="PWH3221" s="132"/>
      <c r="PWI3221" s="132"/>
      <c r="PWJ3221" s="132"/>
      <c r="PWK3221" s="132"/>
      <c r="PWL3221" s="132"/>
      <c r="PWM3221" s="132"/>
      <c r="PWN3221" s="132"/>
      <c r="PWO3221" s="132"/>
      <c r="PWP3221" s="132"/>
      <c r="PWQ3221" s="132"/>
      <c r="PWR3221" s="132"/>
      <c r="PWS3221" s="132"/>
      <c r="PWT3221" s="132"/>
      <c r="PWU3221" s="132"/>
      <c r="PWV3221" s="132"/>
      <c r="PWW3221" s="132"/>
      <c r="PWX3221" s="132"/>
      <c r="PWY3221" s="132"/>
      <c r="PWZ3221" s="132"/>
      <c r="PXA3221" s="132"/>
      <c r="PXB3221" s="132"/>
      <c r="PXC3221" s="132"/>
      <c r="PXD3221" s="132"/>
      <c r="PXE3221" s="132"/>
      <c r="PXF3221" s="132"/>
      <c r="PXG3221" s="132"/>
      <c r="PXH3221" s="132"/>
      <c r="PXI3221" s="132"/>
      <c r="PXJ3221" s="132"/>
      <c r="PXK3221" s="132"/>
      <c r="PXL3221" s="132"/>
      <c r="PXM3221" s="132"/>
      <c r="PXN3221" s="132"/>
      <c r="PXO3221" s="132"/>
      <c r="PXP3221" s="132"/>
      <c r="PXQ3221" s="132"/>
      <c r="PXR3221" s="132"/>
      <c r="PXS3221" s="132"/>
      <c r="PXT3221" s="132"/>
      <c r="PXU3221" s="132"/>
      <c r="PXV3221" s="132"/>
      <c r="PXW3221" s="132"/>
      <c r="PXX3221" s="132"/>
      <c r="PXY3221" s="132"/>
      <c r="PXZ3221" s="132"/>
      <c r="PYA3221" s="132"/>
      <c r="PYB3221" s="132"/>
      <c r="PYC3221" s="132"/>
      <c r="PYD3221" s="132"/>
      <c r="PYE3221" s="132"/>
      <c r="PYF3221" s="132"/>
      <c r="PYG3221" s="132"/>
      <c r="PYH3221" s="132"/>
      <c r="PYI3221" s="132"/>
      <c r="PYJ3221" s="132"/>
      <c r="PYK3221" s="132"/>
      <c r="PYL3221" s="132"/>
      <c r="PYM3221" s="132"/>
      <c r="PYN3221" s="132"/>
      <c r="PYO3221" s="132"/>
      <c r="PYP3221" s="132"/>
      <c r="PYQ3221" s="132"/>
      <c r="PYR3221" s="132"/>
      <c r="PYS3221" s="132"/>
      <c r="PYT3221" s="132"/>
      <c r="PYU3221" s="132"/>
      <c r="PYV3221" s="132"/>
      <c r="PYW3221" s="132"/>
      <c r="PYX3221" s="132"/>
      <c r="PYY3221" s="132"/>
      <c r="PYZ3221" s="132"/>
      <c r="PZA3221" s="132"/>
      <c r="PZB3221" s="132"/>
      <c r="PZC3221" s="132"/>
      <c r="PZD3221" s="132"/>
      <c r="PZE3221" s="132"/>
      <c r="PZF3221" s="132"/>
      <c r="PZG3221" s="132"/>
      <c r="PZH3221" s="132"/>
      <c r="PZI3221" s="132"/>
      <c r="PZJ3221" s="132"/>
      <c r="PZK3221" s="132"/>
      <c r="PZL3221" s="132"/>
      <c r="PZM3221" s="132"/>
      <c r="PZN3221" s="132"/>
      <c r="PZO3221" s="132"/>
      <c r="PZP3221" s="132"/>
      <c r="PZQ3221" s="132"/>
      <c r="PZR3221" s="132"/>
      <c r="PZS3221" s="132"/>
      <c r="PZT3221" s="132"/>
      <c r="PZU3221" s="132"/>
      <c r="PZV3221" s="132"/>
      <c r="PZW3221" s="132"/>
      <c r="PZX3221" s="132"/>
      <c r="PZY3221" s="132"/>
      <c r="PZZ3221" s="132"/>
      <c r="QAA3221" s="132"/>
      <c r="QAB3221" s="132"/>
      <c r="QAC3221" s="132"/>
      <c r="QAD3221" s="132"/>
      <c r="QAE3221" s="132"/>
      <c r="QAF3221" s="132"/>
      <c r="QAG3221" s="132"/>
      <c r="QAH3221" s="132"/>
      <c r="QAI3221" s="132"/>
      <c r="QAJ3221" s="132"/>
      <c r="QAK3221" s="132"/>
      <c r="QAL3221" s="132"/>
      <c r="QAM3221" s="132"/>
      <c r="QAN3221" s="132"/>
      <c r="QAO3221" s="132"/>
      <c r="QAP3221" s="132"/>
      <c r="QAQ3221" s="132"/>
      <c r="QAR3221" s="132"/>
      <c r="QAS3221" s="132"/>
      <c r="QAT3221" s="132"/>
      <c r="QAU3221" s="132"/>
      <c r="QAV3221" s="132"/>
      <c r="QAW3221" s="132"/>
      <c r="QAX3221" s="132"/>
      <c r="QAY3221" s="132"/>
      <c r="QAZ3221" s="132"/>
      <c r="QBA3221" s="132"/>
      <c r="QBB3221" s="132"/>
      <c r="QBC3221" s="132"/>
      <c r="QBD3221" s="132"/>
      <c r="QBE3221" s="132"/>
      <c r="QBF3221" s="132"/>
      <c r="QBG3221" s="132"/>
      <c r="QBH3221" s="132"/>
      <c r="QBI3221" s="132"/>
      <c r="QBJ3221" s="132"/>
      <c r="QBK3221" s="132"/>
      <c r="QBL3221" s="132"/>
      <c r="QBM3221" s="132"/>
      <c r="QBN3221" s="132"/>
      <c r="QBO3221" s="132"/>
      <c r="QBP3221" s="132"/>
      <c r="QBQ3221" s="132"/>
      <c r="QBR3221" s="132"/>
      <c r="QBS3221" s="132"/>
      <c r="QBT3221" s="132"/>
      <c r="QBU3221" s="132"/>
      <c r="QBV3221" s="132"/>
      <c r="QBW3221" s="132"/>
      <c r="QBX3221" s="132"/>
      <c r="QBY3221" s="132"/>
      <c r="QBZ3221" s="132"/>
      <c r="QCA3221" s="132"/>
      <c r="QCB3221" s="132"/>
      <c r="QCC3221" s="132"/>
      <c r="QCD3221" s="132"/>
      <c r="QCE3221" s="132"/>
      <c r="QCF3221" s="132"/>
      <c r="QCG3221" s="132"/>
      <c r="QCH3221" s="132"/>
      <c r="QCI3221" s="132"/>
      <c r="QCJ3221" s="132"/>
      <c r="QCK3221" s="132"/>
      <c r="QCL3221" s="132"/>
      <c r="QCM3221" s="132"/>
      <c r="QCN3221" s="132"/>
      <c r="QCO3221" s="132"/>
      <c r="QCP3221" s="132"/>
      <c r="QCQ3221" s="132"/>
      <c r="QCR3221" s="132"/>
      <c r="QCS3221" s="132"/>
      <c r="QCT3221" s="132"/>
      <c r="QCU3221" s="132"/>
      <c r="QCV3221" s="132"/>
      <c r="QCW3221" s="132"/>
      <c r="QCX3221" s="132"/>
      <c r="QCY3221" s="132"/>
      <c r="QCZ3221" s="132"/>
      <c r="QDA3221" s="132"/>
      <c r="QDB3221" s="132"/>
      <c r="QDC3221" s="132"/>
      <c r="QDD3221" s="132"/>
      <c r="QDE3221" s="132"/>
      <c r="QDF3221" s="132"/>
      <c r="QDG3221" s="132"/>
      <c r="QDH3221" s="132"/>
      <c r="QDI3221" s="132"/>
      <c r="QDJ3221" s="132"/>
      <c r="QDK3221" s="132"/>
      <c r="QDL3221" s="132"/>
      <c r="QDM3221" s="132"/>
      <c r="QDN3221" s="132"/>
      <c r="QDO3221" s="132"/>
      <c r="QDP3221" s="132"/>
      <c r="QDQ3221" s="132"/>
      <c r="QDR3221" s="132"/>
      <c r="QDS3221" s="132"/>
      <c r="QDT3221" s="132"/>
      <c r="QDU3221" s="132"/>
      <c r="QDV3221" s="132"/>
      <c r="QDW3221" s="132"/>
      <c r="QDX3221" s="132"/>
      <c r="QDY3221" s="132"/>
      <c r="QDZ3221" s="132"/>
      <c r="QEA3221" s="132"/>
      <c r="QEB3221" s="132"/>
      <c r="QEC3221" s="132"/>
      <c r="QED3221" s="132"/>
      <c r="QEE3221" s="132"/>
      <c r="QEF3221" s="132"/>
      <c r="QEG3221" s="132"/>
      <c r="QEH3221" s="132"/>
      <c r="QEI3221" s="132"/>
      <c r="QEJ3221" s="132"/>
      <c r="QEK3221" s="132"/>
      <c r="QEL3221" s="132"/>
      <c r="QEM3221" s="132"/>
      <c r="QEN3221" s="132"/>
      <c r="QEO3221" s="132"/>
      <c r="QEP3221" s="132"/>
      <c r="QEQ3221" s="132"/>
      <c r="QER3221" s="132"/>
      <c r="QES3221" s="132"/>
      <c r="QET3221" s="132"/>
      <c r="QEU3221" s="132"/>
      <c r="QEV3221" s="132"/>
      <c r="QEW3221" s="132"/>
      <c r="QEX3221" s="132"/>
      <c r="QEY3221" s="132"/>
      <c r="QEZ3221" s="132"/>
      <c r="QFA3221" s="132"/>
      <c r="QFB3221" s="132"/>
      <c r="QFC3221" s="132"/>
      <c r="QFD3221" s="132"/>
      <c r="QFE3221" s="132"/>
      <c r="QFF3221" s="132"/>
      <c r="QFG3221" s="132"/>
      <c r="QFH3221" s="132"/>
      <c r="QFI3221" s="132"/>
      <c r="QFJ3221" s="132"/>
      <c r="QFK3221" s="132"/>
      <c r="QFL3221" s="132"/>
      <c r="QFM3221" s="132"/>
      <c r="QFN3221" s="132"/>
      <c r="QFO3221" s="132"/>
      <c r="QFP3221" s="132"/>
      <c r="QFQ3221" s="132"/>
      <c r="QFR3221" s="132"/>
      <c r="QFS3221" s="132"/>
      <c r="QFT3221" s="132"/>
      <c r="QFU3221" s="132"/>
      <c r="QFV3221" s="132"/>
      <c r="QFW3221" s="132"/>
      <c r="QFX3221" s="132"/>
      <c r="QFY3221" s="132"/>
      <c r="QFZ3221" s="132"/>
      <c r="QGA3221" s="132"/>
      <c r="QGB3221" s="132"/>
      <c r="QGC3221" s="132"/>
      <c r="QGD3221" s="132"/>
      <c r="QGE3221" s="132"/>
      <c r="QGF3221" s="132"/>
      <c r="QGG3221" s="132"/>
      <c r="QGH3221" s="132"/>
      <c r="QGI3221" s="132"/>
      <c r="QGJ3221" s="132"/>
      <c r="QGK3221" s="132"/>
      <c r="QGL3221" s="132"/>
      <c r="QGM3221" s="132"/>
      <c r="QGN3221" s="132"/>
      <c r="QGO3221" s="132"/>
      <c r="QGP3221" s="132"/>
      <c r="QGQ3221" s="132"/>
      <c r="QGR3221" s="132"/>
      <c r="QGS3221" s="132"/>
      <c r="QGT3221" s="132"/>
      <c r="QGU3221" s="132"/>
      <c r="QGV3221" s="132"/>
      <c r="QGW3221" s="132"/>
      <c r="QGX3221" s="132"/>
      <c r="QGY3221" s="132"/>
      <c r="QGZ3221" s="132"/>
      <c r="QHA3221" s="132"/>
      <c r="QHB3221" s="132"/>
      <c r="QHC3221" s="132"/>
      <c r="QHD3221" s="132"/>
      <c r="QHE3221" s="132"/>
      <c r="QHF3221" s="132"/>
      <c r="QHG3221" s="132"/>
      <c r="QHH3221" s="132"/>
      <c r="QHI3221" s="132"/>
      <c r="QHJ3221" s="132"/>
      <c r="QHK3221" s="132"/>
      <c r="QHL3221" s="132"/>
      <c r="QHM3221" s="132"/>
      <c r="QHN3221" s="132"/>
      <c r="QHO3221" s="132"/>
      <c r="QHP3221" s="132"/>
      <c r="QHQ3221" s="132"/>
      <c r="QHR3221" s="132"/>
      <c r="QHS3221" s="132"/>
      <c r="QHT3221" s="132"/>
      <c r="QHU3221" s="132"/>
      <c r="QHV3221" s="132"/>
      <c r="QHW3221" s="132"/>
      <c r="QHX3221" s="132"/>
      <c r="QHY3221" s="132"/>
      <c r="QHZ3221" s="132"/>
      <c r="QIA3221" s="132"/>
      <c r="QIB3221" s="132"/>
      <c r="QIC3221" s="132"/>
      <c r="QID3221" s="132"/>
      <c r="QIE3221" s="132"/>
      <c r="QIF3221" s="132"/>
      <c r="QIG3221" s="132"/>
      <c r="QIH3221" s="132"/>
      <c r="QII3221" s="132"/>
      <c r="QIJ3221" s="132"/>
      <c r="QIK3221" s="132"/>
      <c r="QIL3221" s="132"/>
      <c r="QIM3221" s="132"/>
      <c r="QIN3221" s="132"/>
      <c r="QIO3221" s="132"/>
      <c r="QIP3221" s="132"/>
      <c r="QIQ3221" s="132"/>
      <c r="QIR3221" s="132"/>
      <c r="QIS3221" s="132"/>
      <c r="QIT3221" s="132"/>
      <c r="QIU3221" s="132"/>
      <c r="QIV3221" s="132"/>
      <c r="QIW3221" s="132"/>
      <c r="QIX3221" s="132"/>
      <c r="QIY3221" s="132"/>
      <c r="QIZ3221" s="132"/>
      <c r="QJA3221" s="132"/>
      <c r="QJB3221" s="132"/>
      <c r="QJC3221" s="132"/>
      <c r="QJD3221" s="132"/>
      <c r="QJE3221" s="132"/>
      <c r="QJF3221" s="132"/>
      <c r="QJG3221" s="132"/>
      <c r="QJH3221" s="132"/>
      <c r="QJI3221" s="132"/>
      <c r="QJJ3221" s="132"/>
      <c r="QJK3221" s="132"/>
      <c r="QJL3221" s="132"/>
      <c r="QJM3221" s="132"/>
      <c r="QJN3221" s="132"/>
      <c r="QJO3221" s="132"/>
      <c r="QJP3221" s="132"/>
      <c r="QJQ3221" s="132"/>
      <c r="QJR3221" s="132"/>
      <c r="QJS3221" s="132"/>
      <c r="QJT3221" s="132"/>
      <c r="QJU3221" s="132"/>
      <c r="QJV3221" s="132"/>
      <c r="QJW3221" s="132"/>
      <c r="QJX3221" s="132"/>
      <c r="QJY3221" s="132"/>
      <c r="QJZ3221" s="132"/>
      <c r="QKA3221" s="132"/>
      <c r="QKB3221" s="132"/>
      <c r="QKC3221" s="132"/>
      <c r="QKD3221" s="132"/>
      <c r="QKE3221" s="132"/>
      <c r="QKF3221" s="132"/>
      <c r="QKG3221" s="132"/>
      <c r="QKH3221" s="132"/>
      <c r="QKI3221" s="132"/>
      <c r="QKJ3221" s="132"/>
      <c r="QKK3221" s="132"/>
      <c r="QKL3221" s="132"/>
      <c r="QKM3221" s="132"/>
      <c r="QKN3221" s="132"/>
      <c r="QKO3221" s="132"/>
      <c r="QKP3221" s="132"/>
      <c r="QKQ3221" s="132"/>
      <c r="QKR3221" s="132"/>
      <c r="QKS3221" s="132"/>
      <c r="QKT3221" s="132"/>
      <c r="QKU3221" s="132"/>
      <c r="QKV3221" s="132"/>
      <c r="QKW3221" s="132"/>
      <c r="QKX3221" s="132"/>
      <c r="QKY3221" s="132"/>
      <c r="QKZ3221" s="132"/>
      <c r="QLA3221" s="132"/>
      <c r="QLB3221" s="132"/>
      <c r="QLC3221" s="132"/>
      <c r="QLD3221" s="132"/>
      <c r="QLE3221" s="132"/>
      <c r="QLF3221" s="132"/>
      <c r="QLG3221" s="132"/>
      <c r="QLH3221" s="132"/>
      <c r="QLI3221" s="132"/>
      <c r="QLJ3221" s="132"/>
      <c r="QLK3221" s="132"/>
      <c r="QLL3221" s="132"/>
      <c r="QLM3221" s="132"/>
      <c r="QLN3221" s="132"/>
      <c r="QLO3221" s="132"/>
      <c r="QLP3221" s="132"/>
      <c r="QLQ3221" s="132"/>
      <c r="QLR3221" s="132"/>
      <c r="QLS3221" s="132"/>
      <c r="QLT3221" s="132"/>
      <c r="QLU3221" s="132"/>
      <c r="QLV3221" s="132"/>
      <c r="QLW3221" s="132"/>
      <c r="QLX3221" s="132"/>
      <c r="QLY3221" s="132"/>
      <c r="QLZ3221" s="132"/>
      <c r="QMA3221" s="132"/>
      <c r="QMB3221" s="132"/>
      <c r="QMC3221" s="132"/>
      <c r="QMD3221" s="132"/>
      <c r="QME3221" s="132"/>
      <c r="QMF3221" s="132"/>
      <c r="QMG3221" s="132"/>
      <c r="QMH3221" s="132"/>
      <c r="QMI3221" s="132"/>
      <c r="QMJ3221" s="132"/>
      <c r="QMK3221" s="132"/>
      <c r="QML3221" s="132"/>
      <c r="QMM3221" s="132"/>
      <c r="QMN3221" s="132"/>
      <c r="QMO3221" s="132"/>
      <c r="QMP3221" s="132"/>
      <c r="QMQ3221" s="132"/>
      <c r="QMR3221" s="132"/>
      <c r="QMS3221" s="132"/>
      <c r="QMT3221" s="132"/>
      <c r="QMU3221" s="132"/>
      <c r="QMV3221" s="132"/>
      <c r="QMW3221" s="132"/>
      <c r="QMX3221" s="132"/>
      <c r="QMY3221" s="132"/>
      <c r="QMZ3221" s="132"/>
      <c r="QNA3221" s="132"/>
      <c r="QNB3221" s="132"/>
      <c r="QNC3221" s="132"/>
      <c r="QND3221" s="132"/>
      <c r="QNE3221" s="132"/>
      <c r="QNF3221" s="132"/>
      <c r="QNG3221" s="132"/>
      <c r="QNH3221" s="132"/>
      <c r="QNI3221" s="132"/>
      <c r="QNJ3221" s="132"/>
      <c r="QNK3221" s="132"/>
      <c r="QNL3221" s="132"/>
      <c r="QNM3221" s="132"/>
      <c r="QNN3221" s="132"/>
      <c r="QNO3221" s="132"/>
      <c r="QNP3221" s="132"/>
      <c r="QNQ3221" s="132"/>
      <c r="QNR3221" s="132"/>
      <c r="QNS3221" s="132"/>
      <c r="QNT3221" s="132"/>
      <c r="QNU3221" s="132"/>
      <c r="QNV3221" s="132"/>
      <c r="QNW3221" s="132"/>
      <c r="QNX3221" s="132"/>
      <c r="QNY3221" s="132"/>
      <c r="QNZ3221" s="132"/>
      <c r="QOA3221" s="132"/>
      <c r="QOB3221" s="132"/>
      <c r="QOC3221" s="132"/>
      <c r="QOD3221" s="132"/>
      <c r="QOE3221" s="132"/>
      <c r="QOF3221" s="132"/>
      <c r="QOG3221" s="132"/>
      <c r="QOH3221" s="132"/>
      <c r="QOI3221" s="132"/>
      <c r="QOJ3221" s="132"/>
      <c r="QOK3221" s="132"/>
      <c r="QOL3221" s="132"/>
      <c r="QOM3221" s="132"/>
      <c r="QON3221" s="132"/>
      <c r="QOO3221" s="132"/>
      <c r="QOP3221" s="132"/>
      <c r="QOQ3221" s="132"/>
      <c r="QOR3221" s="132"/>
      <c r="QOS3221" s="132"/>
      <c r="QOT3221" s="132"/>
      <c r="QOU3221" s="132"/>
      <c r="QOV3221" s="132"/>
      <c r="QOW3221" s="132"/>
      <c r="QOX3221" s="132"/>
      <c r="QOY3221" s="132"/>
      <c r="QOZ3221" s="132"/>
      <c r="QPA3221" s="132"/>
      <c r="QPB3221" s="132"/>
      <c r="QPC3221" s="132"/>
      <c r="QPD3221" s="132"/>
      <c r="QPE3221" s="132"/>
      <c r="QPF3221" s="132"/>
      <c r="QPG3221" s="132"/>
      <c r="QPH3221" s="132"/>
      <c r="QPI3221" s="132"/>
      <c r="QPJ3221" s="132"/>
      <c r="QPK3221" s="132"/>
      <c r="QPL3221" s="132"/>
      <c r="QPM3221" s="132"/>
      <c r="QPN3221" s="132"/>
      <c r="QPO3221" s="132"/>
      <c r="QPP3221" s="132"/>
      <c r="QPQ3221" s="132"/>
      <c r="QPR3221" s="132"/>
      <c r="QPS3221" s="132"/>
      <c r="QPT3221" s="132"/>
      <c r="QPU3221" s="132"/>
      <c r="QPV3221" s="132"/>
      <c r="QPW3221" s="132"/>
      <c r="QPX3221" s="132"/>
      <c r="QPY3221" s="132"/>
      <c r="QPZ3221" s="132"/>
      <c r="QQA3221" s="132"/>
      <c r="QQB3221" s="132"/>
      <c r="QQC3221" s="132"/>
      <c r="QQD3221" s="132"/>
      <c r="QQE3221" s="132"/>
      <c r="QQF3221" s="132"/>
      <c r="QQG3221" s="132"/>
      <c r="QQH3221" s="132"/>
      <c r="QQI3221" s="132"/>
      <c r="QQJ3221" s="132"/>
      <c r="QQK3221" s="132"/>
      <c r="QQL3221" s="132"/>
      <c r="QQM3221" s="132"/>
      <c r="QQN3221" s="132"/>
      <c r="QQO3221" s="132"/>
      <c r="QQP3221" s="132"/>
      <c r="QQQ3221" s="132"/>
      <c r="QQR3221" s="132"/>
      <c r="QQS3221" s="132"/>
      <c r="QQT3221" s="132"/>
      <c r="QQU3221" s="132"/>
      <c r="QQV3221" s="132"/>
      <c r="QQW3221" s="132"/>
      <c r="QQX3221" s="132"/>
      <c r="QQY3221" s="132"/>
      <c r="QQZ3221" s="132"/>
      <c r="QRA3221" s="132"/>
      <c r="QRB3221" s="132"/>
      <c r="QRC3221" s="132"/>
      <c r="QRD3221" s="132"/>
      <c r="QRE3221" s="132"/>
      <c r="QRF3221" s="132"/>
      <c r="QRG3221" s="132"/>
      <c r="QRH3221" s="132"/>
      <c r="QRI3221" s="132"/>
      <c r="QRJ3221" s="132"/>
      <c r="QRK3221" s="132"/>
      <c r="QRL3221" s="132"/>
      <c r="QRM3221" s="132"/>
      <c r="QRN3221" s="132"/>
      <c r="QRO3221" s="132"/>
      <c r="QRP3221" s="132"/>
      <c r="QRQ3221" s="132"/>
      <c r="QRR3221" s="132"/>
      <c r="QRS3221" s="132"/>
      <c r="QRT3221" s="132"/>
      <c r="QRU3221" s="132"/>
      <c r="QRV3221" s="132"/>
      <c r="QRW3221" s="132"/>
      <c r="QRX3221" s="132"/>
      <c r="QRY3221" s="132"/>
      <c r="QRZ3221" s="132"/>
      <c r="QSA3221" s="132"/>
      <c r="QSB3221" s="132"/>
      <c r="QSC3221" s="132"/>
      <c r="QSD3221" s="132"/>
      <c r="QSE3221" s="132"/>
      <c r="QSF3221" s="132"/>
      <c r="QSG3221" s="132"/>
      <c r="QSH3221" s="132"/>
      <c r="QSI3221" s="132"/>
      <c r="QSJ3221" s="132"/>
      <c r="QSK3221" s="132"/>
      <c r="QSL3221" s="132"/>
      <c r="QSM3221" s="132"/>
      <c r="QSN3221" s="132"/>
      <c r="QSO3221" s="132"/>
      <c r="QSP3221" s="132"/>
      <c r="QSQ3221" s="132"/>
      <c r="QSR3221" s="132"/>
      <c r="QSS3221" s="132"/>
      <c r="QST3221" s="132"/>
      <c r="QSU3221" s="132"/>
      <c r="QSV3221" s="132"/>
      <c r="QSW3221" s="132"/>
      <c r="QSX3221" s="132"/>
      <c r="QSY3221" s="132"/>
      <c r="QSZ3221" s="132"/>
      <c r="QTA3221" s="132"/>
      <c r="QTB3221" s="132"/>
      <c r="QTC3221" s="132"/>
      <c r="QTD3221" s="132"/>
      <c r="QTE3221" s="132"/>
      <c r="QTF3221" s="132"/>
      <c r="QTG3221" s="132"/>
      <c r="QTH3221" s="132"/>
      <c r="QTI3221" s="132"/>
      <c r="QTJ3221" s="132"/>
      <c r="QTK3221" s="132"/>
      <c r="QTL3221" s="132"/>
      <c r="QTM3221" s="132"/>
      <c r="QTN3221" s="132"/>
      <c r="QTO3221" s="132"/>
      <c r="QTP3221" s="132"/>
      <c r="QTQ3221" s="132"/>
      <c r="QTR3221" s="132"/>
      <c r="QTS3221" s="132"/>
      <c r="QTT3221" s="132"/>
      <c r="QTU3221" s="132"/>
      <c r="QTV3221" s="132"/>
      <c r="QTW3221" s="132"/>
      <c r="QTX3221" s="132"/>
      <c r="QTY3221" s="132"/>
      <c r="QTZ3221" s="132"/>
      <c r="QUA3221" s="132"/>
      <c r="QUB3221" s="132"/>
      <c r="QUC3221" s="132"/>
      <c r="QUD3221" s="132"/>
      <c r="QUE3221" s="132"/>
      <c r="QUF3221" s="132"/>
      <c r="QUG3221" s="132"/>
      <c r="QUH3221" s="132"/>
      <c r="QUI3221" s="132"/>
      <c r="QUJ3221" s="132"/>
      <c r="QUK3221" s="132"/>
      <c r="QUL3221" s="132"/>
      <c r="QUM3221" s="132"/>
      <c r="QUN3221" s="132"/>
      <c r="QUO3221" s="132"/>
      <c r="QUP3221" s="132"/>
      <c r="QUQ3221" s="132"/>
      <c r="QUR3221" s="132"/>
      <c r="QUS3221" s="132"/>
      <c r="QUT3221" s="132"/>
      <c r="QUU3221" s="132"/>
      <c r="QUV3221" s="132"/>
      <c r="QUW3221" s="132"/>
      <c r="QUX3221" s="132"/>
      <c r="QUY3221" s="132"/>
      <c r="QUZ3221" s="132"/>
      <c r="QVA3221" s="132"/>
      <c r="QVB3221" s="132"/>
      <c r="QVC3221" s="132"/>
      <c r="QVD3221" s="132"/>
      <c r="QVE3221" s="132"/>
      <c r="QVF3221" s="132"/>
      <c r="QVG3221" s="132"/>
      <c r="QVH3221" s="132"/>
      <c r="QVI3221" s="132"/>
      <c r="QVJ3221" s="132"/>
      <c r="QVK3221" s="132"/>
      <c r="QVL3221" s="132"/>
      <c r="QVM3221" s="132"/>
      <c r="QVN3221" s="132"/>
      <c r="QVO3221" s="132"/>
      <c r="QVP3221" s="132"/>
      <c r="QVQ3221" s="132"/>
      <c r="QVR3221" s="132"/>
      <c r="QVS3221" s="132"/>
      <c r="QVT3221" s="132"/>
      <c r="QVU3221" s="132"/>
      <c r="QVV3221" s="132"/>
      <c r="QVW3221" s="132"/>
      <c r="QVX3221" s="132"/>
      <c r="QVY3221" s="132"/>
      <c r="QVZ3221" s="132"/>
      <c r="QWA3221" s="132"/>
      <c r="QWB3221" s="132"/>
      <c r="QWC3221" s="132"/>
      <c r="QWD3221" s="132"/>
      <c r="QWE3221" s="132"/>
      <c r="QWF3221" s="132"/>
      <c r="QWG3221" s="132"/>
      <c r="QWH3221" s="132"/>
      <c r="QWI3221" s="132"/>
      <c r="QWJ3221" s="132"/>
      <c r="QWK3221" s="132"/>
      <c r="QWL3221" s="132"/>
      <c r="QWM3221" s="132"/>
      <c r="QWN3221" s="132"/>
      <c r="QWO3221" s="132"/>
      <c r="QWP3221" s="132"/>
      <c r="QWQ3221" s="132"/>
      <c r="QWR3221" s="132"/>
      <c r="QWS3221" s="132"/>
      <c r="QWT3221" s="132"/>
      <c r="QWU3221" s="132"/>
      <c r="QWV3221" s="132"/>
      <c r="QWW3221" s="132"/>
      <c r="QWX3221" s="132"/>
      <c r="QWY3221" s="132"/>
      <c r="QWZ3221" s="132"/>
      <c r="QXA3221" s="132"/>
      <c r="QXB3221" s="132"/>
      <c r="QXC3221" s="132"/>
      <c r="QXD3221" s="132"/>
      <c r="QXE3221" s="132"/>
      <c r="QXF3221" s="132"/>
      <c r="QXG3221" s="132"/>
      <c r="QXH3221" s="132"/>
      <c r="QXI3221" s="132"/>
      <c r="QXJ3221" s="132"/>
      <c r="QXK3221" s="132"/>
      <c r="QXL3221" s="132"/>
      <c r="QXM3221" s="132"/>
      <c r="QXN3221" s="132"/>
      <c r="QXO3221" s="132"/>
      <c r="QXP3221" s="132"/>
      <c r="QXQ3221" s="132"/>
      <c r="QXR3221" s="132"/>
      <c r="QXS3221" s="132"/>
      <c r="QXT3221" s="132"/>
      <c r="QXU3221" s="132"/>
      <c r="QXV3221" s="132"/>
      <c r="QXW3221" s="132"/>
      <c r="QXX3221" s="132"/>
      <c r="QXY3221" s="132"/>
      <c r="QXZ3221" s="132"/>
      <c r="QYA3221" s="132"/>
      <c r="QYB3221" s="132"/>
      <c r="QYC3221" s="132"/>
      <c r="QYD3221" s="132"/>
      <c r="QYE3221" s="132"/>
      <c r="QYF3221" s="132"/>
      <c r="QYG3221" s="132"/>
      <c r="QYH3221" s="132"/>
      <c r="QYI3221" s="132"/>
      <c r="QYJ3221" s="132"/>
      <c r="QYK3221" s="132"/>
      <c r="QYL3221" s="132"/>
      <c r="QYM3221" s="132"/>
      <c r="QYN3221" s="132"/>
      <c r="QYO3221" s="132"/>
      <c r="QYP3221" s="132"/>
      <c r="QYQ3221" s="132"/>
      <c r="QYR3221" s="132"/>
      <c r="QYS3221" s="132"/>
      <c r="QYT3221" s="132"/>
      <c r="QYU3221" s="132"/>
      <c r="QYV3221" s="132"/>
      <c r="QYW3221" s="132"/>
      <c r="QYX3221" s="132"/>
      <c r="QYY3221" s="132"/>
      <c r="QYZ3221" s="132"/>
      <c r="QZA3221" s="132"/>
      <c r="QZB3221" s="132"/>
      <c r="QZC3221" s="132"/>
      <c r="QZD3221" s="132"/>
      <c r="QZE3221" s="132"/>
      <c r="QZF3221" s="132"/>
      <c r="QZG3221" s="132"/>
      <c r="QZH3221" s="132"/>
      <c r="QZI3221" s="132"/>
      <c r="QZJ3221" s="132"/>
      <c r="QZK3221" s="132"/>
      <c r="QZL3221" s="132"/>
      <c r="QZM3221" s="132"/>
      <c r="QZN3221" s="132"/>
      <c r="QZO3221" s="132"/>
      <c r="QZP3221" s="132"/>
      <c r="QZQ3221" s="132"/>
      <c r="QZR3221" s="132"/>
      <c r="QZS3221" s="132"/>
      <c r="QZT3221" s="132"/>
      <c r="QZU3221" s="132"/>
      <c r="QZV3221" s="132"/>
      <c r="QZW3221" s="132"/>
      <c r="QZX3221" s="132"/>
      <c r="QZY3221" s="132"/>
      <c r="QZZ3221" s="132"/>
      <c r="RAA3221" s="132"/>
      <c r="RAB3221" s="132"/>
      <c r="RAC3221" s="132"/>
      <c r="RAD3221" s="132"/>
      <c r="RAE3221" s="132"/>
      <c r="RAF3221" s="132"/>
      <c r="RAG3221" s="132"/>
      <c r="RAH3221" s="132"/>
      <c r="RAI3221" s="132"/>
      <c r="RAJ3221" s="132"/>
      <c r="RAK3221" s="132"/>
      <c r="RAL3221" s="132"/>
      <c r="RAM3221" s="132"/>
      <c r="RAN3221" s="132"/>
      <c r="RAO3221" s="132"/>
      <c r="RAP3221" s="132"/>
      <c r="RAQ3221" s="132"/>
      <c r="RAR3221" s="132"/>
      <c r="RAS3221" s="132"/>
      <c r="RAT3221" s="132"/>
      <c r="RAU3221" s="132"/>
      <c r="RAV3221" s="132"/>
      <c r="RAW3221" s="132"/>
      <c r="RAX3221" s="132"/>
      <c r="RAY3221" s="132"/>
      <c r="RAZ3221" s="132"/>
      <c r="RBA3221" s="132"/>
      <c r="RBB3221" s="132"/>
      <c r="RBC3221" s="132"/>
      <c r="RBD3221" s="132"/>
      <c r="RBE3221" s="132"/>
      <c r="RBF3221" s="132"/>
      <c r="RBG3221" s="132"/>
      <c r="RBH3221" s="132"/>
      <c r="RBI3221" s="132"/>
      <c r="RBJ3221" s="132"/>
      <c r="RBK3221" s="132"/>
      <c r="RBL3221" s="132"/>
      <c r="RBM3221" s="132"/>
      <c r="RBN3221" s="132"/>
      <c r="RBO3221" s="132"/>
      <c r="RBP3221" s="132"/>
      <c r="RBQ3221" s="132"/>
      <c r="RBR3221" s="132"/>
      <c r="RBS3221" s="132"/>
      <c r="RBT3221" s="132"/>
      <c r="RBU3221" s="132"/>
      <c r="RBV3221" s="132"/>
      <c r="RBW3221" s="132"/>
      <c r="RBX3221" s="132"/>
      <c r="RBY3221" s="132"/>
      <c r="RBZ3221" s="132"/>
      <c r="RCA3221" s="132"/>
      <c r="RCB3221" s="132"/>
      <c r="RCC3221" s="132"/>
      <c r="RCD3221" s="132"/>
      <c r="RCE3221" s="132"/>
      <c r="RCF3221" s="132"/>
      <c r="RCG3221" s="132"/>
      <c r="RCH3221" s="132"/>
      <c r="RCI3221" s="132"/>
      <c r="RCJ3221" s="132"/>
      <c r="RCK3221" s="132"/>
      <c r="RCL3221" s="132"/>
      <c r="RCM3221" s="132"/>
      <c r="RCN3221" s="132"/>
      <c r="RCO3221" s="132"/>
      <c r="RCP3221" s="132"/>
      <c r="RCQ3221" s="132"/>
      <c r="RCR3221" s="132"/>
      <c r="RCS3221" s="132"/>
      <c r="RCT3221" s="132"/>
      <c r="RCU3221" s="132"/>
      <c r="RCV3221" s="132"/>
      <c r="RCW3221" s="132"/>
      <c r="RCX3221" s="132"/>
      <c r="RCY3221" s="132"/>
      <c r="RCZ3221" s="132"/>
      <c r="RDA3221" s="132"/>
      <c r="RDB3221" s="132"/>
      <c r="RDC3221" s="132"/>
      <c r="RDD3221" s="132"/>
      <c r="RDE3221" s="132"/>
      <c r="RDF3221" s="132"/>
      <c r="RDG3221" s="132"/>
      <c r="RDH3221" s="132"/>
      <c r="RDI3221" s="132"/>
      <c r="RDJ3221" s="132"/>
      <c r="RDK3221" s="132"/>
      <c r="RDL3221" s="132"/>
      <c r="RDM3221" s="132"/>
      <c r="RDN3221" s="132"/>
      <c r="RDO3221" s="132"/>
      <c r="RDP3221" s="132"/>
      <c r="RDQ3221" s="132"/>
      <c r="RDR3221" s="132"/>
      <c r="RDS3221" s="132"/>
      <c r="RDT3221" s="132"/>
      <c r="RDU3221" s="132"/>
      <c r="RDV3221" s="132"/>
      <c r="RDW3221" s="132"/>
      <c r="RDX3221" s="132"/>
      <c r="RDY3221" s="132"/>
      <c r="RDZ3221" s="132"/>
      <c r="REA3221" s="132"/>
      <c r="REB3221" s="132"/>
      <c r="REC3221" s="132"/>
      <c r="RED3221" s="132"/>
      <c r="REE3221" s="132"/>
      <c r="REF3221" s="132"/>
      <c r="REG3221" s="132"/>
      <c r="REH3221" s="132"/>
      <c r="REI3221" s="132"/>
      <c r="REJ3221" s="132"/>
      <c r="REK3221" s="132"/>
      <c r="REL3221" s="132"/>
      <c r="REM3221" s="132"/>
      <c r="REN3221" s="132"/>
      <c r="REO3221" s="132"/>
      <c r="REP3221" s="132"/>
      <c r="REQ3221" s="132"/>
      <c r="RER3221" s="132"/>
      <c r="RES3221" s="132"/>
      <c r="RET3221" s="132"/>
      <c r="REU3221" s="132"/>
      <c r="REV3221" s="132"/>
      <c r="REW3221" s="132"/>
      <c r="REX3221" s="132"/>
      <c r="REY3221" s="132"/>
      <c r="REZ3221" s="132"/>
      <c r="RFA3221" s="132"/>
      <c r="RFB3221" s="132"/>
      <c r="RFC3221" s="132"/>
      <c r="RFD3221" s="132"/>
      <c r="RFE3221" s="132"/>
      <c r="RFF3221" s="132"/>
      <c r="RFG3221" s="132"/>
      <c r="RFH3221" s="132"/>
      <c r="RFI3221" s="132"/>
      <c r="RFJ3221" s="132"/>
      <c r="RFK3221" s="132"/>
      <c r="RFL3221" s="132"/>
      <c r="RFM3221" s="132"/>
      <c r="RFN3221" s="132"/>
      <c r="RFO3221" s="132"/>
      <c r="RFP3221" s="132"/>
      <c r="RFQ3221" s="132"/>
      <c r="RFR3221" s="132"/>
      <c r="RFS3221" s="132"/>
      <c r="RFT3221" s="132"/>
      <c r="RFU3221" s="132"/>
      <c r="RFV3221" s="132"/>
      <c r="RFW3221" s="132"/>
      <c r="RFX3221" s="132"/>
      <c r="RFY3221" s="132"/>
      <c r="RFZ3221" s="132"/>
      <c r="RGA3221" s="132"/>
      <c r="RGB3221" s="132"/>
      <c r="RGC3221" s="132"/>
      <c r="RGD3221" s="132"/>
      <c r="RGE3221" s="132"/>
      <c r="RGF3221" s="132"/>
      <c r="RGG3221" s="132"/>
      <c r="RGH3221" s="132"/>
      <c r="RGI3221" s="132"/>
      <c r="RGJ3221" s="132"/>
      <c r="RGK3221" s="132"/>
      <c r="RGL3221" s="132"/>
      <c r="RGM3221" s="132"/>
      <c r="RGN3221" s="132"/>
      <c r="RGO3221" s="132"/>
      <c r="RGP3221" s="132"/>
      <c r="RGQ3221" s="132"/>
      <c r="RGR3221" s="132"/>
      <c r="RGS3221" s="132"/>
      <c r="RGT3221" s="132"/>
      <c r="RGU3221" s="132"/>
      <c r="RGV3221" s="132"/>
      <c r="RGW3221" s="132"/>
      <c r="RGX3221" s="132"/>
      <c r="RGY3221" s="132"/>
      <c r="RGZ3221" s="132"/>
      <c r="RHA3221" s="132"/>
      <c r="RHB3221" s="132"/>
      <c r="RHC3221" s="132"/>
      <c r="RHD3221" s="132"/>
      <c r="RHE3221" s="132"/>
      <c r="RHF3221" s="132"/>
      <c r="RHG3221" s="132"/>
      <c r="RHH3221" s="132"/>
      <c r="RHI3221" s="132"/>
      <c r="RHJ3221" s="132"/>
      <c r="RHK3221" s="132"/>
      <c r="RHL3221" s="132"/>
      <c r="RHM3221" s="132"/>
      <c r="RHN3221" s="132"/>
      <c r="RHO3221" s="132"/>
      <c r="RHP3221" s="132"/>
      <c r="RHQ3221" s="132"/>
      <c r="RHR3221" s="132"/>
      <c r="RHS3221" s="132"/>
      <c r="RHT3221" s="132"/>
      <c r="RHU3221" s="132"/>
      <c r="RHV3221" s="132"/>
      <c r="RHW3221" s="132"/>
      <c r="RHX3221" s="132"/>
      <c r="RHY3221" s="132"/>
      <c r="RHZ3221" s="132"/>
      <c r="RIA3221" s="132"/>
      <c r="RIB3221" s="132"/>
      <c r="RIC3221" s="132"/>
      <c r="RID3221" s="132"/>
      <c r="RIE3221" s="132"/>
      <c r="RIF3221" s="132"/>
      <c r="RIG3221" s="132"/>
      <c r="RIH3221" s="132"/>
      <c r="RII3221" s="132"/>
      <c r="RIJ3221" s="132"/>
      <c r="RIK3221" s="132"/>
      <c r="RIL3221" s="132"/>
      <c r="RIM3221" s="132"/>
      <c r="RIN3221" s="132"/>
      <c r="RIO3221" s="132"/>
      <c r="RIP3221" s="132"/>
      <c r="RIQ3221" s="132"/>
      <c r="RIR3221" s="132"/>
      <c r="RIS3221" s="132"/>
      <c r="RIT3221" s="132"/>
      <c r="RIU3221" s="132"/>
      <c r="RIV3221" s="132"/>
      <c r="RIW3221" s="132"/>
      <c r="RIX3221" s="132"/>
      <c r="RIY3221" s="132"/>
      <c r="RIZ3221" s="132"/>
      <c r="RJA3221" s="132"/>
      <c r="RJB3221" s="132"/>
      <c r="RJC3221" s="132"/>
      <c r="RJD3221" s="132"/>
      <c r="RJE3221" s="132"/>
      <c r="RJF3221" s="132"/>
      <c r="RJG3221" s="132"/>
      <c r="RJH3221" s="132"/>
      <c r="RJI3221" s="132"/>
      <c r="RJJ3221" s="132"/>
      <c r="RJK3221" s="132"/>
      <c r="RJL3221" s="132"/>
      <c r="RJM3221" s="132"/>
      <c r="RJN3221" s="132"/>
      <c r="RJO3221" s="132"/>
      <c r="RJP3221" s="132"/>
      <c r="RJQ3221" s="132"/>
      <c r="RJR3221" s="132"/>
      <c r="RJS3221" s="132"/>
      <c r="RJT3221" s="132"/>
      <c r="RJU3221" s="132"/>
      <c r="RJV3221" s="132"/>
      <c r="RJW3221" s="132"/>
      <c r="RJX3221" s="132"/>
      <c r="RJY3221" s="132"/>
      <c r="RJZ3221" s="132"/>
      <c r="RKA3221" s="132"/>
      <c r="RKB3221" s="132"/>
      <c r="RKC3221" s="132"/>
      <c r="RKD3221" s="132"/>
      <c r="RKE3221" s="132"/>
      <c r="RKF3221" s="132"/>
      <c r="RKG3221" s="132"/>
      <c r="RKH3221" s="132"/>
      <c r="RKI3221" s="132"/>
      <c r="RKJ3221" s="132"/>
      <c r="RKK3221" s="132"/>
      <c r="RKL3221" s="132"/>
      <c r="RKM3221" s="132"/>
      <c r="RKN3221" s="132"/>
      <c r="RKO3221" s="132"/>
      <c r="RKP3221" s="132"/>
      <c r="RKQ3221" s="132"/>
      <c r="RKR3221" s="132"/>
      <c r="RKS3221" s="132"/>
      <c r="RKT3221" s="132"/>
      <c r="RKU3221" s="132"/>
      <c r="RKV3221" s="132"/>
      <c r="RKW3221" s="132"/>
      <c r="RKX3221" s="132"/>
      <c r="RKY3221" s="132"/>
      <c r="RKZ3221" s="132"/>
      <c r="RLA3221" s="132"/>
      <c r="RLB3221" s="132"/>
      <c r="RLC3221" s="132"/>
      <c r="RLD3221" s="132"/>
      <c r="RLE3221" s="132"/>
      <c r="RLF3221" s="132"/>
      <c r="RLG3221" s="132"/>
      <c r="RLH3221" s="132"/>
      <c r="RLI3221" s="132"/>
      <c r="RLJ3221" s="132"/>
      <c r="RLK3221" s="132"/>
      <c r="RLL3221" s="132"/>
      <c r="RLM3221" s="132"/>
      <c r="RLN3221" s="132"/>
      <c r="RLO3221" s="132"/>
      <c r="RLP3221" s="132"/>
      <c r="RLQ3221" s="132"/>
      <c r="RLR3221" s="132"/>
      <c r="RLS3221" s="132"/>
      <c r="RLT3221" s="132"/>
      <c r="RLU3221" s="132"/>
      <c r="RLV3221" s="132"/>
      <c r="RLW3221" s="132"/>
      <c r="RLX3221" s="132"/>
      <c r="RLY3221" s="132"/>
      <c r="RLZ3221" s="132"/>
      <c r="RMA3221" s="132"/>
      <c r="RMB3221" s="132"/>
      <c r="RMC3221" s="132"/>
      <c r="RMD3221" s="132"/>
      <c r="RME3221" s="132"/>
      <c r="RMF3221" s="132"/>
      <c r="RMG3221" s="132"/>
      <c r="RMH3221" s="132"/>
      <c r="RMI3221" s="132"/>
      <c r="RMJ3221" s="132"/>
      <c r="RMK3221" s="132"/>
      <c r="RML3221" s="132"/>
      <c r="RMM3221" s="132"/>
      <c r="RMN3221" s="132"/>
      <c r="RMO3221" s="132"/>
      <c r="RMP3221" s="132"/>
      <c r="RMQ3221" s="132"/>
      <c r="RMR3221" s="132"/>
      <c r="RMS3221" s="132"/>
      <c r="RMT3221" s="132"/>
      <c r="RMU3221" s="132"/>
      <c r="RMV3221" s="132"/>
      <c r="RMW3221" s="132"/>
      <c r="RMX3221" s="132"/>
      <c r="RMY3221" s="132"/>
      <c r="RMZ3221" s="132"/>
      <c r="RNA3221" s="132"/>
      <c r="RNB3221" s="132"/>
      <c r="RNC3221" s="132"/>
      <c r="RND3221" s="132"/>
      <c r="RNE3221" s="132"/>
      <c r="RNF3221" s="132"/>
      <c r="RNG3221" s="132"/>
      <c r="RNH3221" s="132"/>
      <c r="RNI3221" s="132"/>
      <c r="RNJ3221" s="132"/>
      <c r="RNK3221" s="132"/>
      <c r="RNL3221" s="132"/>
      <c r="RNM3221" s="132"/>
      <c r="RNN3221" s="132"/>
      <c r="RNO3221" s="132"/>
      <c r="RNP3221" s="132"/>
      <c r="RNQ3221" s="132"/>
      <c r="RNR3221" s="132"/>
      <c r="RNS3221" s="132"/>
      <c r="RNT3221" s="132"/>
      <c r="RNU3221" s="132"/>
      <c r="RNV3221" s="132"/>
      <c r="RNW3221" s="132"/>
      <c r="RNX3221" s="132"/>
      <c r="RNY3221" s="132"/>
      <c r="RNZ3221" s="132"/>
      <c r="ROA3221" s="132"/>
      <c r="ROB3221" s="132"/>
      <c r="ROC3221" s="132"/>
      <c r="ROD3221" s="132"/>
      <c r="ROE3221" s="132"/>
      <c r="ROF3221" s="132"/>
      <c r="ROG3221" s="132"/>
      <c r="ROH3221" s="132"/>
      <c r="ROI3221" s="132"/>
      <c r="ROJ3221" s="132"/>
      <c r="ROK3221" s="132"/>
      <c r="ROL3221" s="132"/>
      <c r="ROM3221" s="132"/>
      <c r="RON3221" s="132"/>
      <c r="ROO3221" s="132"/>
      <c r="ROP3221" s="132"/>
      <c r="ROQ3221" s="132"/>
      <c r="ROR3221" s="132"/>
      <c r="ROS3221" s="132"/>
      <c r="ROT3221" s="132"/>
      <c r="ROU3221" s="132"/>
      <c r="ROV3221" s="132"/>
      <c r="ROW3221" s="132"/>
      <c r="ROX3221" s="132"/>
      <c r="ROY3221" s="132"/>
      <c r="ROZ3221" s="132"/>
      <c r="RPA3221" s="132"/>
      <c r="RPB3221" s="132"/>
      <c r="RPC3221" s="132"/>
      <c r="RPD3221" s="132"/>
      <c r="RPE3221" s="132"/>
      <c r="RPF3221" s="132"/>
      <c r="RPG3221" s="132"/>
      <c r="RPH3221" s="132"/>
      <c r="RPI3221" s="132"/>
      <c r="RPJ3221" s="132"/>
      <c r="RPK3221" s="132"/>
      <c r="RPL3221" s="132"/>
      <c r="RPM3221" s="132"/>
      <c r="RPN3221" s="132"/>
      <c r="RPO3221" s="132"/>
      <c r="RPP3221" s="132"/>
      <c r="RPQ3221" s="132"/>
      <c r="RPR3221" s="132"/>
      <c r="RPS3221" s="132"/>
      <c r="RPT3221" s="132"/>
      <c r="RPU3221" s="132"/>
      <c r="RPV3221" s="132"/>
      <c r="RPW3221" s="132"/>
      <c r="RPX3221" s="132"/>
      <c r="RPY3221" s="132"/>
      <c r="RPZ3221" s="132"/>
      <c r="RQA3221" s="132"/>
      <c r="RQB3221" s="132"/>
      <c r="RQC3221" s="132"/>
      <c r="RQD3221" s="132"/>
      <c r="RQE3221" s="132"/>
      <c r="RQF3221" s="132"/>
      <c r="RQG3221" s="132"/>
      <c r="RQH3221" s="132"/>
      <c r="RQI3221" s="132"/>
      <c r="RQJ3221" s="132"/>
      <c r="RQK3221" s="132"/>
      <c r="RQL3221" s="132"/>
      <c r="RQM3221" s="132"/>
      <c r="RQN3221" s="132"/>
      <c r="RQO3221" s="132"/>
      <c r="RQP3221" s="132"/>
      <c r="RQQ3221" s="132"/>
      <c r="RQR3221" s="132"/>
      <c r="RQS3221" s="132"/>
      <c r="RQT3221" s="132"/>
      <c r="RQU3221" s="132"/>
      <c r="RQV3221" s="132"/>
      <c r="RQW3221" s="132"/>
      <c r="RQX3221" s="132"/>
      <c r="RQY3221" s="132"/>
      <c r="RQZ3221" s="132"/>
      <c r="RRA3221" s="132"/>
      <c r="RRB3221" s="132"/>
      <c r="RRC3221" s="132"/>
      <c r="RRD3221" s="132"/>
      <c r="RRE3221" s="132"/>
      <c r="RRF3221" s="132"/>
      <c r="RRG3221" s="132"/>
      <c r="RRH3221" s="132"/>
      <c r="RRI3221" s="132"/>
      <c r="RRJ3221" s="132"/>
      <c r="RRK3221" s="132"/>
      <c r="RRL3221" s="132"/>
      <c r="RRM3221" s="132"/>
      <c r="RRN3221" s="132"/>
      <c r="RRO3221" s="132"/>
      <c r="RRP3221" s="132"/>
      <c r="RRQ3221" s="132"/>
      <c r="RRR3221" s="132"/>
      <c r="RRS3221" s="132"/>
      <c r="RRT3221" s="132"/>
      <c r="RRU3221" s="132"/>
      <c r="RRV3221" s="132"/>
      <c r="RRW3221" s="132"/>
      <c r="RRX3221" s="132"/>
      <c r="RRY3221" s="132"/>
      <c r="RRZ3221" s="132"/>
      <c r="RSA3221" s="132"/>
      <c r="RSB3221" s="132"/>
      <c r="RSC3221" s="132"/>
      <c r="RSD3221" s="132"/>
      <c r="RSE3221" s="132"/>
      <c r="RSF3221" s="132"/>
      <c r="RSG3221" s="132"/>
      <c r="RSH3221" s="132"/>
      <c r="RSI3221" s="132"/>
      <c r="RSJ3221" s="132"/>
      <c r="RSK3221" s="132"/>
      <c r="RSL3221" s="132"/>
      <c r="RSM3221" s="132"/>
      <c r="RSN3221" s="132"/>
      <c r="RSO3221" s="132"/>
      <c r="RSP3221" s="132"/>
      <c r="RSQ3221" s="132"/>
      <c r="RSR3221" s="132"/>
      <c r="RSS3221" s="132"/>
      <c r="RST3221" s="132"/>
      <c r="RSU3221" s="132"/>
      <c r="RSV3221" s="132"/>
      <c r="RSW3221" s="132"/>
      <c r="RSX3221" s="132"/>
      <c r="RSY3221" s="132"/>
      <c r="RSZ3221" s="132"/>
      <c r="RTA3221" s="132"/>
      <c r="RTB3221" s="132"/>
      <c r="RTC3221" s="132"/>
      <c r="RTD3221" s="132"/>
      <c r="RTE3221" s="132"/>
      <c r="RTF3221" s="132"/>
      <c r="RTG3221" s="132"/>
      <c r="RTH3221" s="132"/>
      <c r="RTI3221" s="132"/>
      <c r="RTJ3221" s="132"/>
      <c r="RTK3221" s="132"/>
      <c r="RTL3221" s="132"/>
      <c r="RTM3221" s="132"/>
      <c r="RTN3221" s="132"/>
      <c r="RTO3221" s="132"/>
      <c r="RTP3221" s="132"/>
      <c r="RTQ3221" s="132"/>
      <c r="RTR3221" s="132"/>
      <c r="RTS3221" s="132"/>
      <c r="RTT3221" s="132"/>
      <c r="RTU3221" s="132"/>
      <c r="RTV3221" s="132"/>
      <c r="RTW3221" s="132"/>
      <c r="RTX3221" s="132"/>
      <c r="RTY3221" s="132"/>
      <c r="RTZ3221" s="132"/>
      <c r="RUA3221" s="132"/>
      <c r="RUB3221" s="132"/>
      <c r="RUC3221" s="132"/>
      <c r="RUD3221" s="132"/>
      <c r="RUE3221" s="132"/>
      <c r="RUF3221" s="132"/>
      <c r="RUG3221" s="132"/>
      <c r="RUH3221" s="132"/>
      <c r="RUI3221" s="132"/>
      <c r="RUJ3221" s="132"/>
      <c r="RUK3221" s="132"/>
      <c r="RUL3221" s="132"/>
      <c r="RUM3221" s="132"/>
      <c r="RUN3221" s="132"/>
      <c r="RUO3221" s="132"/>
      <c r="RUP3221" s="132"/>
      <c r="RUQ3221" s="132"/>
      <c r="RUR3221" s="132"/>
      <c r="RUS3221" s="132"/>
      <c r="RUT3221" s="132"/>
      <c r="RUU3221" s="132"/>
      <c r="RUV3221" s="132"/>
      <c r="RUW3221" s="132"/>
      <c r="RUX3221" s="132"/>
      <c r="RUY3221" s="132"/>
      <c r="RUZ3221" s="132"/>
      <c r="RVA3221" s="132"/>
      <c r="RVB3221" s="132"/>
      <c r="RVC3221" s="132"/>
      <c r="RVD3221" s="132"/>
      <c r="RVE3221" s="132"/>
      <c r="RVF3221" s="132"/>
      <c r="RVG3221" s="132"/>
      <c r="RVH3221" s="132"/>
      <c r="RVI3221" s="132"/>
      <c r="RVJ3221" s="132"/>
      <c r="RVK3221" s="132"/>
      <c r="RVL3221" s="132"/>
      <c r="RVM3221" s="132"/>
      <c r="RVN3221" s="132"/>
      <c r="RVO3221" s="132"/>
      <c r="RVP3221" s="132"/>
      <c r="RVQ3221" s="132"/>
      <c r="RVR3221" s="132"/>
      <c r="RVS3221" s="132"/>
      <c r="RVT3221" s="132"/>
      <c r="RVU3221" s="132"/>
      <c r="RVV3221" s="132"/>
      <c r="RVW3221" s="132"/>
      <c r="RVX3221" s="132"/>
      <c r="RVY3221" s="132"/>
      <c r="RVZ3221" s="132"/>
      <c r="RWA3221" s="132"/>
      <c r="RWB3221" s="132"/>
      <c r="RWC3221" s="132"/>
      <c r="RWD3221" s="132"/>
      <c r="RWE3221" s="132"/>
      <c r="RWF3221" s="132"/>
      <c r="RWG3221" s="132"/>
      <c r="RWH3221" s="132"/>
      <c r="RWI3221" s="132"/>
      <c r="RWJ3221" s="132"/>
      <c r="RWK3221" s="132"/>
      <c r="RWL3221" s="132"/>
      <c r="RWM3221" s="132"/>
      <c r="RWN3221" s="132"/>
      <c r="RWO3221" s="132"/>
      <c r="RWP3221" s="132"/>
      <c r="RWQ3221" s="132"/>
      <c r="RWR3221" s="132"/>
      <c r="RWS3221" s="132"/>
      <c r="RWT3221" s="132"/>
      <c r="RWU3221" s="132"/>
      <c r="RWV3221" s="132"/>
      <c r="RWW3221" s="132"/>
      <c r="RWX3221" s="132"/>
      <c r="RWY3221" s="132"/>
      <c r="RWZ3221" s="132"/>
      <c r="RXA3221" s="132"/>
      <c r="RXB3221" s="132"/>
      <c r="RXC3221" s="132"/>
      <c r="RXD3221" s="132"/>
      <c r="RXE3221" s="132"/>
      <c r="RXF3221" s="132"/>
      <c r="RXG3221" s="132"/>
      <c r="RXH3221" s="132"/>
      <c r="RXI3221" s="132"/>
      <c r="RXJ3221" s="132"/>
      <c r="RXK3221" s="132"/>
      <c r="RXL3221" s="132"/>
      <c r="RXM3221" s="132"/>
      <c r="RXN3221" s="132"/>
      <c r="RXO3221" s="132"/>
      <c r="RXP3221" s="132"/>
      <c r="RXQ3221" s="132"/>
      <c r="RXR3221" s="132"/>
      <c r="RXS3221" s="132"/>
      <c r="RXT3221" s="132"/>
      <c r="RXU3221" s="132"/>
      <c r="RXV3221" s="132"/>
      <c r="RXW3221" s="132"/>
      <c r="RXX3221" s="132"/>
      <c r="RXY3221" s="132"/>
      <c r="RXZ3221" s="132"/>
      <c r="RYA3221" s="132"/>
      <c r="RYB3221" s="132"/>
      <c r="RYC3221" s="132"/>
      <c r="RYD3221" s="132"/>
      <c r="RYE3221" s="132"/>
      <c r="RYF3221" s="132"/>
      <c r="RYG3221" s="132"/>
      <c r="RYH3221" s="132"/>
      <c r="RYI3221" s="132"/>
      <c r="RYJ3221" s="132"/>
      <c r="RYK3221" s="132"/>
      <c r="RYL3221" s="132"/>
      <c r="RYM3221" s="132"/>
      <c r="RYN3221" s="132"/>
      <c r="RYO3221" s="132"/>
      <c r="RYP3221" s="132"/>
      <c r="RYQ3221" s="132"/>
      <c r="RYR3221" s="132"/>
      <c r="RYS3221" s="132"/>
      <c r="RYT3221" s="132"/>
      <c r="RYU3221" s="132"/>
      <c r="RYV3221" s="132"/>
      <c r="RYW3221" s="132"/>
      <c r="RYX3221" s="132"/>
      <c r="RYY3221" s="132"/>
      <c r="RYZ3221" s="132"/>
      <c r="RZA3221" s="132"/>
      <c r="RZB3221" s="132"/>
      <c r="RZC3221" s="132"/>
      <c r="RZD3221" s="132"/>
      <c r="RZE3221" s="132"/>
      <c r="RZF3221" s="132"/>
      <c r="RZG3221" s="132"/>
      <c r="RZH3221" s="132"/>
      <c r="RZI3221" s="132"/>
      <c r="RZJ3221" s="132"/>
      <c r="RZK3221" s="132"/>
      <c r="RZL3221" s="132"/>
      <c r="RZM3221" s="132"/>
      <c r="RZN3221" s="132"/>
      <c r="RZO3221" s="132"/>
      <c r="RZP3221" s="132"/>
      <c r="RZQ3221" s="132"/>
      <c r="RZR3221" s="132"/>
      <c r="RZS3221" s="132"/>
      <c r="RZT3221" s="132"/>
      <c r="RZU3221" s="132"/>
      <c r="RZV3221" s="132"/>
      <c r="RZW3221" s="132"/>
      <c r="RZX3221" s="132"/>
      <c r="RZY3221" s="132"/>
      <c r="RZZ3221" s="132"/>
      <c r="SAA3221" s="132"/>
      <c r="SAB3221" s="132"/>
      <c r="SAC3221" s="132"/>
      <c r="SAD3221" s="132"/>
      <c r="SAE3221" s="132"/>
      <c r="SAF3221" s="132"/>
      <c r="SAG3221" s="132"/>
      <c r="SAH3221" s="132"/>
      <c r="SAI3221" s="132"/>
      <c r="SAJ3221" s="132"/>
      <c r="SAK3221" s="132"/>
      <c r="SAL3221" s="132"/>
      <c r="SAM3221" s="132"/>
      <c r="SAN3221" s="132"/>
      <c r="SAO3221" s="132"/>
      <c r="SAP3221" s="132"/>
      <c r="SAQ3221" s="132"/>
      <c r="SAR3221" s="132"/>
      <c r="SAS3221" s="132"/>
      <c r="SAT3221" s="132"/>
      <c r="SAU3221" s="132"/>
      <c r="SAV3221" s="132"/>
      <c r="SAW3221" s="132"/>
      <c r="SAX3221" s="132"/>
      <c r="SAY3221" s="132"/>
      <c r="SAZ3221" s="132"/>
      <c r="SBA3221" s="132"/>
      <c r="SBB3221" s="132"/>
      <c r="SBC3221" s="132"/>
      <c r="SBD3221" s="132"/>
      <c r="SBE3221" s="132"/>
      <c r="SBF3221" s="132"/>
      <c r="SBG3221" s="132"/>
      <c r="SBH3221" s="132"/>
      <c r="SBI3221" s="132"/>
      <c r="SBJ3221" s="132"/>
      <c r="SBK3221" s="132"/>
      <c r="SBL3221" s="132"/>
      <c r="SBM3221" s="132"/>
      <c r="SBN3221" s="132"/>
      <c r="SBO3221" s="132"/>
      <c r="SBP3221" s="132"/>
      <c r="SBQ3221" s="132"/>
      <c r="SBR3221" s="132"/>
      <c r="SBS3221" s="132"/>
      <c r="SBT3221" s="132"/>
      <c r="SBU3221" s="132"/>
      <c r="SBV3221" s="132"/>
      <c r="SBW3221" s="132"/>
      <c r="SBX3221" s="132"/>
      <c r="SBY3221" s="132"/>
      <c r="SBZ3221" s="132"/>
      <c r="SCA3221" s="132"/>
      <c r="SCB3221" s="132"/>
      <c r="SCC3221" s="132"/>
      <c r="SCD3221" s="132"/>
      <c r="SCE3221" s="132"/>
      <c r="SCF3221" s="132"/>
      <c r="SCG3221" s="132"/>
      <c r="SCH3221" s="132"/>
      <c r="SCI3221" s="132"/>
      <c r="SCJ3221" s="132"/>
      <c r="SCK3221" s="132"/>
      <c r="SCL3221" s="132"/>
      <c r="SCM3221" s="132"/>
      <c r="SCN3221" s="132"/>
      <c r="SCO3221" s="132"/>
      <c r="SCP3221" s="132"/>
      <c r="SCQ3221" s="132"/>
      <c r="SCR3221" s="132"/>
      <c r="SCS3221" s="132"/>
      <c r="SCT3221" s="132"/>
      <c r="SCU3221" s="132"/>
      <c r="SCV3221" s="132"/>
      <c r="SCW3221" s="132"/>
      <c r="SCX3221" s="132"/>
      <c r="SCY3221" s="132"/>
      <c r="SCZ3221" s="132"/>
      <c r="SDA3221" s="132"/>
      <c r="SDB3221" s="132"/>
      <c r="SDC3221" s="132"/>
      <c r="SDD3221" s="132"/>
      <c r="SDE3221" s="132"/>
      <c r="SDF3221" s="132"/>
      <c r="SDG3221" s="132"/>
      <c r="SDH3221" s="132"/>
      <c r="SDI3221" s="132"/>
      <c r="SDJ3221" s="132"/>
      <c r="SDK3221" s="132"/>
      <c r="SDL3221" s="132"/>
      <c r="SDM3221" s="132"/>
      <c r="SDN3221" s="132"/>
      <c r="SDO3221" s="132"/>
      <c r="SDP3221" s="132"/>
      <c r="SDQ3221" s="132"/>
      <c r="SDR3221" s="132"/>
      <c r="SDS3221" s="132"/>
      <c r="SDT3221" s="132"/>
      <c r="SDU3221" s="132"/>
      <c r="SDV3221" s="132"/>
      <c r="SDW3221" s="132"/>
      <c r="SDX3221" s="132"/>
      <c r="SDY3221" s="132"/>
      <c r="SDZ3221" s="132"/>
      <c r="SEA3221" s="132"/>
      <c r="SEB3221" s="132"/>
      <c r="SEC3221" s="132"/>
      <c r="SED3221" s="132"/>
      <c r="SEE3221" s="132"/>
      <c r="SEF3221" s="132"/>
      <c r="SEG3221" s="132"/>
      <c r="SEH3221" s="132"/>
      <c r="SEI3221" s="132"/>
      <c r="SEJ3221" s="132"/>
      <c r="SEK3221" s="132"/>
      <c r="SEL3221" s="132"/>
      <c r="SEM3221" s="132"/>
      <c r="SEN3221" s="132"/>
      <c r="SEO3221" s="132"/>
      <c r="SEP3221" s="132"/>
      <c r="SEQ3221" s="132"/>
      <c r="SER3221" s="132"/>
      <c r="SES3221" s="132"/>
      <c r="SET3221" s="132"/>
      <c r="SEU3221" s="132"/>
      <c r="SEV3221" s="132"/>
      <c r="SEW3221" s="132"/>
      <c r="SEX3221" s="132"/>
      <c r="SEY3221" s="132"/>
      <c r="SEZ3221" s="132"/>
      <c r="SFA3221" s="132"/>
      <c r="SFB3221" s="132"/>
      <c r="SFC3221" s="132"/>
      <c r="SFD3221" s="132"/>
      <c r="SFE3221" s="132"/>
      <c r="SFF3221" s="132"/>
      <c r="SFG3221" s="132"/>
      <c r="SFH3221" s="132"/>
      <c r="SFI3221" s="132"/>
      <c r="SFJ3221" s="132"/>
      <c r="SFK3221" s="132"/>
      <c r="SFL3221" s="132"/>
      <c r="SFM3221" s="132"/>
      <c r="SFN3221" s="132"/>
      <c r="SFO3221" s="132"/>
      <c r="SFP3221" s="132"/>
      <c r="SFQ3221" s="132"/>
      <c r="SFR3221" s="132"/>
      <c r="SFS3221" s="132"/>
      <c r="SFT3221" s="132"/>
      <c r="SFU3221" s="132"/>
      <c r="SFV3221" s="132"/>
      <c r="SFW3221" s="132"/>
      <c r="SFX3221" s="132"/>
      <c r="SFY3221" s="132"/>
      <c r="SFZ3221" s="132"/>
      <c r="SGA3221" s="132"/>
      <c r="SGB3221" s="132"/>
      <c r="SGC3221" s="132"/>
      <c r="SGD3221" s="132"/>
      <c r="SGE3221" s="132"/>
      <c r="SGF3221" s="132"/>
      <c r="SGG3221" s="132"/>
      <c r="SGH3221" s="132"/>
      <c r="SGI3221" s="132"/>
      <c r="SGJ3221" s="132"/>
      <c r="SGK3221" s="132"/>
      <c r="SGL3221" s="132"/>
      <c r="SGM3221" s="132"/>
      <c r="SGN3221" s="132"/>
      <c r="SGO3221" s="132"/>
      <c r="SGP3221" s="132"/>
      <c r="SGQ3221" s="132"/>
      <c r="SGR3221" s="132"/>
      <c r="SGS3221" s="132"/>
      <c r="SGT3221" s="132"/>
      <c r="SGU3221" s="132"/>
      <c r="SGV3221" s="132"/>
      <c r="SGW3221" s="132"/>
      <c r="SGX3221" s="132"/>
      <c r="SGY3221" s="132"/>
      <c r="SGZ3221" s="132"/>
      <c r="SHA3221" s="132"/>
      <c r="SHB3221" s="132"/>
      <c r="SHC3221" s="132"/>
      <c r="SHD3221" s="132"/>
      <c r="SHE3221" s="132"/>
      <c r="SHF3221" s="132"/>
      <c r="SHG3221" s="132"/>
      <c r="SHH3221" s="132"/>
      <c r="SHI3221" s="132"/>
      <c r="SHJ3221" s="132"/>
      <c r="SHK3221" s="132"/>
      <c r="SHL3221" s="132"/>
      <c r="SHM3221" s="132"/>
      <c r="SHN3221" s="132"/>
      <c r="SHO3221" s="132"/>
      <c r="SHP3221" s="132"/>
      <c r="SHQ3221" s="132"/>
      <c r="SHR3221" s="132"/>
      <c r="SHS3221" s="132"/>
      <c r="SHT3221" s="132"/>
      <c r="SHU3221" s="132"/>
      <c r="SHV3221" s="132"/>
      <c r="SHW3221" s="132"/>
      <c r="SHX3221" s="132"/>
      <c r="SHY3221" s="132"/>
      <c r="SHZ3221" s="132"/>
      <c r="SIA3221" s="132"/>
      <c r="SIB3221" s="132"/>
      <c r="SIC3221" s="132"/>
      <c r="SID3221" s="132"/>
      <c r="SIE3221" s="132"/>
      <c r="SIF3221" s="132"/>
      <c r="SIG3221" s="132"/>
      <c r="SIH3221" s="132"/>
      <c r="SII3221" s="132"/>
      <c r="SIJ3221" s="132"/>
      <c r="SIK3221" s="132"/>
      <c r="SIL3221" s="132"/>
      <c r="SIM3221" s="132"/>
      <c r="SIN3221" s="132"/>
      <c r="SIO3221" s="132"/>
      <c r="SIP3221" s="132"/>
      <c r="SIQ3221" s="132"/>
      <c r="SIR3221" s="132"/>
      <c r="SIS3221" s="132"/>
      <c r="SIT3221" s="132"/>
      <c r="SIU3221" s="132"/>
      <c r="SIV3221" s="132"/>
      <c r="SIW3221" s="132"/>
      <c r="SIX3221" s="132"/>
      <c r="SIY3221" s="132"/>
      <c r="SIZ3221" s="132"/>
      <c r="SJA3221" s="132"/>
      <c r="SJB3221" s="132"/>
      <c r="SJC3221" s="132"/>
      <c r="SJD3221" s="132"/>
      <c r="SJE3221" s="132"/>
      <c r="SJF3221" s="132"/>
      <c r="SJG3221" s="132"/>
      <c r="SJH3221" s="132"/>
      <c r="SJI3221" s="132"/>
      <c r="SJJ3221" s="132"/>
      <c r="SJK3221" s="132"/>
      <c r="SJL3221" s="132"/>
      <c r="SJM3221" s="132"/>
      <c r="SJN3221" s="132"/>
      <c r="SJO3221" s="132"/>
      <c r="SJP3221" s="132"/>
      <c r="SJQ3221" s="132"/>
      <c r="SJR3221" s="132"/>
      <c r="SJS3221" s="132"/>
      <c r="SJT3221" s="132"/>
      <c r="SJU3221" s="132"/>
      <c r="SJV3221" s="132"/>
      <c r="SJW3221" s="132"/>
      <c r="SJX3221" s="132"/>
      <c r="SJY3221" s="132"/>
      <c r="SJZ3221" s="132"/>
      <c r="SKA3221" s="132"/>
      <c r="SKB3221" s="132"/>
      <c r="SKC3221" s="132"/>
      <c r="SKD3221" s="132"/>
      <c r="SKE3221" s="132"/>
      <c r="SKF3221" s="132"/>
      <c r="SKG3221" s="132"/>
      <c r="SKH3221" s="132"/>
      <c r="SKI3221" s="132"/>
      <c r="SKJ3221" s="132"/>
      <c r="SKK3221" s="132"/>
      <c r="SKL3221" s="132"/>
      <c r="SKM3221" s="132"/>
      <c r="SKN3221" s="132"/>
      <c r="SKO3221" s="132"/>
      <c r="SKP3221" s="132"/>
      <c r="SKQ3221" s="132"/>
      <c r="SKR3221" s="132"/>
      <c r="SKS3221" s="132"/>
      <c r="SKT3221" s="132"/>
      <c r="SKU3221" s="132"/>
      <c r="SKV3221" s="132"/>
      <c r="SKW3221" s="132"/>
      <c r="SKX3221" s="132"/>
      <c r="SKY3221" s="132"/>
      <c r="SKZ3221" s="132"/>
      <c r="SLA3221" s="132"/>
      <c r="SLB3221" s="132"/>
      <c r="SLC3221" s="132"/>
      <c r="SLD3221" s="132"/>
      <c r="SLE3221" s="132"/>
      <c r="SLF3221" s="132"/>
      <c r="SLG3221" s="132"/>
      <c r="SLH3221" s="132"/>
      <c r="SLI3221" s="132"/>
      <c r="SLJ3221" s="132"/>
      <c r="SLK3221" s="132"/>
      <c r="SLL3221" s="132"/>
      <c r="SLM3221" s="132"/>
      <c r="SLN3221" s="132"/>
      <c r="SLO3221" s="132"/>
      <c r="SLP3221" s="132"/>
      <c r="SLQ3221" s="132"/>
      <c r="SLR3221" s="132"/>
      <c r="SLS3221" s="132"/>
      <c r="SLT3221" s="132"/>
      <c r="SLU3221" s="132"/>
      <c r="SLV3221" s="132"/>
      <c r="SLW3221" s="132"/>
      <c r="SLX3221" s="132"/>
      <c r="SLY3221" s="132"/>
      <c r="SLZ3221" s="132"/>
      <c r="SMA3221" s="132"/>
      <c r="SMB3221" s="132"/>
      <c r="SMC3221" s="132"/>
      <c r="SMD3221" s="132"/>
      <c r="SME3221" s="132"/>
      <c r="SMF3221" s="132"/>
      <c r="SMG3221" s="132"/>
      <c r="SMH3221" s="132"/>
      <c r="SMI3221" s="132"/>
      <c r="SMJ3221" s="132"/>
      <c r="SMK3221" s="132"/>
      <c r="SML3221" s="132"/>
      <c r="SMM3221" s="132"/>
      <c r="SMN3221" s="132"/>
      <c r="SMO3221" s="132"/>
      <c r="SMP3221" s="132"/>
      <c r="SMQ3221" s="132"/>
      <c r="SMR3221" s="132"/>
      <c r="SMS3221" s="132"/>
      <c r="SMT3221" s="132"/>
      <c r="SMU3221" s="132"/>
      <c r="SMV3221" s="132"/>
      <c r="SMW3221" s="132"/>
      <c r="SMX3221" s="132"/>
      <c r="SMY3221" s="132"/>
      <c r="SMZ3221" s="132"/>
      <c r="SNA3221" s="132"/>
      <c r="SNB3221" s="132"/>
      <c r="SNC3221" s="132"/>
      <c r="SND3221" s="132"/>
      <c r="SNE3221" s="132"/>
      <c r="SNF3221" s="132"/>
      <c r="SNG3221" s="132"/>
      <c r="SNH3221" s="132"/>
      <c r="SNI3221" s="132"/>
      <c r="SNJ3221" s="132"/>
      <c r="SNK3221" s="132"/>
      <c r="SNL3221" s="132"/>
      <c r="SNM3221" s="132"/>
      <c r="SNN3221" s="132"/>
      <c r="SNO3221" s="132"/>
      <c r="SNP3221" s="132"/>
      <c r="SNQ3221" s="132"/>
      <c r="SNR3221" s="132"/>
      <c r="SNS3221" s="132"/>
      <c r="SNT3221" s="132"/>
      <c r="SNU3221" s="132"/>
      <c r="SNV3221" s="132"/>
      <c r="SNW3221" s="132"/>
      <c r="SNX3221" s="132"/>
      <c r="SNY3221" s="132"/>
      <c r="SNZ3221" s="132"/>
      <c r="SOA3221" s="132"/>
      <c r="SOB3221" s="132"/>
      <c r="SOC3221" s="132"/>
      <c r="SOD3221" s="132"/>
      <c r="SOE3221" s="132"/>
      <c r="SOF3221" s="132"/>
      <c r="SOG3221" s="132"/>
      <c r="SOH3221" s="132"/>
      <c r="SOI3221" s="132"/>
      <c r="SOJ3221" s="132"/>
      <c r="SOK3221" s="132"/>
      <c r="SOL3221" s="132"/>
      <c r="SOM3221" s="132"/>
      <c r="SON3221" s="132"/>
      <c r="SOO3221" s="132"/>
      <c r="SOP3221" s="132"/>
      <c r="SOQ3221" s="132"/>
      <c r="SOR3221" s="132"/>
      <c r="SOS3221" s="132"/>
      <c r="SOT3221" s="132"/>
      <c r="SOU3221" s="132"/>
      <c r="SOV3221" s="132"/>
      <c r="SOW3221" s="132"/>
      <c r="SOX3221" s="132"/>
      <c r="SOY3221" s="132"/>
      <c r="SOZ3221" s="132"/>
      <c r="SPA3221" s="132"/>
      <c r="SPB3221" s="132"/>
      <c r="SPC3221" s="132"/>
      <c r="SPD3221" s="132"/>
      <c r="SPE3221" s="132"/>
      <c r="SPF3221" s="132"/>
      <c r="SPG3221" s="132"/>
      <c r="SPH3221" s="132"/>
      <c r="SPI3221" s="132"/>
      <c r="SPJ3221" s="132"/>
      <c r="SPK3221" s="132"/>
      <c r="SPL3221" s="132"/>
      <c r="SPM3221" s="132"/>
      <c r="SPN3221" s="132"/>
      <c r="SPO3221" s="132"/>
      <c r="SPP3221" s="132"/>
      <c r="SPQ3221" s="132"/>
      <c r="SPR3221" s="132"/>
      <c r="SPS3221" s="132"/>
      <c r="SPT3221" s="132"/>
      <c r="SPU3221" s="132"/>
      <c r="SPV3221" s="132"/>
      <c r="SPW3221" s="132"/>
      <c r="SPX3221" s="132"/>
      <c r="SPY3221" s="132"/>
      <c r="SPZ3221" s="132"/>
      <c r="SQA3221" s="132"/>
      <c r="SQB3221" s="132"/>
      <c r="SQC3221" s="132"/>
      <c r="SQD3221" s="132"/>
      <c r="SQE3221" s="132"/>
      <c r="SQF3221" s="132"/>
      <c r="SQG3221" s="132"/>
      <c r="SQH3221" s="132"/>
      <c r="SQI3221" s="132"/>
      <c r="SQJ3221" s="132"/>
      <c r="SQK3221" s="132"/>
      <c r="SQL3221" s="132"/>
      <c r="SQM3221" s="132"/>
      <c r="SQN3221" s="132"/>
      <c r="SQO3221" s="132"/>
      <c r="SQP3221" s="132"/>
      <c r="SQQ3221" s="132"/>
      <c r="SQR3221" s="132"/>
      <c r="SQS3221" s="132"/>
      <c r="SQT3221" s="132"/>
      <c r="SQU3221" s="132"/>
      <c r="SQV3221" s="132"/>
      <c r="SQW3221" s="132"/>
      <c r="SQX3221" s="132"/>
      <c r="SQY3221" s="132"/>
      <c r="SQZ3221" s="132"/>
      <c r="SRA3221" s="132"/>
      <c r="SRB3221" s="132"/>
      <c r="SRC3221" s="132"/>
      <c r="SRD3221" s="132"/>
      <c r="SRE3221" s="132"/>
      <c r="SRF3221" s="132"/>
      <c r="SRG3221" s="132"/>
      <c r="SRH3221" s="132"/>
      <c r="SRI3221" s="132"/>
      <c r="SRJ3221" s="132"/>
      <c r="SRK3221" s="132"/>
      <c r="SRL3221" s="132"/>
      <c r="SRM3221" s="132"/>
      <c r="SRN3221" s="132"/>
      <c r="SRO3221" s="132"/>
      <c r="SRP3221" s="132"/>
      <c r="SRQ3221" s="132"/>
      <c r="SRR3221" s="132"/>
      <c r="SRS3221" s="132"/>
      <c r="SRT3221" s="132"/>
      <c r="SRU3221" s="132"/>
      <c r="SRV3221" s="132"/>
      <c r="SRW3221" s="132"/>
      <c r="SRX3221" s="132"/>
      <c r="SRY3221" s="132"/>
      <c r="SRZ3221" s="132"/>
      <c r="SSA3221" s="132"/>
      <c r="SSB3221" s="132"/>
      <c r="SSC3221" s="132"/>
      <c r="SSD3221" s="132"/>
      <c r="SSE3221" s="132"/>
      <c r="SSF3221" s="132"/>
      <c r="SSG3221" s="132"/>
      <c r="SSH3221" s="132"/>
      <c r="SSI3221" s="132"/>
      <c r="SSJ3221" s="132"/>
      <c r="SSK3221" s="132"/>
      <c r="SSL3221" s="132"/>
      <c r="SSM3221" s="132"/>
      <c r="SSN3221" s="132"/>
      <c r="SSO3221" s="132"/>
      <c r="SSP3221" s="132"/>
      <c r="SSQ3221" s="132"/>
      <c r="SSR3221" s="132"/>
      <c r="SSS3221" s="132"/>
      <c r="SST3221" s="132"/>
      <c r="SSU3221" s="132"/>
      <c r="SSV3221" s="132"/>
      <c r="SSW3221" s="132"/>
      <c r="SSX3221" s="132"/>
      <c r="SSY3221" s="132"/>
      <c r="SSZ3221" s="132"/>
      <c r="STA3221" s="132"/>
      <c r="STB3221" s="132"/>
      <c r="STC3221" s="132"/>
      <c r="STD3221" s="132"/>
      <c r="STE3221" s="132"/>
      <c r="STF3221" s="132"/>
      <c r="STG3221" s="132"/>
      <c r="STH3221" s="132"/>
      <c r="STI3221" s="132"/>
      <c r="STJ3221" s="132"/>
      <c r="STK3221" s="132"/>
      <c r="STL3221" s="132"/>
      <c r="STM3221" s="132"/>
      <c r="STN3221" s="132"/>
      <c r="STO3221" s="132"/>
      <c r="STP3221" s="132"/>
      <c r="STQ3221" s="132"/>
      <c r="STR3221" s="132"/>
      <c r="STS3221" s="132"/>
      <c r="STT3221" s="132"/>
      <c r="STU3221" s="132"/>
      <c r="STV3221" s="132"/>
      <c r="STW3221" s="132"/>
      <c r="STX3221" s="132"/>
      <c r="STY3221" s="132"/>
      <c r="STZ3221" s="132"/>
      <c r="SUA3221" s="132"/>
      <c r="SUB3221" s="132"/>
      <c r="SUC3221" s="132"/>
      <c r="SUD3221" s="132"/>
      <c r="SUE3221" s="132"/>
      <c r="SUF3221" s="132"/>
      <c r="SUG3221" s="132"/>
      <c r="SUH3221" s="132"/>
      <c r="SUI3221" s="132"/>
      <c r="SUJ3221" s="132"/>
      <c r="SUK3221" s="132"/>
      <c r="SUL3221" s="132"/>
      <c r="SUM3221" s="132"/>
      <c r="SUN3221" s="132"/>
      <c r="SUO3221" s="132"/>
      <c r="SUP3221" s="132"/>
      <c r="SUQ3221" s="132"/>
      <c r="SUR3221" s="132"/>
      <c r="SUS3221" s="132"/>
      <c r="SUT3221" s="132"/>
      <c r="SUU3221" s="132"/>
      <c r="SUV3221" s="132"/>
      <c r="SUW3221" s="132"/>
      <c r="SUX3221" s="132"/>
      <c r="SUY3221" s="132"/>
      <c r="SUZ3221" s="132"/>
      <c r="SVA3221" s="132"/>
      <c r="SVB3221" s="132"/>
      <c r="SVC3221" s="132"/>
      <c r="SVD3221" s="132"/>
      <c r="SVE3221" s="132"/>
      <c r="SVF3221" s="132"/>
      <c r="SVG3221" s="132"/>
      <c r="SVH3221" s="132"/>
      <c r="SVI3221" s="132"/>
      <c r="SVJ3221" s="132"/>
      <c r="SVK3221" s="132"/>
      <c r="SVL3221" s="132"/>
      <c r="SVM3221" s="132"/>
      <c r="SVN3221" s="132"/>
      <c r="SVO3221" s="132"/>
      <c r="SVP3221" s="132"/>
      <c r="SVQ3221" s="132"/>
      <c r="SVR3221" s="132"/>
      <c r="SVS3221" s="132"/>
      <c r="SVT3221" s="132"/>
      <c r="SVU3221" s="132"/>
      <c r="SVV3221" s="132"/>
      <c r="SVW3221" s="132"/>
      <c r="SVX3221" s="132"/>
      <c r="SVY3221" s="132"/>
      <c r="SVZ3221" s="132"/>
      <c r="SWA3221" s="132"/>
      <c r="SWB3221" s="132"/>
      <c r="SWC3221" s="132"/>
      <c r="SWD3221" s="132"/>
      <c r="SWE3221" s="132"/>
      <c r="SWF3221" s="132"/>
      <c r="SWG3221" s="132"/>
      <c r="SWH3221" s="132"/>
      <c r="SWI3221" s="132"/>
      <c r="SWJ3221" s="132"/>
      <c r="SWK3221" s="132"/>
      <c r="SWL3221" s="132"/>
      <c r="SWM3221" s="132"/>
      <c r="SWN3221" s="132"/>
      <c r="SWO3221" s="132"/>
      <c r="SWP3221" s="132"/>
      <c r="SWQ3221" s="132"/>
      <c r="SWR3221" s="132"/>
      <c r="SWS3221" s="132"/>
      <c r="SWT3221" s="132"/>
      <c r="SWU3221" s="132"/>
      <c r="SWV3221" s="132"/>
      <c r="SWW3221" s="132"/>
      <c r="SWX3221" s="132"/>
      <c r="SWY3221" s="132"/>
      <c r="SWZ3221" s="132"/>
      <c r="SXA3221" s="132"/>
      <c r="SXB3221" s="132"/>
      <c r="SXC3221" s="132"/>
      <c r="SXD3221" s="132"/>
      <c r="SXE3221" s="132"/>
      <c r="SXF3221" s="132"/>
      <c r="SXG3221" s="132"/>
      <c r="SXH3221" s="132"/>
      <c r="SXI3221" s="132"/>
      <c r="SXJ3221" s="132"/>
      <c r="SXK3221" s="132"/>
      <c r="SXL3221" s="132"/>
      <c r="SXM3221" s="132"/>
      <c r="SXN3221" s="132"/>
      <c r="SXO3221" s="132"/>
      <c r="SXP3221" s="132"/>
      <c r="SXQ3221" s="132"/>
      <c r="SXR3221" s="132"/>
      <c r="SXS3221" s="132"/>
      <c r="SXT3221" s="132"/>
      <c r="SXU3221" s="132"/>
      <c r="SXV3221" s="132"/>
      <c r="SXW3221" s="132"/>
      <c r="SXX3221" s="132"/>
      <c r="SXY3221" s="132"/>
      <c r="SXZ3221" s="132"/>
      <c r="SYA3221" s="132"/>
      <c r="SYB3221" s="132"/>
      <c r="SYC3221" s="132"/>
      <c r="SYD3221" s="132"/>
      <c r="SYE3221" s="132"/>
      <c r="SYF3221" s="132"/>
      <c r="SYG3221" s="132"/>
      <c r="SYH3221" s="132"/>
      <c r="SYI3221" s="132"/>
      <c r="SYJ3221" s="132"/>
      <c r="SYK3221" s="132"/>
      <c r="SYL3221" s="132"/>
      <c r="SYM3221" s="132"/>
      <c r="SYN3221" s="132"/>
      <c r="SYO3221" s="132"/>
      <c r="SYP3221" s="132"/>
      <c r="SYQ3221" s="132"/>
      <c r="SYR3221" s="132"/>
      <c r="SYS3221" s="132"/>
      <c r="SYT3221" s="132"/>
      <c r="SYU3221" s="132"/>
      <c r="SYV3221" s="132"/>
      <c r="SYW3221" s="132"/>
      <c r="SYX3221" s="132"/>
      <c r="SYY3221" s="132"/>
      <c r="SYZ3221" s="132"/>
      <c r="SZA3221" s="132"/>
      <c r="SZB3221" s="132"/>
      <c r="SZC3221" s="132"/>
      <c r="SZD3221" s="132"/>
      <c r="SZE3221" s="132"/>
      <c r="SZF3221" s="132"/>
      <c r="SZG3221" s="132"/>
      <c r="SZH3221" s="132"/>
      <c r="SZI3221" s="132"/>
      <c r="SZJ3221" s="132"/>
      <c r="SZK3221" s="132"/>
      <c r="SZL3221" s="132"/>
      <c r="SZM3221" s="132"/>
      <c r="SZN3221" s="132"/>
      <c r="SZO3221" s="132"/>
      <c r="SZP3221" s="132"/>
      <c r="SZQ3221" s="132"/>
      <c r="SZR3221" s="132"/>
      <c r="SZS3221" s="132"/>
      <c r="SZT3221" s="132"/>
      <c r="SZU3221" s="132"/>
      <c r="SZV3221" s="132"/>
      <c r="SZW3221" s="132"/>
      <c r="SZX3221" s="132"/>
      <c r="SZY3221" s="132"/>
      <c r="SZZ3221" s="132"/>
      <c r="TAA3221" s="132"/>
      <c r="TAB3221" s="132"/>
      <c r="TAC3221" s="132"/>
      <c r="TAD3221" s="132"/>
      <c r="TAE3221" s="132"/>
      <c r="TAF3221" s="132"/>
      <c r="TAG3221" s="132"/>
      <c r="TAH3221" s="132"/>
      <c r="TAI3221" s="132"/>
      <c r="TAJ3221" s="132"/>
      <c r="TAK3221" s="132"/>
      <c r="TAL3221" s="132"/>
      <c r="TAM3221" s="132"/>
      <c r="TAN3221" s="132"/>
      <c r="TAO3221" s="132"/>
      <c r="TAP3221" s="132"/>
      <c r="TAQ3221" s="132"/>
      <c r="TAR3221" s="132"/>
      <c r="TAS3221" s="132"/>
      <c r="TAT3221" s="132"/>
      <c r="TAU3221" s="132"/>
      <c r="TAV3221" s="132"/>
      <c r="TAW3221" s="132"/>
      <c r="TAX3221" s="132"/>
      <c r="TAY3221" s="132"/>
      <c r="TAZ3221" s="132"/>
      <c r="TBA3221" s="132"/>
      <c r="TBB3221" s="132"/>
      <c r="TBC3221" s="132"/>
      <c r="TBD3221" s="132"/>
      <c r="TBE3221" s="132"/>
      <c r="TBF3221" s="132"/>
      <c r="TBG3221" s="132"/>
      <c r="TBH3221" s="132"/>
      <c r="TBI3221" s="132"/>
      <c r="TBJ3221" s="132"/>
      <c r="TBK3221" s="132"/>
      <c r="TBL3221" s="132"/>
      <c r="TBM3221" s="132"/>
      <c r="TBN3221" s="132"/>
      <c r="TBO3221" s="132"/>
      <c r="TBP3221" s="132"/>
      <c r="TBQ3221" s="132"/>
      <c r="TBR3221" s="132"/>
      <c r="TBS3221" s="132"/>
      <c r="TBT3221" s="132"/>
      <c r="TBU3221" s="132"/>
      <c r="TBV3221" s="132"/>
      <c r="TBW3221" s="132"/>
      <c r="TBX3221" s="132"/>
      <c r="TBY3221" s="132"/>
      <c r="TBZ3221" s="132"/>
      <c r="TCA3221" s="132"/>
      <c r="TCB3221" s="132"/>
      <c r="TCC3221" s="132"/>
      <c r="TCD3221" s="132"/>
      <c r="TCE3221" s="132"/>
      <c r="TCF3221" s="132"/>
      <c r="TCG3221" s="132"/>
      <c r="TCH3221" s="132"/>
      <c r="TCI3221" s="132"/>
      <c r="TCJ3221" s="132"/>
      <c r="TCK3221" s="132"/>
      <c r="TCL3221" s="132"/>
      <c r="TCM3221" s="132"/>
      <c r="TCN3221" s="132"/>
      <c r="TCO3221" s="132"/>
      <c r="TCP3221" s="132"/>
      <c r="TCQ3221" s="132"/>
      <c r="TCR3221" s="132"/>
      <c r="TCS3221" s="132"/>
      <c r="TCT3221" s="132"/>
      <c r="TCU3221" s="132"/>
      <c r="TCV3221" s="132"/>
      <c r="TCW3221" s="132"/>
      <c r="TCX3221" s="132"/>
      <c r="TCY3221" s="132"/>
      <c r="TCZ3221" s="132"/>
      <c r="TDA3221" s="132"/>
      <c r="TDB3221" s="132"/>
      <c r="TDC3221" s="132"/>
      <c r="TDD3221" s="132"/>
      <c r="TDE3221" s="132"/>
      <c r="TDF3221" s="132"/>
      <c r="TDG3221" s="132"/>
      <c r="TDH3221" s="132"/>
      <c r="TDI3221" s="132"/>
      <c r="TDJ3221" s="132"/>
      <c r="TDK3221" s="132"/>
      <c r="TDL3221" s="132"/>
      <c r="TDM3221" s="132"/>
      <c r="TDN3221" s="132"/>
      <c r="TDO3221" s="132"/>
      <c r="TDP3221" s="132"/>
      <c r="TDQ3221" s="132"/>
      <c r="TDR3221" s="132"/>
      <c r="TDS3221" s="132"/>
      <c r="TDT3221" s="132"/>
      <c r="TDU3221" s="132"/>
      <c r="TDV3221" s="132"/>
      <c r="TDW3221" s="132"/>
      <c r="TDX3221" s="132"/>
      <c r="TDY3221" s="132"/>
      <c r="TDZ3221" s="132"/>
      <c r="TEA3221" s="132"/>
      <c r="TEB3221" s="132"/>
      <c r="TEC3221" s="132"/>
      <c r="TED3221" s="132"/>
      <c r="TEE3221" s="132"/>
      <c r="TEF3221" s="132"/>
      <c r="TEG3221" s="132"/>
      <c r="TEH3221" s="132"/>
      <c r="TEI3221" s="132"/>
      <c r="TEJ3221" s="132"/>
      <c r="TEK3221" s="132"/>
      <c r="TEL3221" s="132"/>
      <c r="TEM3221" s="132"/>
      <c r="TEN3221" s="132"/>
      <c r="TEO3221" s="132"/>
      <c r="TEP3221" s="132"/>
      <c r="TEQ3221" s="132"/>
      <c r="TER3221" s="132"/>
      <c r="TES3221" s="132"/>
      <c r="TET3221" s="132"/>
      <c r="TEU3221" s="132"/>
      <c r="TEV3221" s="132"/>
      <c r="TEW3221" s="132"/>
      <c r="TEX3221" s="132"/>
      <c r="TEY3221" s="132"/>
      <c r="TEZ3221" s="132"/>
      <c r="TFA3221" s="132"/>
      <c r="TFB3221" s="132"/>
      <c r="TFC3221" s="132"/>
      <c r="TFD3221" s="132"/>
      <c r="TFE3221" s="132"/>
      <c r="TFF3221" s="132"/>
      <c r="TFG3221" s="132"/>
      <c r="TFH3221" s="132"/>
      <c r="TFI3221" s="132"/>
      <c r="TFJ3221" s="132"/>
      <c r="TFK3221" s="132"/>
      <c r="TFL3221" s="132"/>
      <c r="TFM3221" s="132"/>
      <c r="TFN3221" s="132"/>
      <c r="TFO3221" s="132"/>
      <c r="TFP3221" s="132"/>
      <c r="TFQ3221" s="132"/>
      <c r="TFR3221" s="132"/>
      <c r="TFS3221" s="132"/>
      <c r="TFT3221" s="132"/>
      <c r="TFU3221" s="132"/>
      <c r="TFV3221" s="132"/>
      <c r="TFW3221" s="132"/>
      <c r="TFX3221" s="132"/>
      <c r="TFY3221" s="132"/>
      <c r="TFZ3221" s="132"/>
      <c r="TGA3221" s="132"/>
      <c r="TGB3221" s="132"/>
      <c r="TGC3221" s="132"/>
      <c r="TGD3221" s="132"/>
      <c r="TGE3221" s="132"/>
      <c r="TGF3221" s="132"/>
      <c r="TGG3221" s="132"/>
      <c r="TGH3221" s="132"/>
      <c r="TGI3221" s="132"/>
      <c r="TGJ3221" s="132"/>
      <c r="TGK3221" s="132"/>
      <c r="TGL3221" s="132"/>
      <c r="TGM3221" s="132"/>
      <c r="TGN3221" s="132"/>
      <c r="TGO3221" s="132"/>
      <c r="TGP3221" s="132"/>
      <c r="TGQ3221" s="132"/>
      <c r="TGR3221" s="132"/>
      <c r="TGS3221" s="132"/>
      <c r="TGT3221" s="132"/>
      <c r="TGU3221" s="132"/>
      <c r="TGV3221" s="132"/>
      <c r="TGW3221" s="132"/>
      <c r="TGX3221" s="132"/>
      <c r="TGY3221" s="132"/>
      <c r="TGZ3221" s="132"/>
      <c r="THA3221" s="132"/>
      <c r="THB3221" s="132"/>
      <c r="THC3221" s="132"/>
      <c r="THD3221" s="132"/>
      <c r="THE3221" s="132"/>
      <c r="THF3221" s="132"/>
      <c r="THG3221" s="132"/>
      <c r="THH3221" s="132"/>
      <c r="THI3221" s="132"/>
      <c r="THJ3221" s="132"/>
      <c r="THK3221" s="132"/>
      <c r="THL3221" s="132"/>
      <c r="THM3221" s="132"/>
      <c r="THN3221" s="132"/>
      <c r="THO3221" s="132"/>
      <c r="THP3221" s="132"/>
      <c r="THQ3221" s="132"/>
      <c r="THR3221" s="132"/>
      <c r="THS3221" s="132"/>
      <c r="THT3221" s="132"/>
      <c r="THU3221" s="132"/>
      <c r="THV3221" s="132"/>
      <c r="THW3221" s="132"/>
      <c r="THX3221" s="132"/>
      <c r="THY3221" s="132"/>
      <c r="THZ3221" s="132"/>
      <c r="TIA3221" s="132"/>
      <c r="TIB3221" s="132"/>
      <c r="TIC3221" s="132"/>
      <c r="TID3221" s="132"/>
      <c r="TIE3221" s="132"/>
      <c r="TIF3221" s="132"/>
      <c r="TIG3221" s="132"/>
      <c r="TIH3221" s="132"/>
      <c r="TII3221" s="132"/>
      <c r="TIJ3221" s="132"/>
      <c r="TIK3221" s="132"/>
      <c r="TIL3221" s="132"/>
      <c r="TIM3221" s="132"/>
      <c r="TIN3221" s="132"/>
      <c r="TIO3221" s="132"/>
      <c r="TIP3221" s="132"/>
      <c r="TIQ3221" s="132"/>
      <c r="TIR3221" s="132"/>
      <c r="TIS3221" s="132"/>
      <c r="TIT3221" s="132"/>
      <c r="TIU3221" s="132"/>
      <c r="TIV3221" s="132"/>
      <c r="TIW3221" s="132"/>
      <c r="TIX3221" s="132"/>
      <c r="TIY3221" s="132"/>
      <c r="TIZ3221" s="132"/>
      <c r="TJA3221" s="132"/>
      <c r="TJB3221" s="132"/>
      <c r="TJC3221" s="132"/>
      <c r="TJD3221" s="132"/>
      <c r="TJE3221" s="132"/>
      <c r="TJF3221" s="132"/>
      <c r="TJG3221" s="132"/>
      <c r="TJH3221" s="132"/>
      <c r="TJI3221" s="132"/>
      <c r="TJJ3221" s="132"/>
      <c r="TJK3221" s="132"/>
      <c r="TJL3221" s="132"/>
      <c r="TJM3221" s="132"/>
      <c r="TJN3221" s="132"/>
      <c r="TJO3221" s="132"/>
      <c r="TJP3221" s="132"/>
      <c r="TJQ3221" s="132"/>
      <c r="TJR3221" s="132"/>
      <c r="TJS3221" s="132"/>
      <c r="TJT3221" s="132"/>
      <c r="TJU3221" s="132"/>
      <c r="TJV3221" s="132"/>
      <c r="TJW3221" s="132"/>
      <c r="TJX3221" s="132"/>
      <c r="TJY3221" s="132"/>
      <c r="TJZ3221" s="132"/>
      <c r="TKA3221" s="132"/>
      <c r="TKB3221" s="132"/>
      <c r="TKC3221" s="132"/>
      <c r="TKD3221" s="132"/>
      <c r="TKE3221" s="132"/>
      <c r="TKF3221" s="132"/>
      <c r="TKG3221" s="132"/>
      <c r="TKH3221" s="132"/>
      <c r="TKI3221" s="132"/>
      <c r="TKJ3221" s="132"/>
      <c r="TKK3221" s="132"/>
      <c r="TKL3221" s="132"/>
      <c r="TKM3221" s="132"/>
      <c r="TKN3221" s="132"/>
      <c r="TKO3221" s="132"/>
      <c r="TKP3221" s="132"/>
      <c r="TKQ3221" s="132"/>
      <c r="TKR3221" s="132"/>
      <c r="TKS3221" s="132"/>
      <c r="TKT3221" s="132"/>
      <c r="TKU3221" s="132"/>
      <c r="TKV3221" s="132"/>
      <c r="TKW3221" s="132"/>
      <c r="TKX3221" s="132"/>
      <c r="TKY3221" s="132"/>
      <c r="TKZ3221" s="132"/>
      <c r="TLA3221" s="132"/>
      <c r="TLB3221" s="132"/>
      <c r="TLC3221" s="132"/>
      <c r="TLD3221" s="132"/>
      <c r="TLE3221" s="132"/>
      <c r="TLF3221" s="132"/>
      <c r="TLG3221" s="132"/>
      <c r="TLH3221" s="132"/>
      <c r="TLI3221" s="132"/>
      <c r="TLJ3221" s="132"/>
      <c r="TLK3221" s="132"/>
      <c r="TLL3221" s="132"/>
      <c r="TLM3221" s="132"/>
      <c r="TLN3221" s="132"/>
      <c r="TLO3221" s="132"/>
      <c r="TLP3221" s="132"/>
      <c r="TLQ3221" s="132"/>
      <c r="TLR3221" s="132"/>
      <c r="TLS3221" s="132"/>
      <c r="TLT3221" s="132"/>
      <c r="TLU3221" s="132"/>
      <c r="TLV3221" s="132"/>
      <c r="TLW3221" s="132"/>
      <c r="TLX3221" s="132"/>
      <c r="TLY3221" s="132"/>
      <c r="TLZ3221" s="132"/>
      <c r="TMA3221" s="132"/>
      <c r="TMB3221" s="132"/>
      <c r="TMC3221" s="132"/>
      <c r="TMD3221" s="132"/>
      <c r="TME3221" s="132"/>
      <c r="TMF3221" s="132"/>
      <c r="TMG3221" s="132"/>
      <c r="TMH3221" s="132"/>
      <c r="TMI3221" s="132"/>
      <c r="TMJ3221" s="132"/>
      <c r="TMK3221" s="132"/>
      <c r="TML3221" s="132"/>
      <c r="TMM3221" s="132"/>
      <c r="TMN3221" s="132"/>
      <c r="TMO3221" s="132"/>
      <c r="TMP3221" s="132"/>
      <c r="TMQ3221" s="132"/>
      <c r="TMR3221" s="132"/>
      <c r="TMS3221" s="132"/>
      <c r="TMT3221" s="132"/>
      <c r="TMU3221" s="132"/>
      <c r="TMV3221" s="132"/>
      <c r="TMW3221" s="132"/>
      <c r="TMX3221" s="132"/>
      <c r="TMY3221" s="132"/>
      <c r="TMZ3221" s="132"/>
      <c r="TNA3221" s="132"/>
      <c r="TNB3221" s="132"/>
      <c r="TNC3221" s="132"/>
      <c r="TND3221" s="132"/>
      <c r="TNE3221" s="132"/>
      <c r="TNF3221" s="132"/>
      <c r="TNG3221" s="132"/>
      <c r="TNH3221" s="132"/>
      <c r="TNI3221" s="132"/>
      <c r="TNJ3221" s="132"/>
      <c r="TNK3221" s="132"/>
      <c r="TNL3221" s="132"/>
      <c r="TNM3221" s="132"/>
      <c r="TNN3221" s="132"/>
      <c r="TNO3221" s="132"/>
      <c r="TNP3221" s="132"/>
      <c r="TNQ3221" s="132"/>
      <c r="TNR3221" s="132"/>
      <c r="TNS3221" s="132"/>
      <c r="TNT3221" s="132"/>
      <c r="TNU3221" s="132"/>
      <c r="TNV3221" s="132"/>
      <c r="TNW3221" s="132"/>
      <c r="TNX3221" s="132"/>
      <c r="TNY3221" s="132"/>
      <c r="TNZ3221" s="132"/>
      <c r="TOA3221" s="132"/>
      <c r="TOB3221" s="132"/>
      <c r="TOC3221" s="132"/>
      <c r="TOD3221" s="132"/>
      <c r="TOE3221" s="132"/>
      <c r="TOF3221" s="132"/>
      <c r="TOG3221" s="132"/>
      <c r="TOH3221" s="132"/>
      <c r="TOI3221" s="132"/>
      <c r="TOJ3221" s="132"/>
      <c r="TOK3221" s="132"/>
      <c r="TOL3221" s="132"/>
      <c r="TOM3221" s="132"/>
      <c r="TON3221" s="132"/>
      <c r="TOO3221" s="132"/>
      <c r="TOP3221" s="132"/>
      <c r="TOQ3221" s="132"/>
      <c r="TOR3221" s="132"/>
      <c r="TOS3221" s="132"/>
      <c r="TOT3221" s="132"/>
      <c r="TOU3221" s="132"/>
      <c r="TOV3221" s="132"/>
      <c r="TOW3221" s="132"/>
      <c r="TOX3221" s="132"/>
      <c r="TOY3221" s="132"/>
      <c r="TOZ3221" s="132"/>
      <c r="TPA3221" s="132"/>
      <c r="TPB3221" s="132"/>
      <c r="TPC3221" s="132"/>
      <c r="TPD3221" s="132"/>
      <c r="TPE3221" s="132"/>
      <c r="TPF3221" s="132"/>
      <c r="TPG3221" s="132"/>
      <c r="TPH3221" s="132"/>
      <c r="TPI3221" s="132"/>
      <c r="TPJ3221" s="132"/>
      <c r="TPK3221" s="132"/>
      <c r="TPL3221" s="132"/>
      <c r="TPM3221" s="132"/>
      <c r="TPN3221" s="132"/>
      <c r="TPO3221" s="132"/>
      <c r="TPP3221" s="132"/>
      <c r="TPQ3221" s="132"/>
      <c r="TPR3221" s="132"/>
      <c r="TPS3221" s="132"/>
      <c r="TPT3221" s="132"/>
      <c r="TPU3221" s="132"/>
      <c r="TPV3221" s="132"/>
      <c r="TPW3221" s="132"/>
      <c r="TPX3221" s="132"/>
      <c r="TPY3221" s="132"/>
      <c r="TPZ3221" s="132"/>
      <c r="TQA3221" s="132"/>
      <c r="TQB3221" s="132"/>
      <c r="TQC3221" s="132"/>
      <c r="TQD3221" s="132"/>
      <c r="TQE3221" s="132"/>
      <c r="TQF3221" s="132"/>
      <c r="TQG3221" s="132"/>
      <c r="TQH3221" s="132"/>
      <c r="TQI3221" s="132"/>
      <c r="TQJ3221" s="132"/>
      <c r="TQK3221" s="132"/>
      <c r="TQL3221" s="132"/>
      <c r="TQM3221" s="132"/>
      <c r="TQN3221" s="132"/>
      <c r="TQO3221" s="132"/>
      <c r="TQP3221" s="132"/>
      <c r="TQQ3221" s="132"/>
      <c r="TQR3221" s="132"/>
      <c r="TQS3221" s="132"/>
      <c r="TQT3221" s="132"/>
      <c r="TQU3221" s="132"/>
      <c r="TQV3221" s="132"/>
      <c r="TQW3221" s="132"/>
      <c r="TQX3221" s="132"/>
      <c r="TQY3221" s="132"/>
      <c r="TQZ3221" s="132"/>
      <c r="TRA3221" s="132"/>
      <c r="TRB3221" s="132"/>
      <c r="TRC3221" s="132"/>
      <c r="TRD3221" s="132"/>
      <c r="TRE3221" s="132"/>
      <c r="TRF3221" s="132"/>
      <c r="TRG3221" s="132"/>
      <c r="TRH3221" s="132"/>
      <c r="TRI3221" s="132"/>
      <c r="TRJ3221" s="132"/>
      <c r="TRK3221" s="132"/>
      <c r="TRL3221" s="132"/>
      <c r="TRM3221" s="132"/>
      <c r="TRN3221" s="132"/>
      <c r="TRO3221" s="132"/>
      <c r="TRP3221" s="132"/>
      <c r="TRQ3221" s="132"/>
      <c r="TRR3221" s="132"/>
      <c r="TRS3221" s="132"/>
      <c r="TRT3221" s="132"/>
      <c r="TRU3221" s="132"/>
      <c r="TRV3221" s="132"/>
      <c r="TRW3221" s="132"/>
      <c r="TRX3221" s="132"/>
      <c r="TRY3221" s="132"/>
      <c r="TRZ3221" s="132"/>
      <c r="TSA3221" s="132"/>
      <c r="TSB3221" s="132"/>
      <c r="TSC3221" s="132"/>
      <c r="TSD3221" s="132"/>
      <c r="TSE3221" s="132"/>
      <c r="TSF3221" s="132"/>
      <c r="TSG3221" s="132"/>
      <c r="TSH3221" s="132"/>
      <c r="TSI3221" s="132"/>
      <c r="TSJ3221" s="132"/>
      <c r="TSK3221" s="132"/>
      <c r="TSL3221" s="132"/>
      <c r="TSM3221" s="132"/>
      <c r="TSN3221" s="132"/>
      <c r="TSO3221" s="132"/>
      <c r="TSP3221" s="132"/>
      <c r="TSQ3221" s="132"/>
      <c r="TSR3221" s="132"/>
      <c r="TSS3221" s="132"/>
      <c r="TST3221" s="132"/>
      <c r="TSU3221" s="132"/>
      <c r="TSV3221" s="132"/>
      <c r="TSW3221" s="132"/>
      <c r="TSX3221" s="132"/>
      <c r="TSY3221" s="132"/>
      <c r="TSZ3221" s="132"/>
      <c r="TTA3221" s="132"/>
      <c r="TTB3221" s="132"/>
      <c r="TTC3221" s="132"/>
      <c r="TTD3221" s="132"/>
      <c r="TTE3221" s="132"/>
      <c r="TTF3221" s="132"/>
      <c r="TTG3221" s="132"/>
      <c r="TTH3221" s="132"/>
      <c r="TTI3221" s="132"/>
      <c r="TTJ3221" s="132"/>
      <c r="TTK3221" s="132"/>
      <c r="TTL3221" s="132"/>
      <c r="TTM3221" s="132"/>
      <c r="TTN3221" s="132"/>
      <c r="TTO3221" s="132"/>
      <c r="TTP3221" s="132"/>
      <c r="TTQ3221" s="132"/>
      <c r="TTR3221" s="132"/>
      <c r="TTS3221" s="132"/>
      <c r="TTT3221" s="132"/>
      <c r="TTU3221" s="132"/>
      <c r="TTV3221" s="132"/>
      <c r="TTW3221" s="132"/>
      <c r="TTX3221" s="132"/>
      <c r="TTY3221" s="132"/>
      <c r="TTZ3221" s="132"/>
      <c r="TUA3221" s="132"/>
      <c r="TUB3221" s="132"/>
      <c r="TUC3221" s="132"/>
      <c r="TUD3221" s="132"/>
      <c r="TUE3221" s="132"/>
      <c r="TUF3221" s="132"/>
      <c r="TUG3221" s="132"/>
      <c r="TUH3221" s="132"/>
      <c r="TUI3221" s="132"/>
      <c r="TUJ3221" s="132"/>
      <c r="TUK3221" s="132"/>
      <c r="TUL3221" s="132"/>
      <c r="TUM3221" s="132"/>
      <c r="TUN3221" s="132"/>
      <c r="TUO3221" s="132"/>
      <c r="TUP3221" s="132"/>
      <c r="TUQ3221" s="132"/>
      <c r="TUR3221" s="132"/>
      <c r="TUS3221" s="132"/>
      <c r="TUT3221" s="132"/>
      <c r="TUU3221" s="132"/>
      <c r="TUV3221" s="132"/>
      <c r="TUW3221" s="132"/>
      <c r="TUX3221" s="132"/>
      <c r="TUY3221" s="132"/>
      <c r="TUZ3221" s="132"/>
      <c r="TVA3221" s="132"/>
      <c r="TVB3221" s="132"/>
      <c r="TVC3221" s="132"/>
      <c r="TVD3221" s="132"/>
      <c r="TVE3221" s="132"/>
      <c r="TVF3221" s="132"/>
      <c r="TVG3221" s="132"/>
      <c r="TVH3221" s="132"/>
      <c r="TVI3221" s="132"/>
      <c r="TVJ3221" s="132"/>
      <c r="TVK3221" s="132"/>
      <c r="TVL3221" s="132"/>
      <c r="TVM3221" s="132"/>
      <c r="TVN3221" s="132"/>
      <c r="TVO3221" s="132"/>
      <c r="TVP3221" s="132"/>
      <c r="TVQ3221" s="132"/>
      <c r="TVR3221" s="132"/>
      <c r="TVS3221" s="132"/>
      <c r="TVT3221" s="132"/>
      <c r="TVU3221" s="132"/>
      <c r="TVV3221" s="132"/>
      <c r="TVW3221" s="132"/>
      <c r="TVX3221" s="132"/>
      <c r="TVY3221" s="132"/>
      <c r="TVZ3221" s="132"/>
      <c r="TWA3221" s="132"/>
      <c r="TWB3221" s="132"/>
      <c r="TWC3221" s="132"/>
      <c r="TWD3221" s="132"/>
      <c r="TWE3221" s="132"/>
      <c r="TWF3221" s="132"/>
      <c r="TWG3221" s="132"/>
      <c r="TWH3221" s="132"/>
      <c r="TWI3221" s="132"/>
      <c r="TWJ3221" s="132"/>
      <c r="TWK3221" s="132"/>
      <c r="TWL3221" s="132"/>
      <c r="TWM3221" s="132"/>
      <c r="TWN3221" s="132"/>
      <c r="TWO3221" s="132"/>
      <c r="TWP3221" s="132"/>
      <c r="TWQ3221" s="132"/>
      <c r="TWR3221" s="132"/>
      <c r="TWS3221" s="132"/>
      <c r="TWT3221" s="132"/>
      <c r="TWU3221" s="132"/>
      <c r="TWV3221" s="132"/>
      <c r="TWW3221" s="132"/>
      <c r="TWX3221" s="132"/>
      <c r="TWY3221" s="132"/>
      <c r="TWZ3221" s="132"/>
      <c r="TXA3221" s="132"/>
      <c r="TXB3221" s="132"/>
      <c r="TXC3221" s="132"/>
      <c r="TXD3221" s="132"/>
      <c r="TXE3221" s="132"/>
      <c r="TXF3221" s="132"/>
      <c r="TXG3221" s="132"/>
      <c r="TXH3221" s="132"/>
      <c r="TXI3221" s="132"/>
      <c r="TXJ3221" s="132"/>
      <c r="TXK3221" s="132"/>
      <c r="TXL3221" s="132"/>
      <c r="TXM3221" s="132"/>
      <c r="TXN3221" s="132"/>
      <c r="TXO3221" s="132"/>
      <c r="TXP3221" s="132"/>
      <c r="TXQ3221" s="132"/>
      <c r="TXR3221" s="132"/>
      <c r="TXS3221" s="132"/>
      <c r="TXT3221" s="132"/>
      <c r="TXU3221" s="132"/>
      <c r="TXV3221" s="132"/>
      <c r="TXW3221" s="132"/>
      <c r="TXX3221" s="132"/>
      <c r="TXY3221" s="132"/>
      <c r="TXZ3221" s="132"/>
      <c r="TYA3221" s="132"/>
      <c r="TYB3221" s="132"/>
      <c r="TYC3221" s="132"/>
      <c r="TYD3221" s="132"/>
      <c r="TYE3221" s="132"/>
      <c r="TYF3221" s="132"/>
      <c r="TYG3221" s="132"/>
      <c r="TYH3221" s="132"/>
      <c r="TYI3221" s="132"/>
      <c r="TYJ3221" s="132"/>
      <c r="TYK3221" s="132"/>
      <c r="TYL3221" s="132"/>
      <c r="TYM3221" s="132"/>
      <c r="TYN3221" s="132"/>
      <c r="TYO3221" s="132"/>
      <c r="TYP3221" s="132"/>
      <c r="TYQ3221" s="132"/>
      <c r="TYR3221" s="132"/>
      <c r="TYS3221" s="132"/>
      <c r="TYT3221" s="132"/>
      <c r="TYU3221" s="132"/>
      <c r="TYV3221" s="132"/>
      <c r="TYW3221" s="132"/>
      <c r="TYX3221" s="132"/>
      <c r="TYY3221" s="132"/>
      <c r="TYZ3221" s="132"/>
      <c r="TZA3221" s="132"/>
      <c r="TZB3221" s="132"/>
      <c r="TZC3221" s="132"/>
      <c r="TZD3221" s="132"/>
      <c r="TZE3221" s="132"/>
      <c r="TZF3221" s="132"/>
      <c r="TZG3221" s="132"/>
      <c r="TZH3221" s="132"/>
      <c r="TZI3221" s="132"/>
      <c r="TZJ3221" s="132"/>
      <c r="TZK3221" s="132"/>
      <c r="TZL3221" s="132"/>
      <c r="TZM3221" s="132"/>
      <c r="TZN3221" s="132"/>
      <c r="TZO3221" s="132"/>
      <c r="TZP3221" s="132"/>
      <c r="TZQ3221" s="132"/>
      <c r="TZR3221" s="132"/>
      <c r="TZS3221" s="132"/>
      <c r="TZT3221" s="132"/>
      <c r="TZU3221" s="132"/>
      <c r="TZV3221" s="132"/>
      <c r="TZW3221" s="132"/>
      <c r="TZX3221" s="132"/>
      <c r="TZY3221" s="132"/>
      <c r="TZZ3221" s="132"/>
      <c r="UAA3221" s="132"/>
      <c r="UAB3221" s="132"/>
      <c r="UAC3221" s="132"/>
      <c r="UAD3221" s="132"/>
      <c r="UAE3221" s="132"/>
      <c r="UAF3221" s="132"/>
      <c r="UAG3221" s="132"/>
      <c r="UAH3221" s="132"/>
      <c r="UAI3221" s="132"/>
      <c r="UAJ3221" s="132"/>
      <c r="UAK3221" s="132"/>
      <c r="UAL3221" s="132"/>
      <c r="UAM3221" s="132"/>
      <c r="UAN3221" s="132"/>
      <c r="UAO3221" s="132"/>
      <c r="UAP3221" s="132"/>
      <c r="UAQ3221" s="132"/>
      <c r="UAR3221" s="132"/>
      <c r="UAS3221" s="132"/>
      <c r="UAT3221" s="132"/>
      <c r="UAU3221" s="132"/>
      <c r="UAV3221" s="132"/>
      <c r="UAW3221" s="132"/>
      <c r="UAX3221" s="132"/>
      <c r="UAY3221" s="132"/>
      <c r="UAZ3221" s="132"/>
      <c r="UBA3221" s="132"/>
      <c r="UBB3221" s="132"/>
      <c r="UBC3221" s="132"/>
      <c r="UBD3221" s="132"/>
      <c r="UBE3221" s="132"/>
      <c r="UBF3221" s="132"/>
      <c r="UBG3221" s="132"/>
      <c r="UBH3221" s="132"/>
      <c r="UBI3221" s="132"/>
      <c r="UBJ3221" s="132"/>
      <c r="UBK3221" s="132"/>
      <c r="UBL3221" s="132"/>
      <c r="UBM3221" s="132"/>
      <c r="UBN3221" s="132"/>
      <c r="UBO3221" s="132"/>
      <c r="UBP3221" s="132"/>
      <c r="UBQ3221" s="132"/>
      <c r="UBR3221" s="132"/>
      <c r="UBS3221" s="132"/>
      <c r="UBT3221" s="132"/>
      <c r="UBU3221" s="132"/>
      <c r="UBV3221" s="132"/>
      <c r="UBW3221" s="132"/>
      <c r="UBX3221" s="132"/>
      <c r="UBY3221" s="132"/>
      <c r="UBZ3221" s="132"/>
      <c r="UCA3221" s="132"/>
      <c r="UCB3221" s="132"/>
      <c r="UCC3221" s="132"/>
      <c r="UCD3221" s="132"/>
      <c r="UCE3221" s="132"/>
      <c r="UCF3221" s="132"/>
      <c r="UCG3221" s="132"/>
      <c r="UCH3221" s="132"/>
      <c r="UCI3221" s="132"/>
      <c r="UCJ3221" s="132"/>
      <c r="UCK3221" s="132"/>
      <c r="UCL3221" s="132"/>
      <c r="UCM3221" s="132"/>
      <c r="UCN3221" s="132"/>
      <c r="UCO3221" s="132"/>
      <c r="UCP3221" s="132"/>
      <c r="UCQ3221" s="132"/>
      <c r="UCR3221" s="132"/>
      <c r="UCS3221" s="132"/>
      <c r="UCT3221" s="132"/>
      <c r="UCU3221" s="132"/>
      <c r="UCV3221" s="132"/>
      <c r="UCW3221" s="132"/>
      <c r="UCX3221" s="132"/>
      <c r="UCY3221" s="132"/>
      <c r="UCZ3221" s="132"/>
      <c r="UDA3221" s="132"/>
      <c r="UDB3221" s="132"/>
      <c r="UDC3221" s="132"/>
      <c r="UDD3221" s="132"/>
      <c r="UDE3221" s="132"/>
      <c r="UDF3221" s="132"/>
      <c r="UDG3221" s="132"/>
      <c r="UDH3221" s="132"/>
      <c r="UDI3221" s="132"/>
      <c r="UDJ3221" s="132"/>
      <c r="UDK3221" s="132"/>
      <c r="UDL3221" s="132"/>
      <c r="UDM3221" s="132"/>
      <c r="UDN3221" s="132"/>
      <c r="UDO3221" s="132"/>
      <c r="UDP3221" s="132"/>
      <c r="UDQ3221" s="132"/>
      <c r="UDR3221" s="132"/>
      <c r="UDS3221" s="132"/>
      <c r="UDT3221" s="132"/>
      <c r="UDU3221" s="132"/>
      <c r="UDV3221" s="132"/>
      <c r="UDW3221" s="132"/>
      <c r="UDX3221" s="132"/>
      <c r="UDY3221" s="132"/>
      <c r="UDZ3221" s="132"/>
      <c r="UEA3221" s="132"/>
      <c r="UEB3221" s="132"/>
      <c r="UEC3221" s="132"/>
      <c r="UED3221" s="132"/>
      <c r="UEE3221" s="132"/>
      <c r="UEF3221" s="132"/>
      <c r="UEG3221" s="132"/>
      <c r="UEH3221" s="132"/>
      <c r="UEI3221" s="132"/>
      <c r="UEJ3221" s="132"/>
      <c r="UEK3221" s="132"/>
      <c r="UEL3221" s="132"/>
      <c r="UEM3221" s="132"/>
      <c r="UEN3221" s="132"/>
      <c r="UEO3221" s="132"/>
      <c r="UEP3221" s="132"/>
      <c r="UEQ3221" s="132"/>
      <c r="UER3221" s="132"/>
      <c r="UES3221" s="132"/>
      <c r="UET3221" s="132"/>
      <c r="UEU3221" s="132"/>
      <c r="UEV3221" s="132"/>
      <c r="UEW3221" s="132"/>
      <c r="UEX3221" s="132"/>
      <c r="UEY3221" s="132"/>
      <c r="UEZ3221" s="132"/>
      <c r="UFA3221" s="132"/>
      <c r="UFB3221" s="132"/>
      <c r="UFC3221" s="132"/>
      <c r="UFD3221" s="132"/>
      <c r="UFE3221" s="132"/>
      <c r="UFF3221" s="132"/>
      <c r="UFG3221" s="132"/>
      <c r="UFH3221" s="132"/>
      <c r="UFI3221" s="132"/>
      <c r="UFJ3221" s="132"/>
      <c r="UFK3221" s="132"/>
      <c r="UFL3221" s="132"/>
      <c r="UFM3221" s="132"/>
      <c r="UFN3221" s="132"/>
      <c r="UFO3221" s="132"/>
      <c r="UFP3221" s="132"/>
      <c r="UFQ3221" s="132"/>
      <c r="UFR3221" s="132"/>
      <c r="UFS3221" s="132"/>
      <c r="UFT3221" s="132"/>
      <c r="UFU3221" s="132"/>
      <c r="UFV3221" s="132"/>
      <c r="UFW3221" s="132"/>
      <c r="UFX3221" s="132"/>
      <c r="UFY3221" s="132"/>
      <c r="UFZ3221" s="132"/>
      <c r="UGA3221" s="132"/>
      <c r="UGB3221" s="132"/>
      <c r="UGC3221" s="132"/>
      <c r="UGD3221" s="132"/>
      <c r="UGE3221" s="132"/>
      <c r="UGF3221" s="132"/>
      <c r="UGG3221" s="132"/>
      <c r="UGH3221" s="132"/>
      <c r="UGI3221" s="132"/>
      <c r="UGJ3221" s="132"/>
      <c r="UGK3221" s="132"/>
      <c r="UGL3221" s="132"/>
      <c r="UGM3221" s="132"/>
      <c r="UGN3221" s="132"/>
      <c r="UGO3221" s="132"/>
      <c r="UGP3221" s="132"/>
      <c r="UGQ3221" s="132"/>
      <c r="UGR3221" s="132"/>
      <c r="UGS3221" s="132"/>
      <c r="UGT3221" s="132"/>
      <c r="UGU3221" s="132"/>
      <c r="UGV3221" s="132"/>
      <c r="UGW3221" s="132"/>
      <c r="UGX3221" s="132"/>
      <c r="UGY3221" s="132"/>
      <c r="UGZ3221" s="132"/>
      <c r="UHA3221" s="132"/>
      <c r="UHB3221" s="132"/>
      <c r="UHC3221" s="132"/>
      <c r="UHD3221" s="132"/>
      <c r="UHE3221" s="132"/>
      <c r="UHF3221" s="132"/>
      <c r="UHG3221" s="132"/>
      <c r="UHH3221" s="132"/>
      <c r="UHI3221" s="132"/>
      <c r="UHJ3221" s="132"/>
      <c r="UHK3221" s="132"/>
      <c r="UHL3221" s="132"/>
      <c r="UHM3221" s="132"/>
      <c r="UHN3221" s="132"/>
      <c r="UHO3221" s="132"/>
      <c r="UHP3221" s="132"/>
      <c r="UHQ3221" s="132"/>
      <c r="UHR3221" s="132"/>
      <c r="UHS3221" s="132"/>
      <c r="UHT3221" s="132"/>
      <c r="UHU3221" s="132"/>
      <c r="UHV3221" s="132"/>
      <c r="UHW3221" s="132"/>
      <c r="UHX3221" s="132"/>
      <c r="UHY3221" s="132"/>
      <c r="UHZ3221" s="132"/>
      <c r="UIA3221" s="132"/>
      <c r="UIB3221" s="132"/>
      <c r="UIC3221" s="132"/>
      <c r="UID3221" s="132"/>
      <c r="UIE3221" s="132"/>
      <c r="UIF3221" s="132"/>
      <c r="UIG3221" s="132"/>
      <c r="UIH3221" s="132"/>
      <c r="UII3221" s="132"/>
      <c r="UIJ3221" s="132"/>
      <c r="UIK3221" s="132"/>
      <c r="UIL3221" s="132"/>
      <c r="UIM3221" s="132"/>
      <c r="UIN3221" s="132"/>
      <c r="UIO3221" s="132"/>
      <c r="UIP3221" s="132"/>
      <c r="UIQ3221" s="132"/>
      <c r="UIR3221" s="132"/>
      <c r="UIS3221" s="132"/>
      <c r="UIT3221" s="132"/>
      <c r="UIU3221" s="132"/>
      <c r="UIV3221" s="132"/>
      <c r="UIW3221" s="132"/>
      <c r="UIX3221" s="132"/>
      <c r="UIY3221" s="132"/>
      <c r="UIZ3221" s="132"/>
      <c r="UJA3221" s="132"/>
      <c r="UJB3221" s="132"/>
      <c r="UJC3221" s="132"/>
      <c r="UJD3221" s="132"/>
      <c r="UJE3221" s="132"/>
      <c r="UJF3221" s="132"/>
      <c r="UJG3221" s="132"/>
      <c r="UJH3221" s="132"/>
      <c r="UJI3221" s="132"/>
      <c r="UJJ3221" s="132"/>
      <c r="UJK3221" s="132"/>
      <c r="UJL3221" s="132"/>
      <c r="UJM3221" s="132"/>
      <c r="UJN3221" s="132"/>
      <c r="UJO3221" s="132"/>
      <c r="UJP3221" s="132"/>
      <c r="UJQ3221" s="132"/>
      <c r="UJR3221" s="132"/>
      <c r="UJS3221" s="132"/>
      <c r="UJT3221" s="132"/>
      <c r="UJU3221" s="132"/>
      <c r="UJV3221" s="132"/>
      <c r="UJW3221" s="132"/>
      <c r="UJX3221" s="132"/>
      <c r="UJY3221" s="132"/>
      <c r="UJZ3221" s="132"/>
      <c r="UKA3221" s="132"/>
      <c r="UKB3221" s="132"/>
      <c r="UKC3221" s="132"/>
      <c r="UKD3221" s="132"/>
      <c r="UKE3221" s="132"/>
      <c r="UKF3221" s="132"/>
      <c r="UKG3221" s="132"/>
      <c r="UKH3221" s="132"/>
      <c r="UKI3221" s="132"/>
      <c r="UKJ3221" s="132"/>
      <c r="UKK3221" s="132"/>
      <c r="UKL3221" s="132"/>
      <c r="UKM3221" s="132"/>
      <c r="UKN3221" s="132"/>
      <c r="UKO3221" s="132"/>
      <c r="UKP3221" s="132"/>
      <c r="UKQ3221" s="132"/>
      <c r="UKR3221" s="132"/>
      <c r="UKS3221" s="132"/>
      <c r="UKT3221" s="132"/>
      <c r="UKU3221" s="132"/>
      <c r="UKV3221" s="132"/>
      <c r="UKW3221" s="132"/>
      <c r="UKX3221" s="132"/>
      <c r="UKY3221" s="132"/>
      <c r="UKZ3221" s="132"/>
      <c r="ULA3221" s="132"/>
      <c r="ULB3221" s="132"/>
      <c r="ULC3221" s="132"/>
      <c r="ULD3221" s="132"/>
      <c r="ULE3221" s="132"/>
      <c r="ULF3221" s="132"/>
      <c r="ULG3221" s="132"/>
      <c r="ULH3221" s="132"/>
      <c r="ULI3221" s="132"/>
      <c r="ULJ3221" s="132"/>
      <c r="ULK3221" s="132"/>
      <c r="ULL3221" s="132"/>
      <c r="ULM3221" s="132"/>
      <c r="ULN3221" s="132"/>
      <c r="ULO3221" s="132"/>
      <c r="ULP3221" s="132"/>
      <c r="ULQ3221" s="132"/>
      <c r="ULR3221" s="132"/>
      <c r="ULS3221" s="132"/>
      <c r="ULT3221" s="132"/>
      <c r="ULU3221" s="132"/>
      <c r="ULV3221" s="132"/>
      <c r="ULW3221" s="132"/>
      <c r="ULX3221" s="132"/>
      <c r="ULY3221" s="132"/>
      <c r="ULZ3221" s="132"/>
      <c r="UMA3221" s="132"/>
      <c r="UMB3221" s="132"/>
      <c r="UMC3221" s="132"/>
      <c r="UMD3221" s="132"/>
      <c r="UME3221" s="132"/>
      <c r="UMF3221" s="132"/>
      <c r="UMG3221" s="132"/>
      <c r="UMH3221" s="132"/>
      <c r="UMI3221" s="132"/>
      <c r="UMJ3221" s="132"/>
      <c r="UMK3221" s="132"/>
      <c r="UML3221" s="132"/>
      <c r="UMM3221" s="132"/>
      <c r="UMN3221" s="132"/>
      <c r="UMO3221" s="132"/>
      <c r="UMP3221" s="132"/>
      <c r="UMQ3221" s="132"/>
      <c r="UMR3221" s="132"/>
      <c r="UMS3221" s="132"/>
      <c r="UMT3221" s="132"/>
      <c r="UMU3221" s="132"/>
      <c r="UMV3221" s="132"/>
      <c r="UMW3221" s="132"/>
      <c r="UMX3221" s="132"/>
      <c r="UMY3221" s="132"/>
      <c r="UMZ3221" s="132"/>
      <c r="UNA3221" s="132"/>
      <c r="UNB3221" s="132"/>
      <c r="UNC3221" s="132"/>
      <c r="UND3221" s="132"/>
      <c r="UNE3221" s="132"/>
      <c r="UNF3221" s="132"/>
      <c r="UNG3221" s="132"/>
      <c r="UNH3221" s="132"/>
      <c r="UNI3221" s="132"/>
      <c r="UNJ3221" s="132"/>
      <c r="UNK3221" s="132"/>
      <c r="UNL3221" s="132"/>
      <c r="UNM3221" s="132"/>
      <c r="UNN3221" s="132"/>
      <c r="UNO3221" s="132"/>
      <c r="UNP3221" s="132"/>
      <c r="UNQ3221" s="132"/>
      <c r="UNR3221" s="132"/>
      <c r="UNS3221" s="132"/>
      <c r="UNT3221" s="132"/>
      <c r="UNU3221" s="132"/>
      <c r="UNV3221" s="132"/>
      <c r="UNW3221" s="132"/>
      <c r="UNX3221" s="132"/>
      <c r="UNY3221" s="132"/>
      <c r="UNZ3221" s="132"/>
      <c r="UOA3221" s="132"/>
      <c r="UOB3221" s="132"/>
      <c r="UOC3221" s="132"/>
      <c r="UOD3221" s="132"/>
      <c r="UOE3221" s="132"/>
      <c r="UOF3221" s="132"/>
      <c r="UOG3221" s="132"/>
      <c r="UOH3221" s="132"/>
      <c r="UOI3221" s="132"/>
      <c r="UOJ3221" s="132"/>
      <c r="UOK3221" s="132"/>
      <c r="UOL3221" s="132"/>
      <c r="UOM3221" s="132"/>
      <c r="UON3221" s="132"/>
      <c r="UOO3221" s="132"/>
      <c r="UOP3221" s="132"/>
      <c r="UOQ3221" s="132"/>
      <c r="UOR3221" s="132"/>
      <c r="UOS3221" s="132"/>
      <c r="UOT3221" s="132"/>
      <c r="UOU3221" s="132"/>
      <c r="UOV3221" s="132"/>
      <c r="UOW3221" s="132"/>
      <c r="UOX3221" s="132"/>
      <c r="UOY3221" s="132"/>
      <c r="UOZ3221" s="132"/>
      <c r="UPA3221" s="132"/>
      <c r="UPB3221" s="132"/>
      <c r="UPC3221" s="132"/>
      <c r="UPD3221" s="132"/>
      <c r="UPE3221" s="132"/>
      <c r="UPF3221" s="132"/>
      <c r="UPG3221" s="132"/>
      <c r="UPH3221" s="132"/>
      <c r="UPI3221" s="132"/>
      <c r="UPJ3221" s="132"/>
      <c r="UPK3221" s="132"/>
      <c r="UPL3221" s="132"/>
      <c r="UPM3221" s="132"/>
      <c r="UPN3221" s="132"/>
      <c r="UPO3221" s="132"/>
      <c r="UPP3221" s="132"/>
      <c r="UPQ3221" s="132"/>
      <c r="UPR3221" s="132"/>
      <c r="UPS3221" s="132"/>
      <c r="UPT3221" s="132"/>
      <c r="UPU3221" s="132"/>
      <c r="UPV3221" s="132"/>
      <c r="UPW3221" s="132"/>
      <c r="UPX3221" s="132"/>
      <c r="UPY3221" s="132"/>
      <c r="UPZ3221" s="132"/>
      <c r="UQA3221" s="132"/>
      <c r="UQB3221" s="132"/>
      <c r="UQC3221" s="132"/>
      <c r="UQD3221" s="132"/>
      <c r="UQE3221" s="132"/>
      <c r="UQF3221" s="132"/>
      <c r="UQG3221" s="132"/>
      <c r="UQH3221" s="132"/>
      <c r="UQI3221" s="132"/>
      <c r="UQJ3221" s="132"/>
      <c r="UQK3221" s="132"/>
      <c r="UQL3221" s="132"/>
      <c r="UQM3221" s="132"/>
      <c r="UQN3221" s="132"/>
      <c r="UQO3221" s="132"/>
      <c r="UQP3221" s="132"/>
      <c r="UQQ3221" s="132"/>
      <c r="UQR3221" s="132"/>
      <c r="UQS3221" s="132"/>
      <c r="UQT3221" s="132"/>
      <c r="UQU3221" s="132"/>
      <c r="UQV3221" s="132"/>
      <c r="UQW3221" s="132"/>
      <c r="UQX3221" s="132"/>
      <c r="UQY3221" s="132"/>
      <c r="UQZ3221" s="132"/>
      <c r="URA3221" s="132"/>
      <c r="URB3221" s="132"/>
      <c r="URC3221" s="132"/>
      <c r="URD3221" s="132"/>
      <c r="URE3221" s="132"/>
      <c r="URF3221" s="132"/>
      <c r="URG3221" s="132"/>
      <c r="URH3221" s="132"/>
      <c r="URI3221" s="132"/>
      <c r="URJ3221" s="132"/>
      <c r="URK3221" s="132"/>
      <c r="URL3221" s="132"/>
      <c r="URM3221" s="132"/>
      <c r="URN3221" s="132"/>
      <c r="URO3221" s="132"/>
      <c r="URP3221" s="132"/>
      <c r="URQ3221" s="132"/>
      <c r="URR3221" s="132"/>
      <c r="URS3221" s="132"/>
      <c r="URT3221" s="132"/>
      <c r="URU3221" s="132"/>
      <c r="URV3221" s="132"/>
      <c r="URW3221" s="132"/>
      <c r="URX3221" s="132"/>
      <c r="URY3221" s="132"/>
      <c r="URZ3221" s="132"/>
      <c r="USA3221" s="132"/>
      <c r="USB3221" s="132"/>
      <c r="USC3221" s="132"/>
      <c r="USD3221" s="132"/>
      <c r="USE3221" s="132"/>
      <c r="USF3221" s="132"/>
      <c r="USG3221" s="132"/>
      <c r="USH3221" s="132"/>
      <c r="USI3221" s="132"/>
      <c r="USJ3221" s="132"/>
      <c r="USK3221" s="132"/>
      <c r="USL3221" s="132"/>
      <c r="USM3221" s="132"/>
      <c r="USN3221" s="132"/>
      <c r="USO3221" s="132"/>
      <c r="USP3221" s="132"/>
      <c r="USQ3221" s="132"/>
      <c r="USR3221" s="132"/>
      <c r="USS3221" s="132"/>
      <c r="UST3221" s="132"/>
      <c r="USU3221" s="132"/>
      <c r="USV3221" s="132"/>
      <c r="USW3221" s="132"/>
      <c r="USX3221" s="132"/>
      <c r="USY3221" s="132"/>
      <c r="USZ3221" s="132"/>
      <c r="UTA3221" s="132"/>
      <c r="UTB3221" s="132"/>
      <c r="UTC3221" s="132"/>
      <c r="UTD3221" s="132"/>
      <c r="UTE3221" s="132"/>
      <c r="UTF3221" s="132"/>
      <c r="UTG3221" s="132"/>
      <c r="UTH3221" s="132"/>
      <c r="UTI3221" s="132"/>
      <c r="UTJ3221" s="132"/>
      <c r="UTK3221" s="132"/>
      <c r="UTL3221" s="132"/>
      <c r="UTM3221" s="132"/>
      <c r="UTN3221" s="132"/>
      <c r="UTO3221" s="132"/>
      <c r="UTP3221" s="132"/>
      <c r="UTQ3221" s="132"/>
      <c r="UTR3221" s="132"/>
      <c r="UTS3221" s="132"/>
      <c r="UTT3221" s="132"/>
      <c r="UTU3221" s="132"/>
      <c r="UTV3221" s="132"/>
      <c r="UTW3221" s="132"/>
      <c r="UTX3221" s="132"/>
      <c r="UTY3221" s="132"/>
      <c r="UTZ3221" s="132"/>
      <c r="UUA3221" s="132"/>
      <c r="UUB3221" s="132"/>
      <c r="UUC3221" s="132"/>
      <c r="UUD3221" s="132"/>
      <c r="UUE3221" s="132"/>
      <c r="UUF3221" s="132"/>
      <c r="UUG3221" s="132"/>
      <c r="UUH3221" s="132"/>
      <c r="UUI3221" s="132"/>
      <c r="UUJ3221" s="132"/>
      <c r="UUK3221" s="132"/>
      <c r="UUL3221" s="132"/>
      <c r="UUM3221" s="132"/>
      <c r="UUN3221" s="132"/>
      <c r="UUO3221" s="132"/>
      <c r="UUP3221" s="132"/>
      <c r="UUQ3221" s="132"/>
      <c r="UUR3221" s="132"/>
      <c r="UUS3221" s="132"/>
      <c r="UUT3221" s="132"/>
      <c r="UUU3221" s="132"/>
      <c r="UUV3221" s="132"/>
      <c r="UUW3221" s="132"/>
      <c r="UUX3221" s="132"/>
      <c r="UUY3221" s="132"/>
      <c r="UUZ3221" s="132"/>
      <c r="UVA3221" s="132"/>
      <c r="UVB3221" s="132"/>
      <c r="UVC3221" s="132"/>
      <c r="UVD3221" s="132"/>
      <c r="UVE3221" s="132"/>
      <c r="UVF3221" s="132"/>
      <c r="UVG3221" s="132"/>
      <c r="UVH3221" s="132"/>
      <c r="UVI3221" s="132"/>
      <c r="UVJ3221" s="132"/>
      <c r="UVK3221" s="132"/>
      <c r="UVL3221" s="132"/>
      <c r="UVM3221" s="132"/>
      <c r="UVN3221" s="132"/>
      <c r="UVO3221" s="132"/>
      <c r="UVP3221" s="132"/>
      <c r="UVQ3221" s="132"/>
      <c r="UVR3221" s="132"/>
      <c r="UVS3221" s="132"/>
      <c r="UVT3221" s="132"/>
      <c r="UVU3221" s="132"/>
      <c r="UVV3221" s="132"/>
      <c r="UVW3221" s="132"/>
      <c r="UVX3221" s="132"/>
      <c r="UVY3221" s="132"/>
      <c r="UVZ3221" s="132"/>
      <c r="UWA3221" s="132"/>
      <c r="UWB3221" s="132"/>
      <c r="UWC3221" s="132"/>
      <c r="UWD3221" s="132"/>
      <c r="UWE3221" s="132"/>
      <c r="UWF3221" s="132"/>
      <c r="UWG3221" s="132"/>
      <c r="UWH3221" s="132"/>
      <c r="UWI3221" s="132"/>
      <c r="UWJ3221" s="132"/>
      <c r="UWK3221" s="132"/>
      <c r="UWL3221" s="132"/>
      <c r="UWM3221" s="132"/>
      <c r="UWN3221" s="132"/>
      <c r="UWO3221" s="132"/>
      <c r="UWP3221" s="132"/>
      <c r="UWQ3221" s="132"/>
      <c r="UWR3221" s="132"/>
      <c r="UWS3221" s="132"/>
      <c r="UWT3221" s="132"/>
      <c r="UWU3221" s="132"/>
      <c r="UWV3221" s="132"/>
      <c r="UWW3221" s="132"/>
      <c r="UWX3221" s="132"/>
      <c r="UWY3221" s="132"/>
      <c r="UWZ3221" s="132"/>
      <c r="UXA3221" s="132"/>
      <c r="UXB3221" s="132"/>
      <c r="UXC3221" s="132"/>
      <c r="UXD3221" s="132"/>
      <c r="UXE3221" s="132"/>
      <c r="UXF3221" s="132"/>
      <c r="UXG3221" s="132"/>
      <c r="UXH3221" s="132"/>
      <c r="UXI3221" s="132"/>
      <c r="UXJ3221" s="132"/>
      <c r="UXK3221" s="132"/>
      <c r="UXL3221" s="132"/>
      <c r="UXM3221" s="132"/>
      <c r="UXN3221" s="132"/>
      <c r="UXO3221" s="132"/>
      <c r="UXP3221" s="132"/>
      <c r="UXQ3221" s="132"/>
      <c r="UXR3221" s="132"/>
      <c r="UXS3221" s="132"/>
      <c r="UXT3221" s="132"/>
      <c r="UXU3221" s="132"/>
      <c r="UXV3221" s="132"/>
      <c r="UXW3221" s="132"/>
      <c r="UXX3221" s="132"/>
      <c r="UXY3221" s="132"/>
      <c r="UXZ3221" s="132"/>
      <c r="UYA3221" s="132"/>
      <c r="UYB3221" s="132"/>
      <c r="UYC3221" s="132"/>
      <c r="UYD3221" s="132"/>
      <c r="UYE3221" s="132"/>
      <c r="UYF3221" s="132"/>
      <c r="UYG3221" s="132"/>
      <c r="UYH3221" s="132"/>
      <c r="UYI3221" s="132"/>
      <c r="UYJ3221" s="132"/>
      <c r="UYK3221" s="132"/>
      <c r="UYL3221" s="132"/>
      <c r="UYM3221" s="132"/>
      <c r="UYN3221" s="132"/>
      <c r="UYO3221" s="132"/>
      <c r="UYP3221" s="132"/>
      <c r="UYQ3221" s="132"/>
      <c r="UYR3221" s="132"/>
      <c r="UYS3221" s="132"/>
      <c r="UYT3221" s="132"/>
      <c r="UYU3221" s="132"/>
      <c r="UYV3221" s="132"/>
      <c r="UYW3221" s="132"/>
      <c r="UYX3221" s="132"/>
      <c r="UYY3221" s="132"/>
      <c r="UYZ3221" s="132"/>
      <c r="UZA3221" s="132"/>
      <c r="UZB3221" s="132"/>
      <c r="UZC3221" s="132"/>
      <c r="UZD3221" s="132"/>
      <c r="UZE3221" s="132"/>
      <c r="UZF3221" s="132"/>
      <c r="UZG3221" s="132"/>
      <c r="UZH3221" s="132"/>
      <c r="UZI3221" s="132"/>
      <c r="UZJ3221" s="132"/>
      <c r="UZK3221" s="132"/>
      <c r="UZL3221" s="132"/>
      <c r="UZM3221" s="132"/>
      <c r="UZN3221" s="132"/>
      <c r="UZO3221" s="132"/>
      <c r="UZP3221" s="132"/>
      <c r="UZQ3221" s="132"/>
      <c r="UZR3221" s="132"/>
      <c r="UZS3221" s="132"/>
      <c r="UZT3221" s="132"/>
      <c r="UZU3221" s="132"/>
      <c r="UZV3221" s="132"/>
      <c r="UZW3221" s="132"/>
      <c r="UZX3221" s="132"/>
      <c r="UZY3221" s="132"/>
      <c r="UZZ3221" s="132"/>
      <c r="VAA3221" s="132"/>
      <c r="VAB3221" s="132"/>
      <c r="VAC3221" s="132"/>
      <c r="VAD3221" s="132"/>
      <c r="VAE3221" s="132"/>
      <c r="VAF3221" s="132"/>
      <c r="VAG3221" s="132"/>
      <c r="VAH3221" s="132"/>
      <c r="VAI3221" s="132"/>
      <c r="VAJ3221" s="132"/>
      <c r="VAK3221" s="132"/>
      <c r="VAL3221" s="132"/>
      <c r="VAM3221" s="132"/>
      <c r="VAN3221" s="132"/>
      <c r="VAO3221" s="132"/>
      <c r="VAP3221" s="132"/>
      <c r="VAQ3221" s="132"/>
      <c r="VAR3221" s="132"/>
      <c r="VAS3221" s="132"/>
      <c r="VAT3221" s="132"/>
      <c r="VAU3221" s="132"/>
      <c r="VAV3221" s="132"/>
      <c r="VAW3221" s="132"/>
      <c r="VAX3221" s="132"/>
      <c r="VAY3221" s="132"/>
      <c r="VAZ3221" s="132"/>
      <c r="VBA3221" s="132"/>
      <c r="VBB3221" s="132"/>
      <c r="VBC3221" s="132"/>
      <c r="VBD3221" s="132"/>
      <c r="VBE3221" s="132"/>
      <c r="VBF3221" s="132"/>
      <c r="VBG3221" s="132"/>
      <c r="VBH3221" s="132"/>
      <c r="VBI3221" s="132"/>
      <c r="VBJ3221" s="132"/>
      <c r="VBK3221" s="132"/>
      <c r="VBL3221" s="132"/>
      <c r="VBM3221" s="132"/>
      <c r="VBN3221" s="132"/>
      <c r="VBO3221" s="132"/>
      <c r="VBP3221" s="132"/>
      <c r="VBQ3221" s="132"/>
      <c r="VBR3221" s="132"/>
      <c r="VBS3221" s="132"/>
      <c r="VBT3221" s="132"/>
      <c r="VBU3221" s="132"/>
      <c r="VBV3221" s="132"/>
      <c r="VBW3221" s="132"/>
      <c r="VBX3221" s="132"/>
      <c r="VBY3221" s="132"/>
      <c r="VBZ3221" s="132"/>
      <c r="VCA3221" s="132"/>
      <c r="VCB3221" s="132"/>
      <c r="VCC3221" s="132"/>
      <c r="VCD3221" s="132"/>
      <c r="VCE3221" s="132"/>
      <c r="VCF3221" s="132"/>
      <c r="VCG3221" s="132"/>
      <c r="VCH3221" s="132"/>
      <c r="VCI3221" s="132"/>
      <c r="VCJ3221" s="132"/>
      <c r="VCK3221" s="132"/>
      <c r="VCL3221" s="132"/>
      <c r="VCM3221" s="132"/>
      <c r="VCN3221" s="132"/>
      <c r="VCO3221" s="132"/>
      <c r="VCP3221" s="132"/>
      <c r="VCQ3221" s="132"/>
      <c r="VCR3221" s="132"/>
      <c r="VCS3221" s="132"/>
      <c r="VCT3221" s="132"/>
      <c r="VCU3221" s="132"/>
      <c r="VCV3221" s="132"/>
      <c r="VCW3221" s="132"/>
      <c r="VCX3221" s="132"/>
      <c r="VCY3221" s="132"/>
      <c r="VCZ3221" s="132"/>
      <c r="VDA3221" s="132"/>
      <c r="VDB3221" s="132"/>
      <c r="VDC3221" s="132"/>
      <c r="VDD3221" s="132"/>
      <c r="VDE3221" s="132"/>
      <c r="VDF3221" s="132"/>
      <c r="VDG3221" s="132"/>
      <c r="VDH3221" s="132"/>
      <c r="VDI3221" s="132"/>
      <c r="VDJ3221" s="132"/>
      <c r="VDK3221" s="132"/>
      <c r="VDL3221" s="132"/>
      <c r="VDM3221" s="132"/>
      <c r="VDN3221" s="132"/>
      <c r="VDO3221" s="132"/>
      <c r="VDP3221" s="132"/>
      <c r="VDQ3221" s="132"/>
      <c r="VDR3221" s="132"/>
      <c r="VDS3221" s="132"/>
      <c r="VDT3221" s="132"/>
      <c r="VDU3221" s="132"/>
      <c r="VDV3221" s="132"/>
      <c r="VDW3221" s="132"/>
      <c r="VDX3221" s="132"/>
      <c r="VDY3221" s="132"/>
      <c r="VDZ3221" s="132"/>
      <c r="VEA3221" s="132"/>
      <c r="VEB3221" s="132"/>
      <c r="VEC3221" s="132"/>
      <c r="VED3221" s="132"/>
      <c r="VEE3221" s="132"/>
      <c r="VEF3221" s="132"/>
      <c r="VEG3221" s="132"/>
      <c r="VEH3221" s="132"/>
      <c r="VEI3221" s="132"/>
      <c r="VEJ3221" s="132"/>
      <c r="VEK3221" s="132"/>
      <c r="VEL3221" s="132"/>
      <c r="VEM3221" s="132"/>
      <c r="VEN3221" s="132"/>
      <c r="VEO3221" s="132"/>
      <c r="VEP3221" s="132"/>
      <c r="VEQ3221" s="132"/>
      <c r="VER3221" s="132"/>
      <c r="VES3221" s="132"/>
      <c r="VET3221" s="132"/>
      <c r="VEU3221" s="132"/>
      <c r="VEV3221" s="132"/>
      <c r="VEW3221" s="132"/>
      <c r="VEX3221" s="132"/>
      <c r="VEY3221" s="132"/>
      <c r="VEZ3221" s="132"/>
      <c r="VFA3221" s="132"/>
      <c r="VFB3221" s="132"/>
      <c r="VFC3221" s="132"/>
      <c r="VFD3221" s="132"/>
      <c r="VFE3221" s="132"/>
      <c r="VFF3221" s="132"/>
      <c r="VFG3221" s="132"/>
      <c r="VFH3221" s="132"/>
      <c r="VFI3221" s="132"/>
      <c r="VFJ3221" s="132"/>
      <c r="VFK3221" s="132"/>
      <c r="VFL3221" s="132"/>
      <c r="VFM3221" s="132"/>
      <c r="VFN3221" s="132"/>
      <c r="VFO3221" s="132"/>
      <c r="VFP3221" s="132"/>
      <c r="VFQ3221" s="132"/>
      <c r="VFR3221" s="132"/>
      <c r="VFS3221" s="132"/>
      <c r="VFT3221" s="132"/>
      <c r="VFU3221" s="132"/>
      <c r="VFV3221" s="132"/>
      <c r="VFW3221" s="132"/>
      <c r="VFX3221" s="132"/>
      <c r="VFY3221" s="132"/>
      <c r="VFZ3221" s="132"/>
      <c r="VGA3221" s="132"/>
      <c r="VGB3221" s="132"/>
      <c r="VGC3221" s="132"/>
      <c r="VGD3221" s="132"/>
      <c r="VGE3221" s="132"/>
      <c r="VGF3221" s="132"/>
      <c r="VGG3221" s="132"/>
      <c r="VGH3221" s="132"/>
      <c r="VGI3221" s="132"/>
      <c r="VGJ3221" s="132"/>
      <c r="VGK3221" s="132"/>
      <c r="VGL3221" s="132"/>
      <c r="VGM3221" s="132"/>
      <c r="VGN3221" s="132"/>
      <c r="VGO3221" s="132"/>
      <c r="VGP3221" s="132"/>
      <c r="VGQ3221" s="132"/>
      <c r="VGR3221" s="132"/>
      <c r="VGS3221" s="132"/>
      <c r="VGT3221" s="132"/>
      <c r="VGU3221" s="132"/>
      <c r="VGV3221" s="132"/>
      <c r="VGW3221" s="132"/>
      <c r="VGX3221" s="132"/>
      <c r="VGY3221" s="132"/>
      <c r="VGZ3221" s="132"/>
      <c r="VHA3221" s="132"/>
      <c r="VHB3221" s="132"/>
      <c r="VHC3221" s="132"/>
      <c r="VHD3221" s="132"/>
      <c r="VHE3221" s="132"/>
      <c r="VHF3221" s="132"/>
      <c r="VHG3221" s="132"/>
      <c r="VHH3221" s="132"/>
      <c r="VHI3221" s="132"/>
      <c r="VHJ3221" s="132"/>
      <c r="VHK3221" s="132"/>
      <c r="VHL3221" s="132"/>
      <c r="VHM3221" s="132"/>
      <c r="VHN3221" s="132"/>
      <c r="VHO3221" s="132"/>
      <c r="VHP3221" s="132"/>
      <c r="VHQ3221" s="132"/>
      <c r="VHR3221" s="132"/>
      <c r="VHS3221" s="132"/>
      <c r="VHT3221" s="132"/>
      <c r="VHU3221" s="132"/>
      <c r="VHV3221" s="132"/>
      <c r="VHW3221" s="132"/>
      <c r="VHX3221" s="132"/>
      <c r="VHY3221" s="132"/>
      <c r="VHZ3221" s="132"/>
      <c r="VIA3221" s="132"/>
      <c r="VIB3221" s="132"/>
      <c r="VIC3221" s="132"/>
      <c r="VID3221" s="132"/>
      <c r="VIE3221" s="132"/>
      <c r="VIF3221" s="132"/>
      <c r="VIG3221" s="132"/>
      <c r="VIH3221" s="132"/>
      <c r="VII3221" s="132"/>
      <c r="VIJ3221" s="132"/>
      <c r="VIK3221" s="132"/>
      <c r="VIL3221" s="132"/>
      <c r="VIM3221" s="132"/>
      <c r="VIN3221" s="132"/>
      <c r="VIO3221" s="132"/>
      <c r="VIP3221" s="132"/>
      <c r="VIQ3221" s="132"/>
      <c r="VIR3221" s="132"/>
      <c r="VIS3221" s="132"/>
      <c r="VIT3221" s="132"/>
      <c r="VIU3221" s="132"/>
      <c r="VIV3221" s="132"/>
      <c r="VIW3221" s="132"/>
      <c r="VIX3221" s="132"/>
      <c r="VIY3221" s="132"/>
      <c r="VIZ3221" s="132"/>
      <c r="VJA3221" s="132"/>
      <c r="VJB3221" s="132"/>
      <c r="VJC3221" s="132"/>
      <c r="VJD3221" s="132"/>
      <c r="VJE3221" s="132"/>
      <c r="VJF3221" s="132"/>
      <c r="VJG3221" s="132"/>
      <c r="VJH3221" s="132"/>
      <c r="VJI3221" s="132"/>
      <c r="VJJ3221" s="132"/>
      <c r="VJK3221" s="132"/>
      <c r="VJL3221" s="132"/>
      <c r="VJM3221" s="132"/>
      <c r="VJN3221" s="132"/>
      <c r="VJO3221" s="132"/>
      <c r="VJP3221" s="132"/>
      <c r="VJQ3221" s="132"/>
      <c r="VJR3221" s="132"/>
      <c r="VJS3221" s="132"/>
      <c r="VJT3221" s="132"/>
      <c r="VJU3221" s="132"/>
      <c r="VJV3221" s="132"/>
      <c r="VJW3221" s="132"/>
      <c r="VJX3221" s="132"/>
      <c r="VJY3221" s="132"/>
      <c r="VJZ3221" s="132"/>
      <c r="VKA3221" s="132"/>
      <c r="VKB3221" s="132"/>
      <c r="VKC3221" s="132"/>
      <c r="VKD3221" s="132"/>
      <c r="VKE3221" s="132"/>
      <c r="VKF3221" s="132"/>
      <c r="VKG3221" s="132"/>
      <c r="VKH3221" s="132"/>
      <c r="VKI3221" s="132"/>
      <c r="VKJ3221" s="132"/>
      <c r="VKK3221" s="132"/>
      <c r="VKL3221" s="132"/>
      <c r="VKM3221" s="132"/>
      <c r="VKN3221" s="132"/>
      <c r="VKO3221" s="132"/>
      <c r="VKP3221" s="132"/>
      <c r="VKQ3221" s="132"/>
      <c r="VKR3221" s="132"/>
      <c r="VKS3221" s="132"/>
      <c r="VKT3221" s="132"/>
      <c r="VKU3221" s="132"/>
      <c r="VKV3221" s="132"/>
      <c r="VKW3221" s="132"/>
      <c r="VKX3221" s="132"/>
      <c r="VKY3221" s="132"/>
      <c r="VKZ3221" s="132"/>
      <c r="VLA3221" s="132"/>
      <c r="VLB3221" s="132"/>
      <c r="VLC3221" s="132"/>
      <c r="VLD3221" s="132"/>
      <c r="VLE3221" s="132"/>
      <c r="VLF3221" s="132"/>
      <c r="VLG3221" s="132"/>
      <c r="VLH3221" s="132"/>
      <c r="VLI3221" s="132"/>
      <c r="VLJ3221" s="132"/>
      <c r="VLK3221" s="132"/>
      <c r="VLL3221" s="132"/>
      <c r="VLM3221" s="132"/>
      <c r="VLN3221" s="132"/>
      <c r="VLO3221" s="132"/>
      <c r="VLP3221" s="132"/>
      <c r="VLQ3221" s="132"/>
      <c r="VLR3221" s="132"/>
      <c r="VLS3221" s="132"/>
      <c r="VLT3221" s="132"/>
      <c r="VLU3221" s="132"/>
      <c r="VLV3221" s="132"/>
      <c r="VLW3221" s="132"/>
      <c r="VLX3221" s="132"/>
      <c r="VLY3221" s="132"/>
      <c r="VLZ3221" s="132"/>
      <c r="VMA3221" s="132"/>
      <c r="VMB3221" s="132"/>
      <c r="VMC3221" s="132"/>
      <c r="VMD3221" s="132"/>
      <c r="VME3221" s="132"/>
      <c r="VMF3221" s="132"/>
      <c r="VMG3221" s="132"/>
      <c r="VMH3221" s="132"/>
      <c r="VMI3221" s="132"/>
      <c r="VMJ3221" s="132"/>
      <c r="VMK3221" s="132"/>
      <c r="VML3221" s="132"/>
      <c r="VMM3221" s="132"/>
      <c r="VMN3221" s="132"/>
      <c r="VMO3221" s="132"/>
      <c r="VMP3221" s="132"/>
      <c r="VMQ3221" s="132"/>
      <c r="VMR3221" s="132"/>
      <c r="VMS3221" s="132"/>
      <c r="VMT3221" s="132"/>
      <c r="VMU3221" s="132"/>
      <c r="VMV3221" s="132"/>
      <c r="VMW3221" s="132"/>
      <c r="VMX3221" s="132"/>
      <c r="VMY3221" s="132"/>
      <c r="VMZ3221" s="132"/>
      <c r="VNA3221" s="132"/>
      <c r="VNB3221" s="132"/>
      <c r="VNC3221" s="132"/>
      <c r="VND3221" s="132"/>
      <c r="VNE3221" s="132"/>
      <c r="VNF3221" s="132"/>
      <c r="VNG3221" s="132"/>
      <c r="VNH3221" s="132"/>
      <c r="VNI3221" s="132"/>
      <c r="VNJ3221" s="132"/>
      <c r="VNK3221" s="132"/>
      <c r="VNL3221" s="132"/>
      <c r="VNM3221" s="132"/>
      <c r="VNN3221" s="132"/>
      <c r="VNO3221" s="132"/>
      <c r="VNP3221" s="132"/>
      <c r="VNQ3221" s="132"/>
      <c r="VNR3221" s="132"/>
      <c r="VNS3221" s="132"/>
      <c r="VNT3221" s="132"/>
      <c r="VNU3221" s="132"/>
      <c r="VNV3221" s="132"/>
      <c r="VNW3221" s="132"/>
      <c r="VNX3221" s="132"/>
      <c r="VNY3221" s="132"/>
      <c r="VNZ3221" s="132"/>
      <c r="VOA3221" s="132"/>
      <c r="VOB3221" s="132"/>
      <c r="VOC3221" s="132"/>
      <c r="VOD3221" s="132"/>
      <c r="VOE3221" s="132"/>
      <c r="VOF3221" s="132"/>
      <c r="VOG3221" s="132"/>
      <c r="VOH3221" s="132"/>
      <c r="VOI3221" s="132"/>
      <c r="VOJ3221" s="132"/>
      <c r="VOK3221" s="132"/>
      <c r="VOL3221" s="132"/>
      <c r="VOM3221" s="132"/>
      <c r="VON3221" s="132"/>
      <c r="VOO3221" s="132"/>
      <c r="VOP3221" s="132"/>
      <c r="VOQ3221" s="132"/>
      <c r="VOR3221" s="132"/>
      <c r="VOS3221" s="132"/>
      <c r="VOT3221" s="132"/>
      <c r="VOU3221" s="132"/>
      <c r="VOV3221" s="132"/>
      <c r="VOW3221" s="132"/>
      <c r="VOX3221" s="132"/>
      <c r="VOY3221" s="132"/>
      <c r="VOZ3221" s="132"/>
      <c r="VPA3221" s="132"/>
      <c r="VPB3221" s="132"/>
      <c r="VPC3221" s="132"/>
      <c r="VPD3221" s="132"/>
      <c r="VPE3221" s="132"/>
      <c r="VPF3221" s="132"/>
      <c r="VPG3221" s="132"/>
      <c r="VPH3221" s="132"/>
      <c r="VPI3221" s="132"/>
      <c r="VPJ3221" s="132"/>
      <c r="VPK3221" s="132"/>
      <c r="VPL3221" s="132"/>
      <c r="VPM3221" s="132"/>
      <c r="VPN3221" s="132"/>
      <c r="VPO3221" s="132"/>
      <c r="VPP3221" s="132"/>
      <c r="VPQ3221" s="132"/>
      <c r="VPR3221" s="132"/>
      <c r="VPS3221" s="132"/>
      <c r="VPT3221" s="132"/>
      <c r="VPU3221" s="132"/>
      <c r="VPV3221" s="132"/>
      <c r="VPW3221" s="132"/>
      <c r="VPX3221" s="132"/>
      <c r="VPY3221" s="132"/>
      <c r="VPZ3221" s="132"/>
      <c r="VQA3221" s="132"/>
      <c r="VQB3221" s="132"/>
      <c r="VQC3221" s="132"/>
      <c r="VQD3221" s="132"/>
      <c r="VQE3221" s="132"/>
      <c r="VQF3221" s="132"/>
      <c r="VQG3221" s="132"/>
      <c r="VQH3221" s="132"/>
      <c r="VQI3221" s="132"/>
      <c r="VQJ3221" s="132"/>
      <c r="VQK3221" s="132"/>
      <c r="VQL3221" s="132"/>
      <c r="VQM3221" s="132"/>
      <c r="VQN3221" s="132"/>
      <c r="VQO3221" s="132"/>
      <c r="VQP3221" s="132"/>
      <c r="VQQ3221" s="132"/>
      <c r="VQR3221" s="132"/>
      <c r="VQS3221" s="132"/>
      <c r="VQT3221" s="132"/>
      <c r="VQU3221" s="132"/>
      <c r="VQV3221" s="132"/>
      <c r="VQW3221" s="132"/>
      <c r="VQX3221" s="132"/>
      <c r="VQY3221" s="132"/>
      <c r="VQZ3221" s="132"/>
      <c r="VRA3221" s="132"/>
      <c r="VRB3221" s="132"/>
      <c r="VRC3221" s="132"/>
      <c r="VRD3221" s="132"/>
      <c r="VRE3221" s="132"/>
      <c r="VRF3221" s="132"/>
      <c r="VRG3221" s="132"/>
      <c r="VRH3221" s="132"/>
      <c r="VRI3221" s="132"/>
      <c r="VRJ3221" s="132"/>
      <c r="VRK3221" s="132"/>
      <c r="VRL3221" s="132"/>
      <c r="VRM3221" s="132"/>
      <c r="VRN3221" s="132"/>
      <c r="VRO3221" s="132"/>
      <c r="VRP3221" s="132"/>
      <c r="VRQ3221" s="132"/>
      <c r="VRR3221" s="132"/>
      <c r="VRS3221" s="132"/>
      <c r="VRT3221" s="132"/>
      <c r="VRU3221" s="132"/>
      <c r="VRV3221" s="132"/>
      <c r="VRW3221" s="132"/>
      <c r="VRX3221" s="132"/>
      <c r="VRY3221" s="132"/>
      <c r="VRZ3221" s="132"/>
      <c r="VSA3221" s="132"/>
      <c r="VSB3221" s="132"/>
      <c r="VSC3221" s="132"/>
      <c r="VSD3221" s="132"/>
      <c r="VSE3221" s="132"/>
      <c r="VSF3221" s="132"/>
      <c r="VSG3221" s="132"/>
      <c r="VSH3221" s="132"/>
      <c r="VSI3221" s="132"/>
      <c r="VSJ3221" s="132"/>
      <c r="VSK3221" s="132"/>
      <c r="VSL3221" s="132"/>
      <c r="VSM3221" s="132"/>
      <c r="VSN3221" s="132"/>
      <c r="VSO3221" s="132"/>
      <c r="VSP3221" s="132"/>
      <c r="VSQ3221" s="132"/>
      <c r="VSR3221" s="132"/>
      <c r="VSS3221" s="132"/>
      <c r="VST3221" s="132"/>
      <c r="VSU3221" s="132"/>
      <c r="VSV3221" s="132"/>
      <c r="VSW3221" s="132"/>
      <c r="VSX3221" s="132"/>
      <c r="VSY3221" s="132"/>
      <c r="VSZ3221" s="132"/>
      <c r="VTA3221" s="132"/>
      <c r="VTB3221" s="132"/>
      <c r="VTC3221" s="132"/>
      <c r="VTD3221" s="132"/>
      <c r="VTE3221" s="132"/>
      <c r="VTF3221" s="132"/>
      <c r="VTG3221" s="132"/>
      <c r="VTH3221" s="132"/>
      <c r="VTI3221" s="132"/>
      <c r="VTJ3221" s="132"/>
      <c r="VTK3221" s="132"/>
      <c r="VTL3221" s="132"/>
      <c r="VTM3221" s="132"/>
      <c r="VTN3221" s="132"/>
      <c r="VTO3221" s="132"/>
      <c r="VTP3221" s="132"/>
      <c r="VTQ3221" s="132"/>
      <c r="VTR3221" s="132"/>
      <c r="VTS3221" s="132"/>
      <c r="VTT3221" s="132"/>
      <c r="VTU3221" s="132"/>
      <c r="VTV3221" s="132"/>
      <c r="VTW3221" s="132"/>
      <c r="VTX3221" s="132"/>
      <c r="VTY3221" s="132"/>
      <c r="VTZ3221" s="132"/>
      <c r="VUA3221" s="132"/>
      <c r="VUB3221" s="132"/>
      <c r="VUC3221" s="132"/>
      <c r="VUD3221" s="132"/>
      <c r="VUE3221" s="132"/>
      <c r="VUF3221" s="132"/>
      <c r="VUG3221" s="132"/>
      <c r="VUH3221" s="132"/>
      <c r="VUI3221" s="132"/>
      <c r="VUJ3221" s="132"/>
      <c r="VUK3221" s="132"/>
      <c r="VUL3221" s="132"/>
      <c r="VUM3221" s="132"/>
      <c r="VUN3221" s="132"/>
      <c r="VUO3221" s="132"/>
      <c r="VUP3221" s="132"/>
      <c r="VUQ3221" s="132"/>
      <c r="VUR3221" s="132"/>
      <c r="VUS3221" s="132"/>
      <c r="VUT3221" s="132"/>
      <c r="VUU3221" s="132"/>
      <c r="VUV3221" s="132"/>
      <c r="VUW3221" s="132"/>
      <c r="VUX3221" s="132"/>
      <c r="VUY3221" s="132"/>
      <c r="VUZ3221" s="132"/>
      <c r="VVA3221" s="132"/>
      <c r="VVB3221" s="132"/>
      <c r="VVC3221" s="132"/>
      <c r="VVD3221" s="132"/>
      <c r="VVE3221" s="132"/>
      <c r="VVF3221" s="132"/>
      <c r="VVG3221" s="132"/>
      <c r="VVH3221" s="132"/>
      <c r="VVI3221" s="132"/>
      <c r="VVJ3221" s="132"/>
      <c r="VVK3221" s="132"/>
      <c r="VVL3221" s="132"/>
      <c r="VVM3221" s="132"/>
      <c r="VVN3221" s="132"/>
      <c r="VVO3221" s="132"/>
      <c r="VVP3221" s="132"/>
      <c r="VVQ3221" s="132"/>
      <c r="VVR3221" s="132"/>
      <c r="VVS3221" s="132"/>
      <c r="VVT3221" s="132"/>
      <c r="VVU3221" s="132"/>
      <c r="VVV3221" s="132"/>
      <c r="VVW3221" s="132"/>
      <c r="VVX3221" s="132"/>
      <c r="VVY3221" s="132"/>
      <c r="VVZ3221" s="132"/>
      <c r="VWA3221" s="132"/>
      <c r="VWB3221" s="132"/>
      <c r="VWC3221" s="132"/>
      <c r="VWD3221" s="132"/>
      <c r="VWE3221" s="132"/>
      <c r="VWF3221" s="132"/>
      <c r="VWG3221" s="132"/>
      <c r="VWH3221" s="132"/>
      <c r="VWI3221" s="132"/>
      <c r="VWJ3221" s="132"/>
      <c r="VWK3221" s="132"/>
      <c r="VWL3221" s="132"/>
      <c r="VWM3221" s="132"/>
      <c r="VWN3221" s="132"/>
      <c r="VWO3221" s="132"/>
      <c r="VWP3221" s="132"/>
      <c r="VWQ3221" s="132"/>
      <c r="VWR3221" s="132"/>
      <c r="VWS3221" s="132"/>
      <c r="VWT3221" s="132"/>
      <c r="VWU3221" s="132"/>
      <c r="VWV3221" s="132"/>
      <c r="VWW3221" s="132"/>
      <c r="VWX3221" s="132"/>
      <c r="VWY3221" s="132"/>
      <c r="VWZ3221" s="132"/>
      <c r="VXA3221" s="132"/>
      <c r="VXB3221" s="132"/>
      <c r="VXC3221" s="132"/>
      <c r="VXD3221" s="132"/>
      <c r="VXE3221" s="132"/>
      <c r="VXF3221" s="132"/>
      <c r="VXG3221" s="132"/>
      <c r="VXH3221" s="132"/>
      <c r="VXI3221" s="132"/>
      <c r="VXJ3221" s="132"/>
      <c r="VXK3221" s="132"/>
      <c r="VXL3221" s="132"/>
      <c r="VXM3221" s="132"/>
      <c r="VXN3221" s="132"/>
      <c r="VXO3221" s="132"/>
      <c r="VXP3221" s="132"/>
      <c r="VXQ3221" s="132"/>
      <c r="VXR3221" s="132"/>
      <c r="VXS3221" s="132"/>
      <c r="VXT3221" s="132"/>
      <c r="VXU3221" s="132"/>
      <c r="VXV3221" s="132"/>
      <c r="VXW3221" s="132"/>
      <c r="VXX3221" s="132"/>
      <c r="VXY3221" s="132"/>
      <c r="VXZ3221" s="132"/>
      <c r="VYA3221" s="132"/>
      <c r="VYB3221" s="132"/>
      <c r="VYC3221" s="132"/>
      <c r="VYD3221" s="132"/>
      <c r="VYE3221" s="132"/>
      <c r="VYF3221" s="132"/>
      <c r="VYG3221" s="132"/>
      <c r="VYH3221" s="132"/>
      <c r="VYI3221" s="132"/>
      <c r="VYJ3221" s="132"/>
      <c r="VYK3221" s="132"/>
      <c r="VYL3221" s="132"/>
      <c r="VYM3221" s="132"/>
      <c r="VYN3221" s="132"/>
      <c r="VYO3221" s="132"/>
      <c r="VYP3221" s="132"/>
      <c r="VYQ3221" s="132"/>
      <c r="VYR3221" s="132"/>
      <c r="VYS3221" s="132"/>
      <c r="VYT3221" s="132"/>
      <c r="VYU3221" s="132"/>
      <c r="VYV3221" s="132"/>
      <c r="VYW3221" s="132"/>
      <c r="VYX3221" s="132"/>
      <c r="VYY3221" s="132"/>
      <c r="VYZ3221" s="132"/>
      <c r="VZA3221" s="132"/>
      <c r="VZB3221" s="132"/>
      <c r="VZC3221" s="132"/>
      <c r="VZD3221" s="132"/>
      <c r="VZE3221" s="132"/>
      <c r="VZF3221" s="132"/>
      <c r="VZG3221" s="132"/>
      <c r="VZH3221" s="132"/>
      <c r="VZI3221" s="132"/>
      <c r="VZJ3221" s="132"/>
      <c r="VZK3221" s="132"/>
      <c r="VZL3221" s="132"/>
      <c r="VZM3221" s="132"/>
      <c r="VZN3221" s="132"/>
      <c r="VZO3221" s="132"/>
      <c r="VZP3221" s="132"/>
      <c r="VZQ3221" s="132"/>
      <c r="VZR3221" s="132"/>
      <c r="VZS3221" s="132"/>
      <c r="VZT3221" s="132"/>
      <c r="VZU3221" s="132"/>
      <c r="VZV3221" s="132"/>
      <c r="VZW3221" s="132"/>
      <c r="VZX3221" s="132"/>
      <c r="VZY3221" s="132"/>
      <c r="VZZ3221" s="132"/>
      <c r="WAA3221" s="132"/>
      <c r="WAB3221" s="132"/>
      <c r="WAC3221" s="132"/>
      <c r="WAD3221" s="132"/>
      <c r="WAE3221" s="132"/>
      <c r="WAF3221" s="132"/>
      <c r="WAG3221" s="132"/>
      <c r="WAH3221" s="132"/>
      <c r="WAI3221" s="132"/>
      <c r="WAJ3221" s="132"/>
      <c r="WAK3221" s="132"/>
      <c r="WAL3221" s="132"/>
      <c r="WAM3221" s="132"/>
      <c r="WAN3221" s="132"/>
      <c r="WAO3221" s="132"/>
      <c r="WAP3221" s="132"/>
      <c r="WAQ3221" s="132"/>
      <c r="WAR3221" s="132"/>
      <c r="WAS3221" s="132"/>
      <c r="WAT3221" s="132"/>
      <c r="WAU3221" s="132"/>
      <c r="WAV3221" s="132"/>
      <c r="WAW3221" s="132"/>
      <c r="WAX3221" s="132"/>
      <c r="WAY3221" s="132"/>
      <c r="WAZ3221" s="132"/>
      <c r="WBA3221" s="132"/>
      <c r="WBB3221" s="132"/>
      <c r="WBC3221" s="132"/>
      <c r="WBD3221" s="132"/>
      <c r="WBE3221" s="132"/>
      <c r="WBF3221" s="132"/>
      <c r="WBG3221" s="132"/>
      <c r="WBH3221" s="132"/>
      <c r="WBI3221" s="132"/>
      <c r="WBJ3221" s="132"/>
      <c r="WBK3221" s="132"/>
      <c r="WBL3221" s="132"/>
      <c r="WBM3221" s="132"/>
      <c r="WBN3221" s="132"/>
      <c r="WBO3221" s="132"/>
      <c r="WBP3221" s="132"/>
      <c r="WBQ3221" s="132"/>
      <c r="WBR3221" s="132"/>
      <c r="WBS3221" s="132"/>
      <c r="WBT3221" s="132"/>
      <c r="WBU3221" s="132"/>
      <c r="WBV3221" s="132"/>
      <c r="WBW3221" s="132"/>
      <c r="WBX3221" s="132"/>
      <c r="WBY3221" s="132"/>
      <c r="WBZ3221" s="132"/>
      <c r="WCA3221" s="132"/>
      <c r="WCB3221" s="132"/>
      <c r="WCC3221" s="132"/>
      <c r="WCD3221" s="132"/>
      <c r="WCE3221" s="132"/>
      <c r="WCF3221" s="132"/>
      <c r="WCG3221" s="132"/>
      <c r="WCH3221" s="132"/>
      <c r="WCI3221" s="132"/>
      <c r="WCJ3221" s="132"/>
      <c r="WCK3221" s="132"/>
      <c r="WCL3221" s="132"/>
      <c r="WCM3221" s="132"/>
      <c r="WCN3221" s="132"/>
      <c r="WCO3221" s="132"/>
      <c r="WCP3221" s="132"/>
      <c r="WCQ3221" s="132"/>
      <c r="WCR3221" s="132"/>
      <c r="WCS3221" s="132"/>
      <c r="WCT3221" s="132"/>
      <c r="WCU3221" s="132"/>
      <c r="WCV3221" s="132"/>
      <c r="WCW3221" s="132"/>
      <c r="WCX3221" s="132"/>
      <c r="WCY3221" s="132"/>
      <c r="WCZ3221" s="132"/>
      <c r="WDA3221" s="132"/>
      <c r="WDB3221" s="132"/>
      <c r="WDC3221" s="132"/>
      <c r="WDD3221" s="132"/>
      <c r="WDE3221" s="132"/>
      <c r="WDF3221" s="132"/>
      <c r="WDG3221" s="132"/>
      <c r="WDH3221" s="132"/>
      <c r="WDI3221" s="132"/>
      <c r="WDJ3221" s="132"/>
      <c r="WDK3221" s="132"/>
      <c r="WDL3221" s="132"/>
      <c r="WDM3221" s="132"/>
      <c r="WDN3221" s="132"/>
      <c r="WDO3221" s="132"/>
      <c r="WDP3221" s="132"/>
      <c r="WDQ3221" s="132"/>
      <c r="WDR3221" s="132"/>
      <c r="WDS3221" s="132"/>
      <c r="WDT3221" s="132"/>
      <c r="WDU3221" s="132"/>
      <c r="WDV3221" s="132"/>
      <c r="WDW3221" s="132"/>
      <c r="WDX3221" s="132"/>
      <c r="WDY3221" s="132"/>
      <c r="WDZ3221" s="132"/>
      <c r="WEA3221" s="132"/>
      <c r="WEB3221" s="132"/>
      <c r="WEC3221" s="132"/>
      <c r="WED3221" s="132"/>
      <c r="WEE3221" s="132"/>
      <c r="WEF3221" s="132"/>
      <c r="WEG3221" s="132"/>
      <c r="WEH3221" s="132"/>
      <c r="WEI3221" s="132"/>
      <c r="WEJ3221" s="132"/>
      <c r="WEK3221" s="132"/>
      <c r="WEL3221" s="132"/>
      <c r="WEM3221" s="132"/>
      <c r="WEN3221" s="132"/>
      <c r="WEO3221" s="132"/>
      <c r="WEP3221" s="132"/>
      <c r="WEQ3221" s="132"/>
      <c r="WER3221" s="132"/>
      <c r="WES3221" s="132"/>
      <c r="WET3221" s="132"/>
      <c r="WEU3221" s="132"/>
      <c r="WEV3221" s="132"/>
      <c r="WEW3221" s="132"/>
      <c r="WEX3221" s="132"/>
      <c r="WEY3221" s="132"/>
      <c r="WEZ3221" s="132"/>
      <c r="WFA3221" s="132"/>
      <c r="WFB3221" s="132"/>
      <c r="WFC3221" s="132"/>
      <c r="WFD3221" s="132"/>
      <c r="WFE3221" s="132"/>
      <c r="WFF3221" s="132"/>
      <c r="WFG3221" s="132"/>
      <c r="WFH3221" s="132"/>
      <c r="WFI3221" s="132"/>
      <c r="WFJ3221" s="132"/>
      <c r="WFK3221" s="132"/>
      <c r="WFL3221" s="132"/>
      <c r="WFM3221" s="132"/>
      <c r="WFN3221" s="132"/>
      <c r="WFO3221" s="132"/>
      <c r="WFP3221" s="132"/>
      <c r="WFQ3221" s="132"/>
      <c r="WFR3221" s="132"/>
      <c r="WFS3221" s="132"/>
      <c r="WFT3221" s="132"/>
      <c r="WFU3221" s="132"/>
      <c r="WFV3221" s="132"/>
      <c r="WFW3221" s="132"/>
      <c r="WFX3221" s="132"/>
      <c r="WFY3221" s="132"/>
      <c r="WFZ3221" s="132"/>
      <c r="WGA3221" s="132"/>
      <c r="WGB3221" s="132"/>
      <c r="WGC3221" s="132"/>
      <c r="WGD3221" s="132"/>
      <c r="WGE3221" s="132"/>
      <c r="WGF3221" s="132"/>
      <c r="WGG3221" s="132"/>
      <c r="WGH3221" s="132"/>
      <c r="WGI3221" s="132"/>
      <c r="WGJ3221" s="132"/>
      <c r="WGK3221" s="132"/>
      <c r="WGL3221" s="132"/>
      <c r="WGM3221" s="132"/>
      <c r="WGN3221" s="132"/>
      <c r="WGO3221" s="132"/>
      <c r="WGP3221" s="132"/>
      <c r="WGQ3221" s="132"/>
      <c r="WGR3221" s="132"/>
      <c r="WGS3221" s="132"/>
      <c r="WGT3221" s="132"/>
      <c r="WGU3221" s="132"/>
      <c r="WGV3221" s="132"/>
      <c r="WGW3221" s="132"/>
      <c r="WGX3221" s="132"/>
      <c r="WGY3221" s="132"/>
      <c r="WGZ3221" s="132"/>
      <c r="WHA3221" s="132"/>
      <c r="WHB3221" s="132"/>
      <c r="WHC3221" s="132"/>
      <c r="WHD3221" s="132"/>
      <c r="WHE3221" s="132"/>
      <c r="WHF3221" s="132"/>
      <c r="WHG3221" s="132"/>
      <c r="WHH3221" s="132"/>
      <c r="WHI3221" s="132"/>
      <c r="WHJ3221" s="132"/>
      <c r="WHK3221" s="132"/>
      <c r="WHL3221" s="132"/>
      <c r="WHM3221" s="132"/>
      <c r="WHN3221" s="132"/>
      <c r="WHO3221" s="132"/>
      <c r="WHP3221" s="132"/>
      <c r="WHQ3221" s="132"/>
      <c r="WHR3221" s="132"/>
      <c r="WHS3221" s="132"/>
      <c r="WHT3221" s="132"/>
      <c r="WHU3221" s="132"/>
      <c r="WHV3221" s="132"/>
      <c r="WHW3221" s="132"/>
      <c r="WHX3221" s="132"/>
      <c r="WHY3221" s="132"/>
      <c r="WHZ3221" s="132"/>
      <c r="WIA3221" s="132"/>
      <c r="WIB3221" s="132"/>
      <c r="WIC3221" s="132"/>
      <c r="WID3221" s="132"/>
      <c r="WIE3221" s="132"/>
      <c r="WIF3221" s="132"/>
      <c r="WIG3221" s="132"/>
      <c r="WIH3221" s="132"/>
      <c r="WII3221" s="132"/>
      <c r="WIJ3221" s="132"/>
      <c r="WIK3221" s="132"/>
      <c r="WIL3221" s="132"/>
      <c r="WIM3221" s="132"/>
      <c r="WIN3221" s="132"/>
      <c r="WIO3221" s="132"/>
      <c r="WIP3221" s="132"/>
      <c r="WIQ3221" s="132"/>
      <c r="WIR3221" s="132"/>
      <c r="WIS3221" s="132"/>
      <c r="WIT3221" s="132"/>
      <c r="WIU3221" s="132"/>
      <c r="WIV3221" s="132"/>
      <c r="WIW3221" s="132"/>
      <c r="WIX3221" s="132"/>
      <c r="WIY3221" s="132"/>
      <c r="WIZ3221" s="132"/>
      <c r="WJA3221" s="132"/>
      <c r="WJB3221" s="132"/>
      <c r="WJC3221" s="132"/>
      <c r="WJD3221" s="132"/>
      <c r="WJE3221" s="132"/>
      <c r="WJF3221" s="132"/>
      <c r="WJG3221" s="132"/>
      <c r="WJH3221" s="132"/>
      <c r="WJI3221" s="132"/>
      <c r="WJJ3221" s="132"/>
      <c r="WJK3221" s="132"/>
      <c r="WJL3221" s="132"/>
      <c r="WJM3221" s="132"/>
      <c r="WJN3221" s="132"/>
      <c r="WJO3221" s="132"/>
      <c r="WJP3221" s="132"/>
      <c r="WJQ3221" s="132"/>
      <c r="WJR3221" s="132"/>
      <c r="WJS3221" s="132"/>
      <c r="WJT3221" s="132"/>
      <c r="WJU3221" s="132"/>
      <c r="WJV3221" s="132"/>
      <c r="WJW3221" s="132"/>
      <c r="WJX3221" s="132"/>
      <c r="WJY3221" s="132"/>
      <c r="WJZ3221" s="132"/>
      <c r="WKA3221" s="132"/>
      <c r="WKB3221" s="132"/>
      <c r="WKC3221" s="132"/>
      <c r="WKD3221" s="132"/>
      <c r="WKE3221" s="132"/>
      <c r="WKF3221" s="132"/>
      <c r="WKG3221" s="132"/>
      <c r="WKH3221" s="132"/>
      <c r="WKI3221" s="132"/>
      <c r="WKJ3221" s="132"/>
      <c r="WKK3221" s="132"/>
      <c r="WKL3221" s="132"/>
      <c r="WKM3221" s="132"/>
      <c r="WKN3221" s="132"/>
      <c r="WKO3221" s="132"/>
      <c r="WKP3221" s="132"/>
      <c r="WKQ3221" s="132"/>
      <c r="WKR3221" s="132"/>
      <c r="WKS3221" s="132"/>
      <c r="WKT3221" s="132"/>
      <c r="WKU3221" s="132"/>
      <c r="WKV3221" s="132"/>
      <c r="WKW3221" s="132"/>
      <c r="WKX3221" s="132"/>
      <c r="WKY3221" s="132"/>
      <c r="WKZ3221" s="132"/>
      <c r="WLA3221" s="132"/>
      <c r="WLB3221" s="132"/>
      <c r="WLC3221" s="132"/>
      <c r="WLD3221" s="132"/>
      <c r="WLE3221" s="132"/>
      <c r="WLF3221" s="132"/>
      <c r="WLG3221" s="132"/>
      <c r="WLH3221" s="132"/>
      <c r="WLI3221" s="132"/>
      <c r="WLJ3221" s="132"/>
      <c r="WLK3221" s="132"/>
      <c r="WLL3221" s="132"/>
      <c r="WLM3221" s="132"/>
      <c r="WLN3221" s="132"/>
      <c r="WLO3221" s="132"/>
      <c r="WLP3221" s="132"/>
      <c r="WLQ3221" s="132"/>
      <c r="WLR3221" s="132"/>
      <c r="WLS3221" s="132"/>
      <c r="WLT3221" s="132"/>
      <c r="WLU3221" s="132"/>
      <c r="WLV3221" s="132"/>
      <c r="WLW3221" s="132"/>
      <c r="WLX3221" s="132"/>
      <c r="WLY3221" s="132"/>
      <c r="WLZ3221" s="132"/>
      <c r="WMA3221" s="132"/>
      <c r="WMB3221" s="132"/>
      <c r="WMC3221" s="132"/>
      <c r="WMD3221" s="132"/>
      <c r="WME3221" s="132"/>
      <c r="WMF3221" s="132"/>
      <c r="WMG3221" s="132"/>
      <c r="WMH3221" s="132"/>
      <c r="WMI3221" s="132"/>
      <c r="WMJ3221" s="132"/>
      <c r="WMK3221" s="132"/>
      <c r="WML3221" s="132"/>
      <c r="WMM3221" s="132"/>
      <c r="WMN3221" s="132"/>
      <c r="WMO3221" s="132"/>
      <c r="WMP3221" s="132"/>
      <c r="WMQ3221" s="132"/>
      <c r="WMR3221" s="132"/>
      <c r="WMS3221" s="132"/>
      <c r="WMT3221" s="132"/>
      <c r="WMU3221" s="132"/>
      <c r="WMV3221" s="132"/>
      <c r="WMW3221" s="132"/>
      <c r="WMX3221" s="132"/>
      <c r="WMY3221" s="132"/>
      <c r="WMZ3221" s="132"/>
      <c r="WNA3221" s="132"/>
      <c r="WNB3221" s="132"/>
      <c r="WNC3221" s="132"/>
      <c r="WND3221" s="132"/>
      <c r="WNE3221" s="132"/>
      <c r="WNF3221" s="132"/>
      <c r="WNG3221" s="132"/>
      <c r="WNH3221" s="132"/>
      <c r="WNI3221" s="132"/>
      <c r="WNJ3221" s="132"/>
      <c r="WNK3221" s="132"/>
      <c r="WNL3221" s="132"/>
      <c r="WNM3221" s="132"/>
      <c r="WNN3221" s="132"/>
      <c r="WNO3221" s="132"/>
      <c r="WNP3221" s="132"/>
      <c r="WNQ3221" s="132"/>
      <c r="WNR3221" s="132"/>
      <c r="WNS3221" s="132"/>
      <c r="WNT3221" s="132"/>
      <c r="WNU3221" s="132"/>
      <c r="WNV3221" s="132"/>
      <c r="WNW3221" s="132"/>
      <c r="WNX3221" s="132"/>
      <c r="WNY3221" s="132"/>
      <c r="WNZ3221" s="132"/>
      <c r="WOA3221" s="132"/>
      <c r="WOB3221" s="132"/>
      <c r="WOC3221" s="132"/>
      <c r="WOD3221" s="132"/>
      <c r="WOE3221" s="132"/>
      <c r="WOF3221" s="132"/>
      <c r="WOG3221" s="132"/>
      <c r="WOH3221" s="132"/>
      <c r="WOI3221" s="132"/>
      <c r="WOJ3221" s="132"/>
      <c r="WOK3221" s="132"/>
      <c r="WOL3221" s="132"/>
      <c r="WOM3221" s="132"/>
      <c r="WON3221" s="132"/>
      <c r="WOO3221" s="132"/>
      <c r="WOP3221" s="132"/>
      <c r="WOQ3221" s="132"/>
      <c r="WOR3221" s="132"/>
      <c r="WOS3221" s="132"/>
      <c r="WOT3221" s="132"/>
      <c r="WOU3221" s="132"/>
      <c r="WOV3221" s="132"/>
      <c r="WOW3221" s="132"/>
      <c r="WOX3221" s="132"/>
      <c r="WOY3221" s="132"/>
      <c r="WOZ3221" s="132"/>
      <c r="WPA3221" s="132"/>
      <c r="WPB3221" s="132"/>
      <c r="WPC3221" s="132"/>
      <c r="WPD3221" s="132"/>
      <c r="WPE3221" s="132"/>
      <c r="WPF3221" s="132"/>
      <c r="WPG3221" s="132"/>
      <c r="WPH3221" s="132"/>
      <c r="WPI3221" s="132"/>
      <c r="WPJ3221" s="132"/>
      <c r="WPK3221" s="132"/>
      <c r="WPL3221" s="132"/>
      <c r="WPM3221" s="132"/>
      <c r="WPN3221" s="132"/>
      <c r="WPO3221" s="132"/>
      <c r="WPP3221" s="132"/>
      <c r="WPQ3221" s="132"/>
      <c r="WPR3221" s="132"/>
      <c r="WPS3221" s="132"/>
      <c r="WPT3221" s="132"/>
      <c r="WPU3221" s="132"/>
      <c r="WPV3221" s="132"/>
      <c r="WPW3221" s="132"/>
      <c r="WPX3221" s="132"/>
      <c r="WPY3221" s="132"/>
      <c r="WPZ3221" s="132"/>
      <c r="WQA3221" s="132"/>
      <c r="WQB3221" s="132"/>
      <c r="WQC3221" s="132"/>
      <c r="WQD3221" s="132"/>
      <c r="WQE3221" s="132"/>
      <c r="WQF3221" s="132"/>
      <c r="WQG3221" s="132"/>
      <c r="WQH3221" s="132"/>
      <c r="WQI3221" s="132"/>
      <c r="WQJ3221" s="132"/>
      <c r="WQK3221" s="132"/>
      <c r="WQL3221" s="132"/>
      <c r="WQM3221" s="132"/>
      <c r="WQN3221" s="132"/>
      <c r="WQO3221" s="132"/>
      <c r="WQP3221" s="132"/>
      <c r="WQQ3221" s="132"/>
      <c r="WQR3221" s="132"/>
      <c r="WQS3221" s="132"/>
      <c r="WQT3221" s="132"/>
      <c r="WQU3221" s="132"/>
      <c r="WQV3221" s="132"/>
      <c r="WQW3221" s="132"/>
      <c r="WQX3221" s="132"/>
      <c r="WQY3221" s="132"/>
      <c r="WQZ3221" s="132"/>
      <c r="WRA3221" s="132"/>
      <c r="WRB3221" s="132"/>
      <c r="WRC3221" s="132"/>
      <c r="WRD3221" s="132"/>
      <c r="WRE3221" s="132"/>
      <c r="WRF3221" s="132"/>
      <c r="WRG3221" s="132"/>
      <c r="WRH3221" s="132"/>
      <c r="WRI3221" s="132"/>
      <c r="WRJ3221" s="132"/>
      <c r="WRK3221" s="132"/>
      <c r="WRL3221" s="132"/>
      <c r="WRM3221" s="132"/>
      <c r="WRN3221" s="132"/>
      <c r="WRO3221" s="132"/>
      <c r="WRP3221" s="132"/>
      <c r="WRQ3221" s="132"/>
      <c r="WRR3221" s="132"/>
      <c r="WRS3221" s="132"/>
      <c r="WRT3221" s="132"/>
      <c r="WRU3221" s="132"/>
      <c r="WRV3221" s="132"/>
      <c r="WRW3221" s="132"/>
      <c r="WRX3221" s="132"/>
      <c r="WRY3221" s="132"/>
      <c r="WRZ3221" s="132"/>
      <c r="WSA3221" s="132"/>
      <c r="WSB3221" s="132"/>
      <c r="WSC3221" s="132"/>
      <c r="WSD3221" s="132"/>
      <c r="WSE3221" s="132"/>
      <c r="WSF3221" s="132"/>
      <c r="WSG3221" s="132"/>
      <c r="WSH3221" s="132"/>
      <c r="WSI3221" s="132"/>
      <c r="WSJ3221" s="132"/>
      <c r="WSK3221" s="132"/>
      <c r="WSL3221" s="132"/>
      <c r="WSM3221" s="132"/>
      <c r="WSN3221" s="132"/>
      <c r="WSO3221" s="132"/>
      <c r="WSP3221" s="132"/>
      <c r="WSQ3221" s="132"/>
      <c r="WSR3221" s="132"/>
      <c r="WSS3221" s="132"/>
      <c r="WST3221" s="132"/>
      <c r="WSU3221" s="132"/>
      <c r="WSV3221" s="132"/>
      <c r="WSW3221" s="132"/>
      <c r="WSX3221" s="132"/>
      <c r="WSY3221" s="132"/>
      <c r="WSZ3221" s="132"/>
      <c r="WTA3221" s="132"/>
      <c r="WTB3221" s="132"/>
      <c r="WTC3221" s="132"/>
      <c r="WTD3221" s="132"/>
      <c r="WTE3221" s="132"/>
      <c r="WTF3221" s="132"/>
      <c r="WTG3221" s="132"/>
      <c r="WTH3221" s="132"/>
      <c r="WTI3221" s="132"/>
      <c r="WTJ3221" s="132"/>
      <c r="WTK3221" s="132"/>
      <c r="WTL3221" s="132"/>
      <c r="WTM3221" s="132"/>
      <c r="WTN3221" s="132"/>
      <c r="WTO3221" s="132"/>
      <c r="WTP3221" s="132"/>
      <c r="WTQ3221" s="132"/>
      <c r="WTR3221" s="132"/>
      <c r="WTS3221" s="132"/>
      <c r="WTT3221" s="132"/>
      <c r="WTU3221" s="132"/>
      <c r="WTV3221" s="132"/>
      <c r="WTW3221" s="132"/>
      <c r="WTX3221" s="132"/>
      <c r="WTY3221" s="132"/>
      <c r="WTZ3221" s="132"/>
      <c r="WUA3221" s="132"/>
      <c r="WUB3221" s="132"/>
      <c r="WUC3221" s="132"/>
      <c r="WUD3221" s="132"/>
      <c r="WUE3221" s="132"/>
      <c r="WUF3221" s="132"/>
      <c r="WUG3221" s="132"/>
      <c r="WUH3221" s="132"/>
      <c r="WUI3221" s="132"/>
      <c r="WUJ3221" s="132"/>
      <c r="WUK3221" s="132"/>
      <c r="WUL3221" s="132"/>
      <c r="WUM3221" s="132"/>
      <c r="WUN3221" s="132"/>
      <c r="WUO3221" s="132"/>
      <c r="WUP3221" s="132"/>
      <c r="WUQ3221" s="132"/>
      <c r="WUR3221" s="132"/>
      <c r="WUS3221" s="132"/>
      <c r="WUT3221" s="132"/>
      <c r="WUU3221" s="132"/>
      <c r="WUV3221" s="132"/>
      <c r="WUW3221" s="132"/>
      <c r="WUX3221" s="132"/>
      <c r="WUY3221" s="132"/>
      <c r="WUZ3221" s="132"/>
      <c r="WVA3221" s="132"/>
      <c r="WVB3221" s="132"/>
      <c r="WVC3221" s="132"/>
      <c r="WVD3221" s="132"/>
      <c r="WVE3221" s="132"/>
      <c r="WVF3221" s="132"/>
      <c r="WVG3221" s="132"/>
      <c r="WVH3221" s="132"/>
      <c r="WVI3221" s="132"/>
      <c r="WVJ3221" s="132"/>
      <c r="WVK3221" s="132"/>
      <c r="WVL3221" s="132"/>
      <c r="WVM3221" s="132"/>
      <c r="WVN3221" s="132"/>
      <c r="WVO3221" s="132"/>
      <c r="WVP3221" s="132"/>
      <c r="WVQ3221" s="132"/>
      <c r="WVR3221" s="132"/>
      <c r="WVS3221" s="132"/>
      <c r="WVT3221" s="132"/>
      <c r="WVU3221" s="132"/>
      <c r="WVV3221" s="132"/>
      <c r="WVW3221" s="132"/>
      <c r="WVX3221" s="132"/>
      <c r="WVY3221" s="132"/>
      <c r="WVZ3221" s="132"/>
      <c r="WWA3221" s="132"/>
      <c r="WWB3221" s="132"/>
      <c r="WWC3221" s="132"/>
      <c r="WWD3221" s="132"/>
      <c r="WWE3221" s="132"/>
      <c r="WWF3221" s="132"/>
      <c r="WWG3221" s="132"/>
      <c r="WWH3221" s="132"/>
      <c r="WWI3221" s="132"/>
      <c r="WWJ3221" s="132"/>
      <c r="WWK3221" s="132"/>
      <c r="WWL3221" s="132"/>
      <c r="WWM3221" s="132"/>
      <c r="WWN3221" s="132"/>
      <c r="WWO3221" s="132"/>
      <c r="WWP3221" s="132"/>
      <c r="WWQ3221" s="132"/>
      <c r="WWR3221" s="132"/>
      <c r="WWS3221" s="132"/>
      <c r="WWT3221" s="132"/>
      <c r="WWU3221" s="132"/>
      <c r="WWV3221" s="132"/>
      <c r="WWW3221" s="132"/>
      <c r="WWX3221" s="132"/>
      <c r="WWY3221" s="132"/>
      <c r="WWZ3221" s="132"/>
      <c r="WXA3221" s="132"/>
      <c r="WXB3221" s="132"/>
      <c r="WXC3221" s="132"/>
      <c r="WXD3221" s="132"/>
      <c r="WXE3221" s="132"/>
      <c r="WXF3221" s="132"/>
      <c r="WXG3221" s="132"/>
      <c r="WXH3221" s="132"/>
      <c r="WXI3221" s="132"/>
      <c r="WXJ3221" s="132"/>
      <c r="WXK3221" s="132"/>
      <c r="WXL3221" s="132"/>
      <c r="WXM3221" s="132"/>
      <c r="WXN3221" s="132"/>
      <c r="WXO3221" s="132"/>
      <c r="WXP3221" s="132"/>
      <c r="WXQ3221" s="132"/>
      <c r="WXR3221" s="132"/>
      <c r="WXS3221" s="132"/>
      <c r="WXT3221" s="132"/>
      <c r="WXU3221" s="132"/>
      <c r="WXV3221" s="132"/>
      <c r="WXW3221" s="132"/>
      <c r="WXX3221" s="132"/>
      <c r="WXY3221" s="132"/>
      <c r="WXZ3221" s="132"/>
      <c r="WYA3221" s="132"/>
      <c r="WYB3221" s="132"/>
      <c r="WYC3221" s="132"/>
      <c r="WYD3221" s="132"/>
      <c r="WYE3221" s="132"/>
      <c r="WYF3221" s="132"/>
      <c r="WYG3221" s="132"/>
      <c r="WYH3221" s="132"/>
      <c r="WYI3221" s="132"/>
      <c r="WYJ3221" s="132"/>
      <c r="WYK3221" s="132"/>
      <c r="WYL3221" s="132"/>
      <c r="WYM3221" s="132"/>
      <c r="WYN3221" s="132"/>
      <c r="WYO3221" s="132"/>
      <c r="WYP3221" s="132"/>
      <c r="WYQ3221" s="132"/>
      <c r="WYR3221" s="132"/>
      <c r="WYS3221" s="132"/>
      <c r="WYT3221" s="132"/>
      <c r="WYU3221" s="132"/>
      <c r="WYV3221" s="132"/>
      <c r="WYW3221" s="132"/>
      <c r="WYX3221" s="132"/>
      <c r="WYY3221" s="132"/>
      <c r="WYZ3221" s="132"/>
      <c r="WZA3221" s="132"/>
      <c r="WZB3221" s="132"/>
      <c r="WZC3221" s="132"/>
      <c r="WZD3221" s="132"/>
      <c r="WZE3221" s="132"/>
      <c r="WZF3221" s="132"/>
      <c r="WZG3221" s="132"/>
      <c r="WZH3221" s="132"/>
      <c r="WZI3221" s="132"/>
      <c r="WZJ3221" s="132"/>
      <c r="WZK3221" s="132"/>
      <c r="WZL3221" s="132"/>
      <c r="WZM3221" s="132"/>
      <c r="WZN3221" s="132"/>
      <c r="WZO3221" s="132"/>
      <c r="WZP3221" s="132"/>
      <c r="WZQ3221" s="132"/>
      <c r="WZR3221" s="132"/>
      <c r="WZS3221" s="132"/>
      <c r="WZT3221" s="132"/>
      <c r="WZU3221" s="132"/>
      <c r="WZV3221" s="132"/>
      <c r="WZW3221" s="132"/>
      <c r="WZX3221" s="132"/>
      <c r="WZY3221" s="132"/>
      <c r="WZZ3221" s="132"/>
      <c r="XAA3221" s="132"/>
      <c r="XAB3221" s="132"/>
      <c r="XAC3221" s="132"/>
      <c r="XAD3221" s="132"/>
      <c r="XAE3221" s="132"/>
      <c r="XAF3221" s="132"/>
      <c r="XAG3221" s="132"/>
      <c r="XAH3221" s="132"/>
      <c r="XAI3221" s="132"/>
      <c r="XAJ3221" s="132"/>
      <c r="XAK3221" s="132"/>
      <c r="XAL3221" s="132"/>
      <c r="XAM3221" s="132"/>
      <c r="XAN3221" s="132"/>
      <c r="XAO3221" s="132"/>
      <c r="XAP3221" s="132"/>
      <c r="XAQ3221" s="132"/>
      <c r="XAR3221" s="132"/>
      <c r="XAS3221" s="132"/>
      <c r="XAT3221" s="132"/>
      <c r="XAU3221" s="132"/>
      <c r="XAV3221" s="132"/>
      <c r="XAW3221" s="132"/>
      <c r="XAX3221" s="132"/>
      <c r="XAY3221" s="132"/>
      <c r="XAZ3221" s="132"/>
      <c r="XBA3221" s="132"/>
      <c r="XBB3221" s="132"/>
      <c r="XBC3221" s="132"/>
      <c r="XBD3221" s="132"/>
      <c r="XBE3221" s="132"/>
      <c r="XBF3221" s="132"/>
      <c r="XBG3221" s="132"/>
      <c r="XBH3221" s="132"/>
      <c r="XBI3221" s="132"/>
      <c r="XBJ3221" s="132"/>
      <c r="XBK3221" s="132"/>
      <c r="XBL3221" s="132"/>
      <c r="XBM3221" s="132"/>
      <c r="XBN3221" s="132"/>
      <c r="XBO3221" s="132"/>
      <c r="XBP3221" s="132"/>
      <c r="XBQ3221" s="132"/>
      <c r="XBR3221" s="132"/>
      <c r="XBS3221" s="132"/>
      <c r="XBT3221" s="132"/>
      <c r="XBU3221" s="132"/>
      <c r="XBV3221" s="132"/>
      <c r="XBW3221" s="132"/>
      <c r="XBX3221" s="132"/>
      <c r="XBY3221" s="132"/>
      <c r="XBZ3221" s="132"/>
      <c r="XCA3221" s="132"/>
      <c r="XCB3221" s="132"/>
      <c r="XCC3221" s="132"/>
      <c r="XCD3221" s="132"/>
      <c r="XCE3221" s="132"/>
      <c r="XCF3221" s="132"/>
      <c r="XCG3221" s="132"/>
      <c r="XCH3221" s="132"/>
      <c r="XCI3221" s="132"/>
      <c r="XCJ3221" s="132"/>
      <c r="XCK3221" s="132"/>
      <c r="XCL3221" s="132"/>
      <c r="XCM3221" s="132"/>
      <c r="XCN3221" s="132"/>
      <c r="XCO3221" s="132"/>
      <c r="XCP3221" s="132"/>
      <c r="XCQ3221" s="132"/>
      <c r="XCR3221" s="132"/>
      <c r="XCS3221" s="132"/>
      <c r="XCT3221" s="132"/>
      <c r="XCU3221" s="132"/>
      <c r="XCV3221" s="132"/>
      <c r="XCW3221" s="132"/>
      <c r="XCX3221" s="132"/>
      <c r="XCY3221" s="132"/>
      <c r="XCZ3221" s="132"/>
      <c r="XDA3221" s="132"/>
      <c r="XDB3221" s="132"/>
      <c r="XDC3221" s="132"/>
      <c r="XDD3221" s="132"/>
      <c r="XDE3221" s="132"/>
      <c r="XDF3221" s="132"/>
      <c r="XDG3221" s="132"/>
      <c r="XDH3221" s="132"/>
      <c r="XDI3221" s="132"/>
      <c r="XDJ3221" s="132"/>
      <c r="XDK3221" s="132"/>
      <c r="XDL3221" s="132"/>
      <c r="XDM3221" s="132"/>
      <c r="XDN3221" s="132"/>
      <c r="XDO3221" s="132"/>
      <c r="XDP3221" s="132"/>
      <c r="XDQ3221" s="132"/>
      <c r="XDR3221" s="132"/>
      <c r="XDS3221" s="132"/>
      <c r="XDT3221" s="132"/>
      <c r="XDU3221" s="132"/>
      <c r="XDV3221" s="132"/>
      <c r="XDW3221" s="132"/>
      <c r="XDX3221" s="132"/>
      <c r="XDY3221" s="132"/>
      <c r="XDZ3221" s="132"/>
      <c r="XEA3221" s="132"/>
      <c r="XEB3221" s="132"/>
      <c r="XEC3221" s="132"/>
      <c r="XED3221" s="132"/>
      <c r="XEE3221" s="132"/>
      <c r="XEF3221" s="132"/>
      <c r="XEG3221" s="132"/>
      <c r="XEH3221" s="132"/>
      <c r="XEI3221" s="132"/>
      <c r="XEJ3221" s="132"/>
      <c r="XEK3221" s="132"/>
      <c r="XEL3221" s="132"/>
      <c r="XEM3221" s="132"/>
      <c r="XEN3221" s="132"/>
      <c r="XEO3221" s="132"/>
      <c r="XEP3221" s="132"/>
      <c r="XEQ3221" s="132"/>
      <c r="XER3221" s="132"/>
      <c r="XES3221" s="132"/>
      <c r="XET3221" s="132"/>
      <c r="XEU3221" s="132"/>
      <c r="XEV3221" s="132"/>
      <c r="XEW3221" s="132"/>
      <c r="XEX3221" s="132"/>
      <c r="XEY3221" s="132"/>
      <c r="XEZ3221" s="132"/>
      <c r="XFA3221" s="132"/>
      <c r="XFB3221" s="132"/>
      <c r="XFC3221" s="132"/>
      <c r="XFD3221" s="132"/>
    </row>
    <row r="3222" s="14" customFormat="1" ht="40.5" spans="1:16384">
      <c r="A3222" s="132">
        <v>3219</v>
      </c>
      <c r="B3222" s="132" t="s">
        <v>1593</v>
      </c>
      <c r="C3222" s="132" t="s">
        <v>4892</v>
      </c>
      <c r="D3222" s="132" t="s">
        <v>4888</v>
      </c>
      <c r="E3222" s="132" t="s">
        <v>4886</v>
      </c>
      <c r="F3222" s="132">
        <v>0.5986</v>
      </c>
      <c r="G3222" s="132"/>
      <c r="H3222" s="132">
        <v>0.5268</v>
      </c>
      <c r="I3222" s="132">
        <v>0.5283</v>
      </c>
      <c r="J3222" s="132">
        <v>0.5</v>
      </c>
      <c r="K3222" s="132">
        <v>0.5144</v>
      </c>
      <c r="L3222" s="132">
        <v>0.5044</v>
      </c>
      <c r="M3222" s="132">
        <v>0.512</v>
      </c>
      <c r="N3222" s="132">
        <v>0.5</v>
      </c>
      <c r="O3222" s="132">
        <v>0.5042</v>
      </c>
      <c r="P3222" s="132"/>
      <c r="Q3222" s="132"/>
      <c r="R3222" s="132"/>
      <c r="S3222" s="132"/>
      <c r="T3222" s="132">
        <v>0.5314</v>
      </c>
      <c r="U3222" s="132"/>
      <c r="V3222" s="132">
        <v>0.509</v>
      </c>
      <c r="W3222" s="132">
        <v>0.5088</v>
      </c>
      <c r="X3222" s="132"/>
      <c r="Y3222" s="132"/>
      <c r="Z3222" s="132">
        <v>0.5</v>
      </c>
      <c r="AA3222" s="132">
        <v>0.5</v>
      </c>
      <c r="AB3222" s="132">
        <v>0.4814</v>
      </c>
      <c r="AC3222" s="132">
        <v>0.58</v>
      </c>
      <c r="AD3222" s="132">
        <v>0.5</v>
      </c>
      <c r="AE3222" s="132"/>
      <c r="AF3222" s="132">
        <v>0.5</v>
      </c>
      <c r="AG3222" s="132"/>
      <c r="AH3222" s="132">
        <v>0.4907</v>
      </c>
      <c r="AI3222" s="132">
        <v>0.5</v>
      </c>
      <c r="AJ3222" s="132">
        <v>0.5</v>
      </c>
      <c r="AK3222" s="132">
        <v>0.5095</v>
      </c>
      <c r="AL3222" s="132"/>
      <c r="AM3222" s="132"/>
      <c r="AN3222" s="132"/>
      <c r="AO3222" s="132"/>
      <c r="AP3222" s="132"/>
      <c r="AQ3222" s="132"/>
      <c r="AR3222" s="132"/>
      <c r="AS3222" s="132"/>
      <c r="AT3222" s="132"/>
      <c r="AU3222" s="132"/>
      <c r="AV3222" s="132"/>
      <c r="AW3222" s="132"/>
      <c r="AX3222" s="132"/>
      <c r="AY3222" s="132"/>
      <c r="AZ3222" s="132"/>
      <c r="BA3222" s="132"/>
      <c r="BB3222" s="132"/>
      <c r="BC3222" s="132"/>
      <c r="BD3222" s="132"/>
      <c r="BE3222" s="132"/>
      <c r="BF3222" s="132"/>
      <c r="BG3222" s="132"/>
      <c r="BH3222" s="132"/>
      <c r="BI3222" s="132"/>
      <c r="BJ3222" s="132"/>
      <c r="BK3222" s="132"/>
      <c r="BL3222" s="132"/>
      <c r="BM3222" s="132"/>
      <c r="BN3222" s="132"/>
      <c r="BO3222" s="132"/>
      <c r="BP3222" s="132"/>
      <c r="BQ3222" s="132"/>
      <c r="BR3222" s="132"/>
      <c r="BS3222" s="132"/>
      <c r="BT3222" s="132"/>
      <c r="BU3222" s="132"/>
      <c r="BV3222" s="132"/>
      <c r="BW3222" s="132"/>
      <c r="BX3222" s="132"/>
      <c r="BY3222" s="132"/>
      <c r="BZ3222" s="132"/>
      <c r="CA3222" s="132"/>
      <c r="CB3222" s="132"/>
      <c r="CC3222" s="132"/>
      <c r="CD3222" s="132"/>
      <c r="CE3222" s="132"/>
      <c r="CF3222" s="132"/>
      <c r="CG3222" s="132"/>
      <c r="CH3222" s="132"/>
      <c r="CI3222" s="132"/>
      <c r="CJ3222" s="132"/>
      <c r="CK3222" s="132"/>
      <c r="CL3222" s="132"/>
      <c r="CM3222" s="132"/>
      <c r="CN3222" s="132"/>
      <c r="CO3222" s="132"/>
      <c r="CP3222" s="132"/>
      <c r="CQ3222" s="132"/>
      <c r="CR3222" s="132"/>
      <c r="CS3222" s="132"/>
      <c r="CT3222" s="132"/>
      <c r="CU3222" s="132"/>
      <c r="CV3222" s="132"/>
      <c r="CW3222" s="132"/>
      <c r="CX3222" s="132"/>
      <c r="CY3222" s="132"/>
      <c r="CZ3222" s="132"/>
      <c r="DA3222" s="132"/>
      <c r="DB3222" s="132"/>
      <c r="DC3222" s="132"/>
      <c r="DD3222" s="132"/>
      <c r="DE3222" s="132"/>
      <c r="DF3222" s="132"/>
      <c r="DG3222" s="132"/>
      <c r="DH3222" s="132"/>
      <c r="DI3222" s="132"/>
      <c r="DJ3222" s="132"/>
      <c r="DK3222" s="132"/>
      <c r="DL3222" s="132"/>
      <c r="DM3222" s="132"/>
      <c r="DN3222" s="132"/>
      <c r="DO3222" s="132"/>
      <c r="DP3222" s="132"/>
      <c r="DQ3222" s="132"/>
      <c r="DR3222" s="132"/>
      <c r="DS3222" s="132"/>
      <c r="DT3222" s="132"/>
      <c r="DU3222" s="132"/>
      <c r="DV3222" s="132"/>
      <c r="DW3222" s="132"/>
      <c r="DX3222" s="132"/>
      <c r="DY3222" s="132"/>
      <c r="DZ3222" s="132"/>
      <c r="EA3222" s="132"/>
      <c r="EB3222" s="132"/>
      <c r="EC3222" s="132"/>
      <c r="ED3222" s="132"/>
      <c r="EE3222" s="132"/>
      <c r="EF3222" s="132"/>
      <c r="EG3222" s="132"/>
      <c r="EH3222" s="132"/>
      <c r="EI3222" s="132"/>
      <c r="EJ3222" s="132"/>
      <c r="EK3222" s="132"/>
      <c r="EL3222" s="132"/>
      <c r="EM3222" s="132"/>
      <c r="EN3222" s="132"/>
      <c r="EO3222" s="132"/>
      <c r="EP3222" s="132"/>
      <c r="EQ3222" s="132"/>
      <c r="ER3222" s="132"/>
      <c r="ES3222" s="132"/>
      <c r="ET3222" s="132"/>
      <c r="EU3222" s="132"/>
      <c r="EV3222" s="132"/>
      <c r="EW3222" s="132"/>
      <c r="EX3222" s="132"/>
      <c r="EY3222" s="132"/>
      <c r="EZ3222" s="132"/>
      <c r="FA3222" s="132"/>
      <c r="FB3222" s="132"/>
      <c r="FC3222" s="132"/>
      <c r="FD3222" s="132"/>
      <c r="FE3222" s="132"/>
      <c r="FF3222" s="132"/>
      <c r="FG3222" s="132"/>
      <c r="FH3222" s="132"/>
      <c r="FI3222" s="132"/>
      <c r="FJ3222" s="132"/>
      <c r="FK3222" s="132"/>
      <c r="FL3222" s="132"/>
      <c r="FM3222" s="132"/>
      <c r="FN3222" s="132"/>
      <c r="FO3222" s="132"/>
      <c r="FP3222" s="132"/>
      <c r="FQ3222" s="132"/>
      <c r="FR3222" s="132"/>
      <c r="FS3222" s="132"/>
      <c r="FT3222" s="132"/>
      <c r="FU3222" s="132"/>
      <c r="FV3222" s="132"/>
      <c r="FW3222" s="132"/>
      <c r="FX3222" s="132"/>
      <c r="FY3222" s="132"/>
      <c r="FZ3222" s="132"/>
      <c r="GA3222" s="132"/>
      <c r="GB3222" s="132"/>
      <c r="GC3222" s="132"/>
      <c r="GD3222" s="132"/>
      <c r="GE3222" s="132"/>
      <c r="GF3222" s="132"/>
      <c r="GG3222" s="132"/>
      <c r="GH3222" s="132"/>
      <c r="GI3222" s="132"/>
      <c r="GJ3222" s="132"/>
      <c r="GK3222" s="132"/>
      <c r="GL3222" s="132"/>
      <c r="GM3222" s="132"/>
      <c r="GN3222" s="132"/>
      <c r="GO3222" s="132"/>
      <c r="GP3222" s="132"/>
      <c r="GQ3222" s="132"/>
      <c r="GR3222" s="132"/>
      <c r="GS3222" s="132"/>
      <c r="GT3222" s="132"/>
      <c r="GU3222" s="132"/>
      <c r="GV3222" s="132"/>
      <c r="GW3222" s="132"/>
      <c r="GX3222" s="132"/>
      <c r="GY3222" s="132"/>
      <c r="GZ3222" s="132"/>
      <c r="HA3222" s="132"/>
      <c r="HB3222" s="132"/>
      <c r="HC3222" s="132"/>
      <c r="HD3222" s="132"/>
      <c r="HE3222" s="132"/>
      <c r="HF3222" s="132"/>
      <c r="HG3222" s="132"/>
      <c r="HH3222" s="132"/>
      <c r="HI3222" s="132"/>
      <c r="HJ3222" s="132"/>
      <c r="HK3222" s="132"/>
      <c r="HL3222" s="132"/>
      <c r="HM3222" s="132"/>
      <c r="HN3222" s="132"/>
      <c r="HO3222" s="132"/>
      <c r="HP3222" s="132"/>
      <c r="HQ3222" s="132"/>
      <c r="HR3222" s="132"/>
      <c r="HS3222" s="132"/>
      <c r="HT3222" s="132"/>
      <c r="HU3222" s="132"/>
      <c r="HV3222" s="132"/>
      <c r="HW3222" s="132"/>
      <c r="HX3222" s="132"/>
      <c r="HY3222" s="132"/>
      <c r="HZ3222" s="132"/>
      <c r="IA3222" s="132"/>
      <c r="IB3222" s="132"/>
      <c r="IC3222" s="132"/>
      <c r="ID3222" s="132"/>
      <c r="IE3222" s="132"/>
      <c r="IF3222" s="132"/>
      <c r="IG3222" s="132"/>
      <c r="IH3222" s="132"/>
      <c r="II3222" s="132"/>
      <c r="IJ3222" s="132"/>
      <c r="IK3222" s="132"/>
      <c r="IL3222" s="132"/>
      <c r="IM3222" s="132"/>
      <c r="IN3222" s="132"/>
      <c r="IO3222" s="132"/>
      <c r="IP3222" s="132"/>
      <c r="IQ3222" s="132"/>
      <c r="IR3222" s="132"/>
      <c r="IS3222" s="132"/>
      <c r="IT3222" s="132"/>
      <c r="IU3222" s="132"/>
      <c r="IV3222" s="132"/>
      <c r="IW3222" s="132"/>
      <c r="IX3222" s="132"/>
      <c r="IY3222" s="132"/>
      <c r="IZ3222" s="132"/>
      <c r="JA3222" s="132"/>
      <c r="JB3222" s="132"/>
      <c r="JC3222" s="132"/>
      <c r="JD3222" s="132"/>
      <c r="JE3222" s="132"/>
      <c r="JF3222" s="132"/>
      <c r="JG3222" s="132"/>
      <c r="JH3222" s="132"/>
      <c r="JI3222" s="132"/>
      <c r="JJ3222" s="132"/>
      <c r="JK3222" s="132"/>
      <c r="JL3222" s="132"/>
      <c r="JM3222" s="132"/>
      <c r="JN3222" s="132"/>
      <c r="JO3222" s="132"/>
      <c r="JP3222" s="132"/>
      <c r="JQ3222" s="132"/>
      <c r="JR3222" s="132"/>
      <c r="JS3222" s="132"/>
      <c r="JT3222" s="132"/>
      <c r="JU3222" s="132"/>
      <c r="JV3222" s="132"/>
      <c r="JW3222" s="132"/>
      <c r="JX3222" s="132"/>
      <c r="JY3222" s="132"/>
      <c r="JZ3222" s="132"/>
      <c r="KA3222" s="132"/>
      <c r="KB3222" s="132"/>
      <c r="KC3222" s="132"/>
      <c r="KD3222" s="132"/>
      <c r="KE3222" s="132"/>
      <c r="KF3222" s="132"/>
      <c r="KG3222" s="132"/>
      <c r="KH3222" s="132"/>
      <c r="KI3222" s="132"/>
      <c r="KJ3222" s="132"/>
      <c r="KK3222" s="132"/>
      <c r="KL3222" s="132"/>
      <c r="KM3222" s="132"/>
      <c r="KN3222" s="132"/>
      <c r="KO3222" s="132"/>
      <c r="KP3222" s="132"/>
      <c r="KQ3222" s="132"/>
      <c r="KR3222" s="132"/>
      <c r="KS3222" s="132"/>
      <c r="KT3222" s="132"/>
      <c r="KU3222" s="132"/>
      <c r="KV3222" s="132"/>
      <c r="KW3222" s="132"/>
      <c r="KX3222" s="132"/>
      <c r="KY3222" s="132"/>
      <c r="KZ3222" s="132"/>
      <c r="LA3222" s="132"/>
      <c r="LB3222" s="132"/>
      <c r="LC3222" s="132"/>
      <c r="LD3222" s="132"/>
      <c r="LE3222" s="132"/>
      <c r="LF3222" s="132"/>
      <c r="LG3222" s="132"/>
      <c r="LH3222" s="132"/>
      <c r="LI3222" s="132"/>
      <c r="LJ3222" s="132"/>
      <c r="LK3222" s="132"/>
      <c r="LL3222" s="132"/>
      <c r="LM3222" s="132"/>
      <c r="LN3222" s="132"/>
      <c r="LO3222" s="132"/>
      <c r="LP3222" s="132"/>
      <c r="LQ3222" s="132"/>
      <c r="LR3222" s="132"/>
      <c r="LS3222" s="132"/>
      <c r="LT3222" s="132"/>
      <c r="LU3222" s="132"/>
      <c r="LV3222" s="132"/>
      <c r="LW3222" s="132"/>
      <c r="LX3222" s="132"/>
      <c r="LY3222" s="132"/>
      <c r="LZ3222" s="132"/>
      <c r="MA3222" s="132"/>
      <c r="MB3222" s="132"/>
      <c r="MC3222" s="132"/>
      <c r="MD3222" s="132"/>
      <c r="ME3222" s="132"/>
      <c r="MF3222" s="132"/>
      <c r="MG3222" s="132"/>
      <c r="MH3222" s="132"/>
      <c r="MI3222" s="132"/>
      <c r="MJ3222" s="132"/>
      <c r="MK3222" s="132"/>
      <c r="ML3222" s="132"/>
      <c r="MM3222" s="132"/>
      <c r="MN3222" s="132"/>
      <c r="MO3222" s="132"/>
      <c r="MP3222" s="132"/>
      <c r="MQ3222" s="132"/>
      <c r="MR3222" s="132"/>
      <c r="MS3222" s="132"/>
      <c r="MT3222" s="132"/>
      <c r="MU3222" s="132"/>
      <c r="MV3222" s="132"/>
      <c r="MW3222" s="132"/>
      <c r="MX3222" s="132"/>
      <c r="MY3222" s="132"/>
      <c r="MZ3222" s="132"/>
      <c r="NA3222" s="132"/>
      <c r="NB3222" s="132"/>
      <c r="NC3222" s="132"/>
      <c r="ND3222" s="132"/>
      <c r="NE3222" s="132"/>
      <c r="NF3222" s="132"/>
      <c r="NG3222" s="132"/>
      <c r="NH3222" s="132"/>
      <c r="NI3222" s="132"/>
      <c r="NJ3222" s="132"/>
      <c r="NK3222" s="132"/>
      <c r="NL3222" s="132"/>
      <c r="NM3222" s="132"/>
      <c r="NN3222" s="132"/>
      <c r="NO3222" s="132"/>
      <c r="NP3222" s="132"/>
      <c r="NQ3222" s="132"/>
      <c r="NR3222" s="132"/>
      <c r="NS3222" s="132"/>
      <c r="NT3222" s="132"/>
      <c r="NU3222" s="132"/>
      <c r="NV3222" s="132"/>
      <c r="NW3222" s="132"/>
      <c r="NX3222" s="132"/>
      <c r="NY3222" s="132"/>
      <c r="NZ3222" s="132"/>
      <c r="OA3222" s="132"/>
      <c r="OB3222" s="132"/>
      <c r="OC3222" s="132"/>
      <c r="OD3222" s="132"/>
      <c r="OE3222" s="132"/>
      <c r="OF3222" s="132"/>
      <c r="OG3222" s="132"/>
      <c r="OH3222" s="132"/>
      <c r="OI3222" s="132"/>
      <c r="OJ3222" s="132"/>
      <c r="OK3222" s="132"/>
      <c r="OL3222" s="132"/>
      <c r="OM3222" s="132"/>
      <c r="ON3222" s="132"/>
      <c r="OO3222" s="132"/>
      <c r="OP3222" s="132"/>
      <c r="OQ3222" s="132"/>
      <c r="OR3222" s="132"/>
      <c r="OS3222" s="132"/>
      <c r="OT3222" s="132"/>
      <c r="OU3222" s="132"/>
      <c r="OV3222" s="132"/>
      <c r="OW3222" s="132"/>
      <c r="OX3222" s="132"/>
      <c r="OY3222" s="132"/>
      <c r="OZ3222" s="132"/>
      <c r="PA3222" s="132"/>
      <c r="PB3222" s="132"/>
      <c r="PC3222" s="132"/>
      <c r="PD3222" s="132"/>
      <c r="PE3222" s="132"/>
      <c r="PF3222" s="132"/>
      <c r="PG3222" s="132"/>
      <c r="PH3222" s="132"/>
      <c r="PI3222" s="132"/>
      <c r="PJ3222" s="132"/>
      <c r="PK3222" s="132"/>
      <c r="PL3222" s="132"/>
      <c r="PM3222" s="132"/>
      <c r="PN3222" s="132"/>
      <c r="PO3222" s="132"/>
      <c r="PP3222" s="132"/>
      <c r="PQ3222" s="132"/>
      <c r="PR3222" s="132"/>
      <c r="PS3222" s="132"/>
      <c r="PT3222" s="132"/>
      <c r="PU3222" s="132"/>
      <c r="PV3222" s="132"/>
      <c r="PW3222" s="132"/>
      <c r="PX3222" s="132"/>
      <c r="PY3222" s="132"/>
      <c r="PZ3222" s="132"/>
      <c r="QA3222" s="132"/>
      <c r="QB3222" s="132"/>
      <c r="QC3222" s="132"/>
      <c r="QD3222" s="132"/>
      <c r="QE3222" s="132"/>
      <c r="QF3222" s="132"/>
      <c r="QG3222" s="132"/>
      <c r="QH3222" s="132"/>
      <c r="QI3222" s="132"/>
      <c r="QJ3222" s="132"/>
      <c r="QK3222" s="132"/>
      <c r="QL3222" s="132"/>
      <c r="QM3222" s="132"/>
      <c r="QN3222" s="132"/>
      <c r="QO3222" s="132"/>
      <c r="QP3222" s="132"/>
      <c r="QQ3222" s="132"/>
      <c r="QR3222" s="132"/>
      <c r="QS3222" s="132"/>
      <c r="QT3222" s="132"/>
      <c r="QU3222" s="132"/>
      <c r="QV3222" s="132"/>
      <c r="QW3222" s="132"/>
      <c r="QX3222" s="132"/>
      <c r="QY3222" s="132"/>
      <c r="QZ3222" s="132"/>
      <c r="RA3222" s="132"/>
      <c r="RB3222" s="132"/>
      <c r="RC3222" s="132"/>
      <c r="RD3222" s="132"/>
      <c r="RE3222" s="132"/>
      <c r="RF3222" s="132"/>
      <c r="RG3222" s="132"/>
      <c r="RH3222" s="132"/>
      <c r="RI3222" s="132"/>
      <c r="RJ3222" s="132"/>
      <c r="RK3222" s="132"/>
      <c r="RL3222" s="132"/>
      <c r="RM3222" s="132"/>
      <c r="RN3222" s="132"/>
      <c r="RO3222" s="132"/>
      <c r="RP3222" s="132"/>
      <c r="RQ3222" s="132"/>
      <c r="RR3222" s="132"/>
      <c r="RS3222" s="132"/>
      <c r="RT3222" s="132"/>
      <c r="RU3222" s="132"/>
      <c r="RV3222" s="132"/>
      <c r="RW3222" s="132"/>
      <c r="RX3222" s="132"/>
      <c r="RY3222" s="132"/>
      <c r="RZ3222" s="132"/>
      <c r="SA3222" s="132"/>
      <c r="SB3222" s="132"/>
      <c r="SC3222" s="132"/>
      <c r="SD3222" s="132"/>
      <c r="SE3222" s="132"/>
      <c r="SF3222" s="132"/>
      <c r="SG3222" s="132"/>
      <c r="SH3222" s="132"/>
      <c r="SI3222" s="132"/>
      <c r="SJ3222" s="132"/>
      <c r="SK3222" s="132"/>
      <c r="SL3222" s="132"/>
      <c r="SM3222" s="132"/>
      <c r="SN3222" s="132"/>
      <c r="SO3222" s="132"/>
      <c r="SP3222" s="132"/>
      <c r="SQ3222" s="132"/>
      <c r="SR3222" s="132"/>
      <c r="SS3222" s="132"/>
      <c r="ST3222" s="132"/>
      <c r="SU3222" s="132"/>
      <c r="SV3222" s="132"/>
      <c r="SW3222" s="132"/>
      <c r="SX3222" s="132"/>
      <c r="SY3222" s="132"/>
      <c r="SZ3222" s="132"/>
      <c r="TA3222" s="132"/>
      <c r="TB3222" s="132"/>
      <c r="TC3222" s="132"/>
      <c r="TD3222" s="132"/>
      <c r="TE3222" s="132"/>
      <c r="TF3222" s="132"/>
      <c r="TG3222" s="132"/>
      <c r="TH3222" s="132"/>
      <c r="TI3222" s="132"/>
      <c r="TJ3222" s="132"/>
      <c r="TK3222" s="132"/>
      <c r="TL3222" s="132"/>
      <c r="TM3222" s="132"/>
      <c r="TN3222" s="132"/>
      <c r="TO3222" s="132"/>
      <c r="TP3222" s="132"/>
      <c r="TQ3222" s="132"/>
      <c r="TR3222" s="132"/>
      <c r="TS3222" s="132"/>
      <c r="TT3222" s="132"/>
      <c r="TU3222" s="132"/>
      <c r="TV3222" s="132"/>
      <c r="TW3222" s="132"/>
      <c r="TX3222" s="132"/>
      <c r="TY3222" s="132"/>
      <c r="TZ3222" s="132"/>
      <c r="UA3222" s="132"/>
      <c r="UB3222" s="132"/>
      <c r="UC3222" s="132"/>
      <c r="UD3222" s="132"/>
      <c r="UE3222" s="132"/>
      <c r="UF3222" s="132"/>
      <c r="UG3222" s="132"/>
      <c r="UH3222" s="132"/>
      <c r="UI3222" s="132"/>
      <c r="UJ3222" s="132"/>
      <c r="UK3222" s="132"/>
      <c r="UL3222" s="132"/>
      <c r="UM3222" s="132"/>
      <c r="UN3222" s="132"/>
      <c r="UO3222" s="132"/>
      <c r="UP3222" s="132"/>
      <c r="UQ3222" s="132"/>
      <c r="UR3222" s="132"/>
      <c r="US3222" s="132"/>
      <c r="UT3222" s="132"/>
      <c r="UU3222" s="132"/>
      <c r="UV3222" s="132"/>
      <c r="UW3222" s="132"/>
      <c r="UX3222" s="132"/>
      <c r="UY3222" s="132"/>
      <c r="UZ3222" s="132"/>
      <c r="VA3222" s="132"/>
      <c r="VB3222" s="132"/>
      <c r="VC3222" s="132"/>
      <c r="VD3222" s="132"/>
      <c r="VE3222" s="132"/>
      <c r="VF3222" s="132"/>
      <c r="VG3222" s="132"/>
      <c r="VH3222" s="132"/>
      <c r="VI3222" s="132"/>
      <c r="VJ3222" s="132"/>
      <c r="VK3222" s="132"/>
      <c r="VL3222" s="132"/>
      <c r="VM3222" s="132"/>
      <c r="VN3222" s="132"/>
      <c r="VO3222" s="132"/>
      <c r="VP3222" s="132"/>
      <c r="VQ3222" s="132"/>
      <c r="VR3222" s="132"/>
      <c r="VS3222" s="132"/>
      <c r="VT3222" s="132"/>
      <c r="VU3222" s="132"/>
      <c r="VV3222" s="132"/>
      <c r="VW3222" s="132"/>
      <c r="VX3222" s="132"/>
      <c r="VY3222" s="132"/>
      <c r="VZ3222" s="132"/>
      <c r="WA3222" s="132"/>
      <c r="WB3222" s="132"/>
      <c r="WC3222" s="132"/>
      <c r="WD3222" s="132"/>
      <c r="WE3222" s="132"/>
      <c r="WF3222" s="132"/>
      <c r="WG3222" s="132"/>
      <c r="WH3222" s="132"/>
      <c r="WI3222" s="132"/>
      <c r="WJ3222" s="132"/>
      <c r="WK3222" s="132"/>
      <c r="WL3222" s="132"/>
      <c r="WM3222" s="132"/>
      <c r="WN3222" s="132"/>
      <c r="WO3222" s="132"/>
      <c r="WP3222" s="132"/>
      <c r="WQ3222" s="132"/>
      <c r="WR3222" s="132"/>
      <c r="WS3222" s="132"/>
      <c r="WT3222" s="132"/>
      <c r="WU3222" s="132"/>
      <c r="WV3222" s="132"/>
      <c r="WW3222" s="132"/>
      <c r="WX3222" s="132"/>
      <c r="WY3222" s="132"/>
      <c r="WZ3222" s="132"/>
      <c r="XA3222" s="132"/>
      <c r="XB3222" s="132"/>
      <c r="XC3222" s="132"/>
      <c r="XD3222" s="132"/>
      <c r="XE3222" s="132"/>
      <c r="XF3222" s="132"/>
      <c r="XG3222" s="132"/>
      <c r="XH3222" s="132"/>
      <c r="XI3222" s="132"/>
      <c r="XJ3222" s="132"/>
      <c r="XK3222" s="132"/>
      <c r="XL3222" s="132"/>
      <c r="XM3222" s="132"/>
      <c r="XN3222" s="132"/>
      <c r="XO3222" s="132"/>
      <c r="XP3222" s="132"/>
      <c r="XQ3222" s="132"/>
      <c r="XR3222" s="132"/>
      <c r="XS3222" s="132"/>
      <c r="XT3222" s="132"/>
      <c r="XU3222" s="132"/>
      <c r="XV3222" s="132"/>
      <c r="XW3222" s="132"/>
      <c r="XX3222" s="132"/>
      <c r="XY3222" s="132"/>
      <c r="XZ3222" s="132"/>
      <c r="YA3222" s="132"/>
      <c r="YB3222" s="132"/>
      <c r="YC3222" s="132"/>
      <c r="YD3222" s="132"/>
      <c r="YE3222" s="132"/>
      <c r="YF3222" s="132"/>
      <c r="YG3222" s="132"/>
      <c r="YH3222" s="132"/>
      <c r="YI3222" s="132"/>
      <c r="YJ3222" s="132"/>
      <c r="YK3222" s="132"/>
      <c r="YL3222" s="132"/>
      <c r="YM3222" s="132"/>
      <c r="YN3222" s="132"/>
      <c r="YO3222" s="132"/>
      <c r="YP3222" s="132"/>
      <c r="YQ3222" s="132"/>
      <c r="YR3222" s="132"/>
      <c r="YS3222" s="132"/>
      <c r="YT3222" s="132"/>
      <c r="YU3222" s="132"/>
      <c r="YV3222" s="132"/>
      <c r="YW3222" s="132"/>
      <c r="YX3222" s="132"/>
      <c r="YY3222" s="132"/>
      <c r="YZ3222" s="132"/>
      <c r="ZA3222" s="132"/>
      <c r="ZB3222" s="132"/>
      <c r="ZC3222" s="132"/>
      <c r="ZD3222" s="132"/>
      <c r="ZE3222" s="132"/>
      <c r="ZF3222" s="132"/>
      <c r="ZG3222" s="132"/>
      <c r="ZH3222" s="132"/>
      <c r="ZI3222" s="132"/>
      <c r="ZJ3222" s="132"/>
      <c r="ZK3222" s="132"/>
      <c r="ZL3222" s="132"/>
      <c r="ZM3222" s="132"/>
      <c r="ZN3222" s="132"/>
      <c r="ZO3222" s="132"/>
      <c r="ZP3222" s="132"/>
      <c r="ZQ3222" s="132"/>
      <c r="ZR3222" s="132"/>
      <c r="ZS3222" s="132"/>
      <c r="ZT3222" s="132"/>
      <c r="ZU3222" s="132"/>
      <c r="ZV3222" s="132"/>
      <c r="ZW3222" s="132"/>
      <c r="ZX3222" s="132"/>
      <c r="ZY3222" s="132"/>
      <c r="ZZ3222" s="132"/>
      <c r="AAA3222" s="132"/>
      <c r="AAB3222" s="132"/>
      <c r="AAC3222" s="132"/>
      <c r="AAD3222" s="132"/>
      <c r="AAE3222" s="132"/>
      <c r="AAF3222" s="132"/>
      <c r="AAG3222" s="132"/>
      <c r="AAH3222" s="132"/>
      <c r="AAI3222" s="132"/>
      <c r="AAJ3222" s="132"/>
      <c r="AAK3222" s="132"/>
      <c r="AAL3222" s="132"/>
      <c r="AAM3222" s="132"/>
      <c r="AAN3222" s="132"/>
      <c r="AAO3222" s="132"/>
      <c r="AAP3222" s="132"/>
      <c r="AAQ3222" s="132"/>
      <c r="AAR3222" s="132"/>
      <c r="AAS3222" s="132"/>
      <c r="AAT3222" s="132"/>
      <c r="AAU3222" s="132"/>
      <c r="AAV3222" s="132"/>
      <c r="AAW3222" s="132"/>
      <c r="AAX3222" s="132"/>
      <c r="AAY3222" s="132"/>
      <c r="AAZ3222" s="132"/>
      <c r="ABA3222" s="132"/>
      <c r="ABB3222" s="132"/>
      <c r="ABC3222" s="132"/>
      <c r="ABD3222" s="132"/>
      <c r="ABE3222" s="132"/>
      <c r="ABF3222" s="132"/>
      <c r="ABG3222" s="132"/>
      <c r="ABH3222" s="132"/>
      <c r="ABI3222" s="132"/>
      <c r="ABJ3222" s="132"/>
      <c r="ABK3222" s="132"/>
      <c r="ABL3222" s="132"/>
      <c r="ABM3222" s="132"/>
      <c r="ABN3222" s="132"/>
      <c r="ABO3222" s="132"/>
      <c r="ABP3222" s="132"/>
      <c r="ABQ3222" s="132"/>
      <c r="ABR3222" s="132"/>
      <c r="ABS3222" s="132"/>
      <c r="ABT3222" s="132"/>
      <c r="ABU3222" s="132"/>
      <c r="ABV3222" s="132"/>
      <c r="ABW3222" s="132"/>
      <c r="ABX3222" s="132"/>
      <c r="ABY3222" s="132"/>
      <c r="ABZ3222" s="132"/>
      <c r="ACA3222" s="132"/>
      <c r="ACB3222" s="132"/>
      <c r="ACC3222" s="132"/>
      <c r="ACD3222" s="132"/>
      <c r="ACE3222" s="132"/>
      <c r="ACF3222" s="132"/>
      <c r="ACG3222" s="132"/>
      <c r="ACH3222" s="132"/>
      <c r="ACI3222" s="132"/>
      <c r="ACJ3222" s="132"/>
      <c r="ACK3222" s="132"/>
      <c r="ACL3222" s="132"/>
      <c r="ACM3222" s="132"/>
      <c r="ACN3222" s="132"/>
      <c r="ACO3222" s="132"/>
      <c r="ACP3222" s="132"/>
      <c r="ACQ3222" s="132"/>
      <c r="ACR3222" s="132"/>
      <c r="ACS3222" s="132"/>
      <c r="ACT3222" s="132"/>
      <c r="ACU3222" s="132"/>
      <c r="ACV3222" s="132"/>
      <c r="ACW3222" s="132"/>
      <c r="ACX3222" s="132"/>
      <c r="ACY3222" s="132"/>
      <c r="ACZ3222" s="132"/>
      <c r="ADA3222" s="132"/>
      <c r="ADB3222" s="132"/>
      <c r="ADC3222" s="132"/>
      <c r="ADD3222" s="132"/>
      <c r="ADE3222" s="132"/>
      <c r="ADF3222" s="132"/>
      <c r="ADG3222" s="132"/>
      <c r="ADH3222" s="132"/>
      <c r="ADI3222" s="132"/>
      <c r="ADJ3222" s="132"/>
      <c r="ADK3222" s="132"/>
      <c r="ADL3222" s="132"/>
      <c r="ADM3222" s="132"/>
      <c r="ADN3222" s="132"/>
      <c r="ADO3222" s="132"/>
      <c r="ADP3222" s="132"/>
      <c r="ADQ3222" s="132"/>
      <c r="ADR3222" s="132"/>
      <c r="ADS3222" s="132"/>
      <c r="ADT3222" s="132"/>
      <c r="ADU3222" s="132"/>
      <c r="ADV3222" s="132"/>
      <c r="ADW3222" s="132"/>
      <c r="ADX3222" s="132"/>
      <c r="ADY3222" s="132"/>
      <c r="ADZ3222" s="132"/>
      <c r="AEA3222" s="132"/>
      <c r="AEB3222" s="132"/>
      <c r="AEC3222" s="132"/>
      <c r="AED3222" s="132"/>
      <c r="AEE3222" s="132"/>
      <c r="AEF3222" s="132"/>
      <c r="AEG3222" s="132"/>
      <c r="AEH3222" s="132"/>
      <c r="AEI3222" s="132"/>
      <c r="AEJ3222" s="132"/>
      <c r="AEK3222" s="132"/>
      <c r="AEL3222" s="132"/>
      <c r="AEM3222" s="132"/>
      <c r="AEN3222" s="132"/>
      <c r="AEO3222" s="132"/>
      <c r="AEP3222" s="132"/>
      <c r="AEQ3222" s="132"/>
      <c r="AER3222" s="132"/>
      <c r="AES3222" s="132"/>
      <c r="AET3222" s="132"/>
      <c r="AEU3222" s="132"/>
      <c r="AEV3222" s="132"/>
      <c r="AEW3222" s="132"/>
      <c r="AEX3222" s="132"/>
      <c r="AEY3222" s="132"/>
      <c r="AEZ3222" s="132"/>
      <c r="AFA3222" s="132"/>
      <c r="AFB3222" s="132"/>
      <c r="AFC3222" s="132"/>
      <c r="AFD3222" s="132"/>
      <c r="AFE3222" s="132"/>
      <c r="AFF3222" s="132"/>
      <c r="AFG3222" s="132"/>
      <c r="AFH3222" s="132"/>
      <c r="AFI3222" s="132"/>
      <c r="AFJ3222" s="132"/>
      <c r="AFK3222" s="132"/>
      <c r="AFL3222" s="132"/>
      <c r="AFM3222" s="132"/>
      <c r="AFN3222" s="132"/>
      <c r="AFO3222" s="132"/>
      <c r="AFP3222" s="132"/>
      <c r="AFQ3222" s="132"/>
      <c r="AFR3222" s="132"/>
      <c r="AFS3222" s="132"/>
      <c r="AFT3222" s="132"/>
      <c r="AFU3222" s="132"/>
      <c r="AFV3222" s="132"/>
      <c r="AFW3222" s="132"/>
      <c r="AFX3222" s="132"/>
      <c r="AFY3222" s="132"/>
      <c r="AFZ3222" s="132"/>
      <c r="AGA3222" s="132"/>
      <c r="AGB3222" s="132"/>
      <c r="AGC3222" s="132"/>
      <c r="AGD3222" s="132"/>
      <c r="AGE3222" s="132"/>
      <c r="AGF3222" s="132"/>
      <c r="AGG3222" s="132"/>
      <c r="AGH3222" s="132"/>
      <c r="AGI3222" s="132"/>
      <c r="AGJ3222" s="132"/>
      <c r="AGK3222" s="132"/>
      <c r="AGL3222" s="132"/>
      <c r="AGM3222" s="132"/>
      <c r="AGN3222" s="132"/>
      <c r="AGO3222" s="132"/>
      <c r="AGP3222" s="132"/>
      <c r="AGQ3222" s="132"/>
      <c r="AGR3222" s="132"/>
      <c r="AGS3222" s="132"/>
      <c r="AGT3222" s="132"/>
      <c r="AGU3222" s="132"/>
      <c r="AGV3222" s="132"/>
      <c r="AGW3222" s="132"/>
      <c r="AGX3222" s="132"/>
      <c r="AGY3222" s="132"/>
      <c r="AGZ3222" s="132"/>
      <c r="AHA3222" s="132"/>
      <c r="AHB3222" s="132"/>
      <c r="AHC3222" s="132"/>
      <c r="AHD3222" s="132"/>
      <c r="AHE3222" s="132"/>
      <c r="AHF3222" s="132"/>
      <c r="AHG3222" s="132"/>
      <c r="AHH3222" s="132"/>
      <c r="AHI3222" s="132"/>
      <c r="AHJ3222" s="132"/>
      <c r="AHK3222" s="132"/>
      <c r="AHL3222" s="132"/>
      <c r="AHM3222" s="132"/>
      <c r="AHN3222" s="132"/>
      <c r="AHO3222" s="132"/>
      <c r="AHP3222" s="132"/>
      <c r="AHQ3222" s="132"/>
      <c r="AHR3222" s="132"/>
      <c r="AHS3222" s="132"/>
      <c r="AHT3222" s="132"/>
      <c r="AHU3222" s="132"/>
      <c r="AHV3222" s="132"/>
      <c r="AHW3222" s="132"/>
      <c r="AHX3222" s="132"/>
      <c r="AHY3222" s="132"/>
      <c r="AHZ3222" s="132"/>
      <c r="AIA3222" s="132"/>
      <c r="AIB3222" s="132"/>
      <c r="AIC3222" s="132"/>
      <c r="AID3222" s="132"/>
      <c r="AIE3222" s="132"/>
      <c r="AIF3222" s="132"/>
      <c r="AIG3222" s="132"/>
      <c r="AIH3222" s="132"/>
      <c r="AII3222" s="132"/>
      <c r="AIJ3222" s="132"/>
      <c r="AIK3222" s="132"/>
      <c r="AIL3222" s="132"/>
      <c r="AIM3222" s="132"/>
      <c r="AIN3222" s="132"/>
      <c r="AIO3222" s="132"/>
      <c r="AIP3222" s="132"/>
      <c r="AIQ3222" s="132"/>
      <c r="AIR3222" s="132"/>
      <c r="AIS3222" s="132"/>
      <c r="AIT3222" s="132"/>
      <c r="AIU3222" s="132"/>
      <c r="AIV3222" s="132"/>
      <c r="AIW3222" s="132"/>
      <c r="AIX3222" s="132"/>
      <c r="AIY3222" s="132"/>
      <c r="AIZ3222" s="132"/>
      <c r="AJA3222" s="132"/>
      <c r="AJB3222" s="132"/>
      <c r="AJC3222" s="132"/>
      <c r="AJD3222" s="132"/>
      <c r="AJE3222" s="132"/>
      <c r="AJF3222" s="132"/>
      <c r="AJG3222" s="132"/>
      <c r="AJH3222" s="132"/>
      <c r="AJI3222" s="132"/>
      <c r="AJJ3222" s="132"/>
      <c r="AJK3222" s="132"/>
      <c r="AJL3222" s="132"/>
      <c r="AJM3222" s="132"/>
      <c r="AJN3222" s="132"/>
      <c r="AJO3222" s="132"/>
      <c r="AJP3222" s="132"/>
      <c r="AJQ3222" s="132"/>
      <c r="AJR3222" s="132"/>
      <c r="AJS3222" s="132"/>
      <c r="AJT3222" s="132"/>
      <c r="AJU3222" s="132"/>
      <c r="AJV3222" s="132"/>
      <c r="AJW3222" s="132"/>
      <c r="AJX3222" s="132"/>
      <c r="AJY3222" s="132"/>
      <c r="AJZ3222" s="132"/>
      <c r="AKA3222" s="132"/>
      <c r="AKB3222" s="132"/>
      <c r="AKC3222" s="132"/>
      <c r="AKD3222" s="132"/>
      <c r="AKE3222" s="132"/>
      <c r="AKF3222" s="132"/>
      <c r="AKG3222" s="132"/>
      <c r="AKH3222" s="132"/>
      <c r="AKI3222" s="132"/>
      <c r="AKJ3222" s="132"/>
      <c r="AKK3222" s="132"/>
      <c r="AKL3222" s="132"/>
      <c r="AKM3222" s="132"/>
      <c r="AKN3222" s="132"/>
      <c r="AKO3222" s="132"/>
      <c r="AKP3222" s="132"/>
      <c r="AKQ3222" s="132"/>
      <c r="AKR3222" s="132"/>
      <c r="AKS3222" s="132"/>
      <c r="AKT3222" s="132"/>
      <c r="AKU3222" s="132"/>
      <c r="AKV3222" s="132"/>
      <c r="AKW3222" s="132"/>
      <c r="AKX3222" s="132"/>
      <c r="AKY3222" s="132"/>
      <c r="AKZ3222" s="132"/>
      <c r="ALA3222" s="132"/>
      <c r="ALB3222" s="132"/>
      <c r="ALC3222" s="132"/>
      <c r="ALD3222" s="132"/>
      <c r="ALE3222" s="132"/>
      <c r="ALF3222" s="132"/>
      <c r="ALG3222" s="132"/>
      <c r="ALH3222" s="132"/>
      <c r="ALI3222" s="132"/>
      <c r="ALJ3222" s="132"/>
      <c r="ALK3222" s="132"/>
      <c r="ALL3222" s="132"/>
      <c r="ALM3222" s="132"/>
      <c r="ALN3222" s="132"/>
      <c r="ALO3222" s="132"/>
      <c r="ALP3222" s="132"/>
      <c r="ALQ3222" s="132"/>
      <c r="ALR3222" s="132"/>
      <c r="ALS3222" s="132"/>
      <c r="ALT3222" s="132"/>
      <c r="ALU3222" s="132"/>
      <c r="ALV3222" s="132"/>
      <c r="ALW3222" s="132"/>
      <c r="ALX3222" s="132"/>
      <c r="ALY3222" s="132"/>
      <c r="ALZ3222" s="132"/>
      <c r="AMA3222" s="132"/>
      <c r="AMB3222" s="132"/>
      <c r="AMC3222" s="132"/>
      <c r="AMD3222" s="132"/>
      <c r="AME3222" s="132"/>
      <c r="AMF3222" s="132"/>
      <c r="AMG3222" s="132"/>
      <c r="AMH3222" s="132"/>
      <c r="AMI3222" s="132"/>
      <c r="AMJ3222" s="132"/>
      <c r="AMK3222" s="132"/>
      <c r="AML3222" s="132"/>
      <c r="AMM3222" s="132"/>
      <c r="AMN3222" s="132"/>
      <c r="AMO3222" s="132"/>
      <c r="AMP3222" s="132"/>
      <c r="AMQ3222" s="132"/>
      <c r="AMR3222" s="132"/>
      <c r="AMS3222" s="132"/>
      <c r="AMT3222" s="132"/>
      <c r="AMU3222" s="132"/>
      <c r="AMV3222" s="132"/>
      <c r="AMW3222" s="132"/>
      <c r="AMX3222" s="132"/>
      <c r="AMY3222" s="132"/>
      <c r="AMZ3222" s="132"/>
      <c r="ANA3222" s="132"/>
      <c r="ANB3222" s="132"/>
      <c r="ANC3222" s="132"/>
      <c r="AND3222" s="132"/>
      <c r="ANE3222" s="132"/>
      <c r="ANF3222" s="132"/>
      <c r="ANG3222" s="132"/>
      <c r="ANH3222" s="132"/>
      <c r="ANI3222" s="132"/>
      <c r="ANJ3222" s="132"/>
      <c r="ANK3222" s="132"/>
      <c r="ANL3222" s="132"/>
      <c r="ANM3222" s="132"/>
      <c r="ANN3222" s="132"/>
      <c r="ANO3222" s="132"/>
      <c r="ANP3222" s="132"/>
      <c r="ANQ3222" s="132"/>
      <c r="ANR3222" s="132"/>
      <c r="ANS3222" s="132"/>
      <c r="ANT3222" s="132"/>
      <c r="ANU3222" s="132"/>
      <c r="ANV3222" s="132"/>
      <c r="ANW3222" s="132"/>
      <c r="ANX3222" s="132"/>
      <c r="ANY3222" s="132"/>
      <c r="ANZ3222" s="132"/>
      <c r="AOA3222" s="132"/>
      <c r="AOB3222" s="132"/>
      <c r="AOC3222" s="132"/>
      <c r="AOD3222" s="132"/>
      <c r="AOE3222" s="132"/>
      <c r="AOF3222" s="132"/>
      <c r="AOG3222" s="132"/>
      <c r="AOH3222" s="132"/>
      <c r="AOI3222" s="132"/>
      <c r="AOJ3222" s="132"/>
      <c r="AOK3222" s="132"/>
      <c r="AOL3222" s="132"/>
      <c r="AOM3222" s="132"/>
      <c r="AON3222" s="132"/>
      <c r="AOO3222" s="132"/>
      <c r="AOP3222" s="132"/>
      <c r="AOQ3222" s="132"/>
      <c r="AOR3222" s="132"/>
      <c r="AOS3222" s="132"/>
      <c r="AOT3222" s="132"/>
      <c r="AOU3222" s="132"/>
      <c r="AOV3222" s="132"/>
      <c r="AOW3222" s="132"/>
      <c r="AOX3222" s="132"/>
      <c r="AOY3222" s="132"/>
      <c r="AOZ3222" s="132"/>
      <c r="APA3222" s="132"/>
      <c r="APB3222" s="132"/>
      <c r="APC3222" s="132"/>
      <c r="APD3222" s="132"/>
      <c r="APE3222" s="132"/>
      <c r="APF3222" s="132"/>
      <c r="APG3222" s="132"/>
      <c r="APH3222" s="132"/>
      <c r="API3222" s="132"/>
      <c r="APJ3222" s="132"/>
      <c r="APK3222" s="132"/>
      <c r="APL3222" s="132"/>
      <c r="APM3222" s="132"/>
      <c r="APN3222" s="132"/>
      <c r="APO3222" s="132"/>
      <c r="APP3222" s="132"/>
      <c r="APQ3222" s="132"/>
      <c r="APR3222" s="132"/>
      <c r="APS3222" s="132"/>
      <c r="APT3222" s="132"/>
      <c r="APU3222" s="132"/>
      <c r="APV3222" s="132"/>
      <c r="APW3222" s="132"/>
      <c r="APX3222" s="132"/>
      <c r="APY3222" s="132"/>
      <c r="APZ3222" s="132"/>
      <c r="AQA3222" s="132"/>
      <c r="AQB3222" s="132"/>
      <c r="AQC3222" s="132"/>
      <c r="AQD3222" s="132"/>
      <c r="AQE3222" s="132"/>
      <c r="AQF3222" s="132"/>
      <c r="AQG3222" s="132"/>
      <c r="AQH3222" s="132"/>
      <c r="AQI3222" s="132"/>
      <c r="AQJ3222" s="132"/>
      <c r="AQK3222" s="132"/>
      <c r="AQL3222" s="132"/>
      <c r="AQM3222" s="132"/>
      <c r="AQN3222" s="132"/>
      <c r="AQO3222" s="132"/>
      <c r="AQP3222" s="132"/>
      <c r="AQQ3222" s="132"/>
      <c r="AQR3222" s="132"/>
      <c r="AQS3222" s="132"/>
      <c r="AQT3222" s="132"/>
      <c r="AQU3222" s="132"/>
      <c r="AQV3222" s="132"/>
      <c r="AQW3222" s="132"/>
      <c r="AQX3222" s="132"/>
      <c r="AQY3222" s="132"/>
      <c r="AQZ3222" s="132"/>
      <c r="ARA3222" s="132"/>
      <c r="ARB3222" s="132"/>
      <c r="ARC3222" s="132"/>
      <c r="ARD3222" s="132"/>
      <c r="ARE3222" s="132"/>
      <c r="ARF3222" s="132"/>
      <c r="ARG3222" s="132"/>
      <c r="ARH3222" s="132"/>
      <c r="ARI3222" s="132"/>
      <c r="ARJ3222" s="132"/>
      <c r="ARK3222" s="132"/>
      <c r="ARL3222" s="132"/>
      <c r="ARM3222" s="132"/>
      <c r="ARN3222" s="132"/>
      <c r="ARO3222" s="132"/>
      <c r="ARP3222" s="132"/>
      <c r="ARQ3222" s="132"/>
      <c r="ARR3222" s="132"/>
      <c r="ARS3222" s="132"/>
      <c r="ART3222" s="132"/>
      <c r="ARU3222" s="132"/>
      <c r="ARV3222" s="132"/>
      <c r="ARW3222" s="132"/>
      <c r="ARX3222" s="132"/>
      <c r="ARY3222" s="132"/>
      <c r="ARZ3222" s="132"/>
      <c r="ASA3222" s="132"/>
      <c r="ASB3222" s="132"/>
      <c r="ASC3222" s="132"/>
      <c r="ASD3222" s="132"/>
      <c r="ASE3222" s="132"/>
      <c r="ASF3222" s="132"/>
      <c r="ASG3222" s="132"/>
      <c r="ASH3222" s="132"/>
      <c r="ASI3222" s="132"/>
      <c r="ASJ3222" s="132"/>
      <c r="ASK3222" s="132"/>
      <c r="ASL3222" s="132"/>
      <c r="ASM3222" s="132"/>
      <c r="ASN3222" s="132"/>
      <c r="ASO3222" s="132"/>
      <c r="ASP3222" s="132"/>
      <c r="ASQ3222" s="132"/>
      <c r="ASR3222" s="132"/>
      <c r="ASS3222" s="132"/>
      <c r="AST3222" s="132"/>
      <c r="ASU3222" s="132"/>
      <c r="ASV3222" s="132"/>
      <c r="ASW3222" s="132"/>
      <c r="ASX3222" s="132"/>
      <c r="ASY3222" s="132"/>
      <c r="ASZ3222" s="132"/>
      <c r="ATA3222" s="132"/>
      <c r="ATB3222" s="132"/>
      <c r="ATC3222" s="132"/>
      <c r="ATD3222" s="132"/>
      <c r="ATE3222" s="132"/>
      <c r="ATF3222" s="132"/>
      <c r="ATG3222" s="132"/>
      <c r="ATH3222" s="132"/>
      <c r="ATI3222" s="132"/>
      <c r="ATJ3222" s="132"/>
      <c r="ATK3222" s="132"/>
      <c r="ATL3222" s="132"/>
      <c r="ATM3222" s="132"/>
      <c r="ATN3222" s="132"/>
      <c r="ATO3222" s="132"/>
      <c r="ATP3222" s="132"/>
      <c r="ATQ3222" s="132"/>
      <c r="ATR3222" s="132"/>
      <c r="ATS3222" s="132"/>
      <c r="ATT3222" s="132"/>
      <c r="ATU3222" s="132"/>
      <c r="ATV3222" s="132"/>
      <c r="ATW3222" s="132"/>
      <c r="ATX3222" s="132"/>
      <c r="ATY3222" s="132"/>
      <c r="ATZ3222" s="132"/>
      <c r="AUA3222" s="132"/>
      <c r="AUB3222" s="132"/>
      <c r="AUC3222" s="132"/>
      <c r="AUD3222" s="132"/>
      <c r="AUE3222" s="132"/>
      <c r="AUF3222" s="132"/>
      <c r="AUG3222" s="132"/>
      <c r="AUH3222" s="132"/>
      <c r="AUI3222" s="132"/>
      <c r="AUJ3222" s="132"/>
      <c r="AUK3222" s="132"/>
      <c r="AUL3222" s="132"/>
      <c r="AUM3222" s="132"/>
      <c r="AUN3222" s="132"/>
      <c r="AUO3222" s="132"/>
      <c r="AUP3222" s="132"/>
      <c r="AUQ3222" s="132"/>
      <c r="AUR3222" s="132"/>
      <c r="AUS3222" s="132"/>
      <c r="AUT3222" s="132"/>
      <c r="AUU3222" s="132"/>
      <c r="AUV3222" s="132"/>
      <c r="AUW3222" s="132"/>
      <c r="AUX3222" s="132"/>
      <c r="AUY3222" s="132"/>
      <c r="AUZ3222" s="132"/>
      <c r="AVA3222" s="132"/>
      <c r="AVB3222" s="132"/>
      <c r="AVC3222" s="132"/>
      <c r="AVD3222" s="132"/>
      <c r="AVE3222" s="132"/>
      <c r="AVF3222" s="132"/>
      <c r="AVG3222" s="132"/>
      <c r="AVH3222" s="132"/>
      <c r="AVI3222" s="132"/>
      <c r="AVJ3222" s="132"/>
      <c r="AVK3222" s="132"/>
      <c r="AVL3222" s="132"/>
      <c r="AVM3222" s="132"/>
      <c r="AVN3222" s="132"/>
      <c r="AVO3222" s="132"/>
      <c r="AVP3222" s="132"/>
      <c r="AVQ3222" s="132"/>
      <c r="AVR3222" s="132"/>
      <c r="AVS3222" s="132"/>
      <c r="AVT3222" s="132"/>
      <c r="AVU3222" s="132"/>
      <c r="AVV3222" s="132"/>
      <c r="AVW3222" s="132"/>
      <c r="AVX3222" s="132"/>
      <c r="AVY3222" s="132"/>
      <c r="AVZ3222" s="132"/>
      <c r="AWA3222" s="132"/>
      <c r="AWB3222" s="132"/>
      <c r="AWC3222" s="132"/>
      <c r="AWD3222" s="132"/>
      <c r="AWE3222" s="132"/>
      <c r="AWF3222" s="132"/>
      <c r="AWG3222" s="132"/>
      <c r="AWH3222" s="132"/>
      <c r="AWI3222" s="132"/>
      <c r="AWJ3222" s="132"/>
      <c r="AWK3222" s="132"/>
      <c r="AWL3222" s="132"/>
      <c r="AWM3222" s="132"/>
      <c r="AWN3222" s="132"/>
      <c r="AWO3222" s="132"/>
      <c r="AWP3222" s="132"/>
      <c r="AWQ3222" s="132"/>
      <c r="AWR3222" s="132"/>
      <c r="AWS3222" s="132"/>
      <c r="AWT3222" s="132"/>
      <c r="AWU3222" s="132"/>
      <c r="AWV3222" s="132"/>
      <c r="AWW3222" s="132"/>
      <c r="AWX3222" s="132"/>
      <c r="AWY3222" s="132"/>
      <c r="AWZ3222" s="132"/>
      <c r="AXA3222" s="132"/>
      <c r="AXB3222" s="132"/>
      <c r="AXC3222" s="132"/>
      <c r="AXD3222" s="132"/>
      <c r="AXE3222" s="132"/>
      <c r="AXF3222" s="132"/>
      <c r="AXG3222" s="132"/>
      <c r="AXH3222" s="132"/>
      <c r="AXI3222" s="132"/>
      <c r="AXJ3222" s="132"/>
      <c r="AXK3222" s="132"/>
      <c r="AXL3222" s="132"/>
      <c r="AXM3222" s="132"/>
      <c r="AXN3222" s="132"/>
      <c r="AXO3222" s="132"/>
      <c r="AXP3222" s="132"/>
      <c r="AXQ3222" s="132"/>
      <c r="AXR3222" s="132"/>
      <c r="AXS3222" s="132"/>
      <c r="AXT3222" s="132"/>
      <c r="AXU3222" s="132"/>
      <c r="AXV3222" s="132"/>
      <c r="AXW3222" s="132"/>
      <c r="AXX3222" s="132"/>
      <c r="AXY3222" s="132"/>
      <c r="AXZ3222" s="132"/>
      <c r="AYA3222" s="132"/>
      <c r="AYB3222" s="132"/>
      <c r="AYC3222" s="132"/>
      <c r="AYD3222" s="132"/>
      <c r="AYE3222" s="132"/>
      <c r="AYF3222" s="132"/>
      <c r="AYG3222" s="132"/>
      <c r="AYH3222" s="132"/>
      <c r="AYI3222" s="132"/>
      <c r="AYJ3222" s="132"/>
      <c r="AYK3222" s="132"/>
      <c r="AYL3222" s="132"/>
      <c r="AYM3222" s="132"/>
      <c r="AYN3222" s="132"/>
      <c r="AYO3222" s="132"/>
      <c r="AYP3222" s="132"/>
      <c r="AYQ3222" s="132"/>
      <c r="AYR3222" s="132"/>
      <c r="AYS3222" s="132"/>
      <c r="AYT3222" s="132"/>
      <c r="AYU3222" s="132"/>
      <c r="AYV3222" s="132"/>
      <c r="AYW3222" s="132"/>
      <c r="AYX3222" s="132"/>
      <c r="AYY3222" s="132"/>
      <c r="AYZ3222" s="132"/>
      <c r="AZA3222" s="132"/>
      <c r="AZB3222" s="132"/>
      <c r="AZC3222" s="132"/>
      <c r="AZD3222" s="132"/>
      <c r="AZE3222" s="132"/>
      <c r="AZF3222" s="132"/>
      <c r="AZG3222" s="132"/>
      <c r="AZH3222" s="132"/>
      <c r="AZI3222" s="132"/>
      <c r="AZJ3222" s="132"/>
      <c r="AZK3222" s="132"/>
      <c r="AZL3222" s="132"/>
      <c r="AZM3222" s="132"/>
      <c r="AZN3222" s="132"/>
      <c r="AZO3222" s="132"/>
      <c r="AZP3222" s="132"/>
      <c r="AZQ3222" s="132"/>
      <c r="AZR3222" s="132"/>
      <c r="AZS3222" s="132"/>
      <c r="AZT3222" s="132"/>
      <c r="AZU3222" s="132"/>
      <c r="AZV3222" s="132"/>
      <c r="AZW3222" s="132"/>
      <c r="AZX3222" s="132"/>
      <c r="AZY3222" s="132"/>
      <c r="AZZ3222" s="132"/>
      <c r="BAA3222" s="132"/>
      <c r="BAB3222" s="132"/>
      <c r="BAC3222" s="132"/>
      <c r="BAD3222" s="132"/>
      <c r="BAE3222" s="132"/>
      <c r="BAF3222" s="132"/>
      <c r="BAG3222" s="132"/>
      <c r="BAH3222" s="132"/>
      <c r="BAI3222" s="132"/>
      <c r="BAJ3222" s="132"/>
      <c r="BAK3222" s="132"/>
      <c r="BAL3222" s="132"/>
      <c r="BAM3222" s="132"/>
      <c r="BAN3222" s="132"/>
      <c r="BAO3222" s="132"/>
      <c r="BAP3222" s="132"/>
      <c r="BAQ3222" s="132"/>
      <c r="BAR3222" s="132"/>
      <c r="BAS3222" s="132"/>
      <c r="BAT3222" s="132"/>
      <c r="BAU3222" s="132"/>
      <c r="BAV3222" s="132"/>
      <c r="BAW3222" s="132"/>
      <c r="BAX3222" s="132"/>
      <c r="BAY3222" s="132"/>
      <c r="BAZ3222" s="132"/>
      <c r="BBA3222" s="132"/>
      <c r="BBB3222" s="132"/>
      <c r="BBC3222" s="132"/>
      <c r="BBD3222" s="132"/>
      <c r="BBE3222" s="132"/>
      <c r="BBF3222" s="132"/>
      <c r="BBG3222" s="132"/>
      <c r="BBH3222" s="132"/>
      <c r="BBI3222" s="132"/>
      <c r="BBJ3222" s="132"/>
      <c r="BBK3222" s="132"/>
      <c r="BBL3222" s="132"/>
      <c r="BBM3222" s="132"/>
      <c r="BBN3222" s="132"/>
      <c r="BBO3222" s="132"/>
      <c r="BBP3222" s="132"/>
      <c r="BBQ3222" s="132"/>
      <c r="BBR3222" s="132"/>
      <c r="BBS3222" s="132"/>
      <c r="BBT3222" s="132"/>
      <c r="BBU3222" s="132"/>
      <c r="BBV3222" s="132"/>
      <c r="BBW3222" s="132"/>
      <c r="BBX3222" s="132"/>
      <c r="BBY3222" s="132"/>
      <c r="BBZ3222" s="132"/>
      <c r="BCA3222" s="132"/>
      <c r="BCB3222" s="132"/>
      <c r="BCC3222" s="132"/>
      <c r="BCD3222" s="132"/>
      <c r="BCE3222" s="132"/>
      <c r="BCF3222" s="132"/>
      <c r="BCG3222" s="132"/>
      <c r="BCH3222" s="132"/>
      <c r="BCI3222" s="132"/>
      <c r="BCJ3222" s="132"/>
      <c r="BCK3222" s="132"/>
      <c r="BCL3222" s="132"/>
      <c r="BCM3222" s="132"/>
      <c r="BCN3222" s="132"/>
      <c r="BCO3222" s="132"/>
      <c r="BCP3222" s="132"/>
      <c r="BCQ3222" s="132"/>
      <c r="BCR3222" s="132"/>
      <c r="BCS3222" s="132"/>
      <c r="BCT3222" s="132"/>
      <c r="BCU3222" s="132"/>
      <c r="BCV3222" s="132"/>
      <c r="BCW3222" s="132"/>
      <c r="BCX3222" s="132"/>
      <c r="BCY3222" s="132"/>
      <c r="BCZ3222" s="132"/>
      <c r="BDA3222" s="132"/>
      <c r="BDB3222" s="132"/>
      <c r="BDC3222" s="132"/>
      <c r="BDD3222" s="132"/>
      <c r="BDE3222" s="132"/>
      <c r="BDF3222" s="132"/>
      <c r="BDG3222" s="132"/>
      <c r="BDH3222" s="132"/>
      <c r="BDI3222" s="132"/>
      <c r="BDJ3222" s="132"/>
      <c r="BDK3222" s="132"/>
      <c r="BDL3222" s="132"/>
      <c r="BDM3222" s="132"/>
      <c r="BDN3222" s="132"/>
      <c r="BDO3222" s="132"/>
      <c r="BDP3222" s="132"/>
      <c r="BDQ3222" s="132"/>
      <c r="BDR3222" s="132"/>
      <c r="BDS3222" s="132"/>
      <c r="BDT3222" s="132"/>
      <c r="BDU3222" s="132"/>
      <c r="BDV3222" s="132"/>
      <c r="BDW3222" s="132"/>
      <c r="BDX3222" s="132"/>
      <c r="BDY3222" s="132"/>
      <c r="BDZ3222" s="132"/>
      <c r="BEA3222" s="132"/>
      <c r="BEB3222" s="132"/>
      <c r="BEC3222" s="132"/>
      <c r="BED3222" s="132"/>
      <c r="BEE3222" s="132"/>
      <c r="BEF3222" s="132"/>
      <c r="BEG3222" s="132"/>
      <c r="BEH3222" s="132"/>
      <c r="BEI3222" s="132"/>
      <c r="BEJ3222" s="132"/>
      <c r="BEK3222" s="132"/>
      <c r="BEL3222" s="132"/>
      <c r="BEM3222" s="132"/>
      <c r="BEN3222" s="132"/>
      <c r="BEO3222" s="132"/>
      <c r="BEP3222" s="132"/>
      <c r="BEQ3222" s="132"/>
      <c r="BER3222" s="132"/>
      <c r="BES3222" s="132"/>
      <c r="BET3222" s="132"/>
      <c r="BEU3222" s="132"/>
      <c r="BEV3222" s="132"/>
      <c r="BEW3222" s="132"/>
      <c r="BEX3222" s="132"/>
      <c r="BEY3222" s="132"/>
      <c r="BEZ3222" s="132"/>
      <c r="BFA3222" s="132"/>
      <c r="BFB3222" s="132"/>
      <c r="BFC3222" s="132"/>
      <c r="BFD3222" s="132"/>
      <c r="BFE3222" s="132"/>
      <c r="BFF3222" s="132"/>
      <c r="BFG3222" s="132"/>
      <c r="BFH3222" s="132"/>
      <c r="BFI3222" s="132"/>
      <c r="BFJ3222" s="132"/>
      <c r="BFK3222" s="132"/>
      <c r="BFL3222" s="132"/>
      <c r="BFM3222" s="132"/>
      <c r="BFN3222" s="132"/>
      <c r="BFO3222" s="132"/>
      <c r="BFP3222" s="132"/>
      <c r="BFQ3222" s="132"/>
      <c r="BFR3222" s="132"/>
      <c r="BFS3222" s="132"/>
      <c r="BFT3222" s="132"/>
      <c r="BFU3222" s="132"/>
      <c r="BFV3222" s="132"/>
      <c r="BFW3222" s="132"/>
      <c r="BFX3222" s="132"/>
      <c r="BFY3222" s="132"/>
      <c r="BFZ3222" s="132"/>
      <c r="BGA3222" s="132"/>
      <c r="BGB3222" s="132"/>
      <c r="BGC3222" s="132"/>
      <c r="BGD3222" s="132"/>
      <c r="BGE3222" s="132"/>
      <c r="BGF3222" s="132"/>
      <c r="BGG3222" s="132"/>
      <c r="BGH3222" s="132"/>
      <c r="BGI3222" s="132"/>
      <c r="BGJ3222" s="132"/>
      <c r="BGK3222" s="132"/>
      <c r="BGL3222" s="132"/>
      <c r="BGM3222" s="132"/>
      <c r="BGN3222" s="132"/>
      <c r="BGO3222" s="132"/>
      <c r="BGP3222" s="132"/>
      <c r="BGQ3222" s="132"/>
      <c r="BGR3222" s="132"/>
      <c r="BGS3222" s="132"/>
      <c r="BGT3222" s="132"/>
      <c r="BGU3222" s="132"/>
      <c r="BGV3222" s="132"/>
      <c r="BGW3222" s="132"/>
      <c r="BGX3222" s="132"/>
      <c r="BGY3222" s="132"/>
      <c r="BGZ3222" s="132"/>
      <c r="BHA3222" s="132"/>
      <c r="BHB3222" s="132"/>
      <c r="BHC3222" s="132"/>
      <c r="BHD3222" s="132"/>
      <c r="BHE3222" s="132"/>
      <c r="BHF3222" s="132"/>
      <c r="BHG3222" s="132"/>
      <c r="BHH3222" s="132"/>
      <c r="BHI3222" s="132"/>
      <c r="BHJ3222" s="132"/>
      <c r="BHK3222" s="132"/>
      <c r="BHL3222" s="132"/>
      <c r="BHM3222" s="132"/>
      <c r="BHN3222" s="132"/>
      <c r="BHO3222" s="132"/>
      <c r="BHP3222" s="132"/>
      <c r="BHQ3222" s="132"/>
      <c r="BHR3222" s="132"/>
      <c r="BHS3222" s="132"/>
      <c r="BHT3222" s="132"/>
      <c r="BHU3222" s="132"/>
      <c r="BHV3222" s="132"/>
      <c r="BHW3222" s="132"/>
      <c r="BHX3222" s="132"/>
      <c r="BHY3222" s="132"/>
      <c r="BHZ3222" s="132"/>
      <c r="BIA3222" s="132"/>
      <c r="BIB3222" s="132"/>
      <c r="BIC3222" s="132"/>
      <c r="BID3222" s="132"/>
      <c r="BIE3222" s="132"/>
      <c r="BIF3222" s="132"/>
      <c r="BIG3222" s="132"/>
      <c r="BIH3222" s="132"/>
      <c r="BII3222" s="132"/>
      <c r="BIJ3222" s="132"/>
      <c r="BIK3222" s="132"/>
      <c r="BIL3222" s="132"/>
      <c r="BIM3222" s="132"/>
      <c r="BIN3222" s="132"/>
      <c r="BIO3222" s="132"/>
      <c r="BIP3222" s="132"/>
      <c r="BIQ3222" s="132"/>
      <c r="BIR3222" s="132"/>
      <c r="BIS3222" s="132"/>
      <c r="BIT3222" s="132"/>
      <c r="BIU3222" s="132"/>
      <c r="BIV3222" s="132"/>
      <c r="BIW3222" s="132"/>
      <c r="BIX3222" s="132"/>
      <c r="BIY3222" s="132"/>
      <c r="BIZ3222" s="132"/>
      <c r="BJA3222" s="132"/>
      <c r="BJB3222" s="132"/>
      <c r="BJC3222" s="132"/>
      <c r="BJD3222" s="132"/>
      <c r="BJE3222" s="132"/>
      <c r="BJF3222" s="132"/>
      <c r="BJG3222" s="132"/>
      <c r="BJH3222" s="132"/>
      <c r="BJI3222" s="132"/>
      <c r="BJJ3222" s="132"/>
      <c r="BJK3222" s="132"/>
      <c r="BJL3222" s="132"/>
      <c r="BJM3222" s="132"/>
      <c r="BJN3222" s="132"/>
      <c r="BJO3222" s="132"/>
      <c r="BJP3222" s="132"/>
      <c r="BJQ3222" s="132"/>
      <c r="BJR3222" s="132"/>
      <c r="BJS3222" s="132"/>
      <c r="BJT3222" s="132"/>
      <c r="BJU3222" s="132"/>
      <c r="BJV3222" s="132"/>
      <c r="BJW3222" s="132"/>
      <c r="BJX3222" s="132"/>
      <c r="BJY3222" s="132"/>
      <c r="BJZ3222" s="132"/>
      <c r="BKA3222" s="132"/>
      <c r="BKB3222" s="132"/>
      <c r="BKC3222" s="132"/>
      <c r="BKD3222" s="132"/>
      <c r="BKE3222" s="132"/>
      <c r="BKF3222" s="132"/>
      <c r="BKG3222" s="132"/>
      <c r="BKH3222" s="132"/>
      <c r="BKI3222" s="132"/>
      <c r="BKJ3222" s="132"/>
      <c r="BKK3222" s="132"/>
      <c r="BKL3222" s="132"/>
      <c r="BKM3222" s="132"/>
      <c r="BKN3222" s="132"/>
      <c r="BKO3222" s="132"/>
      <c r="BKP3222" s="132"/>
      <c r="BKQ3222" s="132"/>
      <c r="BKR3222" s="132"/>
      <c r="BKS3222" s="132"/>
      <c r="BKT3222" s="132"/>
      <c r="BKU3222" s="132"/>
      <c r="BKV3222" s="132"/>
      <c r="BKW3222" s="132"/>
      <c r="BKX3222" s="132"/>
      <c r="BKY3222" s="132"/>
      <c r="BKZ3222" s="132"/>
      <c r="BLA3222" s="132"/>
      <c r="BLB3222" s="132"/>
      <c r="BLC3222" s="132"/>
      <c r="BLD3222" s="132"/>
      <c r="BLE3222" s="132"/>
      <c r="BLF3222" s="132"/>
      <c r="BLG3222" s="132"/>
      <c r="BLH3222" s="132"/>
      <c r="BLI3222" s="132"/>
      <c r="BLJ3222" s="132"/>
      <c r="BLK3222" s="132"/>
      <c r="BLL3222" s="132"/>
      <c r="BLM3222" s="132"/>
      <c r="BLN3222" s="132"/>
      <c r="BLO3222" s="132"/>
      <c r="BLP3222" s="132"/>
      <c r="BLQ3222" s="132"/>
      <c r="BLR3222" s="132"/>
      <c r="BLS3222" s="132"/>
      <c r="BLT3222" s="132"/>
      <c r="BLU3222" s="132"/>
      <c r="BLV3222" s="132"/>
      <c r="BLW3222" s="132"/>
      <c r="BLX3222" s="132"/>
      <c r="BLY3222" s="132"/>
      <c r="BLZ3222" s="132"/>
      <c r="BMA3222" s="132"/>
      <c r="BMB3222" s="132"/>
      <c r="BMC3222" s="132"/>
      <c r="BMD3222" s="132"/>
      <c r="BME3222" s="132"/>
      <c r="BMF3222" s="132"/>
      <c r="BMG3222" s="132"/>
      <c r="BMH3222" s="132"/>
      <c r="BMI3222" s="132"/>
      <c r="BMJ3222" s="132"/>
      <c r="BMK3222" s="132"/>
      <c r="BML3222" s="132"/>
      <c r="BMM3222" s="132"/>
      <c r="BMN3222" s="132"/>
      <c r="BMO3222" s="132"/>
      <c r="BMP3222" s="132"/>
      <c r="BMQ3222" s="132"/>
      <c r="BMR3222" s="132"/>
      <c r="BMS3222" s="132"/>
      <c r="BMT3222" s="132"/>
      <c r="BMU3222" s="132"/>
      <c r="BMV3222" s="132"/>
      <c r="BMW3222" s="132"/>
      <c r="BMX3222" s="132"/>
      <c r="BMY3222" s="132"/>
      <c r="BMZ3222" s="132"/>
      <c r="BNA3222" s="132"/>
      <c r="BNB3222" s="132"/>
      <c r="BNC3222" s="132"/>
      <c r="BND3222" s="132"/>
      <c r="BNE3222" s="132"/>
      <c r="BNF3222" s="132"/>
      <c r="BNG3222" s="132"/>
      <c r="BNH3222" s="132"/>
      <c r="BNI3222" s="132"/>
      <c r="BNJ3222" s="132"/>
      <c r="BNK3222" s="132"/>
      <c r="BNL3222" s="132"/>
      <c r="BNM3222" s="132"/>
      <c r="BNN3222" s="132"/>
      <c r="BNO3222" s="132"/>
      <c r="BNP3222" s="132"/>
      <c r="BNQ3222" s="132"/>
      <c r="BNR3222" s="132"/>
      <c r="BNS3222" s="132"/>
      <c r="BNT3222" s="132"/>
      <c r="BNU3222" s="132"/>
      <c r="BNV3222" s="132"/>
      <c r="BNW3222" s="132"/>
      <c r="BNX3222" s="132"/>
      <c r="BNY3222" s="132"/>
      <c r="BNZ3222" s="132"/>
      <c r="BOA3222" s="132"/>
      <c r="BOB3222" s="132"/>
      <c r="BOC3222" s="132"/>
      <c r="BOD3222" s="132"/>
      <c r="BOE3222" s="132"/>
      <c r="BOF3222" s="132"/>
      <c r="BOG3222" s="132"/>
      <c r="BOH3222" s="132"/>
      <c r="BOI3222" s="132"/>
      <c r="BOJ3222" s="132"/>
      <c r="BOK3222" s="132"/>
      <c r="BOL3222" s="132"/>
      <c r="BOM3222" s="132"/>
      <c r="BON3222" s="132"/>
      <c r="BOO3222" s="132"/>
      <c r="BOP3222" s="132"/>
      <c r="BOQ3222" s="132"/>
      <c r="BOR3222" s="132"/>
      <c r="BOS3222" s="132"/>
      <c r="BOT3222" s="132"/>
      <c r="BOU3222" s="132"/>
      <c r="BOV3222" s="132"/>
      <c r="BOW3222" s="132"/>
      <c r="BOX3222" s="132"/>
      <c r="BOY3222" s="132"/>
      <c r="BOZ3222" s="132"/>
      <c r="BPA3222" s="132"/>
      <c r="BPB3222" s="132"/>
      <c r="BPC3222" s="132"/>
      <c r="BPD3222" s="132"/>
      <c r="BPE3222" s="132"/>
      <c r="BPF3222" s="132"/>
      <c r="BPG3222" s="132"/>
      <c r="BPH3222" s="132"/>
      <c r="BPI3222" s="132"/>
      <c r="BPJ3222" s="132"/>
      <c r="BPK3222" s="132"/>
      <c r="BPL3222" s="132"/>
      <c r="BPM3222" s="132"/>
      <c r="BPN3222" s="132"/>
      <c r="BPO3222" s="132"/>
      <c r="BPP3222" s="132"/>
      <c r="BPQ3222" s="132"/>
      <c r="BPR3222" s="132"/>
      <c r="BPS3222" s="132"/>
      <c r="BPT3222" s="132"/>
      <c r="BPU3222" s="132"/>
      <c r="BPV3222" s="132"/>
      <c r="BPW3222" s="132"/>
      <c r="BPX3222" s="132"/>
      <c r="BPY3222" s="132"/>
      <c r="BPZ3222" s="132"/>
      <c r="BQA3222" s="132"/>
      <c r="BQB3222" s="132"/>
      <c r="BQC3222" s="132"/>
      <c r="BQD3222" s="132"/>
      <c r="BQE3222" s="132"/>
      <c r="BQF3222" s="132"/>
      <c r="BQG3222" s="132"/>
      <c r="BQH3222" s="132"/>
      <c r="BQI3222" s="132"/>
      <c r="BQJ3222" s="132"/>
      <c r="BQK3222" s="132"/>
      <c r="BQL3222" s="132"/>
      <c r="BQM3222" s="132"/>
      <c r="BQN3222" s="132"/>
      <c r="BQO3222" s="132"/>
      <c r="BQP3222" s="132"/>
      <c r="BQQ3222" s="132"/>
      <c r="BQR3222" s="132"/>
      <c r="BQS3222" s="132"/>
      <c r="BQT3222" s="132"/>
      <c r="BQU3222" s="132"/>
      <c r="BQV3222" s="132"/>
      <c r="BQW3222" s="132"/>
      <c r="BQX3222" s="132"/>
      <c r="BQY3222" s="132"/>
      <c r="BQZ3222" s="132"/>
      <c r="BRA3222" s="132"/>
      <c r="BRB3222" s="132"/>
      <c r="BRC3222" s="132"/>
      <c r="BRD3222" s="132"/>
      <c r="BRE3222" s="132"/>
      <c r="BRF3222" s="132"/>
      <c r="BRG3222" s="132"/>
      <c r="BRH3222" s="132"/>
      <c r="BRI3222" s="132"/>
      <c r="BRJ3222" s="132"/>
      <c r="BRK3222" s="132"/>
      <c r="BRL3222" s="132"/>
      <c r="BRM3222" s="132"/>
      <c r="BRN3222" s="132"/>
      <c r="BRO3222" s="132"/>
      <c r="BRP3222" s="132"/>
      <c r="BRQ3222" s="132"/>
      <c r="BRR3222" s="132"/>
      <c r="BRS3222" s="132"/>
      <c r="BRT3222" s="132"/>
      <c r="BRU3222" s="132"/>
      <c r="BRV3222" s="132"/>
      <c r="BRW3222" s="132"/>
      <c r="BRX3222" s="132"/>
      <c r="BRY3222" s="132"/>
      <c r="BRZ3222" s="132"/>
      <c r="BSA3222" s="132"/>
      <c r="BSB3222" s="132"/>
      <c r="BSC3222" s="132"/>
      <c r="BSD3222" s="132"/>
      <c r="BSE3222" s="132"/>
      <c r="BSF3222" s="132"/>
      <c r="BSG3222" s="132"/>
      <c r="BSH3222" s="132"/>
      <c r="BSI3222" s="132"/>
      <c r="BSJ3222" s="132"/>
      <c r="BSK3222" s="132"/>
      <c r="BSL3222" s="132"/>
      <c r="BSM3222" s="132"/>
      <c r="BSN3222" s="132"/>
      <c r="BSO3222" s="132"/>
      <c r="BSP3222" s="132"/>
      <c r="BSQ3222" s="132"/>
      <c r="BSR3222" s="132"/>
      <c r="BSS3222" s="132"/>
      <c r="BST3222" s="132"/>
      <c r="BSU3222" s="132"/>
      <c r="BSV3222" s="132"/>
      <c r="BSW3222" s="132"/>
      <c r="BSX3222" s="132"/>
      <c r="BSY3222" s="132"/>
      <c r="BSZ3222" s="132"/>
      <c r="BTA3222" s="132"/>
      <c r="BTB3222" s="132"/>
      <c r="BTC3222" s="132"/>
      <c r="BTD3222" s="132"/>
      <c r="BTE3222" s="132"/>
      <c r="BTF3222" s="132"/>
      <c r="BTG3222" s="132"/>
      <c r="BTH3222" s="132"/>
      <c r="BTI3222" s="132"/>
      <c r="BTJ3222" s="132"/>
      <c r="BTK3222" s="132"/>
      <c r="BTL3222" s="132"/>
      <c r="BTM3222" s="132"/>
      <c r="BTN3222" s="132"/>
      <c r="BTO3222" s="132"/>
      <c r="BTP3222" s="132"/>
      <c r="BTQ3222" s="132"/>
      <c r="BTR3222" s="132"/>
      <c r="BTS3222" s="132"/>
      <c r="BTT3222" s="132"/>
      <c r="BTU3222" s="132"/>
      <c r="BTV3222" s="132"/>
      <c r="BTW3222" s="132"/>
      <c r="BTX3222" s="132"/>
      <c r="BTY3222" s="132"/>
      <c r="BTZ3222" s="132"/>
      <c r="BUA3222" s="132"/>
      <c r="BUB3222" s="132"/>
      <c r="BUC3222" s="132"/>
      <c r="BUD3222" s="132"/>
      <c r="BUE3222" s="132"/>
      <c r="BUF3222" s="132"/>
      <c r="BUG3222" s="132"/>
      <c r="BUH3222" s="132"/>
      <c r="BUI3222" s="132"/>
      <c r="BUJ3222" s="132"/>
      <c r="BUK3222" s="132"/>
      <c r="BUL3222" s="132"/>
      <c r="BUM3222" s="132"/>
      <c r="BUN3222" s="132"/>
      <c r="BUO3222" s="132"/>
      <c r="BUP3222" s="132"/>
      <c r="BUQ3222" s="132"/>
      <c r="BUR3222" s="132"/>
      <c r="BUS3222" s="132"/>
      <c r="BUT3222" s="132"/>
      <c r="BUU3222" s="132"/>
      <c r="BUV3222" s="132"/>
      <c r="BUW3222" s="132"/>
      <c r="BUX3222" s="132"/>
      <c r="BUY3222" s="132"/>
      <c r="BUZ3222" s="132"/>
      <c r="BVA3222" s="132"/>
      <c r="BVB3222" s="132"/>
      <c r="BVC3222" s="132"/>
      <c r="BVD3222" s="132"/>
      <c r="BVE3222" s="132"/>
      <c r="BVF3222" s="132"/>
      <c r="BVG3222" s="132"/>
      <c r="BVH3222" s="132"/>
      <c r="BVI3222" s="132"/>
      <c r="BVJ3222" s="132"/>
      <c r="BVK3222" s="132"/>
      <c r="BVL3222" s="132"/>
      <c r="BVM3222" s="132"/>
      <c r="BVN3222" s="132"/>
      <c r="BVO3222" s="132"/>
      <c r="BVP3222" s="132"/>
      <c r="BVQ3222" s="132"/>
      <c r="BVR3222" s="132"/>
      <c r="BVS3222" s="132"/>
      <c r="BVT3222" s="132"/>
      <c r="BVU3222" s="132"/>
      <c r="BVV3222" s="132"/>
      <c r="BVW3222" s="132"/>
      <c r="BVX3222" s="132"/>
      <c r="BVY3222" s="132"/>
      <c r="BVZ3222" s="132"/>
      <c r="BWA3222" s="132"/>
      <c r="BWB3222" s="132"/>
      <c r="BWC3222" s="132"/>
      <c r="BWD3222" s="132"/>
      <c r="BWE3222" s="132"/>
      <c r="BWF3222" s="132"/>
      <c r="BWG3222" s="132"/>
      <c r="BWH3222" s="132"/>
      <c r="BWI3222" s="132"/>
      <c r="BWJ3222" s="132"/>
      <c r="BWK3222" s="132"/>
      <c r="BWL3222" s="132"/>
      <c r="BWM3222" s="132"/>
      <c r="BWN3222" s="132"/>
      <c r="BWO3222" s="132"/>
      <c r="BWP3222" s="132"/>
      <c r="BWQ3222" s="132"/>
      <c r="BWR3222" s="132"/>
      <c r="BWS3222" s="132"/>
      <c r="BWT3222" s="132"/>
      <c r="BWU3222" s="132"/>
      <c r="BWV3222" s="132"/>
      <c r="BWW3222" s="132"/>
      <c r="BWX3222" s="132"/>
      <c r="BWY3222" s="132"/>
      <c r="BWZ3222" s="132"/>
      <c r="BXA3222" s="132"/>
      <c r="BXB3222" s="132"/>
      <c r="BXC3222" s="132"/>
      <c r="BXD3222" s="132"/>
      <c r="BXE3222" s="132"/>
      <c r="BXF3222" s="132"/>
      <c r="BXG3222" s="132"/>
      <c r="BXH3222" s="132"/>
      <c r="BXI3222" s="132"/>
      <c r="BXJ3222" s="132"/>
      <c r="BXK3222" s="132"/>
      <c r="BXL3222" s="132"/>
      <c r="BXM3222" s="132"/>
      <c r="BXN3222" s="132"/>
      <c r="BXO3222" s="132"/>
      <c r="BXP3222" s="132"/>
      <c r="BXQ3222" s="132"/>
      <c r="BXR3222" s="132"/>
      <c r="BXS3222" s="132"/>
      <c r="BXT3222" s="132"/>
      <c r="BXU3222" s="132"/>
      <c r="BXV3222" s="132"/>
      <c r="BXW3222" s="132"/>
      <c r="BXX3222" s="132"/>
      <c r="BXY3222" s="132"/>
      <c r="BXZ3222" s="132"/>
      <c r="BYA3222" s="132"/>
      <c r="BYB3222" s="132"/>
      <c r="BYC3222" s="132"/>
      <c r="BYD3222" s="132"/>
      <c r="BYE3222" s="132"/>
      <c r="BYF3222" s="132"/>
      <c r="BYG3222" s="132"/>
      <c r="BYH3222" s="132"/>
      <c r="BYI3222" s="132"/>
      <c r="BYJ3222" s="132"/>
      <c r="BYK3222" s="132"/>
      <c r="BYL3222" s="132"/>
      <c r="BYM3222" s="132"/>
      <c r="BYN3222" s="132"/>
      <c r="BYO3222" s="132"/>
      <c r="BYP3222" s="132"/>
      <c r="BYQ3222" s="132"/>
      <c r="BYR3222" s="132"/>
      <c r="BYS3222" s="132"/>
      <c r="BYT3222" s="132"/>
      <c r="BYU3222" s="132"/>
      <c r="BYV3222" s="132"/>
      <c r="BYW3222" s="132"/>
      <c r="BYX3222" s="132"/>
      <c r="BYY3222" s="132"/>
      <c r="BYZ3222" s="132"/>
      <c r="BZA3222" s="132"/>
      <c r="BZB3222" s="132"/>
      <c r="BZC3222" s="132"/>
      <c r="BZD3222" s="132"/>
      <c r="BZE3222" s="132"/>
      <c r="BZF3222" s="132"/>
      <c r="BZG3222" s="132"/>
      <c r="BZH3222" s="132"/>
      <c r="BZI3222" s="132"/>
      <c r="BZJ3222" s="132"/>
      <c r="BZK3222" s="132"/>
      <c r="BZL3222" s="132"/>
      <c r="BZM3222" s="132"/>
      <c r="BZN3222" s="132"/>
      <c r="BZO3222" s="132"/>
      <c r="BZP3222" s="132"/>
      <c r="BZQ3222" s="132"/>
      <c r="BZR3222" s="132"/>
      <c r="BZS3222" s="132"/>
      <c r="BZT3222" s="132"/>
      <c r="BZU3222" s="132"/>
      <c r="BZV3222" s="132"/>
      <c r="BZW3222" s="132"/>
      <c r="BZX3222" s="132"/>
      <c r="BZY3222" s="132"/>
      <c r="BZZ3222" s="132"/>
      <c r="CAA3222" s="132"/>
      <c r="CAB3222" s="132"/>
      <c r="CAC3222" s="132"/>
      <c r="CAD3222" s="132"/>
      <c r="CAE3222" s="132"/>
      <c r="CAF3222" s="132"/>
      <c r="CAG3222" s="132"/>
      <c r="CAH3222" s="132"/>
      <c r="CAI3222" s="132"/>
      <c r="CAJ3222" s="132"/>
      <c r="CAK3222" s="132"/>
      <c r="CAL3222" s="132"/>
      <c r="CAM3222" s="132"/>
      <c r="CAN3222" s="132"/>
      <c r="CAO3222" s="132"/>
      <c r="CAP3222" s="132"/>
      <c r="CAQ3222" s="132"/>
      <c r="CAR3222" s="132"/>
      <c r="CAS3222" s="132"/>
      <c r="CAT3222" s="132"/>
      <c r="CAU3222" s="132"/>
      <c r="CAV3222" s="132"/>
      <c r="CAW3222" s="132"/>
      <c r="CAX3222" s="132"/>
      <c r="CAY3222" s="132"/>
      <c r="CAZ3222" s="132"/>
      <c r="CBA3222" s="132"/>
      <c r="CBB3222" s="132"/>
      <c r="CBC3222" s="132"/>
      <c r="CBD3222" s="132"/>
      <c r="CBE3222" s="132"/>
      <c r="CBF3222" s="132"/>
      <c r="CBG3222" s="132"/>
      <c r="CBH3222" s="132"/>
      <c r="CBI3222" s="132"/>
      <c r="CBJ3222" s="132"/>
      <c r="CBK3222" s="132"/>
      <c r="CBL3222" s="132"/>
      <c r="CBM3222" s="132"/>
      <c r="CBN3222" s="132"/>
      <c r="CBO3222" s="132"/>
      <c r="CBP3222" s="132"/>
      <c r="CBQ3222" s="132"/>
      <c r="CBR3222" s="132"/>
      <c r="CBS3222" s="132"/>
      <c r="CBT3222" s="132"/>
      <c r="CBU3222" s="132"/>
      <c r="CBV3222" s="132"/>
      <c r="CBW3222" s="132"/>
      <c r="CBX3222" s="132"/>
      <c r="CBY3222" s="132"/>
      <c r="CBZ3222" s="132"/>
      <c r="CCA3222" s="132"/>
      <c r="CCB3222" s="132"/>
      <c r="CCC3222" s="132"/>
      <c r="CCD3222" s="132"/>
      <c r="CCE3222" s="132"/>
      <c r="CCF3222" s="132"/>
      <c r="CCG3222" s="132"/>
      <c r="CCH3222" s="132"/>
      <c r="CCI3222" s="132"/>
      <c r="CCJ3222" s="132"/>
      <c r="CCK3222" s="132"/>
      <c r="CCL3222" s="132"/>
      <c r="CCM3222" s="132"/>
      <c r="CCN3222" s="132"/>
      <c r="CCO3222" s="132"/>
      <c r="CCP3222" s="132"/>
      <c r="CCQ3222" s="132"/>
      <c r="CCR3222" s="132"/>
      <c r="CCS3222" s="132"/>
      <c r="CCT3222" s="132"/>
      <c r="CCU3222" s="132"/>
      <c r="CCV3222" s="132"/>
      <c r="CCW3222" s="132"/>
      <c r="CCX3222" s="132"/>
      <c r="CCY3222" s="132"/>
      <c r="CCZ3222" s="132"/>
      <c r="CDA3222" s="132"/>
      <c r="CDB3222" s="132"/>
      <c r="CDC3222" s="132"/>
      <c r="CDD3222" s="132"/>
      <c r="CDE3222" s="132"/>
      <c r="CDF3222" s="132"/>
      <c r="CDG3222" s="132"/>
      <c r="CDH3222" s="132"/>
      <c r="CDI3222" s="132"/>
      <c r="CDJ3222" s="132"/>
      <c r="CDK3222" s="132"/>
      <c r="CDL3222" s="132"/>
      <c r="CDM3222" s="132"/>
      <c r="CDN3222" s="132"/>
      <c r="CDO3222" s="132"/>
      <c r="CDP3222" s="132"/>
      <c r="CDQ3222" s="132"/>
      <c r="CDR3222" s="132"/>
      <c r="CDS3222" s="132"/>
      <c r="CDT3222" s="132"/>
      <c r="CDU3222" s="132"/>
      <c r="CDV3222" s="132"/>
      <c r="CDW3222" s="132"/>
      <c r="CDX3222" s="132"/>
      <c r="CDY3222" s="132"/>
      <c r="CDZ3222" s="132"/>
      <c r="CEA3222" s="132"/>
      <c r="CEB3222" s="132"/>
      <c r="CEC3222" s="132"/>
      <c r="CED3222" s="132"/>
      <c r="CEE3222" s="132"/>
      <c r="CEF3222" s="132"/>
      <c r="CEG3222" s="132"/>
      <c r="CEH3222" s="132"/>
      <c r="CEI3222" s="132"/>
      <c r="CEJ3222" s="132"/>
      <c r="CEK3222" s="132"/>
      <c r="CEL3222" s="132"/>
      <c r="CEM3222" s="132"/>
      <c r="CEN3222" s="132"/>
      <c r="CEO3222" s="132"/>
      <c r="CEP3222" s="132"/>
      <c r="CEQ3222" s="132"/>
      <c r="CER3222" s="132"/>
      <c r="CES3222" s="132"/>
      <c r="CET3222" s="132"/>
      <c r="CEU3222" s="132"/>
      <c r="CEV3222" s="132"/>
      <c r="CEW3222" s="132"/>
      <c r="CEX3222" s="132"/>
      <c r="CEY3222" s="132"/>
      <c r="CEZ3222" s="132"/>
      <c r="CFA3222" s="132"/>
      <c r="CFB3222" s="132"/>
      <c r="CFC3222" s="132"/>
      <c r="CFD3222" s="132"/>
      <c r="CFE3222" s="132"/>
      <c r="CFF3222" s="132"/>
      <c r="CFG3222" s="132"/>
      <c r="CFH3222" s="132"/>
      <c r="CFI3222" s="132"/>
      <c r="CFJ3222" s="132"/>
      <c r="CFK3222" s="132"/>
      <c r="CFL3222" s="132"/>
      <c r="CFM3222" s="132"/>
      <c r="CFN3222" s="132"/>
      <c r="CFO3222" s="132"/>
      <c r="CFP3222" s="132"/>
      <c r="CFQ3222" s="132"/>
      <c r="CFR3222" s="132"/>
      <c r="CFS3222" s="132"/>
      <c r="CFT3222" s="132"/>
      <c r="CFU3222" s="132"/>
      <c r="CFV3222" s="132"/>
      <c r="CFW3222" s="132"/>
      <c r="CFX3222" s="132"/>
      <c r="CFY3222" s="132"/>
      <c r="CFZ3222" s="132"/>
      <c r="CGA3222" s="132"/>
      <c r="CGB3222" s="132"/>
      <c r="CGC3222" s="132"/>
      <c r="CGD3222" s="132"/>
      <c r="CGE3222" s="132"/>
      <c r="CGF3222" s="132"/>
      <c r="CGG3222" s="132"/>
      <c r="CGH3222" s="132"/>
      <c r="CGI3222" s="132"/>
      <c r="CGJ3222" s="132"/>
      <c r="CGK3222" s="132"/>
      <c r="CGL3222" s="132"/>
      <c r="CGM3222" s="132"/>
      <c r="CGN3222" s="132"/>
      <c r="CGO3222" s="132"/>
      <c r="CGP3222" s="132"/>
      <c r="CGQ3222" s="132"/>
      <c r="CGR3222" s="132"/>
      <c r="CGS3222" s="132"/>
      <c r="CGT3222" s="132"/>
      <c r="CGU3222" s="132"/>
      <c r="CGV3222" s="132"/>
      <c r="CGW3222" s="132"/>
      <c r="CGX3222" s="132"/>
      <c r="CGY3222" s="132"/>
      <c r="CGZ3222" s="132"/>
      <c r="CHA3222" s="132"/>
      <c r="CHB3222" s="132"/>
      <c r="CHC3222" s="132"/>
      <c r="CHD3222" s="132"/>
      <c r="CHE3222" s="132"/>
      <c r="CHF3222" s="132"/>
      <c r="CHG3222" s="132"/>
      <c r="CHH3222" s="132"/>
      <c r="CHI3222" s="132"/>
      <c r="CHJ3222" s="132"/>
      <c r="CHK3222" s="132"/>
      <c r="CHL3222" s="132"/>
      <c r="CHM3222" s="132"/>
      <c r="CHN3222" s="132"/>
      <c r="CHO3222" s="132"/>
      <c r="CHP3222" s="132"/>
      <c r="CHQ3222" s="132"/>
      <c r="CHR3222" s="132"/>
      <c r="CHS3222" s="132"/>
      <c r="CHT3222" s="132"/>
      <c r="CHU3222" s="132"/>
      <c r="CHV3222" s="132"/>
      <c r="CHW3222" s="132"/>
      <c r="CHX3222" s="132"/>
      <c r="CHY3222" s="132"/>
      <c r="CHZ3222" s="132"/>
      <c r="CIA3222" s="132"/>
      <c r="CIB3222" s="132"/>
      <c r="CIC3222" s="132"/>
      <c r="CID3222" s="132"/>
      <c r="CIE3222" s="132"/>
      <c r="CIF3222" s="132"/>
      <c r="CIG3222" s="132"/>
      <c r="CIH3222" s="132"/>
      <c r="CII3222" s="132"/>
      <c r="CIJ3222" s="132"/>
      <c r="CIK3222" s="132"/>
      <c r="CIL3222" s="132"/>
      <c r="CIM3222" s="132"/>
      <c r="CIN3222" s="132"/>
      <c r="CIO3222" s="132"/>
      <c r="CIP3222" s="132"/>
      <c r="CIQ3222" s="132"/>
      <c r="CIR3222" s="132"/>
      <c r="CIS3222" s="132"/>
      <c r="CIT3222" s="132"/>
      <c r="CIU3222" s="132"/>
      <c r="CIV3222" s="132"/>
      <c r="CIW3222" s="132"/>
      <c r="CIX3222" s="132"/>
      <c r="CIY3222" s="132"/>
      <c r="CIZ3222" s="132"/>
      <c r="CJA3222" s="132"/>
      <c r="CJB3222" s="132"/>
      <c r="CJC3222" s="132"/>
      <c r="CJD3222" s="132"/>
      <c r="CJE3222" s="132"/>
      <c r="CJF3222" s="132"/>
      <c r="CJG3222" s="132"/>
      <c r="CJH3222" s="132"/>
      <c r="CJI3222" s="132"/>
      <c r="CJJ3222" s="132"/>
      <c r="CJK3222" s="132"/>
      <c r="CJL3222" s="132"/>
      <c r="CJM3222" s="132"/>
      <c r="CJN3222" s="132"/>
      <c r="CJO3222" s="132"/>
      <c r="CJP3222" s="132"/>
      <c r="CJQ3222" s="132"/>
      <c r="CJR3222" s="132"/>
      <c r="CJS3222" s="132"/>
      <c r="CJT3222" s="132"/>
      <c r="CJU3222" s="132"/>
      <c r="CJV3222" s="132"/>
      <c r="CJW3222" s="132"/>
      <c r="CJX3222" s="132"/>
      <c r="CJY3222" s="132"/>
      <c r="CJZ3222" s="132"/>
      <c r="CKA3222" s="132"/>
      <c r="CKB3222" s="132"/>
      <c r="CKC3222" s="132"/>
      <c r="CKD3222" s="132"/>
      <c r="CKE3222" s="132"/>
      <c r="CKF3222" s="132"/>
      <c r="CKG3222" s="132"/>
      <c r="CKH3222" s="132"/>
      <c r="CKI3222" s="132"/>
      <c r="CKJ3222" s="132"/>
      <c r="CKK3222" s="132"/>
      <c r="CKL3222" s="132"/>
      <c r="CKM3222" s="132"/>
      <c r="CKN3222" s="132"/>
      <c r="CKO3222" s="132"/>
      <c r="CKP3222" s="132"/>
      <c r="CKQ3222" s="132"/>
      <c r="CKR3222" s="132"/>
      <c r="CKS3222" s="132"/>
      <c r="CKT3222" s="132"/>
      <c r="CKU3222" s="132"/>
      <c r="CKV3222" s="132"/>
      <c r="CKW3222" s="132"/>
      <c r="CKX3222" s="132"/>
      <c r="CKY3222" s="132"/>
      <c r="CKZ3222" s="132"/>
      <c r="CLA3222" s="132"/>
      <c r="CLB3222" s="132"/>
      <c r="CLC3222" s="132"/>
      <c r="CLD3222" s="132"/>
      <c r="CLE3222" s="132"/>
      <c r="CLF3222" s="132"/>
      <c r="CLG3222" s="132"/>
      <c r="CLH3222" s="132"/>
      <c r="CLI3222" s="132"/>
      <c r="CLJ3222" s="132"/>
      <c r="CLK3222" s="132"/>
      <c r="CLL3222" s="132"/>
      <c r="CLM3222" s="132"/>
      <c r="CLN3222" s="132"/>
      <c r="CLO3222" s="132"/>
      <c r="CLP3222" s="132"/>
      <c r="CLQ3222" s="132"/>
      <c r="CLR3222" s="132"/>
      <c r="CLS3222" s="132"/>
      <c r="CLT3222" s="132"/>
      <c r="CLU3222" s="132"/>
      <c r="CLV3222" s="132"/>
      <c r="CLW3222" s="132"/>
      <c r="CLX3222" s="132"/>
      <c r="CLY3222" s="132"/>
      <c r="CLZ3222" s="132"/>
      <c r="CMA3222" s="132"/>
      <c r="CMB3222" s="132"/>
      <c r="CMC3222" s="132"/>
      <c r="CMD3222" s="132"/>
      <c r="CME3222" s="132"/>
      <c r="CMF3222" s="132"/>
      <c r="CMG3222" s="132"/>
      <c r="CMH3222" s="132"/>
      <c r="CMI3222" s="132"/>
      <c r="CMJ3222" s="132"/>
      <c r="CMK3222" s="132"/>
      <c r="CML3222" s="132"/>
      <c r="CMM3222" s="132"/>
      <c r="CMN3222" s="132"/>
      <c r="CMO3222" s="132"/>
      <c r="CMP3222" s="132"/>
      <c r="CMQ3222" s="132"/>
      <c r="CMR3222" s="132"/>
      <c r="CMS3222" s="132"/>
      <c r="CMT3222" s="132"/>
      <c r="CMU3222" s="132"/>
      <c r="CMV3222" s="132"/>
      <c r="CMW3222" s="132"/>
      <c r="CMX3222" s="132"/>
      <c r="CMY3222" s="132"/>
      <c r="CMZ3222" s="132"/>
      <c r="CNA3222" s="132"/>
      <c r="CNB3222" s="132"/>
      <c r="CNC3222" s="132"/>
      <c r="CND3222" s="132"/>
      <c r="CNE3222" s="132"/>
      <c r="CNF3222" s="132"/>
      <c r="CNG3222" s="132"/>
      <c r="CNH3222" s="132"/>
      <c r="CNI3222" s="132"/>
      <c r="CNJ3222" s="132"/>
      <c r="CNK3222" s="132"/>
      <c r="CNL3222" s="132"/>
      <c r="CNM3222" s="132"/>
      <c r="CNN3222" s="132"/>
      <c r="CNO3222" s="132"/>
      <c r="CNP3222" s="132"/>
      <c r="CNQ3222" s="132"/>
      <c r="CNR3222" s="132"/>
      <c r="CNS3222" s="132"/>
      <c r="CNT3222" s="132"/>
      <c r="CNU3222" s="132"/>
      <c r="CNV3222" s="132"/>
      <c r="CNW3222" s="132"/>
      <c r="CNX3222" s="132"/>
      <c r="CNY3222" s="132"/>
      <c r="CNZ3222" s="132"/>
      <c r="COA3222" s="132"/>
      <c r="COB3222" s="132"/>
      <c r="COC3222" s="132"/>
      <c r="COD3222" s="132"/>
      <c r="COE3222" s="132"/>
      <c r="COF3222" s="132"/>
      <c r="COG3222" s="132"/>
      <c r="COH3222" s="132"/>
      <c r="COI3222" s="132"/>
      <c r="COJ3222" s="132"/>
      <c r="COK3222" s="132"/>
      <c r="COL3222" s="132"/>
      <c r="COM3222" s="132"/>
      <c r="CON3222" s="132"/>
      <c r="COO3222" s="132"/>
      <c r="COP3222" s="132"/>
      <c r="COQ3222" s="132"/>
      <c r="COR3222" s="132"/>
      <c r="COS3222" s="132"/>
      <c r="COT3222" s="132"/>
      <c r="COU3222" s="132"/>
      <c r="COV3222" s="132"/>
      <c r="COW3222" s="132"/>
      <c r="COX3222" s="132"/>
      <c r="COY3222" s="132"/>
      <c r="COZ3222" s="132"/>
      <c r="CPA3222" s="132"/>
      <c r="CPB3222" s="132"/>
      <c r="CPC3222" s="132"/>
      <c r="CPD3222" s="132"/>
      <c r="CPE3222" s="132"/>
      <c r="CPF3222" s="132"/>
      <c r="CPG3222" s="132"/>
      <c r="CPH3222" s="132"/>
      <c r="CPI3222" s="132"/>
      <c r="CPJ3222" s="132"/>
      <c r="CPK3222" s="132"/>
      <c r="CPL3222" s="132"/>
      <c r="CPM3222" s="132"/>
      <c r="CPN3222" s="132"/>
      <c r="CPO3222" s="132"/>
      <c r="CPP3222" s="132"/>
      <c r="CPQ3222" s="132"/>
      <c r="CPR3222" s="132"/>
      <c r="CPS3222" s="132"/>
      <c r="CPT3222" s="132"/>
      <c r="CPU3222" s="132"/>
      <c r="CPV3222" s="132"/>
      <c r="CPW3222" s="132"/>
      <c r="CPX3222" s="132"/>
      <c r="CPY3222" s="132"/>
      <c r="CPZ3222" s="132"/>
      <c r="CQA3222" s="132"/>
      <c r="CQB3222" s="132"/>
      <c r="CQC3222" s="132"/>
      <c r="CQD3222" s="132"/>
      <c r="CQE3222" s="132"/>
      <c r="CQF3222" s="132"/>
      <c r="CQG3222" s="132"/>
      <c r="CQH3222" s="132"/>
      <c r="CQI3222" s="132"/>
      <c r="CQJ3222" s="132"/>
      <c r="CQK3222" s="132"/>
      <c r="CQL3222" s="132"/>
      <c r="CQM3222" s="132"/>
      <c r="CQN3222" s="132"/>
      <c r="CQO3222" s="132"/>
      <c r="CQP3222" s="132"/>
      <c r="CQQ3222" s="132"/>
      <c r="CQR3222" s="132"/>
      <c r="CQS3222" s="132"/>
      <c r="CQT3222" s="132"/>
      <c r="CQU3222" s="132"/>
      <c r="CQV3222" s="132"/>
      <c r="CQW3222" s="132"/>
      <c r="CQX3222" s="132"/>
      <c r="CQY3222" s="132"/>
      <c r="CQZ3222" s="132"/>
      <c r="CRA3222" s="132"/>
      <c r="CRB3222" s="132"/>
      <c r="CRC3222" s="132"/>
      <c r="CRD3222" s="132"/>
      <c r="CRE3222" s="132"/>
      <c r="CRF3222" s="132"/>
      <c r="CRG3222" s="132"/>
      <c r="CRH3222" s="132"/>
      <c r="CRI3222" s="132"/>
      <c r="CRJ3222" s="132"/>
      <c r="CRK3222" s="132"/>
      <c r="CRL3222" s="132"/>
      <c r="CRM3222" s="132"/>
      <c r="CRN3222" s="132"/>
      <c r="CRO3222" s="132"/>
      <c r="CRP3222" s="132"/>
      <c r="CRQ3222" s="132"/>
      <c r="CRR3222" s="132"/>
      <c r="CRS3222" s="132"/>
      <c r="CRT3222" s="132"/>
      <c r="CRU3222" s="132"/>
      <c r="CRV3222" s="132"/>
      <c r="CRW3222" s="132"/>
      <c r="CRX3222" s="132"/>
      <c r="CRY3222" s="132"/>
      <c r="CRZ3222" s="132"/>
      <c r="CSA3222" s="132"/>
      <c r="CSB3222" s="132"/>
      <c r="CSC3222" s="132"/>
      <c r="CSD3222" s="132"/>
      <c r="CSE3222" s="132"/>
      <c r="CSF3222" s="132"/>
      <c r="CSG3222" s="132"/>
      <c r="CSH3222" s="132"/>
      <c r="CSI3222" s="132"/>
      <c r="CSJ3222" s="132"/>
      <c r="CSK3222" s="132"/>
      <c r="CSL3222" s="132"/>
      <c r="CSM3222" s="132"/>
      <c r="CSN3222" s="132"/>
      <c r="CSO3222" s="132"/>
      <c r="CSP3222" s="132"/>
      <c r="CSQ3222" s="132"/>
      <c r="CSR3222" s="132"/>
      <c r="CSS3222" s="132"/>
      <c r="CST3222" s="132"/>
      <c r="CSU3222" s="132"/>
      <c r="CSV3222" s="132"/>
      <c r="CSW3222" s="132"/>
      <c r="CSX3222" s="132"/>
      <c r="CSY3222" s="132"/>
      <c r="CSZ3222" s="132"/>
      <c r="CTA3222" s="132"/>
      <c r="CTB3222" s="132"/>
      <c r="CTC3222" s="132"/>
      <c r="CTD3222" s="132"/>
      <c r="CTE3222" s="132"/>
      <c r="CTF3222" s="132"/>
      <c r="CTG3222" s="132"/>
      <c r="CTH3222" s="132"/>
      <c r="CTI3222" s="132"/>
      <c r="CTJ3222" s="132"/>
      <c r="CTK3222" s="132"/>
      <c r="CTL3222" s="132"/>
      <c r="CTM3222" s="132"/>
      <c r="CTN3222" s="132"/>
      <c r="CTO3222" s="132"/>
      <c r="CTP3222" s="132"/>
      <c r="CTQ3222" s="132"/>
      <c r="CTR3222" s="132"/>
      <c r="CTS3222" s="132"/>
      <c r="CTT3222" s="132"/>
      <c r="CTU3222" s="132"/>
      <c r="CTV3222" s="132"/>
      <c r="CTW3222" s="132"/>
      <c r="CTX3222" s="132"/>
      <c r="CTY3222" s="132"/>
      <c r="CTZ3222" s="132"/>
      <c r="CUA3222" s="132"/>
      <c r="CUB3222" s="132"/>
      <c r="CUC3222" s="132"/>
      <c r="CUD3222" s="132"/>
      <c r="CUE3222" s="132"/>
      <c r="CUF3222" s="132"/>
      <c r="CUG3222" s="132"/>
      <c r="CUH3222" s="132"/>
      <c r="CUI3222" s="132"/>
      <c r="CUJ3222" s="132"/>
      <c r="CUK3222" s="132"/>
      <c r="CUL3222" s="132"/>
      <c r="CUM3222" s="132"/>
      <c r="CUN3222" s="132"/>
      <c r="CUO3222" s="132"/>
      <c r="CUP3222" s="132"/>
      <c r="CUQ3222" s="132"/>
      <c r="CUR3222" s="132"/>
      <c r="CUS3222" s="132"/>
      <c r="CUT3222" s="132"/>
      <c r="CUU3222" s="132"/>
      <c r="CUV3222" s="132"/>
      <c r="CUW3222" s="132"/>
      <c r="CUX3222" s="132"/>
      <c r="CUY3222" s="132"/>
      <c r="CUZ3222" s="132"/>
      <c r="CVA3222" s="132"/>
      <c r="CVB3222" s="132"/>
      <c r="CVC3222" s="132"/>
      <c r="CVD3222" s="132"/>
      <c r="CVE3222" s="132"/>
      <c r="CVF3222" s="132"/>
      <c r="CVG3222" s="132"/>
      <c r="CVH3222" s="132"/>
      <c r="CVI3222" s="132"/>
      <c r="CVJ3222" s="132"/>
      <c r="CVK3222" s="132"/>
      <c r="CVL3222" s="132"/>
      <c r="CVM3222" s="132"/>
      <c r="CVN3222" s="132"/>
      <c r="CVO3222" s="132"/>
      <c r="CVP3222" s="132"/>
      <c r="CVQ3222" s="132"/>
      <c r="CVR3222" s="132"/>
      <c r="CVS3222" s="132"/>
      <c r="CVT3222" s="132"/>
      <c r="CVU3222" s="132"/>
      <c r="CVV3222" s="132"/>
      <c r="CVW3222" s="132"/>
      <c r="CVX3222" s="132"/>
      <c r="CVY3222" s="132"/>
      <c r="CVZ3222" s="132"/>
      <c r="CWA3222" s="132"/>
      <c r="CWB3222" s="132"/>
      <c r="CWC3222" s="132"/>
      <c r="CWD3222" s="132"/>
      <c r="CWE3222" s="132"/>
      <c r="CWF3222" s="132"/>
      <c r="CWG3222" s="132"/>
      <c r="CWH3222" s="132"/>
      <c r="CWI3222" s="132"/>
      <c r="CWJ3222" s="132"/>
      <c r="CWK3222" s="132"/>
      <c r="CWL3222" s="132"/>
      <c r="CWM3222" s="132"/>
      <c r="CWN3222" s="132"/>
      <c r="CWO3222" s="132"/>
      <c r="CWP3222" s="132"/>
      <c r="CWQ3222" s="132"/>
      <c r="CWR3222" s="132"/>
      <c r="CWS3222" s="132"/>
      <c r="CWT3222" s="132"/>
      <c r="CWU3222" s="132"/>
      <c r="CWV3222" s="132"/>
      <c r="CWW3222" s="132"/>
      <c r="CWX3222" s="132"/>
      <c r="CWY3222" s="132"/>
      <c r="CWZ3222" s="132"/>
      <c r="CXA3222" s="132"/>
      <c r="CXB3222" s="132"/>
      <c r="CXC3222" s="132"/>
      <c r="CXD3222" s="132"/>
      <c r="CXE3222" s="132"/>
      <c r="CXF3222" s="132"/>
      <c r="CXG3222" s="132"/>
      <c r="CXH3222" s="132"/>
      <c r="CXI3222" s="132"/>
      <c r="CXJ3222" s="132"/>
      <c r="CXK3222" s="132"/>
      <c r="CXL3222" s="132"/>
      <c r="CXM3222" s="132"/>
      <c r="CXN3222" s="132"/>
      <c r="CXO3222" s="132"/>
      <c r="CXP3222" s="132"/>
      <c r="CXQ3222" s="132"/>
      <c r="CXR3222" s="132"/>
      <c r="CXS3222" s="132"/>
      <c r="CXT3222" s="132"/>
      <c r="CXU3222" s="132"/>
      <c r="CXV3222" s="132"/>
      <c r="CXW3222" s="132"/>
      <c r="CXX3222" s="132"/>
      <c r="CXY3222" s="132"/>
      <c r="CXZ3222" s="132"/>
      <c r="CYA3222" s="132"/>
      <c r="CYB3222" s="132"/>
      <c r="CYC3222" s="132"/>
      <c r="CYD3222" s="132"/>
      <c r="CYE3222" s="132"/>
      <c r="CYF3222" s="132"/>
      <c r="CYG3222" s="132"/>
      <c r="CYH3222" s="132"/>
      <c r="CYI3222" s="132"/>
      <c r="CYJ3222" s="132"/>
      <c r="CYK3222" s="132"/>
      <c r="CYL3222" s="132"/>
      <c r="CYM3222" s="132"/>
      <c r="CYN3222" s="132"/>
      <c r="CYO3222" s="132"/>
      <c r="CYP3222" s="132"/>
      <c r="CYQ3222" s="132"/>
      <c r="CYR3222" s="132"/>
      <c r="CYS3222" s="132"/>
      <c r="CYT3222" s="132"/>
      <c r="CYU3222" s="132"/>
      <c r="CYV3222" s="132"/>
      <c r="CYW3222" s="132"/>
      <c r="CYX3222" s="132"/>
      <c r="CYY3222" s="132"/>
      <c r="CYZ3222" s="132"/>
      <c r="CZA3222" s="132"/>
      <c r="CZB3222" s="132"/>
      <c r="CZC3222" s="132"/>
      <c r="CZD3222" s="132"/>
      <c r="CZE3222" s="132"/>
      <c r="CZF3222" s="132"/>
      <c r="CZG3222" s="132"/>
      <c r="CZH3222" s="132"/>
      <c r="CZI3222" s="132"/>
      <c r="CZJ3222" s="132"/>
      <c r="CZK3222" s="132"/>
      <c r="CZL3222" s="132"/>
      <c r="CZM3222" s="132"/>
      <c r="CZN3222" s="132"/>
      <c r="CZO3222" s="132"/>
      <c r="CZP3222" s="132"/>
      <c r="CZQ3222" s="132"/>
      <c r="CZR3222" s="132"/>
      <c r="CZS3222" s="132"/>
      <c r="CZT3222" s="132"/>
      <c r="CZU3222" s="132"/>
      <c r="CZV3222" s="132"/>
      <c r="CZW3222" s="132"/>
      <c r="CZX3222" s="132"/>
      <c r="CZY3222" s="132"/>
      <c r="CZZ3222" s="132"/>
      <c r="DAA3222" s="132"/>
      <c r="DAB3222" s="132"/>
      <c r="DAC3222" s="132"/>
      <c r="DAD3222" s="132"/>
      <c r="DAE3222" s="132"/>
      <c r="DAF3222" s="132"/>
      <c r="DAG3222" s="132"/>
      <c r="DAH3222" s="132"/>
      <c r="DAI3222" s="132"/>
      <c r="DAJ3222" s="132"/>
      <c r="DAK3222" s="132"/>
      <c r="DAL3222" s="132"/>
      <c r="DAM3222" s="132"/>
      <c r="DAN3222" s="132"/>
      <c r="DAO3222" s="132"/>
      <c r="DAP3222" s="132"/>
      <c r="DAQ3222" s="132"/>
      <c r="DAR3222" s="132"/>
      <c r="DAS3222" s="132"/>
      <c r="DAT3222" s="132"/>
      <c r="DAU3222" s="132"/>
      <c r="DAV3222" s="132"/>
      <c r="DAW3222" s="132"/>
      <c r="DAX3222" s="132"/>
      <c r="DAY3222" s="132"/>
      <c r="DAZ3222" s="132"/>
      <c r="DBA3222" s="132"/>
      <c r="DBB3222" s="132"/>
      <c r="DBC3222" s="132"/>
      <c r="DBD3222" s="132"/>
      <c r="DBE3222" s="132"/>
      <c r="DBF3222" s="132"/>
      <c r="DBG3222" s="132"/>
      <c r="DBH3222" s="132"/>
      <c r="DBI3222" s="132"/>
      <c r="DBJ3222" s="132"/>
      <c r="DBK3222" s="132"/>
      <c r="DBL3222" s="132"/>
      <c r="DBM3222" s="132"/>
      <c r="DBN3222" s="132"/>
      <c r="DBO3222" s="132"/>
      <c r="DBP3222" s="132"/>
      <c r="DBQ3222" s="132"/>
      <c r="DBR3222" s="132"/>
      <c r="DBS3222" s="132"/>
      <c r="DBT3222" s="132"/>
      <c r="DBU3222" s="132"/>
      <c r="DBV3222" s="132"/>
      <c r="DBW3222" s="132"/>
      <c r="DBX3222" s="132"/>
      <c r="DBY3222" s="132"/>
      <c r="DBZ3222" s="132"/>
      <c r="DCA3222" s="132"/>
      <c r="DCB3222" s="132"/>
      <c r="DCC3222" s="132"/>
      <c r="DCD3222" s="132"/>
      <c r="DCE3222" s="132"/>
      <c r="DCF3222" s="132"/>
      <c r="DCG3222" s="132"/>
      <c r="DCH3222" s="132"/>
      <c r="DCI3222" s="132"/>
      <c r="DCJ3222" s="132"/>
      <c r="DCK3222" s="132"/>
      <c r="DCL3222" s="132"/>
      <c r="DCM3222" s="132"/>
      <c r="DCN3222" s="132"/>
      <c r="DCO3222" s="132"/>
      <c r="DCP3222" s="132"/>
      <c r="DCQ3222" s="132"/>
      <c r="DCR3222" s="132"/>
      <c r="DCS3222" s="132"/>
      <c r="DCT3222" s="132"/>
      <c r="DCU3222" s="132"/>
      <c r="DCV3222" s="132"/>
      <c r="DCW3222" s="132"/>
      <c r="DCX3222" s="132"/>
      <c r="DCY3222" s="132"/>
      <c r="DCZ3222" s="132"/>
      <c r="DDA3222" s="132"/>
      <c r="DDB3222" s="132"/>
      <c r="DDC3222" s="132"/>
      <c r="DDD3222" s="132"/>
      <c r="DDE3222" s="132"/>
      <c r="DDF3222" s="132"/>
      <c r="DDG3222" s="132"/>
      <c r="DDH3222" s="132"/>
      <c r="DDI3222" s="132"/>
      <c r="DDJ3222" s="132"/>
      <c r="DDK3222" s="132"/>
      <c r="DDL3222" s="132"/>
      <c r="DDM3222" s="132"/>
      <c r="DDN3222" s="132"/>
      <c r="DDO3222" s="132"/>
      <c r="DDP3222" s="132"/>
      <c r="DDQ3222" s="132"/>
      <c r="DDR3222" s="132"/>
      <c r="DDS3222" s="132"/>
      <c r="DDT3222" s="132"/>
      <c r="DDU3222" s="132"/>
      <c r="DDV3222" s="132"/>
      <c r="DDW3222" s="132"/>
      <c r="DDX3222" s="132"/>
      <c r="DDY3222" s="132"/>
      <c r="DDZ3222" s="132"/>
      <c r="DEA3222" s="132"/>
      <c r="DEB3222" s="132"/>
      <c r="DEC3222" s="132"/>
      <c r="DED3222" s="132"/>
      <c r="DEE3222" s="132"/>
      <c r="DEF3222" s="132"/>
      <c r="DEG3222" s="132"/>
      <c r="DEH3222" s="132"/>
      <c r="DEI3222" s="132"/>
      <c r="DEJ3222" s="132"/>
      <c r="DEK3222" s="132"/>
      <c r="DEL3222" s="132"/>
      <c r="DEM3222" s="132"/>
      <c r="DEN3222" s="132"/>
      <c r="DEO3222" s="132"/>
      <c r="DEP3222" s="132"/>
      <c r="DEQ3222" s="132"/>
      <c r="DER3222" s="132"/>
      <c r="DES3222" s="132"/>
      <c r="DET3222" s="132"/>
      <c r="DEU3222" s="132"/>
      <c r="DEV3222" s="132"/>
      <c r="DEW3222" s="132"/>
      <c r="DEX3222" s="132"/>
      <c r="DEY3222" s="132"/>
      <c r="DEZ3222" s="132"/>
      <c r="DFA3222" s="132"/>
      <c r="DFB3222" s="132"/>
      <c r="DFC3222" s="132"/>
      <c r="DFD3222" s="132"/>
      <c r="DFE3222" s="132"/>
      <c r="DFF3222" s="132"/>
      <c r="DFG3222" s="132"/>
      <c r="DFH3222" s="132"/>
      <c r="DFI3222" s="132"/>
      <c r="DFJ3222" s="132"/>
      <c r="DFK3222" s="132"/>
      <c r="DFL3222" s="132"/>
      <c r="DFM3222" s="132"/>
      <c r="DFN3222" s="132"/>
      <c r="DFO3222" s="132"/>
      <c r="DFP3222" s="132"/>
      <c r="DFQ3222" s="132"/>
      <c r="DFR3222" s="132"/>
      <c r="DFS3222" s="132"/>
      <c r="DFT3222" s="132"/>
      <c r="DFU3222" s="132"/>
      <c r="DFV3222" s="132"/>
      <c r="DFW3222" s="132"/>
      <c r="DFX3222" s="132"/>
      <c r="DFY3222" s="132"/>
      <c r="DFZ3222" s="132"/>
      <c r="DGA3222" s="132"/>
      <c r="DGB3222" s="132"/>
      <c r="DGC3222" s="132"/>
      <c r="DGD3222" s="132"/>
      <c r="DGE3222" s="132"/>
      <c r="DGF3222" s="132"/>
      <c r="DGG3222" s="132"/>
      <c r="DGH3222" s="132"/>
      <c r="DGI3222" s="132"/>
      <c r="DGJ3222" s="132"/>
      <c r="DGK3222" s="132"/>
      <c r="DGL3222" s="132"/>
      <c r="DGM3222" s="132"/>
      <c r="DGN3222" s="132"/>
      <c r="DGO3222" s="132"/>
      <c r="DGP3222" s="132"/>
      <c r="DGQ3222" s="132"/>
      <c r="DGR3222" s="132"/>
      <c r="DGS3222" s="132"/>
      <c r="DGT3222" s="132"/>
      <c r="DGU3222" s="132"/>
      <c r="DGV3222" s="132"/>
      <c r="DGW3222" s="132"/>
      <c r="DGX3222" s="132"/>
      <c r="DGY3222" s="132"/>
      <c r="DGZ3222" s="132"/>
      <c r="DHA3222" s="132"/>
      <c r="DHB3222" s="132"/>
      <c r="DHC3222" s="132"/>
      <c r="DHD3222" s="132"/>
      <c r="DHE3222" s="132"/>
      <c r="DHF3222" s="132"/>
      <c r="DHG3222" s="132"/>
      <c r="DHH3222" s="132"/>
      <c r="DHI3222" s="132"/>
      <c r="DHJ3222" s="132"/>
      <c r="DHK3222" s="132"/>
      <c r="DHL3222" s="132"/>
      <c r="DHM3222" s="132"/>
      <c r="DHN3222" s="132"/>
      <c r="DHO3222" s="132"/>
      <c r="DHP3222" s="132"/>
      <c r="DHQ3222" s="132"/>
      <c r="DHR3222" s="132"/>
      <c r="DHS3222" s="132"/>
      <c r="DHT3222" s="132"/>
      <c r="DHU3222" s="132"/>
      <c r="DHV3222" s="132"/>
      <c r="DHW3222" s="132"/>
      <c r="DHX3222" s="132"/>
      <c r="DHY3222" s="132"/>
      <c r="DHZ3222" s="132"/>
      <c r="DIA3222" s="132"/>
      <c r="DIB3222" s="132"/>
      <c r="DIC3222" s="132"/>
      <c r="DID3222" s="132"/>
      <c r="DIE3222" s="132"/>
      <c r="DIF3222" s="132"/>
      <c r="DIG3222" s="132"/>
      <c r="DIH3222" s="132"/>
      <c r="DII3222" s="132"/>
      <c r="DIJ3222" s="132"/>
      <c r="DIK3222" s="132"/>
      <c r="DIL3222" s="132"/>
      <c r="DIM3222" s="132"/>
      <c r="DIN3222" s="132"/>
      <c r="DIO3222" s="132"/>
      <c r="DIP3222" s="132"/>
      <c r="DIQ3222" s="132"/>
      <c r="DIR3222" s="132"/>
      <c r="DIS3222" s="132"/>
      <c r="DIT3222" s="132"/>
      <c r="DIU3222" s="132"/>
      <c r="DIV3222" s="132"/>
      <c r="DIW3222" s="132"/>
      <c r="DIX3222" s="132"/>
      <c r="DIY3222" s="132"/>
      <c r="DIZ3222" s="132"/>
      <c r="DJA3222" s="132"/>
      <c r="DJB3222" s="132"/>
      <c r="DJC3222" s="132"/>
      <c r="DJD3222" s="132"/>
      <c r="DJE3222" s="132"/>
      <c r="DJF3222" s="132"/>
      <c r="DJG3222" s="132"/>
      <c r="DJH3222" s="132"/>
      <c r="DJI3222" s="132"/>
      <c r="DJJ3222" s="132"/>
      <c r="DJK3222" s="132"/>
      <c r="DJL3222" s="132"/>
      <c r="DJM3222" s="132"/>
      <c r="DJN3222" s="132"/>
      <c r="DJO3222" s="132"/>
      <c r="DJP3222" s="132"/>
      <c r="DJQ3222" s="132"/>
      <c r="DJR3222" s="132"/>
      <c r="DJS3222" s="132"/>
      <c r="DJT3222" s="132"/>
      <c r="DJU3222" s="132"/>
      <c r="DJV3222" s="132"/>
      <c r="DJW3222" s="132"/>
      <c r="DJX3222" s="132"/>
      <c r="DJY3222" s="132"/>
      <c r="DJZ3222" s="132"/>
      <c r="DKA3222" s="132"/>
      <c r="DKB3222" s="132"/>
      <c r="DKC3222" s="132"/>
      <c r="DKD3222" s="132"/>
      <c r="DKE3222" s="132"/>
      <c r="DKF3222" s="132"/>
      <c r="DKG3222" s="132"/>
      <c r="DKH3222" s="132"/>
      <c r="DKI3222" s="132"/>
      <c r="DKJ3222" s="132"/>
      <c r="DKK3222" s="132"/>
      <c r="DKL3222" s="132"/>
      <c r="DKM3222" s="132"/>
      <c r="DKN3222" s="132"/>
      <c r="DKO3222" s="132"/>
      <c r="DKP3222" s="132"/>
      <c r="DKQ3222" s="132"/>
      <c r="DKR3222" s="132"/>
      <c r="DKS3222" s="132"/>
      <c r="DKT3222" s="132"/>
      <c r="DKU3222" s="132"/>
      <c r="DKV3222" s="132"/>
      <c r="DKW3222" s="132"/>
      <c r="DKX3222" s="132"/>
      <c r="DKY3222" s="132"/>
      <c r="DKZ3222" s="132"/>
      <c r="DLA3222" s="132"/>
      <c r="DLB3222" s="132"/>
      <c r="DLC3222" s="132"/>
      <c r="DLD3222" s="132"/>
      <c r="DLE3222" s="132"/>
      <c r="DLF3222" s="132"/>
      <c r="DLG3222" s="132"/>
      <c r="DLH3222" s="132"/>
      <c r="DLI3222" s="132"/>
      <c r="DLJ3222" s="132"/>
      <c r="DLK3222" s="132"/>
      <c r="DLL3222" s="132"/>
      <c r="DLM3222" s="132"/>
      <c r="DLN3222" s="132"/>
      <c r="DLO3222" s="132"/>
      <c r="DLP3222" s="132"/>
      <c r="DLQ3222" s="132"/>
      <c r="DLR3222" s="132"/>
      <c r="DLS3222" s="132"/>
      <c r="DLT3222" s="132"/>
      <c r="DLU3222" s="132"/>
      <c r="DLV3222" s="132"/>
      <c r="DLW3222" s="132"/>
      <c r="DLX3222" s="132"/>
      <c r="DLY3222" s="132"/>
      <c r="DLZ3222" s="132"/>
      <c r="DMA3222" s="132"/>
      <c r="DMB3222" s="132"/>
      <c r="DMC3222" s="132"/>
      <c r="DMD3222" s="132"/>
      <c r="DME3222" s="132"/>
      <c r="DMF3222" s="132"/>
      <c r="DMG3222" s="132"/>
      <c r="DMH3222" s="132"/>
      <c r="DMI3222" s="132"/>
      <c r="DMJ3222" s="132"/>
      <c r="DMK3222" s="132"/>
      <c r="DML3222" s="132"/>
      <c r="DMM3222" s="132"/>
      <c r="DMN3222" s="132"/>
      <c r="DMO3222" s="132"/>
      <c r="DMP3222" s="132"/>
      <c r="DMQ3222" s="132"/>
      <c r="DMR3222" s="132"/>
      <c r="DMS3222" s="132"/>
      <c r="DMT3222" s="132"/>
      <c r="DMU3222" s="132"/>
      <c r="DMV3222" s="132"/>
      <c r="DMW3222" s="132"/>
      <c r="DMX3222" s="132"/>
      <c r="DMY3222" s="132"/>
      <c r="DMZ3222" s="132"/>
      <c r="DNA3222" s="132"/>
      <c r="DNB3222" s="132"/>
      <c r="DNC3222" s="132"/>
      <c r="DND3222" s="132"/>
      <c r="DNE3222" s="132"/>
      <c r="DNF3222" s="132"/>
      <c r="DNG3222" s="132"/>
      <c r="DNH3222" s="132"/>
      <c r="DNI3222" s="132"/>
      <c r="DNJ3222" s="132"/>
      <c r="DNK3222" s="132"/>
      <c r="DNL3222" s="132"/>
      <c r="DNM3222" s="132"/>
      <c r="DNN3222" s="132"/>
      <c r="DNO3222" s="132"/>
      <c r="DNP3222" s="132"/>
      <c r="DNQ3222" s="132"/>
      <c r="DNR3222" s="132"/>
      <c r="DNS3222" s="132"/>
      <c r="DNT3222" s="132"/>
      <c r="DNU3222" s="132"/>
      <c r="DNV3222" s="132"/>
      <c r="DNW3222" s="132"/>
      <c r="DNX3222" s="132"/>
      <c r="DNY3222" s="132"/>
      <c r="DNZ3222" s="132"/>
      <c r="DOA3222" s="132"/>
      <c r="DOB3222" s="132"/>
      <c r="DOC3222" s="132"/>
      <c r="DOD3222" s="132"/>
      <c r="DOE3222" s="132"/>
      <c r="DOF3222" s="132"/>
      <c r="DOG3222" s="132"/>
      <c r="DOH3222" s="132"/>
      <c r="DOI3222" s="132"/>
      <c r="DOJ3222" s="132"/>
      <c r="DOK3222" s="132"/>
      <c r="DOL3222" s="132"/>
      <c r="DOM3222" s="132"/>
      <c r="DON3222" s="132"/>
      <c r="DOO3222" s="132"/>
      <c r="DOP3222" s="132"/>
      <c r="DOQ3222" s="132"/>
      <c r="DOR3222" s="132"/>
      <c r="DOS3222" s="132"/>
      <c r="DOT3222" s="132"/>
      <c r="DOU3222" s="132"/>
      <c r="DOV3222" s="132"/>
      <c r="DOW3222" s="132"/>
      <c r="DOX3222" s="132"/>
      <c r="DOY3222" s="132"/>
      <c r="DOZ3222" s="132"/>
      <c r="DPA3222" s="132"/>
      <c r="DPB3222" s="132"/>
      <c r="DPC3222" s="132"/>
      <c r="DPD3222" s="132"/>
      <c r="DPE3222" s="132"/>
      <c r="DPF3222" s="132"/>
      <c r="DPG3222" s="132"/>
      <c r="DPH3222" s="132"/>
      <c r="DPI3222" s="132"/>
      <c r="DPJ3222" s="132"/>
      <c r="DPK3222" s="132"/>
      <c r="DPL3222" s="132"/>
      <c r="DPM3222" s="132"/>
      <c r="DPN3222" s="132"/>
      <c r="DPO3222" s="132"/>
      <c r="DPP3222" s="132"/>
      <c r="DPQ3222" s="132"/>
      <c r="DPR3222" s="132"/>
      <c r="DPS3222" s="132"/>
      <c r="DPT3222" s="132"/>
      <c r="DPU3222" s="132"/>
      <c r="DPV3222" s="132"/>
      <c r="DPW3222" s="132"/>
      <c r="DPX3222" s="132"/>
      <c r="DPY3222" s="132"/>
      <c r="DPZ3222" s="132"/>
      <c r="DQA3222" s="132"/>
      <c r="DQB3222" s="132"/>
      <c r="DQC3222" s="132"/>
      <c r="DQD3222" s="132"/>
      <c r="DQE3222" s="132"/>
      <c r="DQF3222" s="132"/>
      <c r="DQG3222" s="132"/>
      <c r="DQH3222" s="132"/>
      <c r="DQI3222" s="132"/>
      <c r="DQJ3222" s="132"/>
      <c r="DQK3222" s="132"/>
      <c r="DQL3222" s="132"/>
      <c r="DQM3222" s="132"/>
      <c r="DQN3222" s="132"/>
      <c r="DQO3222" s="132"/>
      <c r="DQP3222" s="132"/>
      <c r="DQQ3222" s="132"/>
      <c r="DQR3222" s="132"/>
      <c r="DQS3222" s="132"/>
      <c r="DQT3222" s="132"/>
      <c r="DQU3222" s="132"/>
      <c r="DQV3222" s="132"/>
      <c r="DQW3222" s="132"/>
      <c r="DQX3222" s="132"/>
      <c r="DQY3222" s="132"/>
      <c r="DQZ3222" s="132"/>
      <c r="DRA3222" s="132"/>
      <c r="DRB3222" s="132"/>
      <c r="DRC3222" s="132"/>
      <c r="DRD3222" s="132"/>
      <c r="DRE3222" s="132"/>
      <c r="DRF3222" s="132"/>
      <c r="DRG3222" s="132"/>
      <c r="DRH3222" s="132"/>
      <c r="DRI3222" s="132"/>
      <c r="DRJ3222" s="132"/>
      <c r="DRK3222" s="132"/>
      <c r="DRL3222" s="132"/>
      <c r="DRM3222" s="132"/>
      <c r="DRN3222" s="132"/>
      <c r="DRO3222" s="132"/>
      <c r="DRP3222" s="132"/>
      <c r="DRQ3222" s="132"/>
      <c r="DRR3222" s="132"/>
      <c r="DRS3222" s="132"/>
      <c r="DRT3222" s="132"/>
      <c r="DRU3222" s="132"/>
      <c r="DRV3222" s="132"/>
      <c r="DRW3222" s="132"/>
      <c r="DRX3222" s="132"/>
      <c r="DRY3222" s="132"/>
      <c r="DRZ3222" s="132"/>
      <c r="DSA3222" s="132"/>
      <c r="DSB3222" s="132"/>
      <c r="DSC3222" s="132"/>
      <c r="DSD3222" s="132"/>
      <c r="DSE3222" s="132"/>
      <c r="DSF3222" s="132"/>
      <c r="DSG3222" s="132"/>
      <c r="DSH3222" s="132"/>
      <c r="DSI3222" s="132"/>
      <c r="DSJ3222" s="132"/>
      <c r="DSK3222" s="132"/>
      <c r="DSL3222" s="132"/>
      <c r="DSM3222" s="132"/>
      <c r="DSN3222" s="132"/>
      <c r="DSO3222" s="132"/>
      <c r="DSP3222" s="132"/>
      <c r="DSQ3222" s="132"/>
      <c r="DSR3222" s="132"/>
      <c r="DSS3222" s="132"/>
      <c r="DST3222" s="132"/>
      <c r="DSU3222" s="132"/>
      <c r="DSV3222" s="132"/>
      <c r="DSW3222" s="132"/>
      <c r="DSX3222" s="132"/>
      <c r="DSY3222" s="132"/>
      <c r="DSZ3222" s="132"/>
      <c r="DTA3222" s="132"/>
      <c r="DTB3222" s="132"/>
      <c r="DTC3222" s="132"/>
      <c r="DTD3222" s="132"/>
      <c r="DTE3222" s="132"/>
      <c r="DTF3222" s="132"/>
      <c r="DTG3222" s="132"/>
      <c r="DTH3222" s="132"/>
      <c r="DTI3222" s="132"/>
      <c r="DTJ3222" s="132"/>
      <c r="DTK3222" s="132"/>
      <c r="DTL3222" s="132"/>
      <c r="DTM3222" s="132"/>
      <c r="DTN3222" s="132"/>
      <c r="DTO3222" s="132"/>
      <c r="DTP3222" s="132"/>
      <c r="DTQ3222" s="132"/>
      <c r="DTR3222" s="132"/>
      <c r="DTS3222" s="132"/>
      <c r="DTT3222" s="132"/>
      <c r="DTU3222" s="132"/>
      <c r="DTV3222" s="132"/>
      <c r="DTW3222" s="132"/>
      <c r="DTX3222" s="132"/>
      <c r="DTY3222" s="132"/>
      <c r="DTZ3222" s="132"/>
      <c r="DUA3222" s="132"/>
      <c r="DUB3222" s="132"/>
      <c r="DUC3222" s="132"/>
      <c r="DUD3222" s="132"/>
      <c r="DUE3222" s="132"/>
      <c r="DUF3222" s="132"/>
      <c r="DUG3222" s="132"/>
      <c r="DUH3222" s="132"/>
      <c r="DUI3222" s="132"/>
      <c r="DUJ3222" s="132"/>
      <c r="DUK3222" s="132"/>
      <c r="DUL3222" s="132"/>
      <c r="DUM3222" s="132"/>
      <c r="DUN3222" s="132"/>
      <c r="DUO3222" s="132"/>
      <c r="DUP3222" s="132"/>
      <c r="DUQ3222" s="132"/>
      <c r="DUR3222" s="132"/>
      <c r="DUS3222" s="132"/>
      <c r="DUT3222" s="132"/>
      <c r="DUU3222" s="132"/>
      <c r="DUV3222" s="132"/>
      <c r="DUW3222" s="132"/>
      <c r="DUX3222" s="132"/>
      <c r="DUY3222" s="132"/>
      <c r="DUZ3222" s="132"/>
      <c r="DVA3222" s="132"/>
      <c r="DVB3222" s="132"/>
      <c r="DVC3222" s="132"/>
      <c r="DVD3222" s="132"/>
      <c r="DVE3222" s="132"/>
      <c r="DVF3222" s="132"/>
      <c r="DVG3222" s="132"/>
      <c r="DVH3222" s="132"/>
      <c r="DVI3222" s="132"/>
      <c r="DVJ3222" s="132"/>
      <c r="DVK3222" s="132"/>
      <c r="DVL3222" s="132"/>
      <c r="DVM3222" s="132"/>
      <c r="DVN3222" s="132"/>
      <c r="DVO3222" s="132"/>
      <c r="DVP3222" s="132"/>
      <c r="DVQ3222" s="132"/>
      <c r="DVR3222" s="132"/>
      <c r="DVS3222" s="132"/>
      <c r="DVT3222" s="132"/>
      <c r="DVU3222" s="132"/>
      <c r="DVV3222" s="132"/>
      <c r="DVW3222" s="132"/>
      <c r="DVX3222" s="132"/>
      <c r="DVY3222" s="132"/>
      <c r="DVZ3222" s="132"/>
      <c r="DWA3222" s="132"/>
      <c r="DWB3222" s="132"/>
      <c r="DWC3222" s="132"/>
      <c r="DWD3222" s="132"/>
      <c r="DWE3222" s="132"/>
      <c r="DWF3222" s="132"/>
      <c r="DWG3222" s="132"/>
      <c r="DWH3222" s="132"/>
      <c r="DWI3222" s="132"/>
      <c r="DWJ3222" s="132"/>
      <c r="DWK3222" s="132"/>
      <c r="DWL3222" s="132"/>
      <c r="DWM3222" s="132"/>
      <c r="DWN3222" s="132"/>
      <c r="DWO3222" s="132"/>
      <c r="DWP3222" s="132"/>
      <c r="DWQ3222" s="132"/>
      <c r="DWR3222" s="132"/>
      <c r="DWS3222" s="132"/>
      <c r="DWT3222" s="132"/>
      <c r="DWU3222" s="132"/>
      <c r="DWV3222" s="132"/>
      <c r="DWW3222" s="132"/>
      <c r="DWX3222" s="132"/>
      <c r="DWY3222" s="132"/>
      <c r="DWZ3222" s="132"/>
      <c r="DXA3222" s="132"/>
      <c r="DXB3222" s="132"/>
      <c r="DXC3222" s="132"/>
      <c r="DXD3222" s="132"/>
      <c r="DXE3222" s="132"/>
      <c r="DXF3222" s="132"/>
      <c r="DXG3222" s="132"/>
      <c r="DXH3222" s="132"/>
      <c r="DXI3222" s="132"/>
      <c r="DXJ3222" s="132"/>
      <c r="DXK3222" s="132"/>
      <c r="DXL3222" s="132"/>
      <c r="DXM3222" s="132"/>
      <c r="DXN3222" s="132"/>
      <c r="DXO3222" s="132"/>
      <c r="DXP3222" s="132"/>
      <c r="DXQ3222" s="132"/>
      <c r="DXR3222" s="132"/>
      <c r="DXS3222" s="132"/>
      <c r="DXT3222" s="132"/>
      <c r="DXU3222" s="132"/>
      <c r="DXV3222" s="132"/>
      <c r="DXW3222" s="132"/>
      <c r="DXX3222" s="132"/>
      <c r="DXY3222" s="132"/>
      <c r="DXZ3222" s="132"/>
      <c r="DYA3222" s="132"/>
      <c r="DYB3222" s="132"/>
      <c r="DYC3222" s="132"/>
      <c r="DYD3222" s="132"/>
      <c r="DYE3222" s="132"/>
      <c r="DYF3222" s="132"/>
      <c r="DYG3222" s="132"/>
      <c r="DYH3222" s="132"/>
      <c r="DYI3222" s="132"/>
      <c r="DYJ3222" s="132"/>
      <c r="DYK3222" s="132"/>
      <c r="DYL3222" s="132"/>
      <c r="DYM3222" s="132"/>
      <c r="DYN3222" s="132"/>
      <c r="DYO3222" s="132"/>
      <c r="DYP3222" s="132"/>
      <c r="DYQ3222" s="132"/>
      <c r="DYR3222" s="132"/>
      <c r="DYS3222" s="132"/>
      <c r="DYT3222" s="132"/>
      <c r="DYU3222" s="132"/>
      <c r="DYV3222" s="132"/>
      <c r="DYW3222" s="132"/>
      <c r="DYX3222" s="132"/>
      <c r="DYY3222" s="132"/>
      <c r="DYZ3222" s="132"/>
      <c r="DZA3222" s="132"/>
      <c r="DZB3222" s="132"/>
      <c r="DZC3222" s="132"/>
      <c r="DZD3222" s="132"/>
      <c r="DZE3222" s="132"/>
      <c r="DZF3222" s="132"/>
      <c r="DZG3222" s="132"/>
      <c r="DZH3222" s="132"/>
      <c r="DZI3222" s="132"/>
      <c r="DZJ3222" s="132"/>
      <c r="DZK3222" s="132"/>
      <c r="DZL3222" s="132"/>
      <c r="DZM3222" s="132"/>
      <c r="DZN3222" s="132"/>
      <c r="DZO3222" s="132"/>
      <c r="DZP3222" s="132"/>
      <c r="DZQ3222" s="132"/>
      <c r="DZR3222" s="132"/>
      <c r="DZS3222" s="132"/>
      <c r="DZT3222" s="132"/>
      <c r="DZU3222" s="132"/>
      <c r="DZV3222" s="132"/>
      <c r="DZW3222" s="132"/>
      <c r="DZX3222" s="132"/>
      <c r="DZY3222" s="132"/>
      <c r="DZZ3222" s="132"/>
      <c r="EAA3222" s="132"/>
      <c r="EAB3222" s="132"/>
      <c r="EAC3222" s="132"/>
      <c r="EAD3222" s="132"/>
      <c r="EAE3222" s="132"/>
      <c r="EAF3222" s="132"/>
      <c r="EAG3222" s="132"/>
      <c r="EAH3222" s="132"/>
      <c r="EAI3222" s="132"/>
      <c r="EAJ3222" s="132"/>
      <c r="EAK3222" s="132"/>
      <c r="EAL3222" s="132"/>
      <c r="EAM3222" s="132"/>
      <c r="EAN3222" s="132"/>
      <c r="EAO3222" s="132"/>
      <c r="EAP3222" s="132"/>
      <c r="EAQ3222" s="132"/>
      <c r="EAR3222" s="132"/>
      <c r="EAS3222" s="132"/>
      <c r="EAT3222" s="132"/>
      <c r="EAU3222" s="132"/>
      <c r="EAV3222" s="132"/>
      <c r="EAW3222" s="132"/>
      <c r="EAX3222" s="132"/>
      <c r="EAY3222" s="132"/>
      <c r="EAZ3222" s="132"/>
      <c r="EBA3222" s="132"/>
      <c r="EBB3222" s="132"/>
      <c r="EBC3222" s="132"/>
      <c r="EBD3222" s="132"/>
      <c r="EBE3222" s="132"/>
      <c r="EBF3222" s="132"/>
      <c r="EBG3222" s="132"/>
      <c r="EBH3222" s="132"/>
      <c r="EBI3222" s="132"/>
      <c r="EBJ3222" s="132"/>
      <c r="EBK3222" s="132"/>
      <c r="EBL3222" s="132"/>
      <c r="EBM3222" s="132"/>
      <c r="EBN3222" s="132"/>
      <c r="EBO3222" s="132"/>
      <c r="EBP3222" s="132"/>
      <c r="EBQ3222" s="132"/>
      <c r="EBR3222" s="132"/>
      <c r="EBS3222" s="132"/>
      <c r="EBT3222" s="132"/>
      <c r="EBU3222" s="132"/>
      <c r="EBV3222" s="132"/>
      <c r="EBW3222" s="132"/>
      <c r="EBX3222" s="132"/>
      <c r="EBY3222" s="132"/>
      <c r="EBZ3222" s="132"/>
      <c r="ECA3222" s="132"/>
      <c r="ECB3222" s="132"/>
      <c r="ECC3222" s="132"/>
      <c r="ECD3222" s="132"/>
      <c r="ECE3222" s="132"/>
      <c r="ECF3222" s="132"/>
      <c r="ECG3222" s="132"/>
      <c r="ECH3222" s="132"/>
      <c r="ECI3222" s="132"/>
      <c r="ECJ3222" s="132"/>
      <c r="ECK3222" s="132"/>
      <c r="ECL3222" s="132"/>
      <c r="ECM3222" s="132"/>
      <c r="ECN3222" s="132"/>
      <c r="ECO3222" s="132"/>
      <c r="ECP3222" s="132"/>
      <c r="ECQ3222" s="132"/>
      <c r="ECR3222" s="132"/>
      <c r="ECS3222" s="132"/>
      <c r="ECT3222" s="132"/>
      <c r="ECU3222" s="132"/>
      <c r="ECV3222" s="132"/>
      <c r="ECW3222" s="132"/>
      <c r="ECX3222" s="132"/>
      <c r="ECY3222" s="132"/>
      <c r="ECZ3222" s="132"/>
      <c r="EDA3222" s="132"/>
      <c r="EDB3222" s="132"/>
      <c r="EDC3222" s="132"/>
      <c r="EDD3222" s="132"/>
      <c r="EDE3222" s="132"/>
      <c r="EDF3222" s="132"/>
      <c r="EDG3222" s="132"/>
      <c r="EDH3222" s="132"/>
      <c r="EDI3222" s="132"/>
      <c r="EDJ3222" s="132"/>
      <c r="EDK3222" s="132"/>
      <c r="EDL3222" s="132"/>
      <c r="EDM3222" s="132"/>
      <c r="EDN3222" s="132"/>
      <c r="EDO3222" s="132"/>
      <c r="EDP3222" s="132"/>
      <c r="EDQ3222" s="132"/>
      <c r="EDR3222" s="132"/>
      <c r="EDS3222" s="132"/>
      <c r="EDT3222" s="132"/>
      <c r="EDU3222" s="132"/>
      <c r="EDV3222" s="132"/>
      <c r="EDW3222" s="132"/>
      <c r="EDX3222" s="132"/>
      <c r="EDY3222" s="132"/>
      <c r="EDZ3222" s="132"/>
      <c r="EEA3222" s="132"/>
      <c r="EEB3222" s="132"/>
      <c r="EEC3222" s="132"/>
      <c r="EED3222" s="132"/>
      <c r="EEE3222" s="132"/>
      <c r="EEF3222" s="132"/>
      <c r="EEG3222" s="132"/>
      <c r="EEH3222" s="132"/>
      <c r="EEI3222" s="132"/>
      <c r="EEJ3222" s="132"/>
      <c r="EEK3222" s="132"/>
      <c r="EEL3222" s="132"/>
      <c r="EEM3222" s="132"/>
      <c r="EEN3222" s="132"/>
      <c r="EEO3222" s="132"/>
      <c r="EEP3222" s="132"/>
      <c r="EEQ3222" s="132"/>
      <c r="EER3222" s="132"/>
      <c r="EES3222" s="132"/>
      <c r="EET3222" s="132"/>
      <c r="EEU3222" s="132"/>
      <c r="EEV3222" s="132"/>
      <c r="EEW3222" s="132"/>
      <c r="EEX3222" s="132"/>
      <c r="EEY3222" s="132"/>
      <c r="EEZ3222" s="132"/>
      <c r="EFA3222" s="132"/>
      <c r="EFB3222" s="132"/>
      <c r="EFC3222" s="132"/>
      <c r="EFD3222" s="132"/>
      <c r="EFE3222" s="132"/>
      <c r="EFF3222" s="132"/>
      <c r="EFG3222" s="132"/>
      <c r="EFH3222" s="132"/>
      <c r="EFI3222" s="132"/>
      <c r="EFJ3222" s="132"/>
      <c r="EFK3222" s="132"/>
      <c r="EFL3222" s="132"/>
      <c r="EFM3222" s="132"/>
      <c r="EFN3222" s="132"/>
      <c r="EFO3222" s="132"/>
      <c r="EFP3222" s="132"/>
      <c r="EFQ3222" s="132"/>
      <c r="EFR3222" s="132"/>
      <c r="EFS3222" s="132"/>
      <c r="EFT3222" s="132"/>
      <c r="EFU3222" s="132"/>
      <c r="EFV3222" s="132"/>
      <c r="EFW3222" s="132"/>
      <c r="EFX3222" s="132"/>
      <c r="EFY3222" s="132"/>
      <c r="EFZ3222" s="132"/>
      <c r="EGA3222" s="132"/>
      <c r="EGB3222" s="132"/>
      <c r="EGC3222" s="132"/>
      <c r="EGD3222" s="132"/>
      <c r="EGE3222" s="132"/>
      <c r="EGF3222" s="132"/>
      <c r="EGG3222" s="132"/>
      <c r="EGH3222" s="132"/>
      <c r="EGI3222" s="132"/>
      <c r="EGJ3222" s="132"/>
      <c r="EGK3222" s="132"/>
      <c r="EGL3222" s="132"/>
      <c r="EGM3222" s="132"/>
      <c r="EGN3222" s="132"/>
      <c r="EGO3222" s="132"/>
      <c r="EGP3222" s="132"/>
      <c r="EGQ3222" s="132"/>
      <c r="EGR3222" s="132"/>
      <c r="EGS3222" s="132"/>
      <c r="EGT3222" s="132"/>
      <c r="EGU3222" s="132"/>
      <c r="EGV3222" s="132"/>
      <c r="EGW3222" s="132"/>
      <c r="EGX3222" s="132"/>
      <c r="EGY3222" s="132"/>
      <c r="EGZ3222" s="132"/>
      <c r="EHA3222" s="132"/>
      <c r="EHB3222" s="132"/>
      <c r="EHC3222" s="132"/>
      <c r="EHD3222" s="132"/>
      <c r="EHE3222" s="132"/>
      <c r="EHF3222" s="132"/>
      <c r="EHG3222" s="132"/>
      <c r="EHH3222" s="132"/>
      <c r="EHI3222" s="132"/>
      <c r="EHJ3222" s="132"/>
      <c r="EHK3222" s="132"/>
      <c r="EHL3222" s="132"/>
      <c r="EHM3222" s="132"/>
      <c r="EHN3222" s="132"/>
      <c r="EHO3222" s="132"/>
      <c r="EHP3222" s="132"/>
      <c r="EHQ3222" s="132"/>
      <c r="EHR3222" s="132"/>
      <c r="EHS3222" s="132"/>
      <c r="EHT3222" s="132"/>
      <c r="EHU3222" s="132"/>
      <c r="EHV3222" s="132"/>
      <c r="EHW3222" s="132"/>
      <c r="EHX3222" s="132"/>
      <c r="EHY3222" s="132"/>
      <c r="EHZ3222" s="132"/>
      <c r="EIA3222" s="132"/>
      <c r="EIB3222" s="132"/>
      <c r="EIC3222" s="132"/>
      <c r="EID3222" s="132"/>
      <c r="EIE3222" s="132"/>
      <c r="EIF3222" s="132"/>
      <c r="EIG3222" s="132"/>
      <c r="EIH3222" s="132"/>
      <c r="EII3222" s="132"/>
      <c r="EIJ3222" s="132"/>
      <c r="EIK3222" s="132"/>
      <c r="EIL3222" s="132"/>
      <c r="EIM3222" s="132"/>
      <c r="EIN3222" s="132"/>
      <c r="EIO3222" s="132"/>
      <c r="EIP3222" s="132"/>
      <c r="EIQ3222" s="132"/>
      <c r="EIR3222" s="132"/>
      <c r="EIS3222" s="132"/>
      <c r="EIT3222" s="132"/>
      <c r="EIU3222" s="132"/>
      <c r="EIV3222" s="132"/>
      <c r="EIW3222" s="132"/>
      <c r="EIX3222" s="132"/>
      <c r="EIY3222" s="132"/>
      <c r="EIZ3222" s="132"/>
      <c r="EJA3222" s="132"/>
      <c r="EJB3222" s="132"/>
      <c r="EJC3222" s="132"/>
      <c r="EJD3222" s="132"/>
      <c r="EJE3222" s="132"/>
      <c r="EJF3222" s="132"/>
      <c r="EJG3222" s="132"/>
      <c r="EJH3222" s="132"/>
      <c r="EJI3222" s="132"/>
      <c r="EJJ3222" s="132"/>
      <c r="EJK3222" s="132"/>
      <c r="EJL3222" s="132"/>
      <c r="EJM3222" s="132"/>
      <c r="EJN3222" s="132"/>
      <c r="EJO3222" s="132"/>
      <c r="EJP3222" s="132"/>
      <c r="EJQ3222" s="132"/>
      <c r="EJR3222" s="132"/>
      <c r="EJS3222" s="132"/>
      <c r="EJT3222" s="132"/>
      <c r="EJU3222" s="132"/>
      <c r="EJV3222" s="132"/>
      <c r="EJW3222" s="132"/>
      <c r="EJX3222" s="132"/>
      <c r="EJY3222" s="132"/>
      <c r="EJZ3222" s="132"/>
      <c r="EKA3222" s="132"/>
      <c r="EKB3222" s="132"/>
      <c r="EKC3222" s="132"/>
      <c r="EKD3222" s="132"/>
      <c r="EKE3222" s="132"/>
      <c r="EKF3222" s="132"/>
      <c r="EKG3222" s="132"/>
      <c r="EKH3222" s="132"/>
      <c r="EKI3222" s="132"/>
      <c r="EKJ3222" s="132"/>
      <c r="EKK3222" s="132"/>
      <c r="EKL3222" s="132"/>
      <c r="EKM3222" s="132"/>
      <c r="EKN3222" s="132"/>
      <c r="EKO3222" s="132"/>
      <c r="EKP3222" s="132"/>
      <c r="EKQ3222" s="132"/>
      <c r="EKR3222" s="132"/>
      <c r="EKS3222" s="132"/>
      <c r="EKT3222" s="132"/>
      <c r="EKU3222" s="132"/>
      <c r="EKV3222" s="132"/>
      <c r="EKW3222" s="132"/>
      <c r="EKX3222" s="132"/>
      <c r="EKY3222" s="132"/>
      <c r="EKZ3222" s="132"/>
      <c r="ELA3222" s="132"/>
      <c r="ELB3222" s="132"/>
      <c r="ELC3222" s="132"/>
      <c r="ELD3222" s="132"/>
      <c r="ELE3222" s="132"/>
      <c r="ELF3222" s="132"/>
      <c r="ELG3222" s="132"/>
      <c r="ELH3222" s="132"/>
      <c r="ELI3222" s="132"/>
      <c r="ELJ3222" s="132"/>
      <c r="ELK3222" s="132"/>
      <c r="ELL3222" s="132"/>
      <c r="ELM3222" s="132"/>
      <c r="ELN3222" s="132"/>
      <c r="ELO3222" s="132"/>
      <c r="ELP3222" s="132"/>
      <c r="ELQ3222" s="132"/>
      <c r="ELR3222" s="132"/>
      <c r="ELS3222" s="132"/>
      <c r="ELT3222" s="132"/>
      <c r="ELU3222" s="132"/>
      <c r="ELV3222" s="132"/>
      <c r="ELW3222" s="132"/>
      <c r="ELX3222" s="132"/>
      <c r="ELY3222" s="132"/>
      <c r="ELZ3222" s="132"/>
      <c r="EMA3222" s="132"/>
      <c r="EMB3222" s="132"/>
      <c r="EMC3222" s="132"/>
      <c r="EMD3222" s="132"/>
      <c r="EME3222" s="132"/>
      <c r="EMF3222" s="132"/>
      <c r="EMG3222" s="132"/>
      <c r="EMH3222" s="132"/>
      <c r="EMI3222" s="132"/>
      <c r="EMJ3222" s="132"/>
      <c r="EMK3222" s="132"/>
      <c r="EML3222" s="132"/>
      <c r="EMM3222" s="132"/>
      <c r="EMN3222" s="132"/>
      <c r="EMO3222" s="132"/>
      <c r="EMP3222" s="132"/>
      <c r="EMQ3222" s="132"/>
      <c r="EMR3222" s="132"/>
      <c r="EMS3222" s="132"/>
      <c r="EMT3222" s="132"/>
      <c r="EMU3222" s="132"/>
      <c r="EMV3222" s="132"/>
      <c r="EMW3222" s="132"/>
      <c r="EMX3222" s="132"/>
      <c r="EMY3222" s="132"/>
      <c r="EMZ3222" s="132"/>
      <c r="ENA3222" s="132"/>
      <c r="ENB3222" s="132"/>
      <c r="ENC3222" s="132"/>
      <c r="END3222" s="132"/>
      <c r="ENE3222" s="132"/>
      <c r="ENF3222" s="132"/>
      <c r="ENG3222" s="132"/>
      <c r="ENH3222" s="132"/>
      <c r="ENI3222" s="132"/>
      <c r="ENJ3222" s="132"/>
      <c r="ENK3222" s="132"/>
      <c r="ENL3222" s="132"/>
      <c r="ENM3222" s="132"/>
      <c r="ENN3222" s="132"/>
      <c r="ENO3222" s="132"/>
      <c r="ENP3222" s="132"/>
      <c r="ENQ3222" s="132"/>
      <c r="ENR3222" s="132"/>
      <c r="ENS3222" s="132"/>
      <c r="ENT3222" s="132"/>
      <c r="ENU3222" s="132"/>
      <c r="ENV3222" s="132"/>
      <c r="ENW3222" s="132"/>
      <c r="ENX3222" s="132"/>
      <c r="ENY3222" s="132"/>
      <c r="ENZ3222" s="132"/>
      <c r="EOA3222" s="132"/>
      <c r="EOB3222" s="132"/>
      <c r="EOC3222" s="132"/>
      <c r="EOD3222" s="132"/>
      <c r="EOE3222" s="132"/>
      <c r="EOF3222" s="132"/>
      <c r="EOG3222" s="132"/>
      <c r="EOH3222" s="132"/>
      <c r="EOI3222" s="132"/>
      <c r="EOJ3222" s="132"/>
      <c r="EOK3222" s="132"/>
      <c r="EOL3222" s="132"/>
      <c r="EOM3222" s="132"/>
      <c r="EON3222" s="132"/>
      <c r="EOO3222" s="132"/>
      <c r="EOP3222" s="132"/>
      <c r="EOQ3222" s="132"/>
      <c r="EOR3222" s="132"/>
      <c r="EOS3222" s="132"/>
      <c r="EOT3222" s="132"/>
      <c r="EOU3222" s="132"/>
      <c r="EOV3222" s="132"/>
      <c r="EOW3222" s="132"/>
      <c r="EOX3222" s="132"/>
      <c r="EOY3222" s="132"/>
      <c r="EOZ3222" s="132"/>
      <c r="EPA3222" s="132"/>
      <c r="EPB3222" s="132"/>
      <c r="EPC3222" s="132"/>
      <c r="EPD3222" s="132"/>
      <c r="EPE3222" s="132"/>
      <c r="EPF3222" s="132"/>
      <c r="EPG3222" s="132"/>
      <c r="EPH3222" s="132"/>
      <c r="EPI3222" s="132"/>
      <c r="EPJ3222" s="132"/>
      <c r="EPK3222" s="132"/>
      <c r="EPL3222" s="132"/>
      <c r="EPM3222" s="132"/>
      <c r="EPN3222" s="132"/>
      <c r="EPO3222" s="132"/>
      <c r="EPP3222" s="132"/>
      <c r="EPQ3222" s="132"/>
      <c r="EPR3222" s="132"/>
      <c r="EPS3222" s="132"/>
      <c r="EPT3222" s="132"/>
      <c r="EPU3222" s="132"/>
      <c r="EPV3222" s="132"/>
      <c r="EPW3222" s="132"/>
      <c r="EPX3222" s="132"/>
      <c r="EPY3222" s="132"/>
      <c r="EPZ3222" s="132"/>
      <c r="EQA3222" s="132"/>
      <c r="EQB3222" s="132"/>
      <c r="EQC3222" s="132"/>
      <c r="EQD3222" s="132"/>
      <c r="EQE3222" s="132"/>
      <c r="EQF3222" s="132"/>
      <c r="EQG3222" s="132"/>
      <c r="EQH3222" s="132"/>
      <c r="EQI3222" s="132"/>
      <c r="EQJ3222" s="132"/>
      <c r="EQK3222" s="132"/>
      <c r="EQL3222" s="132"/>
      <c r="EQM3222" s="132"/>
      <c r="EQN3222" s="132"/>
      <c r="EQO3222" s="132"/>
      <c r="EQP3222" s="132"/>
      <c r="EQQ3222" s="132"/>
      <c r="EQR3222" s="132"/>
      <c r="EQS3222" s="132"/>
      <c r="EQT3222" s="132"/>
      <c r="EQU3222" s="132"/>
      <c r="EQV3222" s="132"/>
      <c r="EQW3222" s="132"/>
      <c r="EQX3222" s="132"/>
      <c r="EQY3222" s="132"/>
      <c r="EQZ3222" s="132"/>
      <c r="ERA3222" s="132"/>
      <c r="ERB3222" s="132"/>
      <c r="ERC3222" s="132"/>
      <c r="ERD3222" s="132"/>
      <c r="ERE3222" s="132"/>
      <c r="ERF3222" s="132"/>
      <c r="ERG3222" s="132"/>
      <c r="ERH3222" s="132"/>
      <c r="ERI3222" s="132"/>
      <c r="ERJ3222" s="132"/>
      <c r="ERK3222" s="132"/>
      <c r="ERL3222" s="132"/>
      <c r="ERM3222" s="132"/>
      <c r="ERN3222" s="132"/>
      <c r="ERO3222" s="132"/>
      <c r="ERP3222" s="132"/>
      <c r="ERQ3222" s="132"/>
      <c r="ERR3222" s="132"/>
      <c r="ERS3222" s="132"/>
      <c r="ERT3222" s="132"/>
      <c r="ERU3222" s="132"/>
      <c r="ERV3222" s="132"/>
      <c r="ERW3222" s="132"/>
      <c r="ERX3222" s="132"/>
      <c r="ERY3222" s="132"/>
      <c r="ERZ3222" s="132"/>
      <c r="ESA3222" s="132"/>
      <c r="ESB3222" s="132"/>
      <c r="ESC3222" s="132"/>
      <c r="ESD3222" s="132"/>
      <c r="ESE3222" s="132"/>
      <c r="ESF3222" s="132"/>
      <c r="ESG3222" s="132"/>
      <c r="ESH3222" s="132"/>
      <c r="ESI3222" s="132"/>
      <c r="ESJ3222" s="132"/>
      <c r="ESK3222" s="132"/>
      <c r="ESL3222" s="132"/>
      <c r="ESM3222" s="132"/>
      <c r="ESN3222" s="132"/>
      <c r="ESO3222" s="132"/>
      <c r="ESP3222" s="132"/>
      <c r="ESQ3222" s="132"/>
      <c r="ESR3222" s="132"/>
      <c r="ESS3222" s="132"/>
      <c r="EST3222" s="132"/>
      <c r="ESU3222" s="132"/>
      <c r="ESV3222" s="132"/>
      <c r="ESW3222" s="132"/>
      <c r="ESX3222" s="132"/>
      <c r="ESY3222" s="132"/>
      <c r="ESZ3222" s="132"/>
      <c r="ETA3222" s="132"/>
      <c r="ETB3222" s="132"/>
      <c r="ETC3222" s="132"/>
      <c r="ETD3222" s="132"/>
      <c r="ETE3222" s="132"/>
      <c r="ETF3222" s="132"/>
      <c r="ETG3222" s="132"/>
      <c r="ETH3222" s="132"/>
      <c r="ETI3222" s="132"/>
      <c r="ETJ3222" s="132"/>
      <c r="ETK3222" s="132"/>
      <c r="ETL3222" s="132"/>
      <c r="ETM3222" s="132"/>
      <c r="ETN3222" s="132"/>
      <c r="ETO3222" s="132"/>
      <c r="ETP3222" s="132"/>
      <c r="ETQ3222" s="132"/>
      <c r="ETR3222" s="132"/>
      <c r="ETS3222" s="132"/>
      <c r="ETT3222" s="132"/>
      <c r="ETU3222" s="132"/>
      <c r="ETV3222" s="132"/>
      <c r="ETW3222" s="132"/>
      <c r="ETX3222" s="132"/>
      <c r="ETY3222" s="132"/>
      <c r="ETZ3222" s="132"/>
      <c r="EUA3222" s="132"/>
      <c r="EUB3222" s="132"/>
      <c r="EUC3222" s="132"/>
      <c r="EUD3222" s="132"/>
      <c r="EUE3222" s="132"/>
      <c r="EUF3222" s="132"/>
      <c r="EUG3222" s="132"/>
      <c r="EUH3222" s="132"/>
      <c r="EUI3222" s="132"/>
      <c r="EUJ3222" s="132"/>
      <c r="EUK3222" s="132"/>
      <c r="EUL3222" s="132"/>
      <c r="EUM3222" s="132"/>
      <c r="EUN3222" s="132"/>
      <c r="EUO3222" s="132"/>
      <c r="EUP3222" s="132"/>
      <c r="EUQ3222" s="132"/>
      <c r="EUR3222" s="132"/>
      <c r="EUS3222" s="132"/>
      <c r="EUT3222" s="132"/>
      <c r="EUU3222" s="132"/>
      <c r="EUV3222" s="132"/>
      <c r="EUW3222" s="132"/>
      <c r="EUX3222" s="132"/>
      <c r="EUY3222" s="132"/>
      <c r="EUZ3222" s="132"/>
      <c r="EVA3222" s="132"/>
      <c r="EVB3222" s="132"/>
      <c r="EVC3222" s="132"/>
      <c r="EVD3222" s="132"/>
      <c r="EVE3222" s="132"/>
      <c r="EVF3222" s="132"/>
      <c r="EVG3222" s="132"/>
      <c r="EVH3222" s="132"/>
      <c r="EVI3222" s="132"/>
      <c r="EVJ3222" s="132"/>
      <c r="EVK3222" s="132"/>
      <c r="EVL3222" s="132"/>
      <c r="EVM3222" s="132"/>
      <c r="EVN3222" s="132"/>
      <c r="EVO3222" s="132"/>
      <c r="EVP3222" s="132"/>
      <c r="EVQ3222" s="132"/>
      <c r="EVR3222" s="132"/>
      <c r="EVS3222" s="132"/>
      <c r="EVT3222" s="132"/>
      <c r="EVU3222" s="132"/>
      <c r="EVV3222" s="132"/>
      <c r="EVW3222" s="132"/>
      <c r="EVX3222" s="132"/>
      <c r="EVY3222" s="132"/>
      <c r="EVZ3222" s="132"/>
      <c r="EWA3222" s="132"/>
      <c r="EWB3222" s="132"/>
      <c r="EWC3222" s="132"/>
      <c r="EWD3222" s="132"/>
      <c r="EWE3222" s="132"/>
      <c r="EWF3222" s="132"/>
      <c r="EWG3222" s="132"/>
      <c r="EWH3222" s="132"/>
      <c r="EWI3222" s="132"/>
      <c r="EWJ3222" s="132"/>
      <c r="EWK3222" s="132"/>
      <c r="EWL3222" s="132"/>
      <c r="EWM3222" s="132"/>
      <c r="EWN3222" s="132"/>
      <c r="EWO3222" s="132"/>
      <c r="EWP3222" s="132"/>
      <c r="EWQ3222" s="132"/>
      <c r="EWR3222" s="132"/>
      <c r="EWS3222" s="132"/>
      <c r="EWT3222" s="132"/>
      <c r="EWU3222" s="132"/>
      <c r="EWV3222" s="132"/>
      <c r="EWW3222" s="132"/>
      <c r="EWX3222" s="132"/>
      <c r="EWY3222" s="132"/>
      <c r="EWZ3222" s="132"/>
      <c r="EXA3222" s="132"/>
      <c r="EXB3222" s="132"/>
      <c r="EXC3222" s="132"/>
      <c r="EXD3222" s="132"/>
      <c r="EXE3222" s="132"/>
      <c r="EXF3222" s="132"/>
      <c r="EXG3222" s="132"/>
      <c r="EXH3222" s="132"/>
      <c r="EXI3222" s="132"/>
      <c r="EXJ3222" s="132"/>
      <c r="EXK3222" s="132"/>
      <c r="EXL3222" s="132"/>
      <c r="EXM3222" s="132"/>
      <c r="EXN3222" s="132"/>
      <c r="EXO3222" s="132"/>
      <c r="EXP3222" s="132"/>
      <c r="EXQ3222" s="132"/>
      <c r="EXR3222" s="132"/>
      <c r="EXS3222" s="132"/>
      <c r="EXT3222" s="132"/>
      <c r="EXU3222" s="132"/>
      <c r="EXV3222" s="132"/>
      <c r="EXW3222" s="132"/>
      <c r="EXX3222" s="132"/>
      <c r="EXY3222" s="132"/>
      <c r="EXZ3222" s="132"/>
      <c r="EYA3222" s="132"/>
      <c r="EYB3222" s="132"/>
      <c r="EYC3222" s="132"/>
      <c r="EYD3222" s="132"/>
      <c r="EYE3222" s="132"/>
      <c r="EYF3222" s="132"/>
      <c r="EYG3222" s="132"/>
      <c r="EYH3222" s="132"/>
      <c r="EYI3222" s="132"/>
      <c r="EYJ3222" s="132"/>
      <c r="EYK3222" s="132"/>
      <c r="EYL3222" s="132"/>
      <c r="EYM3222" s="132"/>
      <c r="EYN3222" s="132"/>
      <c r="EYO3222" s="132"/>
      <c r="EYP3222" s="132"/>
      <c r="EYQ3222" s="132"/>
      <c r="EYR3222" s="132"/>
      <c r="EYS3222" s="132"/>
      <c r="EYT3222" s="132"/>
      <c r="EYU3222" s="132"/>
      <c r="EYV3222" s="132"/>
      <c r="EYW3222" s="132"/>
      <c r="EYX3222" s="132"/>
      <c r="EYY3222" s="132"/>
      <c r="EYZ3222" s="132"/>
      <c r="EZA3222" s="132"/>
      <c r="EZB3222" s="132"/>
      <c r="EZC3222" s="132"/>
      <c r="EZD3222" s="132"/>
      <c r="EZE3222" s="132"/>
      <c r="EZF3222" s="132"/>
      <c r="EZG3222" s="132"/>
      <c r="EZH3222" s="132"/>
      <c r="EZI3222" s="132"/>
      <c r="EZJ3222" s="132"/>
      <c r="EZK3222" s="132"/>
      <c r="EZL3222" s="132"/>
      <c r="EZM3222" s="132"/>
      <c r="EZN3222" s="132"/>
      <c r="EZO3222" s="132"/>
      <c r="EZP3222" s="132"/>
      <c r="EZQ3222" s="132"/>
      <c r="EZR3222" s="132"/>
      <c r="EZS3222" s="132"/>
      <c r="EZT3222" s="132"/>
      <c r="EZU3222" s="132"/>
      <c r="EZV3222" s="132"/>
      <c r="EZW3222" s="132"/>
      <c r="EZX3222" s="132"/>
      <c r="EZY3222" s="132"/>
      <c r="EZZ3222" s="132"/>
      <c r="FAA3222" s="132"/>
      <c r="FAB3222" s="132"/>
      <c r="FAC3222" s="132"/>
      <c r="FAD3222" s="132"/>
      <c r="FAE3222" s="132"/>
      <c r="FAF3222" s="132"/>
      <c r="FAG3222" s="132"/>
      <c r="FAH3222" s="132"/>
      <c r="FAI3222" s="132"/>
      <c r="FAJ3222" s="132"/>
      <c r="FAK3222" s="132"/>
      <c r="FAL3222" s="132"/>
      <c r="FAM3222" s="132"/>
      <c r="FAN3222" s="132"/>
      <c r="FAO3222" s="132"/>
      <c r="FAP3222" s="132"/>
      <c r="FAQ3222" s="132"/>
      <c r="FAR3222" s="132"/>
      <c r="FAS3222" s="132"/>
      <c r="FAT3222" s="132"/>
      <c r="FAU3222" s="132"/>
      <c r="FAV3222" s="132"/>
      <c r="FAW3222" s="132"/>
      <c r="FAX3222" s="132"/>
      <c r="FAY3222" s="132"/>
      <c r="FAZ3222" s="132"/>
      <c r="FBA3222" s="132"/>
      <c r="FBB3222" s="132"/>
      <c r="FBC3222" s="132"/>
      <c r="FBD3222" s="132"/>
      <c r="FBE3222" s="132"/>
      <c r="FBF3222" s="132"/>
      <c r="FBG3222" s="132"/>
      <c r="FBH3222" s="132"/>
      <c r="FBI3222" s="132"/>
      <c r="FBJ3222" s="132"/>
      <c r="FBK3222" s="132"/>
      <c r="FBL3222" s="132"/>
      <c r="FBM3222" s="132"/>
      <c r="FBN3222" s="132"/>
      <c r="FBO3222" s="132"/>
      <c r="FBP3222" s="132"/>
      <c r="FBQ3222" s="132"/>
      <c r="FBR3222" s="132"/>
      <c r="FBS3222" s="132"/>
      <c r="FBT3222" s="132"/>
      <c r="FBU3222" s="132"/>
      <c r="FBV3222" s="132"/>
      <c r="FBW3222" s="132"/>
      <c r="FBX3222" s="132"/>
      <c r="FBY3222" s="132"/>
      <c r="FBZ3222" s="132"/>
      <c r="FCA3222" s="132"/>
      <c r="FCB3222" s="132"/>
      <c r="FCC3222" s="132"/>
      <c r="FCD3222" s="132"/>
      <c r="FCE3222" s="132"/>
      <c r="FCF3222" s="132"/>
      <c r="FCG3222" s="132"/>
      <c r="FCH3222" s="132"/>
      <c r="FCI3222" s="132"/>
      <c r="FCJ3222" s="132"/>
      <c r="FCK3222" s="132"/>
      <c r="FCL3222" s="132"/>
      <c r="FCM3222" s="132"/>
      <c r="FCN3222" s="132"/>
      <c r="FCO3222" s="132"/>
      <c r="FCP3222" s="132"/>
      <c r="FCQ3222" s="132"/>
      <c r="FCR3222" s="132"/>
      <c r="FCS3222" s="132"/>
      <c r="FCT3222" s="132"/>
      <c r="FCU3222" s="132"/>
      <c r="FCV3222" s="132"/>
      <c r="FCW3222" s="132"/>
      <c r="FCX3222" s="132"/>
      <c r="FCY3222" s="132"/>
      <c r="FCZ3222" s="132"/>
      <c r="FDA3222" s="132"/>
      <c r="FDB3222" s="132"/>
      <c r="FDC3222" s="132"/>
      <c r="FDD3222" s="132"/>
      <c r="FDE3222" s="132"/>
      <c r="FDF3222" s="132"/>
      <c r="FDG3222" s="132"/>
      <c r="FDH3222" s="132"/>
      <c r="FDI3222" s="132"/>
      <c r="FDJ3222" s="132"/>
      <c r="FDK3222" s="132"/>
      <c r="FDL3222" s="132"/>
      <c r="FDM3222" s="132"/>
      <c r="FDN3222" s="132"/>
      <c r="FDO3222" s="132"/>
      <c r="FDP3222" s="132"/>
      <c r="FDQ3222" s="132"/>
      <c r="FDR3222" s="132"/>
      <c r="FDS3222" s="132"/>
      <c r="FDT3222" s="132"/>
      <c r="FDU3222" s="132"/>
      <c r="FDV3222" s="132"/>
      <c r="FDW3222" s="132"/>
      <c r="FDX3222" s="132"/>
      <c r="FDY3222" s="132"/>
      <c r="FDZ3222" s="132"/>
      <c r="FEA3222" s="132"/>
      <c r="FEB3222" s="132"/>
      <c r="FEC3222" s="132"/>
      <c r="FED3222" s="132"/>
      <c r="FEE3222" s="132"/>
      <c r="FEF3222" s="132"/>
      <c r="FEG3222" s="132"/>
      <c r="FEH3222" s="132"/>
      <c r="FEI3222" s="132"/>
      <c r="FEJ3222" s="132"/>
      <c r="FEK3222" s="132"/>
      <c r="FEL3222" s="132"/>
      <c r="FEM3222" s="132"/>
      <c r="FEN3222" s="132"/>
      <c r="FEO3222" s="132"/>
      <c r="FEP3222" s="132"/>
      <c r="FEQ3222" s="132"/>
      <c r="FER3222" s="132"/>
      <c r="FES3222" s="132"/>
      <c r="FET3222" s="132"/>
      <c r="FEU3222" s="132"/>
      <c r="FEV3222" s="132"/>
      <c r="FEW3222" s="132"/>
      <c r="FEX3222" s="132"/>
      <c r="FEY3222" s="132"/>
      <c r="FEZ3222" s="132"/>
      <c r="FFA3222" s="132"/>
      <c r="FFB3222" s="132"/>
      <c r="FFC3222" s="132"/>
      <c r="FFD3222" s="132"/>
      <c r="FFE3222" s="132"/>
      <c r="FFF3222" s="132"/>
      <c r="FFG3222" s="132"/>
      <c r="FFH3222" s="132"/>
      <c r="FFI3222" s="132"/>
      <c r="FFJ3222" s="132"/>
      <c r="FFK3222" s="132"/>
      <c r="FFL3222" s="132"/>
      <c r="FFM3222" s="132"/>
      <c r="FFN3222" s="132"/>
      <c r="FFO3222" s="132"/>
      <c r="FFP3222" s="132"/>
      <c r="FFQ3222" s="132"/>
      <c r="FFR3222" s="132"/>
      <c r="FFS3222" s="132"/>
      <c r="FFT3222" s="132"/>
      <c r="FFU3222" s="132"/>
      <c r="FFV3222" s="132"/>
      <c r="FFW3222" s="132"/>
      <c r="FFX3222" s="132"/>
      <c r="FFY3222" s="132"/>
      <c r="FFZ3222" s="132"/>
      <c r="FGA3222" s="132"/>
      <c r="FGB3222" s="132"/>
      <c r="FGC3222" s="132"/>
      <c r="FGD3222" s="132"/>
      <c r="FGE3222" s="132"/>
      <c r="FGF3222" s="132"/>
      <c r="FGG3222" s="132"/>
      <c r="FGH3222" s="132"/>
      <c r="FGI3222" s="132"/>
      <c r="FGJ3222" s="132"/>
      <c r="FGK3222" s="132"/>
      <c r="FGL3222" s="132"/>
      <c r="FGM3222" s="132"/>
      <c r="FGN3222" s="132"/>
      <c r="FGO3222" s="132"/>
      <c r="FGP3222" s="132"/>
      <c r="FGQ3222" s="132"/>
      <c r="FGR3222" s="132"/>
      <c r="FGS3222" s="132"/>
      <c r="FGT3222" s="132"/>
      <c r="FGU3222" s="132"/>
      <c r="FGV3222" s="132"/>
      <c r="FGW3222" s="132"/>
      <c r="FGX3222" s="132"/>
      <c r="FGY3222" s="132"/>
      <c r="FGZ3222" s="132"/>
      <c r="FHA3222" s="132"/>
      <c r="FHB3222" s="132"/>
      <c r="FHC3222" s="132"/>
      <c r="FHD3222" s="132"/>
      <c r="FHE3222" s="132"/>
      <c r="FHF3222" s="132"/>
      <c r="FHG3222" s="132"/>
      <c r="FHH3222" s="132"/>
      <c r="FHI3222" s="132"/>
      <c r="FHJ3222" s="132"/>
      <c r="FHK3222" s="132"/>
      <c r="FHL3222" s="132"/>
      <c r="FHM3222" s="132"/>
      <c r="FHN3222" s="132"/>
      <c r="FHO3222" s="132"/>
      <c r="FHP3222" s="132"/>
      <c r="FHQ3222" s="132"/>
      <c r="FHR3222" s="132"/>
      <c r="FHS3222" s="132"/>
      <c r="FHT3222" s="132"/>
      <c r="FHU3222" s="132"/>
      <c r="FHV3222" s="132"/>
      <c r="FHW3222" s="132"/>
      <c r="FHX3222" s="132"/>
      <c r="FHY3222" s="132"/>
      <c r="FHZ3222" s="132"/>
      <c r="FIA3222" s="132"/>
      <c r="FIB3222" s="132"/>
      <c r="FIC3222" s="132"/>
      <c r="FID3222" s="132"/>
      <c r="FIE3222" s="132"/>
      <c r="FIF3222" s="132"/>
      <c r="FIG3222" s="132"/>
      <c r="FIH3222" s="132"/>
      <c r="FII3222" s="132"/>
      <c r="FIJ3222" s="132"/>
      <c r="FIK3222" s="132"/>
      <c r="FIL3222" s="132"/>
      <c r="FIM3222" s="132"/>
      <c r="FIN3222" s="132"/>
      <c r="FIO3222" s="132"/>
      <c r="FIP3222" s="132"/>
      <c r="FIQ3222" s="132"/>
      <c r="FIR3222" s="132"/>
      <c r="FIS3222" s="132"/>
      <c r="FIT3222" s="132"/>
      <c r="FIU3222" s="132"/>
      <c r="FIV3222" s="132"/>
      <c r="FIW3222" s="132"/>
      <c r="FIX3222" s="132"/>
      <c r="FIY3222" s="132"/>
      <c r="FIZ3222" s="132"/>
      <c r="FJA3222" s="132"/>
      <c r="FJB3222" s="132"/>
      <c r="FJC3222" s="132"/>
      <c r="FJD3222" s="132"/>
      <c r="FJE3222" s="132"/>
      <c r="FJF3222" s="132"/>
      <c r="FJG3222" s="132"/>
      <c r="FJH3222" s="132"/>
      <c r="FJI3222" s="132"/>
      <c r="FJJ3222" s="132"/>
      <c r="FJK3222" s="132"/>
      <c r="FJL3222" s="132"/>
      <c r="FJM3222" s="132"/>
      <c r="FJN3222" s="132"/>
      <c r="FJO3222" s="132"/>
      <c r="FJP3222" s="132"/>
      <c r="FJQ3222" s="132"/>
      <c r="FJR3222" s="132"/>
      <c r="FJS3222" s="132"/>
      <c r="FJT3222" s="132"/>
      <c r="FJU3222" s="132"/>
      <c r="FJV3222" s="132"/>
      <c r="FJW3222" s="132"/>
      <c r="FJX3222" s="132"/>
      <c r="FJY3222" s="132"/>
      <c r="FJZ3222" s="132"/>
      <c r="FKA3222" s="132"/>
      <c r="FKB3222" s="132"/>
      <c r="FKC3222" s="132"/>
      <c r="FKD3222" s="132"/>
      <c r="FKE3222" s="132"/>
      <c r="FKF3222" s="132"/>
      <c r="FKG3222" s="132"/>
      <c r="FKH3222" s="132"/>
      <c r="FKI3222" s="132"/>
      <c r="FKJ3222" s="132"/>
      <c r="FKK3222" s="132"/>
      <c r="FKL3222" s="132"/>
      <c r="FKM3222" s="132"/>
      <c r="FKN3222" s="132"/>
      <c r="FKO3222" s="132"/>
      <c r="FKP3222" s="132"/>
      <c r="FKQ3222" s="132"/>
      <c r="FKR3222" s="132"/>
      <c r="FKS3222" s="132"/>
      <c r="FKT3222" s="132"/>
      <c r="FKU3222" s="132"/>
      <c r="FKV3222" s="132"/>
      <c r="FKW3222" s="132"/>
      <c r="FKX3222" s="132"/>
      <c r="FKY3222" s="132"/>
      <c r="FKZ3222" s="132"/>
      <c r="FLA3222" s="132"/>
      <c r="FLB3222" s="132"/>
      <c r="FLC3222" s="132"/>
      <c r="FLD3222" s="132"/>
      <c r="FLE3222" s="132"/>
      <c r="FLF3222" s="132"/>
      <c r="FLG3222" s="132"/>
      <c r="FLH3222" s="132"/>
      <c r="FLI3222" s="132"/>
      <c r="FLJ3222" s="132"/>
      <c r="FLK3222" s="132"/>
      <c r="FLL3222" s="132"/>
      <c r="FLM3222" s="132"/>
      <c r="FLN3222" s="132"/>
      <c r="FLO3222" s="132"/>
      <c r="FLP3222" s="132"/>
      <c r="FLQ3222" s="132"/>
      <c r="FLR3222" s="132"/>
      <c r="FLS3222" s="132"/>
      <c r="FLT3222" s="132"/>
      <c r="FLU3222" s="132"/>
      <c r="FLV3222" s="132"/>
      <c r="FLW3222" s="132"/>
      <c r="FLX3222" s="132"/>
      <c r="FLY3222" s="132"/>
      <c r="FLZ3222" s="132"/>
      <c r="FMA3222" s="132"/>
      <c r="FMB3222" s="132"/>
      <c r="FMC3222" s="132"/>
      <c r="FMD3222" s="132"/>
      <c r="FME3222" s="132"/>
      <c r="FMF3222" s="132"/>
      <c r="FMG3222" s="132"/>
      <c r="FMH3222" s="132"/>
      <c r="FMI3222" s="132"/>
      <c r="FMJ3222" s="132"/>
      <c r="FMK3222" s="132"/>
      <c r="FML3222" s="132"/>
      <c r="FMM3222" s="132"/>
      <c r="FMN3222" s="132"/>
      <c r="FMO3222" s="132"/>
      <c r="FMP3222" s="132"/>
      <c r="FMQ3222" s="132"/>
      <c r="FMR3222" s="132"/>
      <c r="FMS3222" s="132"/>
      <c r="FMT3222" s="132"/>
      <c r="FMU3222" s="132"/>
      <c r="FMV3222" s="132"/>
      <c r="FMW3222" s="132"/>
      <c r="FMX3222" s="132"/>
      <c r="FMY3222" s="132"/>
      <c r="FMZ3222" s="132"/>
      <c r="FNA3222" s="132"/>
      <c r="FNB3222" s="132"/>
      <c r="FNC3222" s="132"/>
      <c r="FND3222" s="132"/>
      <c r="FNE3222" s="132"/>
      <c r="FNF3222" s="132"/>
      <c r="FNG3222" s="132"/>
      <c r="FNH3222" s="132"/>
      <c r="FNI3222" s="132"/>
      <c r="FNJ3222" s="132"/>
      <c r="FNK3222" s="132"/>
      <c r="FNL3222" s="132"/>
      <c r="FNM3222" s="132"/>
      <c r="FNN3222" s="132"/>
      <c r="FNO3222" s="132"/>
      <c r="FNP3222" s="132"/>
      <c r="FNQ3222" s="132"/>
      <c r="FNR3222" s="132"/>
      <c r="FNS3222" s="132"/>
      <c r="FNT3222" s="132"/>
      <c r="FNU3222" s="132"/>
      <c r="FNV3222" s="132"/>
      <c r="FNW3222" s="132"/>
      <c r="FNX3222" s="132"/>
      <c r="FNY3222" s="132"/>
      <c r="FNZ3222" s="132"/>
      <c r="FOA3222" s="132"/>
      <c r="FOB3222" s="132"/>
      <c r="FOC3222" s="132"/>
      <c r="FOD3222" s="132"/>
      <c r="FOE3222" s="132"/>
      <c r="FOF3222" s="132"/>
      <c r="FOG3222" s="132"/>
      <c r="FOH3222" s="132"/>
      <c r="FOI3222" s="132"/>
      <c r="FOJ3222" s="132"/>
      <c r="FOK3222" s="132"/>
      <c r="FOL3222" s="132"/>
      <c r="FOM3222" s="132"/>
      <c r="FON3222" s="132"/>
      <c r="FOO3222" s="132"/>
      <c r="FOP3222" s="132"/>
      <c r="FOQ3222" s="132"/>
      <c r="FOR3222" s="132"/>
      <c r="FOS3222" s="132"/>
      <c r="FOT3222" s="132"/>
      <c r="FOU3222" s="132"/>
      <c r="FOV3222" s="132"/>
      <c r="FOW3222" s="132"/>
      <c r="FOX3222" s="132"/>
      <c r="FOY3222" s="132"/>
      <c r="FOZ3222" s="132"/>
      <c r="FPA3222" s="132"/>
      <c r="FPB3222" s="132"/>
      <c r="FPC3222" s="132"/>
      <c r="FPD3222" s="132"/>
      <c r="FPE3222" s="132"/>
      <c r="FPF3222" s="132"/>
      <c r="FPG3222" s="132"/>
      <c r="FPH3222" s="132"/>
      <c r="FPI3222" s="132"/>
      <c r="FPJ3222" s="132"/>
      <c r="FPK3222" s="132"/>
      <c r="FPL3222" s="132"/>
      <c r="FPM3222" s="132"/>
      <c r="FPN3222" s="132"/>
      <c r="FPO3222" s="132"/>
      <c r="FPP3222" s="132"/>
      <c r="FPQ3222" s="132"/>
      <c r="FPR3222" s="132"/>
      <c r="FPS3222" s="132"/>
      <c r="FPT3222" s="132"/>
      <c r="FPU3222" s="132"/>
      <c r="FPV3222" s="132"/>
      <c r="FPW3222" s="132"/>
      <c r="FPX3222" s="132"/>
      <c r="FPY3222" s="132"/>
      <c r="FPZ3222" s="132"/>
      <c r="FQA3222" s="132"/>
      <c r="FQB3222" s="132"/>
      <c r="FQC3222" s="132"/>
      <c r="FQD3222" s="132"/>
      <c r="FQE3222" s="132"/>
      <c r="FQF3222" s="132"/>
      <c r="FQG3222" s="132"/>
      <c r="FQH3222" s="132"/>
      <c r="FQI3222" s="132"/>
      <c r="FQJ3222" s="132"/>
      <c r="FQK3222" s="132"/>
      <c r="FQL3222" s="132"/>
      <c r="FQM3222" s="132"/>
      <c r="FQN3222" s="132"/>
      <c r="FQO3222" s="132"/>
      <c r="FQP3222" s="132"/>
      <c r="FQQ3222" s="132"/>
      <c r="FQR3222" s="132"/>
      <c r="FQS3222" s="132"/>
      <c r="FQT3222" s="132"/>
      <c r="FQU3222" s="132"/>
      <c r="FQV3222" s="132"/>
      <c r="FQW3222" s="132"/>
      <c r="FQX3222" s="132"/>
      <c r="FQY3222" s="132"/>
      <c r="FQZ3222" s="132"/>
      <c r="FRA3222" s="132"/>
      <c r="FRB3222" s="132"/>
      <c r="FRC3222" s="132"/>
      <c r="FRD3222" s="132"/>
      <c r="FRE3222" s="132"/>
      <c r="FRF3222" s="132"/>
      <c r="FRG3222" s="132"/>
      <c r="FRH3222" s="132"/>
      <c r="FRI3222" s="132"/>
      <c r="FRJ3222" s="132"/>
      <c r="FRK3222" s="132"/>
      <c r="FRL3222" s="132"/>
      <c r="FRM3222" s="132"/>
      <c r="FRN3222" s="132"/>
      <c r="FRO3222" s="132"/>
      <c r="FRP3222" s="132"/>
      <c r="FRQ3222" s="132"/>
      <c r="FRR3222" s="132"/>
      <c r="FRS3222" s="132"/>
      <c r="FRT3222" s="132"/>
      <c r="FRU3222" s="132"/>
      <c r="FRV3222" s="132"/>
      <c r="FRW3222" s="132"/>
      <c r="FRX3222" s="132"/>
      <c r="FRY3222" s="132"/>
      <c r="FRZ3222" s="132"/>
      <c r="FSA3222" s="132"/>
      <c r="FSB3222" s="132"/>
      <c r="FSC3222" s="132"/>
      <c r="FSD3222" s="132"/>
      <c r="FSE3222" s="132"/>
      <c r="FSF3222" s="132"/>
      <c r="FSG3222" s="132"/>
      <c r="FSH3222" s="132"/>
      <c r="FSI3222" s="132"/>
      <c r="FSJ3222" s="132"/>
      <c r="FSK3222" s="132"/>
      <c r="FSL3222" s="132"/>
      <c r="FSM3222" s="132"/>
      <c r="FSN3222" s="132"/>
      <c r="FSO3222" s="132"/>
      <c r="FSP3222" s="132"/>
      <c r="FSQ3222" s="132"/>
      <c r="FSR3222" s="132"/>
      <c r="FSS3222" s="132"/>
      <c r="FST3222" s="132"/>
      <c r="FSU3222" s="132"/>
      <c r="FSV3222" s="132"/>
      <c r="FSW3222" s="132"/>
      <c r="FSX3222" s="132"/>
      <c r="FSY3222" s="132"/>
      <c r="FSZ3222" s="132"/>
      <c r="FTA3222" s="132"/>
      <c r="FTB3222" s="132"/>
      <c r="FTC3222" s="132"/>
      <c r="FTD3222" s="132"/>
      <c r="FTE3222" s="132"/>
      <c r="FTF3222" s="132"/>
      <c r="FTG3222" s="132"/>
      <c r="FTH3222" s="132"/>
      <c r="FTI3222" s="132"/>
      <c r="FTJ3222" s="132"/>
      <c r="FTK3222" s="132"/>
      <c r="FTL3222" s="132"/>
      <c r="FTM3222" s="132"/>
      <c r="FTN3222" s="132"/>
      <c r="FTO3222" s="132"/>
      <c r="FTP3222" s="132"/>
      <c r="FTQ3222" s="132"/>
      <c r="FTR3222" s="132"/>
      <c r="FTS3222" s="132"/>
      <c r="FTT3222" s="132"/>
      <c r="FTU3222" s="132"/>
      <c r="FTV3222" s="132"/>
      <c r="FTW3222" s="132"/>
      <c r="FTX3222" s="132"/>
      <c r="FTY3222" s="132"/>
      <c r="FTZ3222" s="132"/>
      <c r="FUA3222" s="132"/>
      <c r="FUB3222" s="132"/>
      <c r="FUC3222" s="132"/>
      <c r="FUD3222" s="132"/>
      <c r="FUE3222" s="132"/>
      <c r="FUF3222" s="132"/>
      <c r="FUG3222" s="132"/>
      <c r="FUH3222" s="132"/>
      <c r="FUI3222" s="132"/>
      <c r="FUJ3222" s="132"/>
      <c r="FUK3222" s="132"/>
      <c r="FUL3222" s="132"/>
      <c r="FUM3222" s="132"/>
      <c r="FUN3222" s="132"/>
      <c r="FUO3222" s="132"/>
      <c r="FUP3222" s="132"/>
      <c r="FUQ3222" s="132"/>
      <c r="FUR3222" s="132"/>
      <c r="FUS3222" s="132"/>
      <c r="FUT3222" s="132"/>
      <c r="FUU3222" s="132"/>
      <c r="FUV3222" s="132"/>
      <c r="FUW3222" s="132"/>
      <c r="FUX3222" s="132"/>
      <c r="FUY3222" s="132"/>
      <c r="FUZ3222" s="132"/>
      <c r="FVA3222" s="132"/>
      <c r="FVB3222" s="132"/>
      <c r="FVC3222" s="132"/>
      <c r="FVD3222" s="132"/>
      <c r="FVE3222" s="132"/>
      <c r="FVF3222" s="132"/>
      <c r="FVG3222" s="132"/>
      <c r="FVH3222" s="132"/>
      <c r="FVI3222" s="132"/>
      <c r="FVJ3222" s="132"/>
      <c r="FVK3222" s="132"/>
      <c r="FVL3222" s="132"/>
      <c r="FVM3222" s="132"/>
      <c r="FVN3222" s="132"/>
      <c r="FVO3222" s="132"/>
      <c r="FVP3222" s="132"/>
      <c r="FVQ3222" s="132"/>
      <c r="FVR3222" s="132"/>
      <c r="FVS3222" s="132"/>
      <c r="FVT3222" s="132"/>
      <c r="FVU3222" s="132"/>
      <c r="FVV3222" s="132"/>
      <c r="FVW3222" s="132"/>
      <c r="FVX3222" s="132"/>
      <c r="FVY3222" s="132"/>
      <c r="FVZ3222" s="132"/>
      <c r="FWA3222" s="132"/>
      <c r="FWB3222" s="132"/>
      <c r="FWC3222" s="132"/>
      <c r="FWD3222" s="132"/>
      <c r="FWE3222" s="132"/>
      <c r="FWF3222" s="132"/>
      <c r="FWG3222" s="132"/>
      <c r="FWH3222" s="132"/>
      <c r="FWI3222" s="132"/>
      <c r="FWJ3222" s="132"/>
      <c r="FWK3222" s="132"/>
      <c r="FWL3222" s="132"/>
      <c r="FWM3222" s="132"/>
      <c r="FWN3222" s="132"/>
      <c r="FWO3222" s="132"/>
      <c r="FWP3222" s="132"/>
      <c r="FWQ3222" s="132"/>
      <c r="FWR3222" s="132"/>
      <c r="FWS3222" s="132"/>
      <c r="FWT3222" s="132"/>
      <c r="FWU3222" s="132"/>
      <c r="FWV3222" s="132"/>
      <c r="FWW3222" s="132"/>
      <c r="FWX3222" s="132"/>
      <c r="FWY3222" s="132"/>
      <c r="FWZ3222" s="132"/>
      <c r="FXA3222" s="132"/>
      <c r="FXB3222" s="132"/>
      <c r="FXC3222" s="132"/>
      <c r="FXD3222" s="132"/>
      <c r="FXE3222" s="132"/>
      <c r="FXF3222" s="132"/>
      <c r="FXG3222" s="132"/>
      <c r="FXH3222" s="132"/>
      <c r="FXI3222" s="132"/>
      <c r="FXJ3222" s="132"/>
      <c r="FXK3222" s="132"/>
      <c r="FXL3222" s="132"/>
      <c r="FXM3222" s="132"/>
      <c r="FXN3222" s="132"/>
      <c r="FXO3222" s="132"/>
      <c r="FXP3222" s="132"/>
      <c r="FXQ3222" s="132"/>
      <c r="FXR3222" s="132"/>
      <c r="FXS3222" s="132"/>
      <c r="FXT3222" s="132"/>
      <c r="FXU3222" s="132"/>
      <c r="FXV3222" s="132"/>
      <c r="FXW3222" s="132"/>
      <c r="FXX3222" s="132"/>
      <c r="FXY3222" s="132"/>
      <c r="FXZ3222" s="132"/>
      <c r="FYA3222" s="132"/>
      <c r="FYB3222" s="132"/>
      <c r="FYC3222" s="132"/>
      <c r="FYD3222" s="132"/>
      <c r="FYE3222" s="132"/>
      <c r="FYF3222" s="132"/>
      <c r="FYG3222" s="132"/>
      <c r="FYH3222" s="132"/>
      <c r="FYI3222" s="132"/>
      <c r="FYJ3222" s="132"/>
      <c r="FYK3222" s="132"/>
      <c r="FYL3222" s="132"/>
      <c r="FYM3222" s="132"/>
      <c r="FYN3222" s="132"/>
      <c r="FYO3222" s="132"/>
      <c r="FYP3222" s="132"/>
      <c r="FYQ3222" s="132"/>
      <c r="FYR3222" s="132"/>
      <c r="FYS3222" s="132"/>
      <c r="FYT3222" s="132"/>
      <c r="FYU3222" s="132"/>
      <c r="FYV3222" s="132"/>
      <c r="FYW3222" s="132"/>
      <c r="FYX3222" s="132"/>
      <c r="FYY3222" s="132"/>
      <c r="FYZ3222" s="132"/>
      <c r="FZA3222" s="132"/>
      <c r="FZB3222" s="132"/>
      <c r="FZC3222" s="132"/>
      <c r="FZD3222" s="132"/>
      <c r="FZE3222" s="132"/>
      <c r="FZF3222" s="132"/>
      <c r="FZG3222" s="132"/>
      <c r="FZH3222" s="132"/>
      <c r="FZI3222" s="132"/>
      <c r="FZJ3222" s="132"/>
      <c r="FZK3222" s="132"/>
      <c r="FZL3222" s="132"/>
      <c r="FZM3222" s="132"/>
      <c r="FZN3222" s="132"/>
      <c r="FZO3222" s="132"/>
      <c r="FZP3222" s="132"/>
      <c r="FZQ3222" s="132"/>
      <c r="FZR3222" s="132"/>
      <c r="FZS3222" s="132"/>
      <c r="FZT3222" s="132"/>
      <c r="FZU3222" s="132"/>
      <c r="FZV3222" s="132"/>
      <c r="FZW3222" s="132"/>
      <c r="FZX3222" s="132"/>
      <c r="FZY3222" s="132"/>
      <c r="FZZ3222" s="132"/>
      <c r="GAA3222" s="132"/>
      <c r="GAB3222" s="132"/>
      <c r="GAC3222" s="132"/>
      <c r="GAD3222" s="132"/>
      <c r="GAE3222" s="132"/>
      <c r="GAF3222" s="132"/>
      <c r="GAG3222" s="132"/>
      <c r="GAH3222" s="132"/>
      <c r="GAI3222" s="132"/>
      <c r="GAJ3222" s="132"/>
      <c r="GAK3222" s="132"/>
      <c r="GAL3222" s="132"/>
      <c r="GAM3222" s="132"/>
      <c r="GAN3222" s="132"/>
      <c r="GAO3222" s="132"/>
      <c r="GAP3222" s="132"/>
      <c r="GAQ3222" s="132"/>
      <c r="GAR3222" s="132"/>
      <c r="GAS3222" s="132"/>
      <c r="GAT3222" s="132"/>
      <c r="GAU3222" s="132"/>
      <c r="GAV3222" s="132"/>
      <c r="GAW3222" s="132"/>
      <c r="GAX3222" s="132"/>
      <c r="GAY3222" s="132"/>
      <c r="GAZ3222" s="132"/>
      <c r="GBA3222" s="132"/>
      <c r="GBB3222" s="132"/>
      <c r="GBC3222" s="132"/>
      <c r="GBD3222" s="132"/>
      <c r="GBE3222" s="132"/>
      <c r="GBF3222" s="132"/>
      <c r="GBG3222" s="132"/>
      <c r="GBH3222" s="132"/>
      <c r="GBI3222" s="132"/>
      <c r="GBJ3222" s="132"/>
      <c r="GBK3222" s="132"/>
      <c r="GBL3222" s="132"/>
      <c r="GBM3222" s="132"/>
      <c r="GBN3222" s="132"/>
      <c r="GBO3222" s="132"/>
      <c r="GBP3222" s="132"/>
      <c r="GBQ3222" s="132"/>
      <c r="GBR3222" s="132"/>
      <c r="GBS3222" s="132"/>
      <c r="GBT3222" s="132"/>
      <c r="GBU3222" s="132"/>
      <c r="GBV3222" s="132"/>
      <c r="GBW3222" s="132"/>
      <c r="GBX3222" s="132"/>
      <c r="GBY3222" s="132"/>
      <c r="GBZ3222" s="132"/>
      <c r="GCA3222" s="132"/>
      <c r="GCB3222" s="132"/>
      <c r="GCC3222" s="132"/>
      <c r="GCD3222" s="132"/>
      <c r="GCE3222" s="132"/>
      <c r="GCF3222" s="132"/>
      <c r="GCG3222" s="132"/>
      <c r="GCH3222" s="132"/>
      <c r="GCI3222" s="132"/>
      <c r="GCJ3222" s="132"/>
      <c r="GCK3222" s="132"/>
      <c r="GCL3222" s="132"/>
      <c r="GCM3222" s="132"/>
      <c r="GCN3222" s="132"/>
      <c r="GCO3222" s="132"/>
      <c r="GCP3222" s="132"/>
      <c r="GCQ3222" s="132"/>
      <c r="GCR3222" s="132"/>
      <c r="GCS3222" s="132"/>
      <c r="GCT3222" s="132"/>
      <c r="GCU3222" s="132"/>
      <c r="GCV3222" s="132"/>
      <c r="GCW3222" s="132"/>
      <c r="GCX3222" s="132"/>
      <c r="GCY3222" s="132"/>
      <c r="GCZ3222" s="132"/>
      <c r="GDA3222" s="132"/>
      <c r="GDB3222" s="132"/>
      <c r="GDC3222" s="132"/>
      <c r="GDD3222" s="132"/>
      <c r="GDE3222" s="132"/>
      <c r="GDF3222" s="132"/>
      <c r="GDG3222" s="132"/>
      <c r="GDH3222" s="132"/>
      <c r="GDI3222" s="132"/>
      <c r="GDJ3222" s="132"/>
      <c r="GDK3222" s="132"/>
      <c r="GDL3222" s="132"/>
      <c r="GDM3222" s="132"/>
      <c r="GDN3222" s="132"/>
      <c r="GDO3222" s="132"/>
      <c r="GDP3222" s="132"/>
      <c r="GDQ3222" s="132"/>
      <c r="GDR3222" s="132"/>
      <c r="GDS3222" s="132"/>
      <c r="GDT3222" s="132"/>
      <c r="GDU3222" s="132"/>
      <c r="GDV3222" s="132"/>
      <c r="GDW3222" s="132"/>
      <c r="GDX3222" s="132"/>
      <c r="GDY3222" s="132"/>
      <c r="GDZ3222" s="132"/>
      <c r="GEA3222" s="132"/>
      <c r="GEB3222" s="132"/>
      <c r="GEC3222" s="132"/>
      <c r="GED3222" s="132"/>
      <c r="GEE3222" s="132"/>
      <c r="GEF3222" s="132"/>
      <c r="GEG3222" s="132"/>
      <c r="GEH3222" s="132"/>
      <c r="GEI3222" s="132"/>
      <c r="GEJ3222" s="132"/>
      <c r="GEK3222" s="132"/>
      <c r="GEL3222" s="132"/>
      <c r="GEM3222" s="132"/>
      <c r="GEN3222" s="132"/>
      <c r="GEO3222" s="132"/>
      <c r="GEP3222" s="132"/>
      <c r="GEQ3222" s="132"/>
      <c r="GER3222" s="132"/>
      <c r="GES3222" s="132"/>
      <c r="GET3222" s="132"/>
      <c r="GEU3222" s="132"/>
      <c r="GEV3222" s="132"/>
      <c r="GEW3222" s="132"/>
      <c r="GEX3222" s="132"/>
      <c r="GEY3222" s="132"/>
      <c r="GEZ3222" s="132"/>
      <c r="GFA3222" s="132"/>
      <c r="GFB3222" s="132"/>
      <c r="GFC3222" s="132"/>
      <c r="GFD3222" s="132"/>
      <c r="GFE3222" s="132"/>
      <c r="GFF3222" s="132"/>
      <c r="GFG3222" s="132"/>
      <c r="GFH3222" s="132"/>
      <c r="GFI3222" s="132"/>
      <c r="GFJ3222" s="132"/>
      <c r="GFK3222" s="132"/>
      <c r="GFL3222" s="132"/>
      <c r="GFM3222" s="132"/>
      <c r="GFN3222" s="132"/>
      <c r="GFO3222" s="132"/>
      <c r="GFP3222" s="132"/>
      <c r="GFQ3222" s="132"/>
      <c r="GFR3222" s="132"/>
      <c r="GFS3222" s="132"/>
      <c r="GFT3222" s="132"/>
      <c r="GFU3222" s="132"/>
      <c r="GFV3222" s="132"/>
      <c r="GFW3222" s="132"/>
      <c r="GFX3222" s="132"/>
      <c r="GFY3222" s="132"/>
      <c r="GFZ3222" s="132"/>
      <c r="GGA3222" s="132"/>
      <c r="GGB3222" s="132"/>
      <c r="GGC3222" s="132"/>
      <c r="GGD3222" s="132"/>
      <c r="GGE3222" s="132"/>
      <c r="GGF3222" s="132"/>
      <c r="GGG3222" s="132"/>
      <c r="GGH3222" s="132"/>
      <c r="GGI3222" s="132"/>
      <c r="GGJ3222" s="132"/>
      <c r="GGK3222" s="132"/>
      <c r="GGL3222" s="132"/>
      <c r="GGM3222" s="132"/>
      <c r="GGN3222" s="132"/>
      <c r="GGO3222" s="132"/>
      <c r="GGP3222" s="132"/>
      <c r="GGQ3222" s="132"/>
      <c r="GGR3222" s="132"/>
      <c r="GGS3222" s="132"/>
      <c r="GGT3222" s="132"/>
      <c r="GGU3222" s="132"/>
      <c r="GGV3222" s="132"/>
      <c r="GGW3222" s="132"/>
      <c r="GGX3222" s="132"/>
      <c r="GGY3222" s="132"/>
      <c r="GGZ3222" s="132"/>
      <c r="GHA3222" s="132"/>
      <c r="GHB3222" s="132"/>
      <c r="GHC3222" s="132"/>
      <c r="GHD3222" s="132"/>
      <c r="GHE3222" s="132"/>
      <c r="GHF3222" s="132"/>
      <c r="GHG3222" s="132"/>
      <c r="GHH3222" s="132"/>
      <c r="GHI3222" s="132"/>
      <c r="GHJ3222" s="132"/>
      <c r="GHK3222" s="132"/>
      <c r="GHL3222" s="132"/>
      <c r="GHM3222" s="132"/>
      <c r="GHN3222" s="132"/>
      <c r="GHO3222" s="132"/>
      <c r="GHP3222" s="132"/>
      <c r="GHQ3222" s="132"/>
      <c r="GHR3222" s="132"/>
      <c r="GHS3222" s="132"/>
      <c r="GHT3222" s="132"/>
      <c r="GHU3222" s="132"/>
      <c r="GHV3222" s="132"/>
      <c r="GHW3222" s="132"/>
      <c r="GHX3222" s="132"/>
      <c r="GHY3222" s="132"/>
      <c r="GHZ3222" s="132"/>
      <c r="GIA3222" s="132"/>
      <c r="GIB3222" s="132"/>
      <c r="GIC3222" s="132"/>
      <c r="GID3222" s="132"/>
      <c r="GIE3222" s="132"/>
      <c r="GIF3222" s="132"/>
      <c r="GIG3222" s="132"/>
      <c r="GIH3222" s="132"/>
      <c r="GII3222" s="132"/>
      <c r="GIJ3222" s="132"/>
      <c r="GIK3222" s="132"/>
      <c r="GIL3222" s="132"/>
      <c r="GIM3222" s="132"/>
      <c r="GIN3222" s="132"/>
      <c r="GIO3222" s="132"/>
      <c r="GIP3222" s="132"/>
      <c r="GIQ3222" s="132"/>
      <c r="GIR3222" s="132"/>
      <c r="GIS3222" s="132"/>
      <c r="GIT3222" s="132"/>
      <c r="GIU3222" s="132"/>
      <c r="GIV3222" s="132"/>
      <c r="GIW3222" s="132"/>
      <c r="GIX3222" s="132"/>
      <c r="GIY3222" s="132"/>
      <c r="GIZ3222" s="132"/>
      <c r="GJA3222" s="132"/>
      <c r="GJB3222" s="132"/>
      <c r="GJC3222" s="132"/>
      <c r="GJD3222" s="132"/>
      <c r="GJE3222" s="132"/>
      <c r="GJF3222" s="132"/>
      <c r="GJG3222" s="132"/>
      <c r="GJH3222" s="132"/>
      <c r="GJI3222" s="132"/>
      <c r="GJJ3222" s="132"/>
      <c r="GJK3222" s="132"/>
      <c r="GJL3222" s="132"/>
      <c r="GJM3222" s="132"/>
      <c r="GJN3222" s="132"/>
      <c r="GJO3222" s="132"/>
      <c r="GJP3222" s="132"/>
      <c r="GJQ3222" s="132"/>
      <c r="GJR3222" s="132"/>
      <c r="GJS3222" s="132"/>
      <c r="GJT3222" s="132"/>
      <c r="GJU3222" s="132"/>
      <c r="GJV3222" s="132"/>
      <c r="GJW3222" s="132"/>
      <c r="GJX3222" s="132"/>
      <c r="GJY3222" s="132"/>
      <c r="GJZ3222" s="132"/>
      <c r="GKA3222" s="132"/>
      <c r="GKB3222" s="132"/>
      <c r="GKC3222" s="132"/>
      <c r="GKD3222" s="132"/>
      <c r="GKE3222" s="132"/>
      <c r="GKF3222" s="132"/>
      <c r="GKG3222" s="132"/>
      <c r="GKH3222" s="132"/>
      <c r="GKI3222" s="132"/>
      <c r="GKJ3222" s="132"/>
      <c r="GKK3222" s="132"/>
      <c r="GKL3222" s="132"/>
      <c r="GKM3222" s="132"/>
      <c r="GKN3222" s="132"/>
      <c r="GKO3222" s="132"/>
      <c r="GKP3222" s="132"/>
      <c r="GKQ3222" s="132"/>
      <c r="GKR3222" s="132"/>
      <c r="GKS3222" s="132"/>
      <c r="GKT3222" s="132"/>
      <c r="GKU3222" s="132"/>
      <c r="GKV3222" s="132"/>
      <c r="GKW3222" s="132"/>
      <c r="GKX3222" s="132"/>
      <c r="GKY3222" s="132"/>
      <c r="GKZ3222" s="132"/>
      <c r="GLA3222" s="132"/>
      <c r="GLB3222" s="132"/>
      <c r="GLC3222" s="132"/>
      <c r="GLD3222" s="132"/>
      <c r="GLE3222" s="132"/>
      <c r="GLF3222" s="132"/>
      <c r="GLG3222" s="132"/>
      <c r="GLH3222" s="132"/>
      <c r="GLI3222" s="132"/>
      <c r="GLJ3222" s="132"/>
      <c r="GLK3222" s="132"/>
      <c r="GLL3222" s="132"/>
      <c r="GLM3222" s="132"/>
      <c r="GLN3222" s="132"/>
      <c r="GLO3222" s="132"/>
      <c r="GLP3222" s="132"/>
      <c r="GLQ3222" s="132"/>
      <c r="GLR3222" s="132"/>
      <c r="GLS3222" s="132"/>
      <c r="GLT3222" s="132"/>
      <c r="GLU3222" s="132"/>
      <c r="GLV3222" s="132"/>
      <c r="GLW3222" s="132"/>
      <c r="GLX3222" s="132"/>
      <c r="GLY3222" s="132"/>
      <c r="GLZ3222" s="132"/>
      <c r="GMA3222" s="132"/>
      <c r="GMB3222" s="132"/>
      <c r="GMC3222" s="132"/>
      <c r="GMD3222" s="132"/>
      <c r="GME3222" s="132"/>
      <c r="GMF3222" s="132"/>
      <c r="GMG3222" s="132"/>
      <c r="GMH3222" s="132"/>
      <c r="GMI3222" s="132"/>
      <c r="GMJ3222" s="132"/>
      <c r="GMK3222" s="132"/>
      <c r="GML3222" s="132"/>
      <c r="GMM3222" s="132"/>
      <c r="GMN3222" s="132"/>
      <c r="GMO3222" s="132"/>
      <c r="GMP3222" s="132"/>
      <c r="GMQ3222" s="132"/>
      <c r="GMR3222" s="132"/>
      <c r="GMS3222" s="132"/>
      <c r="GMT3222" s="132"/>
      <c r="GMU3222" s="132"/>
      <c r="GMV3222" s="132"/>
      <c r="GMW3222" s="132"/>
      <c r="GMX3222" s="132"/>
      <c r="GMY3222" s="132"/>
      <c r="GMZ3222" s="132"/>
      <c r="GNA3222" s="132"/>
      <c r="GNB3222" s="132"/>
      <c r="GNC3222" s="132"/>
      <c r="GND3222" s="132"/>
      <c r="GNE3222" s="132"/>
      <c r="GNF3222" s="132"/>
      <c r="GNG3222" s="132"/>
      <c r="GNH3222" s="132"/>
      <c r="GNI3222" s="132"/>
      <c r="GNJ3222" s="132"/>
      <c r="GNK3222" s="132"/>
      <c r="GNL3222" s="132"/>
      <c r="GNM3222" s="132"/>
      <c r="GNN3222" s="132"/>
      <c r="GNO3222" s="132"/>
      <c r="GNP3222" s="132"/>
      <c r="GNQ3222" s="132"/>
      <c r="GNR3222" s="132"/>
      <c r="GNS3222" s="132"/>
      <c r="GNT3222" s="132"/>
      <c r="GNU3222" s="132"/>
      <c r="GNV3222" s="132"/>
      <c r="GNW3222" s="132"/>
      <c r="GNX3222" s="132"/>
      <c r="GNY3222" s="132"/>
      <c r="GNZ3222" s="132"/>
      <c r="GOA3222" s="132"/>
      <c r="GOB3222" s="132"/>
      <c r="GOC3222" s="132"/>
      <c r="GOD3222" s="132"/>
      <c r="GOE3222" s="132"/>
      <c r="GOF3222" s="132"/>
      <c r="GOG3222" s="132"/>
      <c r="GOH3222" s="132"/>
      <c r="GOI3222" s="132"/>
      <c r="GOJ3222" s="132"/>
      <c r="GOK3222" s="132"/>
      <c r="GOL3222" s="132"/>
      <c r="GOM3222" s="132"/>
      <c r="GON3222" s="132"/>
      <c r="GOO3222" s="132"/>
      <c r="GOP3222" s="132"/>
      <c r="GOQ3222" s="132"/>
      <c r="GOR3222" s="132"/>
      <c r="GOS3222" s="132"/>
      <c r="GOT3222" s="132"/>
      <c r="GOU3222" s="132"/>
      <c r="GOV3222" s="132"/>
      <c r="GOW3222" s="132"/>
      <c r="GOX3222" s="132"/>
      <c r="GOY3222" s="132"/>
      <c r="GOZ3222" s="132"/>
      <c r="GPA3222" s="132"/>
      <c r="GPB3222" s="132"/>
      <c r="GPC3222" s="132"/>
      <c r="GPD3222" s="132"/>
      <c r="GPE3222" s="132"/>
      <c r="GPF3222" s="132"/>
      <c r="GPG3222" s="132"/>
      <c r="GPH3222" s="132"/>
      <c r="GPI3222" s="132"/>
      <c r="GPJ3222" s="132"/>
      <c r="GPK3222" s="132"/>
      <c r="GPL3222" s="132"/>
      <c r="GPM3222" s="132"/>
      <c r="GPN3222" s="132"/>
      <c r="GPO3222" s="132"/>
      <c r="GPP3222" s="132"/>
      <c r="GPQ3222" s="132"/>
      <c r="GPR3222" s="132"/>
      <c r="GPS3222" s="132"/>
      <c r="GPT3222" s="132"/>
      <c r="GPU3222" s="132"/>
      <c r="GPV3222" s="132"/>
      <c r="GPW3222" s="132"/>
      <c r="GPX3222" s="132"/>
      <c r="GPY3222" s="132"/>
      <c r="GPZ3222" s="132"/>
      <c r="GQA3222" s="132"/>
      <c r="GQB3222" s="132"/>
      <c r="GQC3222" s="132"/>
      <c r="GQD3222" s="132"/>
      <c r="GQE3222" s="132"/>
      <c r="GQF3222" s="132"/>
      <c r="GQG3222" s="132"/>
      <c r="GQH3222" s="132"/>
      <c r="GQI3222" s="132"/>
      <c r="GQJ3222" s="132"/>
      <c r="GQK3222" s="132"/>
      <c r="GQL3222" s="132"/>
      <c r="GQM3222" s="132"/>
      <c r="GQN3222" s="132"/>
      <c r="GQO3222" s="132"/>
      <c r="GQP3222" s="132"/>
      <c r="GQQ3222" s="132"/>
      <c r="GQR3222" s="132"/>
      <c r="GQS3222" s="132"/>
      <c r="GQT3222" s="132"/>
      <c r="GQU3222" s="132"/>
      <c r="GQV3222" s="132"/>
      <c r="GQW3222" s="132"/>
      <c r="GQX3222" s="132"/>
      <c r="GQY3222" s="132"/>
      <c r="GQZ3222" s="132"/>
      <c r="GRA3222" s="132"/>
      <c r="GRB3222" s="132"/>
      <c r="GRC3222" s="132"/>
      <c r="GRD3222" s="132"/>
      <c r="GRE3222" s="132"/>
      <c r="GRF3222" s="132"/>
      <c r="GRG3222" s="132"/>
      <c r="GRH3222" s="132"/>
      <c r="GRI3222" s="132"/>
      <c r="GRJ3222" s="132"/>
      <c r="GRK3222" s="132"/>
      <c r="GRL3222" s="132"/>
      <c r="GRM3222" s="132"/>
      <c r="GRN3222" s="132"/>
      <c r="GRO3222" s="132"/>
      <c r="GRP3222" s="132"/>
      <c r="GRQ3222" s="132"/>
      <c r="GRR3222" s="132"/>
      <c r="GRS3222" s="132"/>
      <c r="GRT3222" s="132"/>
      <c r="GRU3222" s="132"/>
      <c r="GRV3222" s="132"/>
      <c r="GRW3222" s="132"/>
      <c r="GRX3222" s="132"/>
      <c r="GRY3222" s="132"/>
      <c r="GRZ3222" s="132"/>
      <c r="GSA3222" s="132"/>
      <c r="GSB3222" s="132"/>
      <c r="GSC3222" s="132"/>
      <c r="GSD3222" s="132"/>
      <c r="GSE3222" s="132"/>
      <c r="GSF3222" s="132"/>
      <c r="GSG3222" s="132"/>
      <c r="GSH3222" s="132"/>
      <c r="GSI3222" s="132"/>
      <c r="GSJ3222" s="132"/>
      <c r="GSK3222" s="132"/>
      <c r="GSL3222" s="132"/>
      <c r="GSM3222" s="132"/>
      <c r="GSN3222" s="132"/>
      <c r="GSO3222" s="132"/>
      <c r="GSP3222" s="132"/>
      <c r="GSQ3222" s="132"/>
      <c r="GSR3222" s="132"/>
      <c r="GSS3222" s="132"/>
      <c r="GST3222" s="132"/>
      <c r="GSU3222" s="132"/>
      <c r="GSV3222" s="132"/>
      <c r="GSW3222" s="132"/>
      <c r="GSX3222" s="132"/>
      <c r="GSY3222" s="132"/>
      <c r="GSZ3222" s="132"/>
      <c r="GTA3222" s="132"/>
      <c r="GTB3222" s="132"/>
      <c r="GTC3222" s="132"/>
      <c r="GTD3222" s="132"/>
      <c r="GTE3222" s="132"/>
      <c r="GTF3222" s="132"/>
      <c r="GTG3222" s="132"/>
      <c r="GTH3222" s="132"/>
      <c r="GTI3222" s="132"/>
      <c r="GTJ3222" s="132"/>
      <c r="GTK3222" s="132"/>
      <c r="GTL3222" s="132"/>
      <c r="GTM3222" s="132"/>
      <c r="GTN3222" s="132"/>
      <c r="GTO3222" s="132"/>
      <c r="GTP3222" s="132"/>
      <c r="GTQ3222" s="132"/>
      <c r="GTR3222" s="132"/>
      <c r="GTS3222" s="132"/>
      <c r="GTT3222" s="132"/>
      <c r="GTU3222" s="132"/>
      <c r="GTV3222" s="132"/>
      <c r="GTW3222" s="132"/>
      <c r="GTX3222" s="132"/>
      <c r="GTY3222" s="132"/>
      <c r="GTZ3222" s="132"/>
      <c r="GUA3222" s="132"/>
      <c r="GUB3222" s="132"/>
      <c r="GUC3222" s="132"/>
      <c r="GUD3222" s="132"/>
      <c r="GUE3222" s="132"/>
      <c r="GUF3222" s="132"/>
      <c r="GUG3222" s="132"/>
      <c r="GUH3222" s="132"/>
      <c r="GUI3222" s="132"/>
      <c r="GUJ3222" s="132"/>
      <c r="GUK3222" s="132"/>
      <c r="GUL3222" s="132"/>
      <c r="GUM3222" s="132"/>
      <c r="GUN3222" s="132"/>
      <c r="GUO3222" s="132"/>
      <c r="GUP3222" s="132"/>
      <c r="GUQ3222" s="132"/>
      <c r="GUR3222" s="132"/>
      <c r="GUS3222" s="132"/>
      <c r="GUT3222" s="132"/>
      <c r="GUU3222" s="132"/>
      <c r="GUV3222" s="132"/>
      <c r="GUW3222" s="132"/>
      <c r="GUX3222" s="132"/>
      <c r="GUY3222" s="132"/>
      <c r="GUZ3222" s="132"/>
      <c r="GVA3222" s="132"/>
      <c r="GVB3222" s="132"/>
      <c r="GVC3222" s="132"/>
      <c r="GVD3222" s="132"/>
      <c r="GVE3222" s="132"/>
      <c r="GVF3222" s="132"/>
      <c r="GVG3222" s="132"/>
      <c r="GVH3222" s="132"/>
      <c r="GVI3222" s="132"/>
      <c r="GVJ3222" s="132"/>
      <c r="GVK3222" s="132"/>
      <c r="GVL3222" s="132"/>
      <c r="GVM3222" s="132"/>
      <c r="GVN3222" s="132"/>
      <c r="GVO3222" s="132"/>
      <c r="GVP3222" s="132"/>
      <c r="GVQ3222" s="132"/>
      <c r="GVR3222" s="132"/>
      <c r="GVS3222" s="132"/>
      <c r="GVT3222" s="132"/>
      <c r="GVU3222" s="132"/>
      <c r="GVV3222" s="132"/>
      <c r="GVW3222" s="132"/>
      <c r="GVX3222" s="132"/>
      <c r="GVY3222" s="132"/>
      <c r="GVZ3222" s="132"/>
      <c r="GWA3222" s="132"/>
      <c r="GWB3222" s="132"/>
      <c r="GWC3222" s="132"/>
      <c r="GWD3222" s="132"/>
      <c r="GWE3222" s="132"/>
      <c r="GWF3222" s="132"/>
      <c r="GWG3222" s="132"/>
      <c r="GWH3222" s="132"/>
      <c r="GWI3222" s="132"/>
      <c r="GWJ3222" s="132"/>
      <c r="GWK3222" s="132"/>
      <c r="GWL3222" s="132"/>
      <c r="GWM3222" s="132"/>
      <c r="GWN3222" s="132"/>
      <c r="GWO3222" s="132"/>
      <c r="GWP3222" s="132"/>
      <c r="GWQ3222" s="132"/>
      <c r="GWR3222" s="132"/>
      <c r="GWS3222" s="132"/>
      <c r="GWT3222" s="132"/>
      <c r="GWU3222" s="132"/>
      <c r="GWV3222" s="132"/>
      <c r="GWW3222" s="132"/>
      <c r="GWX3222" s="132"/>
      <c r="GWY3222" s="132"/>
      <c r="GWZ3222" s="132"/>
      <c r="GXA3222" s="132"/>
      <c r="GXB3222" s="132"/>
      <c r="GXC3222" s="132"/>
      <c r="GXD3222" s="132"/>
      <c r="GXE3222" s="132"/>
      <c r="GXF3222" s="132"/>
      <c r="GXG3222" s="132"/>
      <c r="GXH3222" s="132"/>
      <c r="GXI3222" s="132"/>
      <c r="GXJ3222" s="132"/>
      <c r="GXK3222" s="132"/>
      <c r="GXL3222" s="132"/>
      <c r="GXM3222" s="132"/>
      <c r="GXN3222" s="132"/>
      <c r="GXO3222" s="132"/>
      <c r="GXP3222" s="132"/>
      <c r="GXQ3222" s="132"/>
      <c r="GXR3222" s="132"/>
      <c r="GXS3222" s="132"/>
      <c r="GXT3222" s="132"/>
      <c r="GXU3222" s="132"/>
      <c r="GXV3222" s="132"/>
      <c r="GXW3222" s="132"/>
      <c r="GXX3222" s="132"/>
      <c r="GXY3222" s="132"/>
      <c r="GXZ3222" s="132"/>
      <c r="GYA3222" s="132"/>
      <c r="GYB3222" s="132"/>
      <c r="GYC3222" s="132"/>
      <c r="GYD3222" s="132"/>
      <c r="GYE3222" s="132"/>
      <c r="GYF3222" s="132"/>
      <c r="GYG3222" s="132"/>
      <c r="GYH3222" s="132"/>
      <c r="GYI3222" s="132"/>
      <c r="GYJ3222" s="132"/>
      <c r="GYK3222" s="132"/>
      <c r="GYL3222" s="132"/>
      <c r="GYM3222" s="132"/>
      <c r="GYN3222" s="132"/>
      <c r="GYO3222" s="132"/>
      <c r="GYP3222" s="132"/>
      <c r="GYQ3222" s="132"/>
      <c r="GYR3222" s="132"/>
      <c r="GYS3222" s="132"/>
      <c r="GYT3222" s="132"/>
      <c r="GYU3222" s="132"/>
      <c r="GYV3222" s="132"/>
      <c r="GYW3222" s="132"/>
      <c r="GYX3222" s="132"/>
      <c r="GYY3222" s="132"/>
      <c r="GYZ3222" s="132"/>
      <c r="GZA3222" s="132"/>
      <c r="GZB3222" s="132"/>
      <c r="GZC3222" s="132"/>
      <c r="GZD3222" s="132"/>
      <c r="GZE3222" s="132"/>
      <c r="GZF3222" s="132"/>
      <c r="GZG3222" s="132"/>
      <c r="GZH3222" s="132"/>
      <c r="GZI3222" s="132"/>
      <c r="GZJ3222" s="132"/>
      <c r="GZK3222" s="132"/>
      <c r="GZL3222" s="132"/>
      <c r="GZM3222" s="132"/>
      <c r="GZN3222" s="132"/>
      <c r="GZO3222" s="132"/>
      <c r="GZP3222" s="132"/>
      <c r="GZQ3222" s="132"/>
      <c r="GZR3222" s="132"/>
      <c r="GZS3222" s="132"/>
      <c r="GZT3222" s="132"/>
      <c r="GZU3222" s="132"/>
      <c r="GZV3222" s="132"/>
      <c r="GZW3222" s="132"/>
      <c r="GZX3222" s="132"/>
      <c r="GZY3222" s="132"/>
      <c r="GZZ3222" s="132"/>
      <c r="HAA3222" s="132"/>
      <c r="HAB3222" s="132"/>
      <c r="HAC3222" s="132"/>
      <c r="HAD3222" s="132"/>
      <c r="HAE3222" s="132"/>
      <c r="HAF3222" s="132"/>
      <c r="HAG3222" s="132"/>
      <c r="HAH3222" s="132"/>
      <c r="HAI3222" s="132"/>
      <c r="HAJ3222" s="132"/>
      <c r="HAK3222" s="132"/>
      <c r="HAL3222" s="132"/>
      <c r="HAM3222" s="132"/>
      <c r="HAN3222" s="132"/>
      <c r="HAO3222" s="132"/>
      <c r="HAP3222" s="132"/>
      <c r="HAQ3222" s="132"/>
      <c r="HAR3222" s="132"/>
      <c r="HAS3222" s="132"/>
      <c r="HAT3222" s="132"/>
      <c r="HAU3222" s="132"/>
      <c r="HAV3222" s="132"/>
      <c r="HAW3222" s="132"/>
      <c r="HAX3222" s="132"/>
      <c r="HAY3222" s="132"/>
      <c r="HAZ3222" s="132"/>
      <c r="HBA3222" s="132"/>
      <c r="HBB3222" s="132"/>
      <c r="HBC3222" s="132"/>
      <c r="HBD3222" s="132"/>
      <c r="HBE3222" s="132"/>
      <c r="HBF3222" s="132"/>
      <c r="HBG3222" s="132"/>
      <c r="HBH3222" s="132"/>
      <c r="HBI3222" s="132"/>
      <c r="HBJ3222" s="132"/>
      <c r="HBK3222" s="132"/>
      <c r="HBL3222" s="132"/>
      <c r="HBM3222" s="132"/>
      <c r="HBN3222" s="132"/>
      <c r="HBO3222" s="132"/>
      <c r="HBP3222" s="132"/>
      <c r="HBQ3222" s="132"/>
      <c r="HBR3222" s="132"/>
      <c r="HBS3222" s="132"/>
      <c r="HBT3222" s="132"/>
      <c r="HBU3222" s="132"/>
      <c r="HBV3222" s="132"/>
      <c r="HBW3222" s="132"/>
      <c r="HBX3222" s="132"/>
      <c r="HBY3222" s="132"/>
      <c r="HBZ3222" s="132"/>
      <c r="HCA3222" s="132"/>
      <c r="HCB3222" s="132"/>
      <c r="HCC3222" s="132"/>
      <c r="HCD3222" s="132"/>
      <c r="HCE3222" s="132"/>
      <c r="HCF3222" s="132"/>
      <c r="HCG3222" s="132"/>
      <c r="HCH3222" s="132"/>
      <c r="HCI3222" s="132"/>
      <c r="HCJ3222" s="132"/>
      <c r="HCK3222" s="132"/>
      <c r="HCL3222" s="132"/>
      <c r="HCM3222" s="132"/>
      <c r="HCN3222" s="132"/>
      <c r="HCO3222" s="132"/>
      <c r="HCP3222" s="132"/>
      <c r="HCQ3222" s="132"/>
      <c r="HCR3222" s="132"/>
      <c r="HCS3222" s="132"/>
      <c r="HCT3222" s="132"/>
      <c r="HCU3222" s="132"/>
      <c r="HCV3222" s="132"/>
      <c r="HCW3222" s="132"/>
      <c r="HCX3222" s="132"/>
      <c r="HCY3222" s="132"/>
      <c r="HCZ3222" s="132"/>
      <c r="HDA3222" s="132"/>
      <c r="HDB3222" s="132"/>
      <c r="HDC3222" s="132"/>
      <c r="HDD3222" s="132"/>
      <c r="HDE3222" s="132"/>
      <c r="HDF3222" s="132"/>
      <c r="HDG3222" s="132"/>
      <c r="HDH3222" s="132"/>
      <c r="HDI3222" s="132"/>
      <c r="HDJ3222" s="132"/>
      <c r="HDK3222" s="132"/>
      <c r="HDL3222" s="132"/>
      <c r="HDM3222" s="132"/>
      <c r="HDN3222" s="132"/>
      <c r="HDO3222" s="132"/>
      <c r="HDP3222" s="132"/>
      <c r="HDQ3222" s="132"/>
      <c r="HDR3222" s="132"/>
      <c r="HDS3222" s="132"/>
      <c r="HDT3222" s="132"/>
      <c r="HDU3222" s="132"/>
      <c r="HDV3222" s="132"/>
      <c r="HDW3222" s="132"/>
      <c r="HDX3222" s="132"/>
      <c r="HDY3222" s="132"/>
      <c r="HDZ3222" s="132"/>
      <c r="HEA3222" s="132"/>
      <c r="HEB3222" s="132"/>
      <c r="HEC3222" s="132"/>
      <c r="HED3222" s="132"/>
      <c r="HEE3222" s="132"/>
      <c r="HEF3222" s="132"/>
      <c r="HEG3222" s="132"/>
      <c r="HEH3222" s="132"/>
      <c r="HEI3222" s="132"/>
      <c r="HEJ3222" s="132"/>
      <c r="HEK3222" s="132"/>
      <c r="HEL3222" s="132"/>
      <c r="HEM3222" s="132"/>
      <c r="HEN3222" s="132"/>
      <c r="HEO3222" s="132"/>
      <c r="HEP3222" s="132"/>
      <c r="HEQ3222" s="132"/>
      <c r="HER3222" s="132"/>
      <c r="HES3222" s="132"/>
      <c r="HET3222" s="132"/>
      <c r="HEU3222" s="132"/>
      <c r="HEV3222" s="132"/>
      <c r="HEW3222" s="132"/>
      <c r="HEX3222" s="132"/>
      <c r="HEY3222" s="132"/>
      <c r="HEZ3222" s="132"/>
      <c r="HFA3222" s="132"/>
      <c r="HFB3222" s="132"/>
      <c r="HFC3222" s="132"/>
      <c r="HFD3222" s="132"/>
      <c r="HFE3222" s="132"/>
      <c r="HFF3222" s="132"/>
      <c r="HFG3222" s="132"/>
      <c r="HFH3222" s="132"/>
      <c r="HFI3222" s="132"/>
      <c r="HFJ3222" s="132"/>
      <c r="HFK3222" s="132"/>
      <c r="HFL3222" s="132"/>
      <c r="HFM3222" s="132"/>
      <c r="HFN3222" s="132"/>
      <c r="HFO3222" s="132"/>
      <c r="HFP3222" s="132"/>
      <c r="HFQ3222" s="132"/>
      <c r="HFR3222" s="132"/>
      <c r="HFS3222" s="132"/>
      <c r="HFT3222" s="132"/>
      <c r="HFU3222" s="132"/>
      <c r="HFV3222" s="132"/>
      <c r="HFW3222" s="132"/>
      <c r="HFX3222" s="132"/>
      <c r="HFY3222" s="132"/>
      <c r="HFZ3222" s="132"/>
      <c r="HGA3222" s="132"/>
      <c r="HGB3222" s="132"/>
      <c r="HGC3222" s="132"/>
      <c r="HGD3222" s="132"/>
      <c r="HGE3222" s="132"/>
      <c r="HGF3222" s="132"/>
      <c r="HGG3222" s="132"/>
      <c r="HGH3222" s="132"/>
      <c r="HGI3222" s="132"/>
      <c r="HGJ3222" s="132"/>
      <c r="HGK3222" s="132"/>
      <c r="HGL3222" s="132"/>
      <c r="HGM3222" s="132"/>
      <c r="HGN3222" s="132"/>
      <c r="HGO3222" s="132"/>
      <c r="HGP3222" s="132"/>
      <c r="HGQ3222" s="132"/>
      <c r="HGR3222" s="132"/>
      <c r="HGS3222" s="132"/>
      <c r="HGT3222" s="132"/>
      <c r="HGU3222" s="132"/>
      <c r="HGV3222" s="132"/>
      <c r="HGW3222" s="132"/>
      <c r="HGX3222" s="132"/>
      <c r="HGY3222" s="132"/>
      <c r="HGZ3222" s="132"/>
      <c r="HHA3222" s="132"/>
      <c r="HHB3222" s="132"/>
      <c r="HHC3222" s="132"/>
      <c r="HHD3222" s="132"/>
      <c r="HHE3222" s="132"/>
      <c r="HHF3222" s="132"/>
      <c r="HHG3222" s="132"/>
      <c r="HHH3222" s="132"/>
      <c r="HHI3222" s="132"/>
      <c r="HHJ3222" s="132"/>
      <c r="HHK3222" s="132"/>
      <c r="HHL3222" s="132"/>
      <c r="HHM3222" s="132"/>
      <c r="HHN3222" s="132"/>
      <c r="HHO3222" s="132"/>
      <c r="HHP3222" s="132"/>
      <c r="HHQ3222" s="132"/>
      <c r="HHR3222" s="132"/>
      <c r="HHS3222" s="132"/>
      <c r="HHT3222" s="132"/>
      <c r="HHU3222" s="132"/>
      <c r="HHV3222" s="132"/>
      <c r="HHW3222" s="132"/>
      <c r="HHX3222" s="132"/>
      <c r="HHY3222" s="132"/>
      <c r="HHZ3222" s="132"/>
      <c r="HIA3222" s="132"/>
      <c r="HIB3222" s="132"/>
      <c r="HIC3222" s="132"/>
      <c r="HID3222" s="132"/>
      <c r="HIE3222" s="132"/>
      <c r="HIF3222" s="132"/>
      <c r="HIG3222" s="132"/>
      <c r="HIH3222" s="132"/>
      <c r="HII3222" s="132"/>
      <c r="HIJ3222" s="132"/>
      <c r="HIK3222" s="132"/>
      <c r="HIL3222" s="132"/>
      <c r="HIM3222" s="132"/>
      <c r="HIN3222" s="132"/>
      <c r="HIO3222" s="132"/>
      <c r="HIP3222" s="132"/>
      <c r="HIQ3222" s="132"/>
      <c r="HIR3222" s="132"/>
      <c r="HIS3222" s="132"/>
      <c r="HIT3222" s="132"/>
      <c r="HIU3222" s="132"/>
      <c r="HIV3222" s="132"/>
      <c r="HIW3222" s="132"/>
      <c r="HIX3222" s="132"/>
      <c r="HIY3222" s="132"/>
      <c r="HIZ3222" s="132"/>
      <c r="HJA3222" s="132"/>
      <c r="HJB3222" s="132"/>
      <c r="HJC3222" s="132"/>
      <c r="HJD3222" s="132"/>
      <c r="HJE3222" s="132"/>
      <c r="HJF3222" s="132"/>
      <c r="HJG3222" s="132"/>
      <c r="HJH3222" s="132"/>
      <c r="HJI3222" s="132"/>
      <c r="HJJ3222" s="132"/>
      <c r="HJK3222" s="132"/>
      <c r="HJL3222" s="132"/>
      <c r="HJM3222" s="132"/>
      <c r="HJN3222" s="132"/>
      <c r="HJO3222" s="132"/>
      <c r="HJP3222" s="132"/>
      <c r="HJQ3222" s="132"/>
      <c r="HJR3222" s="132"/>
      <c r="HJS3222" s="132"/>
      <c r="HJT3222" s="132"/>
      <c r="HJU3222" s="132"/>
      <c r="HJV3222" s="132"/>
      <c r="HJW3222" s="132"/>
      <c r="HJX3222" s="132"/>
      <c r="HJY3222" s="132"/>
      <c r="HJZ3222" s="132"/>
      <c r="HKA3222" s="132"/>
      <c r="HKB3222" s="132"/>
      <c r="HKC3222" s="132"/>
      <c r="HKD3222" s="132"/>
      <c r="HKE3222" s="132"/>
      <c r="HKF3222" s="132"/>
      <c r="HKG3222" s="132"/>
      <c r="HKH3222" s="132"/>
      <c r="HKI3222" s="132"/>
      <c r="HKJ3222" s="132"/>
      <c r="HKK3222" s="132"/>
      <c r="HKL3222" s="132"/>
      <c r="HKM3222" s="132"/>
      <c r="HKN3222" s="132"/>
      <c r="HKO3222" s="132"/>
      <c r="HKP3222" s="132"/>
      <c r="HKQ3222" s="132"/>
      <c r="HKR3222" s="132"/>
      <c r="HKS3222" s="132"/>
      <c r="HKT3222" s="132"/>
      <c r="HKU3222" s="132"/>
      <c r="HKV3222" s="132"/>
      <c r="HKW3222" s="132"/>
      <c r="HKX3222" s="132"/>
      <c r="HKY3222" s="132"/>
      <c r="HKZ3222" s="132"/>
      <c r="HLA3222" s="132"/>
      <c r="HLB3222" s="132"/>
      <c r="HLC3222" s="132"/>
      <c r="HLD3222" s="132"/>
      <c r="HLE3222" s="132"/>
      <c r="HLF3222" s="132"/>
      <c r="HLG3222" s="132"/>
      <c r="HLH3222" s="132"/>
      <c r="HLI3222" s="132"/>
      <c r="HLJ3222" s="132"/>
      <c r="HLK3222" s="132"/>
      <c r="HLL3222" s="132"/>
      <c r="HLM3222" s="132"/>
      <c r="HLN3222" s="132"/>
      <c r="HLO3222" s="132"/>
      <c r="HLP3222" s="132"/>
      <c r="HLQ3222" s="132"/>
      <c r="HLR3222" s="132"/>
      <c r="HLS3222" s="132"/>
      <c r="HLT3222" s="132"/>
      <c r="HLU3222" s="132"/>
      <c r="HLV3222" s="132"/>
      <c r="HLW3222" s="132"/>
      <c r="HLX3222" s="132"/>
      <c r="HLY3222" s="132"/>
      <c r="HLZ3222" s="132"/>
      <c r="HMA3222" s="132"/>
      <c r="HMB3222" s="132"/>
      <c r="HMC3222" s="132"/>
      <c r="HMD3222" s="132"/>
      <c r="HME3222" s="132"/>
      <c r="HMF3222" s="132"/>
      <c r="HMG3222" s="132"/>
      <c r="HMH3222" s="132"/>
      <c r="HMI3222" s="132"/>
      <c r="HMJ3222" s="132"/>
      <c r="HMK3222" s="132"/>
      <c r="HML3222" s="132"/>
      <c r="HMM3222" s="132"/>
      <c r="HMN3222" s="132"/>
      <c r="HMO3222" s="132"/>
      <c r="HMP3222" s="132"/>
      <c r="HMQ3222" s="132"/>
      <c r="HMR3222" s="132"/>
      <c r="HMS3222" s="132"/>
      <c r="HMT3222" s="132"/>
      <c r="HMU3222" s="132"/>
      <c r="HMV3222" s="132"/>
      <c r="HMW3222" s="132"/>
      <c r="HMX3222" s="132"/>
      <c r="HMY3222" s="132"/>
      <c r="HMZ3222" s="132"/>
      <c r="HNA3222" s="132"/>
      <c r="HNB3222" s="132"/>
      <c r="HNC3222" s="132"/>
      <c r="HND3222" s="132"/>
      <c r="HNE3222" s="132"/>
      <c r="HNF3222" s="132"/>
      <c r="HNG3222" s="132"/>
      <c r="HNH3222" s="132"/>
      <c r="HNI3222" s="132"/>
      <c r="HNJ3222" s="132"/>
      <c r="HNK3222" s="132"/>
      <c r="HNL3222" s="132"/>
      <c r="HNM3222" s="132"/>
      <c r="HNN3222" s="132"/>
      <c r="HNO3222" s="132"/>
      <c r="HNP3222" s="132"/>
      <c r="HNQ3222" s="132"/>
      <c r="HNR3222" s="132"/>
      <c r="HNS3222" s="132"/>
      <c r="HNT3222" s="132"/>
      <c r="HNU3222" s="132"/>
      <c r="HNV3222" s="132"/>
      <c r="HNW3222" s="132"/>
      <c r="HNX3222" s="132"/>
      <c r="HNY3222" s="132"/>
      <c r="HNZ3222" s="132"/>
      <c r="HOA3222" s="132"/>
      <c r="HOB3222" s="132"/>
      <c r="HOC3222" s="132"/>
      <c r="HOD3222" s="132"/>
      <c r="HOE3222" s="132"/>
      <c r="HOF3222" s="132"/>
      <c r="HOG3222" s="132"/>
      <c r="HOH3222" s="132"/>
      <c r="HOI3222" s="132"/>
      <c r="HOJ3222" s="132"/>
      <c r="HOK3222" s="132"/>
      <c r="HOL3222" s="132"/>
      <c r="HOM3222" s="132"/>
      <c r="HON3222" s="132"/>
      <c r="HOO3222" s="132"/>
      <c r="HOP3222" s="132"/>
      <c r="HOQ3222" s="132"/>
      <c r="HOR3222" s="132"/>
      <c r="HOS3222" s="132"/>
      <c r="HOT3222" s="132"/>
      <c r="HOU3222" s="132"/>
      <c r="HOV3222" s="132"/>
      <c r="HOW3222" s="132"/>
      <c r="HOX3222" s="132"/>
      <c r="HOY3222" s="132"/>
      <c r="HOZ3222" s="132"/>
      <c r="HPA3222" s="132"/>
      <c r="HPB3222" s="132"/>
      <c r="HPC3222" s="132"/>
      <c r="HPD3222" s="132"/>
      <c r="HPE3222" s="132"/>
      <c r="HPF3222" s="132"/>
      <c r="HPG3222" s="132"/>
      <c r="HPH3222" s="132"/>
      <c r="HPI3222" s="132"/>
      <c r="HPJ3222" s="132"/>
      <c r="HPK3222" s="132"/>
      <c r="HPL3222" s="132"/>
      <c r="HPM3222" s="132"/>
      <c r="HPN3222" s="132"/>
      <c r="HPO3222" s="132"/>
      <c r="HPP3222" s="132"/>
      <c r="HPQ3222" s="132"/>
      <c r="HPR3222" s="132"/>
      <c r="HPS3222" s="132"/>
      <c r="HPT3222" s="132"/>
      <c r="HPU3222" s="132"/>
      <c r="HPV3222" s="132"/>
      <c r="HPW3222" s="132"/>
      <c r="HPX3222" s="132"/>
      <c r="HPY3222" s="132"/>
      <c r="HPZ3222" s="132"/>
      <c r="HQA3222" s="132"/>
      <c r="HQB3222" s="132"/>
      <c r="HQC3222" s="132"/>
      <c r="HQD3222" s="132"/>
      <c r="HQE3222" s="132"/>
      <c r="HQF3222" s="132"/>
      <c r="HQG3222" s="132"/>
      <c r="HQH3222" s="132"/>
      <c r="HQI3222" s="132"/>
      <c r="HQJ3222" s="132"/>
      <c r="HQK3222" s="132"/>
      <c r="HQL3222" s="132"/>
      <c r="HQM3222" s="132"/>
      <c r="HQN3222" s="132"/>
      <c r="HQO3222" s="132"/>
      <c r="HQP3222" s="132"/>
      <c r="HQQ3222" s="132"/>
      <c r="HQR3222" s="132"/>
      <c r="HQS3222" s="132"/>
      <c r="HQT3222" s="132"/>
      <c r="HQU3222" s="132"/>
      <c r="HQV3222" s="132"/>
      <c r="HQW3222" s="132"/>
      <c r="HQX3222" s="132"/>
      <c r="HQY3222" s="132"/>
      <c r="HQZ3222" s="132"/>
      <c r="HRA3222" s="132"/>
      <c r="HRB3222" s="132"/>
      <c r="HRC3222" s="132"/>
      <c r="HRD3222" s="132"/>
      <c r="HRE3222" s="132"/>
      <c r="HRF3222" s="132"/>
      <c r="HRG3222" s="132"/>
      <c r="HRH3222" s="132"/>
      <c r="HRI3222" s="132"/>
      <c r="HRJ3222" s="132"/>
      <c r="HRK3222" s="132"/>
      <c r="HRL3222" s="132"/>
      <c r="HRM3222" s="132"/>
      <c r="HRN3222" s="132"/>
      <c r="HRO3222" s="132"/>
      <c r="HRP3222" s="132"/>
      <c r="HRQ3222" s="132"/>
      <c r="HRR3222" s="132"/>
      <c r="HRS3222" s="132"/>
      <c r="HRT3222" s="132"/>
      <c r="HRU3222" s="132"/>
      <c r="HRV3222" s="132"/>
      <c r="HRW3222" s="132"/>
      <c r="HRX3222" s="132"/>
      <c r="HRY3222" s="132"/>
      <c r="HRZ3222" s="132"/>
      <c r="HSA3222" s="132"/>
      <c r="HSB3222" s="132"/>
      <c r="HSC3222" s="132"/>
      <c r="HSD3222" s="132"/>
      <c r="HSE3222" s="132"/>
      <c r="HSF3222" s="132"/>
      <c r="HSG3222" s="132"/>
      <c r="HSH3222" s="132"/>
      <c r="HSI3222" s="132"/>
      <c r="HSJ3222" s="132"/>
      <c r="HSK3222" s="132"/>
      <c r="HSL3222" s="132"/>
      <c r="HSM3222" s="132"/>
      <c r="HSN3222" s="132"/>
      <c r="HSO3222" s="132"/>
      <c r="HSP3222" s="132"/>
      <c r="HSQ3222" s="132"/>
      <c r="HSR3222" s="132"/>
      <c r="HSS3222" s="132"/>
      <c r="HST3222" s="132"/>
      <c r="HSU3222" s="132"/>
      <c r="HSV3222" s="132"/>
      <c r="HSW3222" s="132"/>
      <c r="HSX3222" s="132"/>
      <c r="HSY3222" s="132"/>
      <c r="HSZ3222" s="132"/>
      <c r="HTA3222" s="132"/>
      <c r="HTB3222" s="132"/>
      <c r="HTC3222" s="132"/>
      <c r="HTD3222" s="132"/>
      <c r="HTE3222" s="132"/>
      <c r="HTF3222" s="132"/>
      <c r="HTG3222" s="132"/>
      <c r="HTH3222" s="132"/>
      <c r="HTI3222" s="132"/>
      <c r="HTJ3222" s="132"/>
      <c r="HTK3222" s="132"/>
      <c r="HTL3222" s="132"/>
      <c r="HTM3222" s="132"/>
      <c r="HTN3222" s="132"/>
      <c r="HTO3222" s="132"/>
      <c r="HTP3222" s="132"/>
      <c r="HTQ3222" s="132"/>
      <c r="HTR3222" s="132"/>
      <c r="HTS3222" s="132"/>
      <c r="HTT3222" s="132"/>
      <c r="HTU3222" s="132"/>
      <c r="HTV3222" s="132"/>
      <c r="HTW3222" s="132"/>
      <c r="HTX3222" s="132"/>
      <c r="HTY3222" s="132"/>
      <c r="HTZ3222" s="132"/>
      <c r="HUA3222" s="132"/>
      <c r="HUB3222" s="132"/>
      <c r="HUC3222" s="132"/>
      <c r="HUD3222" s="132"/>
      <c r="HUE3222" s="132"/>
      <c r="HUF3222" s="132"/>
      <c r="HUG3222" s="132"/>
      <c r="HUH3222" s="132"/>
      <c r="HUI3222" s="132"/>
      <c r="HUJ3222" s="132"/>
      <c r="HUK3222" s="132"/>
      <c r="HUL3222" s="132"/>
      <c r="HUM3222" s="132"/>
      <c r="HUN3222" s="132"/>
      <c r="HUO3222" s="132"/>
      <c r="HUP3222" s="132"/>
      <c r="HUQ3222" s="132"/>
      <c r="HUR3222" s="132"/>
      <c r="HUS3222" s="132"/>
      <c r="HUT3222" s="132"/>
      <c r="HUU3222" s="132"/>
      <c r="HUV3222" s="132"/>
      <c r="HUW3222" s="132"/>
      <c r="HUX3222" s="132"/>
      <c r="HUY3222" s="132"/>
      <c r="HUZ3222" s="132"/>
      <c r="HVA3222" s="132"/>
      <c r="HVB3222" s="132"/>
      <c r="HVC3222" s="132"/>
      <c r="HVD3222" s="132"/>
      <c r="HVE3222" s="132"/>
      <c r="HVF3222" s="132"/>
      <c r="HVG3222" s="132"/>
      <c r="HVH3222" s="132"/>
      <c r="HVI3222" s="132"/>
      <c r="HVJ3222" s="132"/>
      <c r="HVK3222" s="132"/>
      <c r="HVL3222" s="132"/>
      <c r="HVM3222" s="132"/>
      <c r="HVN3222" s="132"/>
      <c r="HVO3222" s="132"/>
      <c r="HVP3222" s="132"/>
      <c r="HVQ3222" s="132"/>
      <c r="HVR3222" s="132"/>
      <c r="HVS3222" s="132"/>
      <c r="HVT3222" s="132"/>
      <c r="HVU3222" s="132"/>
      <c r="HVV3222" s="132"/>
      <c r="HVW3222" s="132"/>
      <c r="HVX3222" s="132"/>
      <c r="HVY3222" s="132"/>
      <c r="HVZ3222" s="132"/>
      <c r="HWA3222" s="132"/>
      <c r="HWB3222" s="132"/>
      <c r="HWC3222" s="132"/>
      <c r="HWD3222" s="132"/>
      <c r="HWE3222" s="132"/>
      <c r="HWF3222" s="132"/>
      <c r="HWG3222" s="132"/>
      <c r="HWH3222" s="132"/>
      <c r="HWI3222" s="132"/>
      <c r="HWJ3222" s="132"/>
      <c r="HWK3222" s="132"/>
      <c r="HWL3222" s="132"/>
      <c r="HWM3222" s="132"/>
      <c r="HWN3222" s="132"/>
      <c r="HWO3222" s="132"/>
      <c r="HWP3222" s="132"/>
      <c r="HWQ3222" s="132"/>
      <c r="HWR3222" s="132"/>
      <c r="HWS3222" s="132"/>
      <c r="HWT3222" s="132"/>
      <c r="HWU3222" s="132"/>
      <c r="HWV3222" s="132"/>
      <c r="HWW3222" s="132"/>
      <c r="HWX3222" s="132"/>
      <c r="HWY3222" s="132"/>
      <c r="HWZ3222" s="132"/>
      <c r="HXA3222" s="132"/>
      <c r="HXB3222" s="132"/>
      <c r="HXC3222" s="132"/>
      <c r="HXD3222" s="132"/>
      <c r="HXE3222" s="132"/>
      <c r="HXF3222" s="132"/>
      <c r="HXG3222" s="132"/>
      <c r="HXH3222" s="132"/>
      <c r="HXI3222" s="132"/>
      <c r="HXJ3222" s="132"/>
      <c r="HXK3222" s="132"/>
      <c r="HXL3222" s="132"/>
      <c r="HXM3222" s="132"/>
      <c r="HXN3222" s="132"/>
      <c r="HXO3222" s="132"/>
      <c r="HXP3222" s="132"/>
      <c r="HXQ3222" s="132"/>
      <c r="HXR3222" s="132"/>
      <c r="HXS3222" s="132"/>
      <c r="HXT3222" s="132"/>
      <c r="HXU3222" s="132"/>
      <c r="HXV3222" s="132"/>
      <c r="HXW3222" s="132"/>
      <c r="HXX3222" s="132"/>
      <c r="HXY3222" s="132"/>
      <c r="HXZ3222" s="132"/>
      <c r="HYA3222" s="132"/>
      <c r="HYB3222" s="132"/>
      <c r="HYC3222" s="132"/>
      <c r="HYD3222" s="132"/>
      <c r="HYE3222" s="132"/>
      <c r="HYF3222" s="132"/>
      <c r="HYG3222" s="132"/>
      <c r="HYH3222" s="132"/>
      <c r="HYI3222" s="132"/>
      <c r="HYJ3222" s="132"/>
      <c r="HYK3222" s="132"/>
      <c r="HYL3222" s="132"/>
      <c r="HYM3222" s="132"/>
      <c r="HYN3222" s="132"/>
      <c r="HYO3222" s="132"/>
      <c r="HYP3222" s="132"/>
      <c r="HYQ3222" s="132"/>
      <c r="HYR3222" s="132"/>
      <c r="HYS3222" s="132"/>
      <c r="HYT3222" s="132"/>
      <c r="HYU3222" s="132"/>
      <c r="HYV3222" s="132"/>
      <c r="HYW3222" s="132"/>
      <c r="HYX3222" s="132"/>
      <c r="HYY3222" s="132"/>
      <c r="HYZ3222" s="132"/>
      <c r="HZA3222" s="132"/>
      <c r="HZB3222" s="132"/>
      <c r="HZC3222" s="132"/>
      <c r="HZD3222" s="132"/>
      <c r="HZE3222" s="132"/>
      <c r="HZF3222" s="132"/>
      <c r="HZG3222" s="132"/>
      <c r="HZH3222" s="132"/>
      <c r="HZI3222" s="132"/>
      <c r="HZJ3222" s="132"/>
      <c r="HZK3222" s="132"/>
      <c r="HZL3222" s="132"/>
      <c r="HZM3222" s="132"/>
      <c r="HZN3222" s="132"/>
      <c r="HZO3222" s="132"/>
      <c r="HZP3222" s="132"/>
      <c r="HZQ3222" s="132"/>
      <c r="HZR3222" s="132"/>
      <c r="HZS3222" s="132"/>
      <c r="HZT3222" s="132"/>
      <c r="HZU3222" s="132"/>
      <c r="HZV3222" s="132"/>
      <c r="HZW3222" s="132"/>
      <c r="HZX3222" s="132"/>
      <c r="HZY3222" s="132"/>
      <c r="HZZ3222" s="132"/>
      <c r="IAA3222" s="132"/>
      <c r="IAB3222" s="132"/>
      <c r="IAC3222" s="132"/>
      <c r="IAD3222" s="132"/>
      <c r="IAE3222" s="132"/>
      <c r="IAF3222" s="132"/>
      <c r="IAG3222" s="132"/>
      <c r="IAH3222" s="132"/>
      <c r="IAI3222" s="132"/>
      <c r="IAJ3222" s="132"/>
      <c r="IAK3222" s="132"/>
      <c r="IAL3222" s="132"/>
      <c r="IAM3222" s="132"/>
      <c r="IAN3222" s="132"/>
      <c r="IAO3222" s="132"/>
      <c r="IAP3222" s="132"/>
      <c r="IAQ3222" s="132"/>
      <c r="IAR3222" s="132"/>
      <c r="IAS3222" s="132"/>
      <c r="IAT3222" s="132"/>
      <c r="IAU3222" s="132"/>
      <c r="IAV3222" s="132"/>
      <c r="IAW3222" s="132"/>
      <c r="IAX3222" s="132"/>
      <c r="IAY3222" s="132"/>
      <c r="IAZ3222" s="132"/>
      <c r="IBA3222" s="132"/>
      <c r="IBB3222" s="132"/>
      <c r="IBC3222" s="132"/>
      <c r="IBD3222" s="132"/>
      <c r="IBE3222" s="132"/>
      <c r="IBF3222" s="132"/>
      <c r="IBG3222" s="132"/>
      <c r="IBH3222" s="132"/>
      <c r="IBI3222" s="132"/>
      <c r="IBJ3222" s="132"/>
      <c r="IBK3222" s="132"/>
      <c r="IBL3222" s="132"/>
      <c r="IBM3222" s="132"/>
      <c r="IBN3222" s="132"/>
      <c r="IBO3222" s="132"/>
      <c r="IBP3222" s="132"/>
      <c r="IBQ3222" s="132"/>
      <c r="IBR3222" s="132"/>
      <c r="IBS3222" s="132"/>
      <c r="IBT3222" s="132"/>
      <c r="IBU3222" s="132"/>
      <c r="IBV3222" s="132"/>
      <c r="IBW3222" s="132"/>
      <c r="IBX3222" s="132"/>
      <c r="IBY3222" s="132"/>
      <c r="IBZ3222" s="132"/>
      <c r="ICA3222" s="132"/>
      <c r="ICB3222" s="132"/>
      <c r="ICC3222" s="132"/>
      <c r="ICD3222" s="132"/>
      <c r="ICE3222" s="132"/>
      <c r="ICF3222" s="132"/>
      <c r="ICG3222" s="132"/>
      <c r="ICH3222" s="132"/>
      <c r="ICI3222" s="132"/>
      <c r="ICJ3222" s="132"/>
      <c r="ICK3222" s="132"/>
      <c r="ICL3222" s="132"/>
      <c r="ICM3222" s="132"/>
      <c r="ICN3222" s="132"/>
      <c r="ICO3222" s="132"/>
      <c r="ICP3222" s="132"/>
      <c r="ICQ3222" s="132"/>
      <c r="ICR3222" s="132"/>
      <c r="ICS3222" s="132"/>
      <c r="ICT3222" s="132"/>
      <c r="ICU3222" s="132"/>
      <c r="ICV3222" s="132"/>
      <c r="ICW3222" s="132"/>
      <c r="ICX3222" s="132"/>
      <c r="ICY3222" s="132"/>
      <c r="ICZ3222" s="132"/>
      <c r="IDA3222" s="132"/>
      <c r="IDB3222" s="132"/>
      <c r="IDC3222" s="132"/>
      <c r="IDD3222" s="132"/>
      <c r="IDE3222" s="132"/>
      <c r="IDF3222" s="132"/>
      <c r="IDG3222" s="132"/>
      <c r="IDH3222" s="132"/>
      <c r="IDI3222" s="132"/>
      <c r="IDJ3222" s="132"/>
      <c r="IDK3222" s="132"/>
      <c r="IDL3222" s="132"/>
      <c r="IDM3222" s="132"/>
      <c r="IDN3222" s="132"/>
      <c r="IDO3222" s="132"/>
      <c r="IDP3222" s="132"/>
      <c r="IDQ3222" s="132"/>
      <c r="IDR3222" s="132"/>
      <c r="IDS3222" s="132"/>
      <c r="IDT3222" s="132"/>
      <c r="IDU3222" s="132"/>
      <c r="IDV3222" s="132"/>
      <c r="IDW3222" s="132"/>
      <c r="IDX3222" s="132"/>
      <c r="IDY3222" s="132"/>
      <c r="IDZ3222" s="132"/>
      <c r="IEA3222" s="132"/>
      <c r="IEB3222" s="132"/>
      <c r="IEC3222" s="132"/>
      <c r="IED3222" s="132"/>
      <c r="IEE3222" s="132"/>
      <c r="IEF3222" s="132"/>
      <c r="IEG3222" s="132"/>
      <c r="IEH3222" s="132"/>
      <c r="IEI3222" s="132"/>
      <c r="IEJ3222" s="132"/>
      <c r="IEK3222" s="132"/>
      <c r="IEL3222" s="132"/>
      <c r="IEM3222" s="132"/>
      <c r="IEN3222" s="132"/>
      <c r="IEO3222" s="132"/>
      <c r="IEP3222" s="132"/>
      <c r="IEQ3222" s="132"/>
      <c r="IER3222" s="132"/>
      <c r="IES3222" s="132"/>
      <c r="IET3222" s="132"/>
      <c r="IEU3222" s="132"/>
      <c r="IEV3222" s="132"/>
      <c r="IEW3222" s="132"/>
      <c r="IEX3222" s="132"/>
      <c r="IEY3222" s="132"/>
      <c r="IEZ3222" s="132"/>
      <c r="IFA3222" s="132"/>
      <c r="IFB3222" s="132"/>
      <c r="IFC3222" s="132"/>
      <c r="IFD3222" s="132"/>
      <c r="IFE3222" s="132"/>
      <c r="IFF3222" s="132"/>
      <c r="IFG3222" s="132"/>
      <c r="IFH3222" s="132"/>
      <c r="IFI3222" s="132"/>
      <c r="IFJ3222" s="132"/>
      <c r="IFK3222" s="132"/>
      <c r="IFL3222" s="132"/>
      <c r="IFM3222" s="132"/>
      <c r="IFN3222" s="132"/>
      <c r="IFO3222" s="132"/>
      <c r="IFP3222" s="132"/>
      <c r="IFQ3222" s="132"/>
      <c r="IFR3222" s="132"/>
      <c r="IFS3222" s="132"/>
      <c r="IFT3222" s="132"/>
      <c r="IFU3222" s="132"/>
      <c r="IFV3222" s="132"/>
      <c r="IFW3222" s="132"/>
      <c r="IFX3222" s="132"/>
      <c r="IFY3222" s="132"/>
      <c r="IFZ3222" s="132"/>
      <c r="IGA3222" s="132"/>
      <c r="IGB3222" s="132"/>
      <c r="IGC3222" s="132"/>
      <c r="IGD3222" s="132"/>
      <c r="IGE3222" s="132"/>
      <c r="IGF3222" s="132"/>
      <c r="IGG3222" s="132"/>
      <c r="IGH3222" s="132"/>
      <c r="IGI3222" s="132"/>
      <c r="IGJ3222" s="132"/>
      <c r="IGK3222" s="132"/>
      <c r="IGL3222" s="132"/>
      <c r="IGM3222" s="132"/>
      <c r="IGN3222" s="132"/>
      <c r="IGO3222" s="132"/>
      <c r="IGP3222" s="132"/>
      <c r="IGQ3222" s="132"/>
      <c r="IGR3222" s="132"/>
      <c r="IGS3222" s="132"/>
      <c r="IGT3222" s="132"/>
      <c r="IGU3222" s="132"/>
      <c r="IGV3222" s="132"/>
      <c r="IGW3222" s="132"/>
      <c r="IGX3222" s="132"/>
      <c r="IGY3222" s="132"/>
      <c r="IGZ3222" s="132"/>
      <c r="IHA3222" s="132"/>
      <c r="IHB3222" s="132"/>
      <c r="IHC3222" s="132"/>
      <c r="IHD3222" s="132"/>
      <c r="IHE3222" s="132"/>
      <c r="IHF3222" s="132"/>
      <c r="IHG3222" s="132"/>
      <c r="IHH3222" s="132"/>
      <c r="IHI3222" s="132"/>
      <c r="IHJ3222" s="132"/>
      <c r="IHK3222" s="132"/>
      <c r="IHL3222" s="132"/>
      <c r="IHM3222" s="132"/>
      <c r="IHN3222" s="132"/>
      <c r="IHO3222" s="132"/>
      <c r="IHP3222" s="132"/>
      <c r="IHQ3222" s="132"/>
      <c r="IHR3222" s="132"/>
      <c r="IHS3222" s="132"/>
      <c r="IHT3222" s="132"/>
      <c r="IHU3222" s="132"/>
      <c r="IHV3222" s="132"/>
      <c r="IHW3222" s="132"/>
      <c r="IHX3222" s="132"/>
      <c r="IHY3222" s="132"/>
      <c r="IHZ3222" s="132"/>
      <c r="IIA3222" s="132"/>
      <c r="IIB3222" s="132"/>
      <c r="IIC3222" s="132"/>
      <c r="IID3222" s="132"/>
      <c r="IIE3222" s="132"/>
      <c r="IIF3222" s="132"/>
      <c r="IIG3222" s="132"/>
      <c r="IIH3222" s="132"/>
      <c r="III3222" s="132"/>
      <c r="IIJ3222" s="132"/>
      <c r="IIK3222" s="132"/>
      <c r="IIL3222" s="132"/>
      <c r="IIM3222" s="132"/>
      <c r="IIN3222" s="132"/>
      <c r="IIO3222" s="132"/>
      <c r="IIP3222" s="132"/>
      <c r="IIQ3222" s="132"/>
      <c r="IIR3222" s="132"/>
      <c r="IIS3222" s="132"/>
      <c r="IIT3222" s="132"/>
      <c r="IIU3222" s="132"/>
      <c r="IIV3222" s="132"/>
      <c r="IIW3222" s="132"/>
      <c r="IIX3222" s="132"/>
      <c r="IIY3222" s="132"/>
      <c r="IIZ3222" s="132"/>
      <c r="IJA3222" s="132"/>
      <c r="IJB3222" s="132"/>
      <c r="IJC3222" s="132"/>
      <c r="IJD3222" s="132"/>
      <c r="IJE3222" s="132"/>
      <c r="IJF3222" s="132"/>
      <c r="IJG3222" s="132"/>
      <c r="IJH3222" s="132"/>
      <c r="IJI3222" s="132"/>
      <c r="IJJ3222" s="132"/>
      <c r="IJK3222" s="132"/>
      <c r="IJL3222" s="132"/>
      <c r="IJM3222" s="132"/>
      <c r="IJN3222" s="132"/>
      <c r="IJO3222" s="132"/>
      <c r="IJP3222" s="132"/>
      <c r="IJQ3222" s="132"/>
      <c r="IJR3222" s="132"/>
      <c r="IJS3222" s="132"/>
      <c r="IJT3222" s="132"/>
      <c r="IJU3222" s="132"/>
      <c r="IJV3222" s="132"/>
      <c r="IJW3222" s="132"/>
      <c r="IJX3222" s="132"/>
      <c r="IJY3222" s="132"/>
      <c r="IJZ3222" s="132"/>
      <c r="IKA3222" s="132"/>
      <c r="IKB3222" s="132"/>
      <c r="IKC3222" s="132"/>
      <c r="IKD3222" s="132"/>
      <c r="IKE3222" s="132"/>
      <c r="IKF3222" s="132"/>
      <c r="IKG3222" s="132"/>
      <c r="IKH3222" s="132"/>
      <c r="IKI3222" s="132"/>
      <c r="IKJ3222" s="132"/>
      <c r="IKK3222" s="132"/>
      <c r="IKL3222" s="132"/>
      <c r="IKM3222" s="132"/>
      <c r="IKN3222" s="132"/>
      <c r="IKO3222" s="132"/>
      <c r="IKP3222" s="132"/>
      <c r="IKQ3222" s="132"/>
      <c r="IKR3222" s="132"/>
      <c r="IKS3222" s="132"/>
      <c r="IKT3222" s="132"/>
      <c r="IKU3222" s="132"/>
      <c r="IKV3222" s="132"/>
      <c r="IKW3222" s="132"/>
      <c r="IKX3222" s="132"/>
      <c r="IKY3222" s="132"/>
      <c r="IKZ3222" s="132"/>
      <c r="ILA3222" s="132"/>
      <c r="ILB3222" s="132"/>
      <c r="ILC3222" s="132"/>
      <c r="ILD3222" s="132"/>
      <c r="ILE3222" s="132"/>
      <c r="ILF3222" s="132"/>
      <c r="ILG3222" s="132"/>
      <c r="ILH3222" s="132"/>
      <c r="ILI3222" s="132"/>
      <c r="ILJ3222" s="132"/>
      <c r="ILK3222" s="132"/>
      <c r="ILL3222" s="132"/>
      <c r="ILM3222" s="132"/>
      <c r="ILN3222" s="132"/>
      <c r="ILO3222" s="132"/>
      <c r="ILP3222" s="132"/>
      <c r="ILQ3222" s="132"/>
      <c r="ILR3222" s="132"/>
      <c r="ILS3222" s="132"/>
      <c r="ILT3222" s="132"/>
      <c r="ILU3222" s="132"/>
      <c r="ILV3222" s="132"/>
      <c r="ILW3222" s="132"/>
      <c r="ILX3222" s="132"/>
      <c r="ILY3222" s="132"/>
      <c r="ILZ3222" s="132"/>
      <c r="IMA3222" s="132"/>
      <c r="IMB3222" s="132"/>
      <c r="IMC3222" s="132"/>
      <c r="IMD3222" s="132"/>
      <c r="IME3222" s="132"/>
      <c r="IMF3222" s="132"/>
      <c r="IMG3222" s="132"/>
      <c r="IMH3222" s="132"/>
      <c r="IMI3222" s="132"/>
      <c r="IMJ3222" s="132"/>
      <c r="IMK3222" s="132"/>
      <c r="IML3222" s="132"/>
      <c r="IMM3222" s="132"/>
      <c r="IMN3222" s="132"/>
      <c r="IMO3222" s="132"/>
      <c r="IMP3222" s="132"/>
      <c r="IMQ3222" s="132"/>
      <c r="IMR3222" s="132"/>
      <c r="IMS3222" s="132"/>
      <c r="IMT3222" s="132"/>
      <c r="IMU3222" s="132"/>
      <c r="IMV3222" s="132"/>
      <c r="IMW3222" s="132"/>
      <c r="IMX3222" s="132"/>
      <c r="IMY3222" s="132"/>
      <c r="IMZ3222" s="132"/>
      <c r="INA3222" s="132"/>
      <c r="INB3222" s="132"/>
      <c r="INC3222" s="132"/>
      <c r="IND3222" s="132"/>
      <c r="INE3222" s="132"/>
      <c r="INF3222" s="132"/>
      <c r="ING3222" s="132"/>
      <c r="INH3222" s="132"/>
      <c r="INI3222" s="132"/>
      <c r="INJ3222" s="132"/>
      <c r="INK3222" s="132"/>
      <c r="INL3222" s="132"/>
      <c r="INM3222" s="132"/>
      <c r="INN3222" s="132"/>
      <c r="INO3222" s="132"/>
      <c r="INP3222" s="132"/>
      <c r="INQ3222" s="132"/>
      <c r="INR3222" s="132"/>
      <c r="INS3222" s="132"/>
      <c r="INT3222" s="132"/>
      <c r="INU3222" s="132"/>
      <c r="INV3222" s="132"/>
      <c r="INW3222" s="132"/>
      <c r="INX3222" s="132"/>
      <c r="INY3222" s="132"/>
      <c r="INZ3222" s="132"/>
      <c r="IOA3222" s="132"/>
      <c r="IOB3222" s="132"/>
      <c r="IOC3222" s="132"/>
      <c r="IOD3222" s="132"/>
      <c r="IOE3222" s="132"/>
      <c r="IOF3222" s="132"/>
      <c r="IOG3222" s="132"/>
      <c r="IOH3222" s="132"/>
      <c r="IOI3222" s="132"/>
      <c r="IOJ3222" s="132"/>
      <c r="IOK3222" s="132"/>
      <c r="IOL3222" s="132"/>
      <c r="IOM3222" s="132"/>
      <c r="ION3222" s="132"/>
      <c r="IOO3222" s="132"/>
      <c r="IOP3222" s="132"/>
      <c r="IOQ3222" s="132"/>
      <c r="IOR3222" s="132"/>
      <c r="IOS3222" s="132"/>
      <c r="IOT3222" s="132"/>
      <c r="IOU3222" s="132"/>
      <c r="IOV3222" s="132"/>
      <c r="IOW3222" s="132"/>
      <c r="IOX3222" s="132"/>
      <c r="IOY3222" s="132"/>
      <c r="IOZ3222" s="132"/>
      <c r="IPA3222" s="132"/>
      <c r="IPB3222" s="132"/>
      <c r="IPC3222" s="132"/>
      <c r="IPD3222" s="132"/>
      <c r="IPE3222" s="132"/>
      <c r="IPF3222" s="132"/>
      <c r="IPG3222" s="132"/>
      <c r="IPH3222" s="132"/>
      <c r="IPI3222" s="132"/>
      <c r="IPJ3222" s="132"/>
      <c r="IPK3222" s="132"/>
      <c r="IPL3222" s="132"/>
      <c r="IPM3222" s="132"/>
      <c r="IPN3222" s="132"/>
      <c r="IPO3222" s="132"/>
      <c r="IPP3222" s="132"/>
      <c r="IPQ3222" s="132"/>
      <c r="IPR3222" s="132"/>
      <c r="IPS3222" s="132"/>
      <c r="IPT3222" s="132"/>
      <c r="IPU3222" s="132"/>
      <c r="IPV3222" s="132"/>
      <c r="IPW3222" s="132"/>
      <c r="IPX3222" s="132"/>
      <c r="IPY3222" s="132"/>
      <c r="IPZ3222" s="132"/>
      <c r="IQA3222" s="132"/>
      <c r="IQB3222" s="132"/>
      <c r="IQC3222" s="132"/>
      <c r="IQD3222" s="132"/>
      <c r="IQE3222" s="132"/>
      <c r="IQF3222" s="132"/>
      <c r="IQG3222" s="132"/>
      <c r="IQH3222" s="132"/>
      <c r="IQI3222" s="132"/>
      <c r="IQJ3222" s="132"/>
      <c r="IQK3222" s="132"/>
      <c r="IQL3222" s="132"/>
      <c r="IQM3222" s="132"/>
      <c r="IQN3222" s="132"/>
      <c r="IQO3222" s="132"/>
      <c r="IQP3222" s="132"/>
      <c r="IQQ3222" s="132"/>
      <c r="IQR3222" s="132"/>
      <c r="IQS3222" s="132"/>
      <c r="IQT3222" s="132"/>
      <c r="IQU3222" s="132"/>
      <c r="IQV3222" s="132"/>
      <c r="IQW3222" s="132"/>
      <c r="IQX3222" s="132"/>
      <c r="IQY3222" s="132"/>
      <c r="IQZ3222" s="132"/>
      <c r="IRA3222" s="132"/>
      <c r="IRB3222" s="132"/>
      <c r="IRC3222" s="132"/>
      <c r="IRD3222" s="132"/>
      <c r="IRE3222" s="132"/>
      <c r="IRF3222" s="132"/>
      <c r="IRG3222" s="132"/>
      <c r="IRH3222" s="132"/>
      <c r="IRI3222" s="132"/>
      <c r="IRJ3222" s="132"/>
      <c r="IRK3222" s="132"/>
      <c r="IRL3222" s="132"/>
      <c r="IRM3222" s="132"/>
      <c r="IRN3222" s="132"/>
      <c r="IRO3222" s="132"/>
      <c r="IRP3222" s="132"/>
      <c r="IRQ3222" s="132"/>
      <c r="IRR3222" s="132"/>
      <c r="IRS3222" s="132"/>
      <c r="IRT3222" s="132"/>
      <c r="IRU3222" s="132"/>
      <c r="IRV3222" s="132"/>
      <c r="IRW3222" s="132"/>
      <c r="IRX3222" s="132"/>
      <c r="IRY3222" s="132"/>
      <c r="IRZ3222" s="132"/>
      <c r="ISA3222" s="132"/>
      <c r="ISB3222" s="132"/>
      <c r="ISC3222" s="132"/>
      <c r="ISD3222" s="132"/>
      <c r="ISE3222" s="132"/>
      <c r="ISF3222" s="132"/>
      <c r="ISG3222" s="132"/>
      <c r="ISH3222" s="132"/>
      <c r="ISI3222" s="132"/>
      <c r="ISJ3222" s="132"/>
      <c r="ISK3222" s="132"/>
      <c r="ISL3222" s="132"/>
      <c r="ISM3222" s="132"/>
      <c r="ISN3222" s="132"/>
      <c r="ISO3222" s="132"/>
      <c r="ISP3222" s="132"/>
      <c r="ISQ3222" s="132"/>
      <c r="ISR3222" s="132"/>
      <c r="ISS3222" s="132"/>
      <c r="IST3222" s="132"/>
      <c r="ISU3222" s="132"/>
      <c r="ISV3222" s="132"/>
      <c r="ISW3222" s="132"/>
      <c r="ISX3222" s="132"/>
      <c r="ISY3222" s="132"/>
      <c r="ISZ3222" s="132"/>
      <c r="ITA3222" s="132"/>
      <c r="ITB3222" s="132"/>
      <c r="ITC3222" s="132"/>
      <c r="ITD3222" s="132"/>
      <c r="ITE3222" s="132"/>
      <c r="ITF3222" s="132"/>
      <c r="ITG3222" s="132"/>
      <c r="ITH3222" s="132"/>
      <c r="ITI3222" s="132"/>
      <c r="ITJ3222" s="132"/>
      <c r="ITK3222" s="132"/>
      <c r="ITL3222" s="132"/>
      <c r="ITM3222" s="132"/>
      <c r="ITN3222" s="132"/>
      <c r="ITO3222" s="132"/>
      <c r="ITP3222" s="132"/>
      <c r="ITQ3222" s="132"/>
      <c r="ITR3222" s="132"/>
      <c r="ITS3222" s="132"/>
      <c r="ITT3222" s="132"/>
      <c r="ITU3222" s="132"/>
      <c r="ITV3222" s="132"/>
      <c r="ITW3222" s="132"/>
      <c r="ITX3222" s="132"/>
      <c r="ITY3222" s="132"/>
      <c r="ITZ3222" s="132"/>
      <c r="IUA3222" s="132"/>
      <c r="IUB3222" s="132"/>
      <c r="IUC3222" s="132"/>
      <c r="IUD3222" s="132"/>
      <c r="IUE3222" s="132"/>
      <c r="IUF3222" s="132"/>
      <c r="IUG3222" s="132"/>
      <c r="IUH3222" s="132"/>
      <c r="IUI3222" s="132"/>
      <c r="IUJ3222" s="132"/>
      <c r="IUK3222" s="132"/>
      <c r="IUL3222" s="132"/>
      <c r="IUM3222" s="132"/>
      <c r="IUN3222" s="132"/>
      <c r="IUO3222" s="132"/>
      <c r="IUP3222" s="132"/>
      <c r="IUQ3222" s="132"/>
      <c r="IUR3222" s="132"/>
      <c r="IUS3222" s="132"/>
      <c r="IUT3222" s="132"/>
      <c r="IUU3222" s="132"/>
      <c r="IUV3222" s="132"/>
      <c r="IUW3222" s="132"/>
      <c r="IUX3222" s="132"/>
      <c r="IUY3222" s="132"/>
      <c r="IUZ3222" s="132"/>
      <c r="IVA3222" s="132"/>
      <c r="IVB3222" s="132"/>
      <c r="IVC3222" s="132"/>
      <c r="IVD3222" s="132"/>
      <c r="IVE3222" s="132"/>
      <c r="IVF3222" s="132"/>
      <c r="IVG3222" s="132"/>
      <c r="IVH3222" s="132"/>
      <c r="IVI3222" s="132"/>
      <c r="IVJ3222" s="132"/>
      <c r="IVK3222" s="132"/>
      <c r="IVL3222" s="132"/>
      <c r="IVM3222" s="132"/>
      <c r="IVN3222" s="132"/>
      <c r="IVO3222" s="132"/>
      <c r="IVP3222" s="132"/>
      <c r="IVQ3222" s="132"/>
      <c r="IVR3222" s="132"/>
      <c r="IVS3222" s="132"/>
      <c r="IVT3222" s="132"/>
      <c r="IVU3222" s="132"/>
      <c r="IVV3222" s="132"/>
      <c r="IVW3222" s="132"/>
      <c r="IVX3222" s="132"/>
      <c r="IVY3222" s="132"/>
      <c r="IVZ3222" s="132"/>
      <c r="IWA3222" s="132"/>
      <c r="IWB3222" s="132"/>
      <c r="IWC3222" s="132"/>
      <c r="IWD3222" s="132"/>
      <c r="IWE3222" s="132"/>
      <c r="IWF3222" s="132"/>
      <c r="IWG3222" s="132"/>
      <c r="IWH3222" s="132"/>
      <c r="IWI3222" s="132"/>
      <c r="IWJ3222" s="132"/>
      <c r="IWK3222" s="132"/>
      <c r="IWL3222" s="132"/>
      <c r="IWM3222" s="132"/>
      <c r="IWN3222" s="132"/>
      <c r="IWO3222" s="132"/>
      <c r="IWP3222" s="132"/>
      <c r="IWQ3222" s="132"/>
      <c r="IWR3222" s="132"/>
      <c r="IWS3222" s="132"/>
      <c r="IWT3222" s="132"/>
      <c r="IWU3222" s="132"/>
      <c r="IWV3222" s="132"/>
      <c r="IWW3222" s="132"/>
      <c r="IWX3222" s="132"/>
      <c r="IWY3222" s="132"/>
      <c r="IWZ3222" s="132"/>
      <c r="IXA3222" s="132"/>
      <c r="IXB3222" s="132"/>
      <c r="IXC3222" s="132"/>
      <c r="IXD3222" s="132"/>
      <c r="IXE3222" s="132"/>
      <c r="IXF3222" s="132"/>
      <c r="IXG3222" s="132"/>
      <c r="IXH3222" s="132"/>
      <c r="IXI3222" s="132"/>
      <c r="IXJ3222" s="132"/>
      <c r="IXK3222" s="132"/>
      <c r="IXL3222" s="132"/>
      <c r="IXM3222" s="132"/>
      <c r="IXN3222" s="132"/>
      <c r="IXO3222" s="132"/>
      <c r="IXP3222" s="132"/>
      <c r="IXQ3222" s="132"/>
      <c r="IXR3222" s="132"/>
      <c r="IXS3222" s="132"/>
      <c r="IXT3222" s="132"/>
      <c r="IXU3222" s="132"/>
      <c r="IXV3222" s="132"/>
      <c r="IXW3222" s="132"/>
      <c r="IXX3222" s="132"/>
      <c r="IXY3222" s="132"/>
      <c r="IXZ3222" s="132"/>
      <c r="IYA3222" s="132"/>
      <c r="IYB3222" s="132"/>
      <c r="IYC3222" s="132"/>
      <c r="IYD3222" s="132"/>
      <c r="IYE3222" s="132"/>
      <c r="IYF3222" s="132"/>
      <c r="IYG3222" s="132"/>
      <c r="IYH3222" s="132"/>
      <c r="IYI3222" s="132"/>
      <c r="IYJ3222" s="132"/>
      <c r="IYK3222" s="132"/>
      <c r="IYL3222" s="132"/>
      <c r="IYM3222" s="132"/>
      <c r="IYN3222" s="132"/>
      <c r="IYO3222" s="132"/>
      <c r="IYP3222" s="132"/>
      <c r="IYQ3222" s="132"/>
      <c r="IYR3222" s="132"/>
      <c r="IYS3222" s="132"/>
      <c r="IYT3222" s="132"/>
      <c r="IYU3222" s="132"/>
      <c r="IYV3222" s="132"/>
      <c r="IYW3222" s="132"/>
      <c r="IYX3222" s="132"/>
      <c r="IYY3222" s="132"/>
      <c r="IYZ3222" s="132"/>
      <c r="IZA3222" s="132"/>
      <c r="IZB3222" s="132"/>
      <c r="IZC3222" s="132"/>
      <c r="IZD3222" s="132"/>
      <c r="IZE3222" s="132"/>
      <c r="IZF3222" s="132"/>
      <c r="IZG3222" s="132"/>
      <c r="IZH3222" s="132"/>
      <c r="IZI3222" s="132"/>
      <c r="IZJ3222" s="132"/>
      <c r="IZK3222" s="132"/>
      <c r="IZL3222" s="132"/>
      <c r="IZM3222" s="132"/>
      <c r="IZN3222" s="132"/>
      <c r="IZO3222" s="132"/>
      <c r="IZP3222" s="132"/>
      <c r="IZQ3222" s="132"/>
      <c r="IZR3222" s="132"/>
      <c r="IZS3222" s="132"/>
      <c r="IZT3222" s="132"/>
      <c r="IZU3222" s="132"/>
      <c r="IZV3222" s="132"/>
      <c r="IZW3222" s="132"/>
      <c r="IZX3222" s="132"/>
      <c r="IZY3222" s="132"/>
      <c r="IZZ3222" s="132"/>
      <c r="JAA3222" s="132"/>
      <c r="JAB3222" s="132"/>
      <c r="JAC3222" s="132"/>
      <c r="JAD3222" s="132"/>
      <c r="JAE3222" s="132"/>
      <c r="JAF3222" s="132"/>
      <c r="JAG3222" s="132"/>
      <c r="JAH3222" s="132"/>
      <c r="JAI3222" s="132"/>
      <c r="JAJ3222" s="132"/>
      <c r="JAK3222" s="132"/>
      <c r="JAL3222" s="132"/>
      <c r="JAM3222" s="132"/>
      <c r="JAN3222" s="132"/>
      <c r="JAO3222" s="132"/>
      <c r="JAP3222" s="132"/>
      <c r="JAQ3222" s="132"/>
      <c r="JAR3222" s="132"/>
      <c r="JAS3222" s="132"/>
      <c r="JAT3222" s="132"/>
      <c r="JAU3222" s="132"/>
      <c r="JAV3222" s="132"/>
      <c r="JAW3222" s="132"/>
      <c r="JAX3222" s="132"/>
      <c r="JAY3222" s="132"/>
      <c r="JAZ3222" s="132"/>
      <c r="JBA3222" s="132"/>
      <c r="JBB3222" s="132"/>
      <c r="JBC3222" s="132"/>
      <c r="JBD3222" s="132"/>
      <c r="JBE3222" s="132"/>
      <c r="JBF3222" s="132"/>
      <c r="JBG3222" s="132"/>
      <c r="JBH3222" s="132"/>
      <c r="JBI3222" s="132"/>
      <c r="JBJ3222" s="132"/>
      <c r="JBK3222" s="132"/>
      <c r="JBL3222" s="132"/>
      <c r="JBM3222" s="132"/>
      <c r="JBN3222" s="132"/>
      <c r="JBO3222" s="132"/>
      <c r="JBP3222" s="132"/>
      <c r="JBQ3222" s="132"/>
      <c r="JBR3222" s="132"/>
      <c r="JBS3222" s="132"/>
      <c r="JBT3222" s="132"/>
      <c r="JBU3222" s="132"/>
      <c r="JBV3222" s="132"/>
      <c r="JBW3222" s="132"/>
      <c r="JBX3222" s="132"/>
      <c r="JBY3222" s="132"/>
      <c r="JBZ3222" s="132"/>
      <c r="JCA3222" s="132"/>
      <c r="JCB3222" s="132"/>
      <c r="JCC3222" s="132"/>
      <c r="JCD3222" s="132"/>
      <c r="JCE3222" s="132"/>
      <c r="JCF3222" s="132"/>
      <c r="JCG3222" s="132"/>
      <c r="JCH3222" s="132"/>
      <c r="JCI3222" s="132"/>
      <c r="JCJ3222" s="132"/>
      <c r="JCK3222" s="132"/>
      <c r="JCL3222" s="132"/>
      <c r="JCM3222" s="132"/>
      <c r="JCN3222" s="132"/>
      <c r="JCO3222" s="132"/>
      <c r="JCP3222" s="132"/>
      <c r="JCQ3222" s="132"/>
      <c r="JCR3222" s="132"/>
      <c r="JCS3222" s="132"/>
      <c r="JCT3222" s="132"/>
      <c r="JCU3222" s="132"/>
      <c r="JCV3222" s="132"/>
      <c r="JCW3222" s="132"/>
      <c r="JCX3222" s="132"/>
      <c r="JCY3222" s="132"/>
      <c r="JCZ3222" s="132"/>
      <c r="JDA3222" s="132"/>
      <c r="JDB3222" s="132"/>
      <c r="JDC3222" s="132"/>
      <c r="JDD3222" s="132"/>
      <c r="JDE3222" s="132"/>
      <c r="JDF3222" s="132"/>
      <c r="JDG3222" s="132"/>
      <c r="JDH3222" s="132"/>
      <c r="JDI3222" s="132"/>
      <c r="JDJ3222" s="132"/>
      <c r="JDK3222" s="132"/>
      <c r="JDL3222" s="132"/>
      <c r="JDM3222" s="132"/>
      <c r="JDN3222" s="132"/>
      <c r="JDO3222" s="132"/>
      <c r="JDP3222" s="132"/>
      <c r="JDQ3222" s="132"/>
      <c r="JDR3222" s="132"/>
      <c r="JDS3222" s="132"/>
      <c r="JDT3222" s="132"/>
      <c r="JDU3222" s="132"/>
      <c r="JDV3222" s="132"/>
      <c r="JDW3222" s="132"/>
      <c r="JDX3222" s="132"/>
      <c r="JDY3222" s="132"/>
      <c r="JDZ3222" s="132"/>
      <c r="JEA3222" s="132"/>
      <c r="JEB3222" s="132"/>
      <c r="JEC3222" s="132"/>
      <c r="JED3222" s="132"/>
      <c r="JEE3222" s="132"/>
      <c r="JEF3222" s="132"/>
      <c r="JEG3222" s="132"/>
      <c r="JEH3222" s="132"/>
      <c r="JEI3222" s="132"/>
      <c r="JEJ3222" s="132"/>
      <c r="JEK3222" s="132"/>
      <c r="JEL3222" s="132"/>
      <c r="JEM3222" s="132"/>
      <c r="JEN3222" s="132"/>
      <c r="JEO3222" s="132"/>
      <c r="JEP3222" s="132"/>
      <c r="JEQ3222" s="132"/>
      <c r="JER3222" s="132"/>
      <c r="JES3222" s="132"/>
      <c r="JET3222" s="132"/>
      <c r="JEU3222" s="132"/>
      <c r="JEV3222" s="132"/>
      <c r="JEW3222" s="132"/>
      <c r="JEX3222" s="132"/>
      <c r="JEY3222" s="132"/>
      <c r="JEZ3222" s="132"/>
      <c r="JFA3222" s="132"/>
      <c r="JFB3222" s="132"/>
      <c r="JFC3222" s="132"/>
      <c r="JFD3222" s="132"/>
      <c r="JFE3222" s="132"/>
      <c r="JFF3222" s="132"/>
      <c r="JFG3222" s="132"/>
      <c r="JFH3222" s="132"/>
      <c r="JFI3222" s="132"/>
      <c r="JFJ3222" s="132"/>
      <c r="JFK3222" s="132"/>
      <c r="JFL3222" s="132"/>
      <c r="JFM3222" s="132"/>
      <c r="JFN3222" s="132"/>
      <c r="JFO3222" s="132"/>
      <c r="JFP3222" s="132"/>
      <c r="JFQ3222" s="132"/>
      <c r="JFR3222" s="132"/>
      <c r="JFS3222" s="132"/>
      <c r="JFT3222" s="132"/>
      <c r="JFU3222" s="132"/>
      <c r="JFV3222" s="132"/>
      <c r="JFW3222" s="132"/>
      <c r="JFX3222" s="132"/>
      <c r="JFY3222" s="132"/>
      <c r="JFZ3222" s="132"/>
      <c r="JGA3222" s="132"/>
      <c r="JGB3222" s="132"/>
      <c r="JGC3222" s="132"/>
      <c r="JGD3222" s="132"/>
      <c r="JGE3222" s="132"/>
      <c r="JGF3222" s="132"/>
      <c r="JGG3222" s="132"/>
      <c r="JGH3222" s="132"/>
      <c r="JGI3222" s="132"/>
      <c r="JGJ3222" s="132"/>
      <c r="JGK3222" s="132"/>
      <c r="JGL3222" s="132"/>
      <c r="JGM3222" s="132"/>
      <c r="JGN3222" s="132"/>
      <c r="JGO3222" s="132"/>
      <c r="JGP3222" s="132"/>
      <c r="JGQ3222" s="132"/>
      <c r="JGR3222" s="132"/>
      <c r="JGS3222" s="132"/>
      <c r="JGT3222" s="132"/>
      <c r="JGU3222" s="132"/>
      <c r="JGV3222" s="132"/>
      <c r="JGW3222" s="132"/>
      <c r="JGX3222" s="132"/>
      <c r="JGY3222" s="132"/>
      <c r="JGZ3222" s="132"/>
      <c r="JHA3222" s="132"/>
      <c r="JHB3222" s="132"/>
      <c r="JHC3222" s="132"/>
      <c r="JHD3222" s="132"/>
      <c r="JHE3222" s="132"/>
      <c r="JHF3222" s="132"/>
      <c r="JHG3222" s="132"/>
      <c r="JHH3222" s="132"/>
      <c r="JHI3222" s="132"/>
      <c r="JHJ3222" s="132"/>
      <c r="JHK3222" s="132"/>
      <c r="JHL3222" s="132"/>
      <c r="JHM3222" s="132"/>
      <c r="JHN3222" s="132"/>
      <c r="JHO3222" s="132"/>
      <c r="JHP3222" s="132"/>
      <c r="JHQ3222" s="132"/>
      <c r="JHR3222" s="132"/>
      <c r="JHS3222" s="132"/>
      <c r="JHT3222" s="132"/>
      <c r="JHU3222" s="132"/>
      <c r="JHV3222" s="132"/>
      <c r="JHW3222" s="132"/>
      <c r="JHX3222" s="132"/>
      <c r="JHY3222" s="132"/>
      <c r="JHZ3222" s="132"/>
      <c r="JIA3222" s="132"/>
      <c r="JIB3222" s="132"/>
      <c r="JIC3222" s="132"/>
      <c r="JID3222" s="132"/>
      <c r="JIE3222" s="132"/>
      <c r="JIF3222" s="132"/>
      <c r="JIG3222" s="132"/>
      <c r="JIH3222" s="132"/>
      <c r="JII3222" s="132"/>
      <c r="JIJ3222" s="132"/>
      <c r="JIK3222" s="132"/>
      <c r="JIL3222" s="132"/>
      <c r="JIM3222" s="132"/>
      <c r="JIN3222" s="132"/>
      <c r="JIO3222" s="132"/>
      <c r="JIP3222" s="132"/>
      <c r="JIQ3222" s="132"/>
      <c r="JIR3222" s="132"/>
      <c r="JIS3222" s="132"/>
      <c r="JIT3222" s="132"/>
      <c r="JIU3222" s="132"/>
      <c r="JIV3222" s="132"/>
      <c r="JIW3222" s="132"/>
      <c r="JIX3222" s="132"/>
      <c r="JIY3222" s="132"/>
      <c r="JIZ3222" s="132"/>
      <c r="JJA3222" s="132"/>
      <c r="JJB3222" s="132"/>
      <c r="JJC3222" s="132"/>
      <c r="JJD3222" s="132"/>
      <c r="JJE3222" s="132"/>
      <c r="JJF3222" s="132"/>
      <c r="JJG3222" s="132"/>
      <c r="JJH3222" s="132"/>
      <c r="JJI3222" s="132"/>
      <c r="JJJ3222" s="132"/>
      <c r="JJK3222" s="132"/>
      <c r="JJL3222" s="132"/>
      <c r="JJM3222" s="132"/>
      <c r="JJN3222" s="132"/>
      <c r="JJO3222" s="132"/>
      <c r="JJP3222" s="132"/>
      <c r="JJQ3222" s="132"/>
      <c r="JJR3222" s="132"/>
      <c r="JJS3222" s="132"/>
      <c r="JJT3222" s="132"/>
      <c r="JJU3222" s="132"/>
      <c r="JJV3222" s="132"/>
      <c r="JJW3222" s="132"/>
      <c r="JJX3222" s="132"/>
      <c r="JJY3222" s="132"/>
      <c r="JJZ3222" s="132"/>
      <c r="JKA3222" s="132"/>
      <c r="JKB3222" s="132"/>
      <c r="JKC3222" s="132"/>
      <c r="JKD3222" s="132"/>
      <c r="JKE3222" s="132"/>
      <c r="JKF3222" s="132"/>
      <c r="JKG3222" s="132"/>
      <c r="JKH3222" s="132"/>
      <c r="JKI3222" s="132"/>
      <c r="JKJ3222" s="132"/>
      <c r="JKK3222" s="132"/>
      <c r="JKL3222" s="132"/>
      <c r="JKM3222" s="132"/>
      <c r="JKN3222" s="132"/>
      <c r="JKO3222" s="132"/>
      <c r="JKP3222" s="132"/>
      <c r="JKQ3222" s="132"/>
      <c r="JKR3222" s="132"/>
      <c r="JKS3222" s="132"/>
      <c r="JKT3222" s="132"/>
      <c r="JKU3222" s="132"/>
      <c r="JKV3222" s="132"/>
      <c r="JKW3222" s="132"/>
      <c r="JKX3222" s="132"/>
      <c r="JKY3222" s="132"/>
      <c r="JKZ3222" s="132"/>
      <c r="JLA3222" s="132"/>
      <c r="JLB3222" s="132"/>
      <c r="JLC3222" s="132"/>
      <c r="JLD3222" s="132"/>
      <c r="JLE3222" s="132"/>
      <c r="JLF3222" s="132"/>
      <c r="JLG3222" s="132"/>
      <c r="JLH3222" s="132"/>
      <c r="JLI3222" s="132"/>
      <c r="JLJ3222" s="132"/>
      <c r="JLK3222" s="132"/>
      <c r="JLL3222" s="132"/>
      <c r="JLM3222" s="132"/>
      <c r="JLN3222" s="132"/>
      <c r="JLO3222" s="132"/>
      <c r="JLP3222" s="132"/>
      <c r="JLQ3222" s="132"/>
      <c r="JLR3222" s="132"/>
      <c r="JLS3222" s="132"/>
      <c r="JLT3222" s="132"/>
      <c r="JLU3222" s="132"/>
      <c r="JLV3222" s="132"/>
      <c r="JLW3222" s="132"/>
      <c r="JLX3222" s="132"/>
      <c r="JLY3222" s="132"/>
      <c r="JLZ3222" s="132"/>
      <c r="JMA3222" s="132"/>
      <c r="JMB3222" s="132"/>
      <c r="JMC3222" s="132"/>
      <c r="JMD3222" s="132"/>
      <c r="JME3222" s="132"/>
      <c r="JMF3222" s="132"/>
      <c r="JMG3222" s="132"/>
      <c r="JMH3222" s="132"/>
      <c r="JMI3222" s="132"/>
      <c r="JMJ3222" s="132"/>
      <c r="JMK3222" s="132"/>
      <c r="JML3222" s="132"/>
      <c r="JMM3222" s="132"/>
      <c r="JMN3222" s="132"/>
      <c r="JMO3222" s="132"/>
      <c r="JMP3222" s="132"/>
      <c r="JMQ3222" s="132"/>
      <c r="JMR3222" s="132"/>
      <c r="JMS3222" s="132"/>
      <c r="JMT3222" s="132"/>
      <c r="JMU3222" s="132"/>
      <c r="JMV3222" s="132"/>
      <c r="JMW3222" s="132"/>
      <c r="JMX3222" s="132"/>
      <c r="JMY3222" s="132"/>
      <c r="JMZ3222" s="132"/>
      <c r="JNA3222" s="132"/>
      <c r="JNB3222" s="132"/>
      <c r="JNC3222" s="132"/>
      <c r="JND3222" s="132"/>
      <c r="JNE3222" s="132"/>
      <c r="JNF3222" s="132"/>
      <c r="JNG3222" s="132"/>
      <c r="JNH3222" s="132"/>
      <c r="JNI3222" s="132"/>
      <c r="JNJ3222" s="132"/>
      <c r="JNK3222" s="132"/>
      <c r="JNL3222" s="132"/>
      <c r="JNM3222" s="132"/>
      <c r="JNN3222" s="132"/>
      <c r="JNO3222" s="132"/>
      <c r="JNP3222" s="132"/>
      <c r="JNQ3222" s="132"/>
      <c r="JNR3222" s="132"/>
      <c r="JNS3222" s="132"/>
      <c r="JNT3222" s="132"/>
      <c r="JNU3222" s="132"/>
      <c r="JNV3222" s="132"/>
      <c r="JNW3222" s="132"/>
      <c r="JNX3222" s="132"/>
      <c r="JNY3222" s="132"/>
      <c r="JNZ3222" s="132"/>
      <c r="JOA3222" s="132"/>
      <c r="JOB3222" s="132"/>
      <c r="JOC3222" s="132"/>
      <c r="JOD3222" s="132"/>
      <c r="JOE3222" s="132"/>
      <c r="JOF3222" s="132"/>
      <c r="JOG3222" s="132"/>
      <c r="JOH3222" s="132"/>
      <c r="JOI3222" s="132"/>
      <c r="JOJ3222" s="132"/>
      <c r="JOK3222" s="132"/>
      <c r="JOL3222" s="132"/>
      <c r="JOM3222" s="132"/>
      <c r="JON3222" s="132"/>
      <c r="JOO3222" s="132"/>
      <c r="JOP3222" s="132"/>
      <c r="JOQ3222" s="132"/>
      <c r="JOR3222" s="132"/>
      <c r="JOS3222" s="132"/>
      <c r="JOT3222" s="132"/>
      <c r="JOU3222" s="132"/>
      <c r="JOV3222" s="132"/>
      <c r="JOW3222" s="132"/>
      <c r="JOX3222" s="132"/>
      <c r="JOY3222" s="132"/>
      <c r="JOZ3222" s="132"/>
      <c r="JPA3222" s="132"/>
      <c r="JPB3222" s="132"/>
      <c r="JPC3222" s="132"/>
      <c r="JPD3222" s="132"/>
      <c r="JPE3222" s="132"/>
      <c r="JPF3222" s="132"/>
      <c r="JPG3222" s="132"/>
      <c r="JPH3222" s="132"/>
      <c r="JPI3222" s="132"/>
      <c r="JPJ3222" s="132"/>
      <c r="JPK3222" s="132"/>
      <c r="JPL3222" s="132"/>
      <c r="JPM3222" s="132"/>
      <c r="JPN3222" s="132"/>
      <c r="JPO3222" s="132"/>
      <c r="JPP3222" s="132"/>
      <c r="JPQ3222" s="132"/>
      <c r="JPR3222" s="132"/>
      <c r="JPS3222" s="132"/>
      <c r="JPT3222" s="132"/>
      <c r="JPU3222" s="132"/>
      <c r="JPV3222" s="132"/>
      <c r="JPW3222" s="132"/>
      <c r="JPX3222" s="132"/>
      <c r="JPY3222" s="132"/>
      <c r="JPZ3222" s="132"/>
      <c r="JQA3222" s="132"/>
      <c r="JQB3222" s="132"/>
      <c r="JQC3222" s="132"/>
      <c r="JQD3222" s="132"/>
      <c r="JQE3222" s="132"/>
      <c r="JQF3222" s="132"/>
      <c r="JQG3222" s="132"/>
      <c r="JQH3222" s="132"/>
      <c r="JQI3222" s="132"/>
      <c r="JQJ3222" s="132"/>
      <c r="JQK3222" s="132"/>
      <c r="JQL3222" s="132"/>
      <c r="JQM3222" s="132"/>
      <c r="JQN3222" s="132"/>
      <c r="JQO3222" s="132"/>
      <c r="JQP3222" s="132"/>
      <c r="JQQ3222" s="132"/>
      <c r="JQR3222" s="132"/>
      <c r="JQS3222" s="132"/>
      <c r="JQT3222" s="132"/>
      <c r="JQU3222" s="132"/>
      <c r="JQV3222" s="132"/>
      <c r="JQW3222" s="132"/>
      <c r="JQX3222" s="132"/>
      <c r="JQY3222" s="132"/>
      <c r="JQZ3222" s="132"/>
      <c r="JRA3222" s="132"/>
      <c r="JRB3222" s="132"/>
      <c r="JRC3222" s="132"/>
      <c r="JRD3222" s="132"/>
      <c r="JRE3222" s="132"/>
      <c r="JRF3222" s="132"/>
      <c r="JRG3222" s="132"/>
      <c r="JRH3222" s="132"/>
      <c r="JRI3222" s="132"/>
      <c r="JRJ3222" s="132"/>
      <c r="JRK3222" s="132"/>
      <c r="JRL3222" s="132"/>
      <c r="JRM3222" s="132"/>
      <c r="JRN3222" s="132"/>
      <c r="JRO3222" s="132"/>
      <c r="JRP3222" s="132"/>
      <c r="JRQ3222" s="132"/>
      <c r="JRR3222" s="132"/>
      <c r="JRS3222" s="132"/>
      <c r="JRT3222" s="132"/>
      <c r="JRU3222" s="132"/>
      <c r="JRV3222" s="132"/>
      <c r="JRW3222" s="132"/>
      <c r="JRX3222" s="132"/>
      <c r="JRY3222" s="132"/>
      <c r="JRZ3222" s="132"/>
      <c r="JSA3222" s="132"/>
      <c r="JSB3222" s="132"/>
      <c r="JSC3222" s="132"/>
      <c r="JSD3222" s="132"/>
      <c r="JSE3222" s="132"/>
      <c r="JSF3222" s="132"/>
      <c r="JSG3222" s="132"/>
      <c r="JSH3222" s="132"/>
      <c r="JSI3222" s="132"/>
      <c r="JSJ3222" s="132"/>
      <c r="JSK3222" s="132"/>
      <c r="JSL3222" s="132"/>
      <c r="JSM3222" s="132"/>
      <c r="JSN3222" s="132"/>
      <c r="JSO3222" s="132"/>
      <c r="JSP3222" s="132"/>
      <c r="JSQ3222" s="132"/>
      <c r="JSR3222" s="132"/>
      <c r="JSS3222" s="132"/>
      <c r="JST3222" s="132"/>
      <c r="JSU3222" s="132"/>
      <c r="JSV3222" s="132"/>
      <c r="JSW3222" s="132"/>
      <c r="JSX3222" s="132"/>
      <c r="JSY3222" s="132"/>
      <c r="JSZ3222" s="132"/>
      <c r="JTA3222" s="132"/>
      <c r="JTB3222" s="132"/>
      <c r="JTC3222" s="132"/>
      <c r="JTD3222" s="132"/>
      <c r="JTE3222" s="132"/>
      <c r="JTF3222" s="132"/>
      <c r="JTG3222" s="132"/>
      <c r="JTH3222" s="132"/>
      <c r="JTI3222" s="132"/>
      <c r="JTJ3222" s="132"/>
      <c r="JTK3222" s="132"/>
      <c r="JTL3222" s="132"/>
      <c r="JTM3222" s="132"/>
      <c r="JTN3222" s="132"/>
      <c r="JTO3222" s="132"/>
      <c r="JTP3222" s="132"/>
      <c r="JTQ3222" s="132"/>
      <c r="JTR3222" s="132"/>
      <c r="JTS3222" s="132"/>
      <c r="JTT3222" s="132"/>
      <c r="JTU3222" s="132"/>
      <c r="JTV3222" s="132"/>
      <c r="JTW3222" s="132"/>
      <c r="JTX3222" s="132"/>
      <c r="JTY3222" s="132"/>
      <c r="JTZ3222" s="132"/>
      <c r="JUA3222" s="132"/>
      <c r="JUB3222" s="132"/>
      <c r="JUC3222" s="132"/>
      <c r="JUD3222" s="132"/>
      <c r="JUE3222" s="132"/>
      <c r="JUF3222" s="132"/>
      <c r="JUG3222" s="132"/>
      <c r="JUH3222" s="132"/>
      <c r="JUI3222" s="132"/>
      <c r="JUJ3222" s="132"/>
      <c r="JUK3222" s="132"/>
      <c r="JUL3222" s="132"/>
      <c r="JUM3222" s="132"/>
      <c r="JUN3222" s="132"/>
      <c r="JUO3222" s="132"/>
      <c r="JUP3222" s="132"/>
      <c r="JUQ3222" s="132"/>
      <c r="JUR3222" s="132"/>
      <c r="JUS3222" s="132"/>
      <c r="JUT3222" s="132"/>
      <c r="JUU3222" s="132"/>
      <c r="JUV3222" s="132"/>
      <c r="JUW3222" s="132"/>
      <c r="JUX3222" s="132"/>
      <c r="JUY3222" s="132"/>
      <c r="JUZ3222" s="132"/>
      <c r="JVA3222" s="132"/>
      <c r="JVB3222" s="132"/>
      <c r="JVC3222" s="132"/>
      <c r="JVD3222" s="132"/>
      <c r="JVE3222" s="132"/>
      <c r="JVF3222" s="132"/>
      <c r="JVG3222" s="132"/>
      <c r="JVH3222" s="132"/>
      <c r="JVI3222" s="132"/>
      <c r="JVJ3222" s="132"/>
      <c r="JVK3222" s="132"/>
      <c r="JVL3222" s="132"/>
      <c r="JVM3222" s="132"/>
      <c r="JVN3222" s="132"/>
      <c r="JVO3222" s="132"/>
      <c r="JVP3222" s="132"/>
      <c r="JVQ3222" s="132"/>
      <c r="JVR3222" s="132"/>
      <c r="JVS3222" s="132"/>
      <c r="JVT3222" s="132"/>
      <c r="JVU3222" s="132"/>
      <c r="JVV3222" s="132"/>
      <c r="JVW3222" s="132"/>
      <c r="JVX3222" s="132"/>
      <c r="JVY3222" s="132"/>
      <c r="JVZ3222" s="132"/>
      <c r="JWA3222" s="132"/>
      <c r="JWB3222" s="132"/>
      <c r="JWC3222" s="132"/>
      <c r="JWD3222" s="132"/>
      <c r="JWE3222" s="132"/>
      <c r="JWF3222" s="132"/>
      <c r="JWG3222" s="132"/>
      <c r="JWH3222" s="132"/>
      <c r="JWI3222" s="132"/>
      <c r="JWJ3222" s="132"/>
      <c r="JWK3222" s="132"/>
      <c r="JWL3222" s="132"/>
      <c r="JWM3222" s="132"/>
      <c r="JWN3222" s="132"/>
      <c r="JWO3222" s="132"/>
      <c r="JWP3222" s="132"/>
      <c r="JWQ3222" s="132"/>
      <c r="JWR3222" s="132"/>
      <c r="JWS3222" s="132"/>
      <c r="JWT3222" s="132"/>
      <c r="JWU3222" s="132"/>
      <c r="JWV3222" s="132"/>
      <c r="JWW3222" s="132"/>
      <c r="JWX3222" s="132"/>
      <c r="JWY3222" s="132"/>
      <c r="JWZ3222" s="132"/>
      <c r="JXA3222" s="132"/>
      <c r="JXB3222" s="132"/>
      <c r="JXC3222" s="132"/>
      <c r="JXD3222" s="132"/>
      <c r="JXE3222" s="132"/>
      <c r="JXF3222" s="132"/>
      <c r="JXG3222" s="132"/>
      <c r="JXH3222" s="132"/>
      <c r="JXI3222" s="132"/>
      <c r="JXJ3222" s="132"/>
      <c r="JXK3222" s="132"/>
      <c r="JXL3222" s="132"/>
      <c r="JXM3222" s="132"/>
      <c r="JXN3222" s="132"/>
      <c r="JXO3222" s="132"/>
      <c r="JXP3222" s="132"/>
      <c r="JXQ3222" s="132"/>
      <c r="JXR3222" s="132"/>
      <c r="JXS3222" s="132"/>
      <c r="JXT3222" s="132"/>
      <c r="JXU3222" s="132"/>
      <c r="JXV3222" s="132"/>
      <c r="JXW3222" s="132"/>
      <c r="JXX3222" s="132"/>
      <c r="JXY3222" s="132"/>
      <c r="JXZ3222" s="132"/>
      <c r="JYA3222" s="132"/>
      <c r="JYB3222" s="132"/>
      <c r="JYC3222" s="132"/>
      <c r="JYD3222" s="132"/>
      <c r="JYE3222" s="132"/>
      <c r="JYF3222" s="132"/>
      <c r="JYG3222" s="132"/>
      <c r="JYH3222" s="132"/>
      <c r="JYI3222" s="132"/>
      <c r="JYJ3222" s="132"/>
      <c r="JYK3222" s="132"/>
      <c r="JYL3222" s="132"/>
      <c r="JYM3222" s="132"/>
      <c r="JYN3222" s="132"/>
      <c r="JYO3222" s="132"/>
      <c r="JYP3222" s="132"/>
      <c r="JYQ3222" s="132"/>
      <c r="JYR3222" s="132"/>
      <c r="JYS3222" s="132"/>
      <c r="JYT3222" s="132"/>
      <c r="JYU3222" s="132"/>
      <c r="JYV3222" s="132"/>
      <c r="JYW3222" s="132"/>
      <c r="JYX3222" s="132"/>
      <c r="JYY3222" s="132"/>
      <c r="JYZ3222" s="132"/>
      <c r="JZA3222" s="132"/>
      <c r="JZB3222" s="132"/>
      <c r="JZC3222" s="132"/>
      <c r="JZD3222" s="132"/>
      <c r="JZE3222" s="132"/>
      <c r="JZF3222" s="132"/>
      <c r="JZG3222" s="132"/>
      <c r="JZH3222" s="132"/>
      <c r="JZI3222" s="132"/>
      <c r="JZJ3222" s="132"/>
      <c r="JZK3222" s="132"/>
      <c r="JZL3222" s="132"/>
      <c r="JZM3222" s="132"/>
      <c r="JZN3222" s="132"/>
      <c r="JZO3222" s="132"/>
      <c r="JZP3222" s="132"/>
      <c r="JZQ3222" s="132"/>
      <c r="JZR3222" s="132"/>
      <c r="JZS3222" s="132"/>
      <c r="JZT3222" s="132"/>
      <c r="JZU3222" s="132"/>
      <c r="JZV3222" s="132"/>
      <c r="JZW3222" s="132"/>
      <c r="JZX3222" s="132"/>
      <c r="JZY3222" s="132"/>
      <c r="JZZ3222" s="132"/>
      <c r="KAA3222" s="132"/>
      <c r="KAB3222" s="132"/>
      <c r="KAC3222" s="132"/>
      <c r="KAD3222" s="132"/>
      <c r="KAE3222" s="132"/>
      <c r="KAF3222" s="132"/>
      <c r="KAG3222" s="132"/>
      <c r="KAH3222" s="132"/>
      <c r="KAI3222" s="132"/>
      <c r="KAJ3222" s="132"/>
      <c r="KAK3222" s="132"/>
      <c r="KAL3222" s="132"/>
      <c r="KAM3222" s="132"/>
      <c r="KAN3222" s="132"/>
      <c r="KAO3222" s="132"/>
      <c r="KAP3222" s="132"/>
      <c r="KAQ3222" s="132"/>
      <c r="KAR3222" s="132"/>
      <c r="KAS3222" s="132"/>
      <c r="KAT3222" s="132"/>
      <c r="KAU3222" s="132"/>
      <c r="KAV3222" s="132"/>
      <c r="KAW3222" s="132"/>
      <c r="KAX3222" s="132"/>
      <c r="KAY3222" s="132"/>
      <c r="KAZ3222" s="132"/>
      <c r="KBA3222" s="132"/>
      <c r="KBB3222" s="132"/>
      <c r="KBC3222" s="132"/>
      <c r="KBD3222" s="132"/>
      <c r="KBE3222" s="132"/>
      <c r="KBF3222" s="132"/>
      <c r="KBG3222" s="132"/>
      <c r="KBH3222" s="132"/>
      <c r="KBI3222" s="132"/>
      <c r="KBJ3222" s="132"/>
      <c r="KBK3222" s="132"/>
      <c r="KBL3222" s="132"/>
      <c r="KBM3222" s="132"/>
      <c r="KBN3222" s="132"/>
      <c r="KBO3222" s="132"/>
      <c r="KBP3222" s="132"/>
      <c r="KBQ3222" s="132"/>
      <c r="KBR3222" s="132"/>
      <c r="KBS3222" s="132"/>
      <c r="KBT3222" s="132"/>
      <c r="KBU3222" s="132"/>
      <c r="KBV3222" s="132"/>
      <c r="KBW3222" s="132"/>
      <c r="KBX3222" s="132"/>
      <c r="KBY3222" s="132"/>
      <c r="KBZ3222" s="132"/>
      <c r="KCA3222" s="132"/>
      <c r="KCB3222" s="132"/>
      <c r="KCC3222" s="132"/>
      <c r="KCD3222" s="132"/>
      <c r="KCE3222" s="132"/>
      <c r="KCF3222" s="132"/>
      <c r="KCG3222" s="132"/>
      <c r="KCH3222" s="132"/>
      <c r="KCI3222" s="132"/>
      <c r="KCJ3222" s="132"/>
      <c r="KCK3222" s="132"/>
      <c r="KCL3222" s="132"/>
      <c r="KCM3222" s="132"/>
      <c r="KCN3222" s="132"/>
      <c r="KCO3222" s="132"/>
      <c r="KCP3222" s="132"/>
      <c r="KCQ3222" s="132"/>
      <c r="KCR3222" s="132"/>
      <c r="KCS3222" s="132"/>
      <c r="KCT3222" s="132"/>
      <c r="KCU3222" s="132"/>
      <c r="KCV3222" s="132"/>
      <c r="KCW3222" s="132"/>
      <c r="KCX3222" s="132"/>
      <c r="KCY3222" s="132"/>
      <c r="KCZ3222" s="132"/>
      <c r="KDA3222" s="132"/>
      <c r="KDB3222" s="132"/>
      <c r="KDC3222" s="132"/>
      <c r="KDD3222" s="132"/>
      <c r="KDE3222" s="132"/>
      <c r="KDF3222" s="132"/>
      <c r="KDG3222" s="132"/>
      <c r="KDH3222" s="132"/>
      <c r="KDI3222" s="132"/>
      <c r="KDJ3222" s="132"/>
      <c r="KDK3222" s="132"/>
      <c r="KDL3222" s="132"/>
      <c r="KDM3222" s="132"/>
      <c r="KDN3222" s="132"/>
      <c r="KDO3222" s="132"/>
      <c r="KDP3222" s="132"/>
      <c r="KDQ3222" s="132"/>
      <c r="KDR3222" s="132"/>
      <c r="KDS3222" s="132"/>
      <c r="KDT3222" s="132"/>
      <c r="KDU3222" s="132"/>
      <c r="KDV3222" s="132"/>
      <c r="KDW3222" s="132"/>
      <c r="KDX3222" s="132"/>
      <c r="KDY3222" s="132"/>
      <c r="KDZ3222" s="132"/>
      <c r="KEA3222" s="132"/>
      <c r="KEB3222" s="132"/>
      <c r="KEC3222" s="132"/>
      <c r="KED3222" s="132"/>
      <c r="KEE3222" s="132"/>
      <c r="KEF3222" s="132"/>
      <c r="KEG3222" s="132"/>
      <c r="KEH3222" s="132"/>
      <c r="KEI3222" s="132"/>
      <c r="KEJ3222" s="132"/>
      <c r="KEK3222" s="132"/>
      <c r="KEL3222" s="132"/>
      <c r="KEM3222" s="132"/>
      <c r="KEN3222" s="132"/>
      <c r="KEO3222" s="132"/>
      <c r="KEP3222" s="132"/>
      <c r="KEQ3222" s="132"/>
      <c r="KER3222" s="132"/>
      <c r="KES3222" s="132"/>
      <c r="KET3222" s="132"/>
      <c r="KEU3222" s="132"/>
      <c r="KEV3222" s="132"/>
      <c r="KEW3222" s="132"/>
      <c r="KEX3222" s="132"/>
      <c r="KEY3222" s="132"/>
      <c r="KEZ3222" s="132"/>
      <c r="KFA3222" s="132"/>
      <c r="KFB3222" s="132"/>
      <c r="KFC3222" s="132"/>
      <c r="KFD3222" s="132"/>
      <c r="KFE3222" s="132"/>
      <c r="KFF3222" s="132"/>
      <c r="KFG3222" s="132"/>
      <c r="KFH3222" s="132"/>
      <c r="KFI3222" s="132"/>
      <c r="KFJ3222" s="132"/>
      <c r="KFK3222" s="132"/>
      <c r="KFL3222" s="132"/>
      <c r="KFM3222" s="132"/>
      <c r="KFN3222" s="132"/>
      <c r="KFO3222" s="132"/>
      <c r="KFP3222" s="132"/>
      <c r="KFQ3222" s="132"/>
      <c r="KFR3222" s="132"/>
      <c r="KFS3222" s="132"/>
      <c r="KFT3222" s="132"/>
      <c r="KFU3222" s="132"/>
      <c r="KFV3222" s="132"/>
      <c r="KFW3222" s="132"/>
      <c r="KFX3222" s="132"/>
      <c r="KFY3222" s="132"/>
      <c r="KFZ3222" s="132"/>
      <c r="KGA3222" s="132"/>
      <c r="KGB3222" s="132"/>
      <c r="KGC3222" s="132"/>
      <c r="KGD3222" s="132"/>
      <c r="KGE3222" s="132"/>
      <c r="KGF3222" s="132"/>
      <c r="KGG3222" s="132"/>
      <c r="KGH3222" s="132"/>
      <c r="KGI3222" s="132"/>
      <c r="KGJ3222" s="132"/>
      <c r="KGK3222" s="132"/>
      <c r="KGL3222" s="132"/>
      <c r="KGM3222" s="132"/>
      <c r="KGN3222" s="132"/>
      <c r="KGO3222" s="132"/>
      <c r="KGP3222" s="132"/>
      <c r="KGQ3222" s="132"/>
      <c r="KGR3222" s="132"/>
      <c r="KGS3222" s="132"/>
      <c r="KGT3222" s="132"/>
      <c r="KGU3222" s="132"/>
      <c r="KGV3222" s="132"/>
      <c r="KGW3222" s="132"/>
      <c r="KGX3222" s="132"/>
      <c r="KGY3222" s="132"/>
      <c r="KGZ3222" s="132"/>
      <c r="KHA3222" s="132"/>
      <c r="KHB3222" s="132"/>
      <c r="KHC3222" s="132"/>
      <c r="KHD3222" s="132"/>
      <c r="KHE3222" s="132"/>
      <c r="KHF3222" s="132"/>
      <c r="KHG3222" s="132"/>
      <c r="KHH3222" s="132"/>
      <c r="KHI3222" s="132"/>
      <c r="KHJ3222" s="132"/>
      <c r="KHK3222" s="132"/>
      <c r="KHL3222" s="132"/>
      <c r="KHM3222" s="132"/>
      <c r="KHN3222" s="132"/>
      <c r="KHO3222" s="132"/>
      <c r="KHP3222" s="132"/>
      <c r="KHQ3222" s="132"/>
      <c r="KHR3222" s="132"/>
      <c r="KHS3222" s="132"/>
      <c r="KHT3222" s="132"/>
      <c r="KHU3222" s="132"/>
      <c r="KHV3222" s="132"/>
      <c r="KHW3222" s="132"/>
      <c r="KHX3222" s="132"/>
      <c r="KHY3222" s="132"/>
      <c r="KHZ3222" s="132"/>
      <c r="KIA3222" s="132"/>
      <c r="KIB3222" s="132"/>
      <c r="KIC3222" s="132"/>
      <c r="KID3222" s="132"/>
      <c r="KIE3222" s="132"/>
      <c r="KIF3222" s="132"/>
      <c r="KIG3222" s="132"/>
      <c r="KIH3222" s="132"/>
      <c r="KII3222" s="132"/>
      <c r="KIJ3222" s="132"/>
      <c r="KIK3222" s="132"/>
      <c r="KIL3222" s="132"/>
      <c r="KIM3222" s="132"/>
      <c r="KIN3222" s="132"/>
      <c r="KIO3222" s="132"/>
      <c r="KIP3222" s="132"/>
      <c r="KIQ3222" s="132"/>
      <c r="KIR3222" s="132"/>
      <c r="KIS3222" s="132"/>
      <c r="KIT3222" s="132"/>
      <c r="KIU3222" s="132"/>
      <c r="KIV3222" s="132"/>
      <c r="KIW3222" s="132"/>
      <c r="KIX3222" s="132"/>
      <c r="KIY3222" s="132"/>
      <c r="KIZ3222" s="132"/>
      <c r="KJA3222" s="132"/>
      <c r="KJB3222" s="132"/>
      <c r="KJC3222" s="132"/>
      <c r="KJD3222" s="132"/>
      <c r="KJE3222" s="132"/>
      <c r="KJF3222" s="132"/>
      <c r="KJG3222" s="132"/>
      <c r="KJH3222" s="132"/>
      <c r="KJI3222" s="132"/>
      <c r="KJJ3222" s="132"/>
      <c r="KJK3222" s="132"/>
      <c r="KJL3222" s="132"/>
      <c r="KJM3222" s="132"/>
      <c r="KJN3222" s="132"/>
      <c r="KJO3222" s="132"/>
      <c r="KJP3222" s="132"/>
      <c r="KJQ3222" s="132"/>
      <c r="KJR3222" s="132"/>
      <c r="KJS3222" s="132"/>
      <c r="KJT3222" s="132"/>
      <c r="KJU3222" s="132"/>
      <c r="KJV3222" s="132"/>
      <c r="KJW3222" s="132"/>
      <c r="KJX3222" s="132"/>
      <c r="KJY3222" s="132"/>
      <c r="KJZ3222" s="132"/>
      <c r="KKA3222" s="132"/>
      <c r="KKB3222" s="132"/>
      <c r="KKC3222" s="132"/>
      <c r="KKD3222" s="132"/>
      <c r="KKE3222" s="132"/>
      <c r="KKF3222" s="132"/>
      <c r="KKG3222" s="132"/>
      <c r="KKH3222" s="132"/>
      <c r="KKI3222" s="132"/>
      <c r="KKJ3222" s="132"/>
      <c r="KKK3222" s="132"/>
      <c r="KKL3222" s="132"/>
      <c r="KKM3222" s="132"/>
      <c r="KKN3222" s="132"/>
      <c r="KKO3222" s="132"/>
      <c r="KKP3222" s="132"/>
      <c r="KKQ3222" s="132"/>
      <c r="KKR3222" s="132"/>
      <c r="KKS3222" s="132"/>
      <c r="KKT3222" s="132"/>
      <c r="KKU3222" s="132"/>
      <c r="KKV3222" s="132"/>
      <c r="KKW3222" s="132"/>
      <c r="KKX3222" s="132"/>
      <c r="KKY3222" s="132"/>
      <c r="KKZ3222" s="132"/>
      <c r="KLA3222" s="132"/>
      <c r="KLB3222" s="132"/>
      <c r="KLC3222" s="132"/>
      <c r="KLD3222" s="132"/>
      <c r="KLE3222" s="132"/>
      <c r="KLF3222" s="132"/>
      <c r="KLG3222" s="132"/>
      <c r="KLH3222" s="132"/>
      <c r="KLI3222" s="132"/>
      <c r="KLJ3222" s="132"/>
      <c r="KLK3222" s="132"/>
      <c r="KLL3222" s="132"/>
      <c r="KLM3222" s="132"/>
      <c r="KLN3222" s="132"/>
      <c r="KLO3222" s="132"/>
      <c r="KLP3222" s="132"/>
      <c r="KLQ3222" s="132"/>
      <c r="KLR3222" s="132"/>
      <c r="KLS3222" s="132"/>
      <c r="KLT3222" s="132"/>
      <c r="KLU3222" s="132"/>
      <c r="KLV3222" s="132"/>
      <c r="KLW3222" s="132"/>
      <c r="KLX3222" s="132"/>
      <c r="KLY3222" s="132"/>
      <c r="KLZ3222" s="132"/>
      <c r="KMA3222" s="132"/>
      <c r="KMB3222" s="132"/>
      <c r="KMC3222" s="132"/>
      <c r="KMD3222" s="132"/>
      <c r="KME3222" s="132"/>
      <c r="KMF3222" s="132"/>
      <c r="KMG3222" s="132"/>
      <c r="KMH3222" s="132"/>
      <c r="KMI3222" s="132"/>
      <c r="KMJ3222" s="132"/>
      <c r="KMK3222" s="132"/>
      <c r="KML3222" s="132"/>
      <c r="KMM3222" s="132"/>
      <c r="KMN3222" s="132"/>
      <c r="KMO3222" s="132"/>
      <c r="KMP3222" s="132"/>
      <c r="KMQ3222" s="132"/>
      <c r="KMR3222" s="132"/>
      <c r="KMS3222" s="132"/>
      <c r="KMT3222" s="132"/>
      <c r="KMU3222" s="132"/>
      <c r="KMV3222" s="132"/>
      <c r="KMW3222" s="132"/>
      <c r="KMX3222" s="132"/>
      <c r="KMY3222" s="132"/>
      <c r="KMZ3222" s="132"/>
      <c r="KNA3222" s="132"/>
      <c r="KNB3222" s="132"/>
      <c r="KNC3222" s="132"/>
      <c r="KND3222" s="132"/>
      <c r="KNE3222" s="132"/>
      <c r="KNF3222" s="132"/>
      <c r="KNG3222" s="132"/>
      <c r="KNH3222" s="132"/>
      <c r="KNI3222" s="132"/>
      <c r="KNJ3222" s="132"/>
      <c r="KNK3222" s="132"/>
      <c r="KNL3222" s="132"/>
      <c r="KNM3222" s="132"/>
      <c r="KNN3222" s="132"/>
      <c r="KNO3222" s="132"/>
      <c r="KNP3222" s="132"/>
      <c r="KNQ3222" s="132"/>
      <c r="KNR3222" s="132"/>
      <c r="KNS3222" s="132"/>
      <c r="KNT3222" s="132"/>
      <c r="KNU3222" s="132"/>
      <c r="KNV3222" s="132"/>
      <c r="KNW3222" s="132"/>
      <c r="KNX3222" s="132"/>
      <c r="KNY3222" s="132"/>
      <c r="KNZ3222" s="132"/>
      <c r="KOA3222" s="132"/>
      <c r="KOB3222" s="132"/>
      <c r="KOC3222" s="132"/>
      <c r="KOD3222" s="132"/>
      <c r="KOE3222" s="132"/>
      <c r="KOF3222" s="132"/>
      <c r="KOG3222" s="132"/>
      <c r="KOH3222" s="132"/>
      <c r="KOI3222" s="132"/>
      <c r="KOJ3222" s="132"/>
      <c r="KOK3222" s="132"/>
      <c r="KOL3222" s="132"/>
      <c r="KOM3222" s="132"/>
      <c r="KON3222" s="132"/>
      <c r="KOO3222" s="132"/>
      <c r="KOP3222" s="132"/>
      <c r="KOQ3222" s="132"/>
      <c r="KOR3222" s="132"/>
      <c r="KOS3222" s="132"/>
      <c r="KOT3222" s="132"/>
      <c r="KOU3222" s="132"/>
      <c r="KOV3222" s="132"/>
      <c r="KOW3222" s="132"/>
      <c r="KOX3222" s="132"/>
      <c r="KOY3222" s="132"/>
      <c r="KOZ3222" s="132"/>
      <c r="KPA3222" s="132"/>
      <c r="KPB3222" s="132"/>
      <c r="KPC3222" s="132"/>
      <c r="KPD3222" s="132"/>
      <c r="KPE3222" s="132"/>
      <c r="KPF3222" s="132"/>
      <c r="KPG3222" s="132"/>
      <c r="KPH3222" s="132"/>
      <c r="KPI3222" s="132"/>
      <c r="KPJ3222" s="132"/>
      <c r="KPK3222" s="132"/>
      <c r="KPL3222" s="132"/>
      <c r="KPM3222" s="132"/>
      <c r="KPN3222" s="132"/>
      <c r="KPO3222" s="132"/>
      <c r="KPP3222" s="132"/>
      <c r="KPQ3222" s="132"/>
      <c r="KPR3222" s="132"/>
      <c r="KPS3222" s="132"/>
      <c r="KPT3222" s="132"/>
      <c r="KPU3222" s="132"/>
      <c r="KPV3222" s="132"/>
      <c r="KPW3222" s="132"/>
      <c r="KPX3222" s="132"/>
      <c r="KPY3222" s="132"/>
      <c r="KPZ3222" s="132"/>
      <c r="KQA3222" s="132"/>
      <c r="KQB3222" s="132"/>
      <c r="KQC3222" s="132"/>
      <c r="KQD3222" s="132"/>
      <c r="KQE3222" s="132"/>
      <c r="KQF3222" s="132"/>
      <c r="KQG3222" s="132"/>
      <c r="KQH3222" s="132"/>
      <c r="KQI3222" s="132"/>
      <c r="KQJ3222" s="132"/>
      <c r="KQK3222" s="132"/>
      <c r="KQL3222" s="132"/>
      <c r="KQM3222" s="132"/>
      <c r="KQN3222" s="132"/>
      <c r="KQO3222" s="132"/>
      <c r="KQP3222" s="132"/>
      <c r="KQQ3222" s="132"/>
      <c r="KQR3222" s="132"/>
      <c r="KQS3222" s="132"/>
      <c r="KQT3222" s="132"/>
      <c r="KQU3222" s="132"/>
      <c r="KQV3222" s="132"/>
      <c r="KQW3222" s="132"/>
      <c r="KQX3222" s="132"/>
      <c r="KQY3222" s="132"/>
      <c r="KQZ3222" s="132"/>
      <c r="KRA3222" s="132"/>
      <c r="KRB3222" s="132"/>
      <c r="KRC3222" s="132"/>
      <c r="KRD3222" s="132"/>
      <c r="KRE3222" s="132"/>
      <c r="KRF3222" s="132"/>
      <c r="KRG3222" s="132"/>
      <c r="KRH3222" s="132"/>
      <c r="KRI3222" s="132"/>
      <c r="KRJ3222" s="132"/>
      <c r="KRK3222" s="132"/>
      <c r="KRL3222" s="132"/>
      <c r="KRM3222" s="132"/>
      <c r="KRN3222" s="132"/>
      <c r="KRO3222" s="132"/>
      <c r="KRP3222" s="132"/>
      <c r="KRQ3222" s="132"/>
      <c r="KRR3222" s="132"/>
      <c r="KRS3222" s="132"/>
      <c r="KRT3222" s="132"/>
      <c r="KRU3222" s="132"/>
      <c r="KRV3222" s="132"/>
      <c r="KRW3222" s="132"/>
      <c r="KRX3222" s="132"/>
      <c r="KRY3222" s="132"/>
      <c r="KRZ3222" s="132"/>
      <c r="KSA3222" s="132"/>
      <c r="KSB3222" s="132"/>
      <c r="KSC3222" s="132"/>
      <c r="KSD3222" s="132"/>
      <c r="KSE3222" s="132"/>
      <c r="KSF3222" s="132"/>
      <c r="KSG3222" s="132"/>
      <c r="KSH3222" s="132"/>
      <c r="KSI3222" s="132"/>
      <c r="KSJ3222" s="132"/>
      <c r="KSK3222" s="132"/>
      <c r="KSL3222" s="132"/>
      <c r="KSM3222" s="132"/>
      <c r="KSN3222" s="132"/>
      <c r="KSO3222" s="132"/>
      <c r="KSP3222" s="132"/>
      <c r="KSQ3222" s="132"/>
      <c r="KSR3222" s="132"/>
      <c r="KSS3222" s="132"/>
      <c r="KST3222" s="132"/>
      <c r="KSU3222" s="132"/>
      <c r="KSV3222" s="132"/>
      <c r="KSW3222" s="132"/>
      <c r="KSX3222" s="132"/>
      <c r="KSY3222" s="132"/>
      <c r="KSZ3222" s="132"/>
      <c r="KTA3222" s="132"/>
      <c r="KTB3222" s="132"/>
      <c r="KTC3222" s="132"/>
      <c r="KTD3222" s="132"/>
      <c r="KTE3222" s="132"/>
      <c r="KTF3222" s="132"/>
      <c r="KTG3222" s="132"/>
      <c r="KTH3222" s="132"/>
      <c r="KTI3222" s="132"/>
      <c r="KTJ3222" s="132"/>
      <c r="KTK3222" s="132"/>
      <c r="KTL3222" s="132"/>
      <c r="KTM3222" s="132"/>
      <c r="KTN3222" s="132"/>
      <c r="KTO3222" s="132"/>
      <c r="KTP3222" s="132"/>
      <c r="KTQ3222" s="132"/>
      <c r="KTR3222" s="132"/>
      <c r="KTS3222" s="132"/>
      <c r="KTT3222" s="132"/>
      <c r="KTU3222" s="132"/>
      <c r="KTV3222" s="132"/>
      <c r="KTW3222" s="132"/>
      <c r="KTX3222" s="132"/>
      <c r="KTY3222" s="132"/>
      <c r="KTZ3222" s="132"/>
      <c r="KUA3222" s="132"/>
      <c r="KUB3222" s="132"/>
      <c r="KUC3222" s="132"/>
      <c r="KUD3222" s="132"/>
      <c r="KUE3222" s="132"/>
      <c r="KUF3222" s="132"/>
      <c r="KUG3222" s="132"/>
      <c r="KUH3222" s="132"/>
      <c r="KUI3222" s="132"/>
      <c r="KUJ3222" s="132"/>
      <c r="KUK3222" s="132"/>
      <c r="KUL3222" s="132"/>
      <c r="KUM3222" s="132"/>
      <c r="KUN3222" s="132"/>
      <c r="KUO3222" s="132"/>
      <c r="KUP3222" s="132"/>
      <c r="KUQ3222" s="132"/>
      <c r="KUR3222" s="132"/>
      <c r="KUS3222" s="132"/>
      <c r="KUT3222" s="132"/>
      <c r="KUU3222" s="132"/>
      <c r="KUV3222" s="132"/>
      <c r="KUW3222" s="132"/>
      <c r="KUX3222" s="132"/>
      <c r="KUY3222" s="132"/>
      <c r="KUZ3222" s="132"/>
      <c r="KVA3222" s="132"/>
      <c r="KVB3222" s="132"/>
      <c r="KVC3222" s="132"/>
      <c r="KVD3222" s="132"/>
      <c r="KVE3222" s="132"/>
      <c r="KVF3222" s="132"/>
      <c r="KVG3222" s="132"/>
      <c r="KVH3222" s="132"/>
      <c r="KVI3222" s="132"/>
      <c r="KVJ3222" s="132"/>
      <c r="KVK3222" s="132"/>
      <c r="KVL3222" s="132"/>
      <c r="KVM3222" s="132"/>
      <c r="KVN3222" s="132"/>
      <c r="KVO3222" s="132"/>
      <c r="KVP3222" s="132"/>
      <c r="KVQ3222" s="132"/>
      <c r="KVR3222" s="132"/>
      <c r="KVS3222" s="132"/>
      <c r="KVT3222" s="132"/>
      <c r="KVU3222" s="132"/>
      <c r="KVV3222" s="132"/>
      <c r="KVW3222" s="132"/>
      <c r="KVX3222" s="132"/>
      <c r="KVY3222" s="132"/>
      <c r="KVZ3222" s="132"/>
      <c r="KWA3222" s="132"/>
      <c r="KWB3222" s="132"/>
      <c r="KWC3222" s="132"/>
      <c r="KWD3222" s="132"/>
      <c r="KWE3222" s="132"/>
      <c r="KWF3222" s="132"/>
      <c r="KWG3222" s="132"/>
      <c r="KWH3222" s="132"/>
      <c r="KWI3222" s="132"/>
      <c r="KWJ3222" s="132"/>
      <c r="KWK3222" s="132"/>
      <c r="KWL3222" s="132"/>
      <c r="KWM3222" s="132"/>
      <c r="KWN3222" s="132"/>
      <c r="KWO3222" s="132"/>
      <c r="KWP3222" s="132"/>
      <c r="KWQ3222" s="132"/>
      <c r="KWR3222" s="132"/>
      <c r="KWS3222" s="132"/>
      <c r="KWT3222" s="132"/>
      <c r="KWU3222" s="132"/>
      <c r="KWV3222" s="132"/>
      <c r="KWW3222" s="132"/>
      <c r="KWX3222" s="132"/>
      <c r="KWY3222" s="132"/>
      <c r="KWZ3222" s="132"/>
      <c r="KXA3222" s="132"/>
      <c r="KXB3222" s="132"/>
      <c r="KXC3222" s="132"/>
      <c r="KXD3222" s="132"/>
      <c r="KXE3222" s="132"/>
      <c r="KXF3222" s="132"/>
      <c r="KXG3222" s="132"/>
      <c r="KXH3222" s="132"/>
      <c r="KXI3222" s="132"/>
      <c r="KXJ3222" s="132"/>
      <c r="KXK3222" s="132"/>
      <c r="KXL3222" s="132"/>
      <c r="KXM3222" s="132"/>
      <c r="KXN3222" s="132"/>
      <c r="KXO3222" s="132"/>
      <c r="KXP3222" s="132"/>
      <c r="KXQ3222" s="132"/>
      <c r="KXR3222" s="132"/>
      <c r="KXS3222" s="132"/>
      <c r="KXT3222" s="132"/>
      <c r="KXU3222" s="132"/>
      <c r="KXV3222" s="132"/>
      <c r="KXW3222" s="132"/>
      <c r="KXX3222" s="132"/>
      <c r="KXY3222" s="132"/>
      <c r="KXZ3222" s="132"/>
      <c r="KYA3222" s="132"/>
      <c r="KYB3222" s="132"/>
      <c r="KYC3222" s="132"/>
      <c r="KYD3222" s="132"/>
      <c r="KYE3222" s="132"/>
      <c r="KYF3222" s="132"/>
      <c r="KYG3222" s="132"/>
      <c r="KYH3222" s="132"/>
      <c r="KYI3222" s="132"/>
      <c r="KYJ3222" s="132"/>
      <c r="KYK3222" s="132"/>
      <c r="KYL3222" s="132"/>
      <c r="KYM3222" s="132"/>
      <c r="KYN3222" s="132"/>
      <c r="KYO3222" s="132"/>
      <c r="KYP3222" s="132"/>
      <c r="KYQ3222" s="132"/>
      <c r="KYR3222" s="132"/>
      <c r="KYS3222" s="132"/>
      <c r="KYT3222" s="132"/>
      <c r="KYU3222" s="132"/>
      <c r="KYV3222" s="132"/>
      <c r="KYW3222" s="132"/>
      <c r="KYX3222" s="132"/>
      <c r="KYY3222" s="132"/>
      <c r="KYZ3222" s="132"/>
      <c r="KZA3222" s="132"/>
      <c r="KZB3222" s="132"/>
      <c r="KZC3222" s="132"/>
      <c r="KZD3222" s="132"/>
      <c r="KZE3222" s="132"/>
      <c r="KZF3222" s="132"/>
      <c r="KZG3222" s="132"/>
      <c r="KZH3222" s="132"/>
      <c r="KZI3222" s="132"/>
      <c r="KZJ3222" s="132"/>
      <c r="KZK3222" s="132"/>
      <c r="KZL3222" s="132"/>
      <c r="KZM3222" s="132"/>
      <c r="KZN3222" s="132"/>
      <c r="KZO3222" s="132"/>
      <c r="KZP3222" s="132"/>
      <c r="KZQ3222" s="132"/>
      <c r="KZR3222" s="132"/>
      <c r="KZS3222" s="132"/>
      <c r="KZT3222" s="132"/>
      <c r="KZU3222" s="132"/>
      <c r="KZV3222" s="132"/>
      <c r="KZW3222" s="132"/>
      <c r="KZX3222" s="132"/>
      <c r="KZY3222" s="132"/>
      <c r="KZZ3222" s="132"/>
      <c r="LAA3222" s="132"/>
      <c r="LAB3222" s="132"/>
      <c r="LAC3222" s="132"/>
      <c r="LAD3222" s="132"/>
      <c r="LAE3222" s="132"/>
      <c r="LAF3222" s="132"/>
      <c r="LAG3222" s="132"/>
      <c r="LAH3222" s="132"/>
      <c r="LAI3222" s="132"/>
      <c r="LAJ3222" s="132"/>
      <c r="LAK3222" s="132"/>
      <c r="LAL3222" s="132"/>
      <c r="LAM3222" s="132"/>
      <c r="LAN3222" s="132"/>
      <c r="LAO3222" s="132"/>
      <c r="LAP3222" s="132"/>
      <c r="LAQ3222" s="132"/>
      <c r="LAR3222" s="132"/>
      <c r="LAS3222" s="132"/>
      <c r="LAT3222" s="132"/>
      <c r="LAU3222" s="132"/>
      <c r="LAV3222" s="132"/>
      <c r="LAW3222" s="132"/>
      <c r="LAX3222" s="132"/>
      <c r="LAY3222" s="132"/>
      <c r="LAZ3222" s="132"/>
      <c r="LBA3222" s="132"/>
      <c r="LBB3222" s="132"/>
      <c r="LBC3222" s="132"/>
      <c r="LBD3222" s="132"/>
      <c r="LBE3222" s="132"/>
      <c r="LBF3222" s="132"/>
      <c r="LBG3222" s="132"/>
      <c r="LBH3222" s="132"/>
      <c r="LBI3222" s="132"/>
      <c r="LBJ3222" s="132"/>
      <c r="LBK3222" s="132"/>
      <c r="LBL3222" s="132"/>
      <c r="LBM3222" s="132"/>
      <c r="LBN3222" s="132"/>
      <c r="LBO3222" s="132"/>
      <c r="LBP3222" s="132"/>
      <c r="LBQ3222" s="132"/>
      <c r="LBR3222" s="132"/>
      <c r="LBS3222" s="132"/>
      <c r="LBT3222" s="132"/>
      <c r="LBU3222" s="132"/>
      <c r="LBV3222" s="132"/>
      <c r="LBW3222" s="132"/>
      <c r="LBX3222" s="132"/>
      <c r="LBY3222" s="132"/>
      <c r="LBZ3222" s="132"/>
      <c r="LCA3222" s="132"/>
      <c r="LCB3222" s="132"/>
      <c r="LCC3222" s="132"/>
      <c r="LCD3222" s="132"/>
      <c r="LCE3222" s="132"/>
      <c r="LCF3222" s="132"/>
      <c r="LCG3222" s="132"/>
      <c r="LCH3222" s="132"/>
      <c r="LCI3222" s="132"/>
      <c r="LCJ3222" s="132"/>
      <c r="LCK3222" s="132"/>
      <c r="LCL3222" s="132"/>
      <c r="LCM3222" s="132"/>
      <c r="LCN3222" s="132"/>
      <c r="LCO3222" s="132"/>
      <c r="LCP3222" s="132"/>
      <c r="LCQ3222" s="132"/>
      <c r="LCR3222" s="132"/>
      <c r="LCS3222" s="132"/>
      <c r="LCT3222" s="132"/>
      <c r="LCU3222" s="132"/>
      <c r="LCV3222" s="132"/>
      <c r="LCW3222" s="132"/>
      <c r="LCX3222" s="132"/>
      <c r="LCY3222" s="132"/>
      <c r="LCZ3222" s="132"/>
      <c r="LDA3222" s="132"/>
      <c r="LDB3222" s="132"/>
      <c r="LDC3222" s="132"/>
      <c r="LDD3222" s="132"/>
      <c r="LDE3222" s="132"/>
      <c r="LDF3222" s="132"/>
      <c r="LDG3222" s="132"/>
      <c r="LDH3222" s="132"/>
      <c r="LDI3222" s="132"/>
      <c r="LDJ3222" s="132"/>
      <c r="LDK3222" s="132"/>
      <c r="LDL3222" s="132"/>
      <c r="LDM3222" s="132"/>
      <c r="LDN3222" s="132"/>
      <c r="LDO3222" s="132"/>
      <c r="LDP3222" s="132"/>
      <c r="LDQ3222" s="132"/>
      <c r="LDR3222" s="132"/>
      <c r="LDS3222" s="132"/>
      <c r="LDT3222" s="132"/>
      <c r="LDU3222" s="132"/>
      <c r="LDV3222" s="132"/>
      <c r="LDW3222" s="132"/>
      <c r="LDX3222" s="132"/>
      <c r="LDY3222" s="132"/>
      <c r="LDZ3222" s="132"/>
      <c r="LEA3222" s="132"/>
      <c r="LEB3222" s="132"/>
      <c r="LEC3222" s="132"/>
      <c r="LED3222" s="132"/>
      <c r="LEE3222" s="132"/>
      <c r="LEF3222" s="132"/>
      <c r="LEG3222" s="132"/>
      <c r="LEH3222" s="132"/>
      <c r="LEI3222" s="132"/>
      <c r="LEJ3222" s="132"/>
      <c r="LEK3222" s="132"/>
      <c r="LEL3222" s="132"/>
      <c r="LEM3222" s="132"/>
      <c r="LEN3222" s="132"/>
      <c r="LEO3222" s="132"/>
      <c r="LEP3222" s="132"/>
      <c r="LEQ3222" s="132"/>
      <c r="LER3222" s="132"/>
      <c r="LES3222" s="132"/>
      <c r="LET3222" s="132"/>
      <c r="LEU3222" s="132"/>
      <c r="LEV3222" s="132"/>
      <c r="LEW3222" s="132"/>
      <c r="LEX3222" s="132"/>
      <c r="LEY3222" s="132"/>
      <c r="LEZ3222" s="132"/>
      <c r="LFA3222" s="132"/>
      <c r="LFB3222" s="132"/>
      <c r="LFC3222" s="132"/>
      <c r="LFD3222" s="132"/>
      <c r="LFE3222" s="132"/>
      <c r="LFF3222" s="132"/>
      <c r="LFG3222" s="132"/>
      <c r="LFH3222" s="132"/>
      <c r="LFI3222" s="132"/>
      <c r="LFJ3222" s="132"/>
      <c r="LFK3222" s="132"/>
      <c r="LFL3222" s="132"/>
      <c r="LFM3222" s="132"/>
      <c r="LFN3222" s="132"/>
      <c r="LFO3222" s="132"/>
      <c r="LFP3222" s="132"/>
      <c r="LFQ3222" s="132"/>
      <c r="LFR3222" s="132"/>
      <c r="LFS3222" s="132"/>
      <c r="LFT3222" s="132"/>
      <c r="LFU3222" s="132"/>
      <c r="LFV3222" s="132"/>
      <c r="LFW3222" s="132"/>
      <c r="LFX3222" s="132"/>
      <c r="LFY3222" s="132"/>
      <c r="LFZ3222" s="132"/>
      <c r="LGA3222" s="132"/>
      <c r="LGB3222" s="132"/>
      <c r="LGC3222" s="132"/>
      <c r="LGD3222" s="132"/>
      <c r="LGE3222" s="132"/>
      <c r="LGF3222" s="132"/>
      <c r="LGG3222" s="132"/>
      <c r="LGH3222" s="132"/>
      <c r="LGI3222" s="132"/>
      <c r="LGJ3222" s="132"/>
      <c r="LGK3222" s="132"/>
      <c r="LGL3222" s="132"/>
      <c r="LGM3222" s="132"/>
      <c r="LGN3222" s="132"/>
      <c r="LGO3222" s="132"/>
      <c r="LGP3222" s="132"/>
      <c r="LGQ3222" s="132"/>
      <c r="LGR3222" s="132"/>
      <c r="LGS3222" s="132"/>
      <c r="LGT3222" s="132"/>
      <c r="LGU3222" s="132"/>
      <c r="LGV3222" s="132"/>
      <c r="LGW3222" s="132"/>
      <c r="LGX3222" s="132"/>
      <c r="LGY3222" s="132"/>
      <c r="LGZ3222" s="132"/>
      <c r="LHA3222" s="132"/>
      <c r="LHB3222" s="132"/>
      <c r="LHC3222" s="132"/>
      <c r="LHD3222" s="132"/>
      <c r="LHE3222" s="132"/>
      <c r="LHF3222" s="132"/>
      <c r="LHG3222" s="132"/>
      <c r="LHH3222" s="132"/>
      <c r="LHI3222" s="132"/>
      <c r="LHJ3222" s="132"/>
      <c r="LHK3222" s="132"/>
      <c r="LHL3222" s="132"/>
      <c r="LHM3222" s="132"/>
      <c r="LHN3222" s="132"/>
      <c r="LHO3222" s="132"/>
      <c r="LHP3222" s="132"/>
      <c r="LHQ3222" s="132"/>
      <c r="LHR3222" s="132"/>
      <c r="LHS3222" s="132"/>
      <c r="LHT3222" s="132"/>
      <c r="LHU3222" s="132"/>
      <c r="LHV3222" s="132"/>
      <c r="LHW3222" s="132"/>
      <c r="LHX3222" s="132"/>
      <c r="LHY3222" s="132"/>
      <c r="LHZ3222" s="132"/>
      <c r="LIA3222" s="132"/>
      <c r="LIB3222" s="132"/>
      <c r="LIC3222" s="132"/>
      <c r="LID3222" s="132"/>
      <c r="LIE3222" s="132"/>
      <c r="LIF3222" s="132"/>
      <c r="LIG3222" s="132"/>
      <c r="LIH3222" s="132"/>
      <c r="LII3222" s="132"/>
      <c r="LIJ3222" s="132"/>
      <c r="LIK3222" s="132"/>
      <c r="LIL3222" s="132"/>
      <c r="LIM3222" s="132"/>
      <c r="LIN3222" s="132"/>
      <c r="LIO3222" s="132"/>
      <c r="LIP3222" s="132"/>
      <c r="LIQ3222" s="132"/>
      <c r="LIR3222" s="132"/>
      <c r="LIS3222" s="132"/>
      <c r="LIT3222" s="132"/>
      <c r="LIU3222" s="132"/>
      <c r="LIV3222" s="132"/>
      <c r="LIW3222" s="132"/>
      <c r="LIX3222" s="132"/>
      <c r="LIY3222" s="132"/>
      <c r="LIZ3222" s="132"/>
      <c r="LJA3222" s="132"/>
      <c r="LJB3222" s="132"/>
      <c r="LJC3222" s="132"/>
      <c r="LJD3222" s="132"/>
      <c r="LJE3222" s="132"/>
      <c r="LJF3222" s="132"/>
      <c r="LJG3222" s="132"/>
      <c r="LJH3222" s="132"/>
      <c r="LJI3222" s="132"/>
      <c r="LJJ3222" s="132"/>
      <c r="LJK3222" s="132"/>
      <c r="LJL3222" s="132"/>
      <c r="LJM3222" s="132"/>
      <c r="LJN3222" s="132"/>
      <c r="LJO3222" s="132"/>
      <c r="LJP3222" s="132"/>
      <c r="LJQ3222" s="132"/>
      <c r="LJR3222" s="132"/>
      <c r="LJS3222" s="132"/>
      <c r="LJT3222" s="132"/>
      <c r="LJU3222" s="132"/>
      <c r="LJV3222" s="132"/>
      <c r="LJW3222" s="132"/>
      <c r="LJX3222" s="132"/>
      <c r="LJY3222" s="132"/>
      <c r="LJZ3222" s="132"/>
      <c r="LKA3222" s="132"/>
      <c r="LKB3222" s="132"/>
      <c r="LKC3222" s="132"/>
      <c r="LKD3222" s="132"/>
      <c r="LKE3222" s="132"/>
      <c r="LKF3222" s="132"/>
      <c r="LKG3222" s="132"/>
      <c r="LKH3222" s="132"/>
      <c r="LKI3222" s="132"/>
      <c r="LKJ3222" s="132"/>
      <c r="LKK3222" s="132"/>
      <c r="LKL3222" s="132"/>
      <c r="LKM3222" s="132"/>
      <c r="LKN3222" s="132"/>
      <c r="LKO3222" s="132"/>
      <c r="LKP3222" s="132"/>
      <c r="LKQ3222" s="132"/>
      <c r="LKR3222" s="132"/>
      <c r="LKS3222" s="132"/>
      <c r="LKT3222" s="132"/>
      <c r="LKU3222" s="132"/>
      <c r="LKV3222" s="132"/>
      <c r="LKW3222" s="132"/>
      <c r="LKX3222" s="132"/>
      <c r="LKY3222" s="132"/>
      <c r="LKZ3222" s="132"/>
      <c r="LLA3222" s="132"/>
      <c r="LLB3222" s="132"/>
      <c r="LLC3222" s="132"/>
      <c r="LLD3222" s="132"/>
      <c r="LLE3222" s="132"/>
      <c r="LLF3222" s="132"/>
      <c r="LLG3222" s="132"/>
      <c r="LLH3222" s="132"/>
      <c r="LLI3222" s="132"/>
      <c r="LLJ3222" s="132"/>
      <c r="LLK3222" s="132"/>
      <c r="LLL3222" s="132"/>
      <c r="LLM3222" s="132"/>
      <c r="LLN3222" s="132"/>
      <c r="LLO3222" s="132"/>
      <c r="LLP3222" s="132"/>
      <c r="LLQ3222" s="132"/>
      <c r="LLR3222" s="132"/>
      <c r="LLS3222" s="132"/>
      <c r="LLT3222" s="132"/>
      <c r="LLU3222" s="132"/>
      <c r="LLV3222" s="132"/>
      <c r="LLW3222" s="132"/>
      <c r="LLX3222" s="132"/>
      <c r="LLY3222" s="132"/>
      <c r="LLZ3222" s="132"/>
      <c r="LMA3222" s="132"/>
      <c r="LMB3222" s="132"/>
      <c r="LMC3222" s="132"/>
      <c r="LMD3222" s="132"/>
      <c r="LME3222" s="132"/>
      <c r="LMF3222" s="132"/>
      <c r="LMG3222" s="132"/>
      <c r="LMH3222" s="132"/>
      <c r="LMI3222" s="132"/>
      <c r="LMJ3222" s="132"/>
      <c r="LMK3222" s="132"/>
      <c r="LML3222" s="132"/>
      <c r="LMM3222" s="132"/>
      <c r="LMN3222" s="132"/>
      <c r="LMO3222" s="132"/>
      <c r="LMP3222" s="132"/>
      <c r="LMQ3222" s="132"/>
      <c r="LMR3222" s="132"/>
      <c r="LMS3222" s="132"/>
      <c r="LMT3222" s="132"/>
      <c r="LMU3222" s="132"/>
      <c r="LMV3222" s="132"/>
      <c r="LMW3222" s="132"/>
      <c r="LMX3222" s="132"/>
      <c r="LMY3222" s="132"/>
      <c r="LMZ3222" s="132"/>
      <c r="LNA3222" s="132"/>
      <c r="LNB3222" s="132"/>
      <c r="LNC3222" s="132"/>
      <c r="LND3222" s="132"/>
      <c r="LNE3222" s="132"/>
      <c r="LNF3222" s="132"/>
      <c r="LNG3222" s="132"/>
      <c r="LNH3222" s="132"/>
      <c r="LNI3222" s="132"/>
      <c r="LNJ3222" s="132"/>
      <c r="LNK3222" s="132"/>
      <c r="LNL3222" s="132"/>
      <c r="LNM3222" s="132"/>
      <c r="LNN3222" s="132"/>
      <c r="LNO3222" s="132"/>
      <c r="LNP3222" s="132"/>
      <c r="LNQ3222" s="132"/>
      <c r="LNR3222" s="132"/>
      <c r="LNS3222" s="132"/>
      <c r="LNT3222" s="132"/>
      <c r="LNU3222" s="132"/>
      <c r="LNV3222" s="132"/>
      <c r="LNW3222" s="132"/>
      <c r="LNX3222" s="132"/>
      <c r="LNY3222" s="132"/>
      <c r="LNZ3222" s="132"/>
      <c r="LOA3222" s="132"/>
      <c r="LOB3222" s="132"/>
      <c r="LOC3222" s="132"/>
      <c r="LOD3222" s="132"/>
      <c r="LOE3222" s="132"/>
      <c r="LOF3222" s="132"/>
      <c r="LOG3222" s="132"/>
      <c r="LOH3222" s="132"/>
      <c r="LOI3222" s="132"/>
      <c r="LOJ3222" s="132"/>
      <c r="LOK3222" s="132"/>
      <c r="LOL3222" s="132"/>
      <c r="LOM3222" s="132"/>
      <c r="LON3222" s="132"/>
      <c r="LOO3222" s="132"/>
      <c r="LOP3222" s="132"/>
      <c r="LOQ3222" s="132"/>
      <c r="LOR3222" s="132"/>
      <c r="LOS3222" s="132"/>
      <c r="LOT3222" s="132"/>
      <c r="LOU3222" s="132"/>
      <c r="LOV3222" s="132"/>
      <c r="LOW3222" s="132"/>
      <c r="LOX3222" s="132"/>
      <c r="LOY3222" s="132"/>
      <c r="LOZ3222" s="132"/>
      <c r="LPA3222" s="132"/>
      <c r="LPB3222" s="132"/>
      <c r="LPC3222" s="132"/>
      <c r="LPD3222" s="132"/>
      <c r="LPE3222" s="132"/>
      <c r="LPF3222" s="132"/>
      <c r="LPG3222" s="132"/>
      <c r="LPH3222" s="132"/>
      <c r="LPI3222" s="132"/>
      <c r="LPJ3222" s="132"/>
      <c r="LPK3222" s="132"/>
      <c r="LPL3222" s="132"/>
      <c r="LPM3222" s="132"/>
      <c r="LPN3222" s="132"/>
      <c r="LPO3222" s="132"/>
      <c r="LPP3222" s="132"/>
      <c r="LPQ3222" s="132"/>
      <c r="LPR3222" s="132"/>
      <c r="LPS3222" s="132"/>
      <c r="LPT3222" s="132"/>
      <c r="LPU3222" s="132"/>
      <c r="LPV3222" s="132"/>
      <c r="LPW3222" s="132"/>
      <c r="LPX3222" s="132"/>
      <c r="LPY3222" s="132"/>
      <c r="LPZ3222" s="132"/>
      <c r="LQA3222" s="132"/>
      <c r="LQB3222" s="132"/>
      <c r="LQC3222" s="132"/>
      <c r="LQD3222" s="132"/>
      <c r="LQE3222" s="132"/>
      <c r="LQF3222" s="132"/>
      <c r="LQG3222" s="132"/>
      <c r="LQH3222" s="132"/>
      <c r="LQI3222" s="132"/>
      <c r="LQJ3222" s="132"/>
      <c r="LQK3222" s="132"/>
      <c r="LQL3222" s="132"/>
      <c r="LQM3222" s="132"/>
      <c r="LQN3222" s="132"/>
      <c r="LQO3222" s="132"/>
      <c r="LQP3222" s="132"/>
      <c r="LQQ3222" s="132"/>
      <c r="LQR3222" s="132"/>
      <c r="LQS3222" s="132"/>
      <c r="LQT3222" s="132"/>
      <c r="LQU3222" s="132"/>
      <c r="LQV3222" s="132"/>
      <c r="LQW3222" s="132"/>
      <c r="LQX3222" s="132"/>
      <c r="LQY3222" s="132"/>
      <c r="LQZ3222" s="132"/>
      <c r="LRA3222" s="132"/>
      <c r="LRB3222" s="132"/>
      <c r="LRC3222" s="132"/>
      <c r="LRD3222" s="132"/>
      <c r="LRE3222" s="132"/>
      <c r="LRF3222" s="132"/>
      <c r="LRG3222" s="132"/>
      <c r="LRH3222" s="132"/>
      <c r="LRI3222" s="132"/>
      <c r="LRJ3222" s="132"/>
      <c r="LRK3222" s="132"/>
      <c r="LRL3222" s="132"/>
      <c r="LRM3222" s="132"/>
      <c r="LRN3222" s="132"/>
      <c r="LRO3222" s="132"/>
      <c r="LRP3222" s="132"/>
      <c r="LRQ3222" s="132"/>
      <c r="LRR3222" s="132"/>
      <c r="LRS3222" s="132"/>
      <c r="LRT3222" s="132"/>
      <c r="LRU3222" s="132"/>
      <c r="LRV3222" s="132"/>
      <c r="LRW3222" s="132"/>
      <c r="LRX3222" s="132"/>
      <c r="LRY3222" s="132"/>
      <c r="LRZ3222" s="132"/>
      <c r="LSA3222" s="132"/>
      <c r="LSB3222" s="132"/>
      <c r="LSC3222" s="132"/>
      <c r="LSD3222" s="132"/>
      <c r="LSE3222" s="132"/>
      <c r="LSF3222" s="132"/>
      <c r="LSG3222" s="132"/>
      <c r="LSH3222" s="132"/>
      <c r="LSI3222" s="132"/>
      <c r="LSJ3222" s="132"/>
      <c r="LSK3222" s="132"/>
      <c r="LSL3222" s="132"/>
      <c r="LSM3222" s="132"/>
      <c r="LSN3222" s="132"/>
      <c r="LSO3222" s="132"/>
      <c r="LSP3222" s="132"/>
      <c r="LSQ3222" s="132"/>
      <c r="LSR3222" s="132"/>
      <c r="LSS3222" s="132"/>
      <c r="LST3222" s="132"/>
      <c r="LSU3222" s="132"/>
      <c r="LSV3222" s="132"/>
      <c r="LSW3222" s="132"/>
      <c r="LSX3222" s="132"/>
      <c r="LSY3222" s="132"/>
      <c r="LSZ3222" s="132"/>
      <c r="LTA3222" s="132"/>
      <c r="LTB3222" s="132"/>
      <c r="LTC3222" s="132"/>
      <c r="LTD3222" s="132"/>
      <c r="LTE3222" s="132"/>
      <c r="LTF3222" s="132"/>
      <c r="LTG3222" s="132"/>
      <c r="LTH3222" s="132"/>
      <c r="LTI3222" s="132"/>
      <c r="LTJ3222" s="132"/>
      <c r="LTK3222" s="132"/>
      <c r="LTL3222" s="132"/>
      <c r="LTM3222" s="132"/>
      <c r="LTN3222" s="132"/>
      <c r="LTO3222" s="132"/>
      <c r="LTP3222" s="132"/>
      <c r="LTQ3222" s="132"/>
      <c r="LTR3222" s="132"/>
      <c r="LTS3222" s="132"/>
      <c r="LTT3222" s="132"/>
      <c r="LTU3222" s="132"/>
      <c r="LTV3222" s="132"/>
      <c r="LTW3222" s="132"/>
      <c r="LTX3222" s="132"/>
      <c r="LTY3222" s="132"/>
      <c r="LTZ3222" s="132"/>
      <c r="LUA3222" s="132"/>
      <c r="LUB3222" s="132"/>
      <c r="LUC3222" s="132"/>
      <c r="LUD3222" s="132"/>
      <c r="LUE3222" s="132"/>
      <c r="LUF3222" s="132"/>
      <c r="LUG3222" s="132"/>
      <c r="LUH3222" s="132"/>
      <c r="LUI3222" s="132"/>
      <c r="LUJ3222" s="132"/>
      <c r="LUK3222" s="132"/>
      <c r="LUL3222" s="132"/>
      <c r="LUM3222" s="132"/>
      <c r="LUN3222" s="132"/>
      <c r="LUO3222" s="132"/>
      <c r="LUP3222" s="132"/>
      <c r="LUQ3222" s="132"/>
      <c r="LUR3222" s="132"/>
      <c r="LUS3222" s="132"/>
      <c r="LUT3222" s="132"/>
      <c r="LUU3222" s="132"/>
      <c r="LUV3222" s="132"/>
      <c r="LUW3222" s="132"/>
      <c r="LUX3222" s="132"/>
      <c r="LUY3222" s="132"/>
      <c r="LUZ3222" s="132"/>
      <c r="LVA3222" s="132"/>
      <c r="LVB3222" s="132"/>
      <c r="LVC3222" s="132"/>
      <c r="LVD3222" s="132"/>
      <c r="LVE3222" s="132"/>
      <c r="LVF3222" s="132"/>
      <c r="LVG3222" s="132"/>
      <c r="LVH3222" s="132"/>
      <c r="LVI3222" s="132"/>
      <c r="LVJ3222" s="132"/>
      <c r="LVK3222" s="132"/>
      <c r="LVL3222" s="132"/>
      <c r="LVM3222" s="132"/>
      <c r="LVN3222" s="132"/>
      <c r="LVO3222" s="132"/>
      <c r="LVP3222" s="132"/>
      <c r="LVQ3222" s="132"/>
      <c r="LVR3222" s="132"/>
      <c r="LVS3222" s="132"/>
      <c r="LVT3222" s="132"/>
      <c r="LVU3222" s="132"/>
      <c r="LVV3222" s="132"/>
      <c r="LVW3222" s="132"/>
      <c r="LVX3222" s="132"/>
      <c r="LVY3222" s="132"/>
      <c r="LVZ3222" s="132"/>
      <c r="LWA3222" s="132"/>
      <c r="LWB3222" s="132"/>
      <c r="LWC3222" s="132"/>
      <c r="LWD3222" s="132"/>
      <c r="LWE3222" s="132"/>
      <c r="LWF3222" s="132"/>
      <c r="LWG3222" s="132"/>
      <c r="LWH3222" s="132"/>
      <c r="LWI3222" s="132"/>
      <c r="LWJ3222" s="132"/>
      <c r="LWK3222" s="132"/>
      <c r="LWL3222" s="132"/>
      <c r="LWM3222" s="132"/>
      <c r="LWN3222" s="132"/>
      <c r="LWO3222" s="132"/>
      <c r="LWP3222" s="132"/>
      <c r="LWQ3222" s="132"/>
      <c r="LWR3222" s="132"/>
      <c r="LWS3222" s="132"/>
      <c r="LWT3222" s="132"/>
      <c r="LWU3222" s="132"/>
      <c r="LWV3222" s="132"/>
      <c r="LWW3222" s="132"/>
      <c r="LWX3222" s="132"/>
      <c r="LWY3222" s="132"/>
      <c r="LWZ3222" s="132"/>
      <c r="LXA3222" s="132"/>
      <c r="LXB3222" s="132"/>
      <c r="LXC3222" s="132"/>
      <c r="LXD3222" s="132"/>
      <c r="LXE3222" s="132"/>
      <c r="LXF3222" s="132"/>
      <c r="LXG3222" s="132"/>
      <c r="LXH3222" s="132"/>
      <c r="LXI3222" s="132"/>
      <c r="LXJ3222" s="132"/>
      <c r="LXK3222" s="132"/>
      <c r="LXL3222" s="132"/>
      <c r="LXM3222" s="132"/>
      <c r="LXN3222" s="132"/>
      <c r="LXO3222" s="132"/>
      <c r="LXP3222" s="132"/>
      <c r="LXQ3222" s="132"/>
      <c r="LXR3222" s="132"/>
      <c r="LXS3222" s="132"/>
      <c r="LXT3222" s="132"/>
      <c r="LXU3222" s="132"/>
      <c r="LXV3222" s="132"/>
      <c r="LXW3222" s="132"/>
      <c r="LXX3222" s="132"/>
      <c r="LXY3222" s="132"/>
      <c r="LXZ3222" s="132"/>
      <c r="LYA3222" s="132"/>
      <c r="LYB3222" s="132"/>
      <c r="LYC3222" s="132"/>
      <c r="LYD3222" s="132"/>
      <c r="LYE3222" s="132"/>
      <c r="LYF3222" s="132"/>
      <c r="LYG3222" s="132"/>
      <c r="LYH3222" s="132"/>
      <c r="LYI3222" s="132"/>
      <c r="LYJ3222" s="132"/>
      <c r="LYK3222" s="132"/>
      <c r="LYL3222" s="132"/>
      <c r="LYM3222" s="132"/>
      <c r="LYN3222" s="132"/>
      <c r="LYO3222" s="132"/>
      <c r="LYP3222" s="132"/>
      <c r="LYQ3222" s="132"/>
      <c r="LYR3222" s="132"/>
      <c r="LYS3222" s="132"/>
      <c r="LYT3222" s="132"/>
      <c r="LYU3222" s="132"/>
      <c r="LYV3222" s="132"/>
      <c r="LYW3222" s="132"/>
      <c r="LYX3222" s="132"/>
      <c r="LYY3222" s="132"/>
      <c r="LYZ3222" s="132"/>
      <c r="LZA3222" s="132"/>
      <c r="LZB3222" s="132"/>
      <c r="LZC3222" s="132"/>
      <c r="LZD3222" s="132"/>
      <c r="LZE3222" s="132"/>
      <c r="LZF3222" s="132"/>
      <c r="LZG3222" s="132"/>
      <c r="LZH3222" s="132"/>
      <c r="LZI3222" s="132"/>
      <c r="LZJ3222" s="132"/>
      <c r="LZK3222" s="132"/>
      <c r="LZL3222" s="132"/>
      <c r="LZM3222" s="132"/>
      <c r="LZN3222" s="132"/>
      <c r="LZO3222" s="132"/>
      <c r="LZP3222" s="132"/>
      <c r="LZQ3222" s="132"/>
      <c r="LZR3222" s="132"/>
      <c r="LZS3222" s="132"/>
      <c r="LZT3222" s="132"/>
      <c r="LZU3222" s="132"/>
      <c r="LZV3222" s="132"/>
      <c r="LZW3222" s="132"/>
      <c r="LZX3222" s="132"/>
      <c r="LZY3222" s="132"/>
      <c r="LZZ3222" s="132"/>
      <c r="MAA3222" s="132"/>
      <c r="MAB3222" s="132"/>
      <c r="MAC3222" s="132"/>
      <c r="MAD3222" s="132"/>
      <c r="MAE3222" s="132"/>
      <c r="MAF3222" s="132"/>
      <c r="MAG3222" s="132"/>
      <c r="MAH3222" s="132"/>
      <c r="MAI3222" s="132"/>
      <c r="MAJ3222" s="132"/>
      <c r="MAK3222" s="132"/>
      <c r="MAL3222" s="132"/>
      <c r="MAM3222" s="132"/>
      <c r="MAN3222" s="132"/>
      <c r="MAO3222" s="132"/>
      <c r="MAP3222" s="132"/>
      <c r="MAQ3222" s="132"/>
      <c r="MAR3222" s="132"/>
      <c r="MAS3222" s="132"/>
      <c r="MAT3222" s="132"/>
      <c r="MAU3222" s="132"/>
      <c r="MAV3222" s="132"/>
      <c r="MAW3222" s="132"/>
      <c r="MAX3222" s="132"/>
      <c r="MAY3222" s="132"/>
      <c r="MAZ3222" s="132"/>
      <c r="MBA3222" s="132"/>
      <c r="MBB3222" s="132"/>
      <c r="MBC3222" s="132"/>
      <c r="MBD3222" s="132"/>
      <c r="MBE3222" s="132"/>
      <c r="MBF3222" s="132"/>
      <c r="MBG3222" s="132"/>
      <c r="MBH3222" s="132"/>
      <c r="MBI3222" s="132"/>
      <c r="MBJ3222" s="132"/>
      <c r="MBK3222" s="132"/>
      <c r="MBL3222" s="132"/>
      <c r="MBM3222" s="132"/>
      <c r="MBN3222" s="132"/>
      <c r="MBO3222" s="132"/>
      <c r="MBP3222" s="132"/>
      <c r="MBQ3222" s="132"/>
      <c r="MBR3222" s="132"/>
      <c r="MBS3222" s="132"/>
      <c r="MBT3222" s="132"/>
      <c r="MBU3222" s="132"/>
      <c r="MBV3222" s="132"/>
      <c r="MBW3222" s="132"/>
      <c r="MBX3222" s="132"/>
      <c r="MBY3222" s="132"/>
      <c r="MBZ3222" s="132"/>
      <c r="MCA3222" s="132"/>
      <c r="MCB3222" s="132"/>
      <c r="MCC3222" s="132"/>
      <c r="MCD3222" s="132"/>
      <c r="MCE3222" s="132"/>
      <c r="MCF3222" s="132"/>
      <c r="MCG3222" s="132"/>
      <c r="MCH3222" s="132"/>
      <c r="MCI3222" s="132"/>
      <c r="MCJ3222" s="132"/>
      <c r="MCK3222" s="132"/>
      <c r="MCL3222" s="132"/>
      <c r="MCM3222" s="132"/>
      <c r="MCN3222" s="132"/>
      <c r="MCO3222" s="132"/>
      <c r="MCP3222" s="132"/>
      <c r="MCQ3222" s="132"/>
      <c r="MCR3222" s="132"/>
      <c r="MCS3222" s="132"/>
      <c r="MCT3222" s="132"/>
      <c r="MCU3222" s="132"/>
      <c r="MCV3222" s="132"/>
      <c r="MCW3222" s="132"/>
      <c r="MCX3222" s="132"/>
      <c r="MCY3222" s="132"/>
      <c r="MCZ3222" s="132"/>
      <c r="MDA3222" s="132"/>
      <c r="MDB3222" s="132"/>
      <c r="MDC3222" s="132"/>
      <c r="MDD3222" s="132"/>
      <c r="MDE3222" s="132"/>
      <c r="MDF3222" s="132"/>
      <c r="MDG3222" s="132"/>
      <c r="MDH3222" s="132"/>
      <c r="MDI3222" s="132"/>
      <c r="MDJ3222" s="132"/>
      <c r="MDK3222" s="132"/>
      <c r="MDL3222" s="132"/>
      <c r="MDM3222" s="132"/>
      <c r="MDN3222" s="132"/>
      <c r="MDO3222" s="132"/>
      <c r="MDP3222" s="132"/>
      <c r="MDQ3222" s="132"/>
      <c r="MDR3222" s="132"/>
      <c r="MDS3222" s="132"/>
      <c r="MDT3222" s="132"/>
      <c r="MDU3222" s="132"/>
      <c r="MDV3222" s="132"/>
      <c r="MDW3222" s="132"/>
      <c r="MDX3222" s="132"/>
      <c r="MDY3222" s="132"/>
      <c r="MDZ3222" s="132"/>
      <c r="MEA3222" s="132"/>
      <c r="MEB3222" s="132"/>
      <c r="MEC3222" s="132"/>
      <c r="MED3222" s="132"/>
      <c r="MEE3222" s="132"/>
      <c r="MEF3222" s="132"/>
      <c r="MEG3222" s="132"/>
      <c r="MEH3222" s="132"/>
      <c r="MEI3222" s="132"/>
      <c r="MEJ3222" s="132"/>
      <c r="MEK3222" s="132"/>
      <c r="MEL3222" s="132"/>
      <c r="MEM3222" s="132"/>
      <c r="MEN3222" s="132"/>
      <c r="MEO3222" s="132"/>
      <c r="MEP3222" s="132"/>
      <c r="MEQ3222" s="132"/>
      <c r="MER3222" s="132"/>
      <c r="MES3222" s="132"/>
      <c r="MET3222" s="132"/>
      <c r="MEU3222" s="132"/>
      <c r="MEV3222" s="132"/>
      <c r="MEW3222" s="132"/>
      <c r="MEX3222" s="132"/>
      <c r="MEY3222" s="132"/>
      <c r="MEZ3222" s="132"/>
      <c r="MFA3222" s="132"/>
      <c r="MFB3222" s="132"/>
      <c r="MFC3222" s="132"/>
      <c r="MFD3222" s="132"/>
      <c r="MFE3222" s="132"/>
      <c r="MFF3222" s="132"/>
      <c r="MFG3222" s="132"/>
      <c r="MFH3222" s="132"/>
      <c r="MFI3222" s="132"/>
      <c r="MFJ3222" s="132"/>
      <c r="MFK3222" s="132"/>
      <c r="MFL3222" s="132"/>
      <c r="MFM3222" s="132"/>
      <c r="MFN3222" s="132"/>
      <c r="MFO3222" s="132"/>
      <c r="MFP3222" s="132"/>
      <c r="MFQ3222" s="132"/>
      <c r="MFR3222" s="132"/>
      <c r="MFS3222" s="132"/>
      <c r="MFT3222" s="132"/>
      <c r="MFU3222" s="132"/>
      <c r="MFV3222" s="132"/>
      <c r="MFW3222" s="132"/>
      <c r="MFX3222" s="132"/>
      <c r="MFY3222" s="132"/>
      <c r="MFZ3222" s="132"/>
      <c r="MGA3222" s="132"/>
      <c r="MGB3222" s="132"/>
      <c r="MGC3222" s="132"/>
      <c r="MGD3222" s="132"/>
      <c r="MGE3222" s="132"/>
      <c r="MGF3222" s="132"/>
      <c r="MGG3222" s="132"/>
      <c r="MGH3222" s="132"/>
      <c r="MGI3222" s="132"/>
      <c r="MGJ3222" s="132"/>
      <c r="MGK3222" s="132"/>
      <c r="MGL3222" s="132"/>
      <c r="MGM3222" s="132"/>
      <c r="MGN3222" s="132"/>
      <c r="MGO3222" s="132"/>
      <c r="MGP3222" s="132"/>
      <c r="MGQ3222" s="132"/>
      <c r="MGR3222" s="132"/>
      <c r="MGS3222" s="132"/>
      <c r="MGT3222" s="132"/>
      <c r="MGU3222" s="132"/>
      <c r="MGV3222" s="132"/>
      <c r="MGW3222" s="132"/>
      <c r="MGX3222" s="132"/>
      <c r="MGY3222" s="132"/>
      <c r="MGZ3222" s="132"/>
      <c r="MHA3222" s="132"/>
      <c r="MHB3222" s="132"/>
      <c r="MHC3222" s="132"/>
      <c r="MHD3222" s="132"/>
      <c r="MHE3222" s="132"/>
      <c r="MHF3222" s="132"/>
      <c r="MHG3222" s="132"/>
      <c r="MHH3222" s="132"/>
      <c r="MHI3222" s="132"/>
      <c r="MHJ3222" s="132"/>
      <c r="MHK3222" s="132"/>
      <c r="MHL3222" s="132"/>
      <c r="MHM3222" s="132"/>
      <c r="MHN3222" s="132"/>
      <c r="MHO3222" s="132"/>
      <c r="MHP3222" s="132"/>
      <c r="MHQ3222" s="132"/>
      <c r="MHR3222" s="132"/>
      <c r="MHS3222" s="132"/>
      <c r="MHT3222" s="132"/>
      <c r="MHU3222" s="132"/>
      <c r="MHV3222" s="132"/>
      <c r="MHW3222" s="132"/>
      <c r="MHX3222" s="132"/>
      <c r="MHY3222" s="132"/>
      <c r="MHZ3222" s="132"/>
      <c r="MIA3222" s="132"/>
      <c r="MIB3222" s="132"/>
      <c r="MIC3222" s="132"/>
      <c r="MID3222" s="132"/>
      <c r="MIE3222" s="132"/>
      <c r="MIF3222" s="132"/>
      <c r="MIG3222" s="132"/>
      <c r="MIH3222" s="132"/>
      <c r="MII3222" s="132"/>
      <c r="MIJ3222" s="132"/>
      <c r="MIK3222" s="132"/>
      <c r="MIL3222" s="132"/>
      <c r="MIM3222" s="132"/>
      <c r="MIN3222" s="132"/>
      <c r="MIO3222" s="132"/>
      <c r="MIP3222" s="132"/>
      <c r="MIQ3222" s="132"/>
      <c r="MIR3222" s="132"/>
      <c r="MIS3222" s="132"/>
      <c r="MIT3222" s="132"/>
      <c r="MIU3222" s="132"/>
      <c r="MIV3222" s="132"/>
      <c r="MIW3222" s="132"/>
      <c r="MIX3222" s="132"/>
      <c r="MIY3222" s="132"/>
      <c r="MIZ3222" s="132"/>
      <c r="MJA3222" s="132"/>
      <c r="MJB3222" s="132"/>
      <c r="MJC3222" s="132"/>
      <c r="MJD3222" s="132"/>
      <c r="MJE3222" s="132"/>
      <c r="MJF3222" s="132"/>
      <c r="MJG3222" s="132"/>
      <c r="MJH3222" s="132"/>
      <c r="MJI3222" s="132"/>
      <c r="MJJ3222" s="132"/>
      <c r="MJK3222" s="132"/>
      <c r="MJL3222" s="132"/>
      <c r="MJM3222" s="132"/>
      <c r="MJN3222" s="132"/>
      <c r="MJO3222" s="132"/>
      <c r="MJP3222" s="132"/>
      <c r="MJQ3222" s="132"/>
      <c r="MJR3222" s="132"/>
      <c r="MJS3222" s="132"/>
      <c r="MJT3222" s="132"/>
      <c r="MJU3222" s="132"/>
      <c r="MJV3222" s="132"/>
      <c r="MJW3222" s="132"/>
      <c r="MJX3222" s="132"/>
      <c r="MJY3222" s="132"/>
      <c r="MJZ3222" s="132"/>
      <c r="MKA3222" s="132"/>
      <c r="MKB3222" s="132"/>
      <c r="MKC3222" s="132"/>
      <c r="MKD3222" s="132"/>
      <c r="MKE3222" s="132"/>
      <c r="MKF3222" s="132"/>
      <c r="MKG3222" s="132"/>
      <c r="MKH3222" s="132"/>
      <c r="MKI3222" s="132"/>
      <c r="MKJ3222" s="132"/>
      <c r="MKK3222" s="132"/>
      <c r="MKL3222" s="132"/>
      <c r="MKM3222" s="132"/>
      <c r="MKN3222" s="132"/>
      <c r="MKO3222" s="132"/>
      <c r="MKP3222" s="132"/>
      <c r="MKQ3222" s="132"/>
      <c r="MKR3222" s="132"/>
      <c r="MKS3222" s="132"/>
      <c r="MKT3222" s="132"/>
      <c r="MKU3222" s="132"/>
      <c r="MKV3222" s="132"/>
      <c r="MKW3222" s="132"/>
      <c r="MKX3222" s="132"/>
      <c r="MKY3222" s="132"/>
      <c r="MKZ3222" s="132"/>
      <c r="MLA3222" s="132"/>
      <c r="MLB3222" s="132"/>
      <c r="MLC3222" s="132"/>
      <c r="MLD3222" s="132"/>
      <c r="MLE3222" s="132"/>
      <c r="MLF3222" s="132"/>
      <c r="MLG3222" s="132"/>
      <c r="MLH3222" s="132"/>
      <c r="MLI3222" s="132"/>
      <c r="MLJ3222" s="132"/>
      <c r="MLK3222" s="132"/>
      <c r="MLL3222" s="132"/>
      <c r="MLM3222" s="132"/>
      <c r="MLN3222" s="132"/>
      <c r="MLO3222" s="132"/>
      <c r="MLP3222" s="132"/>
      <c r="MLQ3222" s="132"/>
      <c r="MLR3222" s="132"/>
      <c r="MLS3222" s="132"/>
      <c r="MLT3222" s="132"/>
      <c r="MLU3222" s="132"/>
      <c r="MLV3222" s="132"/>
      <c r="MLW3222" s="132"/>
      <c r="MLX3222" s="132"/>
      <c r="MLY3222" s="132"/>
      <c r="MLZ3222" s="132"/>
      <c r="MMA3222" s="132"/>
      <c r="MMB3222" s="132"/>
      <c r="MMC3222" s="132"/>
      <c r="MMD3222" s="132"/>
      <c r="MME3222" s="132"/>
      <c r="MMF3222" s="132"/>
      <c r="MMG3222" s="132"/>
      <c r="MMH3222" s="132"/>
      <c r="MMI3222" s="132"/>
      <c r="MMJ3222" s="132"/>
      <c r="MMK3222" s="132"/>
      <c r="MML3222" s="132"/>
      <c r="MMM3222" s="132"/>
      <c r="MMN3222" s="132"/>
      <c r="MMO3222" s="132"/>
      <c r="MMP3222" s="132"/>
      <c r="MMQ3222" s="132"/>
      <c r="MMR3222" s="132"/>
      <c r="MMS3222" s="132"/>
      <c r="MMT3222" s="132"/>
      <c r="MMU3222" s="132"/>
      <c r="MMV3222" s="132"/>
      <c r="MMW3222" s="132"/>
      <c r="MMX3222" s="132"/>
      <c r="MMY3222" s="132"/>
      <c r="MMZ3222" s="132"/>
      <c r="MNA3222" s="132"/>
      <c r="MNB3222" s="132"/>
      <c r="MNC3222" s="132"/>
      <c r="MND3222" s="132"/>
      <c r="MNE3222" s="132"/>
      <c r="MNF3222" s="132"/>
      <c r="MNG3222" s="132"/>
      <c r="MNH3222" s="132"/>
      <c r="MNI3222" s="132"/>
      <c r="MNJ3222" s="132"/>
      <c r="MNK3222" s="132"/>
      <c r="MNL3222" s="132"/>
      <c r="MNM3222" s="132"/>
      <c r="MNN3222" s="132"/>
      <c r="MNO3222" s="132"/>
      <c r="MNP3222" s="132"/>
      <c r="MNQ3222" s="132"/>
      <c r="MNR3222" s="132"/>
      <c r="MNS3222" s="132"/>
      <c r="MNT3222" s="132"/>
      <c r="MNU3222" s="132"/>
      <c r="MNV3222" s="132"/>
      <c r="MNW3222" s="132"/>
      <c r="MNX3222" s="132"/>
      <c r="MNY3222" s="132"/>
      <c r="MNZ3222" s="132"/>
      <c r="MOA3222" s="132"/>
      <c r="MOB3222" s="132"/>
      <c r="MOC3222" s="132"/>
      <c r="MOD3222" s="132"/>
      <c r="MOE3222" s="132"/>
      <c r="MOF3222" s="132"/>
      <c r="MOG3222" s="132"/>
      <c r="MOH3222" s="132"/>
      <c r="MOI3222" s="132"/>
      <c r="MOJ3222" s="132"/>
      <c r="MOK3222" s="132"/>
      <c r="MOL3222" s="132"/>
      <c r="MOM3222" s="132"/>
      <c r="MON3222" s="132"/>
      <c r="MOO3222" s="132"/>
      <c r="MOP3222" s="132"/>
      <c r="MOQ3222" s="132"/>
      <c r="MOR3222" s="132"/>
      <c r="MOS3222" s="132"/>
      <c r="MOT3222" s="132"/>
      <c r="MOU3222" s="132"/>
      <c r="MOV3222" s="132"/>
      <c r="MOW3222" s="132"/>
      <c r="MOX3222" s="132"/>
      <c r="MOY3222" s="132"/>
      <c r="MOZ3222" s="132"/>
      <c r="MPA3222" s="132"/>
      <c r="MPB3222" s="132"/>
      <c r="MPC3222" s="132"/>
      <c r="MPD3222" s="132"/>
      <c r="MPE3222" s="132"/>
      <c r="MPF3222" s="132"/>
      <c r="MPG3222" s="132"/>
      <c r="MPH3222" s="132"/>
      <c r="MPI3222" s="132"/>
      <c r="MPJ3222" s="132"/>
      <c r="MPK3222" s="132"/>
      <c r="MPL3222" s="132"/>
      <c r="MPM3222" s="132"/>
      <c r="MPN3222" s="132"/>
      <c r="MPO3222" s="132"/>
      <c r="MPP3222" s="132"/>
      <c r="MPQ3222" s="132"/>
      <c r="MPR3222" s="132"/>
      <c r="MPS3222" s="132"/>
      <c r="MPT3222" s="132"/>
      <c r="MPU3222" s="132"/>
      <c r="MPV3222" s="132"/>
      <c r="MPW3222" s="132"/>
      <c r="MPX3222" s="132"/>
      <c r="MPY3222" s="132"/>
      <c r="MPZ3222" s="132"/>
      <c r="MQA3222" s="132"/>
      <c r="MQB3222" s="132"/>
      <c r="MQC3222" s="132"/>
      <c r="MQD3222" s="132"/>
      <c r="MQE3222" s="132"/>
      <c r="MQF3222" s="132"/>
      <c r="MQG3222" s="132"/>
      <c r="MQH3222" s="132"/>
      <c r="MQI3222" s="132"/>
      <c r="MQJ3222" s="132"/>
      <c r="MQK3222" s="132"/>
      <c r="MQL3222" s="132"/>
      <c r="MQM3222" s="132"/>
      <c r="MQN3222" s="132"/>
      <c r="MQO3222" s="132"/>
      <c r="MQP3222" s="132"/>
      <c r="MQQ3222" s="132"/>
      <c r="MQR3222" s="132"/>
      <c r="MQS3222" s="132"/>
      <c r="MQT3222" s="132"/>
      <c r="MQU3222" s="132"/>
      <c r="MQV3222" s="132"/>
      <c r="MQW3222" s="132"/>
      <c r="MQX3222" s="132"/>
      <c r="MQY3222" s="132"/>
      <c r="MQZ3222" s="132"/>
      <c r="MRA3222" s="132"/>
      <c r="MRB3222" s="132"/>
      <c r="MRC3222" s="132"/>
      <c r="MRD3222" s="132"/>
      <c r="MRE3222" s="132"/>
      <c r="MRF3222" s="132"/>
      <c r="MRG3222" s="132"/>
      <c r="MRH3222" s="132"/>
      <c r="MRI3222" s="132"/>
      <c r="MRJ3222" s="132"/>
      <c r="MRK3222" s="132"/>
      <c r="MRL3222" s="132"/>
      <c r="MRM3222" s="132"/>
      <c r="MRN3222" s="132"/>
      <c r="MRO3222" s="132"/>
      <c r="MRP3222" s="132"/>
      <c r="MRQ3222" s="132"/>
      <c r="MRR3222" s="132"/>
      <c r="MRS3222" s="132"/>
      <c r="MRT3222" s="132"/>
      <c r="MRU3222" s="132"/>
      <c r="MRV3222" s="132"/>
      <c r="MRW3222" s="132"/>
      <c r="MRX3222" s="132"/>
      <c r="MRY3222" s="132"/>
      <c r="MRZ3222" s="132"/>
      <c r="MSA3222" s="132"/>
      <c r="MSB3222" s="132"/>
      <c r="MSC3222" s="132"/>
      <c r="MSD3222" s="132"/>
      <c r="MSE3222" s="132"/>
      <c r="MSF3222" s="132"/>
      <c r="MSG3222" s="132"/>
      <c r="MSH3222" s="132"/>
      <c r="MSI3222" s="132"/>
      <c r="MSJ3222" s="132"/>
      <c r="MSK3222" s="132"/>
      <c r="MSL3222" s="132"/>
      <c r="MSM3222" s="132"/>
      <c r="MSN3222" s="132"/>
      <c r="MSO3222" s="132"/>
      <c r="MSP3222" s="132"/>
      <c r="MSQ3222" s="132"/>
      <c r="MSR3222" s="132"/>
      <c r="MSS3222" s="132"/>
      <c r="MST3222" s="132"/>
      <c r="MSU3222" s="132"/>
      <c r="MSV3222" s="132"/>
      <c r="MSW3222" s="132"/>
      <c r="MSX3222" s="132"/>
      <c r="MSY3222" s="132"/>
      <c r="MSZ3222" s="132"/>
      <c r="MTA3222" s="132"/>
      <c r="MTB3222" s="132"/>
      <c r="MTC3222" s="132"/>
      <c r="MTD3222" s="132"/>
      <c r="MTE3222" s="132"/>
      <c r="MTF3222" s="132"/>
      <c r="MTG3222" s="132"/>
      <c r="MTH3222" s="132"/>
      <c r="MTI3222" s="132"/>
      <c r="MTJ3222" s="132"/>
      <c r="MTK3222" s="132"/>
      <c r="MTL3222" s="132"/>
      <c r="MTM3222" s="132"/>
      <c r="MTN3222" s="132"/>
      <c r="MTO3222" s="132"/>
      <c r="MTP3222" s="132"/>
      <c r="MTQ3222" s="132"/>
      <c r="MTR3222" s="132"/>
      <c r="MTS3222" s="132"/>
      <c r="MTT3222" s="132"/>
      <c r="MTU3222" s="132"/>
      <c r="MTV3222" s="132"/>
      <c r="MTW3222" s="132"/>
      <c r="MTX3222" s="132"/>
      <c r="MTY3222" s="132"/>
      <c r="MTZ3222" s="132"/>
      <c r="MUA3222" s="132"/>
      <c r="MUB3222" s="132"/>
      <c r="MUC3222" s="132"/>
      <c r="MUD3222" s="132"/>
      <c r="MUE3222" s="132"/>
      <c r="MUF3222" s="132"/>
      <c r="MUG3222" s="132"/>
      <c r="MUH3222" s="132"/>
      <c r="MUI3222" s="132"/>
      <c r="MUJ3222" s="132"/>
      <c r="MUK3222" s="132"/>
      <c r="MUL3222" s="132"/>
      <c r="MUM3222" s="132"/>
      <c r="MUN3222" s="132"/>
      <c r="MUO3222" s="132"/>
      <c r="MUP3222" s="132"/>
      <c r="MUQ3222" s="132"/>
      <c r="MUR3222" s="132"/>
      <c r="MUS3222" s="132"/>
      <c r="MUT3222" s="132"/>
      <c r="MUU3222" s="132"/>
      <c r="MUV3222" s="132"/>
      <c r="MUW3222" s="132"/>
      <c r="MUX3222" s="132"/>
      <c r="MUY3222" s="132"/>
      <c r="MUZ3222" s="132"/>
      <c r="MVA3222" s="132"/>
      <c r="MVB3222" s="132"/>
      <c r="MVC3222" s="132"/>
      <c r="MVD3222" s="132"/>
      <c r="MVE3222" s="132"/>
      <c r="MVF3222" s="132"/>
      <c r="MVG3222" s="132"/>
      <c r="MVH3222" s="132"/>
      <c r="MVI3222" s="132"/>
      <c r="MVJ3222" s="132"/>
      <c r="MVK3222" s="132"/>
      <c r="MVL3222" s="132"/>
      <c r="MVM3222" s="132"/>
      <c r="MVN3222" s="132"/>
      <c r="MVO3222" s="132"/>
      <c r="MVP3222" s="132"/>
      <c r="MVQ3222" s="132"/>
      <c r="MVR3222" s="132"/>
      <c r="MVS3222" s="132"/>
      <c r="MVT3222" s="132"/>
      <c r="MVU3222" s="132"/>
      <c r="MVV3222" s="132"/>
      <c r="MVW3222" s="132"/>
      <c r="MVX3222" s="132"/>
      <c r="MVY3222" s="132"/>
      <c r="MVZ3222" s="132"/>
      <c r="MWA3222" s="132"/>
      <c r="MWB3222" s="132"/>
      <c r="MWC3222" s="132"/>
      <c r="MWD3222" s="132"/>
      <c r="MWE3222" s="132"/>
      <c r="MWF3222" s="132"/>
      <c r="MWG3222" s="132"/>
      <c r="MWH3222" s="132"/>
      <c r="MWI3222" s="132"/>
      <c r="MWJ3222" s="132"/>
      <c r="MWK3222" s="132"/>
      <c r="MWL3222" s="132"/>
      <c r="MWM3222" s="132"/>
      <c r="MWN3222" s="132"/>
      <c r="MWO3222" s="132"/>
      <c r="MWP3222" s="132"/>
      <c r="MWQ3222" s="132"/>
      <c r="MWR3222" s="132"/>
      <c r="MWS3222" s="132"/>
      <c r="MWT3222" s="132"/>
      <c r="MWU3222" s="132"/>
      <c r="MWV3222" s="132"/>
      <c r="MWW3222" s="132"/>
      <c r="MWX3222" s="132"/>
      <c r="MWY3222" s="132"/>
      <c r="MWZ3222" s="132"/>
      <c r="MXA3222" s="132"/>
      <c r="MXB3222" s="132"/>
      <c r="MXC3222" s="132"/>
      <c r="MXD3222" s="132"/>
      <c r="MXE3222" s="132"/>
      <c r="MXF3222" s="132"/>
      <c r="MXG3222" s="132"/>
      <c r="MXH3222" s="132"/>
      <c r="MXI3222" s="132"/>
      <c r="MXJ3222" s="132"/>
      <c r="MXK3222" s="132"/>
      <c r="MXL3222" s="132"/>
      <c r="MXM3222" s="132"/>
      <c r="MXN3222" s="132"/>
      <c r="MXO3222" s="132"/>
      <c r="MXP3222" s="132"/>
      <c r="MXQ3222" s="132"/>
      <c r="MXR3222" s="132"/>
      <c r="MXS3222" s="132"/>
      <c r="MXT3222" s="132"/>
      <c r="MXU3222" s="132"/>
      <c r="MXV3222" s="132"/>
      <c r="MXW3222" s="132"/>
      <c r="MXX3222" s="132"/>
      <c r="MXY3222" s="132"/>
      <c r="MXZ3222" s="132"/>
      <c r="MYA3222" s="132"/>
      <c r="MYB3222" s="132"/>
      <c r="MYC3222" s="132"/>
      <c r="MYD3222" s="132"/>
      <c r="MYE3222" s="132"/>
      <c r="MYF3222" s="132"/>
      <c r="MYG3222" s="132"/>
      <c r="MYH3222" s="132"/>
      <c r="MYI3222" s="132"/>
      <c r="MYJ3222" s="132"/>
      <c r="MYK3222" s="132"/>
      <c r="MYL3222" s="132"/>
      <c r="MYM3222" s="132"/>
      <c r="MYN3222" s="132"/>
      <c r="MYO3222" s="132"/>
      <c r="MYP3222" s="132"/>
      <c r="MYQ3222" s="132"/>
      <c r="MYR3222" s="132"/>
      <c r="MYS3222" s="132"/>
      <c r="MYT3222" s="132"/>
      <c r="MYU3222" s="132"/>
      <c r="MYV3222" s="132"/>
      <c r="MYW3222" s="132"/>
      <c r="MYX3222" s="132"/>
      <c r="MYY3222" s="132"/>
      <c r="MYZ3222" s="132"/>
      <c r="MZA3222" s="132"/>
      <c r="MZB3222" s="132"/>
      <c r="MZC3222" s="132"/>
      <c r="MZD3222" s="132"/>
      <c r="MZE3222" s="132"/>
      <c r="MZF3222" s="132"/>
      <c r="MZG3222" s="132"/>
      <c r="MZH3222" s="132"/>
      <c r="MZI3222" s="132"/>
      <c r="MZJ3222" s="132"/>
      <c r="MZK3222" s="132"/>
      <c r="MZL3222" s="132"/>
      <c r="MZM3222" s="132"/>
      <c r="MZN3222" s="132"/>
      <c r="MZO3222" s="132"/>
      <c r="MZP3222" s="132"/>
      <c r="MZQ3222" s="132"/>
      <c r="MZR3222" s="132"/>
      <c r="MZS3222" s="132"/>
      <c r="MZT3222" s="132"/>
      <c r="MZU3222" s="132"/>
      <c r="MZV3222" s="132"/>
      <c r="MZW3222" s="132"/>
      <c r="MZX3222" s="132"/>
      <c r="MZY3222" s="132"/>
      <c r="MZZ3222" s="132"/>
      <c r="NAA3222" s="132"/>
      <c r="NAB3222" s="132"/>
      <c r="NAC3222" s="132"/>
      <c r="NAD3222" s="132"/>
      <c r="NAE3222" s="132"/>
      <c r="NAF3222" s="132"/>
      <c r="NAG3222" s="132"/>
      <c r="NAH3222" s="132"/>
      <c r="NAI3222" s="132"/>
      <c r="NAJ3222" s="132"/>
      <c r="NAK3222" s="132"/>
      <c r="NAL3222" s="132"/>
      <c r="NAM3222" s="132"/>
      <c r="NAN3222" s="132"/>
      <c r="NAO3222" s="132"/>
      <c r="NAP3222" s="132"/>
      <c r="NAQ3222" s="132"/>
      <c r="NAR3222" s="132"/>
      <c r="NAS3222" s="132"/>
      <c r="NAT3222" s="132"/>
      <c r="NAU3222" s="132"/>
      <c r="NAV3222" s="132"/>
      <c r="NAW3222" s="132"/>
      <c r="NAX3222" s="132"/>
      <c r="NAY3222" s="132"/>
      <c r="NAZ3222" s="132"/>
      <c r="NBA3222" s="132"/>
      <c r="NBB3222" s="132"/>
      <c r="NBC3222" s="132"/>
      <c r="NBD3222" s="132"/>
      <c r="NBE3222" s="132"/>
      <c r="NBF3222" s="132"/>
      <c r="NBG3222" s="132"/>
      <c r="NBH3222" s="132"/>
      <c r="NBI3222" s="132"/>
      <c r="NBJ3222" s="132"/>
      <c r="NBK3222" s="132"/>
      <c r="NBL3222" s="132"/>
      <c r="NBM3222" s="132"/>
      <c r="NBN3222" s="132"/>
      <c r="NBO3222" s="132"/>
      <c r="NBP3222" s="132"/>
      <c r="NBQ3222" s="132"/>
      <c r="NBR3222" s="132"/>
      <c r="NBS3222" s="132"/>
      <c r="NBT3222" s="132"/>
      <c r="NBU3222" s="132"/>
      <c r="NBV3222" s="132"/>
      <c r="NBW3222" s="132"/>
      <c r="NBX3222" s="132"/>
      <c r="NBY3222" s="132"/>
      <c r="NBZ3222" s="132"/>
      <c r="NCA3222" s="132"/>
      <c r="NCB3222" s="132"/>
      <c r="NCC3222" s="132"/>
      <c r="NCD3222" s="132"/>
      <c r="NCE3222" s="132"/>
      <c r="NCF3222" s="132"/>
      <c r="NCG3222" s="132"/>
      <c r="NCH3222" s="132"/>
      <c r="NCI3222" s="132"/>
      <c r="NCJ3222" s="132"/>
      <c r="NCK3222" s="132"/>
      <c r="NCL3222" s="132"/>
      <c r="NCM3222" s="132"/>
      <c r="NCN3222" s="132"/>
      <c r="NCO3222" s="132"/>
      <c r="NCP3222" s="132"/>
      <c r="NCQ3222" s="132"/>
      <c r="NCR3222" s="132"/>
      <c r="NCS3222" s="132"/>
      <c r="NCT3222" s="132"/>
      <c r="NCU3222" s="132"/>
      <c r="NCV3222" s="132"/>
      <c r="NCW3222" s="132"/>
      <c r="NCX3222" s="132"/>
      <c r="NCY3222" s="132"/>
      <c r="NCZ3222" s="132"/>
      <c r="NDA3222" s="132"/>
      <c r="NDB3222" s="132"/>
      <c r="NDC3222" s="132"/>
      <c r="NDD3222" s="132"/>
      <c r="NDE3222" s="132"/>
      <c r="NDF3222" s="132"/>
      <c r="NDG3222" s="132"/>
      <c r="NDH3222" s="132"/>
      <c r="NDI3222" s="132"/>
      <c r="NDJ3222" s="132"/>
      <c r="NDK3222" s="132"/>
      <c r="NDL3222" s="132"/>
      <c r="NDM3222" s="132"/>
      <c r="NDN3222" s="132"/>
      <c r="NDO3222" s="132"/>
      <c r="NDP3222" s="132"/>
      <c r="NDQ3222" s="132"/>
      <c r="NDR3222" s="132"/>
      <c r="NDS3222" s="132"/>
      <c r="NDT3222" s="132"/>
      <c r="NDU3222" s="132"/>
      <c r="NDV3222" s="132"/>
      <c r="NDW3222" s="132"/>
      <c r="NDX3222" s="132"/>
      <c r="NDY3222" s="132"/>
      <c r="NDZ3222" s="132"/>
      <c r="NEA3222" s="132"/>
      <c r="NEB3222" s="132"/>
      <c r="NEC3222" s="132"/>
      <c r="NED3222" s="132"/>
      <c r="NEE3222" s="132"/>
      <c r="NEF3222" s="132"/>
      <c r="NEG3222" s="132"/>
      <c r="NEH3222" s="132"/>
      <c r="NEI3222" s="132"/>
      <c r="NEJ3222" s="132"/>
      <c r="NEK3222" s="132"/>
      <c r="NEL3222" s="132"/>
      <c r="NEM3222" s="132"/>
      <c r="NEN3222" s="132"/>
      <c r="NEO3222" s="132"/>
      <c r="NEP3222" s="132"/>
      <c r="NEQ3222" s="132"/>
      <c r="NER3222" s="132"/>
      <c r="NES3222" s="132"/>
      <c r="NET3222" s="132"/>
      <c r="NEU3222" s="132"/>
      <c r="NEV3222" s="132"/>
      <c r="NEW3222" s="132"/>
      <c r="NEX3222" s="132"/>
      <c r="NEY3222" s="132"/>
      <c r="NEZ3222" s="132"/>
      <c r="NFA3222" s="132"/>
      <c r="NFB3222" s="132"/>
      <c r="NFC3222" s="132"/>
      <c r="NFD3222" s="132"/>
      <c r="NFE3222" s="132"/>
      <c r="NFF3222" s="132"/>
      <c r="NFG3222" s="132"/>
      <c r="NFH3222" s="132"/>
      <c r="NFI3222" s="132"/>
      <c r="NFJ3222" s="132"/>
      <c r="NFK3222" s="132"/>
      <c r="NFL3222" s="132"/>
      <c r="NFM3222" s="132"/>
      <c r="NFN3222" s="132"/>
      <c r="NFO3222" s="132"/>
      <c r="NFP3222" s="132"/>
      <c r="NFQ3222" s="132"/>
      <c r="NFR3222" s="132"/>
      <c r="NFS3222" s="132"/>
      <c r="NFT3222" s="132"/>
      <c r="NFU3222" s="132"/>
      <c r="NFV3222" s="132"/>
      <c r="NFW3222" s="132"/>
      <c r="NFX3222" s="132"/>
      <c r="NFY3222" s="132"/>
      <c r="NFZ3222" s="132"/>
      <c r="NGA3222" s="132"/>
      <c r="NGB3222" s="132"/>
      <c r="NGC3222" s="132"/>
      <c r="NGD3222" s="132"/>
      <c r="NGE3222" s="132"/>
      <c r="NGF3222" s="132"/>
      <c r="NGG3222" s="132"/>
      <c r="NGH3222" s="132"/>
      <c r="NGI3222" s="132"/>
      <c r="NGJ3222" s="132"/>
      <c r="NGK3222" s="132"/>
      <c r="NGL3222" s="132"/>
      <c r="NGM3222" s="132"/>
      <c r="NGN3222" s="132"/>
      <c r="NGO3222" s="132"/>
      <c r="NGP3222" s="132"/>
      <c r="NGQ3222" s="132"/>
      <c r="NGR3222" s="132"/>
      <c r="NGS3222" s="132"/>
      <c r="NGT3222" s="132"/>
      <c r="NGU3222" s="132"/>
      <c r="NGV3222" s="132"/>
      <c r="NGW3222" s="132"/>
      <c r="NGX3222" s="132"/>
      <c r="NGY3222" s="132"/>
      <c r="NGZ3222" s="132"/>
      <c r="NHA3222" s="132"/>
      <c r="NHB3222" s="132"/>
      <c r="NHC3222" s="132"/>
      <c r="NHD3222" s="132"/>
      <c r="NHE3222" s="132"/>
      <c r="NHF3222" s="132"/>
      <c r="NHG3222" s="132"/>
      <c r="NHH3222" s="132"/>
      <c r="NHI3222" s="132"/>
      <c r="NHJ3222" s="132"/>
      <c r="NHK3222" s="132"/>
      <c r="NHL3222" s="132"/>
      <c r="NHM3222" s="132"/>
      <c r="NHN3222" s="132"/>
      <c r="NHO3222" s="132"/>
      <c r="NHP3222" s="132"/>
      <c r="NHQ3222" s="132"/>
      <c r="NHR3222" s="132"/>
      <c r="NHS3222" s="132"/>
      <c r="NHT3222" s="132"/>
      <c r="NHU3222" s="132"/>
      <c r="NHV3222" s="132"/>
      <c r="NHW3222" s="132"/>
      <c r="NHX3222" s="132"/>
      <c r="NHY3222" s="132"/>
      <c r="NHZ3222" s="132"/>
      <c r="NIA3222" s="132"/>
      <c r="NIB3222" s="132"/>
      <c r="NIC3222" s="132"/>
      <c r="NID3222" s="132"/>
      <c r="NIE3222" s="132"/>
      <c r="NIF3222" s="132"/>
      <c r="NIG3222" s="132"/>
      <c r="NIH3222" s="132"/>
      <c r="NII3222" s="132"/>
      <c r="NIJ3222" s="132"/>
      <c r="NIK3222" s="132"/>
      <c r="NIL3222" s="132"/>
      <c r="NIM3222" s="132"/>
      <c r="NIN3222" s="132"/>
      <c r="NIO3222" s="132"/>
      <c r="NIP3222" s="132"/>
      <c r="NIQ3222" s="132"/>
      <c r="NIR3222" s="132"/>
      <c r="NIS3222" s="132"/>
      <c r="NIT3222" s="132"/>
      <c r="NIU3222" s="132"/>
      <c r="NIV3222" s="132"/>
      <c r="NIW3222" s="132"/>
      <c r="NIX3222" s="132"/>
      <c r="NIY3222" s="132"/>
      <c r="NIZ3222" s="132"/>
      <c r="NJA3222" s="132"/>
      <c r="NJB3222" s="132"/>
      <c r="NJC3222" s="132"/>
      <c r="NJD3222" s="132"/>
      <c r="NJE3222" s="132"/>
      <c r="NJF3222" s="132"/>
      <c r="NJG3222" s="132"/>
      <c r="NJH3222" s="132"/>
      <c r="NJI3222" s="132"/>
      <c r="NJJ3222" s="132"/>
      <c r="NJK3222" s="132"/>
      <c r="NJL3222" s="132"/>
      <c r="NJM3222" s="132"/>
      <c r="NJN3222" s="132"/>
      <c r="NJO3222" s="132"/>
      <c r="NJP3222" s="132"/>
      <c r="NJQ3222" s="132"/>
      <c r="NJR3222" s="132"/>
      <c r="NJS3222" s="132"/>
      <c r="NJT3222" s="132"/>
      <c r="NJU3222" s="132"/>
      <c r="NJV3222" s="132"/>
      <c r="NJW3222" s="132"/>
      <c r="NJX3222" s="132"/>
      <c r="NJY3222" s="132"/>
      <c r="NJZ3222" s="132"/>
      <c r="NKA3222" s="132"/>
      <c r="NKB3222" s="132"/>
      <c r="NKC3222" s="132"/>
      <c r="NKD3222" s="132"/>
      <c r="NKE3222" s="132"/>
      <c r="NKF3222" s="132"/>
      <c r="NKG3222" s="132"/>
      <c r="NKH3222" s="132"/>
      <c r="NKI3222" s="132"/>
      <c r="NKJ3222" s="132"/>
      <c r="NKK3222" s="132"/>
      <c r="NKL3222" s="132"/>
      <c r="NKM3222" s="132"/>
      <c r="NKN3222" s="132"/>
      <c r="NKO3222" s="132"/>
      <c r="NKP3222" s="132"/>
      <c r="NKQ3222" s="132"/>
      <c r="NKR3222" s="132"/>
      <c r="NKS3222" s="132"/>
      <c r="NKT3222" s="132"/>
      <c r="NKU3222" s="132"/>
      <c r="NKV3222" s="132"/>
      <c r="NKW3222" s="132"/>
      <c r="NKX3222" s="132"/>
      <c r="NKY3222" s="132"/>
      <c r="NKZ3222" s="132"/>
      <c r="NLA3222" s="132"/>
      <c r="NLB3222" s="132"/>
      <c r="NLC3222" s="132"/>
      <c r="NLD3222" s="132"/>
      <c r="NLE3222" s="132"/>
      <c r="NLF3222" s="132"/>
      <c r="NLG3222" s="132"/>
      <c r="NLH3222" s="132"/>
      <c r="NLI3222" s="132"/>
      <c r="NLJ3222" s="132"/>
      <c r="NLK3222" s="132"/>
      <c r="NLL3222" s="132"/>
      <c r="NLM3222" s="132"/>
      <c r="NLN3222" s="132"/>
      <c r="NLO3222" s="132"/>
      <c r="NLP3222" s="132"/>
      <c r="NLQ3222" s="132"/>
      <c r="NLR3222" s="132"/>
      <c r="NLS3222" s="132"/>
      <c r="NLT3222" s="132"/>
      <c r="NLU3222" s="132"/>
      <c r="NLV3222" s="132"/>
      <c r="NLW3222" s="132"/>
      <c r="NLX3222" s="132"/>
      <c r="NLY3222" s="132"/>
      <c r="NLZ3222" s="132"/>
      <c r="NMA3222" s="132"/>
      <c r="NMB3222" s="132"/>
      <c r="NMC3222" s="132"/>
      <c r="NMD3222" s="132"/>
      <c r="NME3222" s="132"/>
      <c r="NMF3222" s="132"/>
      <c r="NMG3222" s="132"/>
      <c r="NMH3222" s="132"/>
      <c r="NMI3222" s="132"/>
      <c r="NMJ3222" s="132"/>
      <c r="NMK3222" s="132"/>
      <c r="NML3222" s="132"/>
      <c r="NMM3222" s="132"/>
      <c r="NMN3222" s="132"/>
      <c r="NMO3222" s="132"/>
      <c r="NMP3222" s="132"/>
      <c r="NMQ3222" s="132"/>
      <c r="NMR3222" s="132"/>
      <c r="NMS3222" s="132"/>
      <c r="NMT3222" s="132"/>
      <c r="NMU3222" s="132"/>
      <c r="NMV3222" s="132"/>
      <c r="NMW3222" s="132"/>
      <c r="NMX3222" s="132"/>
      <c r="NMY3222" s="132"/>
      <c r="NMZ3222" s="132"/>
      <c r="NNA3222" s="132"/>
      <c r="NNB3222" s="132"/>
      <c r="NNC3222" s="132"/>
      <c r="NND3222" s="132"/>
      <c r="NNE3222" s="132"/>
      <c r="NNF3222" s="132"/>
      <c r="NNG3222" s="132"/>
      <c r="NNH3222" s="132"/>
      <c r="NNI3222" s="132"/>
      <c r="NNJ3222" s="132"/>
      <c r="NNK3222" s="132"/>
      <c r="NNL3222" s="132"/>
      <c r="NNM3222" s="132"/>
      <c r="NNN3222" s="132"/>
      <c r="NNO3222" s="132"/>
      <c r="NNP3222" s="132"/>
      <c r="NNQ3222" s="132"/>
      <c r="NNR3222" s="132"/>
      <c r="NNS3222" s="132"/>
      <c r="NNT3222" s="132"/>
      <c r="NNU3222" s="132"/>
      <c r="NNV3222" s="132"/>
      <c r="NNW3222" s="132"/>
      <c r="NNX3222" s="132"/>
      <c r="NNY3222" s="132"/>
      <c r="NNZ3222" s="132"/>
      <c r="NOA3222" s="132"/>
      <c r="NOB3222" s="132"/>
      <c r="NOC3222" s="132"/>
      <c r="NOD3222" s="132"/>
      <c r="NOE3222" s="132"/>
      <c r="NOF3222" s="132"/>
      <c r="NOG3222" s="132"/>
      <c r="NOH3222" s="132"/>
      <c r="NOI3222" s="132"/>
      <c r="NOJ3222" s="132"/>
      <c r="NOK3222" s="132"/>
      <c r="NOL3222" s="132"/>
      <c r="NOM3222" s="132"/>
      <c r="NON3222" s="132"/>
      <c r="NOO3222" s="132"/>
      <c r="NOP3222" s="132"/>
      <c r="NOQ3222" s="132"/>
      <c r="NOR3222" s="132"/>
      <c r="NOS3222" s="132"/>
      <c r="NOT3222" s="132"/>
      <c r="NOU3222" s="132"/>
      <c r="NOV3222" s="132"/>
      <c r="NOW3222" s="132"/>
      <c r="NOX3222" s="132"/>
      <c r="NOY3222" s="132"/>
      <c r="NOZ3222" s="132"/>
      <c r="NPA3222" s="132"/>
      <c r="NPB3222" s="132"/>
      <c r="NPC3222" s="132"/>
      <c r="NPD3222" s="132"/>
      <c r="NPE3222" s="132"/>
      <c r="NPF3222" s="132"/>
      <c r="NPG3222" s="132"/>
      <c r="NPH3222" s="132"/>
      <c r="NPI3222" s="132"/>
      <c r="NPJ3222" s="132"/>
      <c r="NPK3222" s="132"/>
      <c r="NPL3222" s="132"/>
      <c r="NPM3222" s="132"/>
      <c r="NPN3222" s="132"/>
      <c r="NPO3222" s="132"/>
      <c r="NPP3222" s="132"/>
      <c r="NPQ3222" s="132"/>
      <c r="NPR3222" s="132"/>
      <c r="NPS3222" s="132"/>
      <c r="NPT3222" s="132"/>
      <c r="NPU3222" s="132"/>
      <c r="NPV3222" s="132"/>
      <c r="NPW3222" s="132"/>
      <c r="NPX3222" s="132"/>
      <c r="NPY3222" s="132"/>
      <c r="NPZ3222" s="132"/>
      <c r="NQA3222" s="132"/>
      <c r="NQB3222" s="132"/>
      <c r="NQC3222" s="132"/>
      <c r="NQD3222" s="132"/>
      <c r="NQE3222" s="132"/>
      <c r="NQF3222" s="132"/>
      <c r="NQG3222" s="132"/>
      <c r="NQH3222" s="132"/>
      <c r="NQI3222" s="132"/>
      <c r="NQJ3222" s="132"/>
      <c r="NQK3222" s="132"/>
      <c r="NQL3222" s="132"/>
      <c r="NQM3222" s="132"/>
      <c r="NQN3222" s="132"/>
      <c r="NQO3222" s="132"/>
      <c r="NQP3222" s="132"/>
      <c r="NQQ3222" s="132"/>
      <c r="NQR3222" s="132"/>
      <c r="NQS3222" s="132"/>
      <c r="NQT3222" s="132"/>
      <c r="NQU3222" s="132"/>
      <c r="NQV3222" s="132"/>
      <c r="NQW3222" s="132"/>
      <c r="NQX3222" s="132"/>
      <c r="NQY3222" s="132"/>
      <c r="NQZ3222" s="132"/>
      <c r="NRA3222" s="132"/>
      <c r="NRB3222" s="132"/>
      <c r="NRC3222" s="132"/>
      <c r="NRD3222" s="132"/>
      <c r="NRE3222" s="132"/>
      <c r="NRF3222" s="132"/>
      <c r="NRG3222" s="132"/>
      <c r="NRH3222" s="132"/>
      <c r="NRI3222" s="132"/>
      <c r="NRJ3222" s="132"/>
      <c r="NRK3222" s="132"/>
      <c r="NRL3222" s="132"/>
      <c r="NRM3222" s="132"/>
      <c r="NRN3222" s="132"/>
      <c r="NRO3222" s="132"/>
      <c r="NRP3222" s="132"/>
      <c r="NRQ3222" s="132"/>
      <c r="NRR3222" s="132"/>
      <c r="NRS3222" s="132"/>
      <c r="NRT3222" s="132"/>
      <c r="NRU3222" s="132"/>
      <c r="NRV3222" s="132"/>
      <c r="NRW3222" s="132"/>
      <c r="NRX3222" s="132"/>
      <c r="NRY3222" s="132"/>
      <c r="NRZ3222" s="132"/>
      <c r="NSA3222" s="132"/>
      <c r="NSB3222" s="132"/>
      <c r="NSC3222" s="132"/>
      <c r="NSD3222" s="132"/>
      <c r="NSE3222" s="132"/>
      <c r="NSF3222" s="132"/>
      <c r="NSG3222" s="132"/>
      <c r="NSH3222" s="132"/>
      <c r="NSI3222" s="132"/>
      <c r="NSJ3222" s="132"/>
      <c r="NSK3222" s="132"/>
      <c r="NSL3222" s="132"/>
      <c r="NSM3222" s="132"/>
      <c r="NSN3222" s="132"/>
      <c r="NSO3222" s="132"/>
      <c r="NSP3222" s="132"/>
      <c r="NSQ3222" s="132"/>
      <c r="NSR3222" s="132"/>
      <c r="NSS3222" s="132"/>
      <c r="NST3222" s="132"/>
      <c r="NSU3222" s="132"/>
      <c r="NSV3222" s="132"/>
      <c r="NSW3222" s="132"/>
      <c r="NSX3222" s="132"/>
      <c r="NSY3222" s="132"/>
      <c r="NSZ3222" s="132"/>
      <c r="NTA3222" s="132"/>
      <c r="NTB3222" s="132"/>
      <c r="NTC3222" s="132"/>
      <c r="NTD3222" s="132"/>
      <c r="NTE3222" s="132"/>
      <c r="NTF3222" s="132"/>
      <c r="NTG3222" s="132"/>
      <c r="NTH3222" s="132"/>
      <c r="NTI3222" s="132"/>
      <c r="NTJ3222" s="132"/>
      <c r="NTK3222" s="132"/>
      <c r="NTL3222" s="132"/>
      <c r="NTM3222" s="132"/>
      <c r="NTN3222" s="132"/>
      <c r="NTO3222" s="132"/>
      <c r="NTP3222" s="132"/>
      <c r="NTQ3222" s="132"/>
      <c r="NTR3222" s="132"/>
      <c r="NTS3222" s="132"/>
      <c r="NTT3222" s="132"/>
      <c r="NTU3222" s="132"/>
      <c r="NTV3222" s="132"/>
      <c r="NTW3222" s="132"/>
      <c r="NTX3222" s="132"/>
      <c r="NTY3222" s="132"/>
      <c r="NTZ3222" s="132"/>
      <c r="NUA3222" s="132"/>
      <c r="NUB3222" s="132"/>
      <c r="NUC3222" s="132"/>
      <c r="NUD3222" s="132"/>
      <c r="NUE3222" s="132"/>
      <c r="NUF3222" s="132"/>
      <c r="NUG3222" s="132"/>
      <c r="NUH3222" s="132"/>
      <c r="NUI3222" s="132"/>
      <c r="NUJ3222" s="132"/>
      <c r="NUK3222" s="132"/>
      <c r="NUL3222" s="132"/>
      <c r="NUM3222" s="132"/>
      <c r="NUN3222" s="132"/>
      <c r="NUO3222" s="132"/>
      <c r="NUP3222" s="132"/>
      <c r="NUQ3222" s="132"/>
      <c r="NUR3222" s="132"/>
      <c r="NUS3222" s="132"/>
      <c r="NUT3222" s="132"/>
      <c r="NUU3222" s="132"/>
      <c r="NUV3222" s="132"/>
      <c r="NUW3222" s="132"/>
      <c r="NUX3222" s="132"/>
      <c r="NUY3222" s="132"/>
      <c r="NUZ3222" s="132"/>
      <c r="NVA3222" s="132"/>
      <c r="NVB3222" s="132"/>
      <c r="NVC3222" s="132"/>
      <c r="NVD3222" s="132"/>
      <c r="NVE3222" s="132"/>
      <c r="NVF3222" s="132"/>
      <c r="NVG3222" s="132"/>
      <c r="NVH3222" s="132"/>
      <c r="NVI3222" s="132"/>
      <c r="NVJ3222" s="132"/>
      <c r="NVK3222" s="132"/>
      <c r="NVL3222" s="132"/>
      <c r="NVM3222" s="132"/>
      <c r="NVN3222" s="132"/>
      <c r="NVO3222" s="132"/>
      <c r="NVP3222" s="132"/>
      <c r="NVQ3222" s="132"/>
      <c r="NVR3222" s="132"/>
      <c r="NVS3222" s="132"/>
      <c r="NVT3222" s="132"/>
      <c r="NVU3222" s="132"/>
      <c r="NVV3222" s="132"/>
      <c r="NVW3222" s="132"/>
      <c r="NVX3222" s="132"/>
      <c r="NVY3222" s="132"/>
      <c r="NVZ3222" s="132"/>
      <c r="NWA3222" s="132"/>
      <c r="NWB3222" s="132"/>
      <c r="NWC3222" s="132"/>
      <c r="NWD3222" s="132"/>
      <c r="NWE3222" s="132"/>
      <c r="NWF3222" s="132"/>
      <c r="NWG3222" s="132"/>
      <c r="NWH3222" s="132"/>
      <c r="NWI3222" s="132"/>
      <c r="NWJ3222" s="132"/>
      <c r="NWK3222" s="132"/>
      <c r="NWL3222" s="132"/>
      <c r="NWM3222" s="132"/>
      <c r="NWN3222" s="132"/>
      <c r="NWO3222" s="132"/>
      <c r="NWP3222" s="132"/>
      <c r="NWQ3222" s="132"/>
      <c r="NWR3222" s="132"/>
      <c r="NWS3222" s="132"/>
      <c r="NWT3222" s="132"/>
      <c r="NWU3222" s="132"/>
      <c r="NWV3222" s="132"/>
      <c r="NWW3222" s="132"/>
      <c r="NWX3222" s="132"/>
      <c r="NWY3222" s="132"/>
      <c r="NWZ3222" s="132"/>
      <c r="NXA3222" s="132"/>
      <c r="NXB3222" s="132"/>
      <c r="NXC3222" s="132"/>
      <c r="NXD3222" s="132"/>
      <c r="NXE3222" s="132"/>
      <c r="NXF3222" s="132"/>
      <c r="NXG3222" s="132"/>
      <c r="NXH3222" s="132"/>
      <c r="NXI3222" s="132"/>
      <c r="NXJ3222" s="132"/>
      <c r="NXK3222" s="132"/>
      <c r="NXL3222" s="132"/>
      <c r="NXM3222" s="132"/>
      <c r="NXN3222" s="132"/>
      <c r="NXO3222" s="132"/>
      <c r="NXP3222" s="132"/>
      <c r="NXQ3222" s="132"/>
      <c r="NXR3222" s="132"/>
      <c r="NXS3222" s="132"/>
      <c r="NXT3222" s="132"/>
      <c r="NXU3222" s="132"/>
      <c r="NXV3222" s="132"/>
      <c r="NXW3222" s="132"/>
      <c r="NXX3222" s="132"/>
      <c r="NXY3222" s="132"/>
      <c r="NXZ3222" s="132"/>
      <c r="NYA3222" s="132"/>
      <c r="NYB3222" s="132"/>
      <c r="NYC3222" s="132"/>
      <c r="NYD3222" s="132"/>
      <c r="NYE3222" s="132"/>
      <c r="NYF3222" s="132"/>
      <c r="NYG3222" s="132"/>
      <c r="NYH3222" s="132"/>
      <c r="NYI3222" s="132"/>
      <c r="NYJ3222" s="132"/>
      <c r="NYK3222" s="132"/>
      <c r="NYL3222" s="132"/>
      <c r="NYM3222" s="132"/>
      <c r="NYN3222" s="132"/>
      <c r="NYO3222" s="132"/>
      <c r="NYP3222" s="132"/>
      <c r="NYQ3222" s="132"/>
      <c r="NYR3222" s="132"/>
      <c r="NYS3222" s="132"/>
      <c r="NYT3222" s="132"/>
      <c r="NYU3222" s="132"/>
      <c r="NYV3222" s="132"/>
      <c r="NYW3222" s="132"/>
      <c r="NYX3222" s="132"/>
      <c r="NYY3222" s="132"/>
      <c r="NYZ3222" s="132"/>
      <c r="NZA3222" s="132"/>
      <c r="NZB3222" s="132"/>
      <c r="NZC3222" s="132"/>
      <c r="NZD3222" s="132"/>
      <c r="NZE3222" s="132"/>
      <c r="NZF3222" s="132"/>
      <c r="NZG3222" s="132"/>
      <c r="NZH3222" s="132"/>
      <c r="NZI3222" s="132"/>
      <c r="NZJ3222" s="132"/>
      <c r="NZK3222" s="132"/>
      <c r="NZL3222" s="132"/>
      <c r="NZM3222" s="132"/>
      <c r="NZN3222" s="132"/>
      <c r="NZO3222" s="132"/>
      <c r="NZP3222" s="132"/>
      <c r="NZQ3222" s="132"/>
      <c r="NZR3222" s="132"/>
      <c r="NZS3222" s="132"/>
      <c r="NZT3222" s="132"/>
      <c r="NZU3222" s="132"/>
      <c r="NZV3222" s="132"/>
      <c r="NZW3222" s="132"/>
      <c r="NZX3222" s="132"/>
      <c r="NZY3222" s="132"/>
      <c r="NZZ3222" s="132"/>
      <c r="OAA3222" s="132"/>
      <c r="OAB3222" s="132"/>
      <c r="OAC3222" s="132"/>
      <c r="OAD3222" s="132"/>
      <c r="OAE3222" s="132"/>
      <c r="OAF3222" s="132"/>
      <c r="OAG3222" s="132"/>
      <c r="OAH3222" s="132"/>
      <c r="OAI3222" s="132"/>
      <c r="OAJ3222" s="132"/>
      <c r="OAK3222" s="132"/>
      <c r="OAL3222" s="132"/>
      <c r="OAM3222" s="132"/>
      <c r="OAN3222" s="132"/>
      <c r="OAO3222" s="132"/>
      <c r="OAP3222" s="132"/>
      <c r="OAQ3222" s="132"/>
      <c r="OAR3222" s="132"/>
      <c r="OAS3222" s="132"/>
      <c r="OAT3222" s="132"/>
      <c r="OAU3222" s="132"/>
      <c r="OAV3222" s="132"/>
      <c r="OAW3222" s="132"/>
      <c r="OAX3222" s="132"/>
      <c r="OAY3222" s="132"/>
      <c r="OAZ3222" s="132"/>
      <c r="OBA3222" s="132"/>
      <c r="OBB3222" s="132"/>
      <c r="OBC3222" s="132"/>
      <c r="OBD3222" s="132"/>
      <c r="OBE3222" s="132"/>
      <c r="OBF3222" s="132"/>
      <c r="OBG3222" s="132"/>
      <c r="OBH3222" s="132"/>
      <c r="OBI3222" s="132"/>
      <c r="OBJ3222" s="132"/>
      <c r="OBK3222" s="132"/>
      <c r="OBL3222" s="132"/>
      <c r="OBM3222" s="132"/>
      <c r="OBN3222" s="132"/>
      <c r="OBO3222" s="132"/>
      <c r="OBP3222" s="132"/>
      <c r="OBQ3222" s="132"/>
      <c r="OBR3222" s="132"/>
      <c r="OBS3222" s="132"/>
      <c r="OBT3222" s="132"/>
      <c r="OBU3222" s="132"/>
      <c r="OBV3222" s="132"/>
      <c r="OBW3222" s="132"/>
      <c r="OBX3222" s="132"/>
      <c r="OBY3222" s="132"/>
      <c r="OBZ3222" s="132"/>
      <c r="OCA3222" s="132"/>
      <c r="OCB3222" s="132"/>
      <c r="OCC3222" s="132"/>
      <c r="OCD3222" s="132"/>
      <c r="OCE3222" s="132"/>
      <c r="OCF3222" s="132"/>
      <c r="OCG3222" s="132"/>
      <c r="OCH3222" s="132"/>
      <c r="OCI3222" s="132"/>
      <c r="OCJ3222" s="132"/>
      <c r="OCK3222" s="132"/>
      <c r="OCL3222" s="132"/>
      <c r="OCM3222" s="132"/>
      <c r="OCN3222" s="132"/>
      <c r="OCO3222" s="132"/>
      <c r="OCP3222" s="132"/>
      <c r="OCQ3222" s="132"/>
      <c r="OCR3222" s="132"/>
      <c r="OCS3222" s="132"/>
      <c r="OCT3222" s="132"/>
      <c r="OCU3222" s="132"/>
      <c r="OCV3222" s="132"/>
      <c r="OCW3222" s="132"/>
      <c r="OCX3222" s="132"/>
      <c r="OCY3222" s="132"/>
      <c r="OCZ3222" s="132"/>
      <c r="ODA3222" s="132"/>
      <c r="ODB3222" s="132"/>
      <c r="ODC3222" s="132"/>
      <c r="ODD3222" s="132"/>
      <c r="ODE3222" s="132"/>
      <c r="ODF3222" s="132"/>
      <c r="ODG3222" s="132"/>
      <c r="ODH3222" s="132"/>
      <c r="ODI3222" s="132"/>
      <c r="ODJ3222" s="132"/>
      <c r="ODK3222" s="132"/>
      <c r="ODL3222" s="132"/>
      <c r="ODM3222" s="132"/>
      <c r="ODN3222" s="132"/>
      <c r="ODO3222" s="132"/>
      <c r="ODP3222" s="132"/>
      <c r="ODQ3222" s="132"/>
      <c r="ODR3222" s="132"/>
      <c r="ODS3222" s="132"/>
      <c r="ODT3222" s="132"/>
      <c r="ODU3222" s="132"/>
      <c r="ODV3222" s="132"/>
      <c r="ODW3222" s="132"/>
      <c r="ODX3222" s="132"/>
      <c r="ODY3222" s="132"/>
      <c r="ODZ3222" s="132"/>
      <c r="OEA3222" s="132"/>
      <c r="OEB3222" s="132"/>
      <c r="OEC3222" s="132"/>
      <c r="OED3222" s="132"/>
      <c r="OEE3222" s="132"/>
      <c r="OEF3222" s="132"/>
      <c r="OEG3222" s="132"/>
      <c r="OEH3222" s="132"/>
      <c r="OEI3222" s="132"/>
      <c r="OEJ3222" s="132"/>
      <c r="OEK3222" s="132"/>
      <c r="OEL3222" s="132"/>
      <c r="OEM3222" s="132"/>
      <c r="OEN3222" s="132"/>
      <c r="OEO3222" s="132"/>
      <c r="OEP3222" s="132"/>
      <c r="OEQ3222" s="132"/>
      <c r="OER3222" s="132"/>
      <c r="OES3222" s="132"/>
      <c r="OET3222" s="132"/>
      <c r="OEU3222" s="132"/>
      <c r="OEV3222" s="132"/>
      <c r="OEW3222" s="132"/>
      <c r="OEX3222" s="132"/>
      <c r="OEY3222" s="132"/>
      <c r="OEZ3222" s="132"/>
      <c r="OFA3222" s="132"/>
      <c r="OFB3222" s="132"/>
      <c r="OFC3222" s="132"/>
      <c r="OFD3222" s="132"/>
      <c r="OFE3222" s="132"/>
      <c r="OFF3222" s="132"/>
      <c r="OFG3222" s="132"/>
      <c r="OFH3222" s="132"/>
      <c r="OFI3222" s="132"/>
      <c r="OFJ3222" s="132"/>
      <c r="OFK3222" s="132"/>
      <c r="OFL3222" s="132"/>
      <c r="OFM3222" s="132"/>
      <c r="OFN3222" s="132"/>
      <c r="OFO3222" s="132"/>
      <c r="OFP3222" s="132"/>
      <c r="OFQ3222" s="132"/>
      <c r="OFR3222" s="132"/>
      <c r="OFS3222" s="132"/>
      <c r="OFT3222" s="132"/>
      <c r="OFU3222" s="132"/>
      <c r="OFV3222" s="132"/>
      <c r="OFW3222" s="132"/>
      <c r="OFX3222" s="132"/>
      <c r="OFY3222" s="132"/>
      <c r="OFZ3222" s="132"/>
      <c r="OGA3222" s="132"/>
      <c r="OGB3222" s="132"/>
      <c r="OGC3222" s="132"/>
      <c r="OGD3222" s="132"/>
      <c r="OGE3222" s="132"/>
      <c r="OGF3222" s="132"/>
      <c r="OGG3222" s="132"/>
      <c r="OGH3222" s="132"/>
      <c r="OGI3222" s="132"/>
      <c r="OGJ3222" s="132"/>
      <c r="OGK3222" s="132"/>
      <c r="OGL3222" s="132"/>
      <c r="OGM3222" s="132"/>
      <c r="OGN3222" s="132"/>
      <c r="OGO3222" s="132"/>
      <c r="OGP3222" s="132"/>
      <c r="OGQ3222" s="132"/>
      <c r="OGR3222" s="132"/>
      <c r="OGS3222" s="132"/>
      <c r="OGT3222" s="132"/>
      <c r="OGU3222" s="132"/>
      <c r="OGV3222" s="132"/>
      <c r="OGW3222" s="132"/>
      <c r="OGX3222" s="132"/>
      <c r="OGY3222" s="132"/>
      <c r="OGZ3222" s="132"/>
      <c r="OHA3222" s="132"/>
      <c r="OHB3222" s="132"/>
      <c r="OHC3222" s="132"/>
      <c r="OHD3222" s="132"/>
      <c r="OHE3222" s="132"/>
      <c r="OHF3222" s="132"/>
      <c r="OHG3222" s="132"/>
      <c r="OHH3222" s="132"/>
      <c r="OHI3222" s="132"/>
      <c r="OHJ3222" s="132"/>
      <c r="OHK3222" s="132"/>
      <c r="OHL3222" s="132"/>
      <c r="OHM3222" s="132"/>
      <c r="OHN3222" s="132"/>
      <c r="OHO3222" s="132"/>
      <c r="OHP3222" s="132"/>
      <c r="OHQ3222" s="132"/>
      <c r="OHR3222" s="132"/>
      <c r="OHS3222" s="132"/>
      <c r="OHT3222" s="132"/>
      <c r="OHU3222" s="132"/>
      <c r="OHV3222" s="132"/>
      <c r="OHW3222" s="132"/>
      <c r="OHX3222" s="132"/>
      <c r="OHY3222" s="132"/>
      <c r="OHZ3222" s="132"/>
      <c r="OIA3222" s="132"/>
      <c r="OIB3222" s="132"/>
      <c r="OIC3222" s="132"/>
      <c r="OID3222" s="132"/>
      <c r="OIE3222" s="132"/>
      <c r="OIF3222" s="132"/>
      <c r="OIG3222" s="132"/>
      <c r="OIH3222" s="132"/>
      <c r="OII3222" s="132"/>
      <c r="OIJ3222" s="132"/>
      <c r="OIK3222" s="132"/>
      <c r="OIL3222" s="132"/>
      <c r="OIM3222" s="132"/>
      <c r="OIN3222" s="132"/>
      <c r="OIO3222" s="132"/>
      <c r="OIP3222" s="132"/>
      <c r="OIQ3222" s="132"/>
      <c r="OIR3222" s="132"/>
      <c r="OIS3222" s="132"/>
      <c r="OIT3222" s="132"/>
      <c r="OIU3222" s="132"/>
      <c r="OIV3222" s="132"/>
      <c r="OIW3222" s="132"/>
      <c r="OIX3222" s="132"/>
      <c r="OIY3222" s="132"/>
      <c r="OIZ3222" s="132"/>
      <c r="OJA3222" s="132"/>
      <c r="OJB3222" s="132"/>
      <c r="OJC3222" s="132"/>
      <c r="OJD3222" s="132"/>
      <c r="OJE3222" s="132"/>
      <c r="OJF3222" s="132"/>
      <c r="OJG3222" s="132"/>
      <c r="OJH3222" s="132"/>
      <c r="OJI3222" s="132"/>
      <c r="OJJ3222" s="132"/>
      <c r="OJK3222" s="132"/>
      <c r="OJL3222" s="132"/>
      <c r="OJM3222" s="132"/>
      <c r="OJN3222" s="132"/>
      <c r="OJO3222" s="132"/>
      <c r="OJP3222" s="132"/>
      <c r="OJQ3222" s="132"/>
      <c r="OJR3222" s="132"/>
      <c r="OJS3222" s="132"/>
      <c r="OJT3222" s="132"/>
      <c r="OJU3222" s="132"/>
      <c r="OJV3222" s="132"/>
      <c r="OJW3222" s="132"/>
      <c r="OJX3222" s="132"/>
      <c r="OJY3222" s="132"/>
      <c r="OJZ3222" s="132"/>
      <c r="OKA3222" s="132"/>
      <c r="OKB3222" s="132"/>
      <c r="OKC3222" s="132"/>
      <c r="OKD3222" s="132"/>
      <c r="OKE3222" s="132"/>
      <c r="OKF3222" s="132"/>
      <c r="OKG3222" s="132"/>
      <c r="OKH3222" s="132"/>
      <c r="OKI3222" s="132"/>
      <c r="OKJ3222" s="132"/>
      <c r="OKK3222" s="132"/>
      <c r="OKL3222" s="132"/>
      <c r="OKM3222" s="132"/>
      <c r="OKN3222" s="132"/>
      <c r="OKO3222" s="132"/>
      <c r="OKP3222" s="132"/>
      <c r="OKQ3222" s="132"/>
      <c r="OKR3222" s="132"/>
      <c r="OKS3222" s="132"/>
      <c r="OKT3222" s="132"/>
      <c r="OKU3222" s="132"/>
      <c r="OKV3222" s="132"/>
      <c r="OKW3222" s="132"/>
      <c r="OKX3222" s="132"/>
      <c r="OKY3222" s="132"/>
      <c r="OKZ3222" s="132"/>
      <c r="OLA3222" s="132"/>
      <c r="OLB3222" s="132"/>
      <c r="OLC3222" s="132"/>
      <c r="OLD3222" s="132"/>
      <c r="OLE3222" s="132"/>
      <c r="OLF3222" s="132"/>
      <c r="OLG3222" s="132"/>
      <c r="OLH3222" s="132"/>
      <c r="OLI3222" s="132"/>
      <c r="OLJ3222" s="132"/>
      <c r="OLK3222" s="132"/>
      <c r="OLL3222" s="132"/>
      <c r="OLM3222" s="132"/>
      <c r="OLN3222" s="132"/>
      <c r="OLO3222" s="132"/>
      <c r="OLP3222" s="132"/>
      <c r="OLQ3222" s="132"/>
      <c r="OLR3222" s="132"/>
      <c r="OLS3222" s="132"/>
      <c r="OLT3222" s="132"/>
      <c r="OLU3222" s="132"/>
      <c r="OLV3222" s="132"/>
      <c r="OLW3222" s="132"/>
      <c r="OLX3222" s="132"/>
      <c r="OLY3222" s="132"/>
      <c r="OLZ3222" s="132"/>
      <c r="OMA3222" s="132"/>
      <c r="OMB3222" s="132"/>
      <c r="OMC3222" s="132"/>
      <c r="OMD3222" s="132"/>
      <c r="OME3222" s="132"/>
      <c r="OMF3222" s="132"/>
      <c r="OMG3222" s="132"/>
      <c r="OMH3222" s="132"/>
      <c r="OMI3222" s="132"/>
      <c r="OMJ3222" s="132"/>
      <c r="OMK3222" s="132"/>
      <c r="OML3222" s="132"/>
      <c r="OMM3222" s="132"/>
      <c r="OMN3222" s="132"/>
      <c r="OMO3222" s="132"/>
      <c r="OMP3222" s="132"/>
      <c r="OMQ3222" s="132"/>
      <c r="OMR3222" s="132"/>
      <c r="OMS3222" s="132"/>
      <c r="OMT3222" s="132"/>
      <c r="OMU3222" s="132"/>
      <c r="OMV3222" s="132"/>
      <c r="OMW3222" s="132"/>
      <c r="OMX3222" s="132"/>
      <c r="OMY3222" s="132"/>
      <c r="OMZ3222" s="132"/>
      <c r="ONA3222" s="132"/>
      <c r="ONB3222" s="132"/>
      <c r="ONC3222" s="132"/>
      <c r="OND3222" s="132"/>
      <c r="ONE3222" s="132"/>
      <c r="ONF3222" s="132"/>
      <c r="ONG3222" s="132"/>
      <c r="ONH3222" s="132"/>
      <c r="ONI3222" s="132"/>
      <c r="ONJ3222" s="132"/>
      <c r="ONK3222" s="132"/>
      <c r="ONL3222" s="132"/>
      <c r="ONM3222" s="132"/>
      <c r="ONN3222" s="132"/>
      <c r="ONO3222" s="132"/>
      <c r="ONP3222" s="132"/>
      <c r="ONQ3222" s="132"/>
      <c r="ONR3222" s="132"/>
      <c r="ONS3222" s="132"/>
      <c r="ONT3222" s="132"/>
      <c r="ONU3222" s="132"/>
      <c r="ONV3222" s="132"/>
      <c r="ONW3222" s="132"/>
      <c r="ONX3222" s="132"/>
      <c r="ONY3222" s="132"/>
      <c r="ONZ3222" s="132"/>
      <c r="OOA3222" s="132"/>
      <c r="OOB3222" s="132"/>
      <c r="OOC3222" s="132"/>
      <c r="OOD3222" s="132"/>
      <c r="OOE3222" s="132"/>
      <c r="OOF3222" s="132"/>
      <c r="OOG3222" s="132"/>
      <c r="OOH3222" s="132"/>
      <c r="OOI3222" s="132"/>
      <c r="OOJ3222" s="132"/>
      <c r="OOK3222" s="132"/>
      <c r="OOL3222" s="132"/>
      <c r="OOM3222" s="132"/>
      <c r="OON3222" s="132"/>
      <c r="OOO3222" s="132"/>
      <c r="OOP3222" s="132"/>
      <c r="OOQ3222" s="132"/>
      <c r="OOR3222" s="132"/>
      <c r="OOS3222" s="132"/>
      <c r="OOT3222" s="132"/>
      <c r="OOU3222" s="132"/>
      <c r="OOV3222" s="132"/>
      <c r="OOW3222" s="132"/>
      <c r="OOX3222" s="132"/>
      <c r="OOY3222" s="132"/>
      <c r="OOZ3222" s="132"/>
      <c r="OPA3222" s="132"/>
      <c r="OPB3222" s="132"/>
      <c r="OPC3222" s="132"/>
      <c r="OPD3222" s="132"/>
      <c r="OPE3222" s="132"/>
      <c r="OPF3222" s="132"/>
      <c r="OPG3222" s="132"/>
      <c r="OPH3222" s="132"/>
      <c r="OPI3222" s="132"/>
      <c r="OPJ3222" s="132"/>
      <c r="OPK3222" s="132"/>
      <c r="OPL3222" s="132"/>
      <c r="OPM3222" s="132"/>
      <c r="OPN3222" s="132"/>
      <c r="OPO3222" s="132"/>
      <c r="OPP3222" s="132"/>
      <c r="OPQ3222" s="132"/>
      <c r="OPR3222" s="132"/>
      <c r="OPS3222" s="132"/>
      <c r="OPT3222" s="132"/>
      <c r="OPU3222" s="132"/>
      <c r="OPV3222" s="132"/>
      <c r="OPW3222" s="132"/>
      <c r="OPX3222" s="132"/>
      <c r="OPY3222" s="132"/>
      <c r="OPZ3222" s="132"/>
      <c r="OQA3222" s="132"/>
      <c r="OQB3222" s="132"/>
      <c r="OQC3222" s="132"/>
      <c r="OQD3222" s="132"/>
      <c r="OQE3222" s="132"/>
      <c r="OQF3222" s="132"/>
      <c r="OQG3222" s="132"/>
      <c r="OQH3222" s="132"/>
      <c r="OQI3222" s="132"/>
      <c r="OQJ3222" s="132"/>
      <c r="OQK3222" s="132"/>
      <c r="OQL3222" s="132"/>
      <c r="OQM3222" s="132"/>
      <c r="OQN3222" s="132"/>
      <c r="OQO3222" s="132"/>
      <c r="OQP3222" s="132"/>
      <c r="OQQ3222" s="132"/>
      <c r="OQR3222" s="132"/>
      <c r="OQS3222" s="132"/>
      <c r="OQT3222" s="132"/>
      <c r="OQU3222" s="132"/>
      <c r="OQV3222" s="132"/>
      <c r="OQW3222" s="132"/>
      <c r="OQX3222" s="132"/>
      <c r="OQY3222" s="132"/>
      <c r="OQZ3222" s="132"/>
      <c r="ORA3222" s="132"/>
      <c r="ORB3222" s="132"/>
      <c r="ORC3222" s="132"/>
      <c r="ORD3222" s="132"/>
      <c r="ORE3222" s="132"/>
      <c r="ORF3222" s="132"/>
      <c r="ORG3222" s="132"/>
      <c r="ORH3222" s="132"/>
      <c r="ORI3222" s="132"/>
      <c r="ORJ3222" s="132"/>
      <c r="ORK3222" s="132"/>
      <c r="ORL3222" s="132"/>
      <c r="ORM3222" s="132"/>
      <c r="ORN3222" s="132"/>
      <c r="ORO3222" s="132"/>
      <c r="ORP3222" s="132"/>
      <c r="ORQ3222" s="132"/>
      <c r="ORR3222" s="132"/>
      <c r="ORS3222" s="132"/>
      <c r="ORT3222" s="132"/>
      <c r="ORU3222" s="132"/>
      <c r="ORV3222" s="132"/>
      <c r="ORW3222" s="132"/>
      <c r="ORX3222" s="132"/>
      <c r="ORY3222" s="132"/>
      <c r="ORZ3222" s="132"/>
      <c r="OSA3222" s="132"/>
      <c r="OSB3222" s="132"/>
      <c r="OSC3222" s="132"/>
      <c r="OSD3222" s="132"/>
      <c r="OSE3222" s="132"/>
      <c r="OSF3222" s="132"/>
      <c r="OSG3222" s="132"/>
      <c r="OSH3222" s="132"/>
      <c r="OSI3222" s="132"/>
      <c r="OSJ3222" s="132"/>
      <c r="OSK3222" s="132"/>
      <c r="OSL3222" s="132"/>
      <c r="OSM3222" s="132"/>
      <c r="OSN3222" s="132"/>
      <c r="OSO3222" s="132"/>
      <c r="OSP3222" s="132"/>
      <c r="OSQ3222" s="132"/>
      <c r="OSR3222" s="132"/>
      <c r="OSS3222" s="132"/>
      <c r="OST3222" s="132"/>
      <c r="OSU3222" s="132"/>
      <c r="OSV3222" s="132"/>
      <c r="OSW3222" s="132"/>
      <c r="OSX3222" s="132"/>
      <c r="OSY3222" s="132"/>
      <c r="OSZ3222" s="132"/>
      <c r="OTA3222" s="132"/>
      <c r="OTB3222" s="132"/>
      <c r="OTC3222" s="132"/>
      <c r="OTD3222" s="132"/>
      <c r="OTE3222" s="132"/>
      <c r="OTF3222" s="132"/>
      <c r="OTG3222" s="132"/>
      <c r="OTH3222" s="132"/>
      <c r="OTI3222" s="132"/>
      <c r="OTJ3222" s="132"/>
      <c r="OTK3222" s="132"/>
      <c r="OTL3222" s="132"/>
      <c r="OTM3222" s="132"/>
      <c r="OTN3222" s="132"/>
      <c r="OTO3222" s="132"/>
      <c r="OTP3222" s="132"/>
      <c r="OTQ3222" s="132"/>
      <c r="OTR3222" s="132"/>
      <c r="OTS3222" s="132"/>
      <c r="OTT3222" s="132"/>
      <c r="OTU3222" s="132"/>
      <c r="OTV3222" s="132"/>
      <c r="OTW3222" s="132"/>
      <c r="OTX3222" s="132"/>
      <c r="OTY3222" s="132"/>
      <c r="OTZ3222" s="132"/>
      <c r="OUA3222" s="132"/>
      <c r="OUB3222" s="132"/>
      <c r="OUC3222" s="132"/>
      <c r="OUD3222" s="132"/>
      <c r="OUE3222" s="132"/>
      <c r="OUF3222" s="132"/>
      <c r="OUG3222" s="132"/>
      <c r="OUH3222" s="132"/>
      <c r="OUI3222" s="132"/>
      <c r="OUJ3222" s="132"/>
      <c r="OUK3222" s="132"/>
      <c r="OUL3222" s="132"/>
      <c r="OUM3222" s="132"/>
      <c r="OUN3222" s="132"/>
      <c r="OUO3222" s="132"/>
      <c r="OUP3222" s="132"/>
      <c r="OUQ3222" s="132"/>
      <c r="OUR3222" s="132"/>
      <c r="OUS3222" s="132"/>
      <c r="OUT3222" s="132"/>
      <c r="OUU3222" s="132"/>
      <c r="OUV3222" s="132"/>
      <c r="OUW3222" s="132"/>
      <c r="OUX3222" s="132"/>
      <c r="OUY3222" s="132"/>
      <c r="OUZ3222" s="132"/>
      <c r="OVA3222" s="132"/>
      <c r="OVB3222" s="132"/>
      <c r="OVC3222" s="132"/>
      <c r="OVD3222" s="132"/>
      <c r="OVE3222" s="132"/>
      <c r="OVF3222" s="132"/>
      <c r="OVG3222" s="132"/>
      <c r="OVH3222" s="132"/>
      <c r="OVI3222" s="132"/>
      <c r="OVJ3222" s="132"/>
      <c r="OVK3222" s="132"/>
      <c r="OVL3222" s="132"/>
      <c r="OVM3222" s="132"/>
      <c r="OVN3222" s="132"/>
      <c r="OVO3222" s="132"/>
      <c r="OVP3222" s="132"/>
      <c r="OVQ3222" s="132"/>
      <c r="OVR3222" s="132"/>
      <c r="OVS3222" s="132"/>
      <c r="OVT3222" s="132"/>
      <c r="OVU3222" s="132"/>
      <c r="OVV3222" s="132"/>
      <c r="OVW3222" s="132"/>
      <c r="OVX3222" s="132"/>
      <c r="OVY3222" s="132"/>
      <c r="OVZ3222" s="132"/>
      <c r="OWA3222" s="132"/>
      <c r="OWB3222" s="132"/>
      <c r="OWC3222" s="132"/>
      <c r="OWD3222" s="132"/>
      <c r="OWE3222" s="132"/>
      <c r="OWF3222" s="132"/>
      <c r="OWG3222" s="132"/>
      <c r="OWH3222" s="132"/>
      <c r="OWI3222" s="132"/>
      <c r="OWJ3222" s="132"/>
      <c r="OWK3222" s="132"/>
      <c r="OWL3222" s="132"/>
      <c r="OWM3222" s="132"/>
      <c r="OWN3222" s="132"/>
      <c r="OWO3222" s="132"/>
      <c r="OWP3222" s="132"/>
      <c r="OWQ3222" s="132"/>
      <c r="OWR3222" s="132"/>
      <c r="OWS3222" s="132"/>
      <c r="OWT3222" s="132"/>
      <c r="OWU3222" s="132"/>
      <c r="OWV3222" s="132"/>
      <c r="OWW3222" s="132"/>
      <c r="OWX3222" s="132"/>
      <c r="OWY3222" s="132"/>
      <c r="OWZ3222" s="132"/>
      <c r="OXA3222" s="132"/>
      <c r="OXB3222" s="132"/>
      <c r="OXC3222" s="132"/>
      <c r="OXD3222" s="132"/>
      <c r="OXE3222" s="132"/>
      <c r="OXF3222" s="132"/>
      <c r="OXG3222" s="132"/>
      <c r="OXH3222" s="132"/>
      <c r="OXI3222" s="132"/>
      <c r="OXJ3222" s="132"/>
      <c r="OXK3222" s="132"/>
      <c r="OXL3222" s="132"/>
      <c r="OXM3222" s="132"/>
      <c r="OXN3222" s="132"/>
      <c r="OXO3222" s="132"/>
      <c r="OXP3222" s="132"/>
      <c r="OXQ3222" s="132"/>
      <c r="OXR3222" s="132"/>
      <c r="OXS3222" s="132"/>
      <c r="OXT3222" s="132"/>
      <c r="OXU3222" s="132"/>
      <c r="OXV3222" s="132"/>
      <c r="OXW3222" s="132"/>
      <c r="OXX3222" s="132"/>
      <c r="OXY3222" s="132"/>
      <c r="OXZ3222" s="132"/>
      <c r="OYA3222" s="132"/>
      <c r="OYB3222" s="132"/>
      <c r="OYC3222" s="132"/>
      <c r="OYD3222" s="132"/>
      <c r="OYE3222" s="132"/>
      <c r="OYF3222" s="132"/>
      <c r="OYG3222" s="132"/>
      <c r="OYH3222" s="132"/>
      <c r="OYI3222" s="132"/>
      <c r="OYJ3222" s="132"/>
      <c r="OYK3222" s="132"/>
      <c r="OYL3222" s="132"/>
      <c r="OYM3222" s="132"/>
      <c r="OYN3222" s="132"/>
      <c r="OYO3222" s="132"/>
      <c r="OYP3222" s="132"/>
      <c r="OYQ3222" s="132"/>
      <c r="OYR3222" s="132"/>
      <c r="OYS3222" s="132"/>
      <c r="OYT3222" s="132"/>
      <c r="OYU3222" s="132"/>
      <c r="OYV3222" s="132"/>
      <c r="OYW3222" s="132"/>
      <c r="OYX3222" s="132"/>
      <c r="OYY3222" s="132"/>
      <c r="OYZ3222" s="132"/>
      <c r="OZA3222" s="132"/>
      <c r="OZB3222" s="132"/>
      <c r="OZC3222" s="132"/>
      <c r="OZD3222" s="132"/>
      <c r="OZE3222" s="132"/>
      <c r="OZF3222" s="132"/>
      <c r="OZG3222" s="132"/>
      <c r="OZH3222" s="132"/>
      <c r="OZI3222" s="132"/>
      <c r="OZJ3222" s="132"/>
      <c r="OZK3222" s="132"/>
      <c r="OZL3222" s="132"/>
      <c r="OZM3222" s="132"/>
      <c r="OZN3222" s="132"/>
      <c r="OZO3222" s="132"/>
      <c r="OZP3222" s="132"/>
      <c r="OZQ3222" s="132"/>
      <c r="OZR3222" s="132"/>
      <c r="OZS3222" s="132"/>
      <c r="OZT3222" s="132"/>
      <c r="OZU3222" s="132"/>
      <c r="OZV3222" s="132"/>
      <c r="OZW3222" s="132"/>
      <c r="OZX3222" s="132"/>
      <c r="OZY3222" s="132"/>
      <c r="OZZ3222" s="132"/>
      <c r="PAA3222" s="132"/>
      <c r="PAB3222" s="132"/>
      <c r="PAC3222" s="132"/>
      <c r="PAD3222" s="132"/>
      <c r="PAE3222" s="132"/>
      <c r="PAF3222" s="132"/>
      <c r="PAG3222" s="132"/>
      <c r="PAH3222" s="132"/>
      <c r="PAI3222" s="132"/>
      <c r="PAJ3222" s="132"/>
      <c r="PAK3222" s="132"/>
      <c r="PAL3222" s="132"/>
      <c r="PAM3222" s="132"/>
      <c r="PAN3222" s="132"/>
      <c r="PAO3222" s="132"/>
      <c r="PAP3222" s="132"/>
      <c r="PAQ3222" s="132"/>
      <c r="PAR3222" s="132"/>
      <c r="PAS3222" s="132"/>
      <c r="PAT3222" s="132"/>
      <c r="PAU3222" s="132"/>
      <c r="PAV3222" s="132"/>
      <c r="PAW3222" s="132"/>
      <c r="PAX3222" s="132"/>
      <c r="PAY3222" s="132"/>
      <c r="PAZ3222" s="132"/>
      <c r="PBA3222" s="132"/>
      <c r="PBB3222" s="132"/>
      <c r="PBC3222" s="132"/>
      <c r="PBD3222" s="132"/>
      <c r="PBE3222" s="132"/>
      <c r="PBF3222" s="132"/>
      <c r="PBG3222" s="132"/>
      <c r="PBH3222" s="132"/>
      <c r="PBI3222" s="132"/>
      <c r="PBJ3222" s="132"/>
      <c r="PBK3222" s="132"/>
      <c r="PBL3222" s="132"/>
      <c r="PBM3222" s="132"/>
      <c r="PBN3222" s="132"/>
      <c r="PBO3222" s="132"/>
      <c r="PBP3222" s="132"/>
      <c r="PBQ3222" s="132"/>
      <c r="PBR3222" s="132"/>
      <c r="PBS3222" s="132"/>
      <c r="PBT3222" s="132"/>
      <c r="PBU3222" s="132"/>
      <c r="PBV3222" s="132"/>
      <c r="PBW3222" s="132"/>
      <c r="PBX3222" s="132"/>
      <c r="PBY3222" s="132"/>
      <c r="PBZ3222" s="132"/>
      <c r="PCA3222" s="132"/>
      <c r="PCB3222" s="132"/>
      <c r="PCC3222" s="132"/>
      <c r="PCD3222" s="132"/>
      <c r="PCE3222" s="132"/>
      <c r="PCF3222" s="132"/>
      <c r="PCG3222" s="132"/>
      <c r="PCH3222" s="132"/>
      <c r="PCI3222" s="132"/>
      <c r="PCJ3222" s="132"/>
      <c r="PCK3222" s="132"/>
      <c r="PCL3222" s="132"/>
      <c r="PCM3222" s="132"/>
      <c r="PCN3222" s="132"/>
      <c r="PCO3222" s="132"/>
      <c r="PCP3222" s="132"/>
      <c r="PCQ3222" s="132"/>
      <c r="PCR3222" s="132"/>
      <c r="PCS3222" s="132"/>
      <c r="PCT3222" s="132"/>
      <c r="PCU3222" s="132"/>
      <c r="PCV3222" s="132"/>
      <c r="PCW3222" s="132"/>
      <c r="PCX3222" s="132"/>
      <c r="PCY3222" s="132"/>
      <c r="PCZ3222" s="132"/>
      <c r="PDA3222" s="132"/>
      <c r="PDB3222" s="132"/>
      <c r="PDC3222" s="132"/>
      <c r="PDD3222" s="132"/>
      <c r="PDE3222" s="132"/>
      <c r="PDF3222" s="132"/>
      <c r="PDG3222" s="132"/>
      <c r="PDH3222" s="132"/>
      <c r="PDI3222" s="132"/>
      <c r="PDJ3222" s="132"/>
      <c r="PDK3222" s="132"/>
      <c r="PDL3222" s="132"/>
      <c r="PDM3222" s="132"/>
      <c r="PDN3222" s="132"/>
      <c r="PDO3222" s="132"/>
      <c r="PDP3222" s="132"/>
      <c r="PDQ3222" s="132"/>
      <c r="PDR3222" s="132"/>
      <c r="PDS3222" s="132"/>
      <c r="PDT3222" s="132"/>
      <c r="PDU3222" s="132"/>
      <c r="PDV3222" s="132"/>
      <c r="PDW3222" s="132"/>
      <c r="PDX3222" s="132"/>
      <c r="PDY3222" s="132"/>
      <c r="PDZ3222" s="132"/>
      <c r="PEA3222" s="132"/>
      <c r="PEB3222" s="132"/>
      <c r="PEC3222" s="132"/>
      <c r="PED3222" s="132"/>
      <c r="PEE3222" s="132"/>
      <c r="PEF3222" s="132"/>
      <c r="PEG3222" s="132"/>
      <c r="PEH3222" s="132"/>
      <c r="PEI3222" s="132"/>
      <c r="PEJ3222" s="132"/>
      <c r="PEK3222" s="132"/>
      <c r="PEL3222" s="132"/>
      <c r="PEM3222" s="132"/>
      <c r="PEN3222" s="132"/>
      <c r="PEO3222" s="132"/>
      <c r="PEP3222" s="132"/>
      <c r="PEQ3222" s="132"/>
      <c r="PER3222" s="132"/>
      <c r="PES3222" s="132"/>
      <c r="PET3222" s="132"/>
      <c r="PEU3222" s="132"/>
      <c r="PEV3222" s="132"/>
      <c r="PEW3222" s="132"/>
      <c r="PEX3222" s="132"/>
      <c r="PEY3222" s="132"/>
      <c r="PEZ3222" s="132"/>
      <c r="PFA3222" s="132"/>
      <c r="PFB3222" s="132"/>
      <c r="PFC3222" s="132"/>
      <c r="PFD3222" s="132"/>
      <c r="PFE3222" s="132"/>
      <c r="PFF3222" s="132"/>
      <c r="PFG3222" s="132"/>
      <c r="PFH3222" s="132"/>
      <c r="PFI3222" s="132"/>
      <c r="PFJ3222" s="132"/>
      <c r="PFK3222" s="132"/>
      <c r="PFL3222" s="132"/>
      <c r="PFM3222" s="132"/>
      <c r="PFN3222" s="132"/>
      <c r="PFO3222" s="132"/>
      <c r="PFP3222" s="132"/>
      <c r="PFQ3222" s="132"/>
      <c r="PFR3222" s="132"/>
      <c r="PFS3222" s="132"/>
      <c r="PFT3222" s="132"/>
      <c r="PFU3222" s="132"/>
      <c r="PFV3222" s="132"/>
      <c r="PFW3222" s="132"/>
      <c r="PFX3222" s="132"/>
      <c r="PFY3222" s="132"/>
      <c r="PFZ3222" s="132"/>
      <c r="PGA3222" s="132"/>
      <c r="PGB3222" s="132"/>
      <c r="PGC3222" s="132"/>
      <c r="PGD3222" s="132"/>
      <c r="PGE3222" s="132"/>
      <c r="PGF3222" s="132"/>
      <c r="PGG3222" s="132"/>
      <c r="PGH3222" s="132"/>
      <c r="PGI3222" s="132"/>
      <c r="PGJ3222" s="132"/>
      <c r="PGK3222" s="132"/>
      <c r="PGL3222" s="132"/>
      <c r="PGM3222" s="132"/>
      <c r="PGN3222" s="132"/>
      <c r="PGO3222" s="132"/>
      <c r="PGP3222" s="132"/>
      <c r="PGQ3222" s="132"/>
      <c r="PGR3222" s="132"/>
      <c r="PGS3222" s="132"/>
      <c r="PGT3222" s="132"/>
      <c r="PGU3222" s="132"/>
      <c r="PGV3222" s="132"/>
      <c r="PGW3222" s="132"/>
      <c r="PGX3222" s="132"/>
      <c r="PGY3222" s="132"/>
      <c r="PGZ3222" s="132"/>
      <c r="PHA3222" s="132"/>
      <c r="PHB3222" s="132"/>
      <c r="PHC3222" s="132"/>
      <c r="PHD3222" s="132"/>
      <c r="PHE3222" s="132"/>
      <c r="PHF3222" s="132"/>
      <c r="PHG3222" s="132"/>
      <c r="PHH3222" s="132"/>
      <c r="PHI3222" s="132"/>
      <c r="PHJ3222" s="132"/>
      <c r="PHK3222" s="132"/>
      <c r="PHL3222" s="132"/>
      <c r="PHM3222" s="132"/>
      <c r="PHN3222" s="132"/>
      <c r="PHO3222" s="132"/>
      <c r="PHP3222" s="132"/>
      <c r="PHQ3222" s="132"/>
      <c r="PHR3222" s="132"/>
      <c r="PHS3222" s="132"/>
      <c r="PHT3222" s="132"/>
      <c r="PHU3222" s="132"/>
      <c r="PHV3222" s="132"/>
      <c r="PHW3222" s="132"/>
      <c r="PHX3222" s="132"/>
      <c r="PHY3222" s="132"/>
      <c r="PHZ3222" s="132"/>
      <c r="PIA3222" s="132"/>
      <c r="PIB3222" s="132"/>
      <c r="PIC3222" s="132"/>
      <c r="PID3222" s="132"/>
      <c r="PIE3222" s="132"/>
      <c r="PIF3222" s="132"/>
      <c r="PIG3222" s="132"/>
      <c r="PIH3222" s="132"/>
      <c r="PII3222" s="132"/>
      <c r="PIJ3222" s="132"/>
      <c r="PIK3222" s="132"/>
      <c r="PIL3222" s="132"/>
      <c r="PIM3222" s="132"/>
      <c r="PIN3222" s="132"/>
      <c r="PIO3222" s="132"/>
      <c r="PIP3222" s="132"/>
      <c r="PIQ3222" s="132"/>
      <c r="PIR3222" s="132"/>
      <c r="PIS3222" s="132"/>
      <c r="PIT3222" s="132"/>
      <c r="PIU3222" s="132"/>
      <c r="PIV3222" s="132"/>
      <c r="PIW3222" s="132"/>
      <c r="PIX3222" s="132"/>
      <c r="PIY3222" s="132"/>
      <c r="PIZ3222" s="132"/>
      <c r="PJA3222" s="132"/>
      <c r="PJB3222" s="132"/>
      <c r="PJC3222" s="132"/>
      <c r="PJD3222" s="132"/>
      <c r="PJE3222" s="132"/>
      <c r="PJF3222" s="132"/>
      <c r="PJG3222" s="132"/>
      <c r="PJH3222" s="132"/>
      <c r="PJI3222" s="132"/>
      <c r="PJJ3222" s="132"/>
      <c r="PJK3222" s="132"/>
      <c r="PJL3222" s="132"/>
      <c r="PJM3222" s="132"/>
      <c r="PJN3222" s="132"/>
      <c r="PJO3222" s="132"/>
      <c r="PJP3222" s="132"/>
      <c r="PJQ3222" s="132"/>
      <c r="PJR3222" s="132"/>
      <c r="PJS3222" s="132"/>
      <c r="PJT3222" s="132"/>
      <c r="PJU3222" s="132"/>
      <c r="PJV3222" s="132"/>
      <c r="PJW3222" s="132"/>
      <c r="PJX3222" s="132"/>
      <c r="PJY3222" s="132"/>
      <c r="PJZ3222" s="132"/>
      <c r="PKA3222" s="132"/>
      <c r="PKB3222" s="132"/>
      <c r="PKC3222" s="132"/>
      <c r="PKD3222" s="132"/>
      <c r="PKE3222" s="132"/>
      <c r="PKF3222" s="132"/>
      <c r="PKG3222" s="132"/>
      <c r="PKH3222" s="132"/>
      <c r="PKI3222" s="132"/>
      <c r="PKJ3222" s="132"/>
      <c r="PKK3222" s="132"/>
      <c r="PKL3222" s="132"/>
      <c r="PKM3222" s="132"/>
      <c r="PKN3222" s="132"/>
      <c r="PKO3222" s="132"/>
      <c r="PKP3222" s="132"/>
      <c r="PKQ3222" s="132"/>
      <c r="PKR3222" s="132"/>
      <c r="PKS3222" s="132"/>
      <c r="PKT3222" s="132"/>
      <c r="PKU3222" s="132"/>
      <c r="PKV3222" s="132"/>
      <c r="PKW3222" s="132"/>
      <c r="PKX3222" s="132"/>
      <c r="PKY3222" s="132"/>
      <c r="PKZ3222" s="132"/>
      <c r="PLA3222" s="132"/>
      <c r="PLB3222" s="132"/>
      <c r="PLC3222" s="132"/>
      <c r="PLD3222" s="132"/>
      <c r="PLE3222" s="132"/>
      <c r="PLF3222" s="132"/>
      <c r="PLG3222" s="132"/>
      <c r="PLH3222" s="132"/>
      <c r="PLI3222" s="132"/>
      <c r="PLJ3222" s="132"/>
      <c r="PLK3222" s="132"/>
      <c r="PLL3222" s="132"/>
      <c r="PLM3222" s="132"/>
      <c r="PLN3222" s="132"/>
      <c r="PLO3222" s="132"/>
      <c r="PLP3222" s="132"/>
      <c r="PLQ3222" s="132"/>
      <c r="PLR3222" s="132"/>
      <c r="PLS3222" s="132"/>
      <c r="PLT3222" s="132"/>
      <c r="PLU3222" s="132"/>
      <c r="PLV3222" s="132"/>
      <c r="PLW3222" s="132"/>
      <c r="PLX3222" s="132"/>
      <c r="PLY3222" s="132"/>
      <c r="PLZ3222" s="132"/>
      <c r="PMA3222" s="132"/>
      <c r="PMB3222" s="132"/>
      <c r="PMC3222" s="132"/>
      <c r="PMD3222" s="132"/>
      <c r="PME3222" s="132"/>
      <c r="PMF3222" s="132"/>
      <c r="PMG3222" s="132"/>
      <c r="PMH3222" s="132"/>
      <c r="PMI3222" s="132"/>
      <c r="PMJ3222" s="132"/>
      <c r="PMK3222" s="132"/>
      <c r="PML3222" s="132"/>
      <c r="PMM3222" s="132"/>
      <c r="PMN3222" s="132"/>
      <c r="PMO3222" s="132"/>
      <c r="PMP3222" s="132"/>
      <c r="PMQ3222" s="132"/>
      <c r="PMR3222" s="132"/>
      <c r="PMS3222" s="132"/>
      <c r="PMT3222" s="132"/>
      <c r="PMU3222" s="132"/>
      <c r="PMV3222" s="132"/>
      <c r="PMW3222" s="132"/>
      <c r="PMX3222" s="132"/>
      <c r="PMY3222" s="132"/>
      <c r="PMZ3222" s="132"/>
      <c r="PNA3222" s="132"/>
      <c r="PNB3222" s="132"/>
      <c r="PNC3222" s="132"/>
      <c r="PND3222" s="132"/>
      <c r="PNE3222" s="132"/>
      <c r="PNF3222" s="132"/>
      <c r="PNG3222" s="132"/>
      <c r="PNH3222" s="132"/>
      <c r="PNI3222" s="132"/>
      <c r="PNJ3222" s="132"/>
      <c r="PNK3222" s="132"/>
      <c r="PNL3222" s="132"/>
      <c r="PNM3222" s="132"/>
      <c r="PNN3222" s="132"/>
      <c r="PNO3222" s="132"/>
      <c r="PNP3222" s="132"/>
      <c r="PNQ3222" s="132"/>
      <c r="PNR3222" s="132"/>
      <c r="PNS3222" s="132"/>
      <c r="PNT3222" s="132"/>
      <c r="PNU3222" s="132"/>
      <c r="PNV3222" s="132"/>
      <c r="PNW3222" s="132"/>
      <c r="PNX3222" s="132"/>
      <c r="PNY3222" s="132"/>
      <c r="PNZ3222" s="132"/>
      <c r="POA3222" s="132"/>
      <c r="POB3222" s="132"/>
      <c r="POC3222" s="132"/>
      <c r="POD3222" s="132"/>
      <c r="POE3222" s="132"/>
      <c r="POF3222" s="132"/>
      <c r="POG3222" s="132"/>
      <c r="POH3222" s="132"/>
      <c r="POI3222" s="132"/>
      <c r="POJ3222" s="132"/>
      <c r="POK3222" s="132"/>
      <c r="POL3222" s="132"/>
      <c r="POM3222" s="132"/>
      <c r="PON3222" s="132"/>
      <c r="POO3222" s="132"/>
      <c r="POP3222" s="132"/>
      <c r="POQ3222" s="132"/>
      <c r="POR3222" s="132"/>
      <c r="POS3222" s="132"/>
      <c r="POT3222" s="132"/>
      <c r="POU3222" s="132"/>
      <c r="POV3222" s="132"/>
      <c r="POW3222" s="132"/>
      <c r="POX3222" s="132"/>
      <c r="POY3222" s="132"/>
      <c r="POZ3222" s="132"/>
      <c r="PPA3222" s="132"/>
      <c r="PPB3222" s="132"/>
      <c r="PPC3222" s="132"/>
      <c r="PPD3222" s="132"/>
      <c r="PPE3222" s="132"/>
      <c r="PPF3222" s="132"/>
      <c r="PPG3222" s="132"/>
      <c r="PPH3222" s="132"/>
      <c r="PPI3222" s="132"/>
      <c r="PPJ3222" s="132"/>
      <c r="PPK3222" s="132"/>
      <c r="PPL3222" s="132"/>
      <c r="PPM3222" s="132"/>
      <c r="PPN3222" s="132"/>
      <c r="PPO3222" s="132"/>
      <c r="PPP3222" s="132"/>
      <c r="PPQ3222" s="132"/>
      <c r="PPR3222" s="132"/>
      <c r="PPS3222" s="132"/>
      <c r="PPT3222" s="132"/>
      <c r="PPU3222" s="132"/>
      <c r="PPV3222" s="132"/>
      <c r="PPW3222" s="132"/>
      <c r="PPX3222" s="132"/>
      <c r="PPY3222" s="132"/>
      <c r="PPZ3222" s="132"/>
      <c r="PQA3222" s="132"/>
      <c r="PQB3222" s="132"/>
      <c r="PQC3222" s="132"/>
      <c r="PQD3222" s="132"/>
      <c r="PQE3222" s="132"/>
      <c r="PQF3222" s="132"/>
      <c r="PQG3222" s="132"/>
      <c r="PQH3222" s="132"/>
      <c r="PQI3222" s="132"/>
      <c r="PQJ3222" s="132"/>
      <c r="PQK3222" s="132"/>
      <c r="PQL3222" s="132"/>
      <c r="PQM3222" s="132"/>
      <c r="PQN3222" s="132"/>
      <c r="PQO3222" s="132"/>
      <c r="PQP3222" s="132"/>
      <c r="PQQ3222" s="132"/>
      <c r="PQR3222" s="132"/>
      <c r="PQS3222" s="132"/>
      <c r="PQT3222" s="132"/>
      <c r="PQU3222" s="132"/>
      <c r="PQV3222" s="132"/>
      <c r="PQW3222" s="132"/>
      <c r="PQX3222" s="132"/>
      <c r="PQY3222" s="132"/>
      <c r="PQZ3222" s="132"/>
      <c r="PRA3222" s="132"/>
      <c r="PRB3222" s="132"/>
      <c r="PRC3222" s="132"/>
      <c r="PRD3222" s="132"/>
      <c r="PRE3222" s="132"/>
      <c r="PRF3222" s="132"/>
      <c r="PRG3222" s="132"/>
      <c r="PRH3222" s="132"/>
      <c r="PRI3222" s="132"/>
      <c r="PRJ3222" s="132"/>
      <c r="PRK3222" s="132"/>
      <c r="PRL3222" s="132"/>
      <c r="PRM3222" s="132"/>
      <c r="PRN3222" s="132"/>
      <c r="PRO3222" s="132"/>
      <c r="PRP3222" s="132"/>
      <c r="PRQ3222" s="132"/>
      <c r="PRR3222" s="132"/>
      <c r="PRS3222" s="132"/>
      <c r="PRT3222" s="132"/>
      <c r="PRU3222" s="132"/>
      <c r="PRV3222" s="132"/>
      <c r="PRW3222" s="132"/>
      <c r="PRX3222" s="132"/>
      <c r="PRY3222" s="132"/>
      <c r="PRZ3222" s="132"/>
      <c r="PSA3222" s="132"/>
      <c r="PSB3222" s="132"/>
      <c r="PSC3222" s="132"/>
      <c r="PSD3222" s="132"/>
      <c r="PSE3222" s="132"/>
      <c r="PSF3222" s="132"/>
      <c r="PSG3222" s="132"/>
      <c r="PSH3222" s="132"/>
      <c r="PSI3222" s="132"/>
      <c r="PSJ3222" s="132"/>
      <c r="PSK3222" s="132"/>
      <c r="PSL3222" s="132"/>
      <c r="PSM3222" s="132"/>
      <c r="PSN3222" s="132"/>
      <c r="PSO3222" s="132"/>
      <c r="PSP3222" s="132"/>
      <c r="PSQ3222" s="132"/>
      <c r="PSR3222" s="132"/>
      <c r="PSS3222" s="132"/>
      <c r="PST3222" s="132"/>
      <c r="PSU3222" s="132"/>
      <c r="PSV3222" s="132"/>
      <c r="PSW3222" s="132"/>
      <c r="PSX3222" s="132"/>
      <c r="PSY3222" s="132"/>
      <c r="PSZ3222" s="132"/>
      <c r="PTA3222" s="132"/>
      <c r="PTB3222" s="132"/>
      <c r="PTC3222" s="132"/>
      <c r="PTD3222" s="132"/>
      <c r="PTE3222" s="132"/>
      <c r="PTF3222" s="132"/>
      <c r="PTG3222" s="132"/>
      <c r="PTH3222" s="132"/>
      <c r="PTI3222" s="132"/>
      <c r="PTJ3222" s="132"/>
      <c r="PTK3222" s="132"/>
      <c r="PTL3222" s="132"/>
      <c r="PTM3222" s="132"/>
      <c r="PTN3222" s="132"/>
      <c r="PTO3222" s="132"/>
      <c r="PTP3222" s="132"/>
      <c r="PTQ3222" s="132"/>
      <c r="PTR3222" s="132"/>
      <c r="PTS3222" s="132"/>
      <c r="PTT3222" s="132"/>
      <c r="PTU3222" s="132"/>
      <c r="PTV3222" s="132"/>
      <c r="PTW3222" s="132"/>
      <c r="PTX3222" s="132"/>
      <c r="PTY3222" s="132"/>
      <c r="PTZ3222" s="132"/>
      <c r="PUA3222" s="132"/>
      <c r="PUB3222" s="132"/>
      <c r="PUC3222" s="132"/>
      <c r="PUD3222" s="132"/>
      <c r="PUE3222" s="132"/>
      <c r="PUF3222" s="132"/>
      <c r="PUG3222" s="132"/>
      <c r="PUH3222" s="132"/>
      <c r="PUI3222" s="132"/>
      <c r="PUJ3222" s="132"/>
      <c r="PUK3222" s="132"/>
      <c r="PUL3222" s="132"/>
      <c r="PUM3222" s="132"/>
      <c r="PUN3222" s="132"/>
      <c r="PUO3222" s="132"/>
      <c r="PUP3222" s="132"/>
      <c r="PUQ3222" s="132"/>
      <c r="PUR3222" s="132"/>
      <c r="PUS3222" s="132"/>
      <c r="PUT3222" s="132"/>
      <c r="PUU3222" s="132"/>
      <c r="PUV3222" s="132"/>
      <c r="PUW3222" s="132"/>
      <c r="PUX3222" s="132"/>
      <c r="PUY3222" s="132"/>
      <c r="PUZ3222" s="132"/>
      <c r="PVA3222" s="132"/>
      <c r="PVB3222" s="132"/>
      <c r="PVC3222" s="132"/>
      <c r="PVD3222" s="132"/>
      <c r="PVE3222" s="132"/>
      <c r="PVF3222" s="132"/>
      <c r="PVG3222" s="132"/>
      <c r="PVH3222" s="132"/>
      <c r="PVI3222" s="132"/>
      <c r="PVJ3222" s="132"/>
      <c r="PVK3222" s="132"/>
      <c r="PVL3222" s="132"/>
      <c r="PVM3222" s="132"/>
      <c r="PVN3222" s="132"/>
      <c r="PVO3222" s="132"/>
      <c r="PVP3222" s="132"/>
      <c r="PVQ3222" s="132"/>
      <c r="PVR3222" s="132"/>
      <c r="PVS3222" s="132"/>
      <c r="PVT3222" s="132"/>
      <c r="PVU3222" s="132"/>
      <c r="PVV3222" s="132"/>
      <c r="PVW3222" s="132"/>
      <c r="PVX3222" s="132"/>
      <c r="PVY3222" s="132"/>
      <c r="PVZ3222" s="132"/>
      <c r="PWA3222" s="132"/>
      <c r="PWB3222" s="132"/>
      <c r="PWC3222" s="132"/>
      <c r="PWD3222" s="132"/>
      <c r="PWE3222" s="132"/>
      <c r="PWF3222" s="132"/>
      <c r="PWG3222" s="132"/>
      <c r="PWH3222" s="132"/>
      <c r="PWI3222" s="132"/>
      <c r="PWJ3222" s="132"/>
      <c r="PWK3222" s="132"/>
      <c r="PWL3222" s="132"/>
      <c r="PWM3222" s="132"/>
      <c r="PWN3222" s="132"/>
      <c r="PWO3222" s="132"/>
      <c r="PWP3222" s="132"/>
      <c r="PWQ3222" s="132"/>
      <c r="PWR3222" s="132"/>
      <c r="PWS3222" s="132"/>
      <c r="PWT3222" s="132"/>
      <c r="PWU3222" s="132"/>
      <c r="PWV3222" s="132"/>
      <c r="PWW3222" s="132"/>
      <c r="PWX3222" s="132"/>
      <c r="PWY3222" s="132"/>
      <c r="PWZ3222" s="132"/>
      <c r="PXA3222" s="132"/>
      <c r="PXB3222" s="132"/>
      <c r="PXC3222" s="132"/>
      <c r="PXD3222" s="132"/>
      <c r="PXE3222" s="132"/>
      <c r="PXF3222" s="132"/>
      <c r="PXG3222" s="132"/>
      <c r="PXH3222" s="132"/>
      <c r="PXI3222" s="132"/>
      <c r="PXJ3222" s="132"/>
      <c r="PXK3222" s="132"/>
      <c r="PXL3222" s="132"/>
      <c r="PXM3222" s="132"/>
      <c r="PXN3222" s="132"/>
      <c r="PXO3222" s="132"/>
      <c r="PXP3222" s="132"/>
      <c r="PXQ3222" s="132"/>
      <c r="PXR3222" s="132"/>
      <c r="PXS3222" s="132"/>
      <c r="PXT3222" s="132"/>
      <c r="PXU3222" s="132"/>
      <c r="PXV3222" s="132"/>
      <c r="PXW3222" s="132"/>
      <c r="PXX3222" s="132"/>
      <c r="PXY3222" s="132"/>
      <c r="PXZ3222" s="132"/>
      <c r="PYA3222" s="132"/>
      <c r="PYB3222" s="132"/>
      <c r="PYC3222" s="132"/>
      <c r="PYD3222" s="132"/>
      <c r="PYE3222" s="132"/>
      <c r="PYF3222" s="132"/>
      <c r="PYG3222" s="132"/>
      <c r="PYH3222" s="132"/>
      <c r="PYI3222" s="132"/>
      <c r="PYJ3222" s="132"/>
      <c r="PYK3222" s="132"/>
      <c r="PYL3222" s="132"/>
      <c r="PYM3222" s="132"/>
      <c r="PYN3222" s="132"/>
      <c r="PYO3222" s="132"/>
      <c r="PYP3222" s="132"/>
      <c r="PYQ3222" s="132"/>
      <c r="PYR3222" s="132"/>
      <c r="PYS3222" s="132"/>
      <c r="PYT3222" s="132"/>
      <c r="PYU3222" s="132"/>
      <c r="PYV3222" s="132"/>
      <c r="PYW3222" s="132"/>
      <c r="PYX3222" s="132"/>
      <c r="PYY3222" s="132"/>
      <c r="PYZ3222" s="132"/>
      <c r="PZA3222" s="132"/>
      <c r="PZB3222" s="132"/>
      <c r="PZC3222" s="132"/>
      <c r="PZD3222" s="132"/>
      <c r="PZE3222" s="132"/>
      <c r="PZF3222" s="132"/>
      <c r="PZG3222" s="132"/>
      <c r="PZH3222" s="132"/>
      <c r="PZI3222" s="132"/>
      <c r="PZJ3222" s="132"/>
      <c r="PZK3222" s="132"/>
      <c r="PZL3222" s="132"/>
      <c r="PZM3222" s="132"/>
      <c r="PZN3222" s="132"/>
      <c r="PZO3222" s="132"/>
      <c r="PZP3222" s="132"/>
      <c r="PZQ3222" s="132"/>
      <c r="PZR3222" s="132"/>
      <c r="PZS3222" s="132"/>
      <c r="PZT3222" s="132"/>
      <c r="PZU3222" s="132"/>
      <c r="PZV3222" s="132"/>
      <c r="PZW3222" s="132"/>
      <c r="PZX3222" s="132"/>
      <c r="PZY3222" s="132"/>
      <c r="PZZ3222" s="132"/>
      <c r="QAA3222" s="132"/>
      <c r="QAB3222" s="132"/>
      <c r="QAC3222" s="132"/>
      <c r="QAD3222" s="132"/>
      <c r="QAE3222" s="132"/>
      <c r="QAF3222" s="132"/>
      <c r="QAG3222" s="132"/>
      <c r="QAH3222" s="132"/>
      <c r="QAI3222" s="132"/>
      <c r="QAJ3222" s="132"/>
      <c r="QAK3222" s="132"/>
      <c r="QAL3222" s="132"/>
      <c r="QAM3222" s="132"/>
      <c r="QAN3222" s="132"/>
      <c r="QAO3222" s="132"/>
      <c r="QAP3222" s="132"/>
      <c r="QAQ3222" s="132"/>
      <c r="QAR3222" s="132"/>
      <c r="QAS3222" s="132"/>
      <c r="QAT3222" s="132"/>
      <c r="QAU3222" s="132"/>
      <c r="QAV3222" s="132"/>
      <c r="QAW3222" s="132"/>
      <c r="QAX3222" s="132"/>
      <c r="QAY3222" s="132"/>
      <c r="QAZ3222" s="132"/>
      <c r="QBA3222" s="132"/>
      <c r="QBB3222" s="132"/>
      <c r="QBC3222" s="132"/>
      <c r="QBD3222" s="132"/>
      <c r="QBE3222" s="132"/>
      <c r="QBF3222" s="132"/>
      <c r="QBG3222" s="132"/>
      <c r="QBH3222" s="132"/>
      <c r="QBI3222" s="132"/>
      <c r="QBJ3222" s="132"/>
      <c r="QBK3222" s="132"/>
      <c r="QBL3222" s="132"/>
      <c r="QBM3222" s="132"/>
      <c r="QBN3222" s="132"/>
      <c r="QBO3222" s="132"/>
      <c r="QBP3222" s="132"/>
      <c r="QBQ3222" s="132"/>
      <c r="QBR3222" s="132"/>
      <c r="QBS3222" s="132"/>
      <c r="QBT3222" s="132"/>
      <c r="QBU3222" s="132"/>
      <c r="QBV3222" s="132"/>
      <c r="QBW3222" s="132"/>
      <c r="QBX3222" s="132"/>
      <c r="QBY3222" s="132"/>
      <c r="QBZ3222" s="132"/>
      <c r="QCA3222" s="132"/>
      <c r="QCB3222" s="132"/>
      <c r="QCC3222" s="132"/>
      <c r="QCD3222" s="132"/>
      <c r="QCE3222" s="132"/>
      <c r="QCF3222" s="132"/>
      <c r="QCG3222" s="132"/>
      <c r="QCH3222" s="132"/>
      <c r="QCI3222" s="132"/>
      <c r="QCJ3222" s="132"/>
      <c r="QCK3222" s="132"/>
      <c r="QCL3222" s="132"/>
      <c r="QCM3222" s="132"/>
      <c r="QCN3222" s="132"/>
      <c r="QCO3222" s="132"/>
      <c r="QCP3222" s="132"/>
      <c r="QCQ3222" s="132"/>
      <c r="QCR3222" s="132"/>
      <c r="QCS3222" s="132"/>
      <c r="QCT3222" s="132"/>
      <c r="QCU3222" s="132"/>
      <c r="QCV3222" s="132"/>
      <c r="QCW3222" s="132"/>
      <c r="QCX3222" s="132"/>
      <c r="QCY3222" s="132"/>
      <c r="QCZ3222" s="132"/>
      <c r="QDA3222" s="132"/>
      <c r="QDB3222" s="132"/>
      <c r="QDC3222" s="132"/>
      <c r="QDD3222" s="132"/>
      <c r="QDE3222" s="132"/>
      <c r="QDF3222" s="132"/>
      <c r="QDG3222" s="132"/>
      <c r="QDH3222" s="132"/>
      <c r="QDI3222" s="132"/>
      <c r="QDJ3222" s="132"/>
      <c r="QDK3222" s="132"/>
      <c r="QDL3222" s="132"/>
      <c r="QDM3222" s="132"/>
      <c r="QDN3222" s="132"/>
      <c r="QDO3222" s="132"/>
      <c r="QDP3222" s="132"/>
      <c r="QDQ3222" s="132"/>
      <c r="QDR3222" s="132"/>
      <c r="QDS3222" s="132"/>
      <c r="QDT3222" s="132"/>
      <c r="QDU3222" s="132"/>
      <c r="QDV3222" s="132"/>
      <c r="QDW3222" s="132"/>
      <c r="QDX3222" s="132"/>
      <c r="QDY3222" s="132"/>
      <c r="QDZ3222" s="132"/>
      <c r="QEA3222" s="132"/>
      <c r="QEB3222" s="132"/>
      <c r="QEC3222" s="132"/>
      <c r="QED3222" s="132"/>
      <c r="QEE3222" s="132"/>
      <c r="QEF3222" s="132"/>
      <c r="QEG3222" s="132"/>
      <c r="QEH3222" s="132"/>
      <c r="QEI3222" s="132"/>
      <c r="QEJ3222" s="132"/>
      <c r="QEK3222" s="132"/>
      <c r="QEL3222" s="132"/>
      <c r="QEM3222" s="132"/>
      <c r="QEN3222" s="132"/>
      <c r="QEO3222" s="132"/>
      <c r="QEP3222" s="132"/>
      <c r="QEQ3222" s="132"/>
      <c r="QER3222" s="132"/>
      <c r="QES3222" s="132"/>
      <c r="QET3222" s="132"/>
      <c r="QEU3222" s="132"/>
      <c r="QEV3222" s="132"/>
      <c r="QEW3222" s="132"/>
      <c r="QEX3222" s="132"/>
      <c r="QEY3222" s="132"/>
      <c r="QEZ3222" s="132"/>
      <c r="QFA3222" s="132"/>
      <c r="QFB3222" s="132"/>
      <c r="QFC3222" s="132"/>
      <c r="QFD3222" s="132"/>
      <c r="QFE3222" s="132"/>
      <c r="QFF3222" s="132"/>
      <c r="QFG3222" s="132"/>
      <c r="QFH3222" s="132"/>
      <c r="QFI3222" s="132"/>
      <c r="QFJ3222" s="132"/>
      <c r="QFK3222" s="132"/>
      <c r="QFL3222" s="132"/>
      <c r="QFM3222" s="132"/>
      <c r="QFN3222" s="132"/>
      <c r="QFO3222" s="132"/>
      <c r="QFP3222" s="132"/>
      <c r="QFQ3222" s="132"/>
      <c r="QFR3222" s="132"/>
      <c r="QFS3222" s="132"/>
      <c r="QFT3222" s="132"/>
      <c r="QFU3222" s="132"/>
      <c r="QFV3222" s="132"/>
      <c r="QFW3222" s="132"/>
      <c r="QFX3222" s="132"/>
      <c r="QFY3222" s="132"/>
      <c r="QFZ3222" s="132"/>
      <c r="QGA3222" s="132"/>
      <c r="QGB3222" s="132"/>
      <c r="QGC3222" s="132"/>
      <c r="QGD3222" s="132"/>
      <c r="QGE3222" s="132"/>
      <c r="QGF3222" s="132"/>
      <c r="QGG3222" s="132"/>
      <c r="QGH3222" s="132"/>
      <c r="QGI3222" s="132"/>
      <c r="QGJ3222" s="132"/>
      <c r="QGK3222" s="132"/>
      <c r="QGL3222" s="132"/>
      <c r="QGM3222" s="132"/>
      <c r="QGN3222" s="132"/>
      <c r="QGO3222" s="132"/>
      <c r="QGP3222" s="132"/>
      <c r="QGQ3222" s="132"/>
      <c r="QGR3222" s="132"/>
      <c r="QGS3222" s="132"/>
      <c r="QGT3222" s="132"/>
      <c r="QGU3222" s="132"/>
      <c r="QGV3222" s="132"/>
      <c r="QGW3222" s="132"/>
      <c r="QGX3222" s="132"/>
      <c r="QGY3222" s="132"/>
      <c r="QGZ3222" s="132"/>
      <c r="QHA3222" s="132"/>
      <c r="QHB3222" s="132"/>
      <c r="QHC3222" s="132"/>
      <c r="QHD3222" s="132"/>
      <c r="QHE3222" s="132"/>
      <c r="QHF3222" s="132"/>
      <c r="QHG3222" s="132"/>
      <c r="QHH3222" s="132"/>
      <c r="QHI3222" s="132"/>
      <c r="QHJ3222" s="132"/>
      <c r="QHK3222" s="132"/>
      <c r="QHL3222" s="132"/>
      <c r="QHM3222" s="132"/>
      <c r="QHN3222" s="132"/>
      <c r="QHO3222" s="132"/>
      <c r="QHP3222" s="132"/>
      <c r="QHQ3222" s="132"/>
      <c r="QHR3222" s="132"/>
      <c r="QHS3222" s="132"/>
      <c r="QHT3222" s="132"/>
      <c r="QHU3222" s="132"/>
      <c r="QHV3222" s="132"/>
      <c r="QHW3222" s="132"/>
      <c r="QHX3222" s="132"/>
      <c r="QHY3222" s="132"/>
      <c r="QHZ3222" s="132"/>
      <c r="QIA3222" s="132"/>
      <c r="QIB3222" s="132"/>
      <c r="QIC3222" s="132"/>
      <c r="QID3222" s="132"/>
      <c r="QIE3222" s="132"/>
      <c r="QIF3222" s="132"/>
      <c r="QIG3222" s="132"/>
      <c r="QIH3222" s="132"/>
      <c r="QII3222" s="132"/>
      <c r="QIJ3222" s="132"/>
      <c r="QIK3222" s="132"/>
      <c r="QIL3222" s="132"/>
      <c r="QIM3222" s="132"/>
      <c r="QIN3222" s="132"/>
      <c r="QIO3222" s="132"/>
      <c r="QIP3222" s="132"/>
      <c r="QIQ3222" s="132"/>
      <c r="QIR3222" s="132"/>
      <c r="QIS3222" s="132"/>
      <c r="QIT3222" s="132"/>
      <c r="QIU3222" s="132"/>
      <c r="QIV3222" s="132"/>
      <c r="QIW3222" s="132"/>
      <c r="QIX3222" s="132"/>
      <c r="QIY3222" s="132"/>
      <c r="QIZ3222" s="132"/>
      <c r="QJA3222" s="132"/>
      <c r="QJB3222" s="132"/>
      <c r="QJC3222" s="132"/>
      <c r="QJD3222" s="132"/>
      <c r="QJE3222" s="132"/>
      <c r="QJF3222" s="132"/>
      <c r="QJG3222" s="132"/>
      <c r="QJH3222" s="132"/>
      <c r="QJI3222" s="132"/>
      <c r="QJJ3222" s="132"/>
      <c r="QJK3222" s="132"/>
      <c r="QJL3222" s="132"/>
      <c r="QJM3222" s="132"/>
      <c r="QJN3222" s="132"/>
      <c r="QJO3222" s="132"/>
      <c r="QJP3222" s="132"/>
      <c r="QJQ3222" s="132"/>
      <c r="QJR3222" s="132"/>
      <c r="QJS3222" s="132"/>
      <c r="QJT3222" s="132"/>
      <c r="QJU3222" s="132"/>
      <c r="QJV3222" s="132"/>
      <c r="QJW3222" s="132"/>
      <c r="QJX3222" s="132"/>
      <c r="QJY3222" s="132"/>
      <c r="QJZ3222" s="132"/>
      <c r="QKA3222" s="132"/>
      <c r="QKB3222" s="132"/>
      <c r="QKC3222" s="132"/>
      <c r="QKD3222" s="132"/>
      <c r="QKE3222" s="132"/>
      <c r="QKF3222" s="132"/>
      <c r="QKG3222" s="132"/>
      <c r="QKH3222" s="132"/>
      <c r="QKI3222" s="132"/>
      <c r="QKJ3222" s="132"/>
      <c r="QKK3222" s="132"/>
      <c r="QKL3222" s="132"/>
      <c r="QKM3222" s="132"/>
      <c r="QKN3222" s="132"/>
      <c r="QKO3222" s="132"/>
      <c r="QKP3222" s="132"/>
      <c r="QKQ3222" s="132"/>
      <c r="QKR3222" s="132"/>
      <c r="QKS3222" s="132"/>
      <c r="QKT3222" s="132"/>
      <c r="QKU3222" s="132"/>
      <c r="QKV3222" s="132"/>
      <c r="QKW3222" s="132"/>
      <c r="QKX3222" s="132"/>
      <c r="QKY3222" s="132"/>
      <c r="QKZ3222" s="132"/>
      <c r="QLA3222" s="132"/>
      <c r="QLB3222" s="132"/>
      <c r="QLC3222" s="132"/>
      <c r="QLD3222" s="132"/>
      <c r="QLE3222" s="132"/>
      <c r="QLF3222" s="132"/>
      <c r="QLG3222" s="132"/>
      <c r="QLH3222" s="132"/>
      <c r="QLI3222" s="132"/>
      <c r="QLJ3222" s="132"/>
      <c r="QLK3222" s="132"/>
      <c r="QLL3222" s="132"/>
      <c r="QLM3222" s="132"/>
      <c r="QLN3222" s="132"/>
      <c r="QLO3222" s="132"/>
      <c r="QLP3222" s="132"/>
      <c r="QLQ3222" s="132"/>
      <c r="QLR3222" s="132"/>
      <c r="QLS3222" s="132"/>
      <c r="QLT3222" s="132"/>
      <c r="QLU3222" s="132"/>
      <c r="QLV3222" s="132"/>
      <c r="QLW3222" s="132"/>
      <c r="QLX3222" s="132"/>
      <c r="QLY3222" s="132"/>
      <c r="QLZ3222" s="132"/>
      <c r="QMA3222" s="132"/>
      <c r="QMB3222" s="132"/>
      <c r="QMC3222" s="132"/>
      <c r="QMD3222" s="132"/>
      <c r="QME3222" s="132"/>
      <c r="QMF3222" s="132"/>
      <c r="QMG3222" s="132"/>
      <c r="QMH3222" s="132"/>
      <c r="QMI3222" s="132"/>
      <c r="QMJ3222" s="132"/>
      <c r="QMK3222" s="132"/>
      <c r="QML3222" s="132"/>
      <c r="QMM3222" s="132"/>
      <c r="QMN3222" s="132"/>
      <c r="QMO3222" s="132"/>
      <c r="QMP3222" s="132"/>
      <c r="QMQ3222" s="132"/>
      <c r="QMR3222" s="132"/>
      <c r="QMS3222" s="132"/>
      <c r="QMT3222" s="132"/>
      <c r="QMU3222" s="132"/>
      <c r="QMV3222" s="132"/>
      <c r="QMW3222" s="132"/>
      <c r="QMX3222" s="132"/>
      <c r="QMY3222" s="132"/>
      <c r="QMZ3222" s="132"/>
      <c r="QNA3222" s="132"/>
      <c r="QNB3222" s="132"/>
      <c r="QNC3222" s="132"/>
      <c r="QND3222" s="132"/>
      <c r="QNE3222" s="132"/>
      <c r="QNF3222" s="132"/>
      <c r="QNG3222" s="132"/>
      <c r="QNH3222" s="132"/>
      <c r="QNI3222" s="132"/>
      <c r="QNJ3222" s="132"/>
      <c r="QNK3222" s="132"/>
      <c r="QNL3222" s="132"/>
      <c r="QNM3222" s="132"/>
      <c r="QNN3222" s="132"/>
      <c r="QNO3222" s="132"/>
      <c r="QNP3222" s="132"/>
      <c r="QNQ3222" s="132"/>
      <c r="QNR3222" s="132"/>
      <c r="QNS3222" s="132"/>
      <c r="QNT3222" s="132"/>
      <c r="QNU3222" s="132"/>
      <c r="QNV3222" s="132"/>
      <c r="QNW3222" s="132"/>
      <c r="QNX3222" s="132"/>
      <c r="QNY3222" s="132"/>
      <c r="QNZ3222" s="132"/>
      <c r="QOA3222" s="132"/>
      <c r="QOB3222" s="132"/>
      <c r="QOC3222" s="132"/>
      <c r="QOD3222" s="132"/>
      <c r="QOE3222" s="132"/>
      <c r="QOF3222" s="132"/>
      <c r="QOG3222" s="132"/>
      <c r="QOH3222" s="132"/>
      <c r="QOI3222" s="132"/>
      <c r="QOJ3222" s="132"/>
      <c r="QOK3222" s="132"/>
      <c r="QOL3222" s="132"/>
      <c r="QOM3222" s="132"/>
      <c r="QON3222" s="132"/>
      <c r="QOO3222" s="132"/>
      <c r="QOP3222" s="132"/>
      <c r="QOQ3222" s="132"/>
      <c r="QOR3222" s="132"/>
      <c r="QOS3222" s="132"/>
      <c r="QOT3222" s="132"/>
      <c r="QOU3222" s="132"/>
      <c r="QOV3222" s="132"/>
      <c r="QOW3222" s="132"/>
      <c r="QOX3222" s="132"/>
      <c r="QOY3222" s="132"/>
      <c r="QOZ3222" s="132"/>
      <c r="QPA3222" s="132"/>
      <c r="QPB3222" s="132"/>
      <c r="QPC3222" s="132"/>
      <c r="QPD3222" s="132"/>
      <c r="QPE3222" s="132"/>
      <c r="QPF3222" s="132"/>
      <c r="QPG3222" s="132"/>
      <c r="QPH3222" s="132"/>
      <c r="QPI3222" s="132"/>
      <c r="QPJ3222" s="132"/>
      <c r="QPK3222" s="132"/>
      <c r="QPL3222" s="132"/>
      <c r="QPM3222" s="132"/>
      <c r="QPN3222" s="132"/>
      <c r="QPO3222" s="132"/>
      <c r="QPP3222" s="132"/>
      <c r="QPQ3222" s="132"/>
      <c r="QPR3222" s="132"/>
      <c r="QPS3222" s="132"/>
      <c r="QPT3222" s="132"/>
      <c r="QPU3222" s="132"/>
      <c r="QPV3222" s="132"/>
      <c r="QPW3222" s="132"/>
      <c r="QPX3222" s="132"/>
      <c r="QPY3222" s="132"/>
      <c r="QPZ3222" s="132"/>
      <c r="QQA3222" s="132"/>
      <c r="QQB3222" s="132"/>
      <c r="QQC3222" s="132"/>
      <c r="QQD3222" s="132"/>
      <c r="QQE3222" s="132"/>
      <c r="QQF3222" s="132"/>
      <c r="QQG3222" s="132"/>
      <c r="QQH3222" s="132"/>
      <c r="QQI3222" s="132"/>
      <c r="QQJ3222" s="132"/>
      <c r="QQK3222" s="132"/>
      <c r="QQL3222" s="132"/>
      <c r="QQM3222" s="132"/>
      <c r="QQN3222" s="132"/>
      <c r="QQO3222" s="132"/>
      <c r="QQP3222" s="132"/>
      <c r="QQQ3222" s="132"/>
      <c r="QQR3222" s="132"/>
      <c r="QQS3222" s="132"/>
      <c r="QQT3222" s="132"/>
      <c r="QQU3222" s="132"/>
      <c r="QQV3222" s="132"/>
      <c r="QQW3222" s="132"/>
      <c r="QQX3222" s="132"/>
      <c r="QQY3222" s="132"/>
      <c r="QQZ3222" s="132"/>
      <c r="QRA3222" s="132"/>
      <c r="QRB3222" s="132"/>
      <c r="QRC3222" s="132"/>
      <c r="QRD3222" s="132"/>
      <c r="QRE3222" s="132"/>
      <c r="QRF3222" s="132"/>
      <c r="QRG3222" s="132"/>
      <c r="QRH3222" s="132"/>
      <c r="QRI3222" s="132"/>
      <c r="QRJ3222" s="132"/>
      <c r="QRK3222" s="132"/>
      <c r="QRL3222" s="132"/>
      <c r="QRM3222" s="132"/>
      <c r="QRN3222" s="132"/>
      <c r="QRO3222" s="132"/>
      <c r="QRP3222" s="132"/>
      <c r="QRQ3222" s="132"/>
      <c r="QRR3222" s="132"/>
      <c r="QRS3222" s="132"/>
      <c r="QRT3222" s="132"/>
      <c r="QRU3222" s="132"/>
      <c r="QRV3222" s="132"/>
      <c r="QRW3222" s="132"/>
      <c r="QRX3222" s="132"/>
      <c r="QRY3222" s="132"/>
      <c r="QRZ3222" s="132"/>
      <c r="QSA3222" s="132"/>
      <c r="QSB3222" s="132"/>
      <c r="QSC3222" s="132"/>
      <c r="QSD3222" s="132"/>
      <c r="QSE3222" s="132"/>
      <c r="QSF3222" s="132"/>
      <c r="QSG3222" s="132"/>
      <c r="QSH3222" s="132"/>
      <c r="QSI3222" s="132"/>
      <c r="QSJ3222" s="132"/>
      <c r="QSK3222" s="132"/>
      <c r="QSL3222" s="132"/>
      <c r="QSM3222" s="132"/>
      <c r="QSN3222" s="132"/>
      <c r="QSO3222" s="132"/>
      <c r="QSP3222" s="132"/>
      <c r="QSQ3222" s="132"/>
      <c r="QSR3222" s="132"/>
      <c r="QSS3222" s="132"/>
      <c r="QST3222" s="132"/>
      <c r="QSU3222" s="132"/>
      <c r="QSV3222" s="132"/>
      <c r="QSW3222" s="132"/>
      <c r="QSX3222" s="132"/>
      <c r="QSY3222" s="132"/>
      <c r="QSZ3222" s="132"/>
      <c r="QTA3222" s="132"/>
      <c r="QTB3222" s="132"/>
      <c r="QTC3222" s="132"/>
      <c r="QTD3222" s="132"/>
      <c r="QTE3222" s="132"/>
      <c r="QTF3222" s="132"/>
      <c r="QTG3222" s="132"/>
      <c r="QTH3222" s="132"/>
      <c r="QTI3222" s="132"/>
      <c r="QTJ3222" s="132"/>
      <c r="QTK3222" s="132"/>
      <c r="QTL3222" s="132"/>
      <c r="QTM3222" s="132"/>
      <c r="QTN3222" s="132"/>
      <c r="QTO3222" s="132"/>
      <c r="QTP3222" s="132"/>
      <c r="QTQ3222" s="132"/>
      <c r="QTR3222" s="132"/>
      <c r="QTS3222" s="132"/>
      <c r="QTT3222" s="132"/>
      <c r="QTU3222" s="132"/>
      <c r="QTV3222" s="132"/>
      <c r="QTW3222" s="132"/>
      <c r="QTX3222" s="132"/>
      <c r="QTY3222" s="132"/>
      <c r="QTZ3222" s="132"/>
      <c r="QUA3222" s="132"/>
      <c r="QUB3222" s="132"/>
      <c r="QUC3222" s="132"/>
      <c r="QUD3222" s="132"/>
      <c r="QUE3222" s="132"/>
      <c r="QUF3222" s="132"/>
      <c r="QUG3222" s="132"/>
      <c r="QUH3222" s="132"/>
      <c r="QUI3222" s="132"/>
      <c r="QUJ3222" s="132"/>
      <c r="QUK3222" s="132"/>
      <c r="QUL3222" s="132"/>
      <c r="QUM3222" s="132"/>
      <c r="QUN3222" s="132"/>
      <c r="QUO3222" s="132"/>
      <c r="QUP3222" s="132"/>
      <c r="QUQ3222" s="132"/>
      <c r="QUR3222" s="132"/>
      <c r="QUS3222" s="132"/>
      <c r="QUT3222" s="132"/>
      <c r="QUU3222" s="132"/>
      <c r="QUV3222" s="132"/>
      <c r="QUW3222" s="132"/>
      <c r="QUX3222" s="132"/>
      <c r="QUY3222" s="132"/>
      <c r="QUZ3222" s="132"/>
      <c r="QVA3222" s="132"/>
      <c r="QVB3222" s="132"/>
      <c r="QVC3222" s="132"/>
      <c r="QVD3222" s="132"/>
      <c r="QVE3222" s="132"/>
      <c r="QVF3222" s="132"/>
      <c r="QVG3222" s="132"/>
      <c r="QVH3222" s="132"/>
      <c r="QVI3222" s="132"/>
      <c r="QVJ3222" s="132"/>
      <c r="QVK3222" s="132"/>
      <c r="QVL3222" s="132"/>
      <c r="QVM3222" s="132"/>
      <c r="QVN3222" s="132"/>
      <c r="QVO3222" s="132"/>
      <c r="QVP3222" s="132"/>
      <c r="QVQ3222" s="132"/>
      <c r="QVR3222" s="132"/>
      <c r="QVS3222" s="132"/>
      <c r="QVT3222" s="132"/>
      <c r="QVU3222" s="132"/>
      <c r="QVV3222" s="132"/>
      <c r="QVW3222" s="132"/>
      <c r="QVX3222" s="132"/>
      <c r="QVY3222" s="132"/>
      <c r="QVZ3222" s="132"/>
      <c r="QWA3222" s="132"/>
      <c r="QWB3222" s="132"/>
      <c r="QWC3222" s="132"/>
      <c r="QWD3222" s="132"/>
      <c r="QWE3222" s="132"/>
      <c r="QWF3222" s="132"/>
      <c r="QWG3222" s="132"/>
      <c r="QWH3222" s="132"/>
      <c r="QWI3222" s="132"/>
      <c r="QWJ3222" s="132"/>
      <c r="QWK3222" s="132"/>
      <c r="QWL3222" s="132"/>
      <c r="QWM3222" s="132"/>
      <c r="QWN3222" s="132"/>
      <c r="QWO3222" s="132"/>
      <c r="QWP3222" s="132"/>
      <c r="QWQ3222" s="132"/>
      <c r="QWR3222" s="132"/>
      <c r="QWS3222" s="132"/>
      <c r="QWT3222" s="132"/>
      <c r="QWU3222" s="132"/>
      <c r="QWV3222" s="132"/>
      <c r="QWW3222" s="132"/>
      <c r="QWX3222" s="132"/>
      <c r="QWY3222" s="132"/>
      <c r="QWZ3222" s="132"/>
      <c r="QXA3222" s="132"/>
      <c r="QXB3222" s="132"/>
      <c r="QXC3222" s="132"/>
      <c r="QXD3222" s="132"/>
      <c r="QXE3222" s="132"/>
      <c r="QXF3222" s="132"/>
      <c r="QXG3222" s="132"/>
      <c r="QXH3222" s="132"/>
      <c r="QXI3222" s="132"/>
      <c r="QXJ3222" s="132"/>
      <c r="QXK3222" s="132"/>
      <c r="QXL3222" s="132"/>
      <c r="QXM3222" s="132"/>
      <c r="QXN3222" s="132"/>
      <c r="QXO3222" s="132"/>
      <c r="QXP3222" s="132"/>
      <c r="QXQ3222" s="132"/>
      <c r="QXR3222" s="132"/>
      <c r="QXS3222" s="132"/>
      <c r="QXT3222" s="132"/>
      <c r="QXU3222" s="132"/>
      <c r="QXV3222" s="132"/>
      <c r="QXW3222" s="132"/>
      <c r="QXX3222" s="132"/>
      <c r="QXY3222" s="132"/>
      <c r="QXZ3222" s="132"/>
      <c r="QYA3222" s="132"/>
      <c r="QYB3222" s="132"/>
      <c r="QYC3222" s="132"/>
      <c r="QYD3222" s="132"/>
      <c r="QYE3222" s="132"/>
      <c r="QYF3222" s="132"/>
      <c r="QYG3222" s="132"/>
      <c r="QYH3222" s="132"/>
      <c r="QYI3222" s="132"/>
      <c r="QYJ3222" s="132"/>
      <c r="QYK3222" s="132"/>
      <c r="QYL3222" s="132"/>
      <c r="QYM3222" s="132"/>
      <c r="QYN3222" s="132"/>
      <c r="QYO3222" s="132"/>
      <c r="QYP3222" s="132"/>
      <c r="QYQ3222" s="132"/>
      <c r="QYR3222" s="132"/>
      <c r="QYS3222" s="132"/>
      <c r="QYT3222" s="132"/>
      <c r="QYU3222" s="132"/>
      <c r="QYV3222" s="132"/>
      <c r="QYW3222" s="132"/>
      <c r="QYX3222" s="132"/>
      <c r="QYY3222" s="132"/>
      <c r="QYZ3222" s="132"/>
      <c r="QZA3222" s="132"/>
      <c r="QZB3222" s="132"/>
      <c r="QZC3222" s="132"/>
      <c r="QZD3222" s="132"/>
      <c r="QZE3222" s="132"/>
      <c r="QZF3222" s="132"/>
      <c r="QZG3222" s="132"/>
      <c r="QZH3222" s="132"/>
      <c r="QZI3222" s="132"/>
      <c r="QZJ3222" s="132"/>
      <c r="QZK3222" s="132"/>
      <c r="QZL3222" s="132"/>
      <c r="QZM3222" s="132"/>
      <c r="QZN3222" s="132"/>
      <c r="QZO3222" s="132"/>
      <c r="QZP3222" s="132"/>
      <c r="QZQ3222" s="132"/>
      <c r="QZR3222" s="132"/>
      <c r="QZS3222" s="132"/>
      <c r="QZT3222" s="132"/>
      <c r="QZU3222" s="132"/>
      <c r="QZV3222" s="132"/>
      <c r="QZW3222" s="132"/>
      <c r="QZX3222" s="132"/>
      <c r="QZY3222" s="132"/>
      <c r="QZZ3222" s="132"/>
      <c r="RAA3222" s="132"/>
      <c r="RAB3222" s="132"/>
      <c r="RAC3222" s="132"/>
      <c r="RAD3222" s="132"/>
      <c r="RAE3222" s="132"/>
      <c r="RAF3222" s="132"/>
      <c r="RAG3222" s="132"/>
      <c r="RAH3222" s="132"/>
      <c r="RAI3222" s="132"/>
      <c r="RAJ3222" s="132"/>
      <c r="RAK3222" s="132"/>
      <c r="RAL3222" s="132"/>
      <c r="RAM3222" s="132"/>
      <c r="RAN3222" s="132"/>
      <c r="RAO3222" s="132"/>
      <c r="RAP3222" s="132"/>
      <c r="RAQ3222" s="132"/>
      <c r="RAR3222" s="132"/>
      <c r="RAS3222" s="132"/>
      <c r="RAT3222" s="132"/>
      <c r="RAU3222" s="132"/>
      <c r="RAV3222" s="132"/>
      <c r="RAW3222" s="132"/>
      <c r="RAX3222" s="132"/>
      <c r="RAY3222" s="132"/>
      <c r="RAZ3222" s="132"/>
      <c r="RBA3222" s="132"/>
      <c r="RBB3222" s="132"/>
      <c r="RBC3222" s="132"/>
      <c r="RBD3222" s="132"/>
      <c r="RBE3222" s="132"/>
      <c r="RBF3222" s="132"/>
      <c r="RBG3222" s="132"/>
      <c r="RBH3222" s="132"/>
      <c r="RBI3222" s="132"/>
      <c r="RBJ3222" s="132"/>
      <c r="RBK3222" s="132"/>
      <c r="RBL3222" s="132"/>
      <c r="RBM3222" s="132"/>
      <c r="RBN3222" s="132"/>
      <c r="RBO3222" s="132"/>
      <c r="RBP3222" s="132"/>
      <c r="RBQ3222" s="132"/>
      <c r="RBR3222" s="132"/>
      <c r="RBS3222" s="132"/>
      <c r="RBT3222" s="132"/>
      <c r="RBU3222" s="132"/>
      <c r="RBV3222" s="132"/>
      <c r="RBW3222" s="132"/>
      <c r="RBX3222" s="132"/>
      <c r="RBY3222" s="132"/>
      <c r="RBZ3222" s="132"/>
      <c r="RCA3222" s="132"/>
      <c r="RCB3222" s="132"/>
      <c r="RCC3222" s="132"/>
      <c r="RCD3222" s="132"/>
      <c r="RCE3222" s="132"/>
      <c r="RCF3222" s="132"/>
      <c r="RCG3222" s="132"/>
      <c r="RCH3222" s="132"/>
      <c r="RCI3222" s="132"/>
      <c r="RCJ3222" s="132"/>
      <c r="RCK3222" s="132"/>
      <c r="RCL3222" s="132"/>
      <c r="RCM3222" s="132"/>
      <c r="RCN3222" s="132"/>
      <c r="RCO3222" s="132"/>
      <c r="RCP3222" s="132"/>
      <c r="RCQ3222" s="132"/>
      <c r="RCR3222" s="132"/>
      <c r="RCS3222" s="132"/>
      <c r="RCT3222" s="132"/>
      <c r="RCU3222" s="132"/>
      <c r="RCV3222" s="132"/>
      <c r="RCW3222" s="132"/>
      <c r="RCX3222" s="132"/>
      <c r="RCY3222" s="132"/>
      <c r="RCZ3222" s="132"/>
      <c r="RDA3222" s="132"/>
      <c r="RDB3222" s="132"/>
      <c r="RDC3222" s="132"/>
      <c r="RDD3222" s="132"/>
      <c r="RDE3222" s="132"/>
      <c r="RDF3222" s="132"/>
      <c r="RDG3222" s="132"/>
      <c r="RDH3222" s="132"/>
      <c r="RDI3222" s="132"/>
      <c r="RDJ3222" s="132"/>
      <c r="RDK3222" s="132"/>
      <c r="RDL3222" s="132"/>
      <c r="RDM3222" s="132"/>
      <c r="RDN3222" s="132"/>
      <c r="RDO3222" s="132"/>
      <c r="RDP3222" s="132"/>
      <c r="RDQ3222" s="132"/>
      <c r="RDR3222" s="132"/>
      <c r="RDS3222" s="132"/>
      <c r="RDT3222" s="132"/>
      <c r="RDU3222" s="132"/>
      <c r="RDV3222" s="132"/>
      <c r="RDW3222" s="132"/>
      <c r="RDX3222" s="132"/>
      <c r="RDY3222" s="132"/>
      <c r="RDZ3222" s="132"/>
      <c r="REA3222" s="132"/>
      <c r="REB3222" s="132"/>
      <c r="REC3222" s="132"/>
      <c r="RED3222" s="132"/>
      <c r="REE3222" s="132"/>
      <c r="REF3222" s="132"/>
      <c r="REG3222" s="132"/>
      <c r="REH3222" s="132"/>
      <c r="REI3222" s="132"/>
      <c r="REJ3222" s="132"/>
      <c r="REK3222" s="132"/>
      <c r="REL3222" s="132"/>
      <c r="REM3222" s="132"/>
      <c r="REN3222" s="132"/>
      <c r="REO3222" s="132"/>
      <c r="REP3222" s="132"/>
      <c r="REQ3222" s="132"/>
      <c r="RER3222" s="132"/>
      <c r="RES3222" s="132"/>
      <c r="RET3222" s="132"/>
      <c r="REU3222" s="132"/>
      <c r="REV3222" s="132"/>
      <c r="REW3222" s="132"/>
      <c r="REX3222" s="132"/>
      <c r="REY3222" s="132"/>
      <c r="REZ3222" s="132"/>
      <c r="RFA3222" s="132"/>
      <c r="RFB3222" s="132"/>
      <c r="RFC3222" s="132"/>
      <c r="RFD3222" s="132"/>
      <c r="RFE3222" s="132"/>
      <c r="RFF3222" s="132"/>
      <c r="RFG3222" s="132"/>
      <c r="RFH3222" s="132"/>
      <c r="RFI3222" s="132"/>
      <c r="RFJ3222" s="132"/>
      <c r="RFK3222" s="132"/>
      <c r="RFL3222" s="132"/>
      <c r="RFM3222" s="132"/>
      <c r="RFN3222" s="132"/>
      <c r="RFO3222" s="132"/>
      <c r="RFP3222" s="132"/>
      <c r="RFQ3222" s="132"/>
      <c r="RFR3222" s="132"/>
      <c r="RFS3222" s="132"/>
      <c r="RFT3222" s="132"/>
      <c r="RFU3222" s="132"/>
      <c r="RFV3222" s="132"/>
      <c r="RFW3222" s="132"/>
      <c r="RFX3222" s="132"/>
      <c r="RFY3222" s="132"/>
      <c r="RFZ3222" s="132"/>
      <c r="RGA3222" s="132"/>
      <c r="RGB3222" s="132"/>
      <c r="RGC3222" s="132"/>
      <c r="RGD3222" s="132"/>
      <c r="RGE3222" s="132"/>
      <c r="RGF3222" s="132"/>
      <c r="RGG3222" s="132"/>
      <c r="RGH3222" s="132"/>
      <c r="RGI3222" s="132"/>
      <c r="RGJ3222" s="132"/>
      <c r="RGK3222" s="132"/>
      <c r="RGL3222" s="132"/>
      <c r="RGM3222" s="132"/>
      <c r="RGN3222" s="132"/>
      <c r="RGO3222" s="132"/>
      <c r="RGP3222" s="132"/>
      <c r="RGQ3222" s="132"/>
      <c r="RGR3222" s="132"/>
      <c r="RGS3222" s="132"/>
      <c r="RGT3222" s="132"/>
      <c r="RGU3222" s="132"/>
      <c r="RGV3222" s="132"/>
      <c r="RGW3222" s="132"/>
      <c r="RGX3222" s="132"/>
      <c r="RGY3222" s="132"/>
      <c r="RGZ3222" s="132"/>
      <c r="RHA3222" s="132"/>
      <c r="RHB3222" s="132"/>
      <c r="RHC3222" s="132"/>
      <c r="RHD3222" s="132"/>
      <c r="RHE3222" s="132"/>
      <c r="RHF3222" s="132"/>
      <c r="RHG3222" s="132"/>
      <c r="RHH3222" s="132"/>
      <c r="RHI3222" s="132"/>
      <c r="RHJ3222" s="132"/>
      <c r="RHK3222" s="132"/>
      <c r="RHL3222" s="132"/>
      <c r="RHM3222" s="132"/>
      <c r="RHN3222" s="132"/>
      <c r="RHO3222" s="132"/>
      <c r="RHP3222" s="132"/>
      <c r="RHQ3222" s="132"/>
      <c r="RHR3222" s="132"/>
      <c r="RHS3222" s="132"/>
      <c r="RHT3222" s="132"/>
      <c r="RHU3222" s="132"/>
      <c r="RHV3222" s="132"/>
      <c r="RHW3222" s="132"/>
      <c r="RHX3222" s="132"/>
      <c r="RHY3222" s="132"/>
      <c r="RHZ3222" s="132"/>
      <c r="RIA3222" s="132"/>
      <c r="RIB3222" s="132"/>
      <c r="RIC3222" s="132"/>
      <c r="RID3222" s="132"/>
      <c r="RIE3222" s="132"/>
      <c r="RIF3222" s="132"/>
      <c r="RIG3222" s="132"/>
      <c r="RIH3222" s="132"/>
      <c r="RII3222" s="132"/>
      <c r="RIJ3222" s="132"/>
      <c r="RIK3222" s="132"/>
      <c r="RIL3222" s="132"/>
      <c r="RIM3222" s="132"/>
      <c r="RIN3222" s="132"/>
      <c r="RIO3222" s="132"/>
      <c r="RIP3222" s="132"/>
      <c r="RIQ3222" s="132"/>
      <c r="RIR3222" s="132"/>
      <c r="RIS3222" s="132"/>
      <c r="RIT3222" s="132"/>
      <c r="RIU3222" s="132"/>
      <c r="RIV3222" s="132"/>
      <c r="RIW3222" s="132"/>
      <c r="RIX3222" s="132"/>
      <c r="RIY3222" s="132"/>
      <c r="RIZ3222" s="132"/>
      <c r="RJA3222" s="132"/>
      <c r="RJB3222" s="132"/>
      <c r="RJC3222" s="132"/>
      <c r="RJD3222" s="132"/>
      <c r="RJE3222" s="132"/>
      <c r="RJF3222" s="132"/>
      <c r="RJG3222" s="132"/>
      <c r="RJH3222" s="132"/>
      <c r="RJI3222" s="132"/>
      <c r="RJJ3222" s="132"/>
      <c r="RJK3222" s="132"/>
      <c r="RJL3222" s="132"/>
      <c r="RJM3222" s="132"/>
      <c r="RJN3222" s="132"/>
      <c r="RJO3222" s="132"/>
      <c r="RJP3222" s="132"/>
      <c r="RJQ3222" s="132"/>
      <c r="RJR3222" s="132"/>
      <c r="RJS3222" s="132"/>
      <c r="RJT3222" s="132"/>
      <c r="RJU3222" s="132"/>
      <c r="RJV3222" s="132"/>
      <c r="RJW3222" s="132"/>
      <c r="RJX3222" s="132"/>
      <c r="RJY3222" s="132"/>
      <c r="RJZ3222" s="132"/>
      <c r="RKA3222" s="132"/>
      <c r="RKB3222" s="132"/>
      <c r="RKC3222" s="132"/>
      <c r="RKD3222" s="132"/>
      <c r="RKE3222" s="132"/>
      <c r="RKF3222" s="132"/>
      <c r="RKG3222" s="132"/>
      <c r="RKH3222" s="132"/>
      <c r="RKI3222" s="132"/>
      <c r="RKJ3222" s="132"/>
      <c r="RKK3222" s="132"/>
      <c r="RKL3222" s="132"/>
      <c r="RKM3222" s="132"/>
      <c r="RKN3222" s="132"/>
      <c r="RKO3222" s="132"/>
      <c r="RKP3222" s="132"/>
      <c r="RKQ3222" s="132"/>
      <c r="RKR3222" s="132"/>
      <c r="RKS3222" s="132"/>
      <c r="RKT3222" s="132"/>
      <c r="RKU3222" s="132"/>
      <c r="RKV3222" s="132"/>
      <c r="RKW3222" s="132"/>
      <c r="RKX3222" s="132"/>
      <c r="RKY3222" s="132"/>
      <c r="RKZ3222" s="132"/>
      <c r="RLA3222" s="132"/>
      <c r="RLB3222" s="132"/>
      <c r="RLC3222" s="132"/>
      <c r="RLD3222" s="132"/>
      <c r="RLE3222" s="132"/>
      <c r="RLF3222" s="132"/>
      <c r="RLG3222" s="132"/>
      <c r="RLH3222" s="132"/>
      <c r="RLI3222" s="132"/>
      <c r="RLJ3222" s="132"/>
      <c r="RLK3222" s="132"/>
      <c r="RLL3222" s="132"/>
      <c r="RLM3222" s="132"/>
      <c r="RLN3222" s="132"/>
      <c r="RLO3222" s="132"/>
      <c r="RLP3222" s="132"/>
      <c r="RLQ3222" s="132"/>
      <c r="RLR3222" s="132"/>
      <c r="RLS3222" s="132"/>
      <c r="RLT3222" s="132"/>
      <c r="RLU3222" s="132"/>
      <c r="RLV3222" s="132"/>
      <c r="RLW3222" s="132"/>
      <c r="RLX3222" s="132"/>
      <c r="RLY3222" s="132"/>
      <c r="RLZ3222" s="132"/>
      <c r="RMA3222" s="132"/>
      <c r="RMB3222" s="132"/>
      <c r="RMC3222" s="132"/>
      <c r="RMD3222" s="132"/>
      <c r="RME3222" s="132"/>
      <c r="RMF3222" s="132"/>
      <c r="RMG3222" s="132"/>
      <c r="RMH3222" s="132"/>
      <c r="RMI3222" s="132"/>
      <c r="RMJ3222" s="132"/>
      <c r="RMK3222" s="132"/>
      <c r="RML3222" s="132"/>
      <c r="RMM3222" s="132"/>
      <c r="RMN3222" s="132"/>
      <c r="RMO3222" s="132"/>
      <c r="RMP3222" s="132"/>
      <c r="RMQ3222" s="132"/>
      <c r="RMR3222" s="132"/>
      <c r="RMS3222" s="132"/>
      <c r="RMT3222" s="132"/>
      <c r="RMU3222" s="132"/>
      <c r="RMV3222" s="132"/>
      <c r="RMW3222" s="132"/>
      <c r="RMX3222" s="132"/>
      <c r="RMY3222" s="132"/>
      <c r="RMZ3222" s="132"/>
      <c r="RNA3222" s="132"/>
      <c r="RNB3222" s="132"/>
      <c r="RNC3222" s="132"/>
      <c r="RND3222" s="132"/>
      <c r="RNE3222" s="132"/>
      <c r="RNF3222" s="132"/>
      <c r="RNG3222" s="132"/>
      <c r="RNH3222" s="132"/>
      <c r="RNI3222" s="132"/>
      <c r="RNJ3222" s="132"/>
      <c r="RNK3222" s="132"/>
      <c r="RNL3222" s="132"/>
      <c r="RNM3222" s="132"/>
      <c r="RNN3222" s="132"/>
      <c r="RNO3222" s="132"/>
      <c r="RNP3222" s="132"/>
      <c r="RNQ3222" s="132"/>
      <c r="RNR3222" s="132"/>
      <c r="RNS3222" s="132"/>
      <c r="RNT3222" s="132"/>
      <c r="RNU3222" s="132"/>
      <c r="RNV3222" s="132"/>
      <c r="RNW3222" s="132"/>
      <c r="RNX3222" s="132"/>
      <c r="RNY3222" s="132"/>
      <c r="RNZ3222" s="132"/>
      <c r="ROA3222" s="132"/>
      <c r="ROB3222" s="132"/>
      <c r="ROC3222" s="132"/>
      <c r="ROD3222" s="132"/>
      <c r="ROE3222" s="132"/>
      <c r="ROF3222" s="132"/>
      <c r="ROG3222" s="132"/>
      <c r="ROH3222" s="132"/>
      <c r="ROI3222" s="132"/>
      <c r="ROJ3222" s="132"/>
      <c r="ROK3222" s="132"/>
      <c r="ROL3222" s="132"/>
      <c r="ROM3222" s="132"/>
      <c r="RON3222" s="132"/>
      <c r="ROO3222" s="132"/>
      <c r="ROP3222" s="132"/>
      <c r="ROQ3222" s="132"/>
      <c r="ROR3222" s="132"/>
      <c r="ROS3222" s="132"/>
      <c r="ROT3222" s="132"/>
      <c r="ROU3222" s="132"/>
      <c r="ROV3222" s="132"/>
      <c r="ROW3222" s="132"/>
      <c r="ROX3222" s="132"/>
      <c r="ROY3222" s="132"/>
      <c r="ROZ3222" s="132"/>
      <c r="RPA3222" s="132"/>
      <c r="RPB3222" s="132"/>
      <c r="RPC3222" s="132"/>
      <c r="RPD3222" s="132"/>
      <c r="RPE3222" s="132"/>
      <c r="RPF3222" s="132"/>
      <c r="RPG3222" s="132"/>
      <c r="RPH3222" s="132"/>
      <c r="RPI3222" s="132"/>
      <c r="RPJ3222" s="132"/>
      <c r="RPK3222" s="132"/>
      <c r="RPL3222" s="132"/>
      <c r="RPM3222" s="132"/>
      <c r="RPN3222" s="132"/>
      <c r="RPO3222" s="132"/>
      <c r="RPP3222" s="132"/>
      <c r="RPQ3222" s="132"/>
      <c r="RPR3222" s="132"/>
      <c r="RPS3222" s="132"/>
      <c r="RPT3222" s="132"/>
      <c r="RPU3222" s="132"/>
      <c r="RPV3222" s="132"/>
      <c r="RPW3222" s="132"/>
      <c r="RPX3222" s="132"/>
      <c r="RPY3222" s="132"/>
      <c r="RPZ3222" s="132"/>
      <c r="RQA3222" s="132"/>
      <c r="RQB3222" s="132"/>
      <c r="RQC3222" s="132"/>
      <c r="RQD3222" s="132"/>
      <c r="RQE3222" s="132"/>
      <c r="RQF3222" s="132"/>
      <c r="RQG3222" s="132"/>
      <c r="RQH3222" s="132"/>
      <c r="RQI3222" s="132"/>
      <c r="RQJ3222" s="132"/>
      <c r="RQK3222" s="132"/>
      <c r="RQL3222" s="132"/>
      <c r="RQM3222" s="132"/>
      <c r="RQN3222" s="132"/>
      <c r="RQO3222" s="132"/>
      <c r="RQP3222" s="132"/>
      <c r="RQQ3222" s="132"/>
      <c r="RQR3222" s="132"/>
      <c r="RQS3222" s="132"/>
      <c r="RQT3222" s="132"/>
      <c r="RQU3222" s="132"/>
      <c r="RQV3222" s="132"/>
      <c r="RQW3222" s="132"/>
      <c r="RQX3222" s="132"/>
      <c r="RQY3222" s="132"/>
      <c r="RQZ3222" s="132"/>
      <c r="RRA3222" s="132"/>
      <c r="RRB3222" s="132"/>
      <c r="RRC3222" s="132"/>
      <c r="RRD3222" s="132"/>
      <c r="RRE3222" s="132"/>
      <c r="RRF3222" s="132"/>
      <c r="RRG3222" s="132"/>
      <c r="RRH3222" s="132"/>
      <c r="RRI3222" s="132"/>
      <c r="RRJ3222" s="132"/>
      <c r="RRK3222" s="132"/>
      <c r="RRL3222" s="132"/>
      <c r="RRM3222" s="132"/>
      <c r="RRN3222" s="132"/>
      <c r="RRO3222" s="132"/>
      <c r="RRP3222" s="132"/>
      <c r="RRQ3222" s="132"/>
      <c r="RRR3222" s="132"/>
      <c r="RRS3222" s="132"/>
      <c r="RRT3222" s="132"/>
      <c r="RRU3222" s="132"/>
      <c r="RRV3222" s="132"/>
      <c r="RRW3222" s="132"/>
      <c r="RRX3222" s="132"/>
      <c r="RRY3222" s="132"/>
      <c r="RRZ3222" s="132"/>
      <c r="RSA3222" s="132"/>
      <c r="RSB3222" s="132"/>
      <c r="RSC3222" s="132"/>
      <c r="RSD3222" s="132"/>
      <c r="RSE3222" s="132"/>
      <c r="RSF3222" s="132"/>
      <c r="RSG3222" s="132"/>
      <c r="RSH3222" s="132"/>
      <c r="RSI3222" s="132"/>
      <c r="RSJ3222" s="132"/>
      <c r="RSK3222" s="132"/>
      <c r="RSL3222" s="132"/>
      <c r="RSM3222" s="132"/>
      <c r="RSN3222" s="132"/>
      <c r="RSO3222" s="132"/>
      <c r="RSP3222" s="132"/>
      <c r="RSQ3222" s="132"/>
      <c r="RSR3222" s="132"/>
      <c r="RSS3222" s="132"/>
      <c r="RST3222" s="132"/>
      <c r="RSU3222" s="132"/>
      <c r="RSV3222" s="132"/>
      <c r="RSW3222" s="132"/>
      <c r="RSX3222" s="132"/>
      <c r="RSY3222" s="132"/>
      <c r="RSZ3222" s="132"/>
      <c r="RTA3222" s="132"/>
      <c r="RTB3222" s="132"/>
      <c r="RTC3222" s="132"/>
      <c r="RTD3222" s="132"/>
      <c r="RTE3222" s="132"/>
      <c r="RTF3222" s="132"/>
      <c r="RTG3222" s="132"/>
      <c r="RTH3222" s="132"/>
      <c r="RTI3222" s="132"/>
      <c r="RTJ3222" s="132"/>
      <c r="RTK3222" s="132"/>
      <c r="RTL3222" s="132"/>
      <c r="RTM3222" s="132"/>
      <c r="RTN3222" s="132"/>
      <c r="RTO3222" s="132"/>
      <c r="RTP3222" s="132"/>
      <c r="RTQ3222" s="132"/>
      <c r="RTR3222" s="132"/>
      <c r="RTS3222" s="132"/>
      <c r="RTT3222" s="132"/>
      <c r="RTU3222" s="132"/>
      <c r="RTV3222" s="132"/>
      <c r="RTW3222" s="132"/>
      <c r="RTX3222" s="132"/>
      <c r="RTY3222" s="132"/>
      <c r="RTZ3222" s="132"/>
      <c r="RUA3222" s="132"/>
      <c r="RUB3222" s="132"/>
      <c r="RUC3222" s="132"/>
      <c r="RUD3222" s="132"/>
      <c r="RUE3222" s="132"/>
      <c r="RUF3222" s="132"/>
      <c r="RUG3222" s="132"/>
      <c r="RUH3222" s="132"/>
      <c r="RUI3222" s="132"/>
      <c r="RUJ3222" s="132"/>
      <c r="RUK3222" s="132"/>
      <c r="RUL3222" s="132"/>
      <c r="RUM3222" s="132"/>
      <c r="RUN3222" s="132"/>
      <c r="RUO3222" s="132"/>
      <c r="RUP3222" s="132"/>
      <c r="RUQ3222" s="132"/>
      <c r="RUR3222" s="132"/>
      <c r="RUS3222" s="132"/>
      <c r="RUT3222" s="132"/>
      <c r="RUU3222" s="132"/>
      <c r="RUV3222" s="132"/>
      <c r="RUW3222" s="132"/>
      <c r="RUX3222" s="132"/>
      <c r="RUY3222" s="132"/>
      <c r="RUZ3222" s="132"/>
      <c r="RVA3222" s="132"/>
      <c r="RVB3222" s="132"/>
      <c r="RVC3222" s="132"/>
      <c r="RVD3222" s="132"/>
      <c r="RVE3222" s="132"/>
      <c r="RVF3222" s="132"/>
      <c r="RVG3222" s="132"/>
      <c r="RVH3222" s="132"/>
      <c r="RVI3222" s="132"/>
      <c r="RVJ3222" s="132"/>
      <c r="RVK3222" s="132"/>
      <c r="RVL3222" s="132"/>
      <c r="RVM3222" s="132"/>
      <c r="RVN3222" s="132"/>
      <c r="RVO3222" s="132"/>
      <c r="RVP3222" s="132"/>
      <c r="RVQ3222" s="132"/>
      <c r="RVR3222" s="132"/>
      <c r="RVS3222" s="132"/>
      <c r="RVT3222" s="132"/>
      <c r="RVU3222" s="132"/>
      <c r="RVV3222" s="132"/>
      <c r="RVW3222" s="132"/>
      <c r="RVX3222" s="132"/>
      <c r="RVY3222" s="132"/>
      <c r="RVZ3222" s="132"/>
      <c r="RWA3222" s="132"/>
      <c r="RWB3222" s="132"/>
      <c r="RWC3222" s="132"/>
      <c r="RWD3222" s="132"/>
      <c r="RWE3222" s="132"/>
      <c r="RWF3222" s="132"/>
      <c r="RWG3222" s="132"/>
      <c r="RWH3222" s="132"/>
      <c r="RWI3222" s="132"/>
      <c r="RWJ3222" s="132"/>
      <c r="RWK3222" s="132"/>
      <c r="RWL3222" s="132"/>
      <c r="RWM3222" s="132"/>
      <c r="RWN3222" s="132"/>
      <c r="RWO3222" s="132"/>
      <c r="RWP3222" s="132"/>
      <c r="RWQ3222" s="132"/>
      <c r="RWR3222" s="132"/>
      <c r="RWS3222" s="132"/>
      <c r="RWT3222" s="132"/>
      <c r="RWU3222" s="132"/>
      <c r="RWV3222" s="132"/>
      <c r="RWW3222" s="132"/>
      <c r="RWX3222" s="132"/>
      <c r="RWY3222" s="132"/>
      <c r="RWZ3222" s="132"/>
      <c r="RXA3222" s="132"/>
      <c r="RXB3222" s="132"/>
      <c r="RXC3222" s="132"/>
      <c r="RXD3222" s="132"/>
      <c r="RXE3222" s="132"/>
      <c r="RXF3222" s="132"/>
      <c r="RXG3222" s="132"/>
      <c r="RXH3222" s="132"/>
      <c r="RXI3222" s="132"/>
      <c r="RXJ3222" s="132"/>
      <c r="RXK3222" s="132"/>
      <c r="RXL3222" s="132"/>
      <c r="RXM3222" s="132"/>
      <c r="RXN3222" s="132"/>
      <c r="RXO3222" s="132"/>
      <c r="RXP3222" s="132"/>
      <c r="RXQ3222" s="132"/>
      <c r="RXR3222" s="132"/>
      <c r="RXS3222" s="132"/>
      <c r="RXT3222" s="132"/>
      <c r="RXU3222" s="132"/>
      <c r="RXV3222" s="132"/>
      <c r="RXW3222" s="132"/>
      <c r="RXX3222" s="132"/>
      <c r="RXY3222" s="132"/>
      <c r="RXZ3222" s="132"/>
      <c r="RYA3222" s="132"/>
      <c r="RYB3222" s="132"/>
      <c r="RYC3222" s="132"/>
      <c r="RYD3222" s="132"/>
      <c r="RYE3222" s="132"/>
      <c r="RYF3222" s="132"/>
      <c r="RYG3222" s="132"/>
      <c r="RYH3222" s="132"/>
      <c r="RYI3222" s="132"/>
      <c r="RYJ3222" s="132"/>
      <c r="RYK3222" s="132"/>
      <c r="RYL3222" s="132"/>
      <c r="RYM3222" s="132"/>
      <c r="RYN3222" s="132"/>
      <c r="RYO3222" s="132"/>
      <c r="RYP3222" s="132"/>
      <c r="RYQ3222" s="132"/>
      <c r="RYR3222" s="132"/>
      <c r="RYS3222" s="132"/>
      <c r="RYT3222" s="132"/>
      <c r="RYU3222" s="132"/>
      <c r="RYV3222" s="132"/>
      <c r="RYW3222" s="132"/>
      <c r="RYX3222" s="132"/>
      <c r="RYY3222" s="132"/>
      <c r="RYZ3222" s="132"/>
      <c r="RZA3222" s="132"/>
      <c r="RZB3222" s="132"/>
      <c r="RZC3222" s="132"/>
      <c r="RZD3222" s="132"/>
      <c r="RZE3222" s="132"/>
      <c r="RZF3222" s="132"/>
      <c r="RZG3222" s="132"/>
      <c r="RZH3222" s="132"/>
      <c r="RZI3222" s="132"/>
      <c r="RZJ3222" s="132"/>
      <c r="RZK3222" s="132"/>
      <c r="RZL3222" s="132"/>
      <c r="RZM3222" s="132"/>
      <c r="RZN3222" s="132"/>
      <c r="RZO3222" s="132"/>
      <c r="RZP3222" s="132"/>
      <c r="RZQ3222" s="132"/>
      <c r="RZR3222" s="132"/>
      <c r="RZS3222" s="132"/>
      <c r="RZT3222" s="132"/>
      <c r="RZU3222" s="132"/>
      <c r="RZV3222" s="132"/>
      <c r="RZW3222" s="132"/>
      <c r="RZX3222" s="132"/>
      <c r="RZY3222" s="132"/>
      <c r="RZZ3222" s="132"/>
      <c r="SAA3222" s="132"/>
      <c r="SAB3222" s="132"/>
      <c r="SAC3222" s="132"/>
      <c r="SAD3222" s="132"/>
      <c r="SAE3222" s="132"/>
      <c r="SAF3222" s="132"/>
      <c r="SAG3222" s="132"/>
      <c r="SAH3222" s="132"/>
      <c r="SAI3222" s="132"/>
      <c r="SAJ3222" s="132"/>
      <c r="SAK3222" s="132"/>
      <c r="SAL3222" s="132"/>
      <c r="SAM3222" s="132"/>
      <c r="SAN3222" s="132"/>
      <c r="SAO3222" s="132"/>
      <c r="SAP3222" s="132"/>
      <c r="SAQ3222" s="132"/>
      <c r="SAR3222" s="132"/>
      <c r="SAS3222" s="132"/>
      <c r="SAT3222" s="132"/>
      <c r="SAU3222" s="132"/>
      <c r="SAV3222" s="132"/>
      <c r="SAW3222" s="132"/>
      <c r="SAX3222" s="132"/>
      <c r="SAY3222" s="132"/>
      <c r="SAZ3222" s="132"/>
      <c r="SBA3222" s="132"/>
      <c r="SBB3222" s="132"/>
      <c r="SBC3222" s="132"/>
      <c r="SBD3222" s="132"/>
      <c r="SBE3222" s="132"/>
      <c r="SBF3222" s="132"/>
      <c r="SBG3222" s="132"/>
      <c r="SBH3222" s="132"/>
      <c r="SBI3222" s="132"/>
      <c r="SBJ3222" s="132"/>
      <c r="SBK3222" s="132"/>
      <c r="SBL3222" s="132"/>
      <c r="SBM3222" s="132"/>
      <c r="SBN3222" s="132"/>
      <c r="SBO3222" s="132"/>
      <c r="SBP3222" s="132"/>
      <c r="SBQ3222" s="132"/>
      <c r="SBR3222" s="132"/>
      <c r="SBS3222" s="132"/>
      <c r="SBT3222" s="132"/>
      <c r="SBU3222" s="132"/>
      <c r="SBV3222" s="132"/>
      <c r="SBW3222" s="132"/>
      <c r="SBX3222" s="132"/>
      <c r="SBY3222" s="132"/>
      <c r="SBZ3222" s="132"/>
      <c r="SCA3222" s="132"/>
      <c r="SCB3222" s="132"/>
      <c r="SCC3222" s="132"/>
      <c r="SCD3222" s="132"/>
      <c r="SCE3222" s="132"/>
      <c r="SCF3222" s="132"/>
      <c r="SCG3222" s="132"/>
      <c r="SCH3222" s="132"/>
      <c r="SCI3222" s="132"/>
      <c r="SCJ3222" s="132"/>
      <c r="SCK3222" s="132"/>
      <c r="SCL3222" s="132"/>
      <c r="SCM3222" s="132"/>
      <c r="SCN3222" s="132"/>
      <c r="SCO3222" s="132"/>
      <c r="SCP3222" s="132"/>
      <c r="SCQ3222" s="132"/>
      <c r="SCR3222" s="132"/>
      <c r="SCS3222" s="132"/>
      <c r="SCT3222" s="132"/>
      <c r="SCU3222" s="132"/>
      <c r="SCV3222" s="132"/>
      <c r="SCW3222" s="132"/>
      <c r="SCX3222" s="132"/>
      <c r="SCY3222" s="132"/>
      <c r="SCZ3222" s="132"/>
      <c r="SDA3222" s="132"/>
      <c r="SDB3222" s="132"/>
      <c r="SDC3222" s="132"/>
      <c r="SDD3222" s="132"/>
      <c r="SDE3222" s="132"/>
      <c r="SDF3222" s="132"/>
      <c r="SDG3222" s="132"/>
      <c r="SDH3222" s="132"/>
      <c r="SDI3222" s="132"/>
      <c r="SDJ3222" s="132"/>
      <c r="SDK3222" s="132"/>
      <c r="SDL3222" s="132"/>
      <c r="SDM3222" s="132"/>
      <c r="SDN3222" s="132"/>
      <c r="SDO3222" s="132"/>
      <c r="SDP3222" s="132"/>
      <c r="SDQ3222" s="132"/>
      <c r="SDR3222" s="132"/>
      <c r="SDS3222" s="132"/>
      <c r="SDT3222" s="132"/>
      <c r="SDU3222" s="132"/>
      <c r="SDV3222" s="132"/>
      <c r="SDW3222" s="132"/>
      <c r="SDX3222" s="132"/>
      <c r="SDY3222" s="132"/>
      <c r="SDZ3222" s="132"/>
      <c r="SEA3222" s="132"/>
      <c r="SEB3222" s="132"/>
      <c r="SEC3222" s="132"/>
      <c r="SED3222" s="132"/>
      <c r="SEE3222" s="132"/>
      <c r="SEF3222" s="132"/>
      <c r="SEG3222" s="132"/>
      <c r="SEH3222" s="132"/>
      <c r="SEI3222" s="132"/>
      <c r="SEJ3222" s="132"/>
      <c r="SEK3222" s="132"/>
      <c r="SEL3222" s="132"/>
      <c r="SEM3222" s="132"/>
      <c r="SEN3222" s="132"/>
      <c r="SEO3222" s="132"/>
      <c r="SEP3222" s="132"/>
      <c r="SEQ3222" s="132"/>
      <c r="SER3222" s="132"/>
      <c r="SES3222" s="132"/>
      <c r="SET3222" s="132"/>
      <c r="SEU3222" s="132"/>
      <c r="SEV3222" s="132"/>
      <c r="SEW3222" s="132"/>
      <c r="SEX3222" s="132"/>
      <c r="SEY3222" s="132"/>
      <c r="SEZ3222" s="132"/>
      <c r="SFA3222" s="132"/>
      <c r="SFB3222" s="132"/>
      <c r="SFC3222" s="132"/>
      <c r="SFD3222" s="132"/>
      <c r="SFE3222" s="132"/>
      <c r="SFF3222" s="132"/>
      <c r="SFG3222" s="132"/>
      <c r="SFH3222" s="132"/>
      <c r="SFI3222" s="132"/>
      <c r="SFJ3222" s="132"/>
      <c r="SFK3222" s="132"/>
      <c r="SFL3222" s="132"/>
      <c r="SFM3222" s="132"/>
      <c r="SFN3222" s="132"/>
      <c r="SFO3222" s="132"/>
      <c r="SFP3222" s="132"/>
      <c r="SFQ3222" s="132"/>
      <c r="SFR3222" s="132"/>
      <c r="SFS3222" s="132"/>
      <c r="SFT3222" s="132"/>
      <c r="SFU3222" s="132"/>
      <c r="SFV3222" s="132"/>
      <c r="SFW3222" s="132"/>
      <c r="SFX3222" s="132"/>
      <c r="SFY3222" s="132"/>
      <c r="SFZ3222" s="132"/>
      <c r="SGA3222" s="132"/>
      <c r="SGB3222" s="132"/>
      <c r="SGC3222" s="132"/>
      <c r="SGD3222" s="132"/>
      <c r="SGE3222" s="132"/>
      <c r="SGF3222" s="132"/>
      <c r="SGG3222" s="132"/>
      <c r="SGH3222" s="132"/>
      <c r="SGI3222" s="132"/>
      <c r="SGJ3222" s="132"/>
      <c r="SGK3222" s="132"/>
      <c r="SGL3222" s="132"/>
      <c r="SGM3222" s="132"/>
      <c r="SGN3222" s="132"/>
      <c r="SGO3222" s="132"/>
      <c r="SGP3222" s="132"/>
      <c r="SGQ3222" s="132"/>
      <c r="SGR3222" s="132"/>
      <c r="SGS3222" s="132"/>
      <c r="SGT3222" s="132"/>
      <c r="SGU3222" s="132"/>
      <c r="SGV3222" s="132"/>
      <c r="SGW3222" s="132"/>
      <c r="SGX3222" s="132"/>
      <c r="SGY3222" s="132"/>
      <c r="SGZ3222" s="132"/>
      <c r="SHA3222" s="132"/>
      <c r="SHB3222" s="132"/>
      <c r="SHC3222" s="132"/>
      <c r="SHD3222" s="132"/>
      <c r="SHE3222" s="132"/>
      <c r="SHF3222" s="132"/>
      <c r="SHG3222" s="132"/>
      <c r="SHH3222" s="132"/>
      <c r="SHI3222" s="132"/>
      <c r="SHJ3222" s="132"/>
      <c r="SHK3222" s="132"/>
      <c r="SHL3222" s="132"/>
      <c r="SHM3222" s="132"/>
      <c r="SHN3222" s="132"/>
      <c r="SHO3222" s="132"/>
      <c r="SHP3222" s="132"/>
      <c r="SHQ3222" s="132"/>
      <c r="SHR3222" s="132"/>
      <c r="SHS3222" s="132"/>
      <c r="SHT3222" s="132"/>
      <c r="SHU3222" s="132"/>
      <c r="SHV3222" s="132"/>
      <c r="SHW3222" s="132"/>
      <c r="SHX3222" s="132"/>
      <c r="SHY3222" s="132"/>
      <c r="SHZ3222" s="132"/>
      <c r="SIA3222" s="132"/>
      <c r="SIB3222" s="132"/>
      <c r="SIC3222" s="132"/>
      <c r="SID3222" s="132"/>
      <c r="SIE3222" s="132"/>
      <c r="SIF3222" s="132"/>
      <c r="SIG3222" s="132"/>
      <c r="SIH3222" s="132"/>
      <c r="SII3222" s="132"/>
      <c r="SIJ3222" s="132"/>
      <c r="SIK3222" s="132"/>
      <c r="SIL3222" s="132"/>
      <c r="SIM3222" s="132"/>
      <c r="SIN3222" s="132"/>
      <c r="SIO3222" s="132"/>
      <c r="SIP3222" s="132"/>
      <c r="SIQ3222" s="132"/>
      <c r="SIR3222" s="132"/>
      <c r="SIS3222" s="132"/>
      <c r="SIT3222" s="132"/>
      <c r="SIU3222" s="132"/>
      <c r="SIV3222" s="132"/>
      <c r="SIW3222" s="132"/>
      <c r="SIX3222" s="132"/>
      <c r="SIY3222" s="132"/>
      <c r="SIZ3222" s="132"/>
      <c r="SJA3222" s="132"/>
      <c r="SJB3222" s="132"/>
      <c r="SJC3222" s="132"/>
      <c r="SJD3222" s="132"/>
      <c r="SJE3222" s="132"/>
      <c r="SJF3222" s="132"/>
      <c r="SJG3222" s="132"/>
      <c r="SJH3222" s="132"/>
      <c r="SJI3222" s="132"/>
      <c r="SJJ3222" s="132"/>
      <c r="SJK3222" s="132"/>
      <c r="SJL3222" s="132"/>
      <c r="SJM3222" s="132"/>
      <c r="SJN3222" s="132"/>
      <c r="SJO3222" s="132"/>
      <c r="SJP3222" s="132"/>
      <c r="SJQ3222" s="132"/>
      <c r="SJR3222" s="132"/>
      <c r="SJS3222" s="132"/>
      <c r="SJT3222" s="132"/>
      <c r="SJU3222" s="132"/>
      <c r="SJV3222" s="132"/>
      <c r="SJW3222" s="132"/>
      <c r="SJX3222" s="132"/>
      <c r="SJY3222" s="132"/>
      <c r="SJZ3222" s="132"/>
      <c r="SKA3222" s="132"/>
      <c r="SKB3222" s="132"/>
      <c r="SKC3222" s="132"/>
      <c r="SKD3222" s="132"/>
      <c r="SKE3222" s="132"/>
      <c r="SKF3222" s="132"/>
      <c r="SKG3222" s="132"/>
      <c r="SKH3222" s="132"/>
      <c r="SKI3222" s="132"/>
      <c r="SKJ3222" s="132"/>
      <c r="SKK3222" s="132"/>
      <c r="SKL3222" s="132"/>
      <c r="SKM3222" s="132"/>
      <c r="SKN3222" s="132"/>
      <c r="SKO3222" s="132"/>
      <c r="SKP3222" s="132"/>
      <c r="SKQ3222" s="132"/>
      <c r="SKR3222" s="132"/>
      <c r="SKS3222" s="132"/>
      <c r="SKT3222" s="132"/>
      <c r="SKU3222" s="132"/>
      <c r="SKV3222" s="132"/>
      <c r="SKW3222" s="132"/>
      <c r="SKX3222" s="132"/>
      <c r="SKY3222" s="132"/>
      <c r="SKZ3222" s="132"/>
      <c r="SLA3222" s="132"/>
      <c r="SLB3222" s="132"/>
      <c r="SLC3222" s="132"/>
      <c r="SLD3222" s="132"/>
      <c r="SLE3222" s="132"/>
      <c r="SLF3222" s="132"/>
      <c r="SLG3222" s="132"/>
      <c r="SLH3222" s="132"/>
      <c r="SLI3222" s="132"/>
      <c r="SLJ3222" s="132"/>
      <c r="SLK3222" s="132"/>
      <c r="SLL3222" s="132"/>
      <c r="SLM3222" s="132"/>
      <c r="SLN3222" s="132"/>
      <c r="SLO3222" s="132"/>
      <c r="SLP3222" s="132"/>
      <c r="SLQ3222" s="132"/>
      <c r="SLR3222" s="132"/>
      <c r="SLS3222" s="132"/>
      <c r="SLT3222" s="132"/>
      <c r="SLU3222" s="132"/>
      <c r="SLV3222" s="132"/>
      <c r="SLW3222" s="132"/>
      <c r="SLX3222" s="132"/>
      <c r="SLY3222" s="132"/>
      <c r="SLZ3222" s="132"/>
      <c r="SMA3222" s="132"/>
      <c r="SMB3222" s="132"/>
      <c r="SMC3222" s="132"/>
      <c r="SMD3222" s="132"/>
      <c r="SME3222" s="132"/>
      <c r="SMF3222" s="132"/>
      <c r="SMG3222" s="132"/>
      <c r="SMH3222" s="132"/>
      <c r="SMI3222" s="132"/>
      <c r="SMJ3222" s="132"/>
      <c r="SMK3222" s="132"/>
      <c r="SML3222" s="132"/>
      <c r="SMM3222" s="132"/>
      <c r="SMN3222" s="132"/>
      <c r="SMO3222" s="132"/>
      <c r="SMP3222" s="132"/>
      <c r="SMQ3222" s="132"/>
      <c r="SMR3222" s="132"/>
      <c r="SMS3222" s="132"/>
      <c r="SMT3222" s="132"/>
      <c r="SMU3222" s="132"/>
      <c r="SMV3222" s="132"/>
      <c r="SMW3222" s="132"/>
      <c r="SMX3222" s="132"/>
      <c r="SMY3222" s="132"/>
      <c r="SMZ3222" s="132"/>
      <c r="SNA3222" s="132"/>
      <c r="SNB3222" s="132"/>
      <c r="SNC3222" s="132"/>
      <c r="SND3222" s="132"/>
      <c r="SNE3222" s="132"/>
      <c r="SNF3222" s="132"/>
      <c r="SNG3222" s="132"/>
      <c r="SNH3222" s="132"/>
      <c r="SNI3222" s="132"/>
      <c r="SNJ3222" s="132"/>
      <c r="SNK3222" s="132"/>
      <c r="SNL3222" s="132"/>
      <c r="SNM3222" s="132"/>
      <c r="SNN3222" s="132"/>
      <c r="SNO3222" s="132"/>
      <c r="SNP3222" s="132"/>
      <c r="SNQ3222" s="132"/>
      <c r="SNR3222" s="132"/>
      <c r="SNS3222" s="132"/>
      <c r="SNT3222" s="132"/>
      <c r="SNU3222" s="132"/>
      <c r="SNV3222" s="132"/>
      <c r="SNW3222" s="132"/>
      <c r="SNX3222" s="132"/>
      <c r="SNY3222" s="132"/>
      <c r="SNZ3222" s="132"/>
      <c r="SOA3222" s="132"/>
      <c r="SOB3222" s="132"/>
      <c r="SOC3222" s="132"/>
      <c r="SOD3222" s="132"/>
      <c r="SOE3222" s="132"/>
      <c r="SOF3222" s="132"/>
      <c r="SOG3222" s="132"/>
      <c r="SOH3222" s="132"/>
      <c r="SOI3222" s="132"/>
      <c r="SOJ3222" s="132"/>
      <c r="SOK3222" s="132"/>
      <c r="SOL3222" s="132"/>
      <c r="SOM3222" s="132"/>
      <c r="SON3222" s="132"/>
      <c r="SOO3222" s="132"/>
      <c r="SOP3222" s="132"/>
      <c r="SOQ3222" s="132"/>
      <c r="SOR3222" s="132"/>
      <c r="SOS3222" s="132"/>
      <c r="SOT3222" s="132"/>
      <c r="SOU3222" s="132"/>
      <c r="SOV3222" s="132"/>
      <c r="SOW3222" s="132"/>
      <c r="SOX3222" s="132"/>
      <c r="SOY3222" s="132"/>
      <c r="SOZ3222" s="132"/>
      <c r="SPA3222" s="132"/>
      <c r="SPB3222" s="132"/>
      <c r="SPC3222" s="132"/>
      <c r="SPD3222" s="132"/>
      <c r="SPE3222" s="132"/>
      <c r="SPF3222" s="132"/>
      <c r="SPG3222" s="132"/>
      <c r="SPH3222" s="132"/>
      <c r="SPI3222" s="132"/>
      <c r="SPJ3222" s="132"/>
      <c r="SPK3222" s="132"/>
      <c r="SPL3222" s="132"/>
      <c r="SPM3222" s="132"/>
      <c r="SPN3222" s="132"/>
      <c r="SPO3222" s="132"/>
      <c r="SPP3222" s="132"/>
      <c r="SPQ3222" s="132"/>
      <c r="SPR3222" s="132"/>
      <c r="SPS3222" s="132"/>
      <c r="SPT3222" s="132"/>
      <c r="SPU3222" s="132"/>
      <c r="SPV3222" s="132"/>
      <c r="SPW3222" s="132"/>
      <c r="SPX3222" s="132"/>
      <c r="SPY3222" s="132"/>
      <c r="SPZ3222" s="132"/>
      <c r="SQA3222" s="132"/>
      <c r="SQB3222" s="132"/>
      <c r="SQC3222" s="132"/>
      <c r="SQD3222" s="132"/>
      <c r="SQE3222" s="132"/>
      <c r="SQF3222" s="132"/>
      <c r="SQG3222" s="132"/>
      <c r="SQH3222" s="132"/>
      <c r="SQI3222" s="132"/>
      <c r="SQJ3222" s="132"/>
      <c r="SQK3222" s="132"/>
      <c r="SQL3222" s="132"/>
      <c r="SQM3222" s="132"/>
      <c r="SQN3222" s="132"/>
      <c r="SQO3222" s="132"/>
      <c r="SQP3222" s="132"/>
      <c r="SQQ3222" s="132"/>
      <c r="SQR3222" s="132"/>
      <c r="SQS3222" s="132"/>
      <c r="SQT3222" s="132"/>
      <c r="SQU3222" s="132"/>
      <c r="SQV3222" s="132"/>
      <c r="SQW3222" s="132"/>
      <c r="SQX3222" s="132"/>
      <c r="SQY3222" s="132"/>
      <c r="SQZ3222" s="132"/>
      <c r="SRA3222" s="132"/>
      <c r="SRB3222" s="132"/>
      <c r="SRC3222" s="132"/>
      <c r="SRD3222" s="132"/>
      <c r="SRE3222" s="132"/>
      <c r="SRF3222" s="132"/>
      <c r="SRG3222" s="132"/>
      <c r="SRH3222" s="132"/>
      <c r="SRI3222" s="132"/>
      <c r="SRJ3222" s="132"/>
      <c r="SRK3222" s="132"/>
      <c r="SRL3222" s="132"/>
      <c r="SRM3222" s="132"/>
      <c r="SRN3222" s="132"/>
      <c r="SRO3222" s="132"/>
      <c r="SRP3222" s="132"/>
      <c r="SRQ3222" s="132"/>
      <c r="SRR3222" s="132"/>
      <c r="SRS3222" s="132"/>
      <c r="SRT3222" s="132"/>
      <c r="SRU3222" s="132"/>
      <c r="SRV3222" s="132"/>
      <c r="SRW3222" s="132"/>
      <c r="SRX3222" s="132"/>
      <c r="SRY3222" s="132"/>
      <c r="SRZ3222" s="132"/>
      <c r="SSA3222" s="132"/>
      <c r="SSB3222" s="132"/>
      <c r="SSC3222" s="132"/>
      <c r="SSD3222" s="132"/>
      <c r="SSE3222" s="132"/>
      <c r="SSF3222" s="132"/>
      <c r="SSG3222" s="132"/>
      <c r="SSH3222" s="132"/>
      <c r="SSI3222" s="132"/>
      <c r="SSJ3222" s="132"/>
      <c r="SSK3222" s="132"/>
      <c r="SSL3222" s="132"/>
      <c r="SSM3222" s="132"/>
      <c r="SSN3222" s="132"/>
      <c r="SSO3222" s="132"/>
      <c r="SSP3222" s="132"/>
      <c r="SSQ3222" s="132"/>
      <c r="SSR3222" s="132"/>
      <c r="SSS3222" s="132"/>
      <c r="SST3222" s="132"/>
      <c r="SSU3222" s="132"/>
      <c r="SSV3222" s="132"/>
      <c r="SSW3222" s="132"/>
      <c r="SSX3222" s="132"/>
      <c r="SSY3222" s="132"/>
      <c r="SSZ3222" s="132"/>
      <c r="STA3222" s="132"/>
      <c r="STB3222" s="132"/>
      <c r="STC3222" s="132"/>
      <c r="STD3222" s="132"/>
      <c r="STE3222" s="132"/>
      <c r="STF3222" s="132"/>
      <c r="STG3222" s="132"/>
      <c r="STH3222" s="132"/>
      <c r="STI3222" s="132"/>
      <c r="STJ3222" s="132"/>
      <c r="STK3222" s="132"/>
      <c r="STL3222" s="132"/>
      <c r="STM3222" s="132"/>
      <c r="STN3222" s="132"/>
      <c r="STO3222" s="132"/>
      <c r="STP3222" s="132"/>
      <c r="STQ3222" s="132"/>
      <c r="STR3222" s="132"/>
      <c r="STS3222" s="132"/>
      <c r="STT3222" s="132"/>
      <c r="STU3222" s="132"/>
      <c r="STV3222" s="132"/>
      <c r="STW3222" s="132"/>
      <c r="STX3222" s="132"/>
      <c r="STY3222" s="132"/>
      <c r="STZ3222" s="132"/>
      <c r="SUA3222" s="132"/>
      <c r="SUB3222" s="132"/>
      <c r="SUC3222" s="132"/>
      <c r="SUD3222" s="132"/>
      <c r="SUE3222" s="132"/>
      <c r="SUF3222" s="132"/>
      <c r="SUG3222" s="132"/>
      <c r="SUH3222" s="132"/>
      <c r="SUI3222" s="132"/>
      <c r="SUJ3222" s="132"/>
      <c r="SUK3222" s="132"/>
      <c r="SUL3222" s="132"/>
      <c r="SUM3222" s="132"/>
      <c r="SUN3222" s="132"/>
      <c r="SUO3222" s="132"/>
      <c r="SUP3222" s="132"/>
      <c r="SUQ3222" s="132"/>
      <c r="SUR3222" s="132"/>
      <c r="SUS3222" s="132"/>
      <c r="SUT3222" s="132"/>
      <c r="SUU3222" s="132"/>
      <c r="SUV3222" s="132"/>
      <c r="SUW3222" s="132"/>
      <c r="SUX3222" s="132"/>
      <c r="SUY3222" s="132"/>
      <c r="SUZ3222" s="132"/>
      <c r="SVA3222" s="132"/>
      <c r="SVB3222" s="132"/>
      <c r="SVC3222" s="132"/>
      <c r="SVD3222" s="132"/>
      <c r="SVE3222" s="132"/>
      <c r="SVF3222" s="132"/>
      <c r="SVG3222" s="132"/>
      <c r="SVH3222" s="132"/>
      <c r="SVI3222" s="132"/>
      <c r="SVJ3222" s="132"/>
      <c r="SVK3222" s="132"/>
      <c r="SVL3222" s="132"/>
      <c r="SVM3222" s="132"/>
      <c r="SVN3222" s="132"/>
      <c r="SVO3222" s="132"/>
      <c r="SVP3222" s="132"/>
      <c r="SVQ3222" s="132"/>
      <c r="SVR3222" s="132"/>
      <c r="SVS3222" s="132"/>
      <c r="SVT3222" s="132"/>
      <c r="SVU3222" s="132"/>
      <c r="SVV3222" s="132"/>
      <c r="SVW3222" s="132"/>
      <c r="SVX3222" s="132"/>
      <c r="SVY3222" s="132"/>
      <c r="SVZ3222" s="132"/>
      <c r="SWA3222" s="132"/>
      <c r="SWB3222" s="132"/>
      <c r="SWC3222" s="132"/>
      <c r="SWD3222" s="132"/>
      <c r="SWE3222" s="132"/>
      <c r="SWF3222" s="132"/>
      <c r="SWG3222" s="132"/>
      <c r="SWH3222" s="132"/>
      <c r="SWI3222" s="132"/>
      <c r="SWJ3222" s="132"/>
      <c r="SWK3222" s="132"/>
      <c r="SWL3222" s="132"/>
      <c r="SWM3222" s="132"/>
      <c r="SWN3222" s="132"/>
      <c r="SWO3222" s="132"/>
      <c r="SWP3222" s="132"/>
      <c r="SWQ3222" s="132"/>
      <c r="SWR3222" s="132"/>
      <c r="SWS3222" s="132"/>
      <c r="SWT3222" s="132"/>
      <c r="SWU3222" s="132"/>
      <c r="SWV3222" s="132"/>
      <c r="SWW3222" s="132"/>
      <c r="SWX3222" s="132"/>
      <c r="SWY3222" s="132"/>
      <c r="SWZ3222" s="132"/>
      <c r="SXA3222" s="132"/>
      <c r="SXB3222" s="132"/>
      <c r="SXC3222" s="132"/>
      <c r="SXD3222" s="132"/>
      <c r="SXE3222" s="132"/>
      <c r="SXF3222" s="132"/>
      <c r="SXG3222" s="132"/>
      <c r="SXH3222" s="132"/>
      <c r="SXI3222" s="132"/>
      <c r="SXJ3222" s="132"/>
      <c r="SXK3222" s="132"/>
      <c r="SXL3222" s="132"/>
      <c r="SXM3222" s="132"/>
      <c r="SXN3222" s="132"/>
      <c r="SXO3222" s="132"/>
      <c r="SXP3222" s="132"/>
      <c r="SXQ3222" s="132"/>
      <c r="SXR3222" s="132"/>
      <c r="SXS3222" s="132"/>
      <c r="SXT3222" s="132"/>
      <c r="SXU3222" s="132"/>
      <c r="SXV3222" s="132"/>
      <c r="SXW3222" s="132"/>
      <c r="SXX3222" s="132"/>
      <c r="SXY3222" s="132"/>
      <c r="SXZ3222" s="132"/>
      <c r="SYA3222" s="132"/>
      <c r="SYB3222" s="132"/>
      <c r="SYC3222" s="132"/>
      <c r="SYD3222" s="132"/>
      <c r="SYE3222" s="132"/>
      <c r="SYF3222" s="132"/>
      <c r="SYG3222" s="132"/>
      <c r="SYH3222" s="132"/>
      <c r="SYI3222" s="132"/>
      <c r="SYJ3222" s="132"/>
      <c r="SYK3222" s="132"/>
      <c r="SYL3222" s="132"/>
      <c r="SYM3222" s="132"/>
      <c r="SYN3222" s="132"/>
      <c r="SYO3222" s="132"/>
      <c r="SYP3222" s="132"/>
      <c r="SYQ3222" s="132"/>
      <c r="SYR3222" s="132"/>
      <c r="SYS3222" s="132"/>
      <c r="SYT3222" s="132"/>
      <c r="SYU3222" s="132"/>
      <c r="SYV3222" s="132"/>
      <c r="SYW3222" s="132"/>
      <c r="SYX3222" s="132"/>
      <c r="SYY3222" s="132"/>
      <c r="SYZ3222" s="132"/>
      <c r="SZA3222" s="132"/>
      <c r="SZB3222" s="132"/>
      <c r="SZC3222" s="132"/>
      <c r="SZD3222" s="132"/>
      <c r="SZE3222" s="132"/>
      <c r="SZF3222" s="132"/>
      <c r="SZG3222" s="132"/>
      <c r="SZH3222" s="132"/>
      <c r="SZI3222" s="132"/>
      <c r="SZJ3222" s="132"/>
      <c r="SZK3222" s="132"/>
      <c r="SZL3222" s="132"/>
      <c r="SZM3222" s="132"/>
      <c r="SZN3222" s="132"/>
      <c r="SZO3222" s="132"/>
      <c r="SZP3222" s="132"/>
      <c r="SZQ3222" s="132"/>
      <c r="SZR3222" s="132"/>
      <c r="SZS3222" s="132"/>
      <c r="SZT3222" s="132"/>
      <c r="SZU3222" s="132"/>
      <c r="SZV3222" s="132"/>
      <c r="SZW3222" s="132"/>
      <c r="SZX3222" s="132"/>
      <c r="SZY3222" s="132"/>
      <c r="SZZ3222" s="132"/>
      <c r="TAA3222" s="132"/>
      <c r="TAB3222" s="132"/>
      <c r="TAC3222" s="132"/>
      <c r="TAD3222" s="132"/>
      <c r="TAE3222" s="132"/>
      <c r="TAF3222" s="132"/>
      <c r="TAG3222" s="132"/>
      <c r="TAH3222" s="132"/>
      <c r="TAI3222" s="132"/>
      <c r="TAJ3222" s="132"/>
      <c r="TAK3222" s="132"/>
      <c r="TAL3222" s="132"/>
      <c r="TAM3222" s="132"/>
      <c r="TAN3222" s="132"/>
      <c r="TAO3222" s="132"/>
      <c r="TAP3222" s="132"/>
      <c r="TAQ3222" s="132"/>
      <c r="TAR3222" s="132"/>
      <c r="TAS3222" s="132"/>
      <c r="TAT3222" s="132"/>
      <c r="TAU3222" s="132"/>
      <c r="TAV3222" s="132"/>
      <c r="TAW3222" s="132"/>
      <c r="TAX3222" s="132"/>
      <c r="TAY3222" s="132"/>
      <c r="TAZ3222" s="132"/>
      <c r="TBA3222" s="132"/>
      <c r="TBB3222" s="132"/>
      <c r="TBC3222" s="132"/>
      <c r="TBD3222" s="132"/>
      <c r="TBE3222" s="132"/>
      <c r="TBF3222" s="132"/>
      <c r="TBG3222" s="132"/>
      <c r="TBH3222" s="132"/>
      <c r="TBI3222" s="132"/>
      <c r="TBJ3222" s="132"/>
      <c r="TBK3222" s="132"/>
      <c r="TBL3222" s="132"/>
      <c r="TBM3222" s="132"/>
      <c r="TBN3222" s="132"/>
      <c r="TBO3222" s="132"/>
      <c r="TBP3222" s="132"/>
      <c r="TBQ3222" s="132"/>
      <c r="TBR3222" s="132"/>
      <c r="TBS3222" s="132"/>
      <c r="TBT3222" s="132"/>
      <c r="TBU3222" s="132"/>
      <c r="TBV3222" s="132"/>
      <c r="TBW3222" s="132"/>
      <c r="TBX3222" s="132"/>
      <c r="TBY3222" s="132"/>
      <c r="TBZ3222" s="132"/>
      <c r="TCA3222" s="132"/>
      <c r="TCB3222" s="132"/>
      <c r="TCC3222" s="132"/>
      <c r="TCD3222" s="132"/>
      <c r="TCE3222" s="132"/>
      <c r="TCF3222" s="132"/>
      <c r="TCG3222" s="132"/>
      <c r="TCH3222" s="132"/>
      <c r="TCI3222" s="132"/>
      <c r="TCJ3222" s="132"/>
      <c r="TCK3222" s="132"/>
      <c r="TCL3222" s="132"/>
      <c r="TCM3222" s="132"/>
      <c r="TCN3222" s="132"/>
      <c r="TCO3222" s="132"/>
      <c r="TCP3222" s="132"/>
      <c r="TCQ3222" s="132"/>
      <c r="TCR3222" s="132"/>
      <c r="TCS3222" s="132"/>
      <c r="TCT3222" s="132"/>
      <c r="TCU3222" s="132"/>
      <c r="TCV3222" s="132"/>
      <c r="TCW3222" s="132"/>
      <c r="TCX3222" s="132"/>
      <c r="TCY3222" s="132"/>
      <c r="TCZ3222" s="132"/>
      <c r="TDA3222" s="132"/>
      <c r="TDB3222" s="132"/>
      <c r="TDC3222" s="132"/>
      <c r="TDD3222" s="132"/>
      <c r="TDE3222" s="132"/>
      <c r="TDF3222" s="132"/>
      <c r="TDG3222" s="132"/>
      <c r="TDH3222" s="132"/>
      <c r="TDI3222" s="132"/>
      <c r="TDJ3222" s="132"/>
      <c r="TDK3222" s="132"/>
      <c r="TDL3222" s="132"/>
      <c r="TDM3222" s="132"/>
      <c r="TDN3222" s="132"/>
      <c r="TDO3222" s="132"/>
      <c r="TDP3222" s="132"/>
      <c r="TDQ3222" s="132"/>
      <c r="TDR3222" s="132"/>
      <c r="TDS3222" s="132"/>
      <c r="TDT3222" s="132"/>
      <c r="TDU3222" s="132"/>
      <c r="TDV3222" s="132"/>
      <c r="TDW3222" s="132"/>
      <c r="TDX3222" s="132"/>
      <c r="TDY3222" s="132"/>
      <c r="TDZ3222" s="132"/>
      <c r="TEA3222" s="132"/>
      <c r="TEB3222" s="132"/>
      <c r="TEC3222" s="132"/>
      <c r="TED3222" s="132"/>
      <c r="TEE3222" s="132"/>
      <c r="TEF3222" s="132"/>
      <c r="TEG3222" s="132"/>
      <c r="TEH3222" s="132"/>
      <c r="TEI3222" s="132"/>
      <c r="TEJ3222" s="132"/>
      <c r="TEK3222" s="132"/>
      <c r="TEL3222" s="132"/>
      <c r="TEM3222" s="132"/>
      <c r="TEN3222" s="132"/>
      <c r="TEO3222" s="132"/>
      <c r="TEP3222" s="132"/>
      <c r="TEQ3222" s="132"/>
      <c r="TER3222" s="132"/>
      <c r="TES3222" s="132"/>
      <c r="TET3222" s="132"/>
      <c r="TEU3222" s="132"/>
      <c r="TEV3222" s="132"/>
      <c r="TEW3222" s="132"/>
      <c r="TEX3222" s="132"/>
      <c r="TEY3222" s="132"/>
      <c r="TEZ3222" s="132"/>
      <c r="TFA3222" s="132"/>
      <c r="TFB3222" s="132"/>
      <c r="TFC3222" s="132"/>
      <c r="TFD3222" s="132"/>
      <c r="TFE3222" s="132"/>
      <c r="TFF3222" s="132"/>
      <c r="TFG3222" s="132"/>
      <c r="TFH3222" s="132"/>
      <c r="TFI3222" s="132"/>
      <c r="TFJ3222" s="132"/>
      <c r="TFK3222" s="132"/>
      <c r="TFL3222" s="132"/>
      <c r="TFM3222" s="132"/>
      <c r="TFN3222" s="132"/>
      <c r="TFO3222" s="132"/>
      <c r="TFP3222" s="132"/>
      <c r="TFQ3222" s="132"/>
      <c r="TFR3222" s="132"/>
      <c r="TFS3222" s="132"/>
      <c r="TFT3222" s="132"/>
      <c r="TFU3222" s="132"/>
      <c r="TFV3222" s="132"/>
      <c r="TFW3222" s="132"/>
      <c r="TFX3222" s="132"/>
      <c r="TFY3222" s="132"/>
      <c r="TFZ3222" s="132"/>
      <c r="TGA3222" s="132"/>
      <c r="TGB3222" s="132"/>
      <c r="TGC3222" s="132"/>
      <c r="TGD3222" s="132"/>
      <c r="TGE3222" s="132"/>
      <c r="TGF3222" s="132"/>
      <c r="TGG3222" s="132"/>
      <c r="TGH3222" s="132"/>
      <c r="TGI3222" s="132"/>
      <c r="TGJ3222" s="132"/>
      <c r="TGK3222" s="132"/>
      <c r="TGL3222" s="132"/>
      <c r="TGM3222" s="132"/>
      <c r="TGN3222" s="132"/>
      <c r="TGO3222" s="132"/>
      <c r="TGP3222" s="132"/>
      <c r="TGQ3222" s="132"/>
      <c r="TGR3222" s="132"/>
      <c r="TGS3222" s="132"/>
      <c r="TGT3222" s="132"/>
      <c r="TGU3222" s="132"/>
      <c r="TGV3222" s="132"/>
      <c r="TGW3222" s="132"/>
      <c r="TGX3222" s="132"/>
      <c r="TGY3222" s="132"/>
      <c r="TGZ3222" s="132"/>
      <c r="THA3222" s="132"/>
      <c r="THB3222" s="132"/>
      <c r="THC3222" s="132"/>
      <c r="THD3222" s="132"/>
      <c r="THE3222" s="132"/>
      <c r="THF3222" s="132"/>
      <c r="THG3222" s="132"/>
      <c r="THH3222" s="132"/>
      <c r="THI3222" s="132"/>
      <c r="THJ3222" s="132"/>
      <c r="THK3222" s="132"/>
      <c r="THL3222" s="132"/>
      <c r="THM3222" s="132"/>
      <c r="THN3222" s="132"/>
      <c r="THO3222" s="132"/>
      <c r="THP3222" s="132"/>
      <c r="THQ3222" s="132"/>
      <c r="THR3222" s="132"/>
      <c r="THS3222" s="132"/>
      <c r="THT3222" s="132"/>
      <c r="THU3222" s="132"/>
      <c r="THV3222" s="132"/>
      <c r="THW3222" s="132"/>
      <c r="THX3222" s="132"/>
      <c r="THY3222" s="132"/>
      <c r="THZ3222" s="132"/>
      <c r="TIA3222" s="132"/>
      <c r="TIB3222" s="132"/>
      <c r="TIC3222" s="132"/>
      <c r="TID3222" s="132"/>
      <c r="TIE3222" s="132"/>
      <c r="TIF3222" s="132"/>
      <c r="TIG3222" s="132"/>
      <c r="TIH3222" s="132"/>
      <c r="TII3222" s="132"/>
      <c r="TIJ3222" s="132"/>
      <c r="TIK3222" s="132"/>
      <c r="TIL3222" s="132"/>
      <c r="TIM3222" s="132"/>
      <c r="TIN3222" s="132"/>
      <c r="TIO3222" s="132"/>
      <c r="TIP3222" s="132"/>
      <c r="TIQ3222" s="132"/>
      <c r="TIR3222" s="132"/>
      <c r="TIS3222" s="132"/>
      <c r="TIT3222" s="132"/>
      <c r="TIU3222" s="132"/>
      <c r="TIV3222" s="132"/>
      <c r="TIW3222" s="132"/>
      <c r="TIX3222" s="132"/>
      <c r="TIY3222" s="132"/>
      <c r="TIZ3222" s="132"/>
      <c r="TJA3222" s="132"/>
      <c r="TJB3222" s="132"/>
      <c r="TJC3222" s="132"/>
      <c r="TJD3222" s="132"/>
      <c r="TJE3222" s="132"/>
      <c r="TJF3222" s="132"/>
      <c r="TJG3222" s="132"/>
      <c r="TJH3222" s="132"/>
      <c r="TJI3222" s="132"/>
      <c r="TJJ3222" s="132"/>
      <c r="TJK3222" s="132"/>
      <c r="TJL3222" s="132"/>
      <c r="TJM3222" s="132"/>
      <c r="TJN3222" s="132"/>
      <c r="TJO3222" s="132"/>
      <c r="TJP3222" s="132"/>
      <c r="TJQ3222" s="132"/>
      <c r="TJR3222" s="132"/>
      <c r="TJS3222" s="132"/>
      <c r="TJT3222" s="132"/>
      <c r="TJU3222" s="132"/>
      <c r="TJV3222" s="132"/>
      <c r="TJW3222" s="132"/>
      <c r="TJX3222" s="132"/>
      <c r="TJY3222" s="132"/>
      <c r="TJZ3222" s="132"/>
      <c r="TKA3222" s="132"/>
      <c r="TKB3222" s="132"/>
      <c r="TKC3222" s="132"/>
      <c r="TKD3222" s="132"/>
      <c r="TKE3222" s="132"/>
      <c r="TKF3222" s="132"/>
      <c r="TKG3222" s="132"/>
      <c r="TKH3222" s="132"/>
      <c r="TKI3222" s="132"/>
      <c r="TKJ3222" s="132"/>
      <c r="TKK3222" s="132"/>
      <c r="TKL3222" s="132"/>
      <c r="TKM3222" s="132"/>
      <c r="TKN3222" s="132"/>
      <c r="TKO3222" s="132"/>
      <c r="TKP3222" s="132"/>
      <c r="TKQ3222" s="132"/>
      <c r="TKR3222" s="132"/>
      <c r="TKS3222" s="132"/>
      <c r="TKT3222" s="132"/>
      <c r="TKU3222" s="132"/>
      <c r="TKV3222" s="132"/>
      <c r="TKW3222" s="132"/>
      <c r="TKX3222" s="132"/>
      <c r="TKY3222" s="132"/>
      <c r="TKZ3222" s="132"/>
      <c r="TLA3222" s="132"/>
      <c r="TLB3222" s="132"/>
      <c r="TLC3222" s="132"/>
      <c r="TLD3222" s="132"/>
      <c r="TLE3222" s="132"/>
      <c r="TLF3222" s="132"/>
      <c r="TLG3222" s="132"/>
      <c r="TLH3222" s="132"/>
      <c r="TLI3222" s="132"/>
      <c r="TLJ3222" s="132"/>
      <c r="TLK3222" s="132"/>
      <c r="TLL3222" s="132"/>
      <c r="TLM3222" s="132"/>
      <c r="TLN3222" s="132"/>
      <c r="TLO3222" s="132"/>
      <c r="TLP3222" s="132"/>
      <c r="TLQ3222" s="132"/>
      <c r="TLR3222" s="132"/>
      <c r="TLS3222" s="132"/>
      <c r="TLT3222" s="132"/>
      <c r="TLU3222" s="132"/>
      <c r="TLV3222" s="132"/>
      <c r="TLW3222" s="132"/>
      <c r="TLX3222" s="132"/>
      <c r="TLY3222" s="132"/>
      <c r="TLZ3222" s="132"/>
      <c r="TMA3222" s="132"/>
      <c r="TMB3222" s="132"/>
      <c r="TMC3222" s="132"/>
      <c r="TMD3222" s="132"/>
      <c r="TME3222" s="132"/>
      <c r="TMF3222" s="132"/>
      <c r="TMG3222" s="132"/>
      <c r="TMH3222" s="132"/>
      <c r="TMI3222" s="132"/>
      <c r="TMJ3222" s="132"/>
      <c r="TMK3222" s="132"/>
      <c r="TML3222" s="132"/>
      <c r="TMM3222" s="132"/>
      <c r="TMN3222" s="132"/>
      <c r="TMO3222" s="132"/>
      <c r="TMP3222" s="132"/>
      <c r="TMQ3222" s="132"/>
      <c r="TMR3222" s="132"/>
      <c r="TMS3222" s="132"/>
      <c r="TMT3222" s="132"/>
      <c r="TMU3222" s="132"/>
      <c r="TMV3222" s="132"/>
      <c r="TMW3222" s="132"/>
      <c r="TMX3222" s="132"/>
      <c r="TMY3222" s="132"/>
      <c r="TMZ3222" s="132"/>
      <c r="TNA3222" s="132"/>
      <c r="TNB3222" s="132"/>
      <c r="TNC3222" s="132"/>
      <c r="TND3222" s="132"/>
      <c r="TNE3222" s="132"/>
      <c r="TNF3222" s="132"/>
      <c r="TNG3222" s="132"/>
      <c r="TNH3222" s="132"/>
      <c r="TNI3222" s="132"/>
      <c r="TNJ3222" s="132"/>
      <c r="TNK3222" s="132"/>
      <c r="TNL3222" s="132"/>
      <c r="TNM3222" s="132"/>
      <c r="TNN3222" s="132"/>
      <c r="TNO3222" s="132"/>
      <c r="TNP3222" s="132"/>
      <c r="TNQ3222" s="132"/>
      <c r="TNR3222" s="132"/>
      <c r="TNS3222" s="132"/>
      <c r="TNT3222" s="132"/>
      <c r="TNU3222" s="132"/>
      <c r="TNV3222" s="132"/>
      <c r="TNW3222" s="132"/>
      <c r="TNX3222" s="132"/>
      <c r="TNY3222" s="132"/>
      <c r="TNZ3222" s="132"/>
      <c r="TOA3222" s="132"/>
      <c r="TOB3222" s="132"/>
      <c r="TOC3222" s="132"/>
      <c r="TOD3222" s="132"/>
      <c r="TOE3222" s="132"/>
      <c r="TOF3222" s="132"/>
      <c r="TOG3222" s="132"/>
      <c r="TOH3222" s="132"/>
      <c r="TOI3222" s="132"/>
      <c r="TOJ3222" s="132"/>
      <c r="TOK3222" s="132"/>
      <c r="TOL3222" s="132"/>
      <c r="TOM3222" s="132"/>
      <c r="TON3222" s="132"/>
      <c r="TOO3222" s="132"/>
      <c r="TOP3222" s="132"/>
      <c r="TOQ3222" s="132"/>
      <c r="TOR3222" s="132"/>
      <c r="TOS3222" s="132"/>
      <c r="TOT3222" s="132"/>
      <c r="TOU3222" s="132"/>
      <c r="TOV3222" s="132"/>
      <c r="TOW3222" s="132"/>
      <c r="TOX3222" s="132"/>
      <c r="TOY3222" s="132"/>
      <c r="TOZ3222" s="132"/>
      <c r="TPA3222" s="132"/>
      <c r="TPB3222" s="132"/>
      <c r="TPC3222" s="132"/>
      <c r="TPD3222" s="132"/>
      <c r="TPE3222" s="132"/>
      <c r="TPF3222" s="132"/>
      <c r="TPG3222" s="132"/>
      <c r="TPH3222" s="132"/>
      <c r="TPI3222" s="132"/>
      <c r="TPJ3222" s="132"/>
      <c r="TPK3222" s="132"/>
      <c r="TPL3222" s="132"/>
      <c r="TPM3222" s="132"/>
      <c r="TPN3222" s="132"/>
      <c r="TPO3222" s="132"/>
      <c r="TPP3222" s="132"/>
      <c r="TPQ3222" s="132"/>
      <c r="TPR3222" s="132"/>
      <c r="TPS3222" s="132"/>
      <c r="TPT3222" s="132"/>
      <c r="TPU3222" s="132"/>
      <c r="TPV3222" s="132"/>
      <c r="TPW3222" s="132"/>
      <c r="TPX3222" s="132"/>
      <c r="TPY3222" s="132"/>
      <c r="TPZ3222" s="132"/>
      <c r="TQA3222" s="132"/>
      <c r="TQB3222" s="132"/>
      <c r="TQC3222" s="132"/>
      <c r="TQD3222" s="132"/>
      <c r="TQE3222" s="132"/>
      <c r="TQF3222" s="132"/>
      <c r="TQG3222" s="132"/>
      <c r="TQH3222" s="132"/>
      <c r="TQI3222" s="132"/>
      <c r="TQJ3222" s="132"/>
      <c r="TQK3222" s="132"/>
      <c r="TQL3222" s="132"/>
      <c r="TQM3222" s="132"/>
      <c r="TQN3222" s="132"/>
      <c r="TQO3222" s="132"/>
      <c r="TQP3222" s="132"/>
      <c r="TQQ3222" s="132"/>
      <c r="TQR3222" s="132"/>
      <c r="TQS3222" s="132"/>
      <c r="TQT3222" s="132"/>
      <c r="TQU3222" s="132"/>
      <c r="TQV3222" s="132"/>
      <c r="TQW3222" s="132"/>
      <c r="TQX3222" s="132"/>
      <c r="TQY3222" s="132"/>
      <c r="TQZ3222" s="132"/>
      <c r="TRA3222" s="132"/>
      <c r="TRB3222" s="132"/>
      <c r="TRC3222" s="132"/>
      <c r="TRD3222" s="132"/>
      <c r="TRE3222" s="132"/>
      <c r="TRF3222" s="132"/>
      <c r="TRG3222" s="132"/>
      <c r="TRH3222" s="132"/>
      <c r="TRI3222" s="132"/>
      <c r="TRJ3222" s="132"/>
      <c r="TRK3222" s="132"/>
      <c r="TRL3222" s="132"/>
      <c r="TRM3222" s="132"/>
      <c r="TRN3222" s="132"/>
      <c r="TRO3222" s="132"/>
      <c r="TRP3222" s="132"/>
      <c r="TRQ3222" s="132"/>
      <c r="TRR3222" s="132"/>
      <c r="TRS3222" s="132"/>
      <c r="TRT3222" s="132"/>
      <c r="TRU3222" s="132"/>
      <c r="TRV3222" s="132"/>
      <c r="TRW3222" s="132"/>
      <c r="TRX3222" s="132"/>
      <c r="TRY3222" s="132"/>
      <c r="TRZ3222" s="132"/>
      <c r="TSA3222" s="132"/>
      <c r="TSB3222" s="132"/>
      <c r="TSC3222" s="132"/>
      <c r="TSD3222" s="132"/>
      <c r="TSE3222" s="132"/>
      <c r="TSF3222" s="132"/>
      <c r="TSG3222" s="132"/>
      <c r="TSH3222" s="132"/>
      <c r="TSI3222" s="132"/>
      <c r="TSJ3222" s="132"/>
      <c r="TSK3222" s="132"/>
      <c r="TSL3222" s="132"/>
      <c r="TSM3222" s="132"/>
      <c r="TSN3222" s="132"/>
      <c r="TSO3222" s="132"/>
      <c r="TSP3222" s="132"/>
      <c r="TSQ3222" s="132"/>
      <c r="TSR3222" s="132"/>
      <c r="TSS3222" s="132"/>
      <c r="TST3222" s="132"/>
      <c r="TSU3222" s="132"/>
      <c r="TSV3222" s="132"/>
      <c r="TSW3222" s="132"/>
      <c r="TSX3222" s="132"/>
      <c r="TSY3222" s="132"/>
      <c r="TSZ3222" s="132"/>
      <c r="TTA3222" s="132"/>
      <c r="TTB3222" s="132"/>
      <c r="TTC3222" s="132"/>
      <c r="TTD3222" s="132"/>
      <c r="TTE3222" s="132"/>
      <c r="TTF3222" s="132"/>
      <c r="TTG3222" s="132"/>
      <c r="TTH3222" s="132"/>
      <c r="TTI3222" s="132"/>
      <c r="TTJ3222" s="132"/>
      <c r="TTK3222" s="132"/>
      <c r="TTL3222" s="132"/>
      <c r="TTM3222" s="132"/>
      <c r="TTN3222" s="132"/>
      <c r="TTO3222" s="132"/>
      <c r="TTP3222" s="132"/>
      <c r="TTQ3222" s="132"/>
      <c r="TTR3222" s="132"/>
      <c r="TTS3222" s="132"/>
      <c r="TTT3222" s="132"/>
      <c r="TTU3222" s="132"/>
      <c r="TTV3222" s="132"/>
      <c r="TTW3222" s="132"/>
      <c r="TTX3222" s="132"/>
      <c r="TTY3222" s="132"/>
      <c r="TTZ3222" s="132"/>
      <c r="TUA3222" s="132"/>
      <c r="TUB3222" s="132"/>
      <c r="TUC3222" s="132"/>
      <c r="TUD3222" s="132"/>
      <c r="TUE3222" s="132"/>
      <c r="TUF3222" s="132"/>
      <c r="TUG3222" s="132"/>
      <c r="TUH3222" s="132"/>
      <c r="TUI3222" s="132"/>
      <c r="TUJ3222" s="132"/>
      <c r="TUK3222" s="132"/>
      <c r="TUL3222" s="132"/>
      <c r="TUM3222" s="132"/>
      <c r="TUN3222" s="132"/>
      <c r="TUO3222" s="132"/>
      <c r="TUP3222" s="132"/>
      <c r="TUQ3222" s="132"/>
      <c r="TUR3222" s="132"/>
      <c r="TUS3222" s="132"/>
      <c r="TUT3222" s="132"/>
      <c r="TUU3222" s="132"/>
      <c r="TUV3222" s="132"/>
      <c r="TUW3222" s="132"/>
      <c r="TUX3222" s="132"/>
      <c r="TUY3222" s="132"/>
      <c r="TUZ3222" s="132"/>
      <c r="TVA3222" s="132"/>
      <c r="TVB3222" s="132"/>
      <c r="TVC3222" s="132"/>
      <c r="TVD3222" s="132"/>
      <c r="TVE3222" s="132"/>
      <c r="TVF3222" s="132"/>
      <c r="TVG3222" s="132"/>
      <c r="TVH3222" s="132"/>
      <c r="TVI3222" s="132"/>
      <c r="TVJ3222" s="132"/>
      <c r="TVK3222" s="132"/>
      <c r="TVL3222" s="132"/>
      <c r="TVM3222" s="132"/>
      <c r="TVN3222" s="132"/>
      <c r="TVO3222" s="132"/>
      <c r="TVP3222" s="132"/>
      <c r="TVQ3222" s="132"/>
      <c r="TVR3222" s="132"/>
      <c r="TVS3222" s="132"/>
      <c r="TVT3222" s="132"/>
      <c r="TVU3222" s="132"/>
      <c r="TVV3222" s="132"/>
      <c r="TVW3222" s="132"/>
      <c r="TVX3222" s="132"/>
      <c r="TVY3222" s="132"/>
      <c r="TVZ3222" s="132"/>
      <c r="TWA3222" s="132"/>
      <c r="TWB3222" s="132"/>
      <c r="TWC3222" s="132"/>
      <c r="TWD3222" s="132"/>
      <c r="TWE3222" s="132"/>
      <c r="TWF3222" s="132"/>
      <c r="TWG3222" s="132"/>
      <c r="TWH3222" s="132"/>
      <c r="TWI3222" s="132"/>
      <c r="TWJ3222" s="132"/>
      <c r="TWK3222" s="132"/>
      <c r="TWL3222" s="132"/>
      <c r="TWM3222" s="132"/>
      <c r="TWN3222" s="132"/>
      <c r="TWO3222" s="132"/>
      <c r="TWP3222" s="132"/>
      <c r="TWQ3222" s="132"/>
      <c r="TWR3222" s="132"/>
      <c r="TWS3222" s="132"/>
      <c r="TWT3222" s="132"/>
      <c r="TWU3222" s="132"/>
      <c r="TWV3222" s="132"/>
      <c r="TWW3222" s="132"/>
      <c r="TWX3222" s="132"/>
      <c r="TWY3222" s="132"/>
      <c r="TWZ3222" s="132"/>
      <c r="TXA3222" s="132"/>
      <c r="TXB3222" s="132"/>
      <c r="TXC3222" s="132"/>
      <c r="TXD3222" s="132"/>
      <c r="TXE3222" s="132"/>
      <c r="TXF3222" s="132"/>
      <c r="TXG3222" s="132"/>
      <c r="TXH3222" s="132"/>
      <c r="TXI3222" s="132"/>
      <c r="TXJ3222" s="132"/>
      <c r="TXK3222" s="132"/>
      <c r="TXL3222" s="132"/>
      <c r="TXM3222" s="132"/>
      <c r="TXN3222" s="132"/>
      <c r="TXO3222" s="132"/>
      <c r="TXP3222" s="132"/>
      <c r="TXQ3222" s="132"/>
      <c r="TXR3222" s="132"/>
      <c r="TXS3222" s="132"/>
      <c r="TXT3222" s="132"/>
      <c r="TXU3222" s="132"/>
      <c r="TXV3222" s="132"/>
      <c r="TXW3222" s="132"/>
      <c r="TXX3222" s="132"/>
      <c r="TXY3222" s="132"/>
      <c r="TXZ3222" s="132"/>
      <c r="TYA3222" s="132"/>
      <c r="TYB3222" s="132"/>
      <c r="TYC3222" s="132"/>
      <c r="TYD3222" s="132"/>
      <c r="TYE3222" s="132"/>
      <c r="TYF3222" s="132"/>
      <c r="TYG3222" s="132"/>
      <c r="TYH3222" s="132"/>
      <c r="TYI3222" s="132"/>
      <c r="TYJ3222" s="132"/>
      <c r="TYK3222" s="132"/>
      <c r="TYL3222" s="132"/>
      <c r="TYM3222" s="132"/>
      <c r="TYN3222" s="132"/>
      <c r="TYO3222" s="132"/>
      <c r="TYP3222" s="132"/>
      <c r="TYQ3222" s="132"/>
      <c r="TYR3222" s="132"/>
      <c r="TYS3222" s="132"/>
      <c r="TYT3222" s="132"/>
      <c r="TYU3222" s="132"/>
      <c r="TYV3222" s="132"/>
      <c r="TYW3222" s="132"/>
      <c r="TYX3222" s="132"/>
      <c r="TYY3222" s="132"/>
      <c r="TYZ3222" s="132"/>
      <c r="TZA3222" s="132"/>
      <c r="TZB3222" s="132"/>
      <c r="TZC3222" s="132"/>
      <c r="TZD3222" s="132"/>
      <c r="TZE3222" s="132"/>
      <c r="TZF3222" s="132"/>
      <c r="TZG3222" s="132"/>
      <c r="TZH3222" s="132"/>
      <c r="TZI3222" s="132"/>
      <c r="TZJ3222" s="132"/>
      <c r="TZK3222" s="132"/>
      <c r="TZL3222" s="132"/>
      <c r="TZM3222" s="132"/>
      <c r="TZN3222" s="132"/>
      <c r="TZO3222" s="132"/>
      <c r="TZP3222" s="132"/>
      <c r="TZQ3222" s="132"/>
      <c r="TZR3222" s="132"/>
      <c r="TZS3222" s="132"/>
      <c r="TZT3222" s="132"/>
      <c r="TZU3222" s="132"/>
      <c r="TZV3222" s="132"/>
      <c r="TZW3222" s="132"/>
      <c r="TZX3222" s="132"/>
      <c r="TZY3222" s="132"/>
      <c r="TZZ3222" s="132"/>
      <c r="UAA3222" s="132"/>
      <c r="UAB3222" s="132"/>
      <c r="UAC3222" s="132"/>
      <c r="UAD3222" s="132"/>
      <c r="UAE3222" s="132"/>
      <c r="UAF3222" s="132"/>
      <c r="UAG3222" s="132"/>
      <c r="UAH3222" s="132"/>
      <c r="UAI3222" s="132"/>
      <c r="UAJ3222" s="132"/>
      <c r="UAK3222" s="132"/>
      <c r="UAL3222" s="132"/>
      <c r="UAM3222" s="132"/>
      <c r="UAN3222" s="132"/>
      <c r="UAO3222" s="132"/>
      <c r="UAP3222" s="132"/>
      <c r="UAQ3222" s="132"/>
      <c r="UAR3222" s="132"/>
      <c r="UAS3222" s="132"/>
      <c r="UAT3222" s="132"/>
      <c r="UAU3222" s="132"/>
      <c r="UAV3222" s="132"/>
      <c r="UAW3222" s="132"/>
      <c r="UAX3222" s="132"/>
      <c r="UAY3222" s="132"/>
      <c r="UAZ3222" s="132"/>
      <c r="UBA3222" s="132"/>
      <c r="UBB3222" s="132"/>
      <c r="UBC3222" s="132"/>
      <c r="UBD3222" s="132"/>
      <c r="UBE3222" s="132"/>
      <c r="UBF3222" s="132"/>
      <c r="UBG3222" s="132"/>
      <c r="UBH3222" s="132"/>
      <c r="UBI3222" s="132"/>
      <c r="UBJ3222" s="132"/>
      <c r="UBK3222" s="132"/>
      <c r="UBL3222" s="132"/>
      <c r="UBM3222" s="132"/>
      <c r="UBN3222" s="132"/>
      <c r="UBO3222" s="132"/>
      <c r="UBP3222" s="132"/>
      <c r="UBQ3222" s="132"/>
      <c r="UBR3222" s="132"/>
      <c r="UBS3222" s="132"/>
      <c r="UBT3222" s="132"/>
      <c r="UBU3222" s="132"/>
      <c r="UBV3222" s="132"/>
      <c r="UBW3222" s="132"/>
      <c r="UBX3222" s="132"/>
      <c r="UBY3222" s="132"/>
      <c r="UBZ3222" s="132"/>
      <c r="UCA3222" s="132"/>
      <c r="UCB3222" s="132"/>
      <c r="UCC3222" s="132"/>
      <c r="UCD3222" s="132"/>
      <c r="UCE3222" s="132"/>
      <c r="UCF3222" s="132"/>
      <c r="UCG3222" s="132"/>
      <c r="UCH3222" s="132"/>
      <c r="UCI3222" s="132"/>
      <c r="UCJ3222" s="132"/>
      <c r="UCK3222" s="132"/>
      <c r="UCL3222" s="132"/>
      <c r="UCM3222" s="132"/>
      <c r="UCN3222" s="132"/>
      <c r="UCO3222" s="132"/>
      <c r="UCP3222" s="132"/>
      <c r="UCQ3222" s="132"/>
      <c r="UCR3222" s="132"/>
      <c r="UCS3222" s="132"/>
      <c r="UCT3222" s="132"/>
      <c r="UCU3222" s="132"/>
      <c r="UCV3222" s="132"/>
      <c r="UCW3222" s="132"/>
      <c r="UCX3222" s="132"/>
      <c r="UCY3222" s="132"/>
      <c r="UCZ3222" s="132"/>
      <c r="UDA3222" s="132"/>
      <c r="UDB3222" s="132"/>
      <c r="UDC3222" s="132"/>
      <c r="UDD3222" s="132"/>
      <c r="UDE3222" s="132"/>
      <c r="UDF3222" s="132"/>
      <c r="UDG3222" s="132"/>
      <c r="UDH3222" s="132"/>
      <c r="UDI3222" s="132"/>
      <c r="UDJ3222" s="132"/>
      <c r="UDK3222" s="132"/>
      <c r="UDL3222" s="132"/>
      <c r="UDM3222" s="132"/>
      <c r="UDN3222" s="132"/>
      <c r="UDO3222" s="132"/>
      <c r="UDP3222" s="132"/>
      <c r="UDQ3222" s="132"/>
      <c r="UDR3222" s="132"/>
      <c r="UDS3222" s="132"/>
      <c r="UDT3222" s="132"/>
      <c r="UDU3222" s="132"/>
      <c r="UDV3222" s="132"/>
      <c r="UDW3222" s="132"/>
      <c r="UDX3222" s="132"/>
      <c r="UDY3222" s="132"/>
      <c r="UDZ3222" s="132"/>
      <c r="UEA3222" s="132"/>
      <c r="UEB3222" s="132"/>
      <c r="UEC3222" s="132"/>
      <c r="UED3222" s="132"/>
      <c r="UEE3222" s="132"/>
      <c r="UEF3222" s="132"/>
      <c r="UEG3222" s="132"/>
      <c r="UEH3222" s="132"/>
      <c r="UEI3222" s="132"/>
      <c r="UEJ3222" s="132"/>
      <c r="UEK3222" s="132"/>
      <c r="UEL3222" s="132"/>
      <c r="UEM3222" s="132"/>
      <c r="UEN3222" s="132"/>
      <c r="UEO3222" s="132"/>
      <c r="UEP3222" s="132"/>
      <c r="UEQ3222" s="132"/>
      <c r="UER3222" s="132"/>
      <c r="UES3222" s="132"/>
      <c r="UET3222" s="132"/>
      <c r="UEU3222" s="132"/>
      <c r="UEV3222" s="132"/>
      <c r="UEW3222" s="132"/>
      <c r="UEX3222" s="132"/>
      <c r="UEY3222" s="132"/>
      <c r="UEZ3222" s="132"/>
      <c r="UFA3222" s="132"/>
      <c r="UFB3222" s="132"/>
      <c r="UFC3222" s="132"/>
      <c r="UFD3222" s="132"/>
      <c r="UFE3222" s="132"/>
      <c r="UFF3222" s="132"/>
      <c r="UFG3222" s="132"/>
      <c r="UFH3222" s="132"/>
      <c r="UFI3222" s="132"/>
      <c r="UFJ3222" s="132"/>
      <c r="UFK3222" s="132"/>
      <c r="UFL3222" s="132"/>
      <c r="UFM3222" s="132"/>
      <c r="UFN3222" s="132"/>
      <c r="UFO3222" s="132"/>
      <c r="UFP3222" s="132"/>
      <c r="UFQ3222" s="132"/>
      <c r="UFR3222" s="132"/>
      <c r="UFS3222" s="132"/>
      <c r="UFT3222" s="132"/>
      <c r="UFU3222" s="132"/>
      <c r="UFV3222" s="132"/>
      <c r="UFW3222" s="132"/>
      <c r="UFX3222" s="132"/>
      <c r="UFY3222" s="132"/>
      <c r="UFZ3222" s="132"/>
      <c r="UGA3222" s="132"/>
      <c r="UGB3222" s="132"/>
      <c r="UGC3222" s="132"/>
      <c r="UGD3222" s="132"/>
      <c r="UGE3222" s="132"/>
      <c r="UGF3222" s="132"/>
      <c r="UGG3222" s="132"/>
      <c r="UGH3222" s="132"/>
      <c r="UGI3222" s="132"/>
      <c r="UGJ3222" s="132"/>
      <c r="UGK3222" s="132"/>
      <c r="UGL3222" s="132"/>
      <c r="UGM3222" s="132"/>
      <c r="UGN3222" s="132"/>
      <c r="UGO3222" s="132"/>
      <c r="UGP3222" s="132"/>
      <c r="UGQ3222" s="132"/>
      <c r="UGR3222" s="132"/>
      <c r="UGS3222" s="132"/>
      <c r="UGT3222" s="132"/>
      <c r="UGU3222" s="132"/>
      <c r="UGV3222" s="132"/>
      <c r="UGW3222" s="132"/>
      <c r="UGX3222" s="132"/>
      <c r="UGY3222" s="132"/>
      <c r="UGZ3222" s="132"/>
      <c r="UHA3222" s="132"/>
      <c r="UHB3222" s="132"/>
      <c r="UHC3222" s="132"/>
      <c r="UHD3222" s="132"/>
      <c r="UHE3222" s="132"/>
      <c r="UHF3222" s="132"/>
      <c r="UHG3222" s="132"/>
      <c r="UHH3222" s="132"/>
      <c r="UHI3222" s="132"/>
      <c r="UHJ3222" s="132"/>
      <c r="UHK3222" s="132"/>
      <c r="UHL3222" s="132"/>
      <c r="UHM3222" s="132"/>
      <c r="UHN3222" s="132"/>
      <c r="UHO3222" s="132"/>
      <c r="UHP3222" s="132"/>
      <c r="UHQ3222" s="132"/>
      <c r="UHR3222" s="132"/>
      <c r="UHS3222" s="132"/>
      <c r="UHT3222" s="132"/>
      <c r="UHU3222" s="132"/>
      <c r="UHV3222" s="132"/>
      <c r="UHW3222" s="132"/>
      <c r="UHX3222" s="132"/>
      <c r="UHY3222" s="132"/>
      <c r="UHZ3222" s="132"/>
      <c r="UIA3222" s="132"/>
      <c r="UIB3222" s="132"/>
      <c r="UIC3222" s="132"/>
      <c r="UID3222" s="132"/>
      <c r="UIE3222" s="132"/>
      <c r="UIF3222" s="132"/>
      <c r="UIG3222" s="132"/>
      <c r="UIH3222" s="132"/>
      <c r="UII3222" s="132"/>
      <c r="UIJ3222" s="132"/>
      <c r="UIK3222" s="132"/>
      <c r="UIL3222" s="132"/>
      <c r="UIM3222" s="132"/>
      <c r="UIN3222" s="132"/>
      <c r="UIO3222" s="132"/>
      <c r="UIP3222" s="132"/>
      <c r="UIQ3222" s="132"/>
      <c r="UIR3222" s="132"/>
      <c r="UIS3222" s="132"/>
      <c r="UIT3222" s="132"/>
      <c r="UIU3222" s="132"/>
      <c r="UIV3222" s="132"/>
      <c r="UIW3222" s="132"/>
      <c r="UIX3222" s="132"/>
      <c r="UIY3222" s="132"/>
      <c r="UIZ3222" s="132"/>
      <c r="UJA3222" s="132"/>
      <c r="UJB3222" s="132"/>
      <c r="UJC3222" s="132"/>
      <c r="UJD3222" s="132"/>
      <c r="UJE3222" s="132"/>
      <c r="UJF3222" s="132"/>
      <c r="UJG3222" s="132"/>
      <c r="UJH3222" s="132"/>
      <c r="UJI3222" s="132"/>
      <c r="UJJ3222" s="132"/>
      <c r="UJK3222" s="132"/>
      <c r="UJL3222" s="132"/>
      <c r="UJM3222" s="132"/>
      <c r="UJN3222" s="132"/>
      <c r="UJO3222" s="132"/>
      <c r="UJP3222" s="132"/>
      <c r="UJQ3222" s="132"/>
      <c r="UJR3222" s="132"/>
      <c r="UJS3222" s="132"/>
      <c r="UJT3222" s="132"/>
      <c r="UJU3222" s="132"/>
      <c r="UJV3222" s="132"/>
      <c r="UJW3222" s="132"/>
      <c r="UJX3222" s="132"/>
      <c r="UJY3222" s="132"/>
      <c r="UJZ3222" s="132"/>
      <c r="UKA3222" s="132"/>
      <c r="UKB3222" s="132"/>
      <c r="UKC3222" s="132"/>
      <c r="UKD3222" s="132"/>
      <c r="UKE3222" s="132"/>
      <c r="UKF3222" s="132"/>
      <c r="UKG3222" s="132"/>
      <c r="UKH3222" s="132"/>
      <c r="UKI3222" s="132"/>
      <c r="UKJ3222" s="132"/>
      <c r="UKK3222" s="132"/>
      <c r="UKL3222" s="132"/>
      <c r="UKM3222" s="132"/>
      <c r="UKN3222" s="132"/>
      <c r="UKO3222" s="132"/>
      <c r="UKP3222" s="132"/>
      <c r="UKQ3222" s="132"/>
      <c r="UKR3222" s="132"/>
      <c r="UKS3222" s="132"/>
      <c r="UKT3222" s="132"/>
      <c r="UKU3222" s="132"/>
      <c r="UKV3222" s="132"/>
      <c r="UKW3222" s="132"/>
      <c r="UKX3222" s="132"/>
      <c r="UKY3222" s="132"/>
      <c r="UKZ3222" s="132"/>
      <c r="ULA3222" s="132"/>
      <c r="ULB3222" s="132"/>
      <c r="ULC3222" s="132"/>
      <c r="ULD3222" s="132"/>
      <c r="ULE3222" s="132"/>
      <c r="ULF3222" s="132"/>
      <c r="ULG3222" s="132"/>
      <c r="ULH3222" s="132"/>
      <c r="ULI3222" s="132"/>
      <c r="ULJ3222" s="132"/>
      <c r="ULK3222" s="132"/>
      <c r="ULL3222" s="132"/>
      <c r="ULM3222" s="132"/>
      <c r="ULN3222" s="132"/>
      <c r="ULO3222" s="132"/>
      <c r="ULP3222" s="132"/>
      <c r="ULQ3222" s="132"/>
      <c r="ULR3222" s="132"/>
      <c r="ULS3222" s="132"/>
      <c r="ULT3222" s="132"/>
      <c r="ULU3222" s="132"/>
      <c r="ULV3222" s="132"/>
      <c r="ULW3222" s="132"/>
      <c r="ULX3222" s="132"/>
      <c r="ULY3222" s="132"/>
      <c r="ULZ3222" s="132"/>
      <c r="UMA3222" s="132"/>
      <c r="UMB3222" s="132"/>
      <c r="UMC3222" s="132"/>
      <c r="UMD3222" s="132"/>
      <c r="UME3222" s="132"/>
      <c r="UMF3222" s="132"/>
      <c r="UMG3222" s="132"/>
      <c r="UMH3222" s="132"/>
      <c r="UMI3222" s="132"/>
      <c r="UMJ3222" s="132"/>
      <c r="UMK3222" s="132"/>
      <c r="UML3222" s="132"/>
      <c r="UMM3222" s="132"/>
      <c r="UMN3222" s="132"/>
      <c r="UMO3222" s="132"/>
      <c r="UMP3222" s="132"/>
      <c r="UMQ3222" s="132"/>
      <c r="UMR3222" s="132"/>
      <c r="UMS3222" s="132"/>
      <c r="UMT3222" s="132"/>
      <c r="UMU3222" s="132"/>
      <c r="UMV3222" s="132"/>
      <c r="UMW3222" s="132"/>
      <c r="UMX3222" s="132"/>
      <c r="UMY3222" s="132"/>
      <c r="UMZ3222" s="132"/>
      <c r="UNA3222" s="132"/>
      <c r="UNB3222" s="132"/>
      <c r="UNC3222" s="132"/>
      <c r="UND3222" s="132"/>
      <c r="UNE3222" s="132"/>
      <c r="UNF3222" s="132"/>
      <c r="UNG3222" s="132"/>
      <c r="UNH3222" s="132"/>
      <c r="UNI3222" s="132"/>
      <c r="UNJ3222" s="132"/>
      <c r="UNK3222" s="132"/>
      <c r="UNL3222" s="132"/>
      <c r="UNM3222" s="132"/>
      <c r="UNN3222" s="132"/>
      <c r="UNO3222" s="132"/>
      <c r="UNP3222" s="132"/>
      <c r="UNQ3222" s="132"/>
      <c r="UNR3222" s="132"/>
      <c r="UNS3222" s="132"/>
      <c r="UNT3222" s="132"/>
      <c r="UNU3222" s="132"/>
      <c r="UNV3222" s="132"/>
      <c r="UNW3222" s="132"/>
      <c r="UNX3222" s="132"/>
      <c r="UNY3222" s="132"/>
      <c r="UNZ3222" s="132"/>
      <c r="UOA3222" s="132"/>
      <c r="UOB3222" s="132"/>
      <c r="UOC3222" s="132"/>
      <c r="UOD3222" s="132"/>
      <c r="UOE3222" s="132"/>
      <c r="UOF3222" s="132"/>
      <c r="UOG3222" s="132"/>
      <c r="UOH3222" s="132"/>
      <c r="UOI3222" s="132"/>
      <c r="UOJ3222" s="132"/>
      <c r="UOK3222" s="132"/>
      <c r="UOL3222" s="132"/>
      <c r="UOM3222" s="132"/>
      <c r="UON3222" s="132"/>
      <c r="UOO3222" s="132"/>
      <c r="UOP3222" s="132"/>
      <c r="UOQ3222" s="132"/>
      <c r="UOR3222" s="132"/>
      <c r="UOS3222" s="132"/>
      <c r="UOT3222" s="132"/>
      <c r="UOU3222" s="132"/>
      <c r="UOV3222" s="132"/>
      <c r="UOW3222" s="132"/>
      <c r="UOX3222" s="132"/>
      <c r="UOY3222" s="132"/>
      <c r="UOZ3222" s="132"/>
      <c r="UPA3222" s="132"/>
      <c r="UPB3222" s="132"/>
      <c r="UPC3222" s="132"/>
      <c r="UPD3222" s="132"/>
      <c r="UPE3222" s="132"/>
      <c r="UPF3222" s="132"/>
      <c r="UPG3222" s="132"/>
      <c r="UPH3222" s="132"/>
      <c r="UPI3222" s="132"/>
      <c r="UPJ3222" s="132"/>
      <c r="UPK3222" s="132"/>
      <c r="UPL3222" s="132"/>
      <c r="UPM3222" s="132"/>
      <c r="UPN3222" s="132"/>
      <c r="UPO3222" s="132"/>
      <c r="UPP3222" s="132"/>
      <c r="UPQ3222" s="132"/>
      <c r="UPR3222" s="132"/>
      <c r="UPS3222" s="132"/>
      <c r="UPT3222" s="132"/>
      <c r="UPU3222" s="132"/>
      <c r="UPV3222" s="132"/>
      <c r="UPW3222" s="132"/>
      <c r="UPX3222" s="132"/>
      <c r="UPY3222" s="132"/>
      <c r="UPZ3222" s="132"/>
      <c r="UQA3222" s="132"/>
      <c r="UQB3222" s="132"/>
      <c r="UQC3222" s="132"/>
      <c r="UQD3222" s="132"/>
      <c r="UQE3222" s="132"/>
      <c r="UQF3222" s="132"/>
      <c r="UQG3222" s="132"/>
      <c r="UQH3222" s="132"/>
      <c r="UQI3222" s="132"/>
      <c r="UQJ3222" s="132"/>
      <c r="UQK3222" s="132"/>
      <c r="UQL3222" s="132"/>
      <c r="UQM3222" s="132"/>
      <c r="UQN3222" s="132"/>
      <c r="UQO3222" s="132"/>
      <c r="UQP3222" s="132"/>
      <c r="UQQ3222" s="132"/>
      <c r="UQR3222" s="132"/>
      <c r="UQS3222" s="132"/>
      <c r="UQT3222" s="132"/>
      <c r="UQU3222" s="132"/>
      <c r="UQV3222" s="132"/>
      <c r="UQW3222" s="132"/>
      <c r="UQX3222" s="132"/>
      <c r="UQY3222" s="132"/>
      <c r="UQZ3222" s="132"/>
      <c r="URA3222" s="132"/>
      <c r="URB3222" s="132"/>
      <c r="URC3222" s="132"/>
      <c r="URD3222" s="132"/>
      <c r="URE3222" s="132"/>
      <c r="URF3222" s="132"/>
      <c r="URG3222" s="132"/>
      <c r="URH3222" s="132"/>
      <c r="URI3222" s="132"/>
      <c r="URJ3222" s="132"/>
      <c r="URK3222" s="132"/>
      <c r="URL3222" s="132"/>
      <c r="URM3222" s="132"/>
      <c r="URN3222" s="132"/>
      <c r="URO3222" s="132"/>
      <c r="URP3222" s="132"/>
      <c r="URQ3222" s="132"/>
      <c r="URR3222" s="132"/>
      <c r="URS3222" s="132"/>
      <c r="URT3222" s="132"/>
      <c r="URU3222" s="132"/>
      <c r="URV3222" s="132"/>
      <c r="URW3222" s="132"/>
      <c r="URX3222" s="132"/>
      <c r="URY3222" s="132"/>
      <c r="URZ3222" s="132"/>
      <c r="USA3222" s="132"/>
      <c r="USB3222" s="132"/>
      <c r="USC3222" s="132"/>
      <c r="USD3222" s="132"/>
      <c r="USE3222" s="132"/>
      <c r="USF3222" s="132"/>
      <c r="USG3222" s="132"/>
      <c r="USH3222" s="132"/>
      <c r="USI3222" s="132"/>
      <c r="USJ3222" s="132"/>
      <c r="USK3222" s="132"/>
      <c r="USL3222" s="132"/>
      <c r="USM3222" s="132"/>
      <c r="USN3222" s="132"/>
      <c r="USO3222" s="132"/>
      <c r="USP3222" s="132"/>
      <c r="USQ3222" s="132"/>
      <c r="USR3222" s="132"/>
      <c r="USS3222" s="132"/>
      <c r="UST3222" s="132"/>
      <c r="USU3222" s="132"/>
      <c r="USV3222" s="132"/>
      <c r="USW3222" s="132"/>
      <c r="USX3222" s="132"/>
      <c r="USY3222" s="132"/>
      <c r="USZ3222" s="132"/>
      <c r="UTA3222" s="132"/>
      <c r="UTB3222" s="132"/>
      <c r="UTC3222" s="132"/>
      <c r="UTD3222" s="132"/>
      <c r="UTE3222" s="132"/>
      <c r="UTF3222" s="132"/>
      <c r="UTG3222" s="132"/>
      <c r="UTH3222" s="132"/>
      <c r="UTI3222" s="132"/>
      <c r="UTJ3222" s="132"/>
      <c r="UTK3222" s="132"/>
      <c r="UTL3222" s="132"/>
      <c r="UTM3222" s="132"/>
      <c r="UTN3222" s="132"/>
      <c r="UTO3222" s="132"/>
      <c r="UTP3222" s="132"/>
      <c r="UTQ3222" s="132"/>
      <c r="UTR3222" s="132"/>
      <c r="UTS3222" s="132"/>
      <c r="UTT3222" s="132"/>
      <c r="UTU3222" s="132"/>
      <c r="UTV3222" s="132"/>
      <c r="UTW3222" s="132"/>
      <c r="UTX3222" s="132"/>
      <c r="UTY3222" s="132"/>
      <c r="UTZ3222" s="132"/>
      <c r="UUA3222" s="132"/>
      <c r="UUB3222" s="132"/>
      <c r="UUC3222" s="132"/>
      <c r="UUD3222" s="132"/>
      <c r="UUE3222" s="132"/>
      <c r="UUF3222" s="132"/>
      <c r="UUG3222" s="132"/>
      <c r="UUH3222" s="132"/>
      <c r="UUI3222" s="132"/>
      <c r="UUJ3222" s="132"/>
      <c r="UUK3222" s="132"/>
      <c r="UUL3222" s="132"/>
      <c r="UUM3222" s="132"/>
      <c r="UUN3222" s="132"/>
      <c r="UUO3222" s="132"/>
      <c r="UUP3222" s="132"/>
      <c r="UUQ3222" s="132"/>
      <c r="UUR3222" s="132"/>
      <c r="UUS3222" s="132"/>
      <c r="UUT3222" s="132"/>
      <c r="UUU3222" s="132"/>
      <c r="UUV3222" s="132"/>
      <c r="UUW3222" s="132"/>
      <c r="UUX3222" s="132"/>
      <c r="UUY3222" s="132"/>
      <c r="UUZ3222" s="132"/>
      <c r="UVA3222" s="132"/>
      <c r="UVB3222" s="132"/>
      <c r="UVC3222" s="132"/>
      <c r="UVD3222" s="132"/>
      <c r="UVE3222" s="132"/>
      <c r="UVF3222" s="132"/>
      <c r="UVG3222" s="132"/>
      <c r="UVH3222" s="132"/>
      <c r="UVI3222" s="132"/>
      <c r="UVJ3222" s="132"/>
      <c r="UVK3222" s="132"/>
      <c r="UVL3222" s="132"/>
      <c r="UVM3222" s="132"/>
      <c r="UVN3222" s="132"/>
      <c r="UVO3222" s="132"/>
      <c r="UVP3222" s="132"/>
      <c r="UVQ3222" s="132"/>
      <c r="UVR3222" s="132"/>
      <c r="UVS3222" s="132"/>
      <c r="UVT3222" s="132"/>
      <c r="UVU3222" s="132"/>
      <c r="UVV3222" s="132"/>
      <c r="UVW3222" s="132"/>
      <c r="UVX3222" s="132"/>
      <c r="UVY3222" s="132"/>
      <c r="UVZ3222" s="132"/>
      <c r="UWA3222" s="132"/>
      <c r="UWB3222" s="132"/>
      <c r="UWC3222" s="132"/>
      <c r="UWD3222" s="132"/>
      <c r="UWE3222" s="132"/>
      <c r="UWF3222" s="132"/>
      <c r="UWG3222" s="132"/>
      <c r="UWH3222" s="132"/>
      <c r="UWI3222" s="132"/>
      <c r="UWJ3222" s="132"/>
      <c r="UWK3222" s="132"/>
      <c r="UWL3222" s="132"/>
      <c r="UWM3222" s="132"/>
      <c r="UWN3222" s="132"/>
      <c r="UWO3222" s="132"/>
      <c r="UWP3222" s="132"/>
      <c r="UWQ3222" s="132"/>
      <c r="UWR3222" s="132"/>
      <c r="UWS3222" s="132"/>
      <c r="UWT3222" s="132"/>
      <c r="UWU3222" s="132"/>
      <c r="UWV3222" s="132"/>
      <c r="UWW3222" s="132"/>
      <c r="UWX3222" s="132"/>
      <c r="UWY3222" s="132"/>
      <c r="UWZ3222" s="132"/>
      <c r="UXA3222" s="132"/>
      <c r="UXB3222" s="132"/>
      <c r="UXC3222" s="132"/>
      <c r="UXD3222" s="132"/>
      <c r="UXE3222" s="132"/>
      <c r="UXF3222" s="132"/>
      <c r="UXG3222" s="132"/>
      <c r="UXH3222" s="132"/>
      <c r="UXI3222" s="132"/>
      <c r="UXJ3222" s="132"/>
      <c r="UXK3222" s="132"/>
      <c r="UXL3222" s="132"/>
      <c r="UXM3222" s="132"/>
      <c r="UXN3222" s="132"/>
      <c r="UXO3222" s="132"/>
      <c r="UXP3222" s="132"/>
      <c r="UXQ3222" s="132"/>
      <c r="UXR3222" s="132"/>
      <c r="UXS3222" s="132"/>
      <c r="UXT3222" s="132"/>
      <c r="UXU3222" s="132"/>
      <c r="UXV3222" s="132"/>
      <c r="UXW3222" s="132"/>
      <c r="UXX3222" s="132"/>
      <c r="UXY3222" s="132"/>
      <c r="UXZ3222" s="132"/>
      <c r="UYA3222" s="132"/>
      <c r="UYB3222" s="132"/>
      <c r="UYC3222" s="132"/>
      <c r="UYD3222" s="132"/>
      <c r="UYE3222" s="132"/>
      <c r="UYF3222" s="132"/>
      <c r="UYG3222" s="132"/>
      <c r="UYH3222" s="132"/>
      <c r="UYI3222" s="132"/>
      <c r="UYJ3222" s="132"/>
      <c r="UYK3222" s="132"/>
      <c r="UYL3222" s="132"/>
      <c r="UYM3222" s="132"/>
      <c r="UYN3222" s="132"/>
      <c r="UYO3222" s="132"/>
      <c r="UYP3222" s="132"/>
      <c r="UYQ3222" s="132"/>
      <c r="UYR3222" s="132"/>
      <c r="UYS3222" s="132"/>
      <c r="UYT3222" s="132"/>
      <c r="UYU3222" s="132"/>
      <c r="UYV3222" s="132"/>
      <c r="UYW3222" s="132"/>
      <c r="UYX3222" s="132"/>
      <c r="UYY3222" s="132"/>
      <c r="UYZ3222" s="132"/>
      <c r="UZA3222" s="132"/>
      <c r="UZB3222" s="132"/>
      <c r="UZC3222" s="132"/>
      <c r="UZD3222" s="132"/>
      <c r="UZE3222" s="132"/>
      <c r="UZF3222" s="132"/>
      <c r="UZG3222" s="132"/>
      <c r="UZH3222" s="132"/>
      <c r="UZI3222" s="132"/>
      <c r="UZJ3222" s="132"/>
      <c r="UZK3222" s="132"/>
      <c r="UZL3222" s="132"/>
      <c r="UZM3222" s="132"/>
      <c r="UZN3222" s="132"/>
      <c r="UZO3222" s="132"/>
      <c r="UZP3222" s="132"/>
      <c r="UZQ3222" s="132"/>
      <c r="UZR3222" s="132"/>
      <c r="UZS3222" s="132"/>
      <c r="UZT3222" s="132"/>
      <c r="UZU3222" s="132"/>
      <c r="UZV3222" s="132"/>
      <c r="UZW3222" s="132"/>
      <c r="UZX3222" s="132"/>
      <c r="UZY3222" s="132"/>
      <c r="UZZ3222" s="132"/>
      <c r="VAA3222" s="132"/>
      <c r="VAB3222" s="132"/>
      <c r="VAC3222" s="132"/>
      <c r="VAD3222" s="132"/>
      <c r="VAE3222" s="132"/>
      <c r="VAF3222" s="132"/>
      <c r="VAG3222" s="132"/>
      <c r="VAH3222" s="132"/>
      <c r="VAI3222" s="132"/>
      <c r="VAJ3222" s="132"/>
      <c r="VAK3222" s="132"/>
      <c r="VAL3222" s="132"/>
      <c r="VAM3222" s="132"/>
      <c r="VAN3222" s="132"/>
      <c r="VAO3222" s="132"/>
      <c r="VAP3222" s="132"/>
      <c r="VAQ3222" s="132"/>
      <c r="VAR3222" s="132"/>
      <c r="VAS3222" s="132"/>
      <c r="VAT3222" s="132"/>
      <c r="VAU3222" s="132"/>
      <c r="VAV3222" s="132"/>
      <c r="VAW3222" s="132"/>
      <c r="VAX3222" s="132"/>
      <c r="VAY3222" s="132"/>
      <c r="VAZ3222" s="132"/>
      <c r="VBA3222" s="132"/>
      <c r="VBB3222" s="132"/>
      <c r="VBC3222" s="132"/>
      <c r="VBD3222" s="132"/>
      <c r="VBE3222" s="132"/>
      <c r="VBF3222" s="132"/>
      <c r="VBG3222" s="132"/>
      <c r="VBH3222" s="132"/>
      <c r="VBI3222" s="132"/>
      <c r="VBJ3222" s="132"/>
      <c r="VBK3222" s="132"/>
      <c r="VBL3222" s="132"/>
      <c r="VBM3222" s="132"/>
      <c r="VBN3222" s="132"/>
      <c r="VBO3222" s="132"/>
      <c r="VBP3222" s="132"/>
      <c r="VBQ3222" s="132"/>
      <c r="VBR3222" s="132"/>
      <c r="VBS3222" s="132"/>
      <c r="VBT3222" s="132"/>
      <c r="VBU3222" s="132"/>
      <c r="VBV3222" s="132"/>
      <c r="VBW3222" s="132"/>
      <c r="VBX3222" s="132"/>
      <c r="VBY3222" s="132"/>
      <c r="VBZ3222" s="132"/>
      <c r="VCA3222" s="132"/>
      <c r="VCB3222" s="132"/>
      <c r="VCC3222" s="132"/>
      <c r="VCD3222" s="132"/>
      <c r="VCE3222" s="132"/>
      <c r="VCF3222" s="132"/>
      <c r="VCG3222" s="132"/>
      <c r="VCH3222" s="132"/>
      <c r="VCI3222" s="132"/>
      <c r="VCJ3222" s="132"/>
      <c r="VCK3222" s="132"/>
      <c r="VCL3222" s="132"/>
      <c r="VCM3222" s="132"/>
      <c r="VCN3222" s="132"/>
      <c r="VCO3222" s="132"/>
      <c r="VCP3222" s="132"/>
      <c r="VCQ3222" s="132"/>
      <c r="VCR3222" s="132"/>
      <c r="VCS3222" s="132"/>
      <c r="VCT3222" s="132"/>
      <c r="VCU3222" s="132"/>
      <c r="VCV3222" s="132"/>
      <c r="VCW3222" s="132"/>
      <c r="VCX3222" s="132"/>
      <c r="VCY3222" s="132"/>
      <c r="VCZ3222" s="132"/>
      <c r="VDA3222" s="132"/>
      <c r="VDB3222" s="132"/>
      <c r="VDC3222" s="132"/>
      <c r="VDD3222" s="132"/>
      <c r="VDE3222" s="132"/>
      <c r="VDF3222" s="132"/>
      <c r="VDG3222" s="132"/>
      <c r="VDH3222" s="132"/>
      <c r="VDI3222" s="132"/>
      <c r="VDJ3222" s="132"/>
      <c r="VDK3222" s="132"/>
      <c r="VDL3222" s="132"/>
      <c r="VDM3222" s="132"/>
      <c r="VDN3222" s="132"/>
      <c r="VDO3222" s="132"/>
      <c r="VDP3222" s="132"/>
      <c r="VDQ3222" s="132"/>
      <c r="VDR3222" s="132"/>
      <c r="VDS3222" s="132"/>
      <c r="VDT3222" s="132"/>
      <c r="VDU3222" s="132"/>
      <c r="VDV3222" s="132"/>
      <c r="VDW3222" s="132"/>
      <c r="VDX3222" s="132"/>
      <c r="VDY3222" s="132"/>
      <c r="VDZ3222" s="132"/>
      <c r="VEA3222" s="132"/>
      <c r="VEB3222" s="132"/>
      <c r="VEC3222" s="132"/>
      <c r="VED3222" s="132"/>
      <c r="VEE3222" s="132"/>
      <c r="VEF3222" s="132"/>
      <c r="VEG3222" s="132"/>
      <c r="VEH3222" s="132"/>
      <c r="VEI3222" s="132"/>
      <c r="VEJ3222" s="132"/>
      <c r="VEK3222" s="132"/>
      <c r="VEL3222" s="132"/>
      <c r="VEM3222" s="132"/>
      <c r="VEN3222" s="132"/>
      <c r="VEO3222" s="132"/>
      <c r="VEP3222" s="132"/>
      <c r="VEQ3222" s="132"/>
      <c r="VER3222" s="132"/>
      <c r="VES3222" s="132"/>
      <c r="VET3222" s="132"/>
      <c r="VEU3222" s="132"/>
      <c r="VEV3222" s="132"/>
      <c r="VEW3222" s="132"/>
      <c r="VEX3222" s="132"/>
      <c r="VEY3222" s="132"/>
      <c r="VEZ3222" s="132"/>
      <c r="VFA3222" s="132"/>
      <c r="VFB3222" s="132"/>
      <c r="VFC3222" s="132"/>
      <c r="VFD3222" s="132"/>
      <c r="VFE3222" s="132"/>
      <c r="VFF3222" s="132"/>
      <c r="VFG3222" s="132"/>
      <c r="VFH3222" s="132"/>
      <c r="VFI3222" s="132"/>
      <c r="VFJ3222" s="132"/>
      <c r="VFK3222" s="132"/>
      <c r="VFL3222" s="132"/>
      <c r="VFM3222" s="132"/>
      <c r="VFN3222" s="132"/>
      <c r="VFO3222" s="132"/>
      <c r="VFP3222" s="132"/>
      <c r="VFQ3222" s="132"/>
      <c r="VFR3222" s="132"/>
      <c r="VFS3222" s="132"/>
      <c r="VFT3222" s="132"/>
      <c r="VFU3222" s="132"/>
      <c r="VFV3222" s="132"/>
      <c r="VFW3222" s="132"/>
      <c r="VFX3222" s="132"/>
      <c r="VFY3222" s="132"/>
      <c r="VFZ3222" s="132"/>
      <c r="VGA3222" s="132"/>
      <c r="VGB3222" s="132"/>
      <c r="VGC3222" s="132"/>
      <c r="VGD3222" s="132"/>
      <c r="VGE3222" s="132"/>
      <c r="VGF3222" s="132"/>
      <c r="VGG3222" s="132"/>
      <c r="VGH3222" s="132"/>
      <c r="VGI3222" s="132"/>
      <c r="VGJ3222" s="132"/>
      <c r="VGK3222" s="132"/>
      <c r="VGL3222" s="132"/>
      <c r="VGM3222" s="132"/>
      <c r="VGN3222" s="132"/>
      <c r="VGO3222" s="132"/>
      <c r="VGP3222" s="132"/>
      <c r="VGQ3222" s="132"/>
      <c r="VGR3222" s="132"/>
      <c r="VGS3222" s="132"/>
      <c r="VGT3222" s="132"/>
      <c r="VGU3222" s="132"/>
      <c r="VGV3222" s="132"/>
      <c r="VGW3222" s="132"/>
      <c r="VGX3222" s="132"/>
      <c r="VGY3222" s="132"/>
      <c r="VGZ3222" s="132"/>
      <c r="VHA3222" s="132"/>
      <c r="VHB3222" s="132"/>
      <c r="VHC3222" s="132"/>
      <c r="VHD3222" s="132"/>
      <c r="VHE3222" s="132"/>
      <c r="VHF3222" s="132"/>
      <c r="VHG3222" s="132"/>
      <c r="VHH3222" s="132"/>
      <c r="VHI3222" s="132"/>
      <c r="VHJ3222" s="132"/>
      <c r="VHK3222" s="132"/>
      <c r="VHL3222" s="132"/>
      <c r="VHM3222" s="132"/>
      <c r="VHN3222" s="132"/>
      <c r="VHO3222" s="132"/>
      <c r="VHP3222" s="132"/>
      <c r="VHQ3222" s="132"/>
      <c r="VHR3222" s="132"/>
      <c r="VHS3222" s="132"/>
      <c r="VHT3222" s="132"/>
      <c r="VHU3222" s="132"/>
      <c r="VHV3222" s="132"/>
      <c r="VHW3222" s="132"/>
      <c r="VHX3222" s="132"/>
      <c r="VHY3222" s="132"/>
      <c r="VHZ3222" s="132"/>
      <c r="VIA3222" s="132"/>
      <c r="VIB3222" s="132"/>
      <c r="VIC3222" s="132"/>
      <c r="VID3222" s="132"/>
      <c r="VIE3222" s="132"/>
      <c r="VIF3222" s="132"/>
      <c r="VIG3222" s="132"/>
      <c r="VIH3222" s="132"/>
      <c r="VII3222" s="132"/>
      <c r="VIJ3222" s="132"/>
      <c r="VIK3222" s="132"/>
      <c r="VIL3222" s="132"/>
      <c r="VIM3222" s="132"/>
      <c r="VIN3222" s="132"/>
      <c r="VIO3222" s="132"/>
      <c r="VIP3222" s="132"/>
      <c r="VIQ3222" s="132"/>
      <c r="VIR3222" s="132"/>
      <c r="VIS3222" s="132"/>
      <c r="VIT3222" s="132"/>
      <c r="VIU3222" s="132"/>
      <c r="VIV3222" s="132"/>
      <c r="VIW3222" s="132"/>
      <c r="VIX3222" s="132"/>
      <c r="VIY3222" s="132"/>
      <c r="VIZ3222" s="132"/>
      <c r="VJA3222" s="132"/>
      <c r="VJB3222" s="132"/>
      <c r="VJC3222" s="132"/>
      <c r="VJD3222" s="132"/>
      <c r="VJE3222" s="132"/>
      <c r="VJF3222" s="132"/>
      <c r="VJG3222" s="132"/>
      <c r="VJH3222" s="132"/>
      <c r="VJI3222" s="132"/>
      <c r="VJJ3222" s="132"/>
      <c r="VJK3222" s="132"/>
      <c r="VJL3222" s="132"/>
      <c r="VJM3222" s="132"/>
      <c r="VJN3222" s="132"/>
      <c r="VJO3222" s="132"/>
      <c r="VJP3222" s="132"/>
      <c r="VJQ3222" s="132"/>
      <c r="VJR3222" s="132"/>
      <c r="VJS3222" s="132"/>
      <c r="VJT3222" s="132"/>
      <c r="VJU3222" s="132"/>
      <c r="VJV3222" s="132"/>
      <c r="VJW3222" s="132"/>
      <c r="VJX3222" s="132"/>
      <c r="VJY3222" s="132"/>
      <c r="VJZ3222" s="132"/>
      <c r="VKA3222" s="132"/>
      <c r="VKB3222" s="132"/>
      <c r="VKC3222" s="132"/>
      <c r="VKD3222" s="132"/>
      <c r="VKE3222" s="132"/>
      <c r="VKF3222" s="132"/>
      <c r="VKG3222" s="132"/>
      <c r="VKH3222" s="132"/>
      <c r="VKI3222" s="132"/>
      <c r="VKJ3222" s="132"/>
      <c r="VKK3222" s="132"/>
      <c r="VKL3222" s="132"/>
      <c r="VKM3222" s="132"/>
      <c r="VKN3222" s="132"/>
      <c r="VKO3222" s="132"/>
      <c r="VKP3222" s="132"/>
      <c r="VKQ3222" s="132"/>
      <c r="VKR3222" s="132"/>
      <c r="VKS3222" s="132"/>
      <c r="VKT3222" s="132"/>
      <c r="VKU3222" s="132"/>
      <c r="VKV3222" s="132"/>
      <c r="VKW3222" s="132"/>
      <c r="VKX3222" s="132"/>
      <c r="VKY3222" s="132"/>
      <c r="VKZ3222" s="132"/>
      <c r="VLA3222" s="132"/>
      <c r="VLB3222" s="132"/>
      <c r="VLC3222" s="132"/>
      <c r="VLD3222" s="132"/>
      <c r="VLE3222" s="132"/>
      <c r="VLF3222" s="132"/>
      <c r="VLG3222" s="132"/>
      <c r="VLH3222" s="132"/>
      <c r="VLI3222" s="132"/>
      <c r="VLJ3222" s="132"/>
      <c r="VLK3222" s="132"/>
      <c r="VLL3222" s="132"/>
      <c r="VLM3222" s="132"/>
      <c r="VLN3222" s="132"/>
      <c r="VLO3222" s="132"/>
      <c r="VLP3222" s="132"/>
      <c r="VLQ3222" s="132"/>
      <c r="VLR3222" s="132"/>
      <c r="VLS3222" s="132"/>
      <c r="VLT3222" s="132"/>
      <c r="VLU3222" s="132"/>
      <c r="VLV3222" s="132"/>
      <c r="VLW3222" s="132"/>
      <c r="VLX3222" s="132"/>
      <c r="VLY3222" s="132"/>
      <c r="VLZ3222" s="132"/>
      <c r="VMA3222" s="132"/>
      <c r="VMB3222" s="132"/>
      <c r="VMC3222" s="132"/>
      <c r="VMD3222" s="132"/>
      <c r="VME3222" s="132"/>
      <c r="VMF3222" s="132"/>
      <c r="VMG3222" s="132"/>
      <c r="VMH3222" s="132"/>
      <c r="VMI3222" s="132"/>
      <c r="VMJ3222" s="132"/>
      <c r="VMK3222" s="132"/>
      <c r="VML3222" s="132"/>
      <c r="VMM3222" s="132"/>
      <c r="VMN3222" s="132"/>
      <c r="VMO3222" s="132"/>
      <c r="VMP3222" s="132"/>
      <c r="VMQ3222" s="132"/>
      <c r="VMR3222" s="132"/>
      <c r="VMS3222" s="132"/>
      <c r="VMT3222" s="132"/>
      <c r="VMU3222" s="132"/>
      <c r="VMV3222" s="132"/>
      <c r="VMW3222" s="132"/>
      <c r="VMX3222" s="132"/>
      <c r="VMY3222" s="132"/>
      <c r="VMZ3222" s="132"/>
      <c r="VNA3222" s="132"/>
      <c r="VNB3222" s="132"/>
      <c r="VNC3222" s="132"/>
      <c r="VND3222" s="132"/>
      <c r="VNE3222" s="132"/>
      <c r="VNF3222" s="132"/>
      <c r="VNG3222" s="132"/>
      <c r="VNH3222" s="132"/>
      <c r="VNI3222" s="132"/>
      <c r="VNJ3222" s="132"/>
      <c r="VNK3222" s="132"/>
      <c r="VNL3222" s="132"/>
      <c r="VNM3222" s="132"/>
      <c r="VNN3222" s="132"/>
      <c r="VNO3222" s="132"/>
      <c r="VNP3222" s="132"/>
      <c r="VNQ3222" s="132"/>
      <c r="VNR3222" s="132"/>
      <c r="VNS3222" s="132"/>
      <c r="VNT3222" s="132"/>
      <c r="VNU3222" s="132"/>
      <c r="VNV3222" s="132"/>
      <c r="VNW3222" s="132"/>
      <c r="VNX3222" s="132"/>
      <c r="VNY3222" s="132"/>
      <c r="VNZ3222" s="132"/>
      <c r="VOA3222" s="132"/>
      <c r="VOB3222" s="132"/>
      <c r="VOC3222" s="132"/>
      <c r="VOD3222" s="132"/>
      <c r="VOE3222" s="132"/>
      <c r="VOF3222" s="132"/>
      <c r="VOG3222" s="132"/>
      <c r="VOH3222" s="132"/>
      <c r="VOI3222" s="132"/>
      <c r="VOJ3222" s="132"/>
      <c r="VOK3222" s="132"/>
      <c r="VOL3222" s="132"/>
      <c r="VOM3222" s="132"/>
      <c r="VON3222" s="132"/>
      <c r="VOO3222" s="132"/>
      <c r="VOP3222" s="132"/>
      <c r="VOQ3222" s="132"/>
      <c r="VOR3222" s="132"/>
      <c r="VOS3222" s="132"/>
      <c r="VOT3222" s="132"/>
      <c r="VOU3222" s="132"/>
      <c r="VOV3222" s="132"/>
      <c r="VOW3222" s="132"/>
      <c r="VOX3222" s="132"/>
      <c r="VOY3222" s="132"/>
      <c r="VOZ3222" s="132"/>
      <c r="VPA3222" s="132"/>
      <c r="VPB3222" s="132"/>
      <c r="VPC3222" s="132"/>
      <c r="VPD3222" s="132"/>
      <c r="VPE3222" s="132"/>
      <c r="VPF3222" s="132"/>
      <c r="VPG3222" s="132"/>
      <c r="VPH3222" s="132"/>
      <c r="VPI3222" s="132"/>
      <c r="VPJ3222" s="132"/>
      <c r="VPK3222" s="132"/>
      <c r="VPL3222" s="132"/>
      <c r="VPM3222" s="132"/>
      <c r="VPN3222" s="132"/>
      <c r="VPO3222" s="132"/>
      <c r="VPP3222" s="132"/>
      <c r="VPQ3222" s="132"/>
      <c r="VPR3222" s="132"/>
      <c r="VPS3222" s="132"/>
      <c r="VPT3222" s="132"/>
      <c r="VPU3222" s="132"/>
      <c r="VPV3222" s="132"/>
      <c r="VPW3222" s="132"/>
      <c r="VPX3222" s="132"/>
      <c r="VPY3222" s="132"/>
      <c r="VPZ3222" s="132"/>
      <c r="VQA3222" s="132"/>
      <c r="VQB3222" s="132"/>
      <c r="VQC3222" s="132"/>
      <c r="VQD3222" s="132"/>
      <c r="VQE3222" s="132"/>
      <c r="VQF3222" s="132"/>
      <c r="VQG3222" s="132"/>
      <c r="VQH3222" s="132"/>
      <c r="VQI3222" s="132"/>
      <c r="VQJ3222" s="132"/>
      <c r="VQK3222" s="132"/>
      <c r="VQL3222" s="132"/>
      <c r="VQM3222" s="132"/>
      <c r="VQN3222" s="132"/>
      <c r="VQO3222" s="132"/>
      <c r="VQP3222" s="132"/>
      <c r="VQQ3222" s="132"/>
      <c r="VQR3222" s="132"/>
      <c r="VQS3222" s="132"/>
      <c r="VQT3222" s="132"/>
      <c r="VQU3222" s="132"/>
      <c r="VQV3222" s="132"/>
      <c r="VQW3222" s="132"/>
      <c r="VQX3222" s="132"/>
      <c r="VQY3222" s="132"/>
      <c r="VQZ3222" s="132"/>
      <c r="VRA3222" s="132"/>
      <c r="VRB3222" s="132"/>
      <c r="VRC3222" s="132"/>
      <c r="VRD3222" s="132"/>
      <c r="VRE3222" s="132"/>
      <c r="VRF3222" s="132"/>
      <c r="VRG3222" s="132"/>
      <c r="VRH3222" s="132"/>
      <c r="VRI3222" s="132"/>
      <c r="VRJ3222" s="132"/>
      <c r="VRK3222" s="132"/>
      <c r="VRL3222" s="132"/>
      <c r="VRM3222" s="132"/>
      <c r="VRN3222" s="132"/>
      <c r="VRO3222" s="132"/>
      <c r="VRP3222" s="132"/>
      <c r="VRQ3222" s="132"/>
      <c r="VRR3222" s="132"/>
      <c r="VRS3222" s="132"/>
      <c r="VRT3222" s="132"/>
      <c r="VRU3222" s="132"/>
      <c r="VRV3222" s="132"/>
      <c r="VRW3222" s="132"/>
      <c r="VRX3222" s="132"/>
      <c r="VRY3222" s="132"/>
      <c r="VRZ3222" s="132"/>
      <c r="VSA3222" s="132"/>
      <c r="VSB3222" s="132"/>
      <c r="VSC3222" s="132"/>
      <c r="VSD3222" s="132"/>
      <c r="VSE3222" s="132"/>
      <c r="VSF3222" s="132"/>
      <c r="VSG3222" s="132"/>
      <c r="VSH3222" s="132"/>
      <c r="VSI3222" s="132"/>
      <c r="VSJ3222" s="132"/>
      <c r="VSK3222" s="132"/>
      <c r="VSL3222" s="132"/>
      <c r="VSM3222" s="132"/>
      <c r="VSN3222" s="132"/>
      <c r="VSO3222" s="132"/>
      <c r="VSP3222" s="132"/>
      <c r="VSQ3222" s="132"/>
      <c r="VSR3222" s="132"/>
      <c r="VSS3222" s="132"/>
      <c r="VST3222" s="132"/>
      <c r="VSU3222" s="132"/>
      <c r="VSV3222" s="132"/>
      <c r="VSW3222" s="132"/>
      <c r="VSX3222" s="132"/>
      <c r="VSY3222" s="132"/>
      <c r="VSZ3222" s="132"/>
      <c r="VTA3222" s="132"/>
      <c r="VTB3222" s="132"/>
      <c r="VTC3222" s="132"/>
      <c r="VTD3222" s="132"/>
      <c r="VTE3222" s="132"/>
      <c r="VTF3222" s="132"/>
      <c r="VTG3222" s="132"/>
      <c r="VTH3222" s="132"/>
      <c r="VTI3222" s="132"/>
      <c r="VTJ3222" s="132"/>
      <c r="VTK3222" s="132"/>
      <c r="VTL3222" s="132"/>
      <c r="VTM3222" s="132"/>
      <c r="VTN3222" s="132"/>
      <c r="VTO3222" s="132"/>
      <c r="VTP3222" s="132"/>
      <c r="VTQ3222" s="132"/>
      <c r="VTR3222" s="132"/>
      <c r="VTS3222" s="132"/>
      <c r="VTT3222" s="132"/>
      <c r="VTU3222" s="132"/>
      <c r="VTV3222" s="132"/>
      <c r="VTW3222" s="132"/>
      <c r="VTX3222" s="132"/>
      <c r="VTY3222" s="132"/>
      <c r="VTZ3222" s="132"/>
      <c r="VUA3222" s="132"/>
      <c r="VUB3222" s="132"/>
      <c r="VUC3222" s="132"/>
      <c r="VUD3222" s="132"/>
      <c r="VUE3222" s="132"/>
      <c r="VUF3222" s="132"/>
      <c r="VUG3222" s="132"/>
      <c r="VUH3222" s="132"/>
      <c r="VUI3222" s="132"/>
      <c r="VUJ3222" s="132"/>
      <c r="VUK3222" s="132"/>
      <c r="VUL3222" s="132"/>
      <c r="VUM3222" s="132"/>
      <c r="VUN3222" s="132"/>
      <c r="VUO3222" s="132"/>
      <c r="VUP3222" s="132"/>
      <c r="VUQ3222" s="132"/>
      <c r="VUR3222" s="132"/>
      <c r="VUS3222" s="132"/>
      <c r="VUT3222" s="132"/>
      <c r="VUU3222" s="132"/>
      <c r="VUV3222" s="132"/>
      <c r="VUW3222" s="132"/>
      <c r="VUX3222" s="132"/>
      <c r="VUY3222" s="132"/>
      <c r="VUZ3222" s="132"/>
      <c r="VVA3222" s="132"/>
      <c r="VVB3222" s="132"/>
      <c r="VVC3222" s="132"/>
      <c r="VVD3222" s="132"/>
      <c r="VVE3222" s="132"/>
      <c r="VVF3222" s="132"/>
      <c r="VVG3222" s="132"/>
      <c r="VVH3222" s="132"/>
      <c r="VVI3222" s="132"/>
      <c r="VVJ3222" s="132"/>
      <c r="VVK3222" s="132"/>
      <c r="VVL3222" s="132"/>
      <c r="VVM3222" s="132"/>
      <c r="VVN3222" s="132"/>
      <c r="VVO3222" s="132"/>
      <c r="VVP3222" s="132"/>
      <c r="VVQ3222" s="132"/>
      <c r="VVR3222" s="132"/>
      <c r="VVS3222" s="132"/>
      <c r="VVT3222" s="132"/>
      <c r="VVU3222" s="132"/>
      <c r="VVV3222" s="132"/>
      <c r="VVW3222" s="132"/>
      <c r="VVX3222" s="132"/>
      <c r="VVY3222" s="132"/>
      <c r="VVZ3222" s="132"/>
      <c r="VWA3222" s="132"/>
      <c r="VWB3222" s="132"/>
      <c r="VWC3222" s="132"/>
      <c r="VWD3222" s="132"/>
      <c r="VWE3222" s="132"/>
      <c r="VWF3222" s="132"/>
      <c r="VWG3222" s="132"/>
      <c r="VWH3222" s="132"/>
      <c r="VWI3222" s="132"/>
      <c r="VWJ3222" s="132"/>
      <c r="VWK3222" s="132"/>
      <c r="VWL3222" s="132"/>
      <c r="VWM3222" s="132"/>
      <c r="VWN3222" s="132"/>
      <c r="VWO3222" s="132"/>
      <c r="VWP3222" s="132"/>
      <c r="VWQ3222" s="132"/>
      <c r="VWR3222" s="132"/>
      <c r="VWS3222" s="132"/>
      <c r="VWT3222" s="132"/>
      <c r="VWU3222" s="132"/>
      <c r="VWV3222" s="132"/>
      <c r="VWW3222" s="132"/>
      <c r="VWX3222" s="132"/>
      <c r="VWY3222" s="132"/>
      <c r="VWZ3222" s="132"/>
      <c r="VXA3222" s="132"/>
      <c r="VXB3222" s="132"/>
      <c r="VXC3222" s="132"/>
      <c r="VXD3222" s="132"/>
      <c r="VXE3222" s="132"/>
      <c r="VXF3222" s="132"/>
      <c r="VXG3222" s="132"/>
      <c r="VXH3222" s="132"/>
      <c r="VXI3222" s="132"/>
      <c r="VXJ3222" s="132"/>
      <c r="VXK3222" s="132"/>
      <c r="VXL3222" s="132"/>
      <c r="VXM3222" s="132"/>
      <c r="VXN3222" s="132"/>
      <c r="VXO3222" s="132"/>
      <c r="VXP3222" s="132"/>
      <c r="VXQ3222" s="132"/>
      <c r="VXR3222" s="132"/>
      <c r="VXS3222" s="132"/>
      <c r="VXT3222" s="132"/>
      <c r="VXU3222" s="132"/>
      <c r="VXV3222" s="132"/>
      <c r="VXW3222" s="132"/>
      <c r="VXX3222" s="132"/>
      <c r="VXY3222" s="132"/>
      <c r="VXZ3222" s="132"/>
      <c r="VYA3222" s="132"/>
      <c r="VYB3222" s="132"/>
      <c r="VYC3222" s="132"/>
      <c r="VYD3222" s="132"/>
      <c r="VYE3222" s="132"/>
      <c r="VYF3222" s="132"/>
      <c r="VYG3222" s="132"/>
      <c r="VYH3222" s="132"/>
      <c r="VYI3222" s="132"/>
      <c r="VYJ3222" s="132"/>
      <c r="VYK3222" s="132"/>
      <c r="VYL3222" s="132"/>
      <c r="VYM3222" s="132"/>
      <c r="VYN3222" s="132"/>
      <c r="VYO3222" s="132"/>
      <c r="VYP3222" s="132"/>
      <c r="VYQ3222" s="132"/>
      <c r="VYR3222" s="132"/>
      <c r="VYS3222" s="132"/>
      <c r="VYT3222" s="132"/>
      <c r="VYU3222" s="132"/>
      <c r="VYV3222" s="132"/>
      <c r="VYW3222" s="132"/>
      <c r="VYX3222" s="132"/>
      <c r="VYY3222" s="132"/>
      <c r="VYZ3222" s="132"/>
      <c r="VZA3222" s="132"/>
      <c r="VZB3222" s="132"/>
      <c r="VZC3222" s="132"/>
      <c r="VZD3222" s="132"/>
      <c r="VZE3222" s="132"/>
      <c r="VZF3222" s="132"/>
      <c r="VZG3222" s="132"/>
      <c r="VZH3222" s="132"/>
      <c r="VZI3222" s="132"/>
      <c r="VZJ3222" s="132"/>
      <c r="VZK3222" s="132"/>
      <c r="VZL3222" s="132"/>
      <c r="VZM3222" s="132"/>
      <c r="VZN3222" s="132"/>
      <c r="VZO3222" s="132"/>
      <c r="VZP3222" s="132"/>
      <c r="VZQ3222" s="132"/>
      <c r="VZR3222" s="132"/>
      <c r="VZS3222" s="132"/>
      <c r="VZT3222" s="132"/>
      <c r="VZU3222" s="132"/>
      <c r="VZV3222" s="132"/>
      <c r="VZW3222" s="132"/>
      <c r="VZX3222" s="132"/>
      <c r="VZY3222" s="132"/>
      <c r="VZZ3222" s="132"/>
      <c r="WAA3222" s="132"/>
      <c r="WAB3222" s="132"/>
      <c r="WAC3222" s="132"/>
      <c r="WAD3222" s="132"/>
      <c r="WAE3222" s="132"/>
      <c r="WAF3222" s="132"/>
      <c r="WAG3222" s="132"/>
      <c r="WAH3222" s="132"/>
      <c r="WAI3222" s="132"/>
      <c r="WAJ3222" s="132"/>
      <c r="WAK3222" s="132"/>
      <c r="WAL3222" s="132"/>
      <c r="WAM3222" s="132"/>
      <c r="WAN3222" s="132"/>
      <c r="WAO3222" s="132"/>
      <c r="WAP3222" s="132"/>
      <c r="WAQ3222" s="132"/>
      <c r="WAR3222" s="132"/>
      <c r="WAS3222" s="132"/>
      <c r="WAT3222" s="132"/>
      <c r="WAU3222" s="132"/>
      <c r="WAV3222" s="132"/>
      <c r="WAW3222" s="132"/>
      <c r="WAX3222" s="132"/>
      <c r="WAY3222" s="132"/>
      <c r="WAZ3222" s="132"/>
      <c r="WBA3222" s="132"/>
      <c r="WBB3222" s="132"/>
      <c r="WBC3222" s="132"/>
      <c r="WBD3222" s="132"/>
      <c r="WBE3222" s="132"/>
      <c r="WBF3222" s="132"/>
      <c r="WBG3222" s="132"/>
      <c r="WBH3222" s="132"/>
      <c r="WBI3222" s="132"/>
      <c r="WBJ3222" s="132"/>
      <c r="WBK3222" s="132"/>
      <c r="WBL3222" s="132"/>
      <c r="WBM3222" s="132"/>
      <c r="WBN3222" s="132"/>
      <c r="WBO3222" s="132"/>
      <c r="WBP3222" s="132"/>
      <c r="WBQ3222" s="132"/>
      <c r="WBR3222" s="132"/>
      <c r="WBS3222" s="132"/>
      <c r="WBT3222" s="132"/>
      <c r="WBU3222" s="132"/>
      <c r="WBV3222" s="132"/>
      <c r="WBW3222" s="132"/>
      <c r="WBX3222" s="132"/>
      <c r="WBY3222" s="132"/>
      <c r="WBZ3222" s="132"/>
      <c r="WCA3222" s="132"/>
      <c r="WCB3222" s="132"/>
      <c r="WCC3222" s="132"/>
      <c r="WCD3222" s="132"/>
      <c r="WCE3222" s="132"/>
      <c r="WCF3222" s="132"/>
      <c r="WCG3222" s="132"/>
      <c r="WCH3222" s="132"/>
      <c r="WCI3222" s="132"/>
      <c r="WCJ3222" s="132"/>
      <c r="WCK3222" s="132"/>
      <c r="WCL3222" s="132"/>
      <c r="WCM3222" s="132"/>
      <c r="WCN3222" s="132"/>
      <c r="WCO3222" s="132"/>
      <c r="WCP3222" s="132"/>
      <c r="WCQ3222" s="132"/>
      <c r="WCR3222" s="132"/>
      <c r="WCS3222" s="132"/>
      <c r="WCT3222" s="132"/>
      <c r="WCU3222" s="132"/>
      <c r="WCV3222" s="132"/>
      <c r="WCW3222" s="132"/>
      <c r="WCX3222" s="132"/>
      <c r="WCY3222" s="132"/>
      <c r="WCZ3222" s="132"/>
      <c r="WDA3222" s="132"/>
      <c r="WDB3222" s="132"/>
      <c r="WDC3222" s="132"/>
      <c r="WDD3222" s="132"/>
      <c r="WDE3222" s="132"/>
      <c r="WDF3222" s="132"/>
      <c r="WDG3222" s="132"/>
      <c r="WDH3222" s="132"/>
      <c r="WDI3222" s="132"/>
      <c r="WDJ3222" s="132"/>
      <c r="WDK3222" s="132"/>
      <c r="WDL3222" s="132"/>
      <c r="WDM3222" s="132"/>
      <c r="WDN3222" s="132"/>
      <c r="WDO3222" s="132"/>
      <c r="WDP3222" s="132"/>
      <c r="WDQ3222" s="132"/>
      <c r="WDR3222" s="132"/>
      <c r="WDS3222" s="132"/>
      <c r="WDT3222" s="132"/>
      <c r="WDU3222" s="132"/>
      <c r="WDV3222" s="132"/>
      <c r="WDW3222" s="132"/>
      <c r="WDX3222" s="132"/>
      <c r="WDY3222" s="132"/>
      <c r="WDZ3222" s="132"/>
      <c r="WEA3222" s="132"/>
      <c r="WEB3222" s="132"/>
      <c r="WEC3222" s="132"/>
      <c r="WED3222" s="132"/>
      <c r="WEE3222" s="132"/>
      <c r="WEF3222" s="132"/>
      <c r="WEG3222" s="132"/>
      <c r="WEH3222" s="132"/>
      <c r="WEI3222" s="132"/>
      <c r="WEJ3222" s="132"/>
      <c r="WEK3222" s="132"/>
      <c r="WEL3222" s="132"/>
      <c r="WEM3222" s="132"/>
      <c r="WEN3222" s="132"/>
      <c r="WEO3222" s="132"/>
      <c r="WEP3222" s="132"/>
      <c r="WEQ3222" s="132"/>
      <c r="WER3222" s="132"/>
      <c r="WES3222" s="132"/>
      <c r="WET3222" s="132"/>
      <c r="WEU3222" s="132"/>
      <c r="WEV3222" s="132"/>
      <c r="WEW3222" s="132"/>
      <c r="WEX3222" s="132"/>
      <c r="WEY3222" s="132"/>
      <c r="WEZ3222" s="132"/>
      <c r="WFA3222" s="132"/>
      <c r="WFB3222" s="132"/>
      <c r="WFC3222" s="132"/>
      <c r="WFD3222" s="132"/>
      <c r="WFE3222" s="132"/>
      <c r="WFF3222" s="132"/>
      <c r="WFG3222" s="132"/>
      <c r="WFH3222" s="132"/>
      <c r="WFI3222" s="132"/>
      <c r="WFJ3222" s="132"/>
      <c r="WFK3222" s="132"/>
      <c r="WFL3222" s="132"/>
      <c r="WFM3222" s="132"/>
      <c r="WFN3222" s="132"/>
      <c r="WFO3222" s="132"/>
      <c r="WFP3222" s="132"/>
      <c r="WFQ3222" s="132"/>
      <c r="WFR3222" s="132"/>
      <c r="WFS3222" s="132"/>
      <c r="WFT3222" s="132"/>
      <c r="WFU3222" s="132"/>
      <c r="WFV3222" s="132"/>
      <c r="WFW3222" s="132"/>
      <c r="WFX3222" s="132"/>
      <c r="WFY3222" s="132"/>
      <c r="WFZ3222" s="132"/>
      <c r="WGA3222" s="132"/>
      <c r="WGB3222" s="132"/>
      <c r="WGC3222" s="132"/>
      <c r="WGD3222" s="132"/>
      <c r="WGE3222" s="132"/>
      <c r="WGF3222" s="132"/>
      <c r="WGG3222" s="132"/>
      <c r="WGH3222" s="132"/>
      <c r="WGI3222" s="132"/>
      <c r="WGJ3222" s="132"/>
      <c r="WGK3222" s="132"/>
      <c r="WGL3222" s="132"/>
      <c r="WGM3222" s="132"/>
      <c r="WGN3222" s="132"/>
      <c r="WGO3222" s="132"/>
      <c r="WGP3222" s="132"/>
      <c r="WGQ3222" s="132"/>
      <c r="WGR3222" s="132"/>
      <c r="WGS3222" s="132"/>
      <c r="WGT3222" s="132"/>
      <c r="WGU3222" s="132"/>
      <c r="WGV3222" s="132"/>
      <c r="WGW3222" s="132"/>
      <c r="WGX3222" s="132"/>
      <c r="WGY3222" s="132"/>
      <c r="WGZ3222" s="132"/>
      <c r="WHA3222" s="132"/>
      <c r="WHB3222" s="132"/>
      <c r="WHC3222" s="132"/>
      <c r="WHD3222" s="132"/>
      <c r="WHE3222" s="132"/>
      <c r="WHF3222" s="132"/>
      <c r="WHG3222" s="132"/>
      <c r="WHH3222" s="132"/>
      <c r="WHI3222" s="132"/>
      <c r="WHJ3222" s="132"/>
      <c r="WHK3222" s="132"/>
      <c r="WHL3222" s="132"/>
      <c r="WHM3222" s="132"/>
      <c r="WHN3222" s="132"/>
      <c r="WHO3222" s="132"/>
      <c r="WHP3222" s="132"/>
      <c r="WHQ3222" s="132"/>
      <c r="WHR3222" s="132"/>
      <c r="WHS3222" s="132"/>
      <c r="WHT3222" s="132"/>
      <c r="WHU3222" s="132"/>
      <c r="WHV3222" s="132"/>
      <c r="WHW3222" s="132"/>
      <c r="WHX3222" s="132"/>
      <c r="WHY3222" s="132"/>
      <c r="WHZ3222" s="132"/>
      <c r="WIA3222" s="132"/>
      <c r="WIB3222" s="132"/>
      <c r="WIC3222" s="132"/>
      <c r="WID3222" s="132"/>
      <c r="WIE3222" s="132"/>
      <c r="WIF3222" s="132"/>
      <c r="WIG3222" s="132"/>
      <c r="WIH3222" s="132"/>
      <c r="WII3222" s="132"/>
      <c r="WIJ3222" s="132"/>
      <c r="WIK3222" s="132"/>
      <c r="WIL3222" s="132"/>
      <c r="WIM3222" s="132"/>
      <c r="WIN3222" s="132"/>
      <c r="WIO3222" s="132"/>
      <c r="WIP3222" s="132"/>
      <c r="WIQ3222" s="132"/>
      <c r="WIR3222" s="132"/>
      <c r="WIS3222" s="132"/>
      <c r="WIT3222" s="132"/>
      <c r="WIU3222" s="132"/>
      <c r="WIV3222" s="132"/>
      <c r="WIW3222" s="132"/>
      <c r="WIX3222" s="132"/>
      <c r="WIY3222" s="132"/>
      <c r="WIZ3222" s="132"/>
      <c r="WJA3222" s="132"/>
      <c r="WJB3222" s="132"/>
      <c r="WJC3222" s="132"/>
      <c r="WJD3222" s="132"/>
      <c r="WJE3222" s="132"/>
      <c r="WJF3222" s="132"/>
      <c r="WJG3222" s="132"/>
      <c r="WJH3222" s="132"/>
      <c r="WJI3222" s="132"/>
      <c r="WJJ3222" s="132"/>
      <c r="WJK3222" s="132"/>
      <c r="WJL3222" s="132"/>
      <c r="WJM3222" s="132"/>
      <c r="WJN3222" s="132"/>
      <c r="WJO3222" s="132"/>
      <c r="WJP3222" s="132"/>
      <c r="WJQ3222" s="132"/>
      <c r="WJR3222" s="132"/>
      <c r="WJS3222" s="132"/>
      <c r="WJT3222" s="132"/>
      <c r="WJU3222" s="132"/>
      <c r="WJV3222" s="132"/>
      <c r="WJW3222" s="132"/>
      <c r="WJX3222" s="132"/>
      <c r="WJY3222" s="132"/>
      <c r="WJZ3222" s="132"/>
      <c r="WKA3222" s="132"/>
      <c r="WKB3222" s="132"/>
      <c r="WKC3222" s="132"/>
      <c r="WKD3222" s="132"/>
      <c r="WKE3222" s="132"/>
      <c r="WKF3222" s="132"/>
      <c r="WKG3222" s="132"/>
      <c r="WKH3222" s="132"/>
      <c r="WKI3222" s="132"/>
      <c r="WKJ3222" s="132"/>
      <c r="WKK3222" s="132"/>
      <c r="WKL3222" s="132"/>
      <c r="WKM3222" s="132"/>
      <c r="WKN3222" s="132"/>
      <c r="WKO3222" s="132"/>
      <c r="WKP3222" s="132"/>
      <c r="WKQ3222" s="132"/>
      <c r="WKR3222" s="132"/>
      <c r="WKS3222" s="132"/>
      <c r="WKT3222" s="132"/>
      <c r="WKU3222" s="132"/>
      <c r="WKV3222" s="132"/>
      <c r="WKW3222" s="132"/>
      <c r="WKX3222" s="132"/>
      <c r="WKY3222" s="132"/>
      <c r="WKZ3222" s="132"/>
      <c r="WLA3222" s="132"/>
      <c r="WLB3222" s="132"/>
      <c r="WLC3222" s="132"/>
      <c r="WLD3222" s="132"/>
      <c r="WLE3222" s="132"/>
      <c r="WLF3222" s="132"/>
      <c r="WLG3222" s="132"/>
      <c r="WLH3222" s="132"/>
      <c r="WLI3222" s="132"/>
      <c r="WLJ3222" s="132"/>
      <c r="WLK3222" s="132"/>
      <c r="WLL3222" s="132"/>
      <c r="WLM3222" s="132"/>
      <c r="WLN3222" s="132"/>
      <c r="WLO3222" s="132"/>
      <c r="WLP3222" s="132"/>
      <c r="WLQ3222" s="132"/>
      <c r="WLR3222" s="132"/>
      <c r="WLS3222" s="132"/>
      <c r="WLT3222" s="132"/>
      <c r="WLU3222" s="132"/>
      <c r="WLV3222" s="132"/>
      <c r="WLW3222" s="132"/>
      <c r="WLX3222" s="132"/>
      <c r="WLY3222" s="132"/>
      <c r="WLZ3222" s="132"/>
      <c r="WMA3222" s="132"/>
      <c r="WMB3222" s="132"/>
      <c r="WMC3222" s="132"/>
      <c r="WMD3222" s="132"/>
      <c r="WME3222" s="132"/>
      <c r="WMF3222" s="132"/>
      <c r="WMG3222" s="132"/>
      <c r="WMH3222" s="132"/>
      <c r="WMI3222" s="132"/>
      <c r="WMJ3222" s="132"/>
      <c r="WMK3222" s="132"/>
      <c r="WML3222" s="132"/>
      <c r="WMM3222" s="132"/>
      <c r="WMN3222" s="132"/>
      <c r="WMO3222" s="132"/>
      <c r="WMP3222" s="132"/>
      <c r="WMQ3222" s="132"/>
      <c r="WMR3222" s="132"/>
      <c r="WMS3222" s="132"/>
      <c r="WMT3222" s="132"/>
      <c r="WMU3222" s="132"/>
      <c r="WMV3222" s="132"/>
      <c r="WMW3222" s="132"/>
      <c r="WMX3222" s="132"/>
      <c r="WMY3222" s="132"/>
      <c r="WMZ3222" s="132"/>
      <c r="WNA3222" s="132"/>
      <c r="WNB3222" s="132"/>
      <c r="WNC3222" s="132"/>
      <c r="WND3222" s="132"/>
      <c r="WNE3222" s="132"/>
      <c r="WNF3222" s="132"/>
      <c r="WNG3222" s="132"/>
      <c r="WNH3222" s="132"/>
      <c r="WNI3222" s="132"/>
      <c r="WNJ3222" s="132"/>
      <c r="WNK3222" s="132"/>
      <c r="WNL3222" s="132"/>
      <c r="WNM3222" s="132"/>
      <c r="WNN3222" s="132"/>
      <c r="WNO3222" s="132"/>
      <c r="WNP3222" s="132"/>
      <c r="WNQ3222" s="132"/>
      <c r="WNR3222" s="132"/>
      <c r="WNS3222" s="132"/>
      <c r="WNT3222" s="132"/>
      <c r="WNU3222" s="132"/>
      <c r="WNV3222" s="132"/>
      <c r="WNW3222" s="132"/>
      <c r="WNX3222" s="132"/>
      <c r="WNY3222" s="132"/>
      <c r="WNZ3222" s="132"/>
      <c r="WOA3222" s="132"/>
      <c r="WOB3222" s="132"/>
      <c r="WOC3222" s="132"/>
      <c r="WOD3222" s="132"/>
      <c r="WOE3222" s="132"/>
      <c r="WOF3222" s="132"/>
      <c r="WOG3222" s="132"/>
      <c r="WOH3222" s="132"/>
      <c r="WOI3222" s="132"/>
      <c r="WOJ3222" s="132"/>
      <c r="WOK3222" s="132"/>
      <c r="WOL3222" s="132"/>
      <c r="WOM3222" s="132"/>
      <c r="WON3222" s="132"/>
      <c r="WOO3222" s="132"/>
      <c r="WOP3222" s="132"/>
      <c r="WOQ3222" s="132"/>
      <c r="WOR3222" s="132"/>
      <c r="WOS3222" s="132"/>
      <c r="WOT3222" s="132"/>
      <c r="WOU3222" s="132"/>
      <c r="WOV3222" s="132"/>
      <c r="WOW3222" s="132"/>
      <c r="WOX3222" s="132"/>
      <c r="WOY3222" s="132"/>
      <c r="WOZ3222" s="132"/>
      <c r="WPA3222" s="132"/>
      <c r="WPB3222" s="132"/>
      <c r="WPC3222" s="132"/>
      <c r="WPD3222" s="132"/>
      <c r="WPE3222" s="132"/>
      <c r="WPF3222" s="132"/>
      <c r="WPG3222" s="132"/>
      <c r="WPH3222" s="132"/>
      <c r="WPI3222" s="132"/>
      <c r="WPJ3222" s="132"/>
      <c r="WPK3222" s="132"/>
      <c r="WPL3222" s="132"/>
      <c r="WPM3222" s="132"/>
      <c r="WPN3222" s="132"/>
      <c r="WPO3222" s="132"/>
      <c r="WPP3222" s="132"/>
      <c r="WPQ3222" s="132"/>
      <c r="WPR3222" s="132"/>
      <c r="WPS3222" s="132"/>
      <c r="WPT3222" s="132"/>
      <c r="WPU3222" s="132"/>
      <c r="WPV3222" s="132"/>
      <c r="WPW3222" s="132"/>
      <c r="WPX3222" s="132"/>
      <c r="WPY3222" s="132"/>
      <c r="WPZ3222" s="132"/>
      <c r="WQA3222" s="132"/>
      <c r="WQB3222" s="132"/>
      <c r="WQC3222" s="132"/>
      <c r="WQD3222" s="132"/>
      <c r="WQE3222" s="132"/>
      <c r="WQF3222" s="132"/>
      <c r="WQG3222" s="132"/>
      <c r="WQH3222" s="132"/>
      <c r="WQI3222" s="132"/>
      <c r="WQJ3222" s="132"/>
      <c r="WQK3222" s="132"/>
      <c r="WQL3222" s="132"/>
      <c r="WQM3222" s="132"/>
      <c r="WQN3222" s="132"/>
      <c r="WQO3222" s="132"/>
      <c r="WQP3222" s="132"/>
      <c r="WQQ3222" s="132"/>
      <c r="WQR3222" s="132"/>
      <c r="WQS3222" s="132"/>
      <c r="WQT3222" s="132"/>
      <c r="WQU3222" s="132"/>
      <c r="WQV3222" s="132"/>
      <c r="WQW3222" s="132"/>
      <c r="WQX3222" s="132"/>
      <c r="WQY3222" s="132"/>
      <c r="WQZ3222" s="132"/>
      <c r="WRA3222" s="132"/>
      <c r="WRB3222" s="132"/>
      <c r="WRC3222" s="132"/>
      <c r="WRD3222" s="132"/>
      <c r="WRE3222" s="132"/>
      <c r="WRF3222" s="132"/>
      <c r="WRG3222" s="132"/>
      <c r="WRH3222" s="132"/>
      <c r="WRI3222" s="132"/>
      <c r="WRJ3222" s="132"/>
      <c r="WRK3222" s="132"/>
      <c r="WRL3222" s="132"/>
      <c r="WRM3222" s="132"/>
      <c r="WRN3222" s="132"/>
      <c r="WRO3222" s="132"/>
      <c r="WRP3222" s="132"/>
      <c r="WRQ3222" s="132"/>
      <c r="WRR3222" s="132"/>
      <c r="WRS3222" s="132"/>
      <c r="WRT3222" s="132"/>
      <c r="WRU3222" s="132"/>
      <c r="WRV3222" s="132"/>
      <c r="WRW3222" s="132"/>
      <c r="WRX3222" s="132"/>
      <c r="WRY3222" s="132"/>
      <c r="WRZ3222" s="132"/>
      <c r="WSA3222" s="132"/>
      <c r="WSB3222" s="132"/>
      <c r="WSC3222" s="132"/>
      <c r="WSD3222" s="132"/>
      <c r="WSE3222" s="132"/>
      <c r="WSF3222" s="132"/>
      <c r="WSG3222" s="132"/>
      <c r="WSH3222" s="132"/>
      <c r="WSI3222" s="132"/>
      <c r="WSJ3222" s="132"/>
      <c r="WSK3222" s="132"/>
      <c r="WSL3222" s="132"/>
      <c r="WSM3222" s="132"/>
      <c r="WSN3222" s="132"/>
      <c r="WSO3222" s="132"/>
      <c r="WSP3222" s="132"/>
      <c r="WSQ3222" s="132"/>
      <c r="WSR3222" s="132"/>
      <c r="WSS3222" s="132"/>
      <c r="WST3222" s="132"/>
      <c r="WSU3222" s="132"/>
      <c r="WSV3222" s="132"/>
      <c r="WSW3222" s="132"/>
      <c r="WSX3222" s="132"/>
      <c r="WSY3222" s="132"/>
      <c r="WSZ3222" s="132"/>
      <c r="WTA3222" s="132"/>
      <c r="WTB3222" s="132"/>
      <c r="WTC3222" s="132"/>
      <c r="WTD3222" s="132"/>
      <c r="WTE3222" s="132"/>
      <c r="WTF3222" s="132"/>
      <c r="WTG3222" s="132"/>
      <c r="WTH3222" s="132"/>
      <c r="WTI3222" s="132"/>
      <c r="WTJ3222" s="132"/>
      <c r="WTK3222" s="132"/>
      <c r="WTL3222" s="132"/>
      <c r="WTM3222" s="132"/>
      <c r="WTN3222" s="132"/>
      <c r="WTO3222" s="132"/>
      <c r="WTP3222" s="132"/>
      <c r="WTQ3222" s="132"/>
      <c r="WTR3222" s="132"/>
      <c r="WTS3222" s="132"/>
      <c r="WTT3222" s="132"/>
      <c r="WTU3222" s="132"/>
      <c r="WTV3222" s="132"/>
      <c r="WTW3222" s="132"/>
      <c r="WTX3222" s="132"/>
      <c r="WTY3222" s="132"/>
      <c r="WTZ3222" s="132"/>
      <c r="WUA3222" s="132"/>
      <c r="WUB3222" s="132"/>
      <c r="WUC3222" s="132"/>
      <c r="WUD3222" s="132"/>
      <c r="WUE3222" s="132"/>
      <c r="WUF3222" s="132"/>
      <c r="WUG3222" s="132"/>
      <c r="WUH3222" s="132"/>
      <c r="WUI3222" s="132"/>
      <c r="WUJ3222" s="132"/>
      <c r="WUK3222" s="132"/>
      <c r="WUL3222" s="132"/>
      <c r="WUM3222" s="132"/>
      <c r="WUN3222" s="132"/>
      <c r="WUO3222" s="132"/>
      <c r="WUP3222" s="132"/>
      <c r="WUQ3222" s="132"/>
      <c r="WUR3222" s="132"/>
      <c r="WUS3222" s="132"/>
      <c r="WUT3222" s="132"/>
      <c r="WUU3222" s="132"/>
      <c r="WUV3222" s="132"/>
      <c r="WUW3222" s="132"/>
      <c r="WUX3222" s="132"/>
      <c r="WUY3222" s="132"/>
      <c r="WUZ3222" s="132"/>
      <c r="WVA3222" s="132"/>
      <c r="WVB3222" s="132"/>
      <c r="WVC3222" s="132"/>
      <c r="WVD3222" s="132"/>
      <c r="WVE3222" s="132"/>
      <c r="WVF3222" s="132"/>
      <c r="WVG3222" s="132"/>
      <c r="WVH3222" s="132"/>
      <c r="WVI3222" s="132"/>
      <c r="WVJ3222" s="132"/>
      <c r="WVK3222" s="132"/>
      <c r="WVL3222" s="132"/>
      <c r="WVM3222" s="132"/>
      <c r="WVN3222" s="132"/>
      <c r="WVO3222" s="132"/>
      <c r="WVP3222" s="132"/>
      <c r="WVQ3222" s="132"/>
      <c r="WVR3222" s="132"/>
      <c r="WVS3222" s="132"/>
      <c r="WVT3222" s="132"/>
      <c r="WVU3222" s="132"/>
      <c r="WVV3222" s="132"/>
      <c r="WVW3222" s="132"/>
      <c r="WVX3222" s="132"/>
      <c r="WVY3222" s="132"/>
      <c r="WVZ3222" s="132"/>
      <c r="WWA3222" s="132"/>
      <c r="WWB3222" s="132"/>
      <c r="WWC3222" s="132"/>
      <c r="WWD3222" s="132"/>
      <c r="WWE3222" s="132"/>
      <c r="WWF3222" s="132"/>
      <c r="WWG3222" s="132"/>
      <c r="WWH3222" s="132"/>
      <c r="WWI3222" s="132"/>
      <c r="WWJ3222" s="132"/>
      <c r="WWK3222" s="132"/>
      <c r="WWL3222" s="132"/>
      <c r="WWM3222" s="132"/>
      <c r="WWN3222" s="132"/>
      <c r="WWO3222" s="132"/>
      <c r="WWP3222" s="132"/>
      <c r="WWQ3222" s="132"/>
      <c r="WWR3222" s="132"/>
      <c r="WWS3222" s="132"/>
      <c r="WWT3222" s="132"/>
      <c r="WWU3222" s="132"/>
      <c r="WWV3222" s="132"/>
      <c r="WWW3222" s="132"/>
      <c r="WWX3222" s="132"/>
      <c r="WWY3222" s="132"/>
      <c r="WWZ3222" s="132"/>
      <c r="WXA3222" s="132"/>
      <c r="WXB3222" s="132"/>
      <c r="WXC3222" s="132"/>
      <c r="WXD3222" s="132"/>
      <c r="WXE3222" s="132"/>
      <c r="WXF3222" s="132"/>
      <c r="WXG3222" s="132"/>
      <c r="WXH3222" s="132"/>
      <c r="WXI3222" s="132"/>
      <c r="WXJ3222" s="132"/>
      <c r="WXK3222" s="132"/>
      <c r="WXL3222" s="132"/>
      <c r="WXM3222" s="132"/>
      <c r="WXN3222" s="132"/>
      <c r="WXO3222" s="132"/>
      <c r="WXP3222" s="132"/>
      <c r="WXQ3222" s="132"/>
      <c r="WXR3222" s="132"/>
      <c r="WXS3222" s="132"/>
      <c r="WXT3222" s="132"/>
      <c r="WXU3222" s="132"/>
      <c r="WXV3222" s="132"/>
      <c r="WXW3222" s="132"/>
      <c r="WXX3222" s="132"/>
      <c r="WXY3222" s="132"/>
      <c r="WXZ3222" s="132"/>
      <c r="WYA3222" s="132"/>
      <c r="WYB3222" s="132"/>
      <c r="WYC3222" s="132"/>
      <c r="WYD3222" s="132"/>
      <c r="WYE3222" s="132"/>
      <c r="WYF3222" s="132"/>
      <c r="WYG3222" s="132"/>
      <c r="WYH3222" s="132"/>
      <c r="WYI3222" s="132"/>
      <c r="WYJ3222" s="132"/>
      <c r="WYK3222" s="132"/>
      <c r="WYL3222" s="132"/>
      <c r="WYM3222" s="132"/>
      <c r="WYN3222" s="132"/>
      <c r="WYO3222" s="132"/>
      <c r="WYP3222" s="132"/>
      <c r="WYQ3222" s="132"/>
      <c r="WYR3222" s="132"/>
      <c r="WYS3222" s="132"/>
      <c r="WYT3222" s="132"/>
      <c r="WYU3222" s="132"/>
      <c r="WYV3222" s="132"/>
      <c r="WYW3222" s="132"/>
      <c r="WYX3222" s="132"/>
      <c r="WYY3222" s="132"/>
      <c r="WYZ3222" s="132"/>
      <c r="WZA3222" s="132"/>
      <c r="WZB3222" s="132"/>
      <c r="WZC3222" s="132"/>
      <c r="WZD3222" s="132"/>
      <c r="WZE3222" s="132"/>
      <c r="WZF3222" s="132"/>
      <c r="WZG3222" s="132"/>
      <c r="WZH3222" s="132"/>
      <c r="WZI3222" s="132"/>
      <c r="WZJ3222" s="132"/>
      <c r="WZK3222" s="132"/>
      <c r="WZL3222" s="132"/>
      <c r="WZM3222" s="132"/>
      <c r="WZN3222" s="132"/>
      <c r="WZO3222" s="132"/>
      <c r="WZP3222" s="132"/>
      <c r="WZQ3222" s="132"/>
      <c r="WZR3222" s="132"/>
      <c r="WZS3222" s="132"/>
      <c r="WZT3222" s="132"/>
      <c r="WZU3222" s="132"/>
      <c r="WZV3222" s="132"/>
      <c r="WZW3222" s="132"/>
      <c r="WZX3222" s="132"/>
      <c r="WZY3222" s="132"/>
      <c r="WZZ3222" s="132"/>
      <c r="XAA3222" s="132"/>
      <c r="XAB3222" s="132"/>
      <c r="XAC3222" s="132"/>
      <c r="XAD3222" s="132"/>
      <c r="XAE3222" s="132"/>
      <c r="XAF3222" s="132"/>
      <c r="XAG3222" s="132"/>
      <c r="XAH3222" s="132"/>
      <c r="XAI3222" s="132"/>
      <c r="XAJ3222" s="132"/>
      <c r="XAK3222" s="132"/>
      <c r="XAL3222" s="132"/>
      <c r="XAM3222" s="132"/>
      <c r="XAN3222" s="132"/>
      <c r="XAO3222" s="132"/>
      <c r="XAP3222" s="132"/>
      <c r="XAQ3222" s="132"/>
      <c r="XAR3222" s="132"/>
      <c r="XAS3222" s="132"/>
      <c r="XAT3222" s="132"/>
      <c r="XAU3222" s="132"/>
      <c r="XAV3222" s="132"/>
      <c r="XAW3222" s="132"/>
      <c r="XAX3222" s="132"/>
      <c r="XAY3222" s="132"/>
      <c r="XAZ3222" s="132"/>
      <c r="XBA3222" s="132"/>
      <c r="XBB3222" s="132"/>
      <c r="XBC3222" s="132"/>
      <c r="XBD3222" s="132"/>
      <c r="XBE3222" s="132"/>
      <c r="XBF3222" s="132"/>
      <c r="XBG3222" s="132"/>
      <c r="XBH3222" s="132"/>
      <c r="XBI3222" s="132"/>
      <c r="XBJ3222" s="132"/>
      <c r="XBK3222" s="132"/>
      <c r="XBL3222" s="132"/>
      <c r="XBM3222" s="132"/>
      <c r="XBN3222" s="132"/>
      <c r="XBO3222" s="132"/>
      <c r="XBP3222" s="132"/>
      <c r="XBQ3222" s="132"/>
      <c r="XBR3222" s="132"/>
      <c r="XBS3222" s="132"/>
      <c r="XBT3222" s="132"/>
      <c r="XBU3222" s="132"/>
      <c r="XBV3222" s="132"/>
      <c r="XBW3222" s="132"/>
      <c r="XBX3222" s="132"/>
      <c r="XBY3222" s="132"/>
      <c r="XBZ3222" s="132"/>
      <c r="XCA3222" s="132"/>
      <c r="XCB3222" s="132"/>
      <c r="XCC3222" s="132"/>
      <c r="XCD3222" s="132"/>
      <c r="XCE3222" s="132"/>
      <c r="XCF3222" s="132"/>
      <c r="XCG3222" s="132"/>
      <c r="XCH3222" s="132"/>
      <c r="XCI3222" s="132"/>
      <c r="XCJ3222" s="132"/>
      <c r="XCK3222" s="132"/>
      <c r="XCL3222" s="132"/>
      <c r="XCM3222" s="132"/>
      <c r="XCN3222" s="132"/>
      <c r="XCO3222" s="132"/>
      <c r="XCP3222" s="132"/>
      <c r="XCQ3222" s="132"/>
      <c r="XCR3222" s="132"/>
      <c r="XCS3222" s="132"/>
      <c r="XCT3222" s="132"/>
      <c r="XCU3222" s="132"/>
      <c r="XCV3222" s="132"/>
      <c r="XCW3222" s="132"/>
      <c r="XCX3222" s="132"/>
      <c r="XCY3222" s="132"/>
      <c r="XCZ3222" s="132"/>
      <c r="XDA3222" s="132"/>
      <c r="XDB3222" s="132"/>
      <c r="XDC3222" s="132"/>
      <c r="XDD3222" s="132"/>
      <c r="XDE3222" s="132"/>
      <c r="XDF3222" s="132"/>
      <c r="XDG3222" s="132"/>
      <c r="XDH3222" s="132"/>
      <c r="XDI3222" s="132"/>
      <c r="XDJ3222" s="132"/>
      <c r="XDK3222" s="132"/>
      <c r="XDL3222" s="132"/>
      <c r="XDM3222" s="132"/>
      <c r="XDN3222" s="132"/>
      <c r="XDO3222" s="132"/>
      <c r="XDP3222" s="132"/>
      <c r="XDQ3222" s="132"/>
      <c r="XDR3222" s="132"/>
      <c r="XDS3222" s="132"/>
      <c r="XDT3222" s="132"/>
      <c r="XDU3222" s="132"/>
      <c r="XDV3222" s="132"/>
      <c r="XDW3222" s="132"/>
      <c r="XDX3222" s="132"/>
      <c r="XDY3222" s="132"/>
      <c r="XDZ3222" s="132"/>
      <c r="XEA3222" s="132"/>
      <c r="XEB3222" s="132"/>
      <c r="XEC3222" s="132"/>
      <c r="XED3222" s="132"/>
      <c r="XEE3222" s="132"/>
      <c r="XEF3222" s="132"/>
      <c r="XEG3222" s="132"/>
      <c r="XEH3222" s="132"/>
      <c r="XEI3222" s="132"/>
      <c r="XEJ3222" s="132"/>
      <c r="XEK3222" s="132"/>
      <c r="XEL3222" s="132"/>
      <c r="XEM3222" s="132"/>
      <c r="XEN3222" s="132"/>
      <c r="XEO3222" s="132"/>
      <c r="XEP3222" s="132"/>
      <c r="XEQ3222" s="132"/>
      <c r="XER3222" s="132"/>
      <c r="XES3222" s="132"/>
      <c r="XET3222" s="132"/>
      <c r="XEU3222" s="132"/>
      <c r="XEV3222" s="132"/>
      <c r="XEW3222" s="132"/>
      <c r="XEX3222" s="132"/>
      <c r="XEY3222" s="132"/>
      <c r="XEZ3222" s="132"/>
      <c r="XFA3222" s="132"/>
      <c r="XFB3222" s="132"/>
      <c r="XFC3222" s="132"/>
      <c r="XFD3222" s="132"/>
    </row>
    <row r="3223" s="14" customFormat="1" ht="40.5" spans="1:16384">
      <c r="A3223" s="132">
        <v>3220</v>
      </c>
      <c r="B3223" s="132" t="s">
        <v>4893</v>
      </c>
      <c r="C3223" s="132" t="s">
        <v>3375</v>
      </c>
      <c r="D3223" s="132" t="s">
        <v>4894</v>
      </c>
      <c r="E3223" s="132" t="s">
        <v>4886</v>
      </c>
      <c r="F3223" s="132">
        <v>0.4308</v>
      </c>
      <c r="G3223" s="132"/>
      <c r="H3223" s="132">
        <v>0.3888</v>
      </c>
      <c r="I3223" s="132">
        <v>0.4113</v>
      </c>
      <c r="J3223" s="132">
        <v>0.3569</v>
      </c>
      <c r="K3223" s="132"/>
      <c r="L3223" s="132">
        <v>0.3748</v>
      </c>
      <c r="M3223" s="132"/>
      <c r="N3223" s="132"/>
      <c r="O3223" s="132">
        <v>0.3569</v>
      </c>
      <c r="P3223" s="132"/>
      <c r="Q3223" s="132"/>
      <c r="R3223" s="132"/>
      <c r="S3223" s="132"/>
      <c r="T3223" s="132">
        <v>0.3794</v>
      </c>
      <c r="U3223" s="132"/>
      <c r="V3223" s="132"/>
      <c r="W3223" s="132">
        <v>0.3569</v>
      </c>
      <c r="X3223" s="132"/>
      <c r="Y3223" s="132">
        <v>0.4148</v>
      </c>
      <c r="Z3223" s="132">
        <v>0.3569</v>
      </c>
      <c r="AA3223" s="132"/>
      <c r="AB3223" s="132"/>
      <c r="AC3223" s="132"/>
      <c r="AD3223" s="132">
        <v>0.3569</v>
      </c>
      <c r="AE3223" s="132"/>
      <c r="AF3223" s="132">
        <v>0.3472</v>
      </c>
      <c r="AG3223" s="132"/>
      <c r="AH3223" s="132"/>
      <c r="AI3223" s="132">
        <v>0.3569</v>
      </c>
      <c r="AJ3223" s="132"/>
      <c r="AK3223" s="132">
        <v>0.3714</v>
      </c>
      <c r="AL3223" s="132"/>
      <c r="AM3223" s="132"/>
      <c r="AN3223" s="132"/>
      <c r="AO3223" s="132"/>
      <c r="AP3223" s="132"/>
      <c r="AQ3223" s="132"/>
      <c r="AR3223" s="132"/>
      <c r="AS3223" s="132"/>
      <c r="AT3223" s="132"/>
      <c r="AU3223" s="132"/>
      <c r="AV3223" s="132"/>
      <c r="AW3223" s="132"/>
      <c r="AX3223" s="132"/>
      <c r="AY3223" s="132"/>
      <c r="AZ3223" s="132"/>
      <c r="BA3223" s="132"/>
      <c r="BB3223" s="132"/>
      <c r="BC3223" s="132"/>
      <c r="BD3223" s="132"/>
      <c r="BE3223" s="132"/>
      <c r="BF3223" s="132"/>
      <c r="BG3223" s="132"/>
      <c r="BH3223" s="132"/>
      <c r="BI3223" s="132"/>
      <c r="BJ3223" s="132"/>
      <c r="BK3223" s="132"/>
      <c r="BL3223" s="132"/>
      <c r="BM3223" s="132"/>
      <c r="BN3223" s="132"/>
      <c r="BO3223" s="132"/>
      <c r="BP3223" s="132"/>
      <c r="BQ3223" s="132"/>
      <c r="BR3223" s="132"/>
      <c r="BS3223" s="132"/>
      <c r="BT3223" s="132"/>
      <c r="BU3223" s="132"/>
      <c r="BV3223" s="132"/>
      <c r="BW3223" s="132"/>
      <c r="BX3223" s="132"/>
      <c r="BY3223" s="132"/>
      <c r="BZ3223" s="132"/>
      <c r="CA3223" s="132"/>
      <c r="CB3223" s="132"/>
      <c r="CC3223" s="132"/>
      <c r="CD3223" s="132"/>
      <c r="CE3223" s="132"/>
      <c r="CF3223" s="132"/>
      <c r="CG3223" s="132"/>
      <c r="CH3223" s="132"/>
      <c r="CI3223" s="132"/>
      <c r="CJ3223" s="132"/>
      <c r="CK3223" s="132"/>
      <c r="CL3223" s="132"/>
      <c r="CM3223" s="132"/>
      <c r="CN3223" s="132"/>
      <c r="CO3223" s="132"/>
      <c r="CP3223" s="132"/>
      <c r="CQ3223" s="132"/>
      <c r="CR3223" s="132"/>
      <c r="CS3223" s="132"/>
      <c r="CT3223" s="132"/>
      <c r="CU3223" s="132"/>
      <c r="CV3223" s="132"/>
      <c r="CW3223" s="132"/>
      <c r="CX3223" s="132"/>
      <c r="CY3223" s="132"/>
      <c r="CZ3223" s="132"/>
      <c r="DA3223" s="132"/>
      <c r="DB3223" s="132"/>
      <c r="DC3223" s="132"/>
      <c r="DD3223" s="132"/>
      <c r="DE3223" s="132"/>
      <c r="DF3223" s="132"/>
      <c r="DG3223" s="132"/>
      <c r="DH3223" s="132"/>
      <c r="DI3223" s="132"/>
      <c r="DJ3223" s="132"/>
      <c r="DK3223" s="132"/>
      <c r="DL3223" s="132"/>
      <c r="DM3223" s="132"/>
      <c r="DN3223" s="132"/>
      <c r="DO3223" s="132"/>
      <c r="DP3223" s="132"/>
      <c r="DQ3223" s="132"/>
      <c r="DR3223" s="132"/>
      <c r="DS3223" s="132"/>
      <c r="DT3223" s="132"/>
      <c r="DU3223" s="132"/>
      <c r="DV3223" s="132"/>
      <c r="DW3223" s="132"/>
      <c r="DX3223" s="132"/>
      <c r="DY3223" s="132"/>
      <c r="DZ3223" s="132"/>
      <c r="EA3223" s="132"/>
      <c r="EB3223" s="132"/>
      <c r="EC3223" s="132"/>
      <c r="ED3223" s="132"/>
      <c r="EE3223" s="132"/>
      <c r="EF3223" s="132"/>
      <c r="EG3223" s="132"/>
      <c r="EH3223" s="132"/>
      <c r="EI3223" s="132"/>
      <c r="EJ3223" s="132"/>
      <c r="EK3223" s="132"/>
      <c r="EL3223" s="132"/>
      <c r="EM3223" s="132"/>
      <c r="EN3223" s="132"/>
      <c r="EO3223" s="132"/>
      <c r="EP3223" s="132"/>
      <c r="EQ3223" s="132"/>
      <c r="ER3223" s="132"/>
      <c r="ES3223" s="132"/>
      <c r="ET3223" s="132"/>
      <c r="EU3223" s="132"/>
      <c r="EV3223" s="132"/>
      <c r="EW3223" s="132"/>
      <c r="EX3223" s="132"/>
      <c r="EY3223" s="132"/>
      <c r="EZ3223" s="132"/>
      <c r="FA3223" s="132"/>
      <c r="FB3223" s="132"/>
      <c r="FC3223" s="132"/>
      <c r="FD3223" s="132"/>
      <c r="FE3223" s="132"/>
      <c r="FF3223" s="132"/>
      <c r="FG3223" s="132"/>
      <c r="FH3223" s="132"/>
      <c r="FI3223" s="132"/>
      <c r="FJ3223" s="132"/>
      <c r="FK3223" s="132"/>
      <c r="FL3223" s="132"/>
      <c r="FM3223" s="132"/>
      <c r="FN3223" s="132"/>
      <c r="FO3223" s="132"/>
      <c r="FP3223" s="132"/>
      <c r="FQ3223" s="132"/>
      <c r="FR3223" s="132"/>
      <c r="FS3223" s="132"/>
      <c r="FT3223" s="132"/>
      <c r="FU3223" s="132"/>
      <c r="FV3223" s="132"/>
      <c r="FW3223" s="132"/>
      <c r="FX3223" s="132"/>
      <c r="FY3223" s="132"/>
      <c r="FZ3223" s="132"/>
      <c r="GA3223" s="132"/>
      <c r="GB3223" s="132"/>
      <c r="GC3223" s="132"/>
      <c r="GD3223" s="132"/>
      <c r="GE3223" s="132"/>
      <c r="GF3223" s="132"/>
      <c r="GG3223" s="132"/>
      <c r="GH3223" s="132"/>
      <c r="GI3223" s="132"/>
      <c r="GJ3223" s="132"/>
      <c r="GK3223" s="132"/>
      <c r="GL3223" s="132"/>
      <c r="GM3223" s="132"/>
      <c r="GN3223" s="132"/>
      <c r="GO3223" s="132"/>
      <c r="GP3223" s="132"/>
      <c r="GQ3223" s="132"/>
      <c r="GR3223" s="132"/>
      <c r="GS3223" s="132"/>
      <c r="GT3223" s="132"/>
      <c r="GU3223" s="132"/>
      <c r="GV3223" s="132"/>
      <c r="GW3223" s="132"/>
      <c r="GX3223" s="132"/>
      <c r="GY3223" s="132"/>
      <c r="GZ3223" s="132"/>
      <c r="HA3223" s="132"/>
      <c r="HB3223" s="132"/>
      <c r="HC3223" s="132"/>
      <c r="HD3223" s="132"/>
      <c r="HE3223" s="132"/>
      <c r="HF3223" s="132"/>
      <c r="HG3223" s="132"/>
      <c r="HH3223" s="132"/>
      <c r="HI3223" s="132"/>
      <c r="HJ3223" s="132"/>
      <c r="HK3223" s="132"/>
      <c r="HL3223" s="132"/>
      <c r="HM3223" s="132"/>
      <c r="HN3223" s="132"/>
      <c r="HO3223" s="132"/>
      <c r="HP3223" s="132"/>
      <c r="HQ3223" s="132"/>
      <c r="HR3223" s="132"/>
      <c r="HS3223" s="132"/>
      <c r="HT3223" s="132"/>
      <c r="HU3223" s="132"/>
      <c r="HV3223" s="132"/>
      <c r="HW3223" s="132"/>
      <c r="HX3223" s="132"/>
      <c r="HY3223" s="132"/>
      <c r="HZ3223" s="132"/>
      <c r="IA3223" s="132"/>
      <c r="IB3223" s="132"/>
      <c r="IC3223" s="132"/>
      <c r="ID3223" s="132"/>
      <c r="IE3223" s="132"/>
      <c r="IF3223" s="132"/>
      <c r="IG3223" s="132"/>
      <c r="IH3223" s="132"/>
      <c r="II3223" s="132"/>
      <c r="IJ3223" s="132"/>
      <c r="IK3223" s="132"/>
      <c r="IL3223" s="132"/>
      <c r="IM3223" s="132"/>
      <c r="IN3223" s="132"/>
      <c r="IO3223" s="132"/>
      <c r="IP3223" s="132"/>
      <c r="IQ3223" s="132"/>
      <c r="IR3223" s="132"/>
      <c r="IS3223" s="132"/>
      <c r="IT3223" s="132"/>
      <c r="IU3223" s="132"/>
      <c r="IV3223" s="132"/>
      <c r="IW3223" s="132"/>
      <c r="IX3223" s="132"/>
      <c r="IY3223" s="132"/>
      <c r="IZ3223" s="132"/>
      <c r="JA3223" s="132"/>
      <c r="JB3223" s="132"/>
      <c r="JC3223" s="132"/>
      <c r="JD3223" s="132"/>
      <c r="JE3223" s="132"/>
      <c r="JF3223" s="132"/>
      <c r="JG3223" s="132"/>
      <c r="JH3223" s="132"/>
      <c r="JI3223" s="132"/>
      <c r="JJ3223" s="132"/>
      <c r="JK3223" s="132"/>
      <c r="JL3223" s="132"/>
      <c r="JM3223" s="132"/>
      <c r="JN3223" s="132"/>
      <c r="JO3223" s="132"/>
      <c r="JP3223" s="132"/>
      <c r="JQ3223" s="132"/>
      <c r="JR3223" s="132"/>
      <c r="JS3223" s="132"/>
      <c r="JT3223" s="132"/>
      <c r="JU3223" s="132"/>
      <c r="JV3223" s="132"/>
      <c r="JW3223" s="132"/>
      <c r="JX3223" s="132"/>
      <c r="JY3223" s="132"/>
      <c r="JZ3223" s="132"/>
      <c r="KA3223" s="132"/>
      <c r="KB3223" s="132"/>
      <c r="KC3223" s="132"/>
      <c r="KD3223" s="132"/>
      <c r="KE3223" s="132"/>
      <c r="KF3223" s="132"/>
      <c r="KG3223" s="132"/>
      <c r="KH3223" s="132"/>
      <c r="KI3223" s="132"/>
      <c r="KJ3223" s="132"/>
      <c r="KK3223" s="132"/>
      <c r="KL3223" s="132"/>
      <c r="KM3223" s="132"/>
      <c r="KN3223" s="132"/>
      <c r="KO3223" s="132"/>
      <c r="KP3223" s="132"/>
      <c r="KQ3223" s="132"/>
      <c r="KR3223" s="132"/>
      <c r="KS3223" s="132"/>
      <c r="KT3223" s="132"/>
      <c r="KU3223" s="132"/>
      <c r="KV3223" s="132"/>
      <c r="KW3223" s="132"/>
      <c r="KX3223" s="132"/>
      <c r="KY3223" s="132"/>
      <c r="KZ3223" s="132"/>
      <c r="LA3223" s="132"/>
      <c r="LB3223" s="132"/>
      <c r="LC3223" s="132"/>
      <c r="LD3223" s="132"/>
      <c r="LE3223" s="132"/>
      <c r="LF3223" s="132"/>
      <c r="LG3223" s="132"/>
      <c r="LH3223" s="132"/>
      <c r="LI3223" s="132"/>
      <c r="LJ3223" s="132"/>
      <c r="LK3223" s="132"/>
      <c r="LL3223" s="132"/>
      <c r="LM3223" s="132"/>
      <c r="LN3223" s="132"/>
      <c r="LO3223" s="132"/>
      <c r="LP3223" s="132"/>
      <c r="LQ3223" s="132"/>
      <c r="LR3223" s="132"/>
      <c r="LS3223" s="132"/>
      <c r="LT3223" s="132"/>
      <c r="LU3223" s="132"/>
      <c r="LV3223" s="132"/>
      <c r="LW3223" s="132"/>
      <c r="LX3223" s="132"/>
      <c r="LY3223" s="132"/>
      <c r="LZ3223" s="132"/>
      <c r="MA3223" s="132"/>
      <c r="MB3223" s="132"/>
      <c r="MC3223" s="132"/>
      <c r="MD3223" s="132"/>
      <c r="ME3223" s="132"/>
      <c r="MF3223" s="132"/>
      <c r="MG3223" s="132"/>
      <c r="MH3223" s="132"/>
      <c r="MI3223" s="132"/>
      <c r="MJ3223" s="132"/>
      <c r="MK3223" s="132"/>
      <c r="ML3223" s="132"/>
      <c r="MM3223" s="132"/>
      <c r="MN3223" s="132"/>
      <c r="MO3223" s="132"/>
      <c r="MP3223" s="132"/>
      <c r="MQ3223" s="132"/>
      <c r="MR3223" s="132"/>
      <c r="MS3223" s="132"/>
      <c r="MT3223" s="132"/>
      <c r="MU3223" s="132"/>
      <c r="MV3223" s="132"/>
      <c r="MW3223" s="132"/>
      <c r="MX3223" s="132"/>
      <c r="MY3223" s="132"/>
      <c r="MZ3223" s="132"/>
      <c r="NA3223" s="132"/>
      <c r="NB3223" s="132"/>
      <c r="NC3223" s="132"/>
      <c r="ND3223" s="132"/>
      <c r="NE3223" s="132"/>
      <c r="NF3223" s="132"/>
      <c r="NG3223" s="132"/>
      <c r="NH3223" s="132"/>
      <c r="NI3223" s="132"/>
      <c r="NJ3223" s="132"/>
      <c r="NK3223" s="132"/>
      <c r="NL3223" s="132"/>
      <c r="NM3223" s="132"/>
      <c r="NN3223" s="132"/>
      <c r="NO3223" s="132"/>
      <c r="NP3223" s="132"/>
      <c r="NQ3223" s="132"/>
      <c r="NR3223" s="132"/>
      <c r="NS3223" s="132"/>
      <c r="NT3223" s="132"/>
      <c r="NU3223" s="132"/>
      <c r="NV3223" s="132"/>
      <c r="NW3223" s="132"/>
      <c r="NX3223" s="132"/>
      <c r="NY3223" s="132"/>
      <c r="NZ3223" s="132"/>
      <c r="OA3223" s="132"/>
      <c r="OB3223" s="132"/>
      <c r="OC3223" s="132"/>
      <c r="OD3223" s="132"/>
      <c r="OE3223" s="132"/>
      <c r="OF3223" s="132"/>
      <c r="OG3223" s="132"/>
      <c r="OH3223" s="132"/>
      <c r="OI3223" s="132"/>
      <c r="OJ3223" s="132"/>
      <c r="OK3223" s="132"/>
      <c r="OL3223" s="132"/>
      <c r="OM3223" s="132"/>
      <c r="ON3223" s="132"/>
      <c r="OO3223" s="132"/>
      <c r="OP3223" s="132"/>
      <c r="OQ3223" s="132"/>
      <c r="OR3223" s="132"/>
      <c r="OS3223" s="132"/>
      <c r="OT3223" s="132"/>
      <c r="OU3223" s="132"/>
      <c r="OV3223" s="132"/>
      <c r="OW3223" s="132"/>
      <c r="OX3223" s="132"/>
      <c r="OY3223" s="132"/>
      <c r="OZ3223" s="132"/>
      <c r="PA3223" s="132"/>
      <c r="PB3223" s="132"/>
      <c r="PC3223" s="132"/>
      <c r="PD3223" s="132"/>
      <c r="PE3223" s="132"/>
      <c r="PF3223" s="132"/>
      <c r="PG3223" s="132"/>
      <c r="PH3223" s="132"/>
      <c r="PI3223" s="132"/>
      <c r="PJ3223" s="132"/>
      <c r="PK3223" s="132"/>
      <c r="PL3223" s="132"/>
      <c r="PM3223" s="132"/>
      <c r="PN3223" s="132"/>
      <c r="PO3223" s="132"/>
      <c r="PP3223" s="132"/>
      <c r="PQ3223" s="132"/>
      <c r="PR3223" s="132"/>
      <c r="PS3223" s="132"/>
      <c r="PT3223" s="132"/>
      <c r="PU3223" s="132"/>
      <c r="PV3223" s="132"/>
      <c r="PW3223" s="132"/>
      <c r="PX3223" s="132"/>
      <c r="PY3223" s="132"/>
      <c r="PZ3223" s="132"/>
      <c r="QA3223" s="132"/>
      <c r="QB3223" s="132"/>
      <c r="QC3223" s="132"/>
      <c r="QD3223" s="132"/>
      <c r="QE3223" s="132"/>
      <c r="QF3223" s="132"/>
      <c r="QG3223" s="132"/>
      <c r="QH3223" s="132"/>
      <c r="QI3223" s="132"/>
      <c r="QJ3223" s="132"/>
      <c r="QK3223" s="132"/>
      <c r="QL3223" s="132"/>
      <c r="QM3223" s="132"/>
      <c r="QN3223" s="132"/>
      <c r="QO3223" s="132"/>
      <c r="QP3223" s="132"/>
      <c r="QQ3223" s="132"/>
      <c r="QR3223" s="132"/>
      <c r="QS3223" s="132"/>
      <c r="QT3223" s="132"/>
      <c r="QU3223" s="132"/>
      <c r="QV3223" s="132"/>
      <c r="QW3223" s="132"/>
      <c r="QX3223" s="132"/>
      <c r="QY3223" s="132"/>
      <c r="QZ3223" s="132"/>
      <c r="RA3223" s="132"/>
      <c r="RB3223" s="132"/>
      <c r="RC3223" s="132"/>
      <c r="RD3223" s="132"/>
      <c r="RE3223" s="132"/>
      <c r="RF3223" s="132"/>
      <c r="RG3223" s="132"/>
      <c r="RH3223" s="132"/>
      <c r="RI3223" s="132"/>
      <c r="RJ3223" s="132"/>
      <c r="RK3223" s="132"/>
      <c r="RL3223" s="132"/>
      <c r="RM3223" s="132"/>
      <c r="RN3223" s="132"/>
      <c r="RO3223" s="132"/>
      <c r="RP3223" s="132"/>
      <c r="RQ3223" s="132"/>
      <c r="RR3223" s="132"/>
      <c r="RS3223" s="132"/>
      <c r="RT3223" s="132"/>
      <c r="RU3223" s="132"/>
      <c r="RV3223" s="132"/>
      <c r="RW3223" s="132"/>
      <c r="RX3223" s="132"/>
      <c r="RY3223" s="132"/>
      <c r="RZ3223" s="132"/>
      <c r="SA3223" s="132"/>
      <c r="SB3223" s="132"/>
      <c r="SC3223" s="132"/>
      <c r="SD3223" s="132"/>
      <c r="SE3223" s="132"/>
      <c r="SF3223" s="132"/>
      <c r="SG3223" s="132"/>
      <c r="SH3223" s="132"/>
      <c r="SI3223" s="132"/>
      <c r="SJ3223" s="132"/>
      <c r="SK3223" s="132"/>
      <c r="SL3223" s="132"/>
      <c r="SM3223" s="132"/>
      <c r="SN3223" s="132"/>
      <c r="SO3223" s="132"/>
      <c r="SP3223" s="132"/>
      <c r="SQ3223" s="132"/>
      <c r="SR3223" s="132"/>
      <c r="SS3223" s="132"/>
      <c r="ST3223" s="132"/>
      <c r="SU3223" s="132"/>
      <c r="SV3223" s="132"/>
      <c r="SW3223" s="132"/>
      <c r="SX3223" s="132"/>
      <c r="SY3223" s="132"/>
      <c r="SZ3223" s="132"/>
      <c r="TA3223" s="132"/>
      <c r="TB3223" s="132"/>
      <c r="TC3223" s="132"/>
      <c r="TD3223" s="132"/>
      <c r="TE3223" s="132"/>
      <c r="TF3223" s="132"/>
      <c r="TG3223" s="132"/>
      <c r="TH3223" s="132"/>
      <c r="TI3223" s="132"/>
      <c r="TJ3223" s="132"/>
      <c r="TK3223" s="132"/>
      <c r="TL3223" s="132"/>
      <c r="TM3223" s="132"/>
      <c r="TN3223" s="132"/>
      <c r="TO3223" s="132"/>
      <c r="TP3223" s="132"/>
      <c r="TQ3223" s="132"/>
      <c r="TR3223" s="132"/>
      <c r="TS3223" s="132"/>
      <c r="TT3223" s="132"/>
      <c r="TU3223" s="132"/>
      <c r="TV3223" s="132"/>
      <c r="TW3223" s="132"/>
      <c r="TX3223" s="132"/>
      <c r="TY3223" s="132"/>
      <c r="TZ3223" s="132"/>
      <c r="UA3223" s="132"/>
      <c r="UB3223" s="132"/>
      <c r="UC3223" s="132"/>
      <c r="UD3223" s="132"/>
      <c r="UE3223" s="132"/>
      <c r="UF3223" s="132"/>
      <c r="UG3223" s="132"/>
      <c r="UH3223" s="132"/>
      <c r="UI3223" s="132"/>
      <c r="UJ3223" s="132"/>
      <c r="UK3223" s="132"/>
      <c r="UL3223" s="132"/>
      <c r="UM3223" s="132"/>
      <c r="UN3223" s="132"/>
      <c r="UO3223" s="132"/>
      <c r="UP3223" s="132"/>
      <c r="UQ3223" s="132"/>
      <c r="UR3223" s="132"/>
      <c r="US3223" s="132"/>
      <c r="UT3223" s="132"/>
      <c r="UU3223" s="132"/>
      <c r="UV3223" s="132"/>
      <c r="UW3223" s="132"/>
      <c r="UX3223" s="132"/>
      <c r="UY3223" s="132"/>
      <c r="UZ3223" s="132"/>
      <c r="VA3223" s="132"/>
      <c r="VB3223" s="132"/>
      <c r="VC3223" s="132"/>
      <c r="VD3223" s="132"/>
      <c r="VE3223" s="132"/>
      <c r="VF3223" s="132"/>
      <c r="VG3223" s="132"/>
      <c r="VH3223" s="132"/>
      <c r="VI3223" s="132"/>
      <c r="VJ3223" s="132"/>
      <c r="VK3223" s="132"/>
      <c r="VL3223" s="132"/>
      <c r="VM3223" s="132"/>
      <c r="VN3223" s="132"/>
      <c r="VO3223" s="132"/>
      <c r="VP3223" s="132"/>
      <c r="VQ3223" s="132"/>
      <c r="VR3223" s="132"/>
      <c r="VS3223" s="132"/>
      <c r="VT3223" s="132"/>
      <c r="VU3223" s="132"/>
      <c r="VV3223" s="132"/>
      <c r="VW3223" s="132"/>
      <c r="VX3223" s="132"/>
      <c r="VY3223" s="132"/>
      <c r="VZ3223" s="132"/>
      <c r="WA3223" s="132"/>
      <c r="WB3223" s="132"/>
      <c r="WC3223" s="132"/>
      <c r="WD3223" s="132"/>
      <c r="WE3223" s="132"/>
      <c r="WF3223" s="132"/>
      <c r="WG3223" s="132"/>
      <c r="WH3223" s="132"/>
      <c r="WI3223" s="132"/>
      <c r="WJ3223" s="132"/>
      <c r="WK3223" s="132"/>
      <c r="WL3223" s="132"/>
      <c r="WM3223" s="132"/>
      <c r="WN3223" s="132"/>
      <c r="WO3223" s="132"/>
      <c r="WP3223" s="132"/>
      <c r="WQ3223" s="132"/>
      <c r="WR3223" s="132"/>
      <c r="WS3223" s="132"/>
      <c r="WT3223" s="132"/>
      <c r="WU3223" s="132"/>
      <c r="WV3223" s="132"/>
      <c r="WW3223" s="132"/>
      <c r="WX3223" s="132"/>
      <c r="WY3223" s="132"/>
      <c r="WZ3223" s="132"/>
      <c r="XA3223" s="132"/>
      <c r="XB3223" s="132"/>
      <c r="XC3223" s="132"/>
      <c r="XD3223" s="132"/>
      <c r="XE3223" s="132"/>
      <c r="XF3223" s="132"/>
      <c r="XG3223" s="132"/>
      <c r="XH3223" s="132"/>
      <c r="XI3223" s="132"/>
      <c r="XJ3223" s="132"/>
      <c r="XK3223" s="132"/>
      <c r="XL3223" s="132"/>
      <c r="XM3223" s="132"/>
      <c r="XN3223" s="132"/>
      <c r="XO3223" s="132"/>
      <c r="XP3223" s="132"/>
      <c r="XQ3223" s="132"/>
      <c r="XR3223" s="132"/>
      <c r="XS3223" s="132"/>
      <c r="XT3223" s="132"/>
      <c r="XU3223" s="132"/>
      <c r="XV3223" s="132"/>
      <c r="XW3223" s="132"/>
      <c r="XX3223" s="132"/>
      <c r="XY3223" s="132"/>
      <c r="XZ3223" s="132"/>
      <c r="YA3223" s="132"/>
      <c r="YB3223" s="132"/>
      <c r="YC3223" s="132"/>
      <c r="YD3223" s="132"/>
      <c r="YE3223" s="132"/>
      <c r="YF3223" s="132"/>
      <c r="YG3223" s="132"/>
      <c r="YH3223" s="132"/>
      <c r="YI3223" s="132"/>
      <c r="YJ3223" s="132"/>
      <c r="YK3223" s="132"/>
      <c r="YL3223" s="132"/>
      <c r="YM3223" s="132"/>
      <c r="YN3223" s="132"/>
      <c r="YO3223" s="132"/>
      <c r="YP3223" s="132"/>
      <c r="YQ3223" s="132"/>
      <c r="YR3223" s="132"/>
      <c r="YS3223" s="132"/>
      <c r="YT3223" s="132"/>
      <c r="YU3223" s="132"/>
      <c r="YV3223" s="132"/>
      <c r="YW3223" s="132"/>
      <c r="YX3223" s="132"/>
      <c r="YY3223" s="132"/>
      <c r="YZ3223" s="132"/>
      <c r="ZA3223" s="132"/>
      <c r="ZB3223" s="132"/>
      <c r="ZC3223" s="132"/>
      <c r="ZD3223" s="132"/>
      <c r="ZE3223" s="132"/>
      <c r="ZF3223" s="132"/>
      <c r="ZG3223" s="132"/>
      <c r="ZH3223" s="132"/>
      <c r="ZI3223" s="132"/>
      <c r="ZJ3223" s="132"/>
      <c r="ZK3223" s="132"/>
      <c r="ZL3223" s="132"/>
      <c r="ZM3223" s="132"/>
      <c r="ZN3223" s="132"/>
      <c r="ZO3223" s="132"/>
      <c r="ZP3223" s="132"/>
      <c r="ZQ3223" s="132"/>
      <c r="ZR3223" s="132"/>
      <c r="ZS3223" s="132"/>
      <c r="ZT3223" s="132"/>
      <c r="ZU3223" s="132"/>
      <c r="ZV3223" s="132"/>
      <c r="ZW3223" s="132"/>
      <c r="ZX3223" s="132"/>
      <c r="ZY3223" s="132"/>
      <c r="ZZ3223" s="132"/>
      <c r="AAA3223" s="132"/>
      <c r="AAB3223" s="132"/>
      <c r="AAC3223" s="132"/>
      <c r="AAD3223" s="132"/>
      <c r="AAE3223" s="132"/>
      <c r="AAF3223" s="132"/>
      <c r="AAG3223" s="132"/>
      <c r="AAH3223" s="132"/>
      <c r="AAI3223" s="132"/>
      <c r="AAJ3223" s="132"/>
      <c r="AAK3223" s="132"/>
      <c r="AAL3223" s="132"/>
      <c r="AAM3223" s="132"/>
      <c r="AAN3223" s="132"/>
      <c r="AAO3223" s="132"/>
      <c r="AAP3223" s="132"/>
      <c r="AAQ3223" s="132"/>
      <c r="AAR3223" s="132"/>
      <c r="AAS3223" s="132"/>
      <c r="AAT3223" s="132"/>
      <c r="AAU3223" s="132"/>
      <c r="AAV3223" s="132"/>
      <c r="AAW3223" s="132"/>
      <c r="AAX3223" s="132"/>
      <c r="AAY3223" s="132"/>
      <c r="AAZ3223" s="132"/>
      <c r="ABA3223" s="132"/>
      <c r="ABB3223" s="132"/>
      <c r="ABC3223" s="132"/>
      <c r="ABD3223" s="132"/>
      <c r="ABE3223" s="132"/>
      <c r="ABF3223" s="132"/>
      <c r="ABG3223" s="132"/>
      <c r="ABH3223" s="132"/>
      <c r="ABI3223" s="132"/>
      <c r="ABJ3223" s="132"/>
      <c r="ABK3223" s="132"/>
      <c r="ABL3223" s="132"/>
      <c r="ABM3223" s="132"/>
      <c r="ABN3223" s="132"/>
      <c r="ABO3223" s="132"/>
      <c r="ABP3223" s="132"/>
      <c r="ABQ3223" s="132"/>
      <c r="ABR3223" s="132"/>
      <c r="ABS3223" s="132"/>
      <c r="ABT3223" s="132"/>
      <c r="ABU3223" s="132"/>
      <c r="ABV3223" s="132"/>
      <c r="ABW3223" s="132"/>
      <c r="ABX3223" s="132"/>
      <c r="ABY3223" s="132"/>
      <c r="ABZ3223" s="132"/>
      <c r="ACA3223" s="132"/>
      <c r="ACB3223" s="132"/>
      <c r="ACC3223" s="132"/>
      <c r="ACD3223" s="132"/>
      <c r="ACE3223" s="132"/>
      <c r="ACF3223" s="132"/>
      <c r="ACG3223" s="132"/>
      <c r="ACH3223" s="132"/>
      <c r="ACI3223" s="132"/>
      <c r="ACJ3223" s="132"/>
      <c r="ACK3223" s="132"/>
      <c r="ACL3223" s="132"/>
      <c r="ACM3223" s="132"/>
      <c r="ACN3223" s="132"/>
      <c r="ACO3223" s="132"/>
      <c r="ACP3223" s="132"/>
      <c r="ACQ3223" s="132"/>
      <c r="ACR3223" s="132"/>
      <c r="ACS3223" s="132"/>
      <c r="ACT3223" s="132"/>
      <c r="ACU3223" s="132"/>
      <c r="ACV3223" s="132"/>
      <c r="ACW3223" s="132"/>
      <c r="ACX3223" s="132"/>
      <c r="ACY3223" s="132"/>
      <c r="ACZ3223" s="132"/>
      <c r="ADA3223" s="132"/>
      <c r="ADB3223" s="132"/>
      <c r="ADC3223" s="132"/>
      <c r="ADD3223" s="132"/>
      <c r="ADE3223" s="132"/>
      <c r="ADF3223" s="132"/>
      <c r="ADG3223" s="132"/>
      <c r="ADH3223" s="132"/>
      <c r="ADI3223" s="132"/>
      <c r="ADJ3223" s="132"/>
      <c r="ADK3223" s="132"/>
      <c r="ADL3223" s="132"/>
      <c r="ADM3223" s="132"/>
      <c r="ADN3223" s="132"/>
      <c r="ADO3223" s="132"/>
      <c r="ADP3223" s="132"/>
      <c r="ADQ3223" s="132"/>
      <c r="ADR3223" s="132"/>
      <c r="ADS3223" s="132"/>
      <c r="ADT3223" s="132"/>
      <c r="ADU3223" s="132"/>
      <c r="ADV3223" s="132"/>
      <c r="ADW3223" s="132"/>
      <c r="ADX3223" s="132"/>
      <c r="ADY3223" s="132"/>
      <c r="ADZ3223" s="132"/>
      <c r="AEA3223" s="132"/>
      <c r="AEB3223" s="132"/>
      <c r="AEC3223" s="132"/>
      <c r="AED3223" s="132"/>
      <c r="AEE3223" s="132"/>
      <c r="AEF3223" s="132"/>
      <c r="AEG3223" s="132"/>
      <c r="AEH3223" s="132"/>
      <c r="AEI3223" s="132"/>
      <c r="AEJ3223" s="132"/>
      <c r="AEK3223" s="132"/>
      <c r="AEL3223" s="132"/>
      <c r="AEM3223" s="132"/>
      <c r="AEN3223" s="132"/>
      <c r="AEO3223" s="132"/>
      <c r="AEP3223" s="132"/>
      <c r="AEQ3223" s="132"/>
      <c r="AER3223" s="132"/>
      <c r="AES3223" s="132"/>
      <c r="AET3223" s="132"/>
      <c r="AEU3223" s="132"/>
      <c r="AEV3223" s="132"/>
      <c r="AEW3223" s="132"/>
      <c r="AEX3223" s="132"/>
      <c r="AEY3223" s="132"/>
      <c r="AEZ3223" s="132"/>
      <c r="AFA3223" s="132"/>
      <c r="AFB3223" s="132"/>
      <c r="AFC3223" s="132"/>
      <c r="AFD3223" s="132"/>
      <c r="AFE3223" s="132"/>
      <c r="AFF3223" s="132"/>
      <c r="AFG3223" s="132"/>
      <c r="AFH3223" s="132"/>
      <c r="AFI3223" s="132"/>
      <c r="AFJ3223" s="132"/>
      <c r="AFK3223" s="132"/>
      <c r="AFL3223" s="132"/>
      <c r="AFM3223" s="132"/>
      <c r="AFN3223" s="132"/>
      <c r="AFO3223" s="132"/>
      <c r="AFP3223" s="132"/>
      <c r="AFQ3223" s="132"/>
      <c r="AFR3223" s="132"/>
      <c r="AFS3223" s="132"/>
      <c r="AFT3223" s="132"/>
      <c r="AFU3223" s="132"/>
      <c r="AFV3223" s="132"/>
      <c r="AFW3223" s="132"/>
      <c r="AFX3223" s="132"/>
      <c r="AFY3223" s="132"/>
      <c r="AFZ3223" s="132"/>
      <c r="AGA3223" s="132"/>
      <c r="AGB3223" s="132"/>
      <c r="AGC3223" s="132"/>
      <c r="AGD3223" s="132"/>
      <c r="AGE3223" s="132"/>
      <c r="AGF3223" s="132"/>
      <c r="AGG3223" s="132"/>
      <c r="AGH3223" s="132"/>
      <c r="AGI3223" s="132"/>
      <c r="AGJ3223" s="132"/>
      <c r="AGK3223" s="132"/>
      <c r="AGL3223" s="132"/>
      <c r="AGM3223" s="132"/>
      <c r="AGN3223" s="132"/>
      <c r="AGO3223" s="132"/>
      <c r="AGP3223" s="132"/>
      <c r="AGQ3223" s="132"/>
      <c r="AGR3223" s="132"/>
      <c r="AGS3223" s="132"/>
      <c r="AGT3223" s="132"/>
      <c r="AGU3223" s="132"/>
      <c r="AGV3223" s="132"/>
      <c r="AGW3223" s="132"/>
      <c r="AGX3223" s="132"/>
      <c r="AGY3223" s="132"/>
      <c r="AGZ3223" s="132"/>
      <c r="AHA3223" s="132"/>
      <c r="AHB3223" s="132"/>
      <c r="AHC3223" s="132"/>
      <c r="AHD3223" s="132"/>
      <c r="AHE3223" s="132"/>
      <c r="AHF3223" s="132"/>
      <c r="AHG3223" s="132"/>
      <c r="AHH3223" s="132"/>
      <c r="AHI3223" s="132"/>
      <c r="AHJ3223" s="132"/>
      <c r="AHK3223" s="132"/>
      <c r="AHL3223" s="132"/>
      <c r="AHM3223" s="132"/>
      <c r="AHN3223" s="132"/>
      <c r="AHO3223" s="132"/>
      <c r="AHP3223" s="132"/>
      <c r="AHQ3223" s="132"/>
      <c r="AHR3223" s="132"/>
      <c r="AHS3223" s="132"/>
      <c r="AHT3223" s="132"/>
      <c r="AHU3223" s="132"/>
      <c r="AHV3223" s="132"/>
      <c r="AHW3223" s="132"/>
      <c r="AHX3223" s="132"/>
      <c r="AHY3223" s="132"/>
      <c r="AHZ3223" s="132"/>
      <c r="AIA3223" s="132"/>
      <c r="AIB3223" s="132"/>
      <c r="AIC3223" s="132"/>
      <c r="AID3223" s="132"/>
      <c r="AIE3223" s="132"/>
      <c r="AIF3223" s="132"/>
      <c r="AIG3223" s="132"/>
      <c r="AIH3223" s="132"/>
      <c r="AII3223" s="132"/>
      <c r="AIJ3223" s="132"/>
      <c r="AIK3223" s="132"/>
      <c r="AIL3223" s="132"/>
      <c r="AIM3223" s="132"/>
      <c r="AIN3223" s="132"/>
      <c r="AIO3223" s="132"/>
      <c r="AIP3223" s="132"/>
      <c r="AIQ3223" s="132"/>
      <c r="AIR3223" s="132"/>
      <c r="AIS3223" s="132"/>
      <c r="AIT3223" s="132"/>
      <c r="AIU3223" s="132"/>
      <c r="AIV3223" s="132"/>
      <c r="AIW3223" s="132"/>
      <c r="AIX3223" s="132"/>
      <c r="AIY3223" s="132"/>
      <c r="AIZ3223" s="132"/>
      <c r="AJA3223" s="132"/>
      <c r="AJB3223" s="132"/>
      <c r="AJC3223" s="132"/>
      <c r="AJD3223" s="132"/>
      <c r="AJE3223" s="132"/>
      <c r="AJF3223" s="132"/>
      <c r="AJG3223" s="132"/>
      <c r="AJH3223" s="132"/>
      <c r="AJI3223" s="132"/>
      <c r="AJJ3223" s="132"/>
      <c r="AJK3223" s="132"/>
      <c r="AJL3223" s="132"/>
      <c r="AJM3223" s="132"/>
      <c r="AJN3223" s="132"/>
      <c r="AJO3223" s="132"/>
      <c r="AJP3223" s="132"/>
      <c r="AJQ3223" s="132"/>
      <c r="AJR3223" s="132"/>
      <c r="AJS3223" s="132"/>
      <c r="AJT3223" s="132"/>
      <c r="AJU3223" s="132"/>
      <c r="AJV3223" s="132"/>
      <c r="AJW3223" s="132"/>
      <c r="AJX3223" s="132"/>
      <c r="AJY3223" s="132"/>
      <c r="AJZ3223" s="132"/>
      <c r="AKA3223" s="132"/>
      <c r="AKB3223" s="132"/>
      <c r="AKC3223" s="132"/>
      <c r="AKD3223" s="132"/>
      <c r="AKE3223" s="132"/>
      <c r="AKF3223" s="132"/>
      <c r="AKG3223" s="132"/>
      <c r="AKH3223" s="132"/>
      <c r="AKI3223" s="132"/>
      <c r="AKJ3223" s="132"/>
      <c r="AKK3223" s="132"/>
      <c r="AKL3223" s="132"/>
      <c r="AKM3223" s="132"/>
      <c r="AKN3223" s="132"/>
      <c r="AKO3223" s="132"/>
      <c r="AKP3223" s="132"/>
      <c r="AKQ3223" s="132"/>
      <c r="AKR3223" s="132"/>
      <c r="AKS3223" s="132"/>
      <c r="AKT3223" s="132"/>
      <c r="AKU3223" s="132"/>
      <c r="AKV3223" s="132"/>
      <c r="AKW3223" s="132"/>
      <c r="AKX3223" s="132"/>
      <c r="AKY3223" s="132"/>
      <c r="AKZ3223" s="132"/>
      <c r="ALA3223" s="132"/>
      <c r="ALB3223" s="132"/>
      <c r="ALC3223" s="132"/>
      <c r="ALD3223" s="132"/>
      <c r="ALE3223" s="132"/>
      <c r="ALF3223" s="132"/>
      <c r="ALG3223" s="132"/>
      <c r="ALH3223" s="132"/>
      <c r="ALI3223" s="132"/>
      <c r="ALJ3223" s="132"/>
      <c r="ALK3223" s="132"/>
      <c r="ALL3223" s="132"/>
      <c r="ALM3223" s="132"/>
      <c r="ALN3223" s="132"/>
      <c r="ALO3223" s="132"/>
      <c r="ALP3223" s="132"/>
      <c r="ALQ3223" s="132"/>
      <c r="ALR3223" s="132"/>
      <c r="ALS3223" s="132"/>
      <c r="ALT3223" s="132"/>
      <c r="ALU3223" s="132"/>
      <c r="ALV3223" s="132"/>
      <c r="ALW3223" s="132"/>
      <c r="ALX3223" s="132"/>
      <c r="ALY3223" s="132"/>
      <c r="ALZ3223" s="132"/>
      <c r="AMA3223" s="132"/>
      <c r="AMB3223" s="132"/>
      <c r="AMC3223" s="132"/>
      <c r="AMD3223" s="132"/>
      <c r="AME3223" s="132"/>
      <c r="AMF3223" s="132"/>
      <c r="AMG3223" s="132"/>
      <c r="AMH3223" s="132"/>
      <c r="AMI3223" s="132"/>
      <c r="AMJ3223" s="132"/>
      <c r="AMK3223" s="132"/>
      <c r="AML3223" s="132"/>
      <c r="AMM3223" s="132"/>
      <c r="AMN3223" s="132"/>
      <c r="AMO3223" s="132"/>
      <c r="AMP3223" s="132"/>
      <c r="AMQ3223" s="132"/>
      <c r="AMR3223" s="132"/>
      <c r="AMS3223" s="132"/>
      <c r="AMT3223" s="132"/>
      <c r="AMU3223" s="132"/>
      <c r="AMV3223" s="132"/>
      <c r="AMW3223" s="132"/>
      <c r="AMX3223" s="132"/>
      <c r="AMY3223" s="132"/>
      <c r="AMZ3223" s="132"/>
      <c r="ANA3223" s="132"/>
      <c r="ANB3223" s="132"/>
      <c r="ANC3223" s="132"/>
      <c r="AND3223" s="132"/>
      <c r="ANE3223" s="132"/>
      <c r="ANF3223" s="132"/>
      <c r="ANG3223" s="132"/>
      <c r="ANH3223" s="132"/>
      <c r="ANI3223" s="132"/>
      <c r="ANJ3223" s="132"/>
      <c r="ANK3223" s="132"/>
      <c r="ANL3223" s="132"/>
      <c r="ANM3223" s="132"/>
      <c r="ANN3223" s="132"/>
      <c r="ANO3223" s="132"/>
      <c r="ANP3223" s="132"/>
      <c r="ANQ3223" s="132"/>
      <c r="ANR3223" s="132"/>
      <c r="ANS3223" s="132"/>
      <c r="ANT3223" s="132"/>
      <c r="ANU3223" s="132"/>
      <c r="ANV3223" s="132"/>
      <c r="ANW3223" s="132"/>
      <c r="ANX3223" s="132"/>
      <c r="ANY3223" s="132"/>
      <c r="ANZ3223" s="132"/>
      <c r="AOA3223" s="132"/>
      <c r="AOB3223" s="132"/>
      <c r="AOC3223" s="132"/>
      <c r="AOD3223" s="132"/>
      <c r="AOE3223" s="132"/>
      <c r="AOF3223" s="132"/>
      <c r="AOG3223" s="132"/>
      <c r="AOH3223" s="132"/>
      <c r="AOI3223" s="132"/>
      <c r="AOJ3223" s="132"/>
      <c r="AOK3223" s="132"/>
      <c r="AOL3223" s="132"/>
      <c r="AOM3223" s="132"/>
      <c r="AON3223" s="132"/>
      <c r="AOO3223" s="132"/>
      <c r="AOP3223" s="132"/>
      <c r="AOQ3223" s="132"/>
      <c r="AOR3223" s="132"/>
      <c r="AOS3223" s="132"/>
      <c r="AOT3223" s="132"/>
      <c r="AOU3223" s="132"/>
      <c r="AOV3223" s="132"/>
      <c r="AOW3223" s="132"/>
      <c r="AOX3223" s="132"/>
      <c r="AOY3223" s="132"/>
      <c r="AOZ3223" s="132"/>
      <c r="APA3223" s="132"/>
      <c r="APB3223" s="132"/>
      <c r="APC3223" s="132"/>
      <c r="APD3223" s="132"/>
      <c r="APE3223" s="132"/>
      <c r="APF3223" s="132"/>
      <c r="APG3223" s="132"/>
      <c r="APH3223" s="132"/>
      <c r="API3223" s="132"/>
      <c r="APJ3223" s="132"/>
      <c r="APK3223" s="132"/>
      <c r="APL3223" s="132"/>
      <c r="APM3223" s="132"/>
      <c r="APN3223" s="132"/>
      <c r="APO3223" s="132"/>
      <c r="APP3223" s="132"/>
      <c r="APQ3223" s="132"/>
      <c r="APR3223" s="132"/>
      <c r="APS3223" s="132"/>
      <c r="APT3223" s="132"/>
      <c r="APU3223" s="132"/>
      <c r="APV3223" s="132"/>
      <c r="APW3223" s="132"/>
      <c r="APX3223" s="132"/>
      <c r="APY3223" s="132"/>
      <c r="APZ3223" s="132"/>
      <c r="AQA3223" s="132"/>
      <c r="AQB3223" s="132"/>
      <c r="AQC3223" s="132"/>
      <c r="AQD3223" s="132"/>
      <c r="AQE3223" s="132"/>
      <c r="AQF3223" s="132"/>
      <c r="AQG3223" s="132"/>
      <c r="AQH3223" s="132"/>
      <c r="AQI3223" s="132"/>
      <c r="AQJ3223" s="132"/>
      <c r="AQK3223" s="132"/>
      <c r="AQL3223" s="132"/>
      <c r="AQM3223" s="132"/>
      <c r="AQN3223" s="132"/>
      <c r="AQO3223" s="132"/>
      <c r="AQP3223" s="132"/>
      <c r="AQQ3223" s="132"/>
      <c r="AQR3223" s="132"/>
      <c r="AQS3223" s="132"/>
      <c r="AQT3223" s="132"/>
      <c r="AQU3223" s="132"/>
      <c r="AQV3223" s="132"/>
      <c r="AQW3223" s="132"/>
      <c r="AQX3223" s="132"/>
      <c r="AQY3223" s="132"/>
      <c r="AQZ3223" s="132"/>
      <c r="ARA3223" s="132"/>
      <c r="ARB3223" s="132"/>
      <c r="ARC3223" s="132"/>
      <c r="ARD3223" s="132"/>
      <c r="ARE3223" s="132"/>
      <c r="ARF3223" s="132"/>
      <c r="ARG3223" s="132"/>
      <c r="ARH3223" s="132"/>
      <c r="ARI3223" s="132"/>
      <c r="ARJ3223" s="132"/>
      <c r="ARK3223" s="132"/>
      <c r="ARL3223" s="132"/>
      <c r="ARM3223" s="132"/>
      <c r="ARN3223" s="132"/>
      <c r="ARO3223" s="132"/>
      <c r="ARP3223" s="132"/>
      <c r="ARQ3223" s="132"/>
      <c r="ARR3223" s="132"/>
      <c r="ARS3223" s="132"/>
      <c r="ART3223" s="132"/>
      <c r="ARU3223" s="132"/>
      <c r="ARV3223" s="132"/>
      <c r="ARW3223" s="132"/>
      <c r="ARX3223" s="132"/>
      <c r="ARY3223" s="132"/>
      <c r="ARZ3223" s="132"/>
      <c r="ASA3223" s="132"/>
      <c r="ASB3223" s="132"/>
      <c r="ASC3223" s="132"/>
      <c r="ASD3223" s="132"/>
      <c r="ASE3223" s="132"/>
      <c r="ASF3223" s="132"/>
      <c r="ASG3223" s="132"/>
      <c r="ASH3223" s="132"/>
      <c r="ASI3223" s="132"/>
      <c r="ASJ3223" s="132"/>
      <c r="ASK3223" s="132"/>
      <c r="ASL3223" s="132"/>
      <c r="ASM3223" s="132"/>
      <c r="ASN3223" s="132"/>
      <c r="ASO3223" s="132"/>
      <c r="ASP3223" s="132"/>
      <c r="ASQ3223" s="132"/>
      <c r="ASR3223" s="132"/>
      <c r="ASS3223" s="132"/>
      <c r="AST3223" s="132"/>
      <c r="ASU3223" s="132"/>
      <c r="ASV3223" s="132"/>
      <c r="ASW3223" s="132"/>
      <c r="ASX3223" s="132"/>
      <c r="ASY3223" s="132"/>
      <c r="ASZ3223" s="132"/>
      <c r="ATA3223" s="132"/>
      <c r="ATB3223" s="132"/>
      <c r="ATC3223" s="132"/>
      <c r="ATD3223" s="132"/>
      <c r="ATE3223" s="132"/>
      <c r="ATF3223" s="132"/>
      <c r="ATG3223" s="132"/>
      <c r="ATH3223" s="132"/>
      <c r="ATI3223" s="132"/>
      <c r="ATJ3223" s="132"/>
      <c r="ATK3223" s="132"/>
      <c r="ATL3223" s="132"/>
      <c r="ATM3223" s="132"/>
      <c r="ATN3223" s="132"/>
      <c r="ATO3223" s="132"/>
      <c r="ATP3223" s="132"/>
      <c r="ATQ3223" s="132"/>
      <c r="ATR3223" s="132"/>
      <c r="ATS3223" s="132"/>
      <c r="ATT3223" s="132"/>
      <c r="ATU3223" s="132"/>
      <c r="ATV3223" s="132"/>
      <c r="ATW3223" s="132"/>
      <c r="ATX3223" s="132"/>
      <c r="ATY3223" s="132"/>
      <c r="ATZ3223" s="132"/>
      <c r="AUA3223" s="132"/>
      <c r="AUB3223" s="132"/>
      <c r="AUC3223" s="132"/>
      <c r="AUD3223" s="132"/>
      <c r="AUE3223" s="132"/>
      <c r="AUF3223" s="132"/>
      <c r="AUG3223" s="132"/>
      <c r="AUH3223" s="132"/>
      <c r="AUI3223" s="132"/>
      <c r="AUJ3223" s="132"/>
      <c r="AUK3223" s="132"/>
      <c r="AUL3223" s="132"/>
      <c r="AUM3223" s="132"/>
      <c r="AUN3223" s="132"/>
      <c r="AUO3223" s="132"/>
      <c r="AUP3223" s="132"/>
      <c r="AUQ3223" s="132"/>
      <c r="AUR3223" s="132"/>
      <c r="AUS3223" s="132"/>
      <c r="AUT3223" s="132"/>
      <c r="AUU3223" s="132"/>
      <c r="AUV3223" s="132"/>
      <c r="AUW3223" s="132"/>
      <c r="AUX3223" s="132"/>
      <c r="AUY3223" s="132"/>
      <c r="AUZ3223" s="132"/>
      <c r="AVA3223" s="132"/>
      <c r="AVB3223" s="132"/>
      <c r="AVC3223" s="132"/>
      <c r="AVD3223" s="132"/>
      <c r="AVE3223" s="132"/>
      <c r="AVF3223" s="132"/>
      <c r="AVG3223" s="132"/>
      <c r="AVH3223" s="132"/>
      <c r="AVI3223" s="132"/>
      <c r="AVJ3223" s="132"/>
      <c r="AVK3223" s="132"/>
      <c r="AVL3223" s="132"/>
      <c r="AVM3223" s="132"/>
      <c r="AVN3223" s="132"/>
      <c r="AVO3223" s="132"/>
      <c r="AVP3223" s="132"/>
      <c r="AVQ3223" s="132"/>
      <c r="AVR3223" s="132"/>
      <c r="AVS3223" s="132"/>
      <c r="AVT3223" s="132"/>
      <c r="AVU3223" s="132"/>
      <c r="AVV3223" s="132"/>
      <c r="AVW3223" s="132"/>
      <c r="AVX3223" s="132"/>
      <c r="AVY3223" s="132"/>
      <c r="AVZ3223" s="132"/>
      <c r="AWA3223" s="132"/>
      <c r="AWB3223" s="132"/>
      <c r="AWC3223" s="132"/>
      <c r="AWD3223" s="132"/>
      <c r="AWE3223" s="132"/>
      <c r="AWF3223" s="132"/>
      <c r="AWG3223" s="132"/>
      <c r="AWH3223" s="132"/>
      <c r="AWI3223" s="132"/>
      <c r="AWJ3223" s="132"/>
      <c r="AWK3223" s="132"/>
      <c r="AWL3223" s="132"/>
      <c r="AWM3223" s="132"/>
      <c r="AWN3223" s="132"/>
      <c r="AWO3223" s="132"/>
      <c r="AWP3223" s="132"/>
      <c r="AWQ3223" s="132"/>
      <c r="AWR3223" s="132"/>
      <c r="AWS3223" s="132"/>
      <c r="AWT3223" s="132"/>
      <c r="AWU3223" s="132"/>
      <c r="AWV3223" s="132"/>
      <c r="AWW3223" s="132"/>
      <c r="AWX3223" s="132"/>
      <c r="AWY3223" s="132"/>
      <c r="AWZ3223" s="132"/>
      <c r="AXA3223" s="132"/>
      <c r="AXB3223" s="132"/>
      <c r="AXC3223" s="132"/>
      <c r="AXD3223" s="132"/>
      <c r="AXE3223" s="132"/>
      <c r="AXF3223" s="132"/>
      <c r="AXG3223" s="132"/>
      <c r="AXH3223" s="132"/>
      <c r="AXI3223" s="132"/>
      <c r="AXJ3223" s="132"/>
      <c r="AXK3223" s="132"/>
      <c r="AXL3223" s="132"/>
      <c r="AXM3223" s="132"/>
      <c r="AXN3223" s="132"/>
      <c r="AXO3223" s="132"/>
      <c r="AXP3223" s="132"/>
      <c r="AXQ3223" s="132"/>
      <c r="AXR3223" s="132"/>
      <c r="AXS3223" s="132"/>
      <c r="AXT3223" s="132"/>
      <c r="AXU3223" s="132"/>
      <c r="AXV3223" s="132"/>
      <c r="AXW3223" s="132"/>
      <c r="AXX3223" s="132"/>
      <c r="AXY3223" s="132"/>
      <c r="AXZ3223" s="132"/>
      <c r="AYA3223" s="132"/>
      <c r="AYB3223" s="132"/>
      <c r="AYC3223" s="132"/>
      <c r="AYD3223" s="132"/>
      <c r="AYE3223" s="132"/>
      <c r="AYF3223" s="132"/>
      <c r="AYG3223" s="132"/>
      <c r="AYH3223" s="132"/>
      <c r="AYI3223" s="132"/>
      <c r="AYJ3223" s="132"/>
      <c r="AYK3223" s="132"/>
      <c r="AYL3223" s="132"/>
      <c r="AYM3223" s="132"/>
      <c r="AYN3223" s="132"/>
      <c r="AYO3223" s="132"/>
      <c r="AYP3223" s="132"/>
      <c r="AYQ3223" s="132"/>
      <c r="AYR3223" s="132"/>
      <c r="AYS3223" s="132"/>
      <c r="AYT3223" s="132"/>
      <c r="AYU3223" s="132"/>
      <c r="AYV3223" s="132"/>
      <c r="AYW3223" s="132"/>
      <c r="AYX3223" s="132"/>
      <c r="AYY3223" s="132"/>
      <c r="AYZ3223" s="132"/>
      <c r="AZA3223" s="132"/>
      <c r="AZB3223" s="132"/>
      <c r="AZC3223" s="132"/>
      <c r="AZD3223" s="132"/>
      <c r="AZE3223" s="132"/>
      <c r="AZF3223" s="132"/>
      <c r="AZG3223" s="132"/>
      <c r="AZH3223" s="132"/>
      <c r="AZI3223" s="132"/>
      <c r="AZJ3223" s="132"/>
      <c r="AZK3223" s="132"/>
      <c r="AZL3223" s="132"/>
      <c r="AZM3223" s="132"/>
      <c r="AZN3223" s="132"/>
      <c r="AZO3223" s="132"/>
      <c r="AZP3223" s="132"/>
      <c r="AZQ3223" s="132"/>
      <c r="AZR3223" s="132"/>
      <c r="AZS3223" s="132"/>
      <c r="AZT3223" s="132"/>
      <c r="AZU3223" s="132"/>
      <c r="AZV3223" s="132"/>
      <c r="AZW3223" s="132"/>
      <c r="AZX3223" s="132"/>
      <c r="AZY3223" s="132"/>
      <c r="AZZ3223" s="132"/>
      <c r="BAA3223" s="132"/>
      <c r="BAB3223" s="132"/>
      <c r="BAC3223" s="132"/>
      <c r="BAD3223" s="132"/>
      <c r="BAE3223" s="132"/>
      <c r="BAF3223" s="132"/>
      <c r="BAG3223" s="132"/>
      <c r="BAH3223" s="132"/>
      <c r="BAI3223" s="132"/>
      <c r="BAJ3223" s="132"/>
      <c r="BAK3223" s="132"/>
      <c r="BAL3223" s="132"/>
      <c r="BAM3223" s="132"/>
      <c r="BAN3223" s="132"/>
      <c r="BAO3223" s="132"/>
      <c r="BAP3223" s="132"/>
      <c r="BAQ3223" s="132"/>
      <c r="BAR3223" s="132"/>
      <c r="BAS3223" s="132"/>
      <c r="BAT3223" s="132"/>
      <c r="BAU3223" s="132"/>
      <c r="BAV3223" s="132"/>
      <c r="BAW3223" s="132"/>
      <c r="BAX3223" s="132"/>
      <c r="BAY3223" s="132"/>
      <c r="BAZ3223" s="132"/>
      <c r="BBA3223" s="132"/>
      <c r="BBB3223" s="132"/>
      <c r="BBC3223" s="132"/>
      <c r="BBD3223" s="132"/>
      <c r="BBE3223" s="132"/>
      <c r="BBF3223" s="132"/>
      <c r="BBG3223" s="132"/>
      <c r="BBH3223" s="132"/>
      <c r="BBI3223" s="132"/>
      <c r="BBJ3223" s="132"/>
      <c r="BBK3223" s="132"/>
      <c r="BBL3223" s="132"/>
      <c r="BBM3223" s="132"/>
      <c r="BBN3223" s="132"/>
      <c r="BBO3223" s="132"/>
      <c r="BBP3223" s="132"/>
      <c r="BBQ3223" s="132"/>
      <c r="BBR3223" s="132"/>
      <c r="BBS3223" s="132"/>
      <c r="BBT3223" s="132"/>
      <c r="BBU3223" s="132"/>
      <c r="BBV3223" s="132"/>
      <c r="BBW3223" s="132"/>
      <c r="BBX3223" s="132"/>
      <c r="BBY3223" s="132"/>
      <c r="BBZ3223" s="132"/>
      <c r="BCA3223" s="132"/>
      <c r="BCB3223" s="132"/>
      <c r="BCC3223" s="132"/>
      <c r="BCD3223" s="132"/>
      <c r="BCE3223" s="132"/>
      <c r="BCF3223" s="132"/>
      <c r="BCG3223" s="132"/>
      <c r="BCH3223" s="132"/>
      <c r="BCI3223" s="132"/>
      <c r="BCJ3223" s="132"/>
      <c r="BCK3223" s="132"/>
      <c r="BCL3223" s="132"/>
      <c r="BCM3223" s="132"/>
      <c r="BCN3223" s="132"/>
      <c r="BCO3223" s="132"/>
      <c r="BCP3223" s="132"/>
      <c r="BCQ3223" s="132"/>
      <c r="BCR3223" s="132"/>
      <c r="BCS3223" s="132"/>
      <c r="BCT3223" s="132"/>
      <c r="BCU3223" s="132"/>
      <c r="BCV3223" s="132"/>
      <c r="BCW3223" s="132"/>
      <c r="BCX3223" s="132"/>
      <c r="BCY3223" s="132"/>
      <c r="BCZ3223" s="132"/>
      <c r="BDA3223" s="132"/>
      <c r="BDB3223" s="132"/>
      <c r="BDC3223" s="132"/>
      <c r="BDD3223" s="132"/>
      <c r="BDE3223" s="132"/>
      <c r="BDF3223" s="132"/>
      <c r="BDG3223" s="132"/>
      <c r="BDH3223" s="132"/>
      <c r="BDI3223" s="132"/>
      <c r="BDJ3223" s="132"/>
      <c r="BDK3223" s="132"/>
      <c r="BDL3223" s="132"/>
      <c r="BDM3223" s="132"/>
      <c r="BDN3223" s="132"/>
      <c r="BDO3223" s="132"/>
      <c r="BDP3223" s="132"/>
      <c r="BDQ3223" s="132"/>
      <c r="BDR3223" s="132"/>
      <c r="BDS3223" s="132"/>
      <c r="BDT3223" s="132"/>
      <c r="BDU3223" s="132"/>
      <c r="BDV3223" s="132"/>
      <c r="BDW3223" s="132"/>
      <c r="BDX3223" s="132"/>
      <c r="BDY3223" s="132"/>
      <c r="BDZ3223" s="132"/>
      <c r="BEA3223" s="132"/>
      <c r="BEB3223" s="132"/>
      <c r="BEC3223" s="132"/>
      <c r="BED3223" s="132"/>
      <c r="BEE3223" s="132"/>
      <c r="BEF3223" s="132"/>
      <c r="BEG3223" s="132"/>
      <c r="BEH3223" s="132"/>
      <c r="BEI3223" s="132"/>
      <c r="BEJ3223" s="132"/>
      <c r="BEK3223" s="132"/>
      <c r="BEL3223" s="132"/>
      <c r="BEM3223" s="132"/>
      <c r="BEN3223" s="132"/>
      <c r="BEO3223" s="132"/>
      <c r="BEP3223" s="132"/>
      <c r="BEQ3223" s="132"/>
      <c r="BER3223" s="132"/>
      <c r="BES3223" s="132"/>
      <c r="BET3223" s="132"/>
      <c r="BEU3223" s="132"/>
      <c r="BEV3223" s="132"/>
      <c r="BEW3223" s="132"/>
      <c r="BEX3223" s="132"/>
      <c r="BEY3223" s="132"/>
      <c r="BEZ3223" s="132"/>
      <c r="BFA3223" s="132"/>
      <c r="BFB3223" s="132"/>
      <c r="BFC3223" s="132"/>
      <c r="BFD3223" s="132"/>
      <c r="BFE3223" s="132"/>
      <c r="BFF3223" s="132"/>
      <c r="BFG3223" s="132"/>
      <c r="BFH3223" s="132"/>
      <c r="BFI3223" s="132"/>
      <c r="BFJ3223" s="132"/>
      <c r="BFK3223" s="132"/>
      <c r="BFL3223" s="132"/>
      <c r="BFM3223" s="132"/>
      <c r="BFN3223" s="132"/>
      <c r="BFO3223" s="132"/>
      <c r="BFP3223" s="132"/>
      <c r="BFQ3223" s="132"/>
      <c r="BFR3223" s="132"/>
      <c r="BFS3223" s="132"/>
      <c r="BFT3223" s="132"/>
      <c r="BFU3223" s="132"/>
      <c r="BFV3223" s="132"/>
      <c r="BFW3223" s="132"/>
      <c r="BFX3223" s="132"/>
      <c r="BFY3223" s="132"/>
      <c r="BFZ3223" s="132"/>
      <c r="BGA3223" s="132"/>
      <c r="BGB3223" s="132"/>
      <c r="BGC3223" s="132"/>
      <c r="BGD3223" s="132"/>
      <c r="BGE3223" s="132"/>
      <c r="BGF3223" s="132"/>
      <c r="BGG3223" s="132"/>
      <c r="BGH3223" s="132"/>
      <c r="BGI3223" s="132"/>
      <c r="BGJ3223" s="132"/>
      <c r="BGK3223" s="132"/>
      <c r="BGL3223" s="132"/>
      <c r="BGM3223" s="132"/>
      <c r="BGN3223" s="132"/>
      <c r="BGO3223" s="132"/>
      <c r="BGP3223" s="132"/>
      <c r="BGQ3223" s="132"/>
      <c r="BGR3223" s="132"/>
      <c r="BGS3223" s="132"/>
      <c r="BGT3223" s="132"/>
      <c r="BGU3223" s="132"/>
      <c r="BGV3223" s="132"/>
      <c r="BGW3223" s="132"/>
      <c r="BGX3223" s="132"/>
      <c r="BGY3223" s="132"/>
      <c r="BGZ3223" s="132"/>
      <c r="BHA3223" s="132"/>
      <c r="BHB3223" s="132"/>
      <c r="BHC3223" s="132"/>
      <c r="BHD3223" s="132"/>
      <c r="BHE3223" s="132"/>
      <c r="BHF3223" s="132"/>
      <c r="BHG3223" s="132"/>
      <c r="BHH3223" s="132"/>
      <c r="BHI3223" s="132"/>
      <c r="BHJ3223" s="132"/>
      <c r="BHK3223" s="132"/>
      <c r="BHL3223" s="132"/>
      <c r="BHM3223" s="132"/>
      <c r="BHN3223" s="132"/>
      <c r="BHO3223" s="132"/>
      <c r="BHP3223" s="132"/>
      <c r="BHQ3223" s="132"/>
      <c r="BHR3223" s="132"/>
      <c r="BHS3223" s="132"/>
      <c r="BHT3223" s="132"/>
      <c r="BHU3223" s="132"/>
      <c r="BHV3223" s="132"/>
      <c r="BHW3223" s="132"/>
      <c r="BHX3223" s="132"/>
      <c r="BHY3223" s="132"/>
      <c r="BHZ3223" s="132"/>
      <c r="BIA3223" s="132"/>
      <c r="BIB3223" s="132"/>
      <c r="BIC3223" s="132"/>
      <c r="BID3223" s="132"/>
      <c r="BIE3223" s="132"/>
      <c r="BIF3223" s="132"/>
      <c r="BIG3223" s="132"/>
      <c r="BIH3223" s="132"/>
      <c r="BII3223" s="132"/>
      <c r="BIJ3223" s="132"/>
      <c r="BIK3223" s="132"/>
      <c r="BIL3223" s="132"/>
      <c r="BIM3223" s="132"/>
      <c r="BIN3223" s="132"/>
      <c r="BIO3223" s="132"/>
      <c r="BIP3223" s="132"/>
      <c r="BIQ3223" s="132"/>
      <c r="BIR3223" s="132"/>
      <c r="BIS3223" s="132"/>
      <c r="BIT3223" s="132"/>
      <c r="BIU3223" s="132"/>
      <c r="BIV3223" s="132"/>
      <c r="BIW3223" s="132"/>
      <c r="BIX3223" s="132"/>
      <c r="BIY3223" s="132"/>
      <c r="BIZ3223" s="132"/>
      <c r="BJA3223" s="132"/>
      <c r="BJB3223" s="132"/>
      <c r="BJC3223" s="132"/>
      <c r="BJD3223" s="132"/>
      <c r="BJE3223" s="132"/>
      <c r="BJF3223" s="132"/>
      <c r="BJG3223" s="132"/>
      <c r="BJH3223" s="132"/>
      <c r="BJI3223" s="132"/>
      <c r="BJJ3223" s="132"/>
      <c r="BJK3223" s="132"/>
      <c r="BJL3223" s="132"/>
      <c r="BJM3223" s="132"/>
      <c r="BJN3223" s="132"/>
      <c r="BJO3223" s="132"/>
      <c r="BJP3223" s="132"/>
      <c r="BJQ3223" s="132"/>
      <c r="BJR3223" s="132"/>
      <c r="BJS3223" s="132"/>
      <c r="BJT3223" s="132"/>
      <c r="BJU3223" s="132"/>
      <c r="BJV3223" s="132"/>
      <c r="BJW3223" s="132"/>
      <c r="BJX3223" s="132"/>
      <c r="BJY3223" s="132"/>
      <c r="BJZ3223" s="132"/>
      <c r="BKA3223" s="132"/>
      <c r="BKB3223" s="132"/>
      <c r="BKC3223" s="132"/>
      <c r="BKD3223" s="132"/>
      <c r="BKE3223" s="132"/>
      <c r="BKF3223" s="132"/>
      <c r="BKG3223" s="132"/>
      <c r="BKH3223" s="132"/>
      <c r="BKI3223" s="132"/>
      <c r="BKJ3223" s="132"/>
      <c r="BKK3223" s="132"/>
      <c r="BKL3223" s="132"/>
      <c r="BKM3223" s="132"/>
      <c r="BKN3223" s="132"/>
      <c r="BKO3223" s="132"/>
      <c r="BKP3223" s="132"/>
      <c r="BKQ3223" s="132"/>
      <c r="BKR3223" s="132"/>
      <c r="BKS3223" s="132"/>
      <c r="BKT3223" s="132"/>
      <c r="BKU3223" s="132"/>
      <c r="BKV3223" s="132"/>
      <c r="BKW3223" s="132"/>
      <c r="BKX3223" s="132"/>
      <c r="BKY3223" s="132"/>
      <c r="BKZ3223" s="132"/>
      <c r="BLA3223" s="132"/>
      <c r="BLB3223" s="132"/>
      <c r="BLC3223" s="132"/>
      <c r="BLD3223" s="132"/>
      <c r="BLE3223" s="132"/>
      <c r="BLF3223" s="132"/>
      <c r="BLG3223" s="132"/>
      <c r="BLH3223" s="132"/>
      <c r="BLI3223" s="132"/>
      <c r="BLJ3223" s="132"/>
      <c r="BLK3223" s="132"/>
      <c r="BLL3223" s="132"/>
      <c r="BLM3223" s="132"/>
      <c r="BLN3223" s="132"/>
      <c r="BLO3223" s="132"/>
      <c r="BLP3223" s="132"/>
      <c r="BLQ3223" s="132"/>
      <c r="BLR3223" s="132"/>
      <c r="BLS3223" s="132"/>
      <c r="BLT3223" s="132"/>
      <c r="BLU3223" s="132"/>
      <c r="BLV3223" s="132"/>
      <c r="BLW3223" s="132"/>
      <c r="BLX3223" s="132"/>
      <c r="BLY3223" s="132"/>
      <c r="BLZ3223" s="132"/>
      <c r="BMA3223" s="132"/>
      <c r="BMB3223" s="132"/>
      <c r="BMC3223" s="132"/>
      <c r="BMD3223" s="132"/>
      <c r="BME3223" s="132"/>
      <c r="BMF3223" s="132"/>
      <c r="BMG3223" s="132"/>
      <c r="BMH3223" s="132"/>
      <c r="BMI3223" s="132"/>
      <c r="BMJ3223" s="132"/>
      <c r="BMK3223" s="132"/>
      <c r="BML3223" s="132"/>
      <c r="BMM3223" s="132"/>
      <c r="BMN3223" s="132"/>
      <c r="BMO3223" s="132"/>
      <c r="BMP3223" s="132"/>
      <c r="BMQ3223" s="132"/>
      <c r="BMR3223" s="132"/>
      <c r="BMS3223" s="132"/>
      <c r="BMT3223" s="132"/>
      <c r="BMU3223" s="132"/>
      <c r="BMV3223" s="132"/>
      <c r="BMW3223" s="132"/>
      <c r="BMX3223" s="132"/>
      <c r="BMY3223" s="132"/>
      <c r="BMZ3223" s="132"/>
      <c r="BNA3223" s="132"/>
      <c r="BNB3223" s="132"/>
      <c r="BNC3223" s="132"/>
      <c r="BND3223" s="132"/>
      <c r="BNE3223" s="132"/>
      <c r="BNF3223" s="132"/>
      <c r="BNG3223" s="132"/>
      <c r="BNH3223" s="132"/>
      <c r="BNI3223" s="132"/>
      <c r="BNJ3223" s="132"/>
      <c r="BNK3223" s="132"/>
      <c r="BNL3223" s="132"/>
      <c r="BNM3223" s="132"/>
      <c r="BNN3223" s="132"/>
      <c r="BNO3223" s="132"/>
      <c r="BNP3223" s="132"/>
      <c r="BNQ3223" s="132"/>
      <c r="BNR3223" s="132"/>
      <c r="BNS3223" s="132"/>
      <c r="BNT3223" s="132"/>
      <c r="BNU3223" s="132"/>
      <c r="BNV3223" s="132"/>
      <c r="BNW3223" s="132"/>
      <c r="BNX3223" s="132"/>
      <c r="BNY3223" s="132"/>
      <c r="BNZ3223" s="132"/>
      <c r="BOA3223" s="132"/>
      <c r="BOB3223" s="132"/>
      <c r="BOC3223" s="132"/>
      <c r="BOD3223" s="132"/>
      <c r="BOE3223" s="132"/>
      <c r="BOF3223" s="132"/>
      <c r="BOG3223" s="132"/>
      <c r="BOH3223" s="132"/>
      <c r="BOI3223" s="132"/>
      <c r="BOJ3223" s="132"/>
      <c r="BOK3223" s="132"/>
      <c r="BOL3223" s="132"/>
      <c r="BOM3223" s="132"/>
      <c r="BON3223" s="132"/>
      <c r="BOO3223" s="132"/>
      <c r="BOP3223" s="132"/>
      <c r="BOQ3223" s="132"/>
      <c r="BOR3223" s="132"/>
      <c r="BOS3223" s="132"/>
      <c r="BOT3223" s="132"/>
      <c r="BOU3223" s="132"/>
      <c r="BOV3223" s="132"/>
      <c r="BOW3223" s="132"/>
      <c r="BOX3223" s="132"/>
      <c r="BOY3223" s="132"/>
      <c r="BOZ3223" s="132"/>
      <c r="BPA3223" s="132"/>
      <c r="BPB3223" s="132"/>
      <c r="BPC3223" s="132"/>
      <c r="BPD3223" s="132"/>
      <c r="BPE3223" s="132"/>
      <c r="BPF3223" s="132"/>
      <c r="BPG3223" s="132"/>
      <c r="BPH3223" s="132"/>
      <c r="BPI3223" s="132"/>
      <c r="BPJ3223" s="132"/>
      <c r="BPK3223" s="132"/>
      <c r="BPL3223" s="132"/>
      <c r="BPM3223" s="132"/>
      <c r="BPN3223" s="132"/>
      <c r="BPO3223" s="132"/>
      <c r="BPP3223" s="132"/>
      <c r="BPQ3223" s="132"/>
      <c r="BPR3223" s="132"/>
      <c r="BPS3223" s="132"/>
      <c r="BPT3223" s="132"/>
      <c r="BPU3223" s="132"/>
      <c r="BPV3223" s="132"/>
      <c r="BPW3223" s="132"/>
      <c r="BPX3223" s="132"/>
      <c r="BPY3223" s="132"/>
      <c r="BPZ3223" s="132"/>
      <c r="BQA3223" s="132"/>
      <c r="BQB3223" s="132"/>
      <c r="BQC3223" s="132"/>
      <c r="BQD3223" s="132"/>
      <c r="BQE3223" s="132"/>
      <c r="BQF3223" s="132"/>
      <c r="BQG3223" s="132"/>
      <c r="BQH3223" s="132"/>
      <c r="BQI3223" s="132"/>
      <c r="BQJ3223" s="132"/>
      <c r="BQK3223" s="132"/>
      <c r="BQL3223" s="132"/>
      <c r="BQM3223" s="132"/>
      <c r="BQN3223" s="132"/>
      <c r="BQO3223" s="132"/>
      <c r="BQP3223" s="132"/>
      <c r="BQQ3223" s="132"/>
      <c r="BQR3223" s="132"/>
      <c r="BQS3223" s="132"/>
      <c r="BQT3223" s="132"/>
      <c r="BQU3223" s="132"/>
      <c r="BQV3223" s="132"/>
      <c r="BQW3223" s="132"/>
      <c r="BQX3223" s="132"/>
      <c r="BQY3223" s="132"/>
      <c r="BQZ3223" s="132"/>
      <c r="BRA3223" s="132"/>
      <c r="BRB3223" s="132"/>
      <c r="BRC3223" s="132"/>
      <c r="BRD3223" s="132"/>
      <c r="BRE3223" s="132"/>
      <c r="BRF3223" s="132"/>
      <c r="BRG3223" s="132"/>
      <c r="BRH3223" s="132"/>
      <c r="BRI3223" s="132"/>
      <c r="BRJ3223" s="132"/>
      <c r="BRK3223" s="132"/>
      <c r="BRL3223" s="132"/>
      <c r="BRM3223" s="132"/>
      <c r="BRN3223" s="132"/>
      <c r="BRO3223" s="132"/>
      <c r="BRP3223" s="132"/>
      <c r="BRQ3223" s="132"/>
      <c r="BRR3223" s="132"/>
      <c r="BRS3223" s="132"/>
      <c r="BRT3223" s="132"/>
      <c r="BRU3223" s="132"/>
      <c r="BRV3223" s="132"/>
      <c r="BRW3223" s="132"/>
      <c r="BRX3223" s="132"/>
      <c r="BRY3223" s="132"/>
      <c r="BRZ3223" s="132"/>
      <c r="BSA3223" s="132"/>
      <c r="BSB3223" s="132"/>
      <c r="BSC3223" s="132"/>
      <c r="BSD3223" s="132"/>
      <c r="BSE3223" s="132"/>
      <c r="BSF3223" s="132"/>
      <c r="BSG3223" s="132"/>
      <c r="BSH3223" s="132"/>
      <c r="BSI3223" s="132"/>
      <c r="BSJ3223" s="132"/>
      <c r="BSK3223" s="132"/>
      <c r="BSL3223" s="132"/>
      <c r="BSM3223" s="132"/>
      <c r="BSN3223" s="132"/>
      <c r="BSO3223" s="132"/>
      <c r="BSP3223" s="132"/>
      <c r="BSQ3223" s="132"/>
      <c r="BSR3223" s="132"/>
      <c r="BSS3223" s="132"/>
      <c r="BST3223" s="132"/>
      <c r="BSU3223" s="132"/>
      <c r="BSV3223" s="132"/>
      <c r="BSW3223" s="132"/>
      <c r="BSX3223" s="132"/>
      <c r="BSY3223" s="132"/>
      <c r="BSZ3223" s="132"/>
      <c r="BTA3223" s="132"/>
      <c r="BTB3223" s="132"/>
      <c r="BTC3223" s="132"/>
      <c r="BTD3223" s="132"/>
      <c r="BTE3223" s="132"/>
      <c r="BTF3223" s="132"/>
      <c r="BTG3223" s="132"/>
      <c r="BTH3223" s="132"/>
      <c r="BTI3223" s="132"/>
      <c r="BTJ3223" s="132"/>
      <c r="BTK3223" s="132"/>
      <c r="BTL3223" s="132"/>
      <c r="BTM3223" s="132"/>
      <c r="BTN3223" s="132"/>
      <c r="BTO3223" s="132"/>
      <c r="BTP3223" s="132"/>
      <c r="BTQ3223" s="132"/>
      <c r="BTR3223" s="132"/>
      <c r="BTS3223" s="132"/>
      <c r="BTT3223" s="132"/>
      <c r="BTU3223" s="132"/>
      <c r="BTV3223" s="132"/>
      <c r="BTW3223" s="132"/>
      <c r="BTX3223" s="132"/>
      <c r="BTY3223" s="132"/>
      <c r="BTZ3223" s="132"/>
      <c r="BUA3223" s="132"/>
      <c r="BUB3223" s="132"/>
      <c r="BUC3223" s="132"/>
      <c r="BUD3223" s="132"/>
      <c r="BUE3223" s="132"/>
      <c r="BUF3223" s="132"/>
      <c r="BUG3223" s="132"/>
      <c r="BUH3223" s="132"/>
      <c r="BUI3223" s="132"/>
      <c r="BUJ3223" s="132"/>
      <c r="BUK3223" s="132"/>
      <c r="BUL3223" s="132"/>
      <c r="BUM3223" s="132"/>
      <c r="BUN3223" s="132"/>
      <c r="BUO3223" s="132"/>
      <c r="BUP3223" s="132"/>
      <c r="BUQ3223" s="132"/>
      <c r="BUR3223" s="132"/>
      <c r="BUS3223" s="132"/>
      <c r="BUT3223" s="132"/>
      <c r="BUU3223" s="132"/>
      <c r="BUV3223" s="132"/>
      <c r="BUW3223" s="132"/>
      <c r="BUX3223" s="132"/>
      <c r="BUY3223" s="132"/>
      <c r="BUZ3223" s="132"/>
      <c r="BVA3223" s="132"/>
      <c r="BVB3223" s="132"/>
      <c r="BVC3223" s="132"/>
      <c r="BVD3223" s="132"/>
      <c r="BVE3223" s="132"/>
      <c r="BVF3223" s="132"/>
      <c r="BVG3223" s="132"/>
      <c r="BVH3223" s="132"/>
      <c r="BVI3223" s="132"/>
      <c r="BVJ3223" s="132"/>
      <c r="BVK3223" s="132"/>
      <c r="BVL3223" s="132"/>
      <c r="BVM3223" s="132"/>
      <c r="BVN3223" s="132"/>
      <c r="BVO3223" s="132"/>
      <c r="BVP3223" s="132"/>
      <c r="BVQ3223" s="132"/>
      <c r="BVR3223" s="132"/>
      <c r="BVS3223" s="132"/>
      <c r="BVT3223" s="132"/>
      <c r="BVU3223" s="132"/>
      <c r="BVV3223" s="132"/>
      <c r="BVW3223" s="132"/>
      <c r="BVX3223" s="132"/>
      <c r="BVY3223" s="132"/>
      <c r="BVZ3223" s="132"/>
      <c r="BWA3223" s="132"/>
      <c r="BWB3223" s="132"/>
      <c r="BWC3223" s="132"/>
      <c r="BWD3223" s="132"/>
      <c r="BWE3223" s="132"/>
      <c r="BWF3223" s="132"/>
      <c r="BWG3223" s="132"/>
      <c r="BWH3223" s="132"/>
      <c r="BWI3223" s="132"/>
      <c r="BWJ3223" s="132"/>
      <c r="BWK3223" s="132"/>
      <c r="BWL3223" s="132"/>
      <c r="BWM3223" s="132"/>
      <c r="BWN3223" s="132"/>
      <c r="BWO3223" s="132"/>
      <c r="BWP3223" s="132"/>
      <c r="BWQ3223" s="132"/>
      <c r="BWR3223" s="132"/>
      <c r="BWS3223" s="132"/>
      <c r="BWT3223" s="132"/>
      <c r="BWU3223" s="132"/>
      <c r="BWV3223" s="132"/>
      <c r="BWW3223" s="132"/>
      <c r="BWX3223" s="132"/>
      <c r="BWY3223" s="132"/>
      <c r="BWZ3223" s="132"/>
      <c r="BXA3223" s="132"/>
      <c r="BXB3223" s="132"/>
      <c r="BXC3223" s="132"/>
      <c r="BXD3223" s="132"/>
      <c r="BXE3223" s="132"/>
      <c r="BXF3223" s="132"/>
      <c r="BXG3223" s="132"/>
      <c r="BXH3223" s="132"/>
      <c r="BXI3223" s="132"/>
      <c r="BXJ3223" s="132"/>
      <c r="BXK3223" s="132"/>
      <c r="BXL3223" s="132"/>
      <c r="BXM3223" s="132"/>
      <c r="BXN3223" s="132"/>
      <c r="BXO3223" s="132"/>
      <c r="BXP3223" s="132"/>
      <c r="BXQ3223" s="132"/>
      <c r="BXR3223" s="132"/>
      <c r="BXS3223" s="132"/>
      <c r="BXT3223" s="132"/>
      <c r="BXU3223" s="132"/>
      <c r="BXV3223" s="132"/>
      <c r="BXW3223" s="132"/>
      <c r="BXX3223" s="132"/>
      <c r="BXY3223" s="132"/>
      <c r="BXZ3223" s="132"/>
      <c r="BYA3223" s="132"/>
      <c r="BYB3223" s="132"/>
      <c r="BYC3223" s="132"/>
      <c r="BYD3223" s="132"/>
      <c r="BYE3223" s="132"/>
      <c r="BYF3223" s="132"/>
      <c r="BYG3223" s="132"/>
      <c r="BYH3223" s="132"/>
      <c r="BYI3223" s="132"/>
      <c r="BYJ3223" s="132"/>
      <c r="BYK3223" s="132"/>
      <c r="BYL3223" s="132"/>
      <c r="BYM3223" s="132"/>
      <c r="BYN3223" s="132"/>
      <c r="BYO3223" s="132"/>
      <c r="BYP3223" s="132"/>
      <c r="BYQ3223" s="132"/>
      <c r="BYR3223" s="132"/>
      <c r="BYS3223" s="132"/>
      <c r="BYT3223" s="132"/>
      <c r="BYU3223" s="132"/>
      <c r="BYV3223" s="132"/>
      <c r="BYW3223" s="132"/>
      <c r="BYX3223" s="132"/>
      <c r="BYY3223" s="132"/>
      <c r="BYZ3223" s="132"/>
      <c r="BZA3223" s="132"/>
      <c r="BZB3223" s="132"/>
      <c r="BZC3223" s="132"/>
      <c r="BZD3223" s="132"/>
      <c r="BZE3223" s="132"/>
      <c r="BZF3223" s="132"/>
      <c r="BZG3223" s="132"/>
      <c r="BZH3223" s="132"/>
      <c r="BZI3223" s="132"/>
      <c r="BZJ3223" s="132"/>
      <c r="BZK3223" s="132"/>
      <c r="BZL3223" s="132"/>
      <c r="BZM3223" s="132"/>
      <c r="BZN3223" s="132"/>
      <c r="BZO3223" s="132"/>
      <c r="BZP3223" s="132"/>
      <c r="BZQ3223" s="132"/>
      <c r="BZR3223" s="132"/>
      <c r="BZS3223" s="132"/>
      <c r="BZT3223" s="132"/>
      <c r="BZU3223" s="132"/>
      <c r="BZV3223" s="132"/>
      <c r="BZW3223" s="132"/>
      <c r="BZX3223" s="132"/>
      <c r="BZY3223" s="132"/>
      <c r="BZZ3223" s="132"/>
      <c r="CAA3223" s="132"/>
      <c r="CAB3223" s="132"/>
      <c r="CAC3223" s="132"/>
      <c r="CAD3223" s="132"/>
      <c r="CAE3223" s="132"/>
      <c r="CAF3223" s="132"/>
      <c r="CAG3223" s="132"/>
      <c r="CAH3223" s="132"/>
      <c r="CAI3223" s="132"/>
      <c r="CAJ3223" s="132"/>
      <c r="CAK3223" s="132"/>
      <c r="CAL3223" s="132"/>
      <c r="CAM3223" s="132"/>
      <c r="CAN3223" s="132"/>
      <c r="CAO3223" s="132"/>
      <c r="CAP3223" s="132"/>
      <c r="CAQ3223" s="132"/>
      <c r="CAR3223" s="132"/>
      <c r="CAS3223" s="132"/>
      <c r="CAT3223" s="132"/>
      <c r="CAU3223" s="132"/>
      <c r="CAV3223" s="132"/>
      <c r="CAW3223" s="132"/>
      <c r="CAX3223" s="132"/>
      <c r="CAY3223" s="132"/>
      <c r="CAZ3223" s="132"/>
      <c r="CBA3223" s="132"/>
      <c r="CBB3223" s="132"/>
      <c r="CBC3223" s="132"/>
      <c r="CBD3223" s="132"/>
      <c r="CBE3223" s="132"/>
      <c r="CBF3223" s="132"/>
      <c r="CBG3223" s="132"/>
      <c r="CBH3223" s="132"/>
      <c r="CBI3223" s="132"/>
      <c r="CBJ3223" s="132"/>
      <c r="CBK3223" s="132"/>
      <c r="CBL3223" s="132"/>
      <c r="CBM3223" s="132"/>
      <c r="CBN3223" s="132"/>
      <c r="CBO3223" s="132"/>
      <c r="CBP3223" s="132"/>
      <c r="CBQ3223" s="132"/>
      <c r="CBR3223" s="132"/>
      <c r="CBS3223" s="132"/>
      <c r="CBT3223" s="132"/>
      <c r="CBU3223" s="132"/>
      <c r="CBV3223" s="132"/>
      <c r="CBW3223" s="132"/>
      <c r="CBX3223" s="132"/>
      <c r="CBY3223" s="132"/>
      <c r="CBZ3223" s="132"/>
      <c r="CCA3223" s="132"/>
      <c r="CCB3223" s="132"/>
      <c r="CCC3223" s="132"/>
      <c r="CCD3223" s="132"/>
      <c r="CCE3223" s="132"/>
      <c r="CCF3223" s="132"/>
      <c r="CCG3223" s="132"/>
      <c r="CCH3223" s="132"/>
      <c r="CCI3223" s="132"/>
      <c r="CCJ3223" s="132"/>
      <c r="CCK3223" s="132"/>
      <c r="CCL3223" s="132"/>
      <c r="CCM3223" s="132"/>
      <c r="CCN3223" s="132"/>
      <c r="CCO3223" s="132"/>
      <c r="CCP3223" s="132"/>
      <c r="CCQ3223" s="132"/>
      <c r="CCR3223" s="132"/>
      <c r="CCS3223" s="132"/>
      <c r="CCT3223" s="132"/>
      <c r="CCU3223" s="132"/>
      <c r="CCV3223" s="132"/>
      <c r="CCW3223" s="132"/>
      <c r="CCX3223" s="132"/>
      <c r="CCY3223" s="132"/>
      <c r="CCZ3223" s="132"/>
      <c r="CDA3223" s="132"/>
      <c r="CDB3223" s="132"/>
      <c r="CDC3223" s="132"/>
      <c r="CDD3223" s="132"/>
      <c r="CDE3223" s="132"/>
      <c r="CDF3223" s="132"/>
      <c r="CDG3223" s="132"/>
      <c r="CDH3223" s="132"/>
      <c r="CDI3223" s="132"/>
      <c r="CDJ3223" s="132"/>
      <c r="CDK3223" s="132"/>
      <c r="CDL3223" s="132"/>
      <c r="CDM3223" s="132"/>
      <c r="CDN3223" s="132"/>
      <c r="CDO3223" s="132"/>
      <c r="CDP3223" s="132"/>
      <c r="CDQ3223" s="132"/>
      <c r="CDR3223" s="132"/>
      <c r="CDS3223" s="132"/>
      <c r="CDT3223" s="132"/>
      <c r="CDU3223" s="132"/>
      <c r="CDV3223" s="132"/>
      <c r="CDW3223" s="132"/>
      <c r="CDX3223" s="132"/>
      <c r="CDY3223" s="132"/>
      <c r="CDZ3223" s="132"/>
      <c r="CEA3223" s="132"/>
      <c r="CEB3223" s="132"/>
      <c r="CEC3223" s="132"/>
      <c r="CED3223" s="132"/>
      <c r="CEE3223" s="132"/>
      <c r="CEF3223" s="132"/>
      <c r="CEG3223" s="132"/>
      <c r="CEH3223" s="132"/>
      <c r="CEI3223" s="132"/>
      <c r="CEJ3223" s="132"/>
      <c r="CEK3223" s="132"/>
      <c r="CEL3223" s="132"/>
      <c r="CEM3223" s="132"/>
      <c r="CEN3223" s="132"/>
      <c r="CEO3223" s="132"/>
      <c r="CEP3223" s="132"/>
      <c r="CEQ3223" s="132"/>
      <c r="CER3223" s="132"/>
      <c r="CES3223" s="132"/>
      <c r="CET3223" s="132"/>
      <c r="CEU3223" s="132"/>
      <c r="CEV3223" s="132"/>
      <c r="CEW3223" s="132"/>
      <c r="CEX3223" s="132"/>
      <c r="CEY3223" s="132"/>
      <c r="CEZ3223" s="132"/>
      <c r="CFA3223" s="132"/>
      <c r="CFB3223" s="132"/>
      <c r="CFC3223" s="132"/>
      <c r="CFD3223" s="132"/>
      <c r="CFE3223" s="132"/>
      <c r="CFF3223" s="132"/>
      <c r="CFG3223" s="132"/>
      <c r="CFH3223" s="132"/>
      <c r="CFI3223" s="132"/>
      <c r="CFJ3223" s="132"/>
      <c r="CFK3223" s="132"/>
      <c r="CFL3223" s="132"/>
      <c r="CFM3223" s="132"/>
      <c r="CFN3223" s="132"/>
      <c r="CFO3223" s="132"/>
      <c r="CFP3223" s="132"/>
      <c r="CFQ3223" s="132"/>
      <c r="CFR3223" s="132"/>
      <c r="CFS3223" s="132"/>
      <c r="CFT3223" s="132"/>
      <c r="CFU3223" s="132"/>
      <c r="CFV3223" s="132"/>
      <c r="CFW3223" s="132"/>
      <c r="CFX3223" s="132"/>
      <c r="CFY3223" s="132"/>
      <c r="CFZ3223" s="132"/>
      <c r="CGA3223" s="132"/>
      <c r="CGB3223" s="132"/>
      <c r="CGC3223" s="132"/>
      <c r="CGD3223" s="132"/>
      <c r="CGE3223" s="132"/>
      <c r="CGF3223" s="132"/>
      <c r="CGG3223" s="132"/>
      <c r="CGH3223" s="132"/>
      <c r="CGI3223" s="132"/>
      <c r="CGJ3223" s="132"/>
      <c r="CGK3223" s="132"/>
      <c r="CGL3223" s="132"/>
      <c r="CGM3223" s="132"/>
      <c r="CGN3223" s="132"/>
      <c r="CGO3223" s="132"/>
      <c r="CGP3223" s="132"/>
      <c r="CGQ3223" s="132"/>
      <c r="CGR3223" s="132"/>
      <c r="CGS3223" s="132"/>
      <c r="CGT3223" s="132"/>
      <c r="CGU3223" s="132"/>
      <c r="CGV3223" s="132"/>
      <c r="CGW3223" s="132"/>
      <c r="CGX3223" s="132"/>
      <c r="CGY3223" s="132"/>
      <c r="CGZ3223" s="132"/>
      <c r="CHA3223" s="132"/>
      <c r="CHB3223" s="132"/>
      <c r="CHC3223" s="132"/>
      <c r="CHD3223" s="132"/>
      <c r="CHE3223" s="132"/>
      <c r="CHF3223" s="132"/>
      <c r="CHG3223" s="132"/>
      <c r="CHH3223" s="132"/>
      <c r="CHI3223" s="132"/>
      <c r="CHJ3223" s="132"/>
      <c r="CHK3223" s="132"/>
      <c r="CHL3223" s="132"/>
      <c r="CHM3223" s="132"/>
      <c r="CHN3223" s="132"/>
      <c r="CHO3223" s="132"/>
      <c r="CHP3223" s="132"/>
      <c r="CHQ3223" s="132"/>
      <c r="CHR3223" s="132"/>
      <c r="CHS3223" s="132"/>
      <c r="CHT3223" s="132"/>
      <c r="CHU3223" s="132"/>
      <c r="CHV3223" s="132"/>
      <c r="CHW3223" s="132"/>
      <c r="CHX3223" s="132"/>
      <c r="CHY3223" s="132"/>
      <c r="CHZ3223" s="132"/>
      <c r="CIA3223" s="132"/>
      <c r="CIB3223" s="132"/>
      <c r="CIC3223" s="132"/>
      <c r="CID3223" s="132"/>
      <c r="CIE3223" s="132"/>
      <c r="CIF3223" s="132"/>
      <c r="CIG3223" s="132"/>
      <c r="CIH3223" s="132"/>
      <c r="CII3223" s="132"/>
      <c r="CIJ3223" s="132"/>
      <c r="CIK3223" s="132"/>
      <c r="CIL3223" s="132"/>
      <c r="CIM3223" s="132"/>
      <c r="CIN3223" s="132"/>
      <c r="CIO3223" s="132"/>
      <c r="CIP3223" s="132"/>
      <c r="CIQ3223" s="132"/>
      <c r="CIR3223" s="132"/>
      <c r="CIS3223" s="132"/>
      <c r="CIT3223" s="132"/>
      <c r="CIU3223" s="132"/>
      <c r="CIV3223" s="132"/>
      <c r="CIW3223" s="132"/>
      <c r="CIX3223" s="132"/>
      <c r="CIY3223" s="132"/>
      <c r="CIZ3223" s="132"/>
      <c r="CJA3223" s="132"/>
      <c r="CJB3223" s="132"/>
      <c r="CJC3223" s="132"/>
      <c r="CJD3223" s="132"/>
      <c r="CJE3223" s="132"/>
      <c r="CJF3223" s="132"/>
      <c r="CJG3223" s="132"/>
      <c r="CJH3223" s="132"/>
      <c r="CJI3223" s="132"/>
      <c r="CJJ3223" s="132"/>
      <c r="CJK3223" s="132"/>
      <c r="CJL3223" s="132"/>
      <c r="CJM3223" s="132"/>
      <c r="CJN3223" s="132"/>
      <c r="CJO3223" s="132"/>
      <c r="CJP3223" s="132"/>
      <c r="CJQ3223" s="132"/>
      <c r="CJR3223" s="132"/>
      <c r="CJS3223" s="132"/>
      <c r="CJT3223" s="132"/>
      <c r="CJU3223" s="132"/>
      <c r="CJV3223" s="132"/>
      <c r="CJW3223" s="132"/>
      <c r="CJX3223" s="132"/>
      <c r="CJY3223" s="132"/>
      <c r="CJZ3223" s="132"/>
      <c r="CKA3223" s="132"/>
      <c r="CKB3223" s="132"/>
      <c r="CKC3223" s="132"/>
      <c r="CKD3223" s="132"/>
      <c r="CKE3223" s="132"/>
      <c r="CKF3223" s="132"/>
      <c r="CKG3223" s="132"/>
      <c r="CKH3223" s="132"/>
      <c r="CKI3223" s="132"/>
      <c r="CKJ3223" s="132"/>
      <c r="CKK3223" s="132"/>
      <c r="CKL3223" s="132"/>
      <c r="CKM3223" s="132"/>
      <c r="CKN3223" s="132"/>
      <c r="CKO3223" s="132"/>
      <c r="CKP3223" s="132"/>
      <c r="CKQ3223" s="132"/>
      <c r="CKR3223" s="132"/>
      <c r="CKS3223" s="132"/>
      <c r="CKT3223" s="132"/>
      <c r="CKU3223" s="132"/>
      <c r="CKV3223" s="132"/>
      <c r="CKW3223" s="132"/>
      <c r="CKX3223" s="132"/>
      <c r="CKY3223" s="132"/>
      <c r="CKZ3223" s="132"/>
      <c r="CLA3223" s="132"/>
      <c r="CLB3223" s="132"/>
      <c r="CLC3223" s="132"/>
      <c r="CLD3223" s="132"/>
      <c r="CLE3223" s="132"/>
      <c r="CLF3223" s="132"/>
      <c r="CLG3223" s="132"/>
      <c r="CLH3223" s="132"/>
      <c r="CLI3223" s="132"/>
      <c r="CLJ3223" s="132"/>
      <c r="CLK3223" s="132"/>
      <c r="CLL3223" s="132"/>
      <c r="CLM3223" s="132"/>
      <c r="CLN3223" s="132"/>
      <c r="CLO3223" s="132"/>
      <c r="CLP3223" s="132"/>
      <c r="CLQ3223" s="132"/>
      <c r="CLR3223" s="132"/>
      <c r="CLS3223" s="132"/>
      <c r="CLT3223" s="132"/>
      <c r="CLU3223" s="132"/>
      <c r="CLV3223" s="132"/>
      <c r="CLW3223" s="132"/>
      <c r="CLX3223" s="132"/>
      <c r="CLY3223" s="132"/>
      <c r="CLZ3223" s="132"/>
      <c r="CMA3223" s="132"/>
      <c r="CMB3223" s="132"/>
      <c r="CMC3223" s="132"/>
      <c r="CMD3223" s="132"/>
      <c r="CME3223" s="132"/>
      <c r="CMF3223" s="132"/>
      <c r="CMG3223" s="132"/>
      <c r="CMH3223" s="132"/>
      <c r="CMI3223" s="132"/>
      <c r="CMJ3223" s="132"/>
      <c r="CMK3223" s="132"/>
      <c r="CML3223" s="132"/>
      <c r="CMM3223" s="132"/>
      <c r="CMN3223" s="132"/>
      <c r="CMO3223" s="132"/>
      <c r="CMP3223" s="132"/>
      <c r="CMQ3223" s="132"/>
      <c r="CMR3223" s="132"/>
      <c r="CMS3223" s="132"/>
      <c r="CMT3223" s="132"/>
      <c r="CMU3223" s="132"/>
      <c r="CMV3223" s="132"/>
      <c r="CMW3223" s="132"/>
      <c r="CMX3223" s="132"/>
      <c r="CMY3223" s="132"/>
      <c r="CMZ3223" s="132"/>
      <c r="CNA3223" s="132"/>
      <c r="CNB3223" s="132"/>
      <c r="CNC3223" s="132"/>
      <c r="CND3223" s="132"/>
      <c r="CNE3223" s="132"/>
      <c r="CNF3223" s="132"/>
      <c r="CNG3223" s="132"/>
      <c r="CNH3223" s="132"/>
      <c r="CNI3223" s="132"/>
      <c r="CNJ3223" s="132"/>
      <c r="CNK3223" s="132"/>
      <c r="CNL3223" s="132"/>
      <c r="CNM3223" s="132"/>
      <c r="CNN3223" s="132"/>
      <c r="CNO3223" s="132"/>
      <c r="CNP3223" s="132"/>
      <c r="CNQ3223" s="132"/>
      <c r="CNR3223" s="132"/>
      <c r="CNS3223" s="132"/>
      <c r="CNT3223" s="132"/>
      <c r="CNU3223" s="132"/>
      <c r="CNV3223" s="132"/>
      <c r="CNW3223" s="132"/>
      <c r="CNX3223" s="132"/>
      <c r="CNY3223" s="132"/>
      <c r="CNZ3223" s="132"/>
      <c r="COA3223" s="132"/>
      <c r="COB3223" s="132"/>
      <c r="COC3223" s="132"/>
      <c r="COD3223" s="132"/>
      <c r="COE3223" s="132"/>
      <c r="COF3223" s="132"/>
      <c r="COG3223" s="132"/>
      <c r="COH3223" s="132"/>
      <c r="COI3223" s="132"/>
      <c r="COJ3223" s="132"/>
      <c r="COK3223" s="132"/>
      <c r="COL3223" s="132"/>
      <c r="COM3223" s="132"/>
      <c r="CON3223" s="132"/>
      <c r="COO3223" s="132"/>
      <c r="COP3223" s="132"/>
      <c r="COQ3223" s="132"/>
      <c r="COR3223" s="132"/>
      <c r="COS3223" s="132"/>
      <c r="COT3223" s="132"/>
      <c r="COU3223" s="132"/>
      <c r="COV3223" s="132"/>
      <c r="COW3223" s="132"/>
      <c r="COX3223" s="132"/>
      <c r="COY3223" s="132"/>
      <c r="COZ3223" s="132"/>
      <c r="CPA3223" s="132"/>
      <c r="CPB3223" s="132"/>
      <c r="CPC3223" s="132"/>
      <c r="CPD3223" s="132"/>
      <c r="CPE3223" s="132"/>
      <c r="CPF3223" s="132"/>
      <c r="CPG3223" s="132"/>
      <c r="CPH3223" s="132"/>
      <c r="CPI3223" s="132"/>
      <c r="CPJ3223" s="132"/>
      <c r="CPK3223" s="132"/>
      <c r="CPL3223" s="132"/>
      <c r="CPM3223" s="132"/>
      <c r="CPN3223" s="132"/>
      <c r="CPO3223" s="132"/>
      <c r="CPP3223" s="132"/>
      <c r="CPQ3223" s="132"/>
      <c r="CPR3223" s="132"/>
      <c r="CPS3223" s="132"/>
      <c r="CPT3223" s="132"/>
      <c r="CPU3223" s="132"/>
      <c r="CPV3223" s="132"/>
      <c r="CPW3223" s="132"/>
      <c r="CPX3223" s="132"/>
      <c r="CPY3223" s="132"/>
      <c r="CPZ3223" s="132"/>
      <c r="CQA3223" s="132"/>
      <c r="CQB3223" s="132"/>
      <c r="CQC3223" s="132"/>
      <c r="CQD3223" s="132"/>
      <c r="CQE3223" s="132"/>
      <c r="CQF3223" s="132"/>
      <c r="CQG3223" s="132"/>
      <c r="CQH3223" s="132"/>
      <c r="CQI3223" s="132"/>
      <c r="CQJ3223" s="132"/>
      <c r="CQK3223" s="132"/>
      <c r="CQL3223" s="132"/>
      <c r="CQM3223" s="132"/>
      <c r="CQN3223" s="132"/>
      <c r="CQO3223" s="132"/>
      <c r="CQP3223" s="132"/>
      <c r="CQQ3223" s="132"/>
      <c r="CQR3223" s="132"/>
      <c r="CQS3223" s="132"/>
      <c r="CQT3223" s="132"/>
      <c r="CQU3223" s="132"/>
      <c r="CQV3223" s="132"/>
      <c r="CQW3223" s="132"/>
      <c r="CQX3223" s="132"/>
      <c r="CQY3223" s="132"/>
      <c r="CQZ3223" s="132"/>
      <c r="CRA3223" s="132"/>
      <c r="CRB3223" s="132"/>
      <c r="CRC3223" s="132"/>
      <c r="CRD3223" s="132"/>
      <c r="CRE3223" s="132"/>
      <c r="CRF3223" s="132"/>
      <c r="CRG3223" s="132"/>
      <c r="CRH3223" s="132"/>
      <c r="CRI3223" s="132"/>
      <c r="CRJ3223" s="132"/>
      <c r="CRK3223" s="132"/>
      <c r="CRL3223" s="132"/>
      <c r="CRM3223" s="132"/>
      <c r="CRN3223" s="132"/>
      <c r="CRO3223" s="132"/>
      <c r="CRP3223" s="132"/>
      <c r="CRQ3223" s="132"/>
      <c r="CRR3223" s="132"/>
      <c r="CRS3223" s="132"/>
      <c r="CRT3223" s="132"/>
      <c r="CRU3223" s="132"/>
      <c r="CRV3223" s="132"/>
      <c r="CRW3223" s="132"/>
      <c r="CRX3223" s="132"/>
      <c r="CRY3223" s="132"/>
      <c r="CRZ3223" s="132"/>
      <c r="CSA3223" s="132"/>
      <c r="CSB3223" s="132"/>
      <c r="CSC3223" s="132"/>
      <c r="CSD3223" s="132"/>
      <c r="CSE3223" s="132"/>
      <c r="CSF3223" s="132"/>
      <c r="CSG3223" s="132"/>
      <c r="CSH3223" s="132"/>
      <c r="CSI3223" s="132"/>
      <c r="CSJ3223" s="132"/>
      <c r="CSK3223" s="132"/>
      <c r="CSL3223" s="132"/>
      <c r="CSM3223" s="132"/>
      <c r="CSN3223" s="132"/>
      <c r="CSO3223" s="132"/>
      <c r="CSP3223" s="132"/>
      <c r="CSQ3223" s="132"/>
      <c r="CSR3223" s="132"/>
      <c r="CSS3223" s="132"/>
      <c r="CST3223" s="132"/>
      <c r="CSU3223" s="132"/>
      <c r="CSV3223" s="132"/>
      <c r="CSW3223" s="132"/>
      <c r="CSX3223" s="132"/>
      <c r="CSY3223" s="132"/>
      <c r="CSZ3223" s="132"/>
      <c r="CTA3223" s="132"/>
      <c r="CTB3223" s="132"/>
      <c r="CTC3223" s="132"/>
      <c r="CTD3223" s="132"/>
      <c r="CTE3223" s="132"/>
      <c r="CTF3223" s="132"/>
      <c r="CTG3223" s="132"/>
      <c r="CTH3223" s="132"/>
      <c r="CTI3223" s="132"/>
      <c r="CTJ3223" s="132"/>
      <c r="CTK3223" s="132"/>
      <c r="CTL3223" s="132"/>
      <c r="CTM3223" s="132"/>
      <c r="CTN3223" s="132"/>
      <c r="CTO3223" s="132"/>
      <c r="CTP3223" s="132"/>
      <c r="CTQ3223" s="132"/>
      <c r="CTR3223" s="132"/>
      <c r="CTS3223" s="132"/>
      <c r="CTT3223" s="132"/>
      <c r="CTU3223" s="132"/>
      <c r="CTV3223" s="132"/>
      <c r="CTW3223" s="132"/>
      <c r="CTX3223" s="132"/>
      <c r="CTY3223" s="132"/>
      <c r="CTZ3223" s="132"/>
      <c r="CUA3223" s="132"/>
      <c r="CUB3223" s="132"/>
      <c r="CUC3223" s="132"/>
      <c r="CUD3223" s="132"/>
      <c r="CUE3223" s="132"/>
      <c r="CUF3223" s="132"/>
      <c r="CUG3223" s="132"/>
      <c r="CUH3223" s="132"/>
      <c r="CUI3223" s="132"/>
      <c r="CUJ3223" s="132"/>
      <c r="CUK3223" s="132"/>
      <c r="CUL3223" s="132"/>
      <c r="CUM3223" s="132"/>
      <c r="CUN3223" s="132"/>
      <c r="CUO3223" s="132"/>
      <c r="CUP3223" s="132"/>
      <c r="CUQ3223" s="132"/>
      <c r="CUR3223" s="132"/>
      <c r="CUS3223" s="132"/>
      <c r="CUT3223" s="132"/>
      <c r="CUU3223" s="132"/>
      <c r="CUV3223" s="132"/>
      <c r="CUW3223" s="132"/>
      <c r="CUX3223" s="132"/>
      <c r="CUY3223" s="132"/>
      <c r="CUZ3223" s="132"/>
      <c r="CVA3223" s="132"/>
      <c r="CVB3223" s="132"/>
      <c r="CVC3223" s="132"/>
      <c r="CVD3223" s="132"/>
      <c r="CVE3223" s="132"/>
      <c r="CVF3223" s="132"/>
      <c r="CVG3223" s="132"/>
      <c r="CVH3223" s="132"/>
      <c r="CVI3223" s="132"/>
      <c r="CVJ3223" s="132"/>
      <c r="CVK3223" s="132"/>
      <c r="CVL3223" s="132"/>
      <c r="CVM3223" s="132"/>
      <c r="CVN3223" s="132"/>
      <c r="CVO3223" s="132"/>
      <c r="CVP3223" s="132"/>
      <c r="CVQ3223" s="132"/>
      <c r="CVR3223" s="132"/>
      <c r="CVS3223" s="132"/>
      <c r="CVT3223" s="132"/>
      <c r="CVU3223" s="132"/>
      <c r="CVV3223" s="132"/>
      <c r="CVW3223" s="132"/>
      <c r="CVX3223" s="132"/>
      <c r="CVY3223" s="132"/>
      <c r="CVZ3223" s="132"/>
      <c r="CWA3223" s="132"/>
      <c r="CWB3223" s="132"/>
      <c r="CWC3223" s="132"/>
      <c r="CWD3223" s="132"/>
      <c r="CWE3223" s="132"/>
      <c r="CWF3223" s="132"/>
      <c r="CWG3223" s="132"/>
      <c r="CWH3223" s="132"/>
      <c r="CWI3223" s="132"/>
      <c r="CWJ3223" s="132"/>
      <c r="CWK3223" s="132"/>
      <c r="CWL3223" s="132"/>
      <c r="CWM3223" s="132"/>
      <c r="CWN3223" s="132"/>
      <c r="CWO3223" s="132"/>
      <c r="CWP3223" s="132"/>
      <c r="CWQ3223" s="132"/>
      <c r="CWR3223" s="132"/>
      <c r="CWS3223" s="132"/>
      <c r="CWT3223" s="132"/>
      <c r="CWU3223" s="132"/>
      <c r="CWV3223" s="132"/>
      <c r="CWW3223" s="132"/>
      <c r="CWX3223" s="132"/>
      <c r="CWY3223" s="132"/>
      <c r="CWZ3223" s="132"/>
      <c r="CXA3223" s="132"/>
      <c r="CXB3223" s="132"/>
      <c r="CXC3223" s="132"/>
      <c r="CXD3223" s="132"/>
      <c r="CXE3223" s="132"/>
      <c r="CXF3223" s="132"/>
      <c r="CXG3223" s="132"/>
      <c r="CXH3223" s="132"/>
      <c r="CXI3223" s="132"/>
      <c r="CXJ3223" s="132"/>
      <c r="CXK3223" s="132"/>
      <c r="CXL3223" s="132"/>
      <c r="CXM3223" s="132"/>
      <c r="CXN3223" s="132"/>
      <c r="CXO3223" s="132"/>
      <c r="CXP3223" s="132"/>
      <c r="CXQ3223" s="132"/>
      <c r="CXR3223" s="132"/>
      <c r="CXS3223" s="132"/>
      <c r="CXT3223" s="132"/>
      <c r="CXU3223" s="132"/>
      <c r="CXV3223" s="132"/>
      <c r="CXW3223" s="132"/>
      <c r="CXX3223" s="132"/>
      <c r="CXY3223" s="132"/>
      <c r="CXZ3223" s="132"/>
      <c r="CYA3223" s="132"/>
      <c r="CYB3223" s="132"/>
      <c r="CYC3223" s="132"/>
      <c r="CYD3223" s="132"/>
      <c r="CYE3223" s="132"/>
      <c r="CYF3223" s="132"/>
      <c r="CYG3223" s="132"/>
      <c r="CYH3223" s="132"/>
      <c r="CYI3223" s="132"/>
      <c r="CYJ3223" s="132"/>
      <c r="CYK3223" s="132"/>
      <c r="CYL3223" s="132"/>
      <c r="CYM3223" s="132"/>
      <c r="CYN3223" s="132"/>
      <c r="CYO3223" s="132"/>
      <c r="CYP3223" s="132"/>
      <c r="CYQ3223" s="132"/>
      <c r="CYR3223" s="132"/>
      <c r="CYS3223" s="132"/>
      <c r="CYT3223" s="132"/>
      <c r="CYU3223" s="132"/>
      <c r="CYV3223" s="132"/>
      <c r="CYW3223" s="132"/>
      <c r="CYX3223" s="132"/>
      <c r="CYY3223" s="132"/>
      <c r="CYZ3223" s="132"/>
      <c r="CZA3223" s="132"/>
      <c r="CZB3223" s="132"/>
      <c r="CZC3223" s="132"/>
      <c r="CZD3223" s="132"/>
      <c r="CZE3223" s="132"/>
      <c r="CZF3223" s="132"/>
      <c r="CZG3223" s="132"/>
      <c r="CZH3223" s="132"/>
      <c r="CZI3223" s="132"/>
      <c r="CZJ3223" s="132"/>
      <c r="CZK3223" s="132"/>
      <c r="CZL3223" s="132"/>
      <c r="CZM3223" s="132"/>
      <c r="CZN3223" s="132"/>
      <c r="CZO3223" s="132"/>
      <c r="CZP3223" s="132"/>
      <c r="CZQ3223" s="132"/>
      <c r="CZR3223" s="132"/>
      <c r="CZS3223" s="132"/>
      <c r="CZT3223" s="132"/>
      <c r="CZU3223" s="132"/>
      <c r="CZV3223" s="132"/>
      <c r="CZW3223" s="132"/>
      <c r="CZX3223" s="132"/>
      <c r="CZY3223" s="132"/>
      <c r="CZZ3223" s="132"/>
      <c r="DAA3223" s="132"/>
      <c r="DAB3223" s="132"/>
      <c r="DAC3223" s="132"/>
      <c r="DAD3223" s="132"/>
      <c r="DAE3223" s="132"/>
      <c r="DAF3223" s="132"/>
      <c r="DAG3223" s="132"/>
      <c r="DAH3223" s="132"/>
      <c r="DAI3223" s="132"/>
      <c r="DAJ3223" s="132"/>
      <c r="DAK3223" s="132"/>
      <c r="DAL3223" s="132"/>
      <c r="DAM3223" s="132"/>
      <c r="DAN3223" s="132"/>
      <c r="DAO3223" s="132"/>
      <c r="DAP3223" s="132"/>
      <c r="DAQ3223" s="132"/>
      <c r="DAR3223" s="132"/>
      <c r="DAS3223" s="132"/>
      <c r="DAT3223" s="132"/>
      <c r="DAU3223" s="132"/>
      <c r="DAV3223" s="132"/>
      <c r="DAW3223" s="132"/>
      <c r="DAX3223" s="132"/>
      <c r="DAY3223" s="132"/>
      <c r="DAZ3223" s="132"/>
      <c r="DBA3223" s="132"/>
      <c r="DBB3223" s="132"/>
      <c r="DBC3223" s="132"/>
      <c r="DBD3223" s="132"/>
      <c r="DBE3223" s="132"/>
      <c r="DBF3223" s="132"/>
      <c r="DBG3223" s="132"/>
      <c r="DBH3223" s="132"/>
      <c r="DBI3223" s="132"/>
      <c r="DBJ3223" s="132"/>
      <c r="DBK3223" s="132"/>
      <c r="DBL3223" s="132"/>
      <c r="DBM3223" s="132"/>
      <c r="DBN3223" s="132"/>
      <c r="DBO3223" s="132"/>
      <c r="DBP3223" s="132"/>
      <c r="DBQ3223" s="132"/>
      <c r="DBR3223" s="132"/>
      <c r="DBS3223" s="132"/>
      <c r="DBT3223" s="132"/>
      <c r="DBU3223" s="132"/>
      <c r="DBV3223" s="132"/>
      <c r="DBW3223" s="132"/>
      <c r="DBX3223" s="132"/>
      <c r="DBY3223" s="132"/>
      <c r="DBZ3223" s="132"/>
      <c r="DCA3223" s="132"/>
      <c r="DCB3223" s="132"/>
      <c r="DCC3223" s="132"/>
      <c r="DCD3223" s="132"/>
      <c r="DCE3223" s="132"/>
      <c r="DCF3223" s="132"/>
      <c r="DCG3223" s="132"/>
      <c r="DCH3223" s="132"/>
      <c r="DCI3223" s="132"/>
      <c r="DCJ3223" s="132"/>
      <c r="DCK3223" s="132"/>
      <c r="DCL3223" s="132"/>
      <c r="DCM3223" s="132"/>
      <c r="DCN3223" s="132"/>
      <c r="DCO3223" s="132"/>
      <c r="DCP3223" s="132"/>
      <c r="DCQ3223" s="132"/>
      <c r="DCR3223" s="132"/>
      <c r="DCS3223" s="132"/>
      <c r="DCT3223" s="132"/>
      <c r="DCU3223" s="132"/>
      <c r="DCV3223" s="132"/>
      <c r="DCW3223" s="132"/>
      <c r="DCX3223" s="132"/>
      <c r="DCY3223" s="132"/>
      <c r="DCZ3223" s="132"/>
      <c r="DDA3223" s="132"/>
      <c r="DDB3223" s="132"/>
      <c r="DDC3223" s="132"/>
      <c r="DDD3223" s="132"/>
      <c r="DDE3223" s="132"/>
      <c r="DDF3223" s="132"/>
      <c r="DDG3223" s="132"/>
      <c r="DDH3223" s="132"/>
      <c r="DDI3223" s="132"/>
      <c r="DDJ3223" s="132"/>
      <c r="DDK3223" s="132"/>
      <c r="DDL3223" s="132"/>
      <c r="DDM3223" s="132"/>
      <c r="DDN3223" s="132"/>
      <c r="DDO3223" s="132"/>
      <c r="DDP3223" s="132"/>
      <c r="DDQ3223" s="132"/>
      <c r="DDR3223" s="132"/>
      <c r="DDS3223" s="132"/>
      <c r="DDT3223" s="132"/>
      <c r="DDU3223" s="132"/>
      <c r="DDV3223" s="132"/>
      <c r="DDW3223" s="132"/>
      <c r="DDX3223" s="132"/>
      <c r="DDY3223" s="132"/>
      <c r="DDZ3223" s="132"/>
      <c r="DEA3223" s="132"/>
      <c r="DEB3223" s="132"/>
      <c r="DEC3223" s="132"/>
      <c r="DED3223" s="132"/>
      <c r="DEE3223" s="132"/>
      <c r="DEF3223" s="132"/>
      <c r="DEG3223" s="132"/>
      <c r="DEH3223" s="132"/>
      <c r="DEI3223" s="132"/>
      <c r="DEJ3223" s="132"/>
      <c r="DEK3223" s="132"/>
      <c r="DEL3223" s="132"/>
      <c r="DEM3223" s="132"/>
      <c r="DEN3223" s="132"/>
      <c r="DEO3223" s="132"/>
      <c r="DEP3223" s="132"/>
      <c r="DEQ3223" s="132"/>
      <c r="DER3223" s="132"/>
      <c r="DES3223" s="132"/>
      <c r="DET3223" s="132"/>
      <c r="DEU3223" s="132"/>
      <c r="DEV3223" s="132"/>
      <c r="DEW3223" s="132"/>
      <c r="DEX3223" s="132"/>
      <c r="DEY3223" s="132"/>
      <c r="DEZ3223" s="132"/>
      <c r="DFA3223" s="132"/>
      <c r="DFB3223" s="132"/>
      <c r="DFC3223" s="132"/>
      <c r="DFD3223" s="132"/>
      <c r="DFE3223" s="132"/>
      <c r="DFF3223" s="132"/>
      <c r="DFG3223" s="132"/>
      <c r="DFH3223" s="132"/>
      <c r="DFI3223" s="132"/>
      <c r="DFJ3223" s="132"/>
      <c r="DFK3223" s="132"/>
      <c r="DFL3223" s="132"/>
      <c r="DFM3223" s="132"/>
      <c r="DFN3223" s="132"/>
      <c r="DFO3223" s="132"/>
      <c r="DFP3223" s="132"/>
      <c r="DFQ3223" s="132"/>
      <c r="DFR3223" s="132"/>
      <c r="DFS3223" s="132"/>
      <c r="DFT3223" s="132"/>
      <c r="DFU3223" s="132"/>
      <c r="DFV3223" s="132"/>
      <c r="DFW3223" s="132"/>
      <c r="DFX3223" s="132"/>
      <c r="DFY3223" s="132"/>
      <c r="DFZ3223" s="132"/>
      <c r="DGA3223" s="132"/>
      <c r="DGB3223" s="132"/>
      <c r="DGC3223" s="132"/>
      <c r="DGD3223" s="132"/>
      <c r="DGE3223" s="132"/>
      <c r="DGF3223" s="132"/>
      <c r="DGG3223" s="132"/>
      <c r="DGH3223" s="132"/>
      <c r="DGI3223" s="132"/>
      <c r="DGJ3223" s="132"/>
      <c r="DGK3223" s="132"/>
      <c r="DGL3223" s="132"/>
      <c r="DGM3223" s="132"/>
      <c r="DGN3223" s="132"/>
      <c r="DGO3223" s="132"/>
      <c r="DGP3223" s="132"/>
      <c r="DGQ3223" s="132"/>
      <c r="DGR3223" s="132"/>
      <c r="DGS3223" s="132"/>
      <c r="DGT3223" s="132"/>
      <c r="DGU3223" s="132"/>
      <c r="DGV3223" s="132"/>
      <c r="DGW3223" s="132"/>
      <c r="DGX3223" s="132"/>
      <c r="DGY3223" s="132"/>
      <c r="DGZ3223" s="132"/>
      <c r="DHA3223" s="132"/>
      <c r="DHB3223" s="132"/>
      <c r="DHC3223" s="132"/>
      <c r="DHD3223" s="132"/>
      <c r="DHE3223" s="132"/>
      <c r="DHF3223" s="132"/>
      <c r="DHG3223" s="132"/>
      <c r="DHH3223" s="132"/>
      <c r="DHI3223" s="132"/>
      <c r="DHJ3223" s="132"/>
      <c r="DHK3223" s="132"/>
      <c r="DHL3223" s="132"/>
      <c r="DHM3223" s="132"/>
      <c r="DHN3223" s="132"/>
      <c r="DHO3223" s="132"/>
      <c r="DHP3223" s="132"/>
      <c r="DHQ3223" s="132"/>
      <c r="DHR3223" s="132"/>
      <c r="DHS3223" s="132"/>
      <c r="DHT3223" s="132"/>
      <c r="DHU3223" s="132"/>
      <c r="DHV3223" s="132"/>
      <c r="DHW3223" s="132"/>
      <c r="DHX3223" s="132"/>
      <c r="DHY3223" s="132"/>
      <c r="DHZ3223" s="132"/>
      <c r="DIA3223" s="132"/>
      <c r="DIB3223" s="132"/>
      <c r="DIC3223" s="132"/>
      <c r="DID3223" s="132"/>
      <c r="DIE3223" s="132"/>
      <c r="DIF3223" s="132"/>
      <c r="DIG3223" s="132"/>
      <c r="DIH3223" s="132"/>
      <c r="DII3223" s="132"/>
      <c r="DIJ3223" s="132"/>
      <c r="DIK3223" s="132"/>
      <c r="DIL3223" s="132"/>
      <c r="DIM3223" s="132"/>
      <c r="DIN3223" s="132"/>
      <c r="DIO3223" s="132"/>
      <c r="DIP3223" s="132"/>
      <c r="DIQ3223" s="132"/>
      <c r="DIR3223" s="132"/>
      <c r="DIS3223" s="132"/>
      <c r="DIT3223" s="132"/>
      <c r="DIU3223" s="132"/>
      <c r="DIV3223" s="132"/>
      <c r="DIW3223" s="132"/>
      <c r="DIX3223" s="132"/>
      <c r="DIY3223" s="132"/>
      <c r="DIZ3223" s="132"/>
      <c r="DJA3223" s="132"/>
      <c r="DJB3223" s="132"/>
      <c r="DJC3223" s="132"/>
      <c r="DJD3223" s="132"/>
      <c r="DJE3223" s="132"/>
      <c r="DJF3223" s="132"/>
      <c r="DJG3223" s="132"/>
      <c r="DJH3223" s="132"/>
      <c r="DJI3223" s="132"/>
      <c r="DJJ3223" s="132"/>
      <c r="DJK3223" s="132"/>
      <c r="DJL3223" s="132"/>
      <c r="DJM3223" s="132"/>
      <c r="DJN3223" s="132"/>
      <c r="DJO3223" s="132"/>
      <c r="DJP3223" s="132"/>
      <c r="DJQ3223" s="132"/>
      <c r="DJR3223" s="132"/>
      <c r="DJS3223" s="132"/>
      <c r="DJT3223" s="132"/>
      <c r="DJU3223" s="132"/>
      <c r="DJV3223" s="132"/>
      <c r="DJW3223" s="132"/>
      <c r="DJX3223" s="132"/>
      <c r="DJY3223" s="132"/>
      <c r="DJZ3223" s="132"/>
      <c r="DKA3223" s="132"/>
      <c r="DKB3223" s="132"/>
      <c r="DKC3223" s="132"/>
      <c r="DKD3223" s="132"/>
      <c r="DKE3223" s="132"/>
      <c r="DKF3223" s="132"/>
      <c r="DKG3223" s="132"/>
      <c r="DKH3223" s="132"/>
      <c r="DKI3223" s="132"/>
      <c r="DKJ3223" s="132"/>
      <c r="DKK3223" s="132"/>
      <c r="DKL3223" s="132"/>
      <c r="DKM3223" s="132"/>
      <c r="DKN3223" s="132"/>
      <c r="DKO3223" s="132"/>
      <c r="DKP3223" s="132"/>
      <c r="DKQ3223" s="132"/>
      <c r="DKR3223" s="132"/>
      <c r="DKS3223" s="132"/>
      <c r="DKT3223" s="132"/>
      <c r="DKU3223" s="132"/>
      <c r="DKV3223" s="132"/>
      <c r="DKW3223" s="132"/>
      <c r="DKX3223" s="132"/>
      <c r="DKY3223" s="132"/>
      <c r="DKZ3223" s="132"/>
      <c r="DLA3223" s="132"/>
      <c r="DLB3223" s="132"/>
      <c r="DLC3223" s="132"/>
      <c r="DLD3223" s="132"/>
      <c r="DLE3223" s="132"/>
      <c r="DLF3223" s="132"/>
      <c r="DLG3223" s="132"/>
      <c r="DLH3223" s="132"/>
      <c r="DLI3223" s="132"/>
      <c r="DLJ3223" s="132"/>
      <c r="DLK3223" s="132"/>
      <c r="DLL3223" s="132"/>
      <c r="DLM3223" s="132"/>
      <c r="DLN3223" s="132"/>
      <c r="DLO3223" s="132"/>
      <c r="DLP3223" s="132"/>
      <c r="DLQ3223" s="132"/>
      <c r="DLR3223" s="132"/>
      <c r="DLS3223" s="132"/>
      <c r="DLT3223" s="132"/>
      <c r="DLU3223" s="132"/>
      <c r="DLV3223" s="132"/>
      <c r="DLW3223" s="132"/>
      <c r="DLX3223" s="132"/>
      <c r="DLY3223" s="132"/>
      <c r="DLZ3223" s="132"/>
      <c r="DMA3223" s="132"/>
      <c r="DMB3223" s="132"/>
      <c r="DMC3223" s="132"/>
      <c r="DMD3223" s="132"/>
      <c r="DME3223" s="132"/>
      <c r="DMF3223" s="132"/>
      <c r="DMG3223" s="132"/>
      <c r="DMH3223" s="132"/>
      <c r="DMI3223" s="132"/>
      <c r="DMJ3223" s="132"/>
      <c r="DMK3223" s="132"/>
      <c r="DML3223" s="132"/>
      <c r="DMM3223" s="132"/>
      <c r="DMN3223" s="132"/>
      <c r="DMO3223" s="132"/>
      <c r="DMP3223" s="132"/>
      <c r="DMQ3223" s="132"/>
      <c r="DMR3223" s="132"/>
      <c r="DMS3223" s="132"/>
      <c r="DMT3223" s="132"/>
      <c r="DMU3223" s="132"/>
      <c r="DMV3223" s="132"/>
      <c r="DMW3223" s="132"/>
      <c r="DMX3223" s="132"/>
      <c r="DMY3223" s="132"/>
      <c r="DMZ3223" s="132"/>
      <c r="DNA3223" s="132"/>
      <c r="DNB3223" s="132"/>
      <c r="DNC3223" s="132"/>
      <c r="DND3223" s="132"/>
      <c r="DNE3223" s="132"/>
      <c r="DNF3223" s="132"/>
      <c r="DNG3223" s="132"/>
      <c r="DNH3223" s="132"/>
      <c r="DNI3223" s="132"/>
      <c r="DNJ3223" s="132"/>
      <c r="DNK3223" s="132"/>
      <c r="DNL3223" s="132"/>
      <c r="DNM3223" s="132"/>
      <c r="DNN3223" s="132"/>
      <c r="DNO3223" s="132"/>
      <c r="DNP3223" s="132"/>
      <c r="DNQ3223" s="132"/>
      <c r="DNR3223" s="132"/>
      <c r="DNS3223" s="132"/>
      <c r="DNT3223" s="132"/>
      <c r="DNU3223" s="132"/>
      <c r="DNV3223" s="132"/>
      <c r="DNW3223" s="132"/>
      <c r="DNX3223" s="132"/>
      <c r="DNY3223" s="132"/>
      <c r="DNZ3223" s="132"/>
      <c r="DOA3223" s="132"/>
      <c r="DOB3223" s="132"/>
      <c r="DOC3223" s="132"/>
      <c r="DOD3223" s="132"/>
      <c r="DOE3223" s="132"/>
      <c r="DOF3223" s="132"/>
      <c r="DOG3223" s="132"/>
      <c r="DOH3223" s="132"/>
      <c r="DOI3223" s="132"/>
      <c r="DOJ3223" s="132"/>
      <c r="DOK3223" s="132"/>
      <c r="DOL3223" s="132"/>
      <c r="DOM3223" s="132"/>
      <c r="DON3223" s="132"/>
      <c r="DOO3223" s="132"/>
      <c r="DOP3223" s="132"/>
      <c r="DOQ3223" s="132"/>
      <c r="DOR3223" s="132"/>
      <c r="DOS3223" s="132"/>
      <c r="DOT3223" s="132"/>
      <c r="DOU3223" s="132"/>
      <c r="DOV3223" s="132"/>
      <c r="DOW3223" s="132"/>
      <c r="DOX3223" s="132"/>
      <c r="DOY3223" s="132"/>
      <c r="DOZ3223" s="132"/>
      <c r="DPA3223" s="132"/>
      <c r="DPB3223" s="132"/>
      <c r="DPC3223" s="132"/>
      <c r="DPD3223" s="132"/>
      <c r="DPE3223" s="132"/>
      <c r="DPF3223" s="132"/>
      <c r="DPG3223" s="132"/>
      <c r="DPH3223" s="132"/>
      <c r="DPI3223" s="132"/>
      <c r="DPJ3223" s="132"/>
      <c r="DPK3223" s="132"/>
      <c r="DPL3223" s="132"/>
      <c r="DPM3223" s="132"/>
      <c r="DPN3223" s="132"/>
      <c r="DPO3223" s="132"/>
      <c r="DPP3223" s="132"/>
      <c r="DPQ3223" s="132"/>
      <c r="DPR3223" s="132"/>
      <c r="DPS3223" s="132"/>
      <c r="DPT3223" s="132"/>
      <c r="DPU3223" s="132"/>
      <c r="DPV3223" s="132"/>
      <c r="DPW3223" s="132"/>
      <c r="DPX3223" s="132"/>
      <c r="DPY3223" s="132"/>
      <c r="DPZ3223" s="132"/>
      <c r="DQA3223" s="132"/>
      <c r="DQB3223" s="132"/>
      <c r="DQC3223" s="132"/>
      <c r="DQD3223" s="132"/>
      <c r="DQE3223" s="132"/>
      <c r="DQF3223" s="132"/>
      <c r="DQG3223" s="132"/>
      <c r="DQH3223" s="132"/>
      <c r="DQI3223" s="132"/>
      <c r="DQJ3223" s="132"/>
      <c r="DQK3223" s="132"/>
      <c r="DQL3223" s="132"/>
      <c r="DQM3223" s="132"/>
      <c r="DQN3223" s="132"/>
      <c r="DQO3223" s="132"/>
      <c r="DQP3223" s="132"/>
      <c r="DQQ3223" s="132"/>
      <c r="DQR3223" s="132"/>
      <c r="DQS3223" s="132"/>
      <c r="DQT3223" s="132"/>
      <c r="DQU3223" s="132"/>
      <c r="DQV3223" s="132"/>
      <c r="DQW3223" s="132"/>
      <c r="DQX3223" s="132"/>
      <c r="DQY3223" s="132"/>
      <c r="DQZ3223" s="132"/>
      <c r="DRA3223" s="132"/>
      <c r="DRB3223" s="132"/>
      <c r="DRC3223" s="132"/>
      <c r="DRD3223" s="132"/>
      <c r="DRE3223" s="132"/>
      <c r="DRF3223" s="132"/>
      <c r="DRG3223" s="132"/>
      <c r="DRH3223" s="132"/>
      <c r="DRI3223" s="132"/>
      <c r="DRJ3223" s="132"/>
      <c r="DRK3223" s="132"/>
      <c r="DRL3223" s="132"/>
      <c r="DRM3223" s="132"/>
      <c r="DRN3223" s="132"/>
      <c r="DRO3223" s="132"/>
      <c r="DRP3223" s="132"/>
      <c r="DRQ3223" s="132"/>
      <c r="DRR3223" s="132"/>
      <c r="DRS3223" s="132"/>
      <c r="DRT3223" s="132"/>
      <c r="DRU3223" s="132"/>
      <c r="DRV3223" s="132"/>
      <c r="DRW3223" s="132"/>
      <c r="DRX3223" s="132"/>
      <c r="DRY3223" s="132"/>
      <c r="DRZ3223" s="132"/>
      <c r="DSA3223" s="132"/>
      <c r="DSB3223" s="132"/>
      <c r="DSC3223" s="132"/>
      <c r="DSD3223" s="132"/>
      <c r="DSE3223" s="132"/>
      <c r="DSF3223" s="132"/>
      <c r="DSG3223" s="132"/>
      <c r="DSH3223" s="132"/>
      <c r="DSI3223" s="132"/>
      <c r="DSJ3223" s="132"/>
      <c r="DSK3223" s="132"/>
      <c r="DSL3223" s="132"/>
      <c r="DSM3223" s="132"/>
      <c r="DSN3223" s="132"/>
      <c r="DSO3223" s="132"/>
      <c r="DSP3223" s="132"/>
      <c r="DSQ3223" s="132"/>
      <c r="DSR3223" s="132"/>
      <c r="DSS3223" s="132"/>
      <c r="DST3223" s="132"/>
      <c r="DSU3223" s="132"/>
      <c r="DSV3223" s="132"/>
      <c r="DSW3223" s="132"/>
      <c r="DSX3223" s="132"/>
      <c r="DSY3223" s="132"/>
      <c r="DSZ3223" s="132"/>
      <c r="DTA3223" s="132"/>
      <c r="DTB3223" s="132"/>
      <c r="DTC3223" s="132"/>
      <c r="DTD3223" s="132"/>
      <c r="DTE3223" s="132"/>
      <c r="DTF3223" s="132"/>
      <c r="DTG3223" s="132"/>
      <c r="DTH3223" s="132"/>
      <c r="DTI3223" s="132"/>
      <c r="DTJ3223" s="132"/>
      <c r="DTK3223" s="132"/>
      <c r="DTL3223" s="132"/>
      <c r="DTM3223" s="132"/>
      <c r="DTN3223" s="132"/>
      <c r="DTO3223" s="132"/>
      <c r="DTP3223" s="132"/>
      <c r="DTQ3223" s="132"/>
      <c r="DTR3223" s="132"/>
      <c r="DTS3223" s="132"/>
      <c r="DTT3223" s="132"/>
      <c r="DTU3223" s="132"/>
      <c r="DTV3223" s="132"/>
      <c r="DTW3223" s="132"/>
      <c r="DTX3223" s="132"/>
      <c r="DTY3223" s="132"/>
      <c r="DTZ3223" s="132"/>
      <c r="DUA3223" s="132"/>
      <c r="DUB3223" s="132"/>
      <c r="DUC3223" s="132"/>
      <c r="DUD3223" s="132"/>
      <c r="DUE3223" s="132"/>
      <c r="DUF3223" s="132"/>
      <c r="DUG3223" s="132"/>
      <c r="DUH3223" s="132"/>
      <c r="DUI3223" s="132"/>
      <c r="DUJ3223" s="132"/>
      <c r="DUK3223" s="132"/>
      <c r="DUL3223" s="132"/>
      <c r="DUM3223" s="132"/>
      <c r="DUN3223" s="132"/>
      <c r="DUO3223" s="132"/>
      <c r="DUP3223" s="132"/>
      <c r="DUQ3223" s="132"/>
      <c r="DUR3223" s="132"/>
      <c r="DUS3223" s="132"/>
      <c r="DUT3223" s="132"/>
      <c r="DUU3223" s="132"/>
      <c r="DUV3223" s="132"/>
      <c r="DUW3223" s="132"/>
      <c r="DUX3223" s="132"/>
      <c r="DUY3223" s="132"/>
      <c r="DUZ3223" s="132"/>
      <c r="DVA3223" s="132"/>
      <c r="DVB3223" s="132"/>
      <c r="DVC3223" s="132"/>
      <c r="DVD3223" s="132"/>
      <c r="DVE3223" s="132"/>
      <c r="DVF3223" s="132"/>
      <c r="DVG3223" s="132"/>
      <c r="DVH3223" s="132"/>
      <c r="DVI3223" s="132"/>
      <c r="DVJ3223" s="132"/>
      <c r="DVK3223" s="132"/>
      <c r="DVL3223" s="132"/>
      <c r="DVM3223" s="132"/>
      <c r="DVN3223" s="132"/>
      <c r="DVO3223" s="132"/>
      <c r="DVP3223" s="132"/>
      <c r="DVQ3223" s="132"/>
      <c r="DVR3223" s="132"/>
      <c r="DVS3223" s="132"/>
      <c r="DVT3223" s="132"/>
      <c r="DVU3223" s="132"/>
      <c r="DVV3223" s="132"/>
      <c r="DVW3223" s="132"/>
      <c r="DVX3223" s="132"/>
      <c r="DVY3223" s="132"/>
      <c r="DVZ3223" s="132"/>
      <c r="DWA3223" s="132"/>
      <c r="DWB3223" s="132"/>
      <c r="DWC3223" s="132"/>
      <c r="DWD3223" s="132"/>
      <c r="DWE3223" s="132"/>
      <c r="DWF3223" s="132"/>
      <c r="DWG3223" s="132"/>
      <c r="DWH3223" s="132"/>
      <c r="DWI3223" s="132"/>
      <c r="DWJ3223" s="132"/>
      <c r="DWK3223" s="132"/>
      <c r="DWL3223" s="132"/>
      <c r="DWM3223" s="132"/>
      <c r="DWN3223" s="132"/>
      <c r="DWO3223" s="132"/>
      <c r="DWP3223" s="132"/>
      <c r="DWQ3223" s="132"/>
      <c r="DWR3223" s="132"/>
      <c r="DWS3223" s="132"/>
      <c r="DWT3223" s="132"/>
      <c r="DWU3223" s="132"/>
      <c r="DWV3223" s="132"/>
      <c r="DWW3223" s="132"/>
      <c r="DWX3223" s="132"/>
      <c r="DWY3223" s="132"/>
      <c r="DWZ3223" s="132"/>
      <c r="DXA3223" s="132"/>
      <c r="DXB3223" s="132"/>
      <c r="DXC3223" s="132"/>
      <c r="DXD3223" s="132"/>
      <c r="DXE3223" s="132"/>
      <c r="DXF3223" s="132"/>
      <c r="DXG3223" s="132"/>
      <c r="DXH3223" s="132"/>
      <c r="DXI3223" s="132"/>
      <c r="DXJ3223" s="132"/>
      <c r="DXK3223" s="132"/>
      <c r="DXL3223" s="132"/>
      <c r="DXM3223" s="132"/>
      <c r="DXN3223" s="132"/>
      <c r="DXO3223" s="132"/>
      <c r="DXP3223" s="132"/>
      <c r="DXQ3223" s="132"/>
      <c r="DXR3223" s="132"/>
      <c r="DXS3223" s="132"/>
      <c r="DXT3223" s="132"/>
      <c r="DXU3223" s="132"/>
      <c r="DXV3223" s="132"/>
      <c r="DXW3223" s="132"/>
      <c r="DXX3223" s="132"/>
      <c r="DXY3223" s="132"/>
      <c r="DXZ3223" s="132"/>
      <c r="DYA3223" s="132"/>
      <c r="DYB3223" s="132"/>
      <c r="DYC3223" s="132"/>
      <c r="DYD3223" s="132"/>
      <c r="DYE3223" s="132"/>
      <c r="DYF3223" s="132"/>
      <c r="DYG3223" s="132"/>
      <c r="DYH3223" s="132"/>
      <c r="DYI3223" s="132"/>
      <c r="DYJ3223" s="132"/>
      <c r="DYK3223" s="132"/>
      <c r="DYL3223" s="132"/>
      <c r="DYM3223" s="132"/>
      <c r="DYN3223" s="132"/>
      <c r="DYO3223" s="132"/>
      <c r="DYP3223" s="132"/>
      <c r="DYQ3223" s="132"/>
      <c r="DYR3223" s="132"/>
      <c r="DYS3223" s="132"/>
      <c r="DYT3223" s="132"/>
      <c r="DYU3223" s="132"/>
      <c r="DYV3223" s="132"/>
      <c r="DYW3223" s="132"/>
      <c r="DYX3223" s="132"/>
      <c r="DYY3223" s="132"/>
      <c r="DYZ3223" s="132"/>
      <c r="DZA3223" s="132"/>
      <c r="DZB3223" s="132"/>
      <c r="DZC3223" s="132"/>
      <c r="DZD3223" s="132"/>
      <c r="DZE3223" s="132"/>
      <c r="DZF3223" s="132"/>
      <c r="DZG3223" s="132"/>
      <c r="DZH3223" s="132"/>
      <c r="DZI3223" s="132"/>
      <c r="DZJ3223" s="132"/>
      <c r="DZK3223" s="132"/>
      <c r="DZL3223" s="132"/>
      <c r="DZM3223" s="132"/>
      <c r="DZN3223" s="132"/>
      <c r="DZO3223" s="132"/>
      <c r="DZP3223" s="132"/>
      <c r="DZQ3223" s="132"/>
      <c r="DZR3223" s="132"/>
      <c r="DZS3223" s="132"/>
      <c r="DZT3223" s="132"/>
      <c r="DZU3223" s="132"/>
      <c r="DZV3223" s="132"/>
      <c r="DZW3223" s="132"/>
      <c r="DZX3223" s="132"/>
      <c r="DZY3223" s="132"/>
      <c r="DZZ3223" s="132"/>
      <c r="EAA3223" s="132"/>
      <c r="EAB3223" s="132"/>
      <c r="EAC3223" s="132"/>
      <c r="EAD3223" s="132"/>
      <c r="EAE3223" s="132"/>
      <c r="EAF3223" s="132"/>
      <c r="EAG3223" s="132"/>
      <c r="EAH3223" s="132"/>
      <c r="EAI3223" s="132"/>
      <c r="EAJ3223" s="132"/>
      <c r="EAK3223" s="132"/>
      <c r="EAL3223" s="132"/>
      <c r="EAM3223" s="132"/>
      <c r="EAN3223" s="132"/>
      <c r="EAO3223" s="132"/>
      <c r="EAP3223" s="132"/>
      <c r="EAQ3223" s="132"/>
      <c r="EAR3223" s="132"/>
      <c r="EAS3223" s="132"/>
      <c r="EAT3223" s="132"/>
      <c r="EAU3223" s="132"/>
      <c r="EAV3223" s="132"/>
      <c r="EAW3223" s="132"/>
      <c r="EAX3223" s="132"/>
      <c r="EAY3223" s="132"/>
      <c r="EAZ3223" s="132"/>
      <c r="EBA3223" s="132"/>
      <c r="EBB3223" s="132"/>
      <c r="EBC3223" s="132"/>
      <c r="EBD3223" s="132"/>
      <c r="EBE3223" s="132"/>
      <c r="EBF3223" s="132"/>
      <c r="EBG3223" s="132"/>
      <c r="EBH3223" s="132"/>
      <c r="EBI3223" s="132"/>
      <c r="EBJ3223" s="132"/>
      <c r="EBK3223" s="132"/>
      <c r="EBL3223" s="132"/>
      <c r="EBM3223" s="132"/>
      <c r="EBN3223" s="132"/>
      <c r="EBO3223" s="132"/>
      <c r="EBP3223" s="132"/>
      <c r="EBQ3223" s="132"/>
      <c r="EBR3223" s="132"/>
      <c r="EBS3223" s="132"/>
      <c r="EBT3223" s="132"/>
      <c r="EBU3223" s="132"/>
      <c r="EBV3223" s="132"/>
      <c r="EBW3223" s="132"/>
      <c r="EBX3223" s="132"/>
      <c r="EBY3223" s="132"/>
      <c r="EBZ3223" s="132"/>
      <c r="ECA3223" s="132"/>
      <c r="ECB3223" s="132"/>
      <c r="ECC3223" s="132"/>
      <c r="ECD3223" s="132"/>
      <c r="ECE3223" s="132"/>
      <c r="ECF3223" s="132"/>
      <c r="ECG3223" s="132"/>
      <c r="ECH3223" s="132"/>
      <c r="ECI3223" s="132"/>
      <c r="ECJ3223" s="132"/>
      <c r="ECK3223" s="132"/>
      <c r="ECL3223" s="132"/>
      <c r="ECM3223" s="132"/>
      <c r="ECN3223" s="132"/>
      <c r="ECO3223" s="132"/>
      <c r="ECP3223" s="132"/>
      <c r="ECQ3223" s="132"/>
      <c r="ECR3223" s="132"/>
      <c r="ECS3223" s="132"/>
      <c r="ECT3223" s="132"/>
      <c r="ECU3223" s="132"/>
      <c r="ECV3223" s="132"/>
      <c r="ECW3223" s="132"/>
      <c r="ECX3223" s="132"/>
      <c r="ECY3223" s="132"/>
      <c r="ECZ3223" s="132"/>
      <c r="EDA3223" s="132"/>
      <c r="EDB3223" s="132"/>
      <c r="EDC3223" s="132"/>
      <c r="EDD3223" s="132"/>
      <c r="EDE3223" s="132"/>
      <c r="EDF3223" s="132"/>
      <c r="EDG3223" s="132"/>
      <c r="EDH3223" s="132"/>
      <c r="EDI3223" s="132"/>
      <c r="EDJ3223" s="132"/>
      <c r="EDK3223" s="132"/>
      <c r="EDL3223" s="132"/>
      <c r="EDM3223" s="132"/>
      <c r="EDN3223" s="132"/>
      <c r="EDO3223" s="132"/>
      <c r="EDP3223" s="132"/>
      <c r="EDQ3223" s="132"/>
      <c r="EDR3223" s="132"/>
      <c r="EDS3223" s="132"/>
      <c r="EDT3223" s="132"/>
      <c r="EDU3223" s="132"/>
      <c r="EDV3223" s="132"/>
      <c r="EDW3223" s="132"/>
      <c r="EDX3223" s="132"/>
      <c r="EDY3223" s="132"/>
      <c r="EDZ3223" s="132"/>
      <c r="EEA3223" s="132"/>
      <c r="EEB3223" s="132"/>
      <c r="EEC3223" s="132"/>
      <c r="EED3223" s="132"/>
      <c r="EEE3223" s="132"/>
      <c r="EEF3223" s="132"/>
      <c r="EEG3223" s="132"/>
      <c r="EEH3223" s="132"/>
      <c r="EEI3223" s="132"/>
      <c r="EEJ3223" s="132"/>
      <c r="EEK3223" s="132"/>
      <c r="EEL3223" s="132"/>
      <c r="EEM3223" s="132"/>
      <c r="EEN3223" s="132"/>
      <c r="EEO3223" s="132"/>
      <c r="EEP3223" s="132"/>
      <c r="EEQ3223" s="132"/>
      <c r="EER3223" s="132"/>
      <c r="EES3223" s="132"/>
      <c r="EET3223" s="132"/>
      <c r="EEU3223" s="132"/>
      <c r="EEV3223" s="132"/>
      <c r="EEW3223" s="132"/>
      <c r="EEX3223" s="132"/>
      <c r="EEY3223" s="132"/>
      <c r="EEZ3223" s="132"/>
      <c r="EFA3223" s="132"/>
      <c r="EFB3223" s="132"/>
      <c r="EFC3223" s="132"/>
      <c r="EFD3223" s="132"/>
      <c r="EFE3223" s="132"/>
      <c r="EFF3223" s="132"/>
      <c r="EFG3223" s="132"/>
      <c r="EFH3223" s="132"/>
      <c r="EFI3223" s="132"/>
      <c r="EFJ3223" s="132"/>
      <c r="EFK3223" s="132"/>
      <c r="EFL3223" s="132"/>
      <c r="EFM3223" s="132"/>
      <c r="EFN3223" s="132"/>
      <c r="EFO3223" s="132"/>
      <c r="EFP3223" s="132"/>
      <c r="EFQ3223" s="132"/>
      <c r="EFR3223" s="132"/>
      <c r="EFS3223" s="132"/>
      <c r="EFT3223" s="132"/>
      <c r="EFU3223" s="132"/>
      <c r="EFV3223" s="132"/>
      <c r="EFW3223" s="132"/>
      <c r="EFX3223" s="132"/>
      <c r="EFY3223" s="132"/>
      <c r="EFZ3223" s="132"/>
      <c r="EGA3223" s="132"/>
      <c r="EGB3223" s="132"/>
      <c r="EGC3223" s="132"/>
      <c r="EGD3223" s="132"/>
      <c r="EGE3223" s="132"/>
      <c r="EGF3223" s="132"/>
      <c r="EGG3223" s="132"/>
      <c r="EGH3223" s="132"/>
      <c r="EGI3223" s="132"/>
      <c r="EGJ3223" s="132"/>
      <c r="EGK3223" s="132"/>
      <c r="EGL3223" s="132"/>
      <c r="EGM3223" s="132"/>
      <c r="EGN3223" s="132"/>
      <c r="EGO3223" s="132"/>
      <c r="EGP3223" s="132"/>
      <c r="EGQ3223" s="132"/>
      <c r="EGR3223" s="132"/>
      <c r="EGS3223" s="132"/>
      <c r="EGT3223" s="132"/>
      <c r="EGU3223" s="132"/>
      <c r="EGV3223" s="132"/>
      <c r="EGW3223" s="132"/>
      <c r="EGX3223" s="132"/>
      <c r="EGY3223" s="132"/>
      <c r="EGZ3223" s="132"/>
      <c r="EHA3223" s="132"/>
      <c r="EHB3223" s="132"/>
      <c r="EHC3223" s="132"/>
      <c r="EHD3223" s="132"/>
      <c r="EHE3223" s="132"/>
      <c r="EHF3223" s="132"/>
      <c r="EHG3223" s="132"/>
      <c r="EHH3223" s="132"/>
      <c r="EHI3223" s="132"/>
      <c r="EHJ3223" s="132"/>
      <c r="EHK3223" s="132"/>
      <c r="EHL3223" s="132"/>
      <c r="EHM3223" s="132"/>
      <c r="EHN3223" s="132"/>
      <c r="EHO3223" s="132"/>
      <c r="EHP3223" s="132"/>
      <c r="EHQ3223" s="132"/>
      <c r="EHR3223" s="132"/>
      <c r="EHS3223" s="132"/>
      <c r="EHT3223" s="132"/>
      <c r="EHU3223" s="132"/>
      <c r="EHV3223" s="132"/>
      <c r="EHW3223" s="132"/>
      <c r="EHX3223" s="132"/>
      <c r="EHY3223" s="132"/>
      <c r="EHZ3223" s="132"/>
      <c r="EIA3223" s="132"/>
      <c r="EIB3223" s="132"/>
      <c r="EIC3223" s="132"/>
      <c r="EID3223" s="132"/>
      <c r="EIE3223" s="132"/>
      <c r="EIF3223" s="132"/>
      <c r="EIG3223" s="132"/>
      <c r="EIH3223" s="132"/>
      <c r="EII3223" s="132"/>
      <c r="EIJ3223" s="132"/>
      <c r="EIK3223" s="132"/>
      <c r="EIL3223" s="132"/>
      <c r="EIM3223" s="132"/>
      <c r="EIN3223" s="132"/>
      <c r="EIO3223" s="132"/>
      <c r="EIP3223" s="132"/>
      <c r="EIQ3223" s="132"/>
      <c r="EIR3223" s="132"/>
      <c r="EIS3223" s="132"/>
      <c r="EIT3223" s="132"/>
      <c r="EIU3223" s="132"/>
      <c r="EIV3223" s="132"/>
      <c r="EIW3223" s="132"/>
      <c r="EIX3223" s="132"/>
      <c r="EIY3223" s="132"/>
      <c r="EIZ3223" s="132"/>
      <c r="EJA3223" s="132"/>
      <c r="EJB3223" s="132"/>
      <c r="EJC3223" s="132"/>
      <c r="EJD3223" s="132"/>
      <c r="EJE3223" s="132"/>
      <c r="EJF3223" s="132"/>
      <c r="EJG3223" s="132"/>
      <c r="EJH3223" s="132"/>
      <c r="EJI3223" s="132"/>
      <c r="EJJ3223" s="132"/>
      <c r="EJK3223" s="132"/>
      <c r="EJL3223" s="132"/>
      <c r="EJM3223" s="132"/>
      <c r="EJN3223" s="132"/>
      <c r="EJO3223" s="132"/>
      <c r="EJP3223" s="132"/>
      <c r="EJQ3223" s="132"/>
      <c r="EJR3223" s="132"/>
      <c r="EJS3223" s="132"/>
      <c r="EJT3223" s="132"/>
      <c r="EJU3223" s="132"/>
      <c r="EJV3223" s="132"/>
      <c r="EJW3223" s="132"/>
      <c r="EJX3223" s="132"/>
      <c r="EJY3223" s="132"/>
      <c r="EJZ3223" s="132"/>
      <c r="EKA3223" s="132"/>
      <c r="EKB3223" s="132"/>
      <c r="EKC3223" s="132"/>
      <c r="EKD3223" s="132"/>
      <c r="EKE3223" s="132"/>
      <c r="EKF3223" s="132"/>
      <c r="EKG3223" s="132"/>
      <c r="EKH3223" s="132"/>
      <c r="EKI3223" s="132"/>
      <c r="EKJ3223" s="132"/>
      <c r="EKK3223" s="132"/>
      <c r="EKL3223" s="132"/>
      <c r="EKM3223" s="132"/>
      <c r="EKN3223" s="132"/>
      <c r="EKO3223" s="132"/>
      <c r="EKP3223" s="132"/>
      <c r="EKQ3223" s="132"/>
      <c r="EKR3223" s="132"/>
      <c r="EKS3223" s="132"/>
      <c r="EKT3223" s="132"/>
      <c r="EKU3223" s="132"/>
      <c r="EKV3223" s="132"/>
      <c r="EKW3223" s="132"/>
      <c r="EKX3223" s="132"/>
      <c r="EKY3223" s="132"/>
      <c r="EKZ3223" s="132"/>
      <c r="ELA3223" s="132"/>
      <c r="ELB3223" s="132"/>
      <c r="ELC3223" s="132"/>
      <c r="ELD3223" s="132"/>
      <c r="ELE3223" s="132"/>
      <c r="ELF3223" s="132"/>
      <c r="ELG3223" s="132"/>
      <c r="ELH3223" s="132"/>
      <c r="ELI3223" s="132"/>
      <c r="ELJ3223" s="132"/>
      <c r="ELK3223" s="132"/>
      <c r="ELL3223" s="132"/>
      <c r="ELM3223" s="132"/>
      <c r="ELN3223" s="132"/>
      <c r="ELO3223" s="132"/>
      <c r="ELP3223" s="132"/>
      <c r="ELQ3223" s="132"/>
      <c r="ELR3223" s="132"/>
      <c r="ELS3223" s="132"/>
      <c r="ELT3223" s="132"/>
      <c r="ELU3223" s="132"/>
      <c r="ELV3223" s="132"/>
      <c r="ELW3223" s="132"/>
      <c r="ELX3223" s="132"/>
      <c r="ELY3223" s="132"/>
      <c r="ELZ3223" s="132"/>
      <c r="EMA3223" s="132"/>
      <c r="EMB3223" s="132"/>
      <c r="EMC3223" s="132"/>
      <c r="EMD3223" s="132"/>
      <c r="EME3223" s="132"/>
      <c r="EMF3223" s="132"/>
      <c r="EMG3223" s="132"/>
      <c r="EMH3223" s="132"/>
      <c r="EMI3223" s="132"/>
      <c r="EMJ3223" s="132"/>
      <c r="EMK3223" s="132"/>
      <c r="EML3223" s="132"/>
      <c r="EMM3223" s="132"/>
      <c r="EMN3223" s="132"/>
      <c r="EMO3223" s="132"/>
      <c r="EMP3223" s="132"/>
      <c r="EMQ3223" s="132"/>
      <c r="EMR3223" s="132"/>
      <c r="EMS3223" s="132"/>
      <c r="EMT3223" s="132"/>
      <c r="EMU3223" s="132"/>
      <c r="EMV3223" s="132"/>
      <c r="EMW3223" s="132"/>
      <c r="EMX3223" s="132"/>
      <c r="EMY3223" s="132"/>
      <c r="EMZ3223" s="132"/>
      <c r="ENA3223" s="132"/>
      <c r="ENB3223" s="132"/>
      <c r="ENC3223" s="132"/>
      <c r="END3223" s="132"/>
      <c r="ENE3223" s="132"/>
      <c r="ENF3223" s="132"/>
      <c r="ENG3223" s="132"/>
      <c r="ENH3223" s="132"/>
      <c r="ENI3223" s="132"/>
      <c r="ENJ3223" s="132"/>
      <c r="ENK3223" s="132"/>
      <c r="ENL3223" s="132"/>
      <c r="ENM3223" s="132"/>
      <c r="ENN3223" s="132"/>
      <c r="ENO3223" s="132"/>
      <c r="ENP3223" s="132"/>
      <c r="ENQ3223" s="132"/>
      <c r="ENR3223" s="132"/>
      <c r="ENS3223" s="132"/>
      <c r="ENT3223" s="132"/>
      <c r="ENU3223" s="132"/>
      <c r="ENV3223" s="132"/>
      <c r="ENW3223" s="132"/>
      <c r="ENX3223" s="132"/>
      <c r="ENY3223" s="132"/>
      <c r="ENZ3223" s="132"/>
      <c r="EOA3223" s="132"/>
      <c r="EOB3223" s="132"/>
      <c r="EOC3223" s="132"/>
      <c r="EOD3223" s="132"/>
      <c r="EOE3223" s="132"/>
      <c r="EOF3223" s="132"/>
      <c r="EOG3223" s="132"/>
      <c r="EOH3223" s="132"/>
      <c r="EOI3223" s="132"/>
      <c r="EOJ3223" s="132"/>
      <c r="EOK3223" s="132"/>
      <c r="EOL3223" s="132"/>
      <c r="EOM3223" s="132"/>
      <c r="EON3223" s="132"/>
      <c r="EOO3223" s="132"/>
      <c r="EOP3223" s="132"/>
      <c r="EOQ3223" s="132"/>
      <c r="EOR3223" s="132"/>
      <c r="EOS3223" s="132"/>
      <c r="EOT3223" s="132"/>
      <c r="EOU3223" s="132"/>
      <c r="EOV3223" s="132"/>
      <c r="EOW3223" s="132"/>
      <c r="EOX3223" s="132"/>
      <c r="EOY3223" s="132"/>
      <c r="EOZ3223" s="132"/>
      <c r="EPA3223" s="132"/>
      <c r="EPB3223" s="132"/>
      <c r="EPC3223" s="132"/>
      <c r="EPD3223" s="132"/>
      <c r="EPE3223" s="132"/>
      <c r="EPF3223" s="132"/>
      <c r="EPG3223" s="132"/>
      <c r="EPH3223" s="132"/>
      <c r="EPI3223" s="132"/>
      <c r="EPJ3223" s="132"/>
      <c r="EPK3223" s="132"/>
      <c r="EPL3223" s="132"/>
      <c r="EPM3223" s="132"/>
      <c r="EPN3223" s="132"/>
      <c r="EPO3223" s="132"/>
      <c r="EPP3223" s="132"/>
      <c r="EPQ3223" s="132"/>
      <c r="EPR3223" s="132"/>
      <c r="EPS3223" s="132"/>
      <c r="EPT3223" s="132"/>
      <c r="EPU3223" s="132"/>
      <c r="EPV3223" s="132"/>
      <c r="EPW3223" s="132"/>
      <c r="EPX3223" s="132"/>
      <c r="EPY3223" s="132"/>
      <c r="EPZ3223" s="132"/>
      <c r="EQA3223" s="132"/>
      <c r="EQB3223" s="132"/>
      <c r="EQC3223" s="132"/>
      <c r="EQD3223" s="132"/>
      <c r="EQE3223" s="132"/>
      <c r="EQF3223" s="132"/>
      <c r="EQG3223" s="132"/>
      <c r="EQH3223" s="132"/>
      <c r="EQI3223" s="132"/>
      <c r="EQJ3223" s="132"/>
      <c r="EQK3223" s="132"/>
      <c r="EQL3223" s="132"/>
      <c r="EQM3223" s="132"/>
      <c r="EQN3223" s="132"/>
      <c r="EQO3223" s="132"/>
      <c r="EQP3223" s="132"/>
      <c r="EQQ3223" s="132"/>
      <c r="EQR3223" s="132"/>
      <c r="EQS3223" s="132"/>
      <c r="EQT3223" s="132"/>
      <c r="EQU3223" s="132"/>
      <c r="EQV3223" s="132"/>
      <c r="EQW3223" s="132"/>
      <c r="EQX3223" s="132"/>
      <c r="EQY3223" s="132"/>
      <c r="EQZ3223" s="132"/>
      <c r="ERA3223" s="132"/>
      <c r="ERB3223" s="132"/>
      <c r="ERC3223" s="132"/>
      <c r="ERD3223" s="132"/>
      <c r="ERE3223" s="132"/>
      <c r="ERF3223" s="132"/>
      <c r="ERG3223" s="132"/>
      <c r="ERH3223" s="132"/>
      <c r="ERI3223" s="132"/>
      <c r="ERJ3223" s="132"/>
      <c r="ERK3223" s="132"/>
      <c r="ERL3223" s="132"/>
      <c r="ERM3223" s="132"/>
      <c r="ERN3223" s="132"/>
      <c r="ERO3223" s="132"/>
      <c r="ERP3223" s="132"/>
      <c r="ERQ3223" s="132"/>
      <c r="ERR3223" s="132"/>
      <c r="ERS3223" s="132"/>
      <c r="ERT3223" s="132"/>
      <c r="ERU3223" s="132"/>
      <c r="ERV3223" s="132"/>
      <c r="ERW3223" s="132"/>
      <c r="ERX3223" s="132"/>
      <c r="ERY3223" s="132"/>
      <c r="ERZ3223" s="132"/>
      <c r="ESA3223" s="132"/>
      <c r="ESB3223" s="132"/>
      <c r="ESC3223" s="132"/>
      <c r="ESD3223" s="132"/>
      <c r="ESE3223" s="132"/>
      <c r="ESF3223" s="132"/>
      <c r="ESG3223" s="132"/>
      <c r="ESH3223" s="132"/>
      <c r="ESI3223" s="132"/>
      <c r="ESJ3223" s="132"/>
      <c r="ESK3223" s="132"/>
      <c r="ESL3223" s="132"/>
      <c r="ESM3223" s="132"/>
      <c r="ESN3223" s="132"/>
      <c r="ESO3223" s="132"/>
      <c r="ESP3223" s="132"/>
      <c r="ESQ3223" s="132"/>
      <c r="ESR3223" s="132"/>
      <c r="ESS3223" s="132"/>
      <c r="EST3223" s="132"/>
      <c r="ESU3223" s="132"/>
      <c r="ESV3223" s="132"/>
      <c r="ESW3223" s="132"/>
      <c r="ESX3223" s="132"/>
      <c r="ESY3223" s="132"/>
      <c r="ESZ3223" s="132"/>
      <c r="ETA3223" s="132"/>
      <c r="ETB3223" s="132"/>
      <c r="ETC3223" s="132"/>
      <c r="ETD3223" s="132"/>
      <c r="ETE3223" s="132"/>
      <c r="ETF3223" s="132"/>
      <c r="ETG3223" s="132"/>
      <c r="ETH3223" s="132"/>
      <c r="ETI3223" s="132"/>
      <c r="ETJ3223" s="132"/>
      <c r="ETK3223" s="132"/>
      <c r="ETL3223" s="132"/>
      <c r="ETM3223" s="132"/>
      <c r="ETN3223" s="132"/>
      <c r="ETO3223" s="132"/>
      <c r="ETP3223" s="132"/>
      <c r="ETQ3223" s="132"/>
      <c r="ETR3223" s="132"/>
      <c r="ETS3223" s="132"/>
      <c r="ETT3223" s="132"/>
      <c r="ETU3223" s="132"/>
      <c r="ETV3223" s="132"/>
      <c r="ETW3223" s="132"/>
      <c r="ETX3223" s="132"/>
      <c r="ETY3223" s="132"/>
      <c r="ETZ3223" s="132"/>
      <c r="EUA3223" s="132"/>
      <c r="EUB3223" s="132"/>
      <c r="EUC3223" s="132"/>
      <c r="EUD3223" s="132"/>
      <c r="EUE3223" s="132"/>
      <c r="EUF3223" s="132"/>
      <c r="EUG3223" s="132"/>
      <c r="EUH3223" s="132"/>
      <c r="EUI3223" s="132"/>
      <c r="EUJ3223" s="132"/>
      <c r="EUK3223" s="132"/>
      <c r="EUL3223" s="132"/>
      <c r="EUM3223" s="132"/>
      <c r="EUN3223" s="132"/>
      <c r="EUO3223" s="132"/>
      <c r="EUP3223" s="132"/>
      <c r="EUQ3223" s="132"/>
      <c r="EUR3223" s="132"/>
      <c r="EUS3223" s="132"/>
      <c r="EUT3223" s="132"/>
      <c r="EUU3223" s="132"/>
      <c r="EUV3223" s="132"/>
      <c r="EUW3223" s="132"/>
      <c r="EUX3223" s="132"/>
      <c r="EUY3223" s="132"/>
      <c r="EUZ3223" s="132"/>
      <c r="EVA3223" s="132"/>
      <c r="EVB3223" s="132"/>
      <c r="EVC3223" s="132"/>
      <c r="EVD3223" s="132"/>
      <c r="EVE3223" s="132"/>
      <c r="EVF3223" s="132"/>
      <c r="EVG3223" s="132"/>
      <c r="EVH3223" s="132"/>
      <c r="EVI3223" s="132"/>
      <c r="EVJ3223" s="132"/>
      <c r="EVK3223" s="132"/>
      <c r="EVL3223" s="132"/>
      <c r="EVM3223" s="132"/>
      <c r="EVN3223" s="132"/>
      <c r="EVO3223" s="132"/>
      <c r="EVP3223" s="132"/>
      <c r="EVQ3223" s="132"/>
      <c r="EVR3223" s="132"/>
      <c r="EVS3223" s="132"/>
      <c r="EVT3223" s="132"/>
      <c r="EVU3223" s="132"/>
      <c r="EVV3223" s="132"/>
      <c r="EVW3223" s="132"/>
      <c r="EVX3223" s="132"/>
      <c r="EVY3223" s="132"/>
      <c r="EVZ3223" s="132"/>
      <c r="EWA3223" s="132"/>
      <c r="EWB3223" s="132"/>
      <c r="EWC3223" s="132"/>
      <c r="EWD3223" s="132"/>
      <c r="EWE3223" s="132"/>
      <c r="EWF3223" s="132"/>
      <c r="EWG3223" s="132"/>
      <c r="EWH3223" s="132"/>
      <c r="EWI3223" s="132"/>
      <c r="EWJ3223" s="132"/>
      <c r="EWK3223" s="132"/>
      <c r="EWL3223" s="132"/>
      <c r="EWM3223" s="132"/>
      <c r="EWN3223" s="132"/>
      <c r="EWO3223" s="132"/>
      <c r="EWP3223" s="132"/>
      <c r="EWQ3223" s="132"/>
      <c r="EWR3223" s="132"/>
      <c r="EWS3223" s="132"/>
      <c r="EWT3223" s="132"/>
      <c r="EWU3223" s="132"/>
      <c r="EWV3223" s="132"/>
      <c r="EWW3223" s="132"/>
      <c r="EWX3223" s="132"/>
      <c r="EWY3223" s="132"/>
      <c r="EWZ3223" s="132"/>
      <c r="EXA3223" s="132"/>
      <c r="EXB3223" s="132"/>
      <c r="EXC3223" s="132"/>
      <c r="EXD3223" s="132"/>
      <c r="EXE3223" s="132"/>
      <c r="EXF3223" s="132"/>
      <c r="EXG3223" s="132"/>
      <c r="EXH3223" s="132"/>
      <c r="EXI3223" s="132"/>
      <c r="EXJ3223" s="132"/>
      <c r="EXK3223" s="132"/>
      <c r="EXL3223" s="132"/>
      <c r="EXM3223" s="132"/>
      <c r="EXN3223" s="132"/>
      <c r="EXO3223" s="132"/>
      <c r="EXP3223" s="132"/>
      <c r="EXQ3223" s="132"/>
      <c r="EXR3223" s="132"/>
      <c r="EXS3223" s="132"/>
      <c r="EXT3223" s="132"/>
      <c r="EXU3223" s="132"/>
      <c r="EXV3223" s="132"/>
      <c r="EXW3223" s="132"/>
      <c r="EXX3223" s="132"/>
      <c r="EXY3223" s="132"/>
      <c r="EXZ3223" s="132"/>
      <c r="EYA3223" s="132"/>
      <c r="EYB3223" s="132"/>
      <c r="EYC3223" s="132"/>
      <c r="EYD3223" s="132"/>
      <c r="EYE3223" s="132"/>
      <c r="EYF3223" s="132"/>
      <c r="EYG3223" s="132"/>
      <c r="EYH3223" s="132"/>
      <c r="EYI3223" s="132"/>
      <c r="EYJ3223" s="132"/>
      <c r="EYK3223" s="132"/>
      <c r="EYL3223" s="132"/>
      <c r="EYM3223" s="132"/>
      <c r="EYN3223" s="132"/>
      <c r="EYO3223" s="132"/>
      <c r="EYP3223" s="132"/>
      <c r="EYQ3223" s="132"/>
      <c r="EYR3223" s="132"/>
      <c r="EYS3223" s="132"/>
      <c r="EYT3223" s="132"/>
      <c r="EYU3223" s="132"/>
      <c r="EYV3223" s="132"/>
      <c r="EYW3223" s="132"/>
      <c r="EYX3223" s="132"/>
      <c r="EYY3223" s="132"/>
      <c r="EYZ3223" s="132"/>
      <c r="EZA3223" s="132"/>
      <c r="EZB3223" s="132"/>
      <c r="EZC3223" s="132"/>
      <c r="EZD3223" s="132"/>
      <c r="EZE3223" s="132"/>
      <c r="EZF3223" s="132"/>
      <c r="EZG3223" s="132"/>
      <c r="EZH3223" s="132"/>
      <c r="EZI3223" s="132"/>
      <c r="EZJ3223" s="132"/>
      <c r="EZK3223" s="132"/>
      <c r="EZL3223" s="132"/>
      <c r="EZM3223" s="132"/>
      <c r="EZN3223" s="132"/>
      <c r="EZO3223" s="132"/>
      <c r="EZP3223" s="132"/>
      <c r="EZQ3223" s="132"/>
      <c r="EZR3223" s="132"/>
      <c r="EZS3223" s="132"/>
      <c r="EZT3223" s="132"/>
      <c r="EZU3223" s="132"/>
      <c r="EZV3223" s="132"/>
      <c r="EZW3223" s="132"/>
      <c r="EZX3223" s="132"/>
      <c r="EZY3223" s="132"/>
      <c r="EZZ3223" s="132"/>
      <c r="FAA3223" s="132"/>
      <c r="FAB3223" s="132"/>
      <c r="FAC3223" s="132"/>
      <c r="FAD3223" s="132"/>
      <c r="FAE3223" s="132"/>
      <c r="FAF3223" s="132"/>
      <c r="FAG3223" s="132"/>
      <c r="FAH3223" s="132"/>
      <c r="FAI3223" s="132"/>
      <c r="FAJ3223" s="132"/>
      <c r="FAK3223" s="132"/>
      <c r="FAL3223" s="132"/>
      <c r="FAM3223" s="132"/>
      <c r="FAN3223" s="132"/>
      <c r="FAO3223" s="132"/>
      <c r="FAP3223" s="132"/>
      <c r="FAQ3223" s="132"/>
      <c r="FAR3223" s="132"/>
      <c r="FAS3223" s="132"/>
      <c r="FAT3223" s="132"/>
      <c r="FAU3223" s="132"/>
      <c r="FAV3223" s="132"/>
      <c r="FAW3223" s="132"/>
      <c r="FAX3223" s="132"/>
      <c r="FAY3223" s="132"/>
      <c r="FAZ3223" s="132"/>
      <c r="FBA3223" s="132"/>
      <c r="FBB3223" s="132"/>
      <c r="FBC3223" s="132"/>
      <c r="FBD3223" s="132"/>
      <c r="FBE3223" s="132"/>
      <c r="FBF3223" s="132"/>
      <c r="FBG3223" s="132"/>
      <c r="FBH3223" s="132"/>
      <c r="FBI3223" s="132"/>
      <c r="FBJ3223" s="132"/>
      <c r="FBK3223" s="132"/>
      <c r="FBL3223" s="132"/>
      <c r="FBM3223" s="132"/>
      <c r="FBN3223" s="132"/>
      <c r="FBO3223" s="132"/>
      <c r="FBP3223" s="132"/>
      <c r="FBQ3223" s="132"/>
      <c r="FBR3223" s="132"/>
      <c r="FBS3223" s="132"/>
      <c r="FBT3223" s="132"/>
      <c r="FBU3223" s="132"/>
      <c r="FBV3223" s="132"/>
      <c r="FBW3223" s="132"/>
      <c r="FBX3223" s="132"/>
      <c r="FBY3223" s="132"/>
      <c r="FBZ3223" s="132"/>
      <c r="FCA3223" s="132"/>
      <c r="FCB3223" s="132"/>
      <c r="FCC3223" s="132"/>
      <c r="FCD3223" s="132"/>
      <c r="FCE3223" s="132"/>
      <c r="FCF3223" s="132"/>
      <c r="FCG3223" s="132"/>
      <c r="FCH3223" s="132"/>
      <c r="FCI3223" s="132"/>
      <c r="FCJ3223" s="132"/>
      <c r="FCK3223" s="132"/>
      <c r="FCL3223" s="132"/>
      <c r="FCM3223" s="132"/>
      <c r="FCN3223" s="132"/>
      <c r="FCO3223" s="132"/>
      <c r="FCP3223" s="132"/>
      <c r="FCQ3223" s="132"/>
      <c r="FCR3223" s="132"/>
      <c r="FCS3223" s="132"/>
      <c r="FCT3223" s="132"/>
      <c r="FCU3223" s="132"/>
      <c r="FCV3223" s="132"/>
      <c r="FCW3223" s="132"/>
      <c r="FCX3223" s="132"/>
      <c r="FCY3223" s="132"/>
      <c r="FCZ3223" s="132"/>
      <c r="FDA3223" s="132"/>
      <c r="FDB3223" s="132"/>
      <c r="FDC3223" s="132"/>
      <c r="FDD3223" s="132"/>
      <c r="FDE3223" s="132"/>
      <c r="FDF3223" s="132"/>
      <c r="FDG3223" s="132"/>
      <c r="FDH3223" s="132"/>
      <c r="FDI3223" s="132"/>
      <c r="FDJ3223" s="132"/>
      <c r="FDK3223" s="132"/>
      <c r="FDL3223" s="132"/>
      <c r="FDM3223" s="132"/>
      <c r="FDN3223" s="132"/>
      <c r="FDO3223" s="132"/>
      <c r="FDP3223" s="132"/>
      <c r="FDQ3223" s="132"/>
      <c r="FDR3223" s="132"/>
      <c r="FDS3223" s="132"/>
      <c r="FDT3223" s="132"/>
      <c r="FDU3223" s="132"/>
      <c r="FDV3223" s="132"/>
      <c r="FDW3223" s="132"/>
      <c r="FDX3223" s="132"/>
      <c r="FDY3223" s="132"/>
      <c r="FDZ3223" s="132"/>
      <c r="FEA3223" s="132"/>
      <c r="FEB3223" s="132"/>
      <c r="FEC3223" s="132"/>
      <c r="FED3223" s="132"/>
      <c r="FEE3223" s="132"/>
      <c r="FEF3223" s="132"/>
      <c r="FEG3223" s="132"/>
      <c r="FEH3223" s="132"/>
      <c r="FEI3223" s="132"/>
      <c r="FEJ3223" s="132"/>
      <c r="FEK3223" s="132"/>
      <c r="FEL3223" s="132"/>
      <c r="FEM3223" s="132"/>
      <c r="FEN3223" s="132"/>
      <c r="FEO3223" s="132"/>
      <c r="FEP3223" s="132"/>
      <c r="FEQ3223" s="132"/>
      <c r="FER3223" s="132"/>
      <c r="FES3223" s="132"/>
      <c r="FET3223" s="132"/>
      <c r="FEU3223" s="132"/>
      <c r="FEV3223" s="132"/>
      <c r="FEW3223" s="132"/>
      <c r="FEX3223" s="132"/>
      <c r="FEY3223" s="132"/>
      <c r="FEZ3223" s="132"/>
      <c r="FFA3223" s="132"/>
      <c r="FFB3223" s="132"/>
      <c r="FFC3223" s="132"/>
      <c r="FFD3223" s="132"/>
      <c r="FFE3223" s="132"/>
      <c r="FFF3223" s="132"/>
      <c r="FFG3223" s="132"/>
      <c r="FFH3223" s="132"/>
      <c r="FFI3223" s="132"/>
      <c r="FFJ3223" s="132"/>
      <c r="FFK3223" s="132"/>
      <c r="FFL3223" s="132"/>
      <c r="FFM3223" s="132"/>
      <c r="FFN3223" s="132"/>
      <c r="FFO3223" s="132"/>
      <c r="FFP3223" s="132"/>
      <c r="FFQ3223" s="132"/>
      <c r="FFR3223" s="132"/>
      <c r="FFS3223" s="132"/>
      <c r="FFT3223" s="132"/>
      <c r="FFU3223" s="132"/>
      <c r="FFV3223" s="132"/>
      <c r="FFW3223" s="132"/>
      <c r="FFX3223" s="132"/>
      <c r="FFY3223" s="132"/>
      <c r="FFZ3223" s="132"/>
      <c r="FGA3223" s="132"/>
      <c r="FGB3223" s="132"/>
      <c r="FGC3223" s="132"/>
      <c r="FGD3223" s="132"/>
      <c r="FGE3223" s="132"/>
      <c r="FGF3223" s="132"/>
      <c r="FGG3223" s="132"/>
      <c r="FGH3223" s="132"/>
      <c r="FGI3223" s="132"/>
      <c r="FGJ3223" s="132"/>
      <c r="FGK3223" s="132"/>
      <c r="FGL3223" s="132"/>
      <c r="FGM3223" s="132"/>
      <c r="FGN3223" s="132"/>
      <c r="FGO3223" s="132"/>
      <c r="FGP3223" s="132"/>
      <c r="FGQ3223" s="132"/>
      <c r="FGR3223" s="132"/>
      <c r="FGS3223" s="132"/>
      <c r="FGT3223" s="132"/>
      <c r="FGU3223" s="132"/>
      <c r="FGV3223" s="132"/>
      <c r="FGW3223" s="132"/>
      <c r="FGX3223" s="132"/>
      <c r="FGY3223" s="132"/>
      <c r="FGZ3223" s="132"/>
      <c r="FHA3223" s="132"/>
      <c r="FHB3223" s="132"/>
      <c r="FHC3223" s="132"/>
      <c r="FHD3223" s="132"/>
      <c r="FHE3223" s="132"/>
      <c r="FHF3223" s="132"/>
      <c r="FHG3223" s="132"/>
      <c r="FHH3223" s="132"/>
      <c r="FHI3223" s="132"/>
      <c r="FHJ3223" s="132"/>
      <c r="FHK3223" s="132"/>
      <c r="FHL3223" s="132"/>
      <c r="FHM3223" s="132"/>
      <c r="FHN3223" s="132"/>
      <c r="FHO3223" s="132"/>
      <c r="FHP3223" s="132"/>
      <c r="FHQ3223" s="132"/>
      <c r="FHR3223" s="132"/>
      <c r="FHS3223" s="132"/>
      <c r="FHT3223" s="132"/>
      <c r="FHU3223" s="132"/>
      <c r="FHV3223" s="132"/>
      <c r="FHW3223" s="132"/>
      <c r="FHX3223" s="132"/>
      <c r="FHY3223" s="132"/>
      <c r="FHZ3223" s="132"/>
      <c r="FIA3223" s="132"/>
      <c r="FIB3223" s="132"/>
      <c r="FIC3223" s="132"/>
      <c r="FID3223" s="132"/>
      <c r="FIE3223" s="132"/>
      <c r="FIF3223" s="132"/>
      <c r="FIG3223" s="132"/>
      <c r="FIH3223" s="132"/>
      <c r="FII3223" s="132"/>
      <c r="FIJ3223" s="132"/>
      <c r="FIK3223" s="132"/>
      <c r="FIL3223" s="132"/>
      <c r="FIM3223" s="132"/>
      <c r="FIN3223" s="132"/>
      <c r="FIO3223" s="132"/>
      <c r="FIP3223" s="132"/>
      <c r="FIQ3223" s="132"/>
      <c r="FIR3223" s="132"/>
      <c r="FIS3223" s="132"/>
      <c r="FIT3223" s="132"/>
      <c r="FIU3223" s="132"/>
      <c r="FIV3223" s="132"/>
      <c r="FIW3223" s="132"/>
      <c r="FIX3223" s="132"/>
      <c r="FIY3223" s="132"/>
      <c r="FIZ3223" s="132"/>
      <c r="FJA3223" s="132"/>
      <c r="FJB3223" s="132"/>
      <c r="FJC3223" s="132"/>
      <c r="FJD3223" s="132"/>
      <c r="FJE3223" s="132"/>
      <c r="FJF3223" s="132"/>
      <c r="FJG3223" s="132"/>
      <c r="FJH3223" s="132"/>
      <c r="FJI3223" s="132"/>
      <c r="FJJ3223" s="132"/>
      <c r="FJK3223" s="132"/>
      <c r="FJL3223" s="132"/>
      <c r="FJM3223" s="132"/>
      <c r="FJN3223" s="132"/>
      <c r="FJO3223" s="132"/>
      <c r="FJP3223" s="132"/>
      <c r="FJQ3223" s="132"/>
      <c r="FJR3223" s="132"/>
      <c r="FJS3223" s="132"/>
      <c r="FJT3223" s="132"/>
      <c r="FJU3223" s="132"/>
      <c r="FJV3223" s="132"/>
      <c r="FJW3223" s="132"/>
      <c r="FJX3223" s="132"/>
      <c r="FJY3223" s="132"/>
      <c r="FJZ3223" s="132"/>
      <c r="FKA3223" s="132"/>
      <c r="FKB3223" s="132"/>
      <c r="FKC3223" s="132"/>
      <c r="FKD3223" s="132"/>
      <c r="FKE3223" s="132"/>
      <c r="FKF3223" s="132"/>
      <c r="FKG3223" s="132"/>
      <c r="FKH3223" s="132"/>
      <c r="FKI3223" s="132"/>
      <c r="FKJ3223" s="132"/>
      <c r="FKK3223" s="132"/>
      <c r="FKL3223" s="132"/>
      <c r="FKM3223" s="132"/>
      <c r="FKN3223" s="132"/>
      <c r="FKO3223" s="132"/>
      <c r="FKP3223" s="132"/>
      <c r="FKQ3223" s="132"/>
      <c r="FKR3223" s="132"/>
      <c r="FKS3223" s="132"/>
      <c r="FKT3223" s="132"/>
      <c r="FKU3223" s="132"/>
      <c r="FKV3223" s="132"/>
      <c r="FKW3223" s="132"/>
      <c r="FKX3223" s="132"/>
      <c r="FKY3223" s="132"/>
      <c r="FKZ3223" s="132"/>
      <c r="FLA3223" s="132"/>
      <c r="FLB3223" s="132"/>
      <c r="FLC3223" s="132"/>
      <c r="FLD3223" s="132"/>
      <c r="FLE3223" s="132"/>
      <c r="FLF3223" s="132"/>
      <c r="FLG3223" s="132"/>
      <c r="FLH3223" s="132"/>
      <c r="FLI3223" s="132"/>
      <c r="FLJ3223" s="132"/>
      <c r="FLK3223" s="132"/>
      <c r="FLL3223" s="132"/>
      <c r="FLM3223" s="132"/>
      <c r="FLN3223" s="132"/>
      <c r="FLO3223" s="132"/>
      <c r="FLP3223" s="132"/>
      <c r="FLQ3223" s="132"/>
      <c r="FLR3223" s="132"/>
      <c r="FLS3223" s="132"/>
      <c r="FLT3223" s="132"/>
      <c r="FLU3223" s="132"/>
      <c r="FLV3223" s="132"/>
      <c r="FLW3223" s="132"/>
      <c r="FLX3223" s="132"/>
      <c r="FLY3223" s="132"/>
      <c r="FLZ3223" s="132"/>
      <c r="FMA3223" s="132"/>
      <c r="FMB3223" s="132"/>
      <c r="FMC3223" s="132"/>
      <c r="FMD3223" s="132"/>
      <c r="FME3223" s="132"/>
      <c r="FMF3223" s="132"/>
      <c r="FMG3223" s="132"/>
      <c r="FMH3223" s="132"/>
      <c r="FMI3223" s="132"/>
      <c r="FMJ3223" s="132"/>
      <c r="FMK3223" s="132"/>
      <c r="FML3223" s="132"/>
      <c r="FMM3223" s="132"/>
      <c r="FMN3223" s="132"/>
      <c r="FMO3223" s="132"/>
      <c r="FMP3223" s="132"/>
      <c r="FMQ3223" s="132"/>
      <c r="FMR3223" s="132"/>
      <c r="FMS3223" s="132"/>
      <c r="FMT3223" s="132"/>
      <c r="FMU3223" s="132"/>
      <c r="FMV3223" s="132"/>
      <c r="FMW3223" s="132"/>
      <c r="FMX3223" s="132"/>
      <c r="FMY3223" s="132"/>
      <c r="FMZ3223" s="132"/>
      <c r="FNA3223" s="132"/>
      <c r="FNB3223" s="132"/>
      <c r="FNC3223" s="132"/>
      <c r="FND3223" s="132"/>
      <c r="FNE3223" s="132"/>
      <c r="FNF3223" s="132"/>
      <c r="FNG3223" s="132"/>
      <c r="FNH3223" s="132"/>
      <c r="FNI3223" s="132"/>
      <c r="FNJ3223" s="132"/>
      <c r="FNK3223" s="132"/>
      <c r="FNL3223" s="132"/>
      <c r="FNM3223" s="132"/>
      <c r="FNN3223" s="132"/>
      <c r="FNO3223" s="132"/>
      <c r="FNP3223" s="132"/>
      <c r="FNQ3223" s="132"/>
      <c r="FNR3223" s="132"/>
      <c r="FNS3223" s="132"/>
      <c r="FNT3223" s="132"/>
      <c r="FNU3223" s="132"/>
      <c r="FNV3223" s="132"/>
      <c r="FNW3223" s="132"/>
      <c r="FNX3223" s="132"/>
      <c r="FNY3223" s="132"/>
      <c r="FNZ3223" s="132"/>
      <c r="FOA3223" s="132"/>
      <c r="FOB3223" s="132"/>
      <c r="FOC3223" s="132"/>
      <c r="FOD3223" s="132"/>
      <c r="FOE3223" s="132"/>
      <c r="FOF3223" s="132"/>
      <c r="FOG3223" s="132"/>
      <c r="FOH3223" s="132"/>
      <c r="FOI3223" s="132"/>
      <c r="FOJ3223" s="132"/>
      <c r="FOK3223" s="132"/>
      <c r="FOL3223" s="132"/>
      <c r="FOM3223" s="132"/>
      <c r="FON3223" s="132"/>
      <c r="FOO3223" s="132"/>
      <c r="FOP3223" s="132"/>
      <c r="FOQ3223" s="132"/>
      <c r="FOR3223" s="132"/>
      <c r="FOS3223" s="132"/>
      <c r="FOT3223" s="132"/>
      <c r="FOU3223" s="132"/>
      <c r="FOV3223" s="132"/>
      <c r="FOW3223" s="132"/>
      <c r="FOX3223" s="132"/>
      <c r="FOY3223" s="132"/>
      <c r="FOZ3223" s="132"/>
      <c r="FPA3223" s="132"/>
      <c r="FPB3223" s="132"/>
      <c r="FPC3223" s="132"/>
      <c r="FPD3223" s="132"/>
      <c r="FPE3223" s="132"/>
      <c r="FPF3223" s="132"/>
      <c r="FPG3223" s="132"/>
      <c r="FPH3223" s="132"/>
      <c r="FPI3223" s="132"/>
      <c r="FPJ3223" s="132"/>
      <c r="FPK3223" s="132"/>
      <c r="FPL3223" s="132"/>
      <c r="FPM3223" s="132"/>
      <c r="FPN3223" s="132"/>
      <c r="FPO3223" s="132"/>
      <c r="FPP3223" s="132"/>
      <c r="FPQ3223" s="132"/>
      <c r="FPR3223" s="132"/>
      <c r="FPS3223" s="132"/>
      <c r="FPT3223" s="132"/>
      <c r="FPU3223" s="132"/>
      <c r="FPV3223" s="132"/>
      <c r="FPW3223" s="132"/>
      <c r="FPX3223" s="132"/>
      <c r="FPY3223" s="132"/>
      <c r="FPZ3223" s="132"/>
      <c r="FQA3223" s="132"/>
      <c r="FQB3223" s="132"/>
      <c r="FQC3223" s="132"/>
      <c r="FQD3223" s="132"/>
      <c r="FQE3223" s="132"/>
      <c r="FQF3223" s="132"/>
      <c r="FQG3223" s="132"/>
      <c r="FQH3223" s="132"/>
      <c r="FQI3223" s="132"/>
      <c r="FQJ3223" s="132"/>
      <c r="FQK3223" s="132"/>
      <c r="FQL3223" s="132"/>
      <c r="FQM3223" s="132"/>
      <c r="FQN3223" s="132"/>
      <c r="FQO3223" s="132"/>
      <c r="FQP3223" s="132"/>
      <c r="FQQ3223" s="132"/>
      <c r="FQR3223" s="132"/>
      <c r="FQS3223" s="132"/>
      <c r="FQT3223" s="132"/>
      <c r="FQU3223" s="132"/>
      <c r="FQV3223" s="132"/>
      <c r="FQW3223" s="132"/>
      <c r="FQX3223" s="132"/>
      <c r="FQY3223" s="132"/>
      <c r="FQZ3223" s="132"/>
      <c r="FRA3223" s="132"/>
      <c r="FRB3223" s="132"/>
      <c r="FRC3223" s="132"/>
      <c r="FRD3223" s="132"/>
      <c r="FRE3223" s="132"/>
      <c r="FRF3223" s="132"/>
      <c r="FRG3223" s="132"/>
      <c r="FRH3223" s="132"/>
      <c r="FRI3223" s="132"/>
      <c r="FRJ3223" s="132"/>
      <c r="FRK3223" s="132"/>
      <c r="FRL3223" s="132"/>
      <c r="FRM3223" s="132"/>
      <c r="FRN3223" s="132"/>
      <c r="FRO3223" s="132"/>
      <c r="FRP3223" s="132"/>
      <c r="FRQ3223" s="132"/>
      <c r="FRR3223" s="132"/>
      <c r="FRS3223" s="132"/>
      <c r="FRT3223" s="132"/>
      <c r="FRU3223" s="132"/>
      <c r="FRV3223" s="132"/>
      <c r="FRW3223" s="132"/>
      <c r="FRX3223" s="132"/>
      <c r="FRY3223" s="132"/>
      <c r="FRZ3223" s="132"/>
      <c r="FSA3223" s="132"/>
      <c r="FSB3223" s="132"/>
      <c r="FSC3223" s="132"/>
      <c r="FSD3223" s="132"/>
      <c r="FSE3223" s="132"/>
      <c r="FSF3223" s="132"/>
      <c r="FSG3223" s="132"/>
      <c r="FSH3223" s="132"/>
      <c r="FSI3223" s="132"/>
      <c r="FSJ3223" s="132"/>
      <c r="FSK3223" s="132"/>
      <c r="FSL3223" s="132"/>
      <c r="FSM3223" s="132"/>
      <c r="FSN3223" s="132"/>
      <c r="FSO3223" s="132"/>
      <c r="FSP3223" s="132"/>
      <c r="FSQ3223" s="132"/>
      <c r="FSR3223" s="132"/>
      <c r="FSS3223" s="132"/>
      <c r="FST3223" s="132"/>
      <c r="FSU3223" s="132"/>
      <c r="FSV3223" s="132"/>
      <c r="FSW3223" s="132"/>
      <c r="FSX3223" s="132"/>
      <c r="FSY3223" s="132"/>
      <c r="FSZ3223" s="132"/>
      <c r="FTA3223" s="132"/>
      <c r="FTB3223" s="132"/>
      <c r="FTC3223" s="132"/>
      <c r="FTD3223" s="132"/>
      <c r="FTE3223" s="132"/>
      <c r="FTF3223" s="132"/>
      <c r="FTG3223" s="132"/>
      <c r="FTH3223" s="132"/>
      <c r="FTI3223" s="132"/>
      <c r="FTJ3223" s="132"/>
      <c r="FTK3223" s="132"/>
      <c r="FTL3223" s="132"/>
      <c r="FTM3223" s="132"/>
      <c r="FTN3223" s="132"/>
      <c r="FTO3223" s="132"/>
      <c r="FTP3223" s="132"/>
      <c r="FTQ3223" s="132"/>
      <c r="FTR3223" s="132"/>
      <c r="FTS3223" s="132"/>
      <c r="FTT3223" s="132"/>
      <c r="FTU3223" s="132"/>
      <c r="FTV3223" s="132"/>
      <c r="FTW3223" s="132"/>
      <c r="FTX3223" s="132"/>
      <c r="FTY3223" s="132"/>
      <c r="FTZ3223" s="132"/>
      <c r="FUA3223" s="132"/>
      <c r="FUB3223" s="132"/>
      <c r="FUC3223" s="132"/>
      <c r="FUD3223" s="132"/>
      <c r="FUE3223" s="132"/>
      <c r="FUF3223" s="132"/>
      <c r="FUG3223" s="132"/>
      <c r="FUH3223" s="132"/>
      <c r="FUI3223" s="132"/>
      <c r="FUJ3223" s="132"/>
      <c r="FUK3223" s="132"/>
      <c r="FUL3223" s="132"/>
      <c r="FUM3223" s="132"/>
      <c r="FUN3223" s="132"/>
      <c r="FUO3223" s="132"/>
      <c r="FUP3223" s="132"/>
      <c r="FUQ3223" s="132"/>
      <c r="FUR3223" s="132"/>
      <c r="FUS3223" s="132"/>
      <c r="FUT3223" s="132"/>
      <c r="FUU3223" s="132"/>
      <c r="FUV3223" s="132"/>
      <c r="FUW3223" s="132"/>
      <c r="FUX3223" s="132"/>
      <c r="FUY3223" s="132"/>
      <c r="FUZ3223" s="132"/>
      <c r="FVA3223" s="132"/>
      <c r="FVB3223" s="132"/>
      <c r="FVC3223" s="132"/>
      <c r="FVD3223" s="132"/>
      <c r="FVE3223" s="132"/>
      <c r="FVF3223" s="132"/>
      <c r="FVG3223" s="132"/>
      <c r="FVH3223" s="132"/>
      <c r="FVI3223" s="132"/>
      <c r="FVJ3223" s="132"/>
      <c r="FVK3223" s="132"/>
      <c r="FVL3223" s="132"/>
      <c r="FVM3223" s="132"/>
      <c r="FVN3223" s="132"/>
      <c r="FVO3223" s="132"/>
      <c r="FVP3223" s="132"/>
      <c r="FVQ3223" s="132"/>
      <c r="FVR3223" s="132"/>
      <c r="FVS3223" s="132"/>
      <c r="FVT3223" s="132"/>
      <c r="FVU3223" s="132"/>
      <c r="FVV3223" s="132"/>
      <c r="FVW3223" s="132"/>
      <c r="FVX3223" s="132"/>
      <c r="FVY3223" s="132"/>
      <c r="FVZ3223" s="132"/>
      <c r="FWA3223" s="132"/>
      <c r="FWB3223" s="132"/>
      <c r="FWC3223" s="132"/>
      <c r="FWD3223" s="132"/>
      <c r="FWE3223" s="132"/>
      <c r="FWF3223" s="132"/>
      <c r="FWG3223" s="132"/>
      <c r="FWH3223" s="132"/>
      <c r="FWI3223" s="132"/>
      <c r="FWJ3223" s="132"/>
      <c r="FWK3223" s="132"/>
      <c r="FWL3223" s="132"/>
      <c r="FWM3223" s="132"/>
      <c r="FWN3223" s="132"/>
      <c r="FWO3223" s="132"/>
      <c r="FWP3223" s="132"/>
      <c r="FWQ3223" s="132"/>
      <c r="FWR3223" s="132"/>
      <c r="FWS3223" s="132"/>
      <c r="FWT3223" s="132"/>
      <c r="FWU3223" s="132"/>
      <c r="FWV3223" s="132"/>
      <c r="FWW3223" s="132"/>
      <c r="FWX3223" s="132"/>
      <c r="FWY3223" s="132"/>
      <c r="FWZ3223" s="132"/>
      <c r="FXA3223" s="132"/>
      <c r="FXB3223" s="132"/>
      <c r="FXC3223" s="132"/>
      <c r="FXD3223" s="132"/>
      <c r="FXE3223" s="132"/>
      <c r="FXF3223" s="132"/>
      <c r="FXG3223" s="132"/>
      <c r="FXH3223" s="132"/>
      <c r="FXI3223" s="132"/>
      <c r="FXJ3223" s="132"/>
      <c r="FXK3223" s="132"/>
      <c r="FXL3223" s="132"/>
      <c r="FXM3223" s="132"/>
      <c r="FXN3223" s="132"/>
      <c r="FXO3223" s="132"/>
      <c r="FXP3223" s="132"/>
      <c r="FXQ3223" s="132"/>
      <c r="FXR3223" s="132"/>
      <c r="FXS3223" s="132"/>
      <c r="FXT3223" s="132"/>
      <c r="FXU3223" s="132"/>
      <c r="FXV3223" s="132"/>
      <c r="FXW3223" s="132"/>
      <c r="FXX3223" s="132"/>
      <c r="FXY3223" s="132"/>
      <c r="FXZ3223" s="132"/>
      <c r="FYA3223" s="132"/>
      <c r="FYB3223" s="132"/>
      <c r="FYC3223" s="132"/>
      <c r="FYD3223" s="132"/>
      <c r="FYE3223" s="132"/>
      <c r="FYF3223" s="132"/>
      <c r="FYG3223" s="132"/>
      <c r="FYH3223" s="132"/>
      <c r="FYI3223" s="132"/>
      <c r="FYJ3223" s="132"/>
      <c r="FYK3223" s="132"/>
      <c r="FYL3223" s="132"/>
      <c r="FYM3223" s="132"/>
      <c r="FYN3223" s="132"/>
      <c r="FYO3223" s="132"/>
      <c r="FYP3223" s="132"/>
      <c r="FYQ3223" s="132"/>
      <c r="FYR3223" s="132"/>
      <c r="FYS3223" s="132"/>
      <c r="FYT3223" s="132"/>
      <c r="FYU3223" s="132"/>
      <c r="FYV3223" s="132"/>
      <c r="FYW3223" s="132"/>
      <c r="FYX3223" s="132"/>
      <c r="FYY3223" s="132"/>
      <c r="FYZ3223" s="132"/>
      <c r="FZA3223" s="132"/>
      <c r="FZB3223" s="132"/>
      <c r="FZC3223" s="132"/>
      <c r="FZD3223" s="132"/>
      <c r="FZE3223" s="132"/>
      <c r="FZF3223" s="132"/>
      <c r="FZG3223" s="132"/>
      <c r="FZH3223" s="132"/>
      <c r="FZI3223" s="132"/>
      <c r="FZJ3223" s="132"/>
      <c r="FZK3223" s="132"/>
      <c r="FZL3223" s="132"/>
      <c r="FZM3223" s="132"/>
      <c r="FZN3223" s="132"/>
      <c r="FZO3223" s="132"/>
      <c r="FZP3223" s="132"/>
      <c r="FZQ3223" s="132"/>
      <c r="FZR3223" s="132"/>
      <c r="FZS3223" s="132"/>
      <c r="FZT3223" s="132"/>
      <c r="FZU3223" s="132"/>
      <c r="FZV3223" s="132"/>
      <c r="FZW3223" s="132"/>
      <c r="FZX3223" s="132"/>
      <c r="FZY3223" s="132"/>
      <c r="FZZ3223" s="132"/>
      <c r="GAA3223" s="132"/>
      <c r="GAB3223" s="132"/>
      <c r="GAC3223" s="132"/>
      <c r="GAD3223" s="132"/>
      <c r="GAE3223" s="132"/>
      <c r="GAF3223" s="132"/>
      <c r="GAG3223" s="132"/>
      <c r="GAH3223" s="132"/>
      <c r="GAI3223" s="132"/>
      <c r="GAJ3223" s="132"/>
      <c r="GAK3223" s="132"/>
      <c r="GAL3223" s="132"/>
      <c r="GAM3223" s="132"/>
      <c r="GAN3223" s="132"/>
      <c r="GAO3223" s="132"/>
      <c r="GAP3223" s="132"/>
      <c r="GAQ3223" s="132"/>
      <c r="GAR3223" s="132"/>
      <c r="GAS3223" s="132"/>
      <c r="GAT3223" s="132"/>
      <c r="GAU3223" s="132"/>
      <c r="GAV3223" s="132"/>
      <c r="GAW3223" s="132"/>
      <c r="GAX3223" s="132"/>
      <c r="GAY3223" s="132"/>
      <c r="GAZ3223" s="132"/>
      <c r="GBA3223" s="132"/>
      <c r="GBB3223" s="132"/>
      <c r="GBC3223" s="132"/>
      <c r="GBD3223" s="132"/>
      <c r="GBE3223" s="132"/>
      <c r="GBF3223" s="132"/>
      <c r="GBG3223" s="132"/>
      <c r="GBH3223" s="132"/>
      <c r="GBI3223" s="132"/>
      <c r="GBJ3223" s="132"/>
      <c r="GBK3223" s="132"/>
      <c r="GBL3223" s="132"/>
      <c r="GBM3223" s="132"/>
      <c r="GBN3223" s="132"/>
      <c r="GBO3223" s="132"/>
      <c r="GBP3223" s="132"/>
      <c r="GBQ3223" s="132"/>
      <c r="GBR3223" s="132"/>
      <c r="GBS3223" s="132"/>
      <c r="GBT3223" s="132"/>
      <c r="GBU3223" s="132"/>
      <c r="GBV3223" s="132"/>
      <c r="GBW3223" s="132"/>
      <c r="GBX3223" s="132"/>
      <c r="GBY3223" s="132"/>
      <c r="GBZ3223" s="132"/>
      <c r="GCA3223" s="132"/>
      <c r="GCB3223" s="132"/>
      <c r="GCC3223" s="132"/>
      <c r="GCD3223" s="132"/>
      <c r="GCE3223" s="132"/>
      <c r="GCF3223" s="132"/>
      <c r="GCG3223" s="132"/>
      <c r="GCH3223" s="132"/>
      <c r="GCI3223" s="132"/>
      <c r="GCJ3223" s="132"/>
      <c r="GCK3223" s="132"/>
      <c r="GCL3223" s="132"/>
      <c r="GCM3223" s="132"/>
      <c r="GCN3223" s="132"/>
      <c r="GCO3223" s="132"/>
      <c r="GCP3223" s="132"/>
      <c r="GCQ3223" s="132"/>
      <c r="GCR3223" s="132"/>
      <c r="GCS3223" s="132"/>
      <c r="GCT3223" s="132"/>
      <c r="GCU3223" s="132"/>
      <c r="GCV3223" s="132"/>
      <c r="GCW3223" s="132"/>
      <c r="GCX3223" s="132"/>
      <c r="GCY3223" s="132"/>
      <c r="GCZ3223" s="132"/>
      <c r="GDA3223" s="132"/>
      <c r="GDB3223" s="132"/>
      <c r="GDC3223" s="132"/>
      <c r="GDD3223" s="132"/>
      <c r="GDE3223" s="132"/>
      <c r="GDF3223" s="132"/>
      <c r="GDG3223" s="132"/>
      <c r="GDH3223" s="132"/>
      <c r="GDI3223" s="132"/>
      <c r="GDJ3223" s="132"/>
      <c r="GDK3223" s="132"/>
      <c r="GDL3223" s="132"/>
      <c r="GDM3223" s="132"/>
      <c r="GDN3223" s="132"/>
      <c r="GDO3223" s="132"/>
      <c r="GDP3223" s="132"/>
      <c r="GDQ3223" s="132"/>
      <c r="GDR3223" s="132"/>
      <c r="GDS3223" s="132"/>
      <c r="GDT3223" s="132"/>
      <c r="GDU3223" s="132"/>
      <c r="GDV3223" s="132"/>
      <c r="GDW3223" s="132"/>
      <c r="GDX3223" s="132"/>
      <c r="GDY3223" s="132"/>
      <c r="GDZ3223" s="132"/>
      <c r="GEA3223" s="132"/>
      <c r="GEB3223" s="132"/>
      <c r="GEC3223" s="132"/>
      <c r="GED3223" s="132"/>
      <c r="GEE3223" s="132"/>
      <c r="GEF3223" s="132"/>
      <c r="GEG3223" s="132"/>
      <c r="GEH3223" s="132"/>
      <c r="GEI3223" s="132"/>
      <c r="GEJ3223" s="132"/>
      <c r="GEK3223" s="132"/>
      <c r="GEL3223" s="132"/>
      <c r="GEM3223" s="132"/>
      <c r="GEN3223" s="132"/>
      <c r="GEO3223" s="132"/>
      <c r="GEP3223" s="132"/>
      <c r="GEQ3223" s="132"/>
      <c r="GER3223" s="132"/>
      <c r="GES3223" s="132"/>
      <c r="GET3223" s="132"/>
      <c r="GEU3223" s="132"/>
      <c r="GEV3223" s="132"/>
      <c r="GEW3223" s="132"/>
      <c r="GEX3223" s="132"/>
      <c r="GEY3223" s="132"/>
      <c r="GEZ3223" s="132"/>
      <c r="GFA3223" s="132"/>
      <c r="GFB3223" s="132"/>
      <c r="GFC3223" s="132"/>
      <c r="GFD3223" s="132"/>
      <c r="GFE3223" s="132"/>
      <c r="GFF3223" s="132"/>
      <c r="GFG3223" s="132"/>
      <c r="GFH3223" s="132"/>
      <c r="GFI3223" s="132"/>
      <c r="GFJ3223" s="132"/>
      <c r="GFK3223" s="132"/>
      <c r="GFL3223" s="132"/>
      <c r="GFM3223" s="132"/>
      <c r="GFN3223" s="132"/>
      <c r="GFO3223" s="132"/>
      <c r="GFP3223" s="132"/>
      <c r="GFQ3223" s="132"/>
      <c r="GFR3223" s="132"/>
      <c r="GFS3223" s="132"/>
      <c r="GFT3223" s="132"/>
      <c r="GFU3223" s="132"/>
      <c r="GFV3223" s="132"/>
      <c r="GFW3223" s="132"/>
      <c r="GFX3223" s="132"/>
      <c r="GFY3223" s="132"/>
      <c r="GFZ3223" s="132"/>
      <c r="GGA3223" s="132"/>
      <c r="GGB3223" s="132"/>
      <c r="GGC3223" s="132"/>
      <c r="GGD3223" s="132"/>
      <c r="GGE3223" s="132"/>
      <c r="GGF3223" s="132"/>
      <c r="GGG3223" s="132"/>
      <c r="GGH3223" s="132"/>
      <c r="GGI3223" s="132"/>
      <c r="GGJ3223" s="132"/>
      <c r="GGK3223" s="132"/>
      <c r="GGL3223" s="132"/>
      <c r="GGM3223" s="132"/>
      <c r="GGN3223" s="132"/>
      <c r="GGO3223" s="132"/>
      <c r="GGP3223" s="132"/>
      <c r="GGQ3223" s="132"/>
      <c r="GGR3223" s="132"/>
      <c r="GGS3223" s="132"/>
      <c r="GGT3223" s="132"/>
      <c r="GGU3223" s="132"/>
      <c r="GGV3223" s="132"/>
      <c r="GGW3223" s="132"/>
      <c r="GGX3223" s="132"/>
      <c r="GGY3223" s="132"/>
      <c r="GGZ3223" s="132"/>
      <c r="GHA3223" s="132"/>
      <c r="GHB3223" s="132"/>
      <c r="GHC3223" s="132"/>
      <c r="GHD3223" s="132"/>
      <c r="GHE3223" s="132"/>
      <c r="GHF3223" s="132"/>
      <c r="GHG3223" s="132"/>
      <c r="GHH3223" s="132"/>
      <c r="GHI3223" s="132"/>
      <c r="GHJ3223" s="132"/>
      <c r="GHK3223" s="132"/>
      <c r="GHL3223" s="132"/>
      <c r="GHM3223" s="132"/>
      <c r="GHN3223" s="132"/>
      <c r="GHO3223" s="132"/>
      <c r="GHP3223" s="132"/>
      <c r="GHQ3223" s="132"/>
      <c r="GHR3223" s="132"/>
      <c r="GHS3223" s="132"/>
      <c r="GHT3223" s="132"/>
      <c r="GHU3223" s="132"/>
      <c r="GHV3223" s="132"/>
      <c r="GHW3223" s="132"/>
      <c r="GHX3223" s="132"/>
      <c r="GHY3223" s="132"/>
      <c r="GHZ3223" s="132"/>
      <c r="GIA3223" s="132"/>
      <c r="GIB3223" s="132"/>
      <c r="GIC3223" s="132"/>
      <c r="GID3223" s="132"/>
      <c r="GIE3223" s="132"/>
      <c r="GIF3223" s="132"/>
      <c r="GIG3223" s="132"/>
      <c r="GIH3223" s="132"/>
      <c r="GII3223" s="132"/>
      <c r="GIJ3223" s="132"/>
      <c r="GIK3223" s="132"/>
      <c r="GIL3223" s="132"/>
      <c r="GIM3223" s="132"/>
      <c r="GIN3223" s="132"/>
      <c r="GIO3223" s="132"/>
      <c r="GIP3223" s="132"/>
      <c r="GIQ3223" s="132"/>
      <c r="GIR3223" s="132"/>
      <c r="GIS3223" s="132"/>
      <c r="GIT3223" s="132"/>
      <c r="GIU3223" s="132"/>
      <c r="GIV3223" s="132"/>
      <c r="GIW3223" s="132"/>
      <c r="GIX3223" s="132"/>
      <c r="GIY3223" s="132"/>
      <c r="GIZ3223" s="132"/>
      <c r="GJA3223" s="132"/>
      <c r="GJB3223" s="132"/>
      <c r="GJC3223" s="132"/>
      <c r="GJD3223" s="132"/>
      <c r="GJE3223" s="132"/>
      <c r="GJF3223" s="132"/>
      <c r="GJG3223" s="132"/>
      <c r="GJH3223" s="132"/>
      <c r="GJI3223" s="132"/>
      <c r="GJJ3223" s="132"/>
      <c r="GJK3223" s="132"/>
      <c r="GJL3223" s="132"/>
      <c r="GJM3223" s="132"/>
      <c r="GJN3223" s="132"/>
      <c r="GJO3223" s="132"/>
      <c r="GJP3223" s="132"/>
      <c r="GJQ3223" s="132"/>
      <c r="GJR3223" s="132"/>
      <c r="GJS3223" s="132"/>
      <c r="GJT3223" s="132"/>
      <c r="GJU3223" s="132"/>
      <c r="GJV3223" s="132"/>
      <c r="GJW3223" s="132"/>
      <c r="GJX3223" s="132"/>
      <c r="GJY3223" s="132"/>
      <c r="GJZ3223" s="132"/>
      <c r="GKA3223" s="132"/>
      <c r="GKB3223" s="132"/>
      <c r="GKC3223" s="132"/>
      <c r="GKD3223" s="132"/>
      <c r="GKE3223" s="132"/>
      <c r="GKF3223" s="132"/>
      <c r="GKG3223" s="132"/>
      <c r="GKH3223" s="132"/>
      <c r="GKI3223" s="132"/>
      <c r="GKJ3223" s="132"/>
      <c r="GKK3223" s="132"/>
      <c r="GKL3223" s="132"/>
      <c r="GKM3223" s="132"/>
      <c r="GKN3223" s="132"/>
      <c r="GKO3223" s="132"/>
      <c r="GKP3223" s="132"/>
      <c r="GKQ3223" s="132"/>
      <c r="GKR3223" s="132"/>
      <c r="GKS3223" s="132"/>
      <c r="GKT3223" s="132"/>
      <c r="GKU3223" s="132"/>
      <c r="GKV3223" s="132"/>
      <c r="GKW3223" s="132"/>
      <c r="GKX3223" s="132"/>
      <c r="GKY3223" s="132"/>
      <c r="GKZ3223" s="132"/>
      <c r="GLA3223" s="132"/>
      <c r="GLB3223" s="132"/>
      <c r="GLC3223" s="132"/>
      <c r="GLD3223" s="132"/>
      <c r="GLE3223" s="132"/>
      <c r="GLF3223" s="132"/>
      <c r="GLG3223" s="132"/>
      <c r="GLH3223" s="132"/>
      <c r="GLI3223" s="132"/>
      <c r="GLJ3223" s="132"/>
      <c r="GLK3223" s="132"/>
      <c r="GLL3223" s="132"/>
      <c r="GLM3223" s="132"/>
      <c r="GLN3223" s="132"/>
      <c r="GLO3223" s="132"/>
      <c r="GLP3223" s="132"/>
      <c r="GLQ3223" s="132"/>
      <c r="GLR3223" s="132"/>
      <c r="GLS3223" s="132"/>
      <c r="GLT3223" s="132"/>
      <c r="GLU3223" s="132"/>
      <c r="GLV3223" s="132"/>
      <c r="GLW3223" s="132"/>
      <c r="GLX3223" s="132"/>
      <c r="GLY3223" s="132"/>
      <c r="GLZ3223" s="132"/>
      <c r="GMA3223" s="132"/>
      <c r="GMB3223" s="132"/>
      <c r="GMC3223" s="132"/>
      <c r="GMD3223" s="132"/>
      <c r="GME3223" s="132"/>
      <c r="GMF3223" s="132"/>
      <c r="GMG3223" s="132"/>
      <c r="GMH3223" s="132"/>
      <c r="GMI3223" s="132"/>
      <c r="GMJ3223" s="132"/>
      <c r="GMK3223" s="132"/>
      <c r="GML3223" s="132"/>
      <c r="GMM3223" s="132"/>
      <c r="GMN3223" s="132"/>
      <c r="GMO3223" s="132"/>
      <c r="GMP3223" s="132"/>
      <c r="GMQ3223" s="132"/>
      <c r="GMR3223" s="132"/>
      <c r="GMS3223" s="132"/>
      <c r="GMT3223" s="132"/>
      <c r="GMU3223" s="132"/>
      <c r="GMV3223" s="132"/>
      <c r="GMW3223" s="132"/>
      <c r="GMX3223" s="132"/>
      <c r="GMY3223" s="132"/>
      <c r="GMZ3223" s="132"/>
      <c r="GNA3223" s="132"/>
      <c r="GNB3223" s="132"/>
      <c r="GNC3223" s="132"/>
      <c r="GND3223" s="132"/>
      <c r="GNE3223" s="132"/>
      <c r="GNF3223" s="132"/>
      <c r="GNG3223" s="132"/>
      <c r="GNH3223" s="132"/>
      <c r="GNI3223" s="132"/>
      <c r="GNJ3223" s="132"/>
      <c r="GNK3223" s="132"/>
      <c r="GNL3223" s="132"/>
      <c r="GNM3223" s="132"/>
      <c r="GNN3223" s="132"/>
      <c r="GNO3223" s="132"/>
      <c r="GNP3223" s="132"/>
      <c r="GNQ3223" s="132"/>
      <c r="GNR3223" s="132"/>
      <c r="GNS3223" s="132"/>
      <c r="GNT3223" s="132"/>
      <c r="GNU3223" s="132"/>
      <c r="GNV3223" s="132"/>
      <c r="GNW3223" s="132"/>
      <c r="GNX3223" s="132"/>
      <c r="GNY3223" s="132"/>
      <c r="GNZ3223" s="132"/>
      <c r="GOA3223" s="132"/>
      <c r="GOB3223" s="132"/>
      <c r="GOC3223" s="132"/>
      <c r="GOD3223" s="132"/>
      <c r="GOE3223" s="132"/>
      <c r="GOF3223" s="132"/>
      <c r="GOG3223" s="132"/>
      <c r="GOH3223" s="132"/>
      <c r="GOI3223" s="132"/>
      <c r="GOJ3223" s="132"/>
      <c r="GOK3223" s="132"/>
      <c r="GOL3223" s="132"/>
      <c r="GOM3223" s="132"/>
      <c r="GON3223" s="132"/>
      <c r="GOO3223" s="132"/>
      <c r="GOP3223" s="132"/>
      <c r="GOQ3223" s="132"/>
      <c r="GOR3223" s="132"/>
      <c r="GOS3223" s="132"/>
      <c r="GOT3223" s="132"/>
      <c r="GOU3223" s="132"/>
      <c r="GOV3223" s="132"/>
      <c r="GOW3223" s="132"/>
      <c r="GOX3223" s="132"/>
      <c r="GOY3223" s="132"/>
      <c r="GOZ3223" s="132"/>
      <c r="GPA3223" s="132"/>
      <c r="GPB3223" s="132"/>
      <c r="GPC3223" s="132"/>
      <c r="GPD3223" s="132"/>
      <c r="GPE3223" s="132"/>
      <c r="GPF3223" s="132"/>
      <c r="GPG3223" s="132"/>
      <c r="GPH3223" s="132"/>
      <c r="GPI3223" s="132"/>
      <c r="GPJ3223" s="132"/>
      <c r="GPK3223" s="132"/>
      <c r="GPL3223" s="132"/>
      <c r="GPM3223" s="132"/>
      <c r="GPN3223" s="132"/>
      <c r="GPO3223" s="132"/>
      <c r="GPP3223" s="132"/>
      <c r="GPQ3223" s="132"/>
      <c r="GPR3223" s="132"/>
      <c r="GPS3223" s="132"/>
      <c r="GPT3223" s="132"/>
      <c r="GPU3223" s="132"/>
      <c r="GPV3223" s="132"/>
      <c r="GPW3223" s="132"/>
      <c r="GPX3223" s="132"/>
      <c r="GPY3223" s="132"/>
      <c r="GPZ3223" s="132"/>
      <c r="GQA3223" s="132"/>
      <c r="GQB3223" s="132"/>
      <c r="GQC3223" s="132"/>
      <c r="GQD3223" s="132"/>
      <c r="GQE3223" s="132"/>
      <c r="GQF3223" s="132"/>
      <c r="GQG3223" s="132"/>
      <c r="GQH3223" s="132"/>
      <c r="GQI3223" s="132"/>
      <c r="GQJ3223" s="132"/>
      <c r="GQK3223" s="132"/>
      <c r="GQL3223" s="132"/>
      <c r="GQM3223" s="132"/>
      <c r="GQN3223" s="132"/>
      <c r="GQO3223" s="132"/>
      <c r="GQP3223" s="132"/>
      <c r="GQQ3223" s="132"/>
      <c r="GQR3223" s="132"/>
      <c r="GQS3223" s="132"/>
      <c r="GQT3223" s="132"/>
      <c r="GQU3223" s="132"/>
      <c r="GQV3223" s="132"/>
      <c r="GQW3223" s="132"/>
      <c r="GQX3223" s="132"/>
      <c r="GQY3223" s="132"/>
      <c r="GQZ3223" s="132"/>
      <c r="GRA3223" s="132"/>
      <c r="GRB3223" s="132"/>
      <c r="GRC3223" s="132"/>
      <c r="GRD3223" s="132"/>
      <c r="GRE3223" s="132"/>
      <c r="GRF3223" s="132"/>
      <c r="GRG3223" s="132"/>
      <c r="GRH3223" s="132"/>
      <c r="GRI3223" s="132"/>
      <c r="GRJ3223" s="132"/>
      <c r="GRK3223" s="132"/>
      <c r="GRL3223" s="132"/>
      <c r="GRM3223" s="132"/>
      <c r="GRN3223" s="132"/>
      <c r="GRO3223" s="132"/>
      <c r="GRP3223" s="132"/>
      <c r="GRQ3223" s="132"/>
      <c r="GRR3223" s="132"/>
      <c r="GRS3223" s="132"/>
      <c r="GRT3223" s="132"/>
      <c r="GRU3223" s="132"/>
      <c r="GRV3223" s="132"/>
      <c r="GRW3223" s="132"/>
      <c r="GRX3223" s="132"/>
      <c r="GRY3223" s="132"/>
      <c r="GRZ3223" s="132"/>
      <c r="GSA3223" s="132"/>
      <c r="GSB3223" s="132"/>
      <c r="GSC3223" s="132"/>
      <c r="GSD3223" s="132"/>
      <c r="GSE3223" s="132"/>
      <c r="GSF3223" s="132"/>
      <c r="GSG3223" s="132"/>
      <c r="GSH3223" s="132"/>
      <c r="GSI3223" s="132"/>
      <c r="GSJ3223" s="132"/>
      <c r="GSK3223" s="132"/>
      <c r="GSL3223" s="132"/>
      <c r="GSM3223" s="132"/>
      <c r="GSN3223" s="132"/>
      <c r="GSO3223" s="132"/>
      <c r="GSP3223" s="132"/>
      <c r="GSQ3223" s="132"/>
      <c r="GSR3223" s="132"/>
      <c r="GSS3223" s="132"/>
      <c r="GST3223" s="132"/>
      <c r="GSU3223" s="132"/>
      <c r="GSV3223" s="132"/>
      <c r="GSW3223" s="132"/>
      <c r="GSX3223" s="132"/>
      <c r="GSY3223" s="132"/>
      <c r="GSZ3223" s="132"/>
      <c r="GTA3223" s="132"/>
      <c r="GTB3223" s="132"/>
      <c r="GTC3223" s="132"/>
      <c r="GTD3223" s="132"/>
      <c r="GTE3223" s="132"/>
      <c r="GTF3223" s="132"/>
      <c r="GTG3223" s="132"/>
      <c r="GTH3223" s="132"/>
      <c r="GTI3223" s="132"/>
      <c r="GTJ3223" s="132"/>
      <c r="GTK3223" s="132"/>
      <c r="GTL3223" s="132"/>
      <c r="GTM3223" s="132"/>
      <c r="GTN3223" s="132"/>
      <c r="GTO3223" s="132"/>
      <c r="GTP3223" s="132"/>
      <c r="GTQ3223" s="132"/>
      <c r="GTR3223" s="132"/>
      <c r="GTS3223" s="132"/>
      <c r="GTT3223" s="132"/>
      <c r="GTU3223" s="132"/>
      <c r="GTV3223" s="132"/>
      <c r="GTW3223" s="132"/>
      <c r="GTX3223" s="132"/>
      <c r="GTY3223" s="132"/>
      <c r="GTZ3223" s="132"/>
      <c r="GUA3223" s="132"/>
      <c r="GUB3223" s="132"/>
      <c r="GUC3223" s="132"/>
      <c r="GUD3223" s="132"/>
      <c r="GUE3223" s="132"/>
      <c r="GUF3223" s="132"/>
      <c r="GUG3223" s="132"/>
      <c r="GUH3223" s="132"/>
      <c r="GUI3223" s="132"/>
      <c r="GUJ3223" s="132"/>
      <c r="GUK3223" s="132"/>
      <c r="GUL3223" s="132"/>
      <c r="GUM3223" s="132"/>
      <c r="GUN3223" s="132"/>
      <c r="GUO3223" s="132"/>
      <c r="GUP3223" s="132"/>
      <c r="GUQ3223" s="132"/>
      <c r="GUR3223" s="132"/>
      <c r="GUS3223" s="132"/>
      <c r="GUT3223" s="132"/>
      <c r="GUU3223" s="132"/>
      <c r="GUV3223" s="132"/>
      <c r="GUW3223" s="132"/>
      <c r="GUX3223" s="132"/>
      <c r="GUY3223" s="132"/>
      <c r="GUZ3223" s="132"/>
      <c r="GVA3223" s="132"/>
      <c r="GVB3223" s="132"/>
      <c r="GVC3223" s="132"/>
      <c r="GVD3223" s="132"/>
      <c r="GVE3223" s="132"/>
      <c r="GVF3223" s="132"/>
      <c r="GVG3223" s="132"/>
      <c r="GVH3223" s="132"/>
      <c r="GVI3223" s="132"/>
      <c r="GVJ3223" s="132"/>
      <c r="GVK3223" s="132"/>
      <c r="GVL3223" s="132"/>
      <c r="GVM3223" s="132"/>
      <c r="GVN3223" s="132"/>
      <c r="GVO3223" s="132"/>
      <c r="GVP3223" s="132"/>
      <c r="GVQ3223" s="132"/>
      <c r="GVR3223" s="132"/>
      <c r="GVS3223" s="132"/>
      <c r="GVT3223" s="132"/>
      <c r="GVU3223" s="132"/>
      <c r="GVV3223" s="132"/>
      <c r="GVW3223" s="132"/>
      <c r="GVX3223" s="132"/>
      <c r="GVY3223" s="132"/>
      <c r="GVZ3223" s="132"/>
      <c r="GWA3223" s="132"/>
      <c r="GWB3223" s="132"/>
      <c r="GWC3223" s="132"/>
      <c r="GWD3223" s="132"/>
      <c r="GWE3223" s="132"/>
      <c r="GWF3223" s="132"/>
      <c r="GWG3223" s="132"/>
      <c r="GWH3223" s="132"/>
      <c r="GWI3223" s="132"/>
      <c r="GWJ3223" s="132"/>
      <c r="GWK3223" s="132"/>
      <c r="GWL3223" s="132"/>
      <c r="GWM3223" s="132"/>
      <c r="GWN3223" s="132"/>
      <c r="GWO3223" s="132"/>
      <c r="GWP3223" s="132"/>
      <c r="GWQ3223" s="132"/>
      <c r="GWR3223" s="132"/>
      <c r="GWS3223" s="132"/>
      <c r="GWT3223" s="132"/>
      <c r="GWU3223" s="132"/>
      <c r="GWV3223" s="132"/>
      <c r="GWW3223" s="132"/>
      <c r="GWX3223" s="132"/>
      <c r="GWY3223" s="132"/>
      <c r="GWZ3223" s="132"/>
      <c r="GXA3223" s="132"/>
      <c r="GXB3223" s="132"/>
      <c r="GXC3223" s="132"/>
      <c r="GXD3223" s="132"/>
      <c r="GXE3223" s="132"/>
      <c r="GXF3223" s="132"/>
      <c r="GXG3223" s="132"/>
      <c r="GXH3223" s="132"/>
      <c r="GXI3223" s="132"/>
      <c r="GXJ3223" s="132"/>
      <c r="GXK3223" s="132"/>
      <c r="GXL3223" s="132"/>
      <c r="GXM3223" s="132"/>
      <c r="GXN3223" s="132"/>
      <c r="GXO3223" s="132"/>
      <c r="GXP3223" s="132"/>
      <c r="GXQ3223" s="132"/>
      <c r="GXR3223" s="132"/>
      <c r="GXS3223" s="132"/>
      <c r="GXT3223" s="132"/>
      <c r="GXU3223" s="132"/>
      <c r="GXV3223" s="132"/>
      <c r="GXW3223" s="132"/>
      <c r="GXX3223" s="132"/>
      <c r="GXY3223" s="132"/>
      <c r="GXZ3223" s="132"/>
      <c r="GYA3223" s="132"/>
      <c r="GYB3223" s="132"/>
      <c r="GYC3223" s="132"/>
      <c r="GYD3223" s="132"/>
      <c r="GYE3223" s="132"/>
      <c r="GYF3223" s="132"/>
      <c r="GYG3223" s="132"/>
      <c r="GYH3223" s="132"/>
      <c r="GYI3223" s="132"/>
      <c r="GYJ3223" s="132"/>
      <c r="GYK3223" s="132"/>
      <c r="GYL3223" s="132"/>
      <c r="GYM3223" s="132"/>
      <c r="GYN3223" s="132"/>
      <c r="GYO3223" s="132"/>
      <c r="GYP3223" s="132"/>
      <c r="GYQ3223" s="132"/>
      <c r="GYR3223" s="132"/>
      <c r="GYS3223" s="132"/>
      <c r="GYT3223" s="132"/>
      <c r="GYU3223" s="132"/>
      <c r="GYV3223" s="132"/>
      <c r="GYW3223" s="132"/>
      <c r="GYX3223" s="132"/>
      <c r="GYY3223" s="132"/>
      <c r="GYZ3223" s="132"/>
      <c r="GZA3223" s="132"/>
      <c r="GZB3223" s="132"/>
      <c r="GZC3223" s="132"/>
      <c r="GZD3223" s="132"/>
      <c r="GZE3223" s="132"/>
      <c r="GZF3223" s="132"/>
      <c r="GZG3223" s="132"/>
      <c r="GZH3223" s="132"/>
      <c r="GZI3223" s="132"/>
      <c r="GZJ3223" s="132"/>
      <c r="GZK3223" s="132"/>
      <c r="GZL3223" s="132"/>
      <c r="GZM3223" s="132"/>
      <c r="GZN3223" s="132"/>
      <c r="GZO3223" s="132"/>
      <c r="GZP3223" s="132"/>
      <c r="GZQ3223" s="132"/>
      <c r="GZR3223" s="132"/>
      <c r="GZS3223" s="132"/>
      <c r="GZT3223" s="132"/>
      <c r="GZU3223" s="132"/>
      <c r="GZV3223" s="132"/>
      <c r="GZW3223" s="132"/>
      <c r="GZX3223" s="132"/>
      <c r="GZY3223" s="132"/>
      <c r="GZZ3223" s="132"/>
      <c r="HAA3223" s="132"/>
      <c r="HAB3223" s="132"/>
      <c r="HAC3223" s="132"/>
      <c r="HAD3223" s="132"/>
      <c r="HAE3223" s="132"/>
      <c r="HAF3223" s="132"/>
      <c r="HAG3223" s="132"/>
      <c r="HAH3223" s="132"/>
      <c r="HAI3223" s="132"/>
      <c r="HAJ3223" s="132"/>
      <c r="HAK3223" s="132"/>
      <c r="HAL3223" s="132"/>
      <c r="HAM3223" s="132"/>
      <c r="HAN3223" s="132"/>
      <c r="HAO3223" s="132"/>
      <c r="HAP3223" s="132"/>
      <c r="HAQ3223" s="132"/>
      <c r="HAR3223" s="132"/>
      <c r="HAS3223" s="132"/>
      <c r="HAT3223" s="132"/>
      <c r="HAU3223" s="132"/>
      <c r="HAV3223" s="132"/>
      <c r="HAW3223" s="132"/>
      <c r="HAX3223" s="132"/>
      <c r="HAY3223" s="132"/>
      <c r="HAZ3223" s="132"/>
      <c r="HBA3223" s="132"/>
      <c r="HBB3223" s="132"/>
      <c r="HBC3223" s="132"/>
      <c r="HBD3223" s="132"/>
      <c r="HBE3223" s="132"/>
      <c r="HBF3223" s="132"/>
      <c r="HBG3223" s="132"/>
      <c r="HBH3223" s="132"/>
      <c r="HBI3223" s="132"/>
      <c r="HBJ3223" s="132"/>
      <c r="HBK3223" s="132"/>
      <c r="HBL3223" s="132"/>
      <c r="HBM3223" s="132"/>
      <c r="HBN3223" s="132"/>
      <c r="HBO3223" s="132"/>
      <c r="HBP3223" s="132"/>
      <c r="HBQ3223" s="132"/>
      <c r="HBR3223" s="132"/>
      <c r="HBS3223" s="132"/>
      <c r="HBT3223" s="132"/>
      <c r="HBU3223" s="132"/>
      <c r="HBV3223" s="132"/>
      <c r="HBW3223" s="132"/>
      <c r="HBX3223" s="132"/>
      <c r="HBY3223" s="132"/>
      <c r="HBZ3223" s="132"/>
      <c r="HCA3223" s="132"/>
      <c r="HCB3223" s="132"/>
      <c r="HCC3223" s="132"/>
      <c r="HCD3223" s="132"/>
      <c r="HCE3223" s="132"/>
      <c r="HCF3223" s="132"/>
      <c r="HCG3223" s="132"/>
      <c r="HCH3223" s="132"/>
      <c r="HCI3223" s="132"/>
      <c r="HCJ3223" s="132"/>
      <c r="HCK3223" s="132"/>
      <c r="HCL3223" s="132"/>
      <c r="HCM3223" s="132"/>
      <c r="HCN3223" s="132"/>
      <c r="HCO3223" s="132"/>
      <c r="HCP3223" s="132"/>
      <c r="HCQ3223" s="132"/>
      <c r="HCR3223" s="132"/>
      <c r="HCS3223" s="132"/>
      <c r="HCT3223" s="132"/>
      <c r="HCU3223" s="132"/>
      <c r="HCV3223" s="132"/>
      <c r="HCW3223" s="132"/>
      <c r="HCX3223" s="132"/>
      <c r="HCY3223" s="132"/>
      <c r="HCZ3223" s="132"/>
      <c r="HDA3223" s="132"/>
      <c r="HDB3223" s="132"/>
      <c r="HDC3223" s="132"/>
      <c r="HDD3223" s="132"/>
      <c r="HDE3223" s="132"/>
      <c r="HDF3223" s="132"/>
      <c r="HDG3223" s="132"/>
      <c r="HDH3223" s="132"/>
      <c r="HDI3223" s="132"/>
      <c r="HDJ3223" s="132"/>
      <c r="HDK3223" s="132"/>
      <c r="HDL3223" s="132"/>
      <c r="HDM3223" s="132"/>
      <c r="HDN3223" s="132"/>
      <c r="HDO3223" s="132"/>
      <c r="HDP3223" s="132"/>
      <c r="HDQ3223" s="132"/>
      <c r="HDR3223" s="132"/>
      <c r="HDS3223" s="132"/>
      <c r="HDT3223" s="132"/>
      <c r="HDU3223" s="132"/>
      <c r="HDV3223" s="132"/>
      <c r="HDW3223" s="132"/>
      <c r="HDX3223" s="132"/>
      <c r="HDY3223" s="132"/>
      <c r="HDZ3223" s="132"/>
      <c r="HEA3223" s="132"/>
      <c r="HEB3223" s="132"/>
      <c r="HEC3223" s="132"/>
      <c r="HED3223" s="132"/>
      <c r="HEE3223" s="132"/>
      <c r="HEF3223" s="132"/>
      <c r="HEG3223" s="132"/>
      <c r="HEH3223" s="132"/>
      <c r="HEI3223" s="132"/>
      <c r="HEJ3223" s="132"/>
      <c r="HEK3223" s="132"/>
      <c r="HEL3223" s="132"/>
      <c r="HEM3223" s="132"/>
      <c r="HEN3223" s="132"/>
      <c r="HEO3223" s="132"/>
      <c r="HEP3223" s="132"/>
      <c r="HEQ3223" s="132"/>
      <c r="HER3223" s="132"/>
      <c r="HES3223" s="132"/>
      <c r="HET3223" s="132"/>
      <c r="HEU3223" s="132"/>
      <c r="HEV3223" s="132"/>
      <c r="HEW3223" s="132"/>
      <c r="HEX3223" s="132"/>
      <c r="HEY3223" s="132"/>
      <c r="HEZ3223" s="132"/>
      <c r="HFA3223" s="132"/>
      <c r="HFB3223" s="132"/>
      <c r="HFC3223" s="132"/>
      <c r="HFD3223" s="132"/>
      <c r="HFE3223" s="132"/>
      <c r="HFF3223" s="132"/>
      <c r="HFG3223" s="132"/>
      <c r="HFH3223" s="132"/>
      <c r="HFI3223" s="132"/>
      <c r="HFJ3223" s="132"/>
      <c r="HFK3223" s="132"/>
      <c r="HFL3223" s="132"/>
      <c r="HFM3223" s="132"/>
      <c r="HFN3223" s="132"/>
      <c r="HFO3223" s="132"/>
      <c r="HFP3223" s="132"/>
      <c r="HFQ3223" s="132"/>
      <c r="HFR3223" s="132"/>
      <c r="HFS3223" s="132"/>
      <c r="HFT3223" s="132"/>
      <c r="HFU3223" s="132"/>
      <c r="HFV3223" s="132"/>
      <c r="HFW3223" s="132"/>
      <c r="HFX3223" s="132"/>
      <c r="HFY3223" s="132"/>
      <c r="HFZ3223" s="132"/>
      <c r="HGA3223" s="132"/>
      <c r="HGB3223" s="132"/>
      <c r="HGC3223" s="132"/>
      <c r="HGD3223" s="132"/>
      <c r="HGE3223" s="132"/>
      <c r="HGF3223" s="132"/>
      <c r="HGG3223" s="132"/>
      <c r="HGH3223" s="132"/>
      <c r="HGI3223" s="132"/>
      <c r="HGJ3223" s="132"/>
      <c r="HGK3223" s="132"/>
      <c r="HGL3223" s="132"/>
      <c r="HGM3223" s="132"/>
      <c r="HGN3223" s="132"/>
      <c r="HGO3223" s="132"/>
      <c r="HGP3223" s="132"/>
      <c r="HGQ3223" s="132"/>
      <c r="HGR3223" s="132"/>
      <c r="HGS3223" s="132"/>
      <c r="HGT3223" s="132"/>
      <c r="HGU3223" s="132"/>
      <c r="HGV3223" s="132"/>
      <c r="HGW3223" s="132"/>
      <c r="HGX3223" s="132"/>
      <c r="HGY3223" s="132"/>
      <c r="HGZ3223" s="132"/>
      <c r="HHA3223" s="132"/>
      <c r="HHB3223" s="132"/>
      <c r="HHC3223" s="132"/>
      <c r="HHD3223" s="132"/>
      <c r="HHE3223" s="132"/>
      <c r="HHF3223" s="132"/>
      <c r="HHG3223" s="132"/>
      <c r="HHH3223" s="132"/>
      <c r="HHI3223" s="132"/>
      <c r="HHJ3223" s="132"/>
      <c r="HHK3223" s="132"/>
      <c r="HHL3223" s="132"/>
      <c r="HHM3223" s="132"/>
      <c r="HHN3223" s="132"/>
      <c r="HHO3223" s="132"/>
      <c r="HHP3223" s="132"/>
      <c r="HHQ3223" s="132"/>
      <c r="HHR3223" s="132"/>
      <c r="HHS3223" s="132"/>
      <c r="HHT3223" s="132"/>
      <c r="HHU3223" s="132"/>
      <c r="HHV3223" s="132"/>
      <c r="HHW3223" s="132"/>
      <c r="HHX3223" s="132"/>
      <c r="HHY3223" s="132"/>
      <c r="HHZ3223" s="132"/>
      <c r="HIA3223" s="132"/>
      <c r="HIB3223" s="132"/>
      <c r="HIC3223" s="132"/>
      <c r="HID3223" s="132"/>
      <c r="HIE3223" s="132"/>
      <c r="HIF3223" s="132"/>
      <c r="HIG3223" s="132"/>
      <c r="HIH3223" s="132"/>
      <c r="HII3223" s="132"/>
      <c r="HIJ3223" s="132"/>
      <c r="HIK3223" s="132"/>
      <c r="HIL3223" s="132"/>
      <c r="HIM3223" s="132"/>
      <c r="HIN3223" s="132"/>
      <c r="HIO3223" s="132"/>
      <c r="HIP3223" s="132"/>
      <c r="HIQ3223" s="132"/>
      <c r="HIR3223" s="132"/>
      <c r="HIS3223" s="132"/>
      <c r="HIT3223" s="132"/>
      <c r="HIU3223" s="132"/>
      <c r="HIV3223" s="132"/>
      <c r="HIW3223" s="132"/>
      <c r="HIX3223" s="132"/>
      <c r="HIY3223" s="132"/>
      <c r="HIZ3223" s="132"/>
      <c r="HJA3223" s="132"/>
      <c r="HJB3223" s="132"/>
      <c r="HJC3223" s="132"/>
      <c r="HJD3223" s="132"/>
      <c r="HJE3223" s="132"/>
      <c r="HJF3223" s="132"/>
      <c r="HJG3223" s="132"/>
      <c r="HJH3223" s="132"/>
      <c r="HJI3223" s="132"/>
      <c r="HJJ3223" s="132"/>
      <c r="HJK3223" s="132"/>
      <c r="HJL3223" s="132"/>
      <c r="HJM3223" s="132"/>
      <c r="HJN3223" s="132"/>
      <c r="HJO3223" s="132"/>
      <c r="HJP3223" s="132"/>
      <c r="HJQ3223" s="132"/>
      <c r="HJR3223" s="132"/>
      <c r="HJS3223" s="132"/>
      <c r="HJT3223" s="132"/>
      <c r="HJU3223" s="132"/>
      <c r="HJV3223" s="132"/>
      <c r="HJW3223" s="132"/>
      <c r="HJX3223" s="132"/>
      <c r="HJY3223" s="132"/>
      <c r="HJZ3223" s="132"/>
      <c r="HKA3223" s="132"/>
      <c r="HKB3223" s="132"/>
      <c r="HKC3223" s="132"/>
      <c r="HKD3223" s="132"/>
      <c r="HKE3223" s="132"/>
      <c r="HKF3223" s="132"/>
      <c r="HKG3223" s="132"/>
      <c r="HKH3223" s="132"/>
      <c r="HKI3223" s="132"/>
      <c r="HKJ3223" s="132"/>
      <c r="HKK3223" s="132"/>
      <c r="HKL3223" s="132"/>
      <c r="HKM3223" s="132"/>
      <c r="HKN3223" s="132"/>
      <c r="HKO3223" s="132"/>
      <c r="HKP3223" s="132"/>
      <c r="HKQ3223" s="132"/>
      <c r="HKR3223" s="132"/>
      <c r="HKS3223" s="132"/>
      <c r="HKT3223" s="132"/>
      <c r="HKU3223" s="132"/>
      <c r="HKV3223" s="132"/>
      <c r="HKW3223" s="132"/>
      <c r="HKX3223" s="132"/>
      <c r="HKY3223" s="132"/>
      <c r="HKZ3223" s="132"/>
      <c r="HLA3223" s="132"/>
      <c r="HLB3223" s="132"/>
      <c r="HLC3223" s="132"/>
      <c r="HLD3223" s="132"/>
      <c r="HLE3223" s="132"/>
      <c r="HLF3223" s="132"/>
      <c r="HLG3223" s="132"/>
      <c r="HLH3223" s="132"/>
      <c r="HLI3223" s="132"/>
      <c r="HLJ3223" s="132"/>
      <c r="HLK3223" s="132"/>
      <c r="HLL3223" s="132"/>
      <c r="HLM3223" s="132"/>
      <c r="HLN3223" s="132"/>
      <c r="HLO3223" s="132"/>
      <c r="HLP3223" s="132"/>
      <c r="HLQ3223" s="132"/>
      <c r="HLR3223" s="132"/>
      <c r="HLS3223" s="132"/>
      <c r="HLT3223" s="132"/>
      <c r="HLU3223" s="132"/>
      <c r="HLV3223" s="132"/>
      <c r="HLW3223" s="132"/>
      <c r="HLX3223" s="132"/>
      <c r="HLY3223" s="132"/>
      <c r="HLZ3223" s="132"/>
      <c r="HMA3223" s="132"/>
      <c r="HMB3223" s="132"/>
      <c r="HMC3223" s="132"/>
      <c r="HMD3223" s="132"/>
      <c r="HME3223" s="132"/>
      <c r="HMF3223" s="132"/>
      <c r="HMG3223" s="132"/>
      <c r="HMH3223" s="132"/>
      <c r="HMI3223" s="132"/>
      <c r="HMJ3223" s="132"/>
      <c r="HMK3223" s="132"/>
      <c r="HML3223" s="132"/>
      <c r="HMM3223" s="132"/>
      <c r="HMN3223" s="132"/>
      <c r="HMO3223" s="132"/>
      <c r="HMP3223" s="132"/>
      <c r="HMQ3223" s="132"/>
      <c r="HMR3223" s="132"/>
      <c r="HMS3223" s="132"/>
      <c r="HMT3223" s="132"/>
      <c r="HMU3223" s="132"/>
      <c r="HMV3223" s="132"/>
      <c r="HMW3223" s="132"/>
      <c r="HMX3223" s="132"/>
      <c r="HMY3223" s="132"/>
      <c r="HMZ3223" s="132"/>
      <c r="HNA3223" s="132"/>
      <c r="HNB3223" s="132"/>
      <c r="HNC3223" s="132"/>
      <c r="HND3223" s="132"/>
      <c r="HNE3223" s="132"/>
      <c r="HNF3223" s="132"/>
      <c r="HNG3223" s="132"/>
      <c r="HNH3223" s="132"/>
      <c r="HNI3223" s="132"/>
      <c r="HNJ3223" s="132"/>
      <c r="HNK3223" s="132"/>
      <c r="HNL3223" s="132"/>
      <c r="HNM3223" s="132"/>
      <c r="HNN3223" s="132"/>
      <c r="HNO3223" s="132"/>
      <c r="HNP3223" s="132"/>
      <c r="HNQ3223" s="132"/>
      <c r="HNR3223" s="132"/>
      <c r="HNS3223" s="132"/>
      <c r="HNT3223" s="132"/>
      <c r="HNU3223" s="132"/>
      <c r="HNV3223" s="132"/>
      <c r="HNW3223" s="132"/>
      <c r="HNX3223" s="132"/>
      <c r="HNY3223" s="132"/>
      <c r="HNZ3223" s="132"/>
      <c r="HOA3223" s="132"/>
      <c r="HOB3223" s="132"/>
      <c r="HOC3223" s="132"/>
      <c r="HOD3223" s="132"/>
      <c r="HOE3223" s="132"/>
      <c r="HOF3223" s="132"/>
      <c r="HOG3223" s="132"/>
      <c r="HOH3223" s="132"/>
      <c r="HOI3223" s="132"/>
      <c r="HOJ3223" s="132"/>
      <c r="HOK3223" s="132"/>
      <c r="HOL3223" s="132"/>
      <c r="HOM3223" s="132"/>
      <c r="HON3223" s="132"/>
      <c r="HOO3223" s="132"/>
      <c r="HOP3223" s="132"/>
      <c r="HOQ3223" s="132"/>
      <c r="HOR3223" s="132"/>
      <c r="HOS3223" s="132"/>
      <c r="HOT3223" s="132"/>
      <c r="HOU3223" s="132"/>
      <c r="HOV3223" s="132"/>
      <c r="HOW3223" s="132"/>
      <c r="HOX3223" s="132"/>
      <c r="HOY3223" s="132"/>
      <c r="HOZ3223" s="132"/>
      <c r="HPA3223" s="132"/>
      <c r="HPB3223" s="132"/>
      <c r="HPC3223" s="132"/>
      <c r="HPD3223" s="132"/>
      <c r="HPE3223" s="132"/>
      <c r="HPF3223" s="132"/>
      <c r="HPG3223" s="132"/>
      <c r="HPH3223" s="132"/>
      <c r="HPI3223" s="132"/>
      <c r="HPJ3223" s="132"/>
      <c r="HPK3223" s="132"/>
      <c r="HPL3223" s="132"/>
      <c r="HPM3223" s="132"/>
      <c r="HPN3223" s="132"/>
      <c r="HPO3223" s="132"/>
      <c r="HPP3223" s="132"/>
      <c r="HPQ3223" s="132"/>
      <c r="HPR3223" s="132"/>
      <c r="HPS3223" s="132"/>
      <c r="HPT3223" s="132"/>
      <c r="HPU3223" s="132"/>
      <c r="HPV3223" s="132"/>
      <c r="HPW3223" s="132"/>
      <c r="HPX3223" s="132"/>
      <c r="HPY3223" s="132"/>
      <c r="HPZ3223" s="132"/>
      <c r="HQA3223" s="132"/>
      <c r="HQB3223" s="132"/>
      <c r="HQC3223" s="132"/>
      <c r="HQD3223" s="132"/>
      <c r="HQE3223" s="132"/>
      <c r="HQF3223" s="132"/>
      <c r="HQG3223" s="132"/>
      <c r="HQH3223" s="132"/>
      <c r="HQI3223" s="132"/>
      <c r="HQJ3223" s="132"/>
      <c r="HQK3223" s="132"/>
      <c r="HQL3223" s="132"/>
      <c r="HQM3223" s="132"/>
      <c r="HQN3223" s="132"/>
      <c r="HQO3223" s="132"/>
      <c r="HQP3223" s="132"/>
      <c r="HQQ3223" s="132"/>
      <c r="HQR3223" s="132"/>
      <c r="HQS3223" s="132"/>
      <c r="HQT3223" s="132"/>
      <c r="HQU3223" s="132"/>
      <c r="HQV3223" s="132"/>
      <c r="HQW3223" s="132"/>
      <c r="HQX3223" s="132"/>
      <c r="HQY3223" s="132"/>
      <c r="HQZ3223" s="132"/>
      <c r="HRA3223" s="132"/>
      <c r="HRB3223" s="132"/>
      <c r="HRC3223" s="132"/>
      <c r="HRD3223" s="132"/>
      <c r="HRE3223" s="132"/>
      <c r="HRF3223" s="132"/>
      <c r="HRG3223" s="132"/>
      <c r="HRH3223" s="132"/>
      <c r="HRI3223" s="132"/>
      <c r="HRJ3223" s="132"/>
      <c r="HRK3223" s="132"/>
      <c r="HRL3223" s="132"/>
      <c r="HRM3223" s="132"/>
      <c r="HRN3223" s="132"/>
      <c r="HRO3223" s="132"/>
      <c r="HRP3223" s="132"/>
      <c r="HRQ3223" s="132"/>
      <c r="HRR3223" s="132"/>
      <c r="HRS3223" s="132"/>
      <c r="HRT3223" s="132"/>
      <c r="HRU3223" s="132"/>
      <c r="HRV3223" s="132"/>
      <c r="HRW3223" s="132"/>
      <c r="HRX3223" s="132"/>
      <c r="HRY3223" s="132"/>
      <c r="HRZ3223" s="132"/>
      <c r="HSA3223" s="132"/>
      <c r="HSB3223" s="132"/>
      <c r="HSC3223" s="132"/>
      <c r="HSD3223" s="132"/>
      <c r="HSE3223" s="132"/>
      <c r="HSF3223" s="132"/>
      <c r="HSG3223" s="132"/>
      <c r="HSH3223" s="132"/>
      <c r="HSI3223" s="132"/>
      <c r="HSJ3223" s="132"/>
      <c r="HSK3223" s="132"/>
      <c r="HSL3223" s="132"/>
      <c r="HSM3223" s="132"/>
      <c r="HSN3223" s="132"/>
      <c r="HSO3223" s="132"/>
      <c r="HSP3223" s="132"/>
      <c r="HSQ3223" s="132"/>
      <c r="HSR3223" s="132"/>
      <c r="HSS3223" s="132"/>
      <c r="HST3223" s="132"/>
      <c r="HSU3223" s="132"/>
      <c r="HSV3223" s="132"/>
      <c r="HSW3223" s="132"/>
      <c r="HSX3223" s="132"/>
      <c r="HSY3223" s="132"/>
      <c r="HSZ3223" s="132"/>
      <c r="HTA3223" s="132"/>
      <c r="HTB3223" s="132"/>
      <c r="HTC3223" s="132"/>
      <c r="HTD3223" s="132"/>
      <c r="HTE3223" s="132"/>
      <c r="HTF3223" s="132"/>
      <c r="HTG3223" s="132"/>
      <c r="HTH3223" s="132"/>
      <c r="HTI3223" s="132"/>
      <c r="HTJ3223" s="132"/>
      <c r="HTK3223" s="132"/>
      <c r="HTL3223" s="132"/>
      <c r="HTM3223" s="132"/>
      <c r="HTN3223" s="132"/>
      <c r="HTO3223" s="132"/>
      <c r="HTP3223" s="132"/>
      <c r="HTQ3223" s="132"/>
      <c r="HTR3223" s="132"/>
      <c r="HTS3223" s="132"/>
      <c r="HTT3223" s="132"/>
      <c r="HTU3223" s="132"/>
      <c r="HTV3223" s="132"/>
      <c r="HTW3223" s="132"/>
      <c r="HTX3223" s="132"/>
      <c r="HTY3223" s="132"/>
      <c r="HTZ3223" s="132"/>
      <c r="HUA3223" s="132"/>
      <c r="HUB3223" s="132"/>
      <c r="HUC3223" s="132"/>
      <c r="HUD3223" s="132"/>
      <c r="HUE3223" s="132"/>
      <c r="HUF3223" s="132"/>
      <c r="HUG3223" s="132"/>
      <c r="HUH3223" s="132"/>
      <c r="HUI3223" s="132"/>
      <c r="HUJ3223" s="132"/>
      <c r="HUK3223" s="132"/>
      <c r="HUL3223" s="132"/>
      <c r="HUM3223" s="132"/>
      <c r="HUN3223" s="132"/>
      <c r="HUO3223" s="132"/>
      <c r="HUP3223" s="132"/>
      <c r="HUQ3223" s="132"/>
      <c r="HUR3223" s="132"/>
      <c r="HUS3223" s="132"/>
      <c r="HUT3223" s="132"/>
      <c r="HUU3223" s="132"/>
      <c r="HUV3223" s="132"/>
      <c r="HUW3223" s="132"/>
      <c r="HUX3223" s="132"/>
      <c r="HUY3223" s="132"/>
      <c r="HUZ3223" s="132"/>
      <c r="HVA3223" s="132"/>
      <c r="HVB3223" s="132"/>
      <c r="HVC3223" s="132"/>
      <c r="HVD3223" s="132"/>
      <c r="HVE3223" s="132"/>
      <c r="HVF3223" s="132"/>
      <c r="HVG3223" s="132"/>
      <c r="HVH3223" s="132"/>
      <c r="HVI3223" s="132"/>
      <c r="HVJ3223" s="132"/>
      <c r="HVK3223" s="132"/>
      <c r="HVL3223" s="132"/>
      <c r="HVM3223" s="132"/>
      <c r="HVN3223" s="132"/>
      <c r="HVO3223" s="132"/>
      <c r="HVP3223" s="132"/>
      <c r="HVQ3223" s="132"/>
      <c r="HVR3223" s="132"/>
      <c r="HVS3223" s="132"/>
      <c r="HVT3223" s="132"/>
      <c r="HVU3223" s="132"/>
      <c r="HVV3223" s="132"/>
      <c r="HVW3223" s="132"/>
      <c r="HVX3223" s="132"/>
      <c r="HVY3223" s="132"/>
      <c r="HVZ3223" s="132"/>
      <c r="HWA3223" s="132"/>
      <c r="HWB3223" s="132"/>
      <c r="HWC3223" s="132"/>
      <c r="HWD3223" s="132"/>
      <c r="HWE3223" s="132"/>
      <c r="HWF3223" s="132"/>
      <c r="HWG3223" s="132"/>
      <c r="HWH3223" s="132"/>
      <c r="HWI3223" s="132"/>
      <c r="HWJ3223" s="132"/>
      <c r="HWK3223" s="132"/>
      <c r="HWL3223" s="132"/>
      <c r="HWM3223" s="132"/>
      <c r="HWN3223" s="132"/>
      <c r="HWO3223" s="132"/>
      <c r="HWP3223" s="132"/>
      <c r="HWQ3223" s="132"/>
      <c r="HWR3223" s="132"/>
      <c r="HWS3223" s="132"/>
      <c r="HWT3223" s="132"/>
      <c r="HWU3223" s="132"/>
      <c r="HWV3223" s="132"/>
      <c r="HWW3223" s="132"/>
      <c r="HWX3223" s="132"/>
      <c r="HWY3223" s="132"/>
      <c r="HWZ3223" s="132"/>
      <c r="HXA3223" s="132"/>
      <c r="HXB3223" s="132"/>
      <c r="HXC3223" s="132"/>
      <c r="HXD3223" s="132"/>
      <c r="HXE3223" s="132"/>
      <c r="HXF3223" s="132"/>
      <c r="HXG3223" s="132"/>
      <c r="HXH3223" s="132"/>
      <c r="HXI3223" s="132"/>
      <c r="HXJ3223" s="132"/>
      <c r="HXK3223" s="132"/>
      <c r="HXL3223" s="132"/>
      <c r="HXM3223" s="132"/>
      <c r="HXN3223" s="132"/>
      <c r="HXO3223" s="132"/>
      <c r="HXP3223" s="132"/>
      <c r="HXQ3223" s="132"/>
      <c r="HXR3223" s="132"/>
      <c r="HXS3223" s="132"/>
      <c r="HXT3223" s="132"/>
      <c r="HXU3223" s="132"/>
      <c r="HXV3223" s="132"/>
      <c r="HXW3223" s="132"/>
      <c r="HXX3223" s="132"/>
      <c r="HXY3223" s="132"/>
      <c r="HXZ3223" s="132"/>
      <c r="HYA3223" s="132"/>
      <c r="HYB3223" s="132"/>
      <c r="HYC3223" s="132"/>
      <c r="HYD3223" s="132"/>
      <c r="HYE3223" s="132"/>
      <c r="HYF3223" s="132"/>
      <c r="HYG3223" s="132"/>
      <c r="HYH3223" s="132"/>
      <c r="HYI3223" s="132"/>
      <c r="HYJ3223" s="132"/>
      <c r="HYK3223" s="132"/>
      <c r="HYL3223" s="132"/>
      <c r="HYM3223" s="132"/>
      <c r="HYN3223" s="132"/>
      <c r="HYO3223" s="132"/>
      <c r="HYP3223" s="132"/>
      <c r="HYQ3223" s="132"/>
      <c r="HYR3223" s="132"/>
      <c r="HYS3223" s="132"/>
      <c r="HYT3223" s="132"/>
      <c r="HYU3223" s="132"/>
      <c r="HYV3223" s="132"/>
      <c r="HYW3223" s="132"/>
      <c r="HYX3223" s="132"/>
      <c r="HYY3223" s="132"/>
      <c r="HYZ3223" s="132"/>
      <c r="HZA3223" s="132"/>
      <c r="HZB3223" s="132"/>
      <c r="HZC3223" s="132"/>
      <c r="HZD3223" s="132"/>
      <c r="HZE3223" s="132"/>
      <c r="HZF3223" s="132"/>
      <c r="HZG3223" s="132"/>
      <c r="HZH3223" s="132"/>
      <c r="HZI3223" s="132"/>
      <c r="HZJ3223" s="132"/>
      <c r="HZK3223" s="132"/>
      <c r="HZL3223" s="132"/>
      <c r="HZM3223" s="132"/>
      <c r="HZN3223" s="132"/>
      <c r="HZO3223" s="132"/>
      <c r="HZP3223" s="132"/>
      <c r="HZQ3223" s="132"/>
      <c r="HZR3223" s="132"/>
      <c r="HZS3223" s="132"/>
      <c r="HZT3223" s="132"/>
      <c r="HZU3223" s="132"/>
      <c r="HZV3223" s="132"/>
      <c r="HZW3223" s="132"/>
      <c r="HZX3223" s="132"/>
      <c r="HZY3223" s="132"/>
      <c r="HZZ3223" s="132"/>
      <c r="IAA3223" s="132"/>
      <c r="IAB3223" s="132"/>
      <c r="IAC3223" s="132"/>
      <c r="IAD3223" s="132"/>
      <c r="IAE3223" s="132"/>
      <c r="IAF3223" s="132"/>
      <c r="IAG3223" s="132"/>
      <c r="IAH3223" s="132"/>
      <c r="IAI3223" s="132"/>
      <c r="IAJ3223" s="132"/>
      <c r="IAK3223" s="132"/>
      <c r="IAL3223" s="132"/>
      <c r="IAM3223" s="132"/>
      <c r="IAN3223" s="132"/>
      <c r="IAO3223" s="132"/>
      <c r="IAP3223" s="132"/>
      <c r="IAQ3223" s="132"/>
      <c r="IAR3223" s="132"/>
      <c r="IAS3223" s="132"/>
      <c r="IAT3223" s="132"/>
      <c r="IAU3223" s="132"/>
      <c r="IAV3223" s="132"/>
      <c r="IAW3223" s="132"/>
      <c r="IAX3223" s="132"/>
      <c r="IAY3223" s="132"/>
      <c r="IAZ3223" s="132"/>
      <c r="IBA3223" s="132"/>
      <c r="IBB3223" s="132"/>
      <c r="IBC3223" s="132"/>
      <c r="IBD3223" s="132"/>
      <c r="IBE3223" s="132"/>
      <c r="IBF3223" s="132"/>
      <c r="IBG3223" s="132"/>
      <c r="IBH3223" s="132"/>
      <c r="IBI3223" s="132"/>
      <c r="IBJ3223" s="132"/>
      <c r="IBK3223" s="132"/>
      <c r="IBL3223" s="132"/>
      <c r="IBM3223" s="132"/>
      <c r="IBN3223" s="132"/>
      <c r="IBO3223" s="132"/>
      <c r="IBP3223" s="132"/>
      <c r="IBQ3223" s="132"/>
      <c r="IBR3223" s="132"/>
      <c r="IBS3223" s="132"/>
      <c r="IBT3223" s="132"/>
      <c r="IBU3223" s="132"/>
      <c r="IBV3223" s="132"/>
      <c r="IBW3223" s="132"/>
      <c r="IBX3223" s="132"/>
      <c r="IBY3223" s="132"/>
      <c r="IBZ3223" s="132"/>
      <c r="ICA3223" s="132"/>
      <c r="ICB3223" s="132"/>
      <c r="ICC3223" s="132"/>
      <c r="ICD3223" s="132"/>
      <c r="ICE3223" s="132"/>
      <c r="ICF3223" s="132"/>
      <c r="ICG3223" s="132"/>
      <c r="ICH3223" s="132"/>
      <c r="ICI3223" s="132"/>
      <c r="ICJ3223" s="132"/>
      <c r="ICK3223" s="132"/>
      <c r="ICL3223" s="132"/>
      <c r="ICM3223" s="132"/>
      <c r="ICN3223" s="132"/>
      <c r="ICO3223" s="132"/>
      <c r="ICP3223" s="132"/>
      <c r="ICQ3223" s="132"/>
      <c r="ICR3223" s="132"/>
      <c r="ICS3223" s="132"/>
      <c r="ICT3223" s="132"/>
      <c r="ICU3223" s="132"/>
      <c r="ICV3223" s="132"/>
      <c r="ICW3223" s="132"/>
      <c r="ICX3223" s="132"/>
      <c r="ICY3223" s="132"/>
      <c r="ICZ3223" s="132"/>
      <c r="IDA3223" s="132"/>
      <c r="IDB3223" s="132"/>
      <c r="IDC3223" s="132"/>
      <c r="IDD3223" s="132"/>
      <c r="IDE3223" s="132"/>
      <c r="IDF3223" s="132"/>
      <c r="IDG3223" s="132"/>
      <c r="IDH3223" s="132"/>
      <c r="IDI3223" s="132"/>
      <c r="IDJ3223" s="132"/>
      <c r="IDK3223" s="132"/>
      <c r="IDL3223" s="132"/>
      <c r="IDM3223" s="132"/>
      <c r="IDN3223" s="132"/>
      <c r="IDO3223" s="132"/>
      <c r="IDP3223" s="132"/>
      <c r="IDQ3223" s="132"/>
      <c r="IDR3223" s="132"/>
      <c r="IDS3223" s="132"/>
      <c r="IDT3223" s="132"/>
      <c r="IDU3223" s="132"/>
      <c r="IDV3223" s="132"/>
      <c r="IDW3223" s="132"/>
      <c r="IDX3223" s="132"/>
      <c r="IDY3223" s="132"/>
      <c r="IDZ3223" s="132"/>
      <c r="IEA3223" s="132"/>
      <c r="IEB3223" s="132"/>
      <c r="IEC3223" s="132"/>
      <c r="IED3223" s="132"/>
      <c r="IEE3223" s="132"/>
      <c r="IEF3223" s="132"/>
      <c r="IEG3223" s="132"/>
      <c r="IEH3223" s="132"/>
      <c r="IEI3223" s="132"/>
      <c r="IEJ3223" s="132"/>
      <c r="IEK3223" s="132"/>
      <c r="IEL3223" s="132"/>
      <c r="IEM3223" s="132"/>
      <c r="IEN3223" s="132"/>
      <c r="IEO3223" s="132"/>
      <c r="IEP3223" s="132"/>
      <c r="IEQ3223" s="132"/>
      <c r="IER3223" s="132"/>
      <c r="IES3223" s="132"/>
      <c r="IET3223" s="132"/>
      <c r="IEU3223" s="132"/>
      <c r="IEV3223" s="132"/>
      <c r="IEW3223" s="132"/>
      <c r="IEX3223" s="132"/>
      <c r="IEY3223" s="132"/>
      <c r="IEZ3223" s="132"/>
      <c r="IFA3223" s="132"/>
      <c r="IFB3223" s="132"/>
      <c r="IFC3223" s="132"/>
      <c r="IFD3223" s="132"/>
      <c r="IFE3223" s="132"/>
      <c r="IFF3223" s="132"/>
      <c r="IFG3223" s="132"/>
      <c r="IFH3223" s="132"/>
      <c r="IFI3223" s="132"/>
      <c r="IFJ3223" s="132"/>
      <c r="IFK3223" s="132"/>
      <c r="IFL3223" s="132"/>
      <c r="IFM3223" s="132"/>
      <c r="IFN3223" s="132"/>
      <c r="IFO3223" s="132"/>
      <c r="IFP3223" s="132"/>
      <c r="IFQ3223" s="132"/>
      <c r="IFR3223" s="132"/>
      <c r="IFS3223" s="132"/>
      <c r="IFT3223" s="132"/>
      <c r="IFU3223" s="132"/>
      <c r="IFV3223" s="132"/>
      <c r="IFW3223" s="132"/>
      <c r="IFX3223" s="132"/>
      <c r="IFY3223" s="132"/>
      <c r="IFZ3223" s="132"/>
      <c r="IGA3223" s="132"/>
      <c r="IGB3223" s="132"/>
      <c r="IGC3223" s="132"/>
      <c r="IGD3223" s="132"/>
      <c r="IGE3223" s="132"/>
      <c r="IGF3223" s="132"/>
      <c r="IGG3223" s="132"/>
      <c r="IGH3223" s="132"/>
      <c r="IGI3223" s="132"/>
      <c r="IGJ3223" s="132"/>
      <c r="IGK3223" s="132"/>
      <c r="IGL3223" s="132"/>
      <c r="IGM3223" s="132"/>
      <c r="IGN3223" s="132"/>
      <c r="IGO3223" s="132"/>
      <c r="IGP3223" s="132"/>
      <c r="IGQ3223" s="132"/>
      <c r="IGR3223" s="132"/>
      <c r="IGS3223" s="132"/>
      <c r="IGT3223" s="132"/>
      <c r="IGU3223" s="132"/>
      <c r="IGV3223" s="132"/>
      <c r="IGW3223" s="132"/>
      <c r="IGX3223" s="132"/>
      <c r="IGY3223" s="132"/>
      <c r="IGZ3223" s="132"/>
      <c r="IHA3223" s="132"/>
      <c r="IHB3223" s="132"/>
      <c r="IHC3223" s="132"/>
      <c r="IHD3223" s="132"/>
      <c r="IHE3223" s="132"/>
      <c r="IHF3223" s="132"/>
      <c r="IHG3223" s="132"/>
      <c r="IHH3223" s="132"/>
      <c r="IHI3223" s="132"/>
      <c r="IHJ3223" s="132"/>
      <c r="IHK3223" s="132"/>
      <c r="IHL3223" s="132"/>
      <c r="IHM3223" s="132"/>
      <c r="IHN3223" s="132"/>
      <c r="IHO3223" s="132"/>
      <c r="IHP3223" s="132"/>
      <c r="IHQ3223" s="132"/>
      <c r="IHR3223" s="132"/>
      <c r="IHS3223" s="132"/>
      <c r="IHT3223" s="132"/>
      <c r="IHU3223" s="132"/>
      <c r="IHV3223" s="132"/>
      <c r="IHW3223" s="132"/>
      <c r="IHX3223" s="132"/>
      <c r="IHY3223" s="132"/>
      <c r="IHZ3223" s="132"/>
      <c r="IIA3223" s="132"/>
      <c r="IIB3223" s="132"/>
      <c r="IIC3223" s="132"/>
      <c r="IID3223" s="132"/>
      <c r="IIE3223" s="132"/>
      <c r="IIF3223" s="132"/>
      <c r="IIG3223" s="132"/>
      <c r="IIH3223" s="132"/>
      <c r="III3223" s="132"/>
      <c r="IIJ3223" s="132"/>
      <c r="IIK3223" s="132"/>
      <c r="IIL3223" s="132"/>
      <c r="IIM3223" s="132"/>
      <c r="IIN3223" s="132"/>
      <c r="IIO3223" s="132"/>
      <c r="IIP3223" s="132"/>
      <c r="IIQ3223" s="132"/>
      <c r="IIR3223" s="132"/>
      <c r="IIS3223" s="132"/>
      <c r="IIT3223" s="132"/>
      <c r="IIU3223" s="132"/>
      <c r="IIV3223" s="132"/>
      <c r="IIW3223" s="132"/>
      <c r="IIX3223" s="132"/>
      <c r="IIY3223" s="132"/>
      <c r="IIZ3223" s="132"/>
      <c r="IJA3223" s="132"/>
      <c r="IJB3223" s="132"/>
      <c r="IJC3223" s="132"/>
      <c r="IJD3223" s="132"/>
      <c r="IJE3223" s="132"/>
      <c r="IJF3223" s="132"/>
      <c r="IJG3223" s="132"/>
      <c r="IJH3223" s="132"/>
      <c r="IJI3223" s="132"/>
      <c r="IJJ3223" s="132"/>
      <c r="IJK3223" s="132"/>
      <c r="IJL3223" s="132"/>
      <c r="IJM3223" s="132"/>
      <c r="IJN3223" s="132"/>
      <c r="IJO3223" s="132"/>
      <c r="IJP3223" s="132"/>
      <c r="IJQ3223" s="132"/>
      <c r="IJR3223" s="132"/>
      <c r="IJS3223" s="132"/>
      <c r="IJT3223" s="132"/>
      <c r="IJU3223" s="132"/>
      <c r="IJV3223" s="132"/>
      <c r="IJW3223" s="132"/>
      <c r="IJX3223" s="132"/>
      <c r="IJY3223" s="132"/>
      <c r="IJZ3223" s="132"/>
      <c r="IKA3223" s="132"/>
      <c r="IKB3223" s="132"/>
      <c r="IKC3223" s="132"/>
      <c r="IKD3223" s="132"/>
      <c r="IKE3223" s="132"/>
      <c r="IKF3223" s="132"/>
      <c r="IKG3223" s="132"/>
      <c r="IKH3223" s="132"/>
      <c r="IKI3223" s="132"/>
      <c r="IKJ3223" s="132"/>
      <c r="IKK3223" s="132"/>
      <c r="IKL3223" s="132"/>
      <c r="IKM3223" s="132"/>
      <c r="IKN3223" s="132"/>
      <c r="IKO3223" s="132"/>
      <c r="IKP3223" s="132"/>
      <c r="IKQ3223" s="132"/>
      <c r="IKR3223" s="132"/>
      <c r="IKS3223" s="132"/>
      <c r="IKT3223" s="132"/>
      <c r="IKU3223" s="132"/>
      <c r="IKV3223" s="132"/>
      <c r="IKW3223" s="132"/>
      <c r="IKX3223" s="132"/>
      <c r="IKY3223" s="132"/>
      <c r="IKZ3223" s="132"/>
      <c r="ILA3223" s="132"/>
      <c r="ILB3223" s="132"/>
      <c r="ILC3223" s="132"/>
      <c r="ILD3223" s="132"/>
      <c r="ILE3223" s="132"/>
      <c r="ILF3223" s="132"/>
      <c r="ILG3223" s="132"/>
      <c r="ILH3223" s="132"/>
      <c r="ILI3223" s="132"/>
      <c r="ILJ3223" s="132"/>
      <c r="ILK3223" s="132"/>
      <c r="ILL3223" s="132"/>
      <c r="ILM3223" s="132"/>
      <c r="ILN3223" s="132"/>
      <c r="ILO3223" s="132"/>
      <c r="ILP3223" s="132"/>
      <c r="ILQ3223" s="132"/>
      <c r="ILR3223" s="132"/>
      <c r="ILS3223" s="132"/>
      <c r="ILT3223" s="132"/>
      <c r="ILU3223" s="132"/>
      <c r="ILV3223" s="132"/>
      <c r="ILW3223" s="132"/>
      <c r="ILX3223" s="132"/>
      <c r="ILY3223" s="132"/>
      <c r="ILZ3223" s="132"/>
      <c r="IMA3223" s="132"/>
      <c r="IMB3223" s="132"/>
      <c r="IMC3223" s="132"/>
      <c r="IMD3223" s="132"/>
      <c r="IME3223" s="132"/>
      <c r="IMF3223" s="132"/>
      <c r="IMG3223" s="132"/>
      <c r="IMH3223" s="132"/>
      <c r="IMI3223" s="132"/>
      <c r="IMJ3223" s="132"/>
      <c r="IMK3223" s="132"/>
      <c r="IML3223" s="132"/>
      <c r="IMM3223" s="132"/>
      <c r="IMN3223" s="132"/>
      <c r="IMO3223" s="132"/>
      <c r="IMP3223" s="132"/>
      <c r="IMQ3223" s="132"/>
      <c r="IMR3223" s="132"/>
      <c r="IMS3223" s="132"/>
      <c r="IMT3223" s="132"/>
      <c r="IMU3223" s="132"/>
      <c r="IMV3223" s="132"/>
      <c r="IMW3223" s="132"/>
      <c r="IMX3223" s="132"/>
      <c r="IMY3223" s="132"/>
      <c r="IMZ3223" s="132"/>
      <c r="INA3223" s="132"/>
      <c r="INB3223" s="132"/>
      <c r="INC3223" s="132"/>
      <c r="IND3223" s="132"/>
      <c r="INE3223" s="132"/>
      <c r="INF3223" s="132"/>
      <c r="ING3223" s="132"/>
      <c r="INH3223" s="132"/>
      <c r="INI3223" s="132"/>
      <c r="INJ3223" s="132"/>
      <c r="INK3223" s="132"/>
      <c r="INL3223" s="132"/>
      <c r="INM3223" s="132"/>
      <c r="INN3223" s="132"/>
      <c r="INO3223" s="132"/>
      <c r="INP3223" s="132"/>
      <c r="INQ3223" s="132"/>
      <c r="INR3223" s="132"/>
      <c r="INS3223" s="132"/>
      <c r="INT3223" s="132"/>
      <c r="INU3223" s="132"/>
      <c r="INV3223" s="132"/>
      <c r="INW3223" s="132"/>
      <c r="INX3223" s="132"/>
      <c r="INY3223" s="132"/>
      <c r="INZ3223" s="132"/>
      <c r="IOA3223" s="132"/>
      <c r="IOB3223" s="132"/>
      <c r="IOC3223" s="132"/>
      <c r="IOD3223" s="132"/>
      <c r="IOE3223" s="132"/>
      <c r="IOF3223" s="132"/>
      <c r="IOG3223" s="132"/>
      <c r="IOH3223" s="132"/>
      <c r="IOI3223" s="132"/>
      <c r="IOJ3223" s="132"/>
      <c r="IOK3223" s="132"/>
      <c r="IOL3223" s="132"/>
      <c r="IOM3223" s="132"/>
      <c r="ION3223" s="132"/>
      <c r="IOO3223" s="132"/>
      <c r="IOP3223" s="132"/>
      <c r="IOQ3223" s="132"/>
      <c r="IOR3223" s="132"/>
      <c r="IOS3223" s="132"/>
      <c r="IOT3223" s="132"/>
      <c r="IOU3223" s="132"/>
      <c r="IOV3223" s="132"/>
      <c r="IOW3223" s="132"/>
      <c r="IOX3223" s="132"/>
      <c r="IOY3223" s="132"/>
      <c r="IOZ3223" s="132"/>
      <c r="IPA3223" s="132"/>
      <c r="IPB3223" s="132"/>
      <c r="IPC3223" s="132"/>
      <c r="IPD3223" s="132"/>
      <c r="IPE3223" s="132"/>
      <c r="IPF3223" s="132"/>
      <c r="IPG3223" s="132"/>
      <c r="IPH3223" s="132"/>
      <c r="IPI3223" s="132"/>
      <c r="IPJ3223" s="132"/>
      <c r="IPK3223" s="132"/>
      <c r="IPL3223" s="132"/>
      <c r="IPM3223" s="132"/>
      <c r="IPN3223" s="132"/>
      <c r="IPO3223" s="132"/>
      <c r="IPP3223" s="132"/>
      <c r="IPQ3223" s="132"/>
      <c r="IPR3223" s="132"/>
      <c r="IPS3223" s="132"/>
      <c r="IPT3223" s="132"/>
      <c r="IPU3223" s="132"/>
      <c r="IPV3223" s="132"/>
      <c r="IPW3223" s="132"/>
      <c r="IPX3223" s="132"/>
      <c r="IPY3223" s="132"/>
      <c r="IPZ3223" s="132"/>
      <c r="IQA3223" s="132"/>
      <c r="IQB3223" s="132"/>
      <c r="IQC3223" s="132"/>
      <c r="IQD3223" s="132"/>
      <c r="IQE3223" s="132"/>
      <c r="IQF3223" s="132"/>
      <c r="IQG3223" s="132"/>
      <c r="IQH3223" s="132"/>
      <c r="IQI3223" s="132"/>
      <c r="IQJ3223" s="132"/>
      <c r="IQK3223" s="132"/>
      <c r="IQL3223" s="132"/>
      <c r="IQM3223" s="132"/>
      <c r="IQN3223" s="132"/>
      <c r="IQO3223" s="132"/>
      <c r="IQP3223" s="132"/>
      <c r="IQQ3223" s="132"/>
      <c r="IQR3223" s="132"/>
      <c r="IQS3223" s="132"/>
      <c r="IQT3223" s="132"/>
      <c r="IQU3223" s="132"/>
      <c r="IQV3223" s="132"/>
      <c r="IQW3223" s="132"/>
      <c r="IQX3223" s="132"/>
      <c r="IQY3223" s="132"/>
      <c r="IQZ3223" s="132"/>
      <c r="IRA3223" s="132"/>
      <c r="IRB3223" s="132"/>
      <c r="IRC3223" s="132"/>
      <c r="IRD3223" s="132"/>
      <c r="IRE3223" s="132"/>
      <c r="IRF3223" s="132"/>
      <c r="IRG3223" s="132"/>
      <c r="IRH3223" s="132"/>
      <c r="IRI3223" s="132"/>
      <c r="IRJ3223" s="132"/>
      <c r="IRK3223" s="132"/>
      <c r="IRL3223" s="132"/>
      <c r="IRM3223" s="132"/>
      <c r="IRN3223" s="132"/>
      <c r="IRO3223" s="132"/>
      <c r="IRP3223" s="132"/>
      <c r="IRQ3223" s="132"/>
      <c r="IRR3223" s="132"/>
      <c r="IRS3223" s="132"/>
      <c r="IRT3223" s="132"/>
      <c r="IRU3223" s="132"/>
      <c r="IRV3223" s="132"/>
      <c r="IRW3223" s="132"/>
      <c r="IRX3223" s="132"/>
      <c r="IRY3223" s="132"/>
      <c r="IRZ3223" s="132"/>
      <c r="ISA3223" s="132"/>
      <c r="ISB3223" s="132"/>
      <c r="ISC3223" s="132"/>
      <c r="ISD3223" s="132"/>
      <c r="ISE3223" s="132"/>
      <c r="ISF3223" s="132"/>
      <c r="ISG3223" s="132"/>
      <c r="ISH3223" s="132"/>
      <c r="ISI3223" s="132"/>
      <c r="ISJ3223" s="132"/>
      <c r="ISK3223" s="132"/>
      <c r="ISL3223" s="132"/>
      <c r="ISM3223" s="132"/>
      <c r="ISN3223" s="132"/>
      <c r="ISO3223" s="132"/>
      <c r="ISP3223" s="132"/>
      <c r="ISQ3223" s="132"/>
      <c r="ISR3223" s="132"/>
      <c r="ISS3223" s="132"/>
      <c r="IST3223" s="132"/>
      <c r="ISU3223" s="132"/>
      <c r="ISV3223" s="132"/>
      <c r="ISW3223" s="132"/>
      <c r="ISX3223" s="132"/>
      <c r="ISY3223" s="132"/>
      <c r="ISZ3223" s="132"/>
      <c r="ITA3223" s="132"/>
      <c r="ITB3223" s="132"/>
      <c r="ITC3223" s="132"/>
      <c r="ITD3223" s="132"/>
      <c r="ITE3223" s="132"/>
      <c r="ITF3223" s="132"/>
      <c r="ITG3223" s="132"/>
      <c r="ITH3223" s="132"/>
      <c r="ITI3223" s="132"/>
      <c r="ITJ3223" s="132"/>
      <c r="ITK3223" s="132"/>
      <c r="ITL3223" s="132"/>
      <c r="ITM3223" s="132"/>
      <c r="ITN3223" s="132"/>
      <c r="ITO3223" s="132"/>
      <c r="ITP3223" s="132"/>
      <c r="ITQ3223" s="132"/>
      <c r="ITR3223" s="132"/>
      <c r="ITS3223" s="132"/>
      <c r="ITT3223" s="132"/>
      <c r="ITU3223" s="132"/>
      <c r="ITV3223" s="132"/>
      <c r="ITW3223" s="132"/>
      <c r="ITX3223" s="132"/>
      <c r="ITY3223" s="132"/>
      <c r="ITZ3223" s="132"/>
      <c r="IUA3223" s="132"/>
      <c r="IUB3223" s="132"/>
      <c r="IUC3223" s="132"/>
      <c r="IUD3223" s="132"/>
      <c r="IUE3223" s="132"/>
      <c r="IUF3223" s="132"/>
      <c r="IUG3223" s="132"/>
      <c r="IUH3223" s="132"/>
      <c r="IUI3223" s="132"/>
      <c r="IUJ3223" s="132"/>
      <c r="IUK3223" s="132"/>
      <c r="IUL3223" s="132"/>
      <c r="IUM3223" s="132"/>
      <c r="IUN3223" s="132"/>
      <c r="IUO3223" s="132"/>
      <c r="IUP3223" s="132"/>
      <c r="IUQ3223" s="132"/>
      <c r="IUR3223" s="132"/>
      <c r="IUS3223" s="132"/>
      <c r="IUT3223" s="132"/>
      <c r="IUU3223" s="132"/>
      <c r="IUV3223" s="132"/>
      <c r="IUW3223" s="132"/>
      <c r="IUX3223" s="132"/>
      <c r="IUY3223" s="132"/>
      <c r="IUZ3223" s="132"/>
      <c r="IVA3223" s="132"/>
      <c r="IVB3223" s="132"/>
      <c r="IVC3223" s="132"/>
      <c r="IVD3223" s="132"/>
      <c r="IVE3223" s="132"/>
      <c r="IVF3223" s="132"/>
      <c r="IVG3223" s="132"/>
      <c r="IVH3223" s="132"/>
      <c r="IVI3223" s="132"/>
      <c r="IVJ3223" s="132"/>
      <c r="IVK3223" s="132"/>
      <c r="IVL3223" s="132"/>
      <c r="IVM3223" s="132"/>
      <c r="IVN3223" s="132"/>
      <c r="IVO3223" s="132"/>
      <c r="IVP3223" s="132"/>
      <c r="IVQ3223" s="132"/>
      <c r="IVR3223" s="132"/>
      <c r="IVS3223" s="132"/>
      <c r="IVT3223" s="132"/>
      <c r="IVU3223" s="132"/>
      <c r="IVV3223" s="132"/>
      <c r="IVW3223" s="132"/>
      <c r="IVX3223" s="132"/>
      <c r="IVY3223" s="132"/>
      <c r="IVZ3223" s="132"/>
      <c r="IWA3223" s="132"/>
      <c r="IWB3223" s="132"/>
      <c r="IWC3223" s="132"/>
      <c r="IWD3223" s="132"/>
      <c r="IWE3223" s="132"/>
      <c r="IWF3223" s="132"/>
      <c r="IWG3223" s="132"/>
      <c r="IWH3223" s="132"/>
      <c r="IWI3223" s="132"/>
      <c r="IWJ3223" s="132"/>
      <c r="IWK3223" s="132"/>
      <c r="IWL3223" s="132"/>
      <c r="IWM3223" s="132"/>
      <c r="IWN3223" s="132"/>
      <c r="IWO3223" s="132"/>
      <c r="IWP3223" s="132"/>
      <c r="IWQ3223" s="132"/>
      <c r="IWR3223" s="132"/>
      <c r="IWS3223" s="132"/>
      <c r="IWT3223" s="132"/>
      <c r="IWU3223" s="132"/>
      <c r="IWV3223" s="132"/>
      <c r="IWW3223" s="132"/>
      <c r="IWX3223" s="132"/>
      <c r="IWY3223" s="132"/>
      <c r="IWZ3223" s="132"/>
      <c r="IXA3223" s="132"/>
      <c r="IXB3223" s="132"/>
      <c r="IXC3223" s="132"/>
      <c r="IXD3223" s="132"/>
      <c r="IXE3223" s="132"/>
      <c r="IXF3223" s="132"/>
      <c r="IXG3223" s="132"/>
      <c r="IXH3223" s="132"/>
      <c r="IXI3223" s="132"/>
      <c r="IXJ3223" s="132"/>
      <c r="IXK3223" s="132"/>
      <c r="IXL3223" s="132"/>
      <c r="IXM3223" s="132"/>
      <c r="IXN3223" s="132"/>
      <c r="IXO3223" s="132"/>
      <c r="IXP3223" s="132"/>
      <c r="IXQ3223" s="132"/>
      <c r="IXR3223" s="132"/>
      <c r="IXS3223" s="132"/>
      <c r="IXT3223" s="132"/>
      <c r="IXU3223" s="132"/>
      <c r="IXV3223" s="132"/>
      <c r="IXW3223" s="132"/>
      <c r="IXX3223" s="132"/>
      <c r="IXY3223" s="132"/>
      <c r="IXZ3223" s="132"/>
      <c r="IYA3223" s="132"/>
      <c r="IYB3223" s="132"/>
      <c r="IYC3223" s="132"/>
      <c r="IYD3223" s="132"/>
      <c r="IYE3223" s="132"/>
      <c r="IYF3223" s="132"/>
      <c r="IYG3223" s="132"/>
      <c r="IYH3223" s="132"/>
      <c r="IYI3223" s="132"/>
      <c r="IYJ3223" s="132"/>
      <c r="IYK3223" s="132"/>
      <c r="IYL3223" s="132"/>
      <c r="IYM3223" s="132"/>
      <c r="IYN3223" s="132"/>
      <c r="IYO3223" s="132"/>
      <c r="IYP3223" s="132"/>
      <c r="IYQ3223" s="132"/>
      <c r="IYR3223" s="132"/>
      <c r="IYS3223" s="132"/>
      <c r="IYT3223" s="132"/>
      <c r="IYU3223" s="132"/>
      <c r="IYV3223" s="132"/>
      <c r="IYW3223" s="132"/>
      <c r="IYX3223" s="132"/>
      <c r="IYY3223" s="132"/>
      <c r="IYZ3223" s="132"/>
      <c r="IZA3223" s="132"/>
      <c r="IZB3223" s="132"/>
      <c r="IZC3223" s="132"/>
      <c r="IZD3223" s="132"/>
      <c r="IZE3223" s="132"/>
      <c r="IZF3223" s="132"/>
      <c r="IZG3223" s="132"/>
      <c r="IZH3223" s="132"/>
      <c r="IZI3223" s="132"/>
      <c r="IZJ3223" s="132"/>
      <c r="IZK3223" s="132"/>
      <c r="IZL3223" s="132"/>
      <c r="IZM3223" s="132"/>
      <c r="IZN3223" s="132"/>
      <c r="IZO3223" s="132"/>
      <c r="IZP3223" s="132"/>
      <c r="IZQ3223" s="132"/>
      <c r="IZR3223" s="132"/>
      <c r="IZS3223" s="132"/>
      <c r="IZT3223" s="132"/>
      <c r="IZU3223" s="132"/>
      <c r="IZV3223" s="132"/>
      <c r="IZW3223" s="132"/>
      <c r="IZX3223" s="132"/>
      <c r="IZY3223" s="132"/>
      <c r="IZZ3223" s="132"/>
      <c r="JAA3223" s="132"/>
      <c r="JAB3223" s="132"/>
      <c r="JAC3223" s="132"/>
      <c r="JAD3223" s="132"/>
      <c r="JAE3223" s="132"/>
      <c r="JAF3223" s="132"/>
      <c r="JAG3223" s="132"/>
      <c r="JAH3223" s="132"/>
      <c r="JAI3223" s="132"/>
      <c r="JAJ3223" s="132"/>
      <c r="JAK3223" s="132"/>
      <c r="JAL3223" s="132"/>
      <c r="JAM3223" s="132"/>
      <c r="JAN3223" s="132"/>
      <c r="JAO3223" s="132"/>
      <c r="JAP3223" s="132"/>
      <c r="JAQ3223" s="132"/>
      <c r="JAR3223" s="132"/>
      <c r="JAS3223" s="132"/>
      <c r="JAT3223" s="132"/>
      <c r="JAU3223" s="132"/>
      <c r="JAV3223" s="132"/>
      <c r="JAW3223" s="132"/>
      <c r="JAX3223" s="132"/>
      <c r="JAY3223" s="132"/>
      <c r="JAZ3223" s="132"/>
      <c r="JBA3223" s="132"/>
      <c r="JBB3223" s="132"/>
      <c r="JBC3223" s="132"/>
      <c r="JBD3223" s="132"/>
      <c r="JBE3223" s="132"/>
      <c r="JBF3223" s="132"/>
      <c r="JBG3223" s="132"/>
      <c r="JBH3223" s="132"/>
      <c r="JBI3223" s="132"/>
      <c r="JBJ3223" s="132"/>
      <c r="JBK3223" s="132"/>
      <c r="JBL3223" s="132"/>
      <c r="JBM3223" s="132"/>
      <c r="JBN3223" s="132"/>
      <c r="JBO3223" s="132"/>
      <c r="JBP3223" s="132"/>
      <c r="JBQ3223" s="132"/>
      <c r="JBR3223" s="132"/>
      <c r="JBS3223" s="132"/>
      <c r="JBT3223" s="132"/>
      <c r="JBU3223" s="132"/>
      <c r="JBV3223" s="132"/>
      <c r="JBW3223" s="132"/>
      <c r="JBX3223" s="132"/>
      <c r="JBY3223" s="132"/>
      <c r="JBZ3223" s="132"/>
      <c r="JCA3223" s="132"/>
      <c r="JCB3223" s="132"/>
      <c r="JCC3223" s="132"/>
      <c r="JCD3223" s="132"/>
      <c r="JCE3223" s="132"/>
      <c r="JCF3223" s="132"/>
      <c r="JCG3223" s="132"/>
      <c r="JCH3223" s="132"/>
      <c r="JCI3223" s="132"/>
      <c r="JCJ3223" s="132"/>
      <c r="JCK3223" s="132"/>
      <c r="JCL3223" s="132"/>
      <c r="JCM3223" s="132"/>
      <c r="JCN3223" s="132"/>
      <c r="JCO3223" s="132"/>
      <c r="JCP3223" s="132"/>
      <c r="JCQ3223" s="132"/>
      <c r="JCR3223" s="132"/>
      <c r="JCS3223" s="132"/>
      <c r="JCT3223" s="132"/>
      <c r="JCU3223" s="132"/>
      <c r="JCV3223" s="132"/>
      <c r="JCW3223" s="132"/>
      <c r="JCX3223" s="132"/>
      <c r="JCY3223" s="132"/>
      <c r="JCZ3223" s="132"/>
      <c r="JDA3223" s="132"/>
      <c r="JDB3223" s="132"/>
      <c r="JDC3223" s="132"/>
      <c r="JDD3223" s="132"/>
      <c r="JDE3223" s="132"/>
      <c r="JDF3223" s="132"/>
      <c r="JDG3223" s="132"/>
      <c r="JDH3223" s="132"/>
      <c r="JDI3223" s="132"/>
      <c r="JDJ3223" s="132"/>
      <c r="JDK3223" s="132"/>
      <c r="JDL3223" s="132"/>
      <c r="JDM3223" s="132"/>
      <c r="JDN3223" s="132"/>
      <c r="JDO3223" s="132"/>
      <c r="JDP3223" s="132"/>
      <c r="JDQ3223" s="132"/>
      <c r="JDR3223" s="132"/>
      <c r="JDS3223" s="132"/>
      <c r="JDT3223" s="132"/>
      <c r="JDU3223" s="132"/>
      <c r="JDV3223" s="132"/>
      <c r="JDW3223" s="132"/>
      <c r="JDX3223" s="132"/>
      <c r="JDY3223" s="132"/>
      <c r="JDZ3223" s="132"/>
      <c r="JEA3223" s="132"/>
      <c r="JEB3223" s="132"/>
      <c r="JEC3223" s="132"/>
      <c r="JED3223" s="132"/>
      <c r="JEE3223" s="132"/>
      <c r="JEF3223" s="132"/>
      <c r="JEG3223" s="132"/>
      <c r="JEH3223" s="132"/>
      <c r="JEI3223" s="132"/>
      <c r="JEJ3223" s="132"/>
      <c r="JEK3223" s="132"/>
      <c r="JEL3223" s="132"/>
      <c r="JEM3223" s="132"/>
      <c r="JEN3223" s="132"/>
      <c r="JEO3223" s="132"/>
      <c r="JEP3223" s="132"/>
      <c r="JEQ3223" s="132"/>
      <c r="JER3223" s="132"/>
      <c r="JES3223" s="132"/>
      <c r="JET3223" s="132"/>
      <c r="JEU3223" s="132"/>
      <c r="JEV3223" s="132"/>
      <c r="JEW3223" s="132"/>
      <c r="JEX3223" s="132"/>
      <c r="JEY3223" s="132"/>
      <c r="JEZ3223" s="132"/>
      <c r="JFA3223" s="132"/>
      <c r="JFB3223" s="132"/>
      <c r="JFC3223" s="132"/>
      <c r="JFD3223" s="132"/>
      <c r="JFE3223" s="132"/>
      <c r="JFF3223" s="132"/>
      <c r="JFG3223" s="132"/>
      <c r="JFH3223" s="132"/>
      <c r="JFI3223" s="132"/>
      <c r="JFJ3223" s="132"/>
      <c r="JFK3223" s="132"/>
      <c r="JFL3223" s="132"/>
      <c r="JFM3223" s="132"/>
      <c r="JFN3223" s="132"/>
      <c r="JFO3223" s="132"/>
      <c r="JFP3223" s="132"/>
      <c r="JFQ3223" s="132"/>
      <c r="JFR3223" s="132"/>
      <c r="JFS3223" s="132"/>
      <c r="JFT3223" s="132"/>
      <c r="JFU3223" s="132"/>
      <c r="JFV3223" s="132"/>
      <c r="JFW3223" s="132"/>
      <c r="JFX3223" s="132"/>
      <c r="JFY3223" s="132"/>
      <c r="JFZ3223" s="132"/>
      <c r="JGA3223" s="132"/>
      <c r="JGB3223" s="132"/>
      <c r="JGC3223" s="132"/>
      <c r="JGD3223" s="132"/>
      <c r="JGE3223" s="132"/>
      <c r="JGF3223" s="132"/>
      <c r="JGG3223" s="132"/>
      <c r="JGH3223" s="132"/>
      <c r="JGI3223" s="132"/>
      <c r="JGJ3223" s="132"/>
      <c r="JGK3223" s="132"/>
      <c r="JGL3223" s="132"/>
      <c r="JGM3223" s="132"/>
      <c r="JGN3223" s="132"/>
      <c r="JGO3223" s="132"/>
      <c r="JGP3223" s="132"/>
      <c r="JGQ3223" s="132"/>
      <c r="JGR3223" s="132"/>
      <c r="JGS3223" s="132"/>
      <c r="JGT3223" s="132"/>
      <c r="JGU3223" s="132"/>
      <c r="JGV3223" s="132"/>
      <c r="JGW3223" s="132"/>
      <c r="JGX3223" s="132"/>
      <c r="JGY3223" s="132"/>
      <c r="JGZ3223" s="132"/>
      <c r="JHA3223" s="132"/>
      <c r="JHB3223" s="132"/>
      <c r="JHC3223" s="132"/>
      <c r="JHD3223" s="132"/>
      <c r="JHE3223" s="132"/>
      <c r="JHF3223" s="132"/>
      <c r="JHG3223" s="132"/>
      <c r="JHH3223" s="132"/>
      <c r="JHI3223" s="132"/>
      <c r="JHJ3223" s="132"/>
      <c r="JHK3223" s="132"/>
      <c r="JHL3223" s="132"/>
      <c r="JHM3223" s="132"/>
      <c r="JHN3223" s="132"/>
      <c r="JHO3223" s="132"/>
      <c r="JHP3223" s="132"/>
      <c r="JHQ3223" s="132"/>
      <c r="JHR3223" s="132"/>
      <c r="JHS3223" s="132"/>
      <c r="JHT3223" s="132"/>
      <c r="JHU3223" s="132"/>
      <c r="JHV3223" s="132"/>
      <c r="JHW3223" s="132"/>
      <c r="JHX3223" s="132"/>
      <c r="JHY3223" s="132"/>
      <c r="JHZ3223" s="132"/>
      <c r="JIA3223" s="132"/>
      <c r="JIB3223" s="132"/>
      <c r="JIC3223" s="132"/>
      <c r="JID3223" s="132"/>
      <c r="JIE3223" s="132"/>
      <c r="JIF3223" s="132"/>
      <c r="JIG3223" s="132"/>
      <c r="JIH3223" s="132"/>
      <c r="JII3223" s="132"/>
      <c r="JIJ3223" s="132"/>
      <c r="JIK3223" s="132"/>
      <c r="JIL3223" s="132"/>
      <c r="JIM3223" s="132"/>
      <c r="JIN3223" s="132"/>
      <c r="JIO3223" s="132"/>
      <c r="JIP3223" s="132"/>
      <c r="JIQ3223" s="132"/>
      <c r="JIR3223" s="132"/>
      <c r="JIS3223" s="132"/>
      <c r="JIT3223" s="132"/>
      <c r="JIU3223" s="132"/>
      <c r="JIV3223" s="132"/>
      <c r="JIW3223" s="132"/>
      <c r="JIX3223" s="132"/>
      <c r="JIY3223" s="132"/>
      <c r="JIZ3223" s="132"/>
      <c r="JJA3223" s="132"/>
      <c r="JJB3223" s="132"/>
      <c r="JJC3223" s="132"/>
      <c r="JJD3223" s="132"/>
      <c r="JJE3223" s="132"/>
      <c r="JJF3223" s="132"/>
      <c r="JJG3223" s="132"/>
      <c r="JJH3223" s="132"/>
      <c r="JJI3223" s="132"/>
      <c r="JJJ3223" s="132"/>
      <c r="JJK3223" s="132"/>
      <c r="JJL3223" s="132"/>
      <c r="JJM3223" s="132"/>
      <c r="JJN3223" s="132"/>
      <c r="JJO3223" s="132"/>
      <c r="JJP3223" s="132"/>
      <c r="JJQ3223" s="132"/>
      <c r="JJR3223" s="132"/>
      <c r="JJS3223" s="132"/>
      <c r="JJT3223" s="132"/>
      <c r="JJU3223" s="132"/>
      <c r="JJV3223" s="132"/>
      <c r="JJW3223" s="132"/>
      <c r="JJX3223" s="132"/>
      <c r="JJY3223" s="132"/>
      <c r="JJZ3223" s="132"/>
      <c r="JKA3223" s="132"/>
      <c r="JKB3223" s="132"/>
      <c r="JKC3223" s="132"/>
      <c r="JKD3223" s="132"/>
      <c r="JKE3223" s="132"/>
      <c r="JKF3223" s="132"/>
      <c r="JKG3223" s="132"/>
      <c r="JKH3223" s="132"/>
      <c r="JKI3223" s="132"/>
      <c r="JKJ3223" s="132"/>
      <c r="JKK3223" s="132"/>
      <c r="JKL3223" s="132"/>
      <c r="JKM3223" s="132"/>
      <c r="JKN3223" s="132"/>
      <c r="JKO3223" s="132"/>
      <c r="JKP3223" s="132"/>
      <c r="JKQ3223" s="132"/>
      <c r="JKR3223" s="132"/>
      <c r="JKS3223" s="132"/>
      <c r="JKT3223" s="132"/>
      <c r="JKU3223" s="132"/>
      <c r="JKV3223" s="132"/>
      <c r="JKW3223" s="132"/>
      <c r="JKX3223" s="132"/>
      <c r="JKY3223" s="132"/>
      <c r="JKZ3223" s="132"/>
      <c r="JLA3223" s="132"/>
      <c r="JLB3223" s="132"/>
      <c r="JLC3223" s="132"/>
      <c r="JLD3223" s="132"/>
      <c r="JLE3223" s="132"/>
      <c r="JLF3223" s="132"/>
      <c r="JLG3223" s="132"/>
      <c r="JLH3223" s="132"/>
      <c r="JLI3223" s="132"/>
      <c r="JLJ3223" s="132"/>
      <c r="JLK3223" s="132"/>
      <c r="JLL3223" s="132"/>
      <c r="JLM3223" s="132"/>
      <c r="JLN3223" s="132"/>
      <c r="JLO3223" s="132"/>
      <c r="JLP3223" s="132"/>
      <c r="JLQ3223" s="132"/>
      <c r="JLR3223" s="132"/>
      <c r="JLS3223" s="132"/>
      <c r="JLT3223" s="132"/>
      <c r="JLU3223" s="132"/>
      <c r="JLV3223" s="132"/>
      <c r="JLW3223" s="132"/>
      <c r="JLX3223" s="132"/>
      <c r="JLY3223" s="132"/>
      <c r="JLZ3223" s="132"/>
      <c r="JMA3223" s="132"/>
      <c r="JMB3223" s="132"/>
      <c r="JMC3223" s="132"/>
      <c r="JMD3223" s="132"/>
      <c r="JME3223" s="132"/>
      <c r="JMF3223" s="132"/>
      <c r="JMG3223" s="132"/>
      <c r="JMH3223" s="132"/>
      <c r="JMI3223" s="132"/>
      <c r="JMJ3223" s="132"/>
      <c r="JMK3223" s="132"/>
      <c r="JML3223" s="132"/>
      <c r="JMM3223" s="132"/>
      <c r="JMN3223" s="132"/>
      <c r="JMO3223" s="132"/>
      <c r="JMP3223" s="132"/>
      <c r="JMQ3223" s="132"/>
      <c r="JMR3223" s="132"/>
      <c r="JMS3223" s="132"/>
      <c r="JMT3223" s="132"/>
      <c r="JMU3223" s="132"/>
      <c r="JMV3223" s="132"/>
      <c r="JMW3223" s="132"/>
      <c r="JMX3223" s="132"/>
      <c r="JMY3223" s="132"/>
      <c r="JMZ3223" s="132"/>
      <c r="JNA3223" s="132"/>
      <c r="JNB3223" s="132"/>
      <c r="JNC3223" s="132"/>
      <c r="JND3223" s="132"/>
      <c r="JNE3223" s="132"/>
      <c r="JNF3223" s="132"/>
      <c r="JNG3223" s="132"/>
      <c r="JNH3223" s="132"/>
      <c r="JNI3223" s="132"/>
      <c r="JNJ3223" s="132"/>
      <c r="JNK3223" s="132"/>
      <c r="JNL3223" s="132"/>
      <c r="JNM3223" s="132"/>
      <c r="JNN3223" s="132"/>
      <c r="JNO3223" s="132"/>
      <c r="JNP3223" s="132"/>
      <c r="JNQ3223" s="132"/>
      <c r="JNR3223" s="132"/>
      <c r="JNS3223" s="132"/>
      <c r="JNT3223" s="132"/>
      <c r="JNU3223" s="132"/>
      <c r="JNV3223" s="132"/>
      <c r="JNW3223" s="132"/>
      <c r="JNX3223" s="132"/>
      <c r="JNY3223" s="132"/>
      <c r="JNZ3223" s="132"/>
      <c r="JOA3223" s="132"/>
      <c r="JOB3223" s="132"/>
      <c r="JOC3223" s="132"/>
      <c r="JOD3223" s="132"/>
      <c r="JOE3223" s="132"/>
      <c r="JOF3223" s="132"/>
      <c r="JOG3223" s="132"/>
      <c r="JOH3223" s="132"/>
      <c r="JOI3223" s="132"/>
      <c r="JOJ3223" s="132"/>
      <c r="JOK3223" s="132"/>
      <c r="JOL3223" s="132"/>
      <c r="JOM3223" s="132"/>
      <c r="JON3223" s="132"/>
      <c r="JOO3223" s="132"/>
      <c r="JOP3223" s="132"/>
      <c r="JOQ3223" s="132"/>
      <c r="JOR3223" s="132"/>
      <c r="JOS3223" s="132"/>
      <c r="JOT3223" s="132"/>
      <c r="JOU3223" s="132"/>
      <c r="JOV3223" s="132"/>
      <c r="JOW3223" s="132"/>
      <c r="JOX3223" s="132"/>
      <c r="JOY3223" s="132"/>
      <c r="JOZ3223" s="132"/>
      <c r="JPA3223" s="132"/>
      <c r="JPB3223" s="132"/>
      <c r="JPC3223" s="132"/>
      <c r="JPD3223" s="132"/>
      <c r="JPE3223" s="132"/>
      <c r="JPF3223" s="132"/>
      <c r="JPG3223" s="132"/>
      <c r="JPH3223" s="132"/>
      <c r="JPI3223" s="132"/>
      <c r="JPJ3223" s="132"/>
      <c r="JPK3223" s="132"/>
      <c r="JPL3223" s="132"/>
      <c r="JPM3223" s="132"/>
      <c r="JPN3223" s="132"/>
      <c r="JPO3223" s="132"/>
      <c r="JPP3223" s="132"/>
      <c r="JPQ3223" s="132"/>
      <c r="JPR3223" s="132"/>
      <c r="JPS3223" s="132"/>
      <c r="JPT3223" s="132"/>
      <c r="JPU3223" s="132"/>
      <c r="JPV3223" s="132"/>
      <c r="JPW3223" s="132"/>
      <c r="JPX3223" s="132"/>
      <c r="JPY3223" s="132"/>
      <c r="JPZ3223" s="132"/>
      <c r="JQA3223" s="132"/>
      <c r="JQB3223" s="132"/>
      <c r="JQC3223" s="132"/>
      <c r="JQD3223" s="132"/>
      <c r="JQE3223" s="132"/>
      <c r="JQF3223" s="132"/>
      <c r="JQG3223" s="132"/>
      <c r="JQH3223" s="132"/>
      <c r="JQI3223" s="132"/>
      <c r="JQJ3223" s="132"/>
      <c r="JQK3223" s="132"/>
      <c r="JQL3223" s="132"/>
      <c r="JQM3223" s="132"/>
      <c r="JQN3223" s="132"/>
      <c r="JQO3223" s="132"/>
      <c r="JQP3223" s="132"/>
      <c r="JQQ3223" s="132"/>
      <c r="JQR3223" s="132"/>
      <c r="JQS3223" s="132"/>
      <c r="JQT3223" s="132"/>
      <c r="JQU3223" s="132"/>
      <c r="JQV3223" s="132"/>
      <c r="JQW3223" s="132"/>
      <c r="JQX3223" s="132"/>
      <c r="JQY3223" s="132"/>
      <c r="JQZ3223" s="132"/>
      <c r="JRA3223" s="132"/>
      <c r="JRB3223" s="132"/>
      <c r="JRC3223" s="132"/>
      <c r="JRD3223" s="132"/>
      <c r="JRE3223" s="132"/>
      <c r="JRF3223" s="132"/>
      <c r="JRG3223" s="132"/>
      <c r="JRH3223" s="132"/>
      <c r="JRI3223" s="132"/>
      <c r="JRJ3223" s="132"/>
      <c r="JRK3223" s="132"/>
      <c r="JRL3223" s="132"/>
      <c r="JRM3223" s="132"/>
      <c r="JRN3223" s="132"/>
      <c r="JRO3223" s="132"/>
      <c r="JRP3223" s="132"/>
      <c r="JRQ3223" s="132"/>
      <c r="JRR3223" s="132"/>
      <c r="JRS3223" s="132"/>
      <c r="JRT3223" s="132"/>
      <c r="JRU3223" s="132"/>
      <c r="JRV3223" s="132"/>
      <c r="JRW3223" s="132"/>
      <c r="JRX3223" s="132"/>
      <c r="JRY3223" s="132"/>
      <c r="JRZ3223" s="132"/>
      <c r="JSA3223" s="132"/>
      <c r="JSB3223" s="132"/>
      <c r="JSC3223" s="132"/>
      <c r="JSD3223" s="132"/>
      <c r="JSE3223" s="132"/>
      <c r="JSF3223" s="132"/>
      <c r="JSG3223" s="132"/>
      <c r="JSH3223" s="132"/>
      <c r="JSI3223" s="132"/>
      <c r="JSJ3223" s="132"/>
      <c r="JSK3223" s="132"/>
      <c r="JSL3223" s="132"/>
      <c r="JSM3223" s="132"/>
      <c r="JSN3223" s="132"/>
      <c r="JSO3223" s="132"/>
      <c r="JSP3223" s="132"/>
      <c r="JSQ3223" s="132"/>
      <c r="JSR3223" s="132"/>
      <c r="JSS3223" s="132"/>
      <c r="JST3223" s="132"/>
      <c r="JSU3223" s="132"/>
      <c r="JSV3223" s="132"/>
      <c r="JSW3223" s="132"/>
      <c r="JSX3223" s="132"/>
      <c r="JSY3223" s="132"/>
      <c r="JSZ3223" s="132"/>
      <c r="JTA3223" s="132"/>
      <c r="JTB3223" s="132"/>
      <c r="JTC3223" s="132"/>
      <c r="JTD3223" s="132"/>
      <c r="JTE3223" s="132"/>
      <c r="JTF3223" s="132"/>
      <c r="JTG3223" s="132"/>
      <c r="JTH3223" s="132"/>
      <c r="JTI3223" s="132"/>
      <c r="JTJ3223" s="132"/>
      <c r="JTK3223" s="132"/>
      <c r="JTL3223" s="132"/>
      <c r="JTM3223" s="132"/>
      <c r="JTN3223" s="132"/>
      <c r="JTO3223" s="132"/>
      <c r="JTP3223" s="132"/>
      <c r="JTQ3223" s="132"/>
      <c r="JTR3223" s="132"/>
      <c r="JTS3223" s="132"/>
      <c r="JTT3223" s="132"/>
      <c r="JTU3223" s="132"/>
      <c r="JTV3223" s="132"/>
      <c r="JTW3223" s="132"/>
      <c r="JTX3223" s="132"/>
      <c r="JTY3223" s="132"/>
      <c r="JTZ3223" s="132"/>
      <c r="JUA3223" s="132"/>
      <c r="JUB3223" s="132"/>
      <c r="JUC3223" s="132"/>
      <c r="JUD3223" s="132"/>
      <c r="JUE3223" s="132"/>
      <c r="JUF3223" s="132"/>
      <c r="JUG3223" s="132"/>
      <c r="JUH3223" s="132"/>
      <c r="JUI3223" s="132"/>
      <c r="JUJ3223" s="132"/>
      <c r="JUK3223" s="132"/>
      <c r="JUL3223" s="132"/>
      <c r="JUM3223" s="132"/>
      <c r="JUN3223" s="132"/>
      <c r="JUO3223" s="132"/>
      <c r="JUP3223" s="132"/>
      <c r="JUQ3223" s="132"/>
      <c r="JUR3223" s="132"/>
      <c r="JUS3223" s="132"/>
      <c r="JUT3223" s="132"/>
      <c r="JUU3223" s="132"/>
      <c r="JUV3223" s="132"/>
      <c r="JUW3223" s="132"/>
      <c r="JUX3223" s="132"/>
      <c r="JUY3223" s="132"/>
      <c r="JUZ3223" s="132"/>
      <c r="JVA3223" s="132"/>
      <c r="JVB3223" s="132"/>
      <c r="JVC3223" s="132"/>
      <c r="JVD3223" s="132"/>
      <c r="JVE3223" s="132"/>
      <c r="JVF3223" s="132"/>
      <c r="JVG3223" s="132"/>
      <c r="JVH3223" s="132"/>
      <c r="JVI3223" s="132"/>
      <c r="JVJ3223" s="132"/>
      <c r="JVK3223" s="132"/>
      <c r="JVL3223" s="132"/>
      <c r="JVM3223" s="132"/>
      <c r="JVN3223" s="132"/>
      <c r="JVO3223" s="132"/>
      <c r="JVP3223" s="132"/>
      <c r="JVQ3223" s="132"/>
      <c r="JVR3223" s="132"/>
      <c r="JVS3223" s="132"/>
      <c r="JVT3223" s="132"/>
      <c r="JVU3223" s="132"/>
      <c r="JVV3223" s="132"/>
      <c r="JVW3223" s="132"/>
      <c r="JVX3223" s="132"/>
      <c r="JVY3223" s="132"/>
      <c r="JVZ3223" s="132"/>
      <c r="JWA3223" s="132"/>
      <c r="JWB3223" s="132"/>
      <c r="JWC3223" s="132"/>
      <c r="JWD3223" s="132"/>
      <c r="JWE3223" s="132"/>
      <c r="JWF3223" s="132"/>
      <c r="JWG3223" s="132"/>
      <c r="JWH3223" s="132"/>
      <c r="JWI3223" s="132"/>
      <c r="JWJ3223" s="132"/>
      <c r="JWK3223" s="132"/>
      <c r="JWL3223" s="132"/>
      <c r="JWM3223" s="132"/>
      <c r="JWN3223" s="132"/>
      <c r="JWO3223" s="132"/>
      <c r="JWP3223" s="132"/>
      <c r="JWQ3223" s="132"/>
      <c r="JWR3223" s="132"/>
      <c r="JWS3223" s="132"/>
      <c r="JWT3223" s="132"/>
      <c r="JWU3223" s="132"/>
      <c r="JWV3223" s="132"/>
      <c r="JWW3223" s="132"/>
      <c r="JWX3223" s="132"/>
      <c r="JWY3223" s="132"/>
      <c r="JWZ3223" s="132"/>
      <c r="JXA3223" s="132"/>
      <c r="JXB3223" s="132"/>
      <c r="JXC3223" s="132"/>
      <c r="JXD3223" s="132"/>
      <c r="JXE3223" s="132"/>
      <c r="JXF3223" s="132"/>
      <c r="JXG3223" s="132"/>
      <c r="JXH3223" s="132"/>
      <c r="JXI3223" s="132"/>
      <c r="JXJ3223" s="132"/>
      <c r="JXK3223" s="132"/>
      <c r="JXL3223" s="132"/>
      <c r="JXM3223" s="132"/>
      <c r="JXN3223" s="132"/>
      <c r="JXO3223" s="132"/>
      <c r="JXP3223" s="132"/>
      <c r="JXQ3223" s="132"/>
      <c r="JXR3223" s="132"/>
      <c r="JXS3223" s="132"/>
      <c r="JXT3223" s="132"/>
      <c r="JXU3223" s="132"/>
      <c r="JXV3223" s="132"/>
      <c r="JXW3223" s="132"/>
      <c r="JXX3223" s="132"/>
      <c r="JXY3223" s="132"/>
      <c r="JXZ3223" s="132"/>
      <c r="JYA3223" s="132"/>
      <c r="JYB3223" s="132"/>
      <c r="JYC3223" s="132"/>
      <c r="JYD3223" s="132"/>
      <c r="JYE3223" s="132"/>
      <c r="JYF3223" s="132"/>
      <c r="JYG3223" s="132"/>
      <c r="JYH3223" s="132"/>
      <c r="JYI3223" s="132"/>
      <c r="JYJ3223" s="132"/>
      <c r="JYK3223" s="132"/>
      <c r="JYL3223" s="132"/>
      <c r="JYM3223" s="132"/>
      <c r="JYN3223" s="132"/>
      <c r="JYO3223" s="132"/>
      <c r="JYP3223" s="132"/>
      <c r="JYQ3223" s="132"/>
      <c r="JYR3223" s="132"/>
      <c r="JYS3223" s="132"/>
      <c r="JYT3223" s="132"/>
      <c r="JYU3223" s="132"/>
      <c r="JYV3223" s="132"/>
      <c r="JYW3223" s="132"/>
      <c r="JYX3223" s="132"/>
      <c r="JYY3223" s="132"/>
      <c r="JYZ3223" s="132"/>
      <c r="JZA3223" s="132"/>
      <c r="JZB3223" s="132"/>
      <c r="JZC3223" s="132"/>
      <c r="JZD3223" s="132"/>
      <c r="JZE3223" s="132"/>
      <c r="JZF3223" s="132"/>
      <c r="JZG3223" s="132"/>
      <c r="JZH3223" s="132"/>
      <c r="JZI3223" s="132"/>
      <c r="JZJ3223" s="132"/>
      <c r="JZK3223" s="132"/>
      <c r="JZL3223" s="132"/>
      <c r="JZM3223" s="132"/>
      <c r="JZN3223" s="132"/>
      <c r="JZO3223" s="132"/>
      <c r="JZP3223" s="132"/>
      <c r="JZQ3223" s="132"/>
      <c r="JZR3223" s="132"/>
      <c r="JZS3223" s="132"/>
      <c r="JZT3223" s="132"/>
      <c r="JZU3223" s="132"/>
      <c r="JZV3223" s="132"/>
      <c r="JZW3223" s="132"/>
      <c r="JZX3223" s="132"/>
      <c r="JZY3223" s="132"/>
      <c r="JZZ3223" s="132"/>
      <c r="KAA3223" s="132"/>
      <c r="KAB3223" s="132"/>
      <c r="KAC3223" s="132"/>
      <c r="KAD3223" s="132"/>
      <c r="KAE3223" s="132"/>
      <c r="KAF3223" s="132"/>
      <c r="KAG3223" s="132"/>
      <c r="KAH3223" s="132"/>
      <c r="KAI3223" s="132"/>
      <c r="KAJ3223" s="132"/>
      <c r="KAK3223" s="132"/>
      <c r="KAL3223" s="132"/>
      <c r="KAM3223" s="132"/>
      <c r="KAN3223" s="132"/>
      <c r="KAO3223" s="132"/>
      <c r="KAP3223" s="132"/>
      <c r="KAQ3223" s="132"/>
      <c r="KAR3223" s="132"/>
      <c r="KAS3223" s="132"/>
      <c r="KAT3223" s="132"/>
      <c r="KAU3223" s="132"/>
      <c r="KAV3223" s="132"/>
      <c r="KAW3223" s="132"/>
      <c r="KAX3223" s="132"/>
      <c r="KAY3223" s="132"/>
      <c r="KAZ3223" s="132"/>
      <c r="KBA3223" s="132"/>
      <c r="KBB3223" s="132"/>
      <c r="KBC3223" s="132"/>
      <c r="KBD3223" s="132"/>
      <c r="KBE3223" s="132"/>
      <c r="KBF3223" s="132"/>
      <c r="KBG3223" s="132"/>
      <c r="KBH3223" s="132"/>
      <c r="KBI3223" s="132"/>
      <c r="KBJ3223" s="132"/>
      <c r="KBK3223" s="132"/>
      <c r="KBL3223" s="132"/>
      <c r="KBM3223" s="132"/>
      <c r="KBN3223" s="132"/>
      <c r="KBO3223" s="132"/>
      <c r="KBP3223" s="132"/>
      <c r="KBQ3223" s="132"/>
      <c r="KBR3223" s="132"/>
      <c r="KBS3223" s="132"/>
      <c r="KBT3223" s="132"/>
      <c r="KBU3223" s="132"/>
      <c r="KBV3223" s="132"/>
      <c r="KBW3223" s="132"/>
      <c r="KBX3223" s="132"/>
      <c r="KBY3223" s="132"/>
      <c r="KBZ3223" s="132"/>
      <c r="KCA3223" s="132"/>
      <c r="KCB3223" s="132"/>
      <c r="KCC3223" s="132"/>
      <c r="KCD3223" s="132"/>
      <c r="KCE3223" s="132"/>
      <c r="KCF3223" s="132"/>
      <c r="KCG3223" s="132"/>
      <c r="KCH3223" s="132"/>
      <c r="KCI3223" s="132"/>
      <c r="KCJ3223" s="132"/>
      <c r="KCK3223" s="132"/>
      <c r="KCL3223" s="132"/>
      <c r="KCM3223" s="132"/>
      <c r="KCN3223" s="132"/>
      <c r="KCO3223" s="132"/>
      <c r="KCP3223" s="132"/>
      <c r="KCQ3223" s="132"/>
      <c r="KCR3223" s="132"/>
      <c r="KCS3223" s="132"/>
      <c r="KCT3223" s="132"/>
      <c r="KCU3223" s="132"/>
      <c r="KCV3223" s="132"/>
      <c r="KCW3223" s="132"/>
      <c r="KCX3223" s="132"/>
      <c r="KCY3223" s="132"/>
      <c r="KCZ3223" s="132"/>
      <c r="KDA3223" s="132"/>
      <c r="KDB3223" s="132"/>
      <c r="KDC3223" s="132"/>
      <c r="KDD3223" s="132"/>
      <c r="KDE3223" s="132"/>
      <c r="KDF3223" s="132"/>
      <c r="KDG3223" s="132"/>
      <c r="KDH3223" s="132"/>
      <c r="KDI3223" s="132"/>
      <c r="KDJ3223" s="132"/>
      <c r="KDK3223" s="132"/>
      <c r="KDL3223" s="132"/>
      <c r="KDM3223" s="132"/>
      <c r="KDN3223" s="132"/>
      <c r="KDO3223" s="132"/>
      <c r="KDP3223" s="132"/>
      <c r="KDQ3223" s="132"/>
      <c r="KDR3223" s="132"/>
      <c r="KDS3223" s="132"/>
      <c r="KDT3223" s="132"/>
      <c r="KDU3223" s="132"/>
      <c r="KDV3223" s="132"/>
      <c r="KDW3223" s="132"/>
      <c r="KDX3223" s="132"/>
      <c r="KDY3223" s="132"/>
      <c r="KDZ3223" s="132"/>
      <c r="KEA3223" s="132"/>
      <c r="KEB3223" s="132"/>
      <c r="KEC3223" s="132"/>
      <c r="KED3223" s="132"/>
      <c r="KEE3223" s="132"/>
      <c r="KEF3223" s="132"/>
      <c r="KEG3223" s="132"/>
      <c r="KEH3223" s="132"/>
      <c r="KEI3223" s="132"/>
      <c r="KEJ3223" s="132"/>
      <c r="KEK3223" s="132"/>
      <c r="KEL3223" s="132"/>
      <c r="KEM3223" s="132"/>
      <c r="KEN3223" s="132"/>
      <c r="KEO3223" s="132"/>
      <c r="KEP3223" s="132"/>
      <c r="KEQ3223" s="132"/>
      <c r="KER3223" s="132"/>
      <c r="KES3223" s="132"/>
      <c r="KET3223" s="132"/>
      <c r="KEU3223" s="132"/>
      <c r="KEV3223" s="132"/>
      <c r="KEW3223" s="132"/>
      <c r="KEX3223" s="132"/>
      <c r="KEY3223" s="132"/>
      <c r="KEZ3223" s="132"/>
      <c r="KFA3223" s="132"/>
      <c r="KFB3223" s="132"/>
      <c r="KFC3223" s="132"/>
      <c r="KFD3223" s="132"/>
      <c r="KFE3223" s="132"/>
      <c r="KFF3223" s="132"/>
      <c r="KFG3223" s="132"/>
      <c r="KFH3223" s="132"/>
      <c r="KFI3223" s="132"/>
      <c r="KFJ3223" s="132"/>
      <c r="KFK3223" s="132"/>
      <c r="KFL3223" s="132"/>
      <c r="KFM3223" s="132"/>
      <c r="KFN3223" s="132"/>
      <c r="KFO3223" s="132"/>
      <c r="KFP3223" s="132"/>
      <c r="KFQ3223" s="132"/>
      <c r="KFR3223" s="132"/>
      <c r="KFS3223" s="132"/>
      <c r="KFT3223" s="132"/>
      <c r="KFU3223" s="132"/>
      <c r="KFV3223" s="132"/>
      <c r="KFW3223" s="132"/>
      <c r="KFX3223" s="132"/>
      <c r="KFY3223" s="132"/>
      <c r="KFZ3223" s="132"/>
      <c r="KGA3223" s="132"/>
      <c r="KGB3223" s="132"/>
      <c r="KGC3223" s="132"/>
      <c r="KGD3223" s="132"/>
      <c r="KGE3223" s="132"/>
      <c r="KGF3223" s="132"/>
      <c r="KGG3223" s="132"/>
      <c r="KGH3223" s="132"/>
      <c r="KGI3223" s="132"/>
      <c r="KGJ3223" s="132"/>
      <c r="KGK3223" s="132"/>
      <c r="KGL3223" s="132"/>
      <c r="KGM3223" s="132"/>
      <c r="KGN3223" s="132"/>
      <c r="KGO3223" s="132"/>
      <c r="KGP3223" s="132"/>
      <c r="KGQ3223" s="132"/>
      <c r="KGR3223" s="132"/>
      <c r="KGS3223" s="132"/>
      <c r="KGT3223" s="132"/>
      <c r="KGU3223" s="132"/>
      <c r="KGV3223" s="132"/>
      <c r="KGW3223" s="132"/>
      <c r="KGX3223" s="132"/>
      <c r="KGY3223" s="132"/>
      <c r="KGZ3223" s="132"/>
      <c r="KHA3223" s="132"/>
      <c r="KHB3223" s="132"/>
      <c r="KHC3223" s="132"/>
      <c r="KHD3223" s="132"/>
      <c r="KHE3223" s="132"/>
      <c r="KHF3223" s="132"/>
      <c r="KHG3223" s="132"/>
      <c r="KHH3223" s="132"/>
      <c r="KHI3223" s="132"/>
      <c r="KHJ3223" s="132"/>
      <c r="KHK3223" s="132"/>
      <c r="KHL3223" s="132"/>
      <c r="KHM3223" s="132"/>
      <c r="KHN3223" s="132"/>
      <c r="KHO3223" s="132"/>
      <c r="KHP3223" s="132"/>
      <c r="KHQ3223" s="132"/>
      <c r="KHR3223" s="132"/>
      <c r="KHS3223" s="132"/>
      <c r="KHT3223" s="132"/>
      <c r="KHU3223" s="132"/>
      <c r="KHV3223" s="132"/>
      <c r="KHW3223" s="132"/>
      <c r="KHX3223" s="132"/>
      <c r="KHY3223" s="132"/>
      <c r="KHZ3223" s="132"/>
      <c r="KIA3223" s="132"/>
      <c r="KIB3223" s="132"/>
      <c r="KIC3223" s="132"/>
      <c r="KID3223" s="132"/>
      <c r="KIE3223" s="132"/>
      <c r="KIF3223" s="132"/>
      <c r="KIG3223" s="132"/>
      <c r="KIH3223" s="132"/>
      <c r="KII3223" s="132"/>
      <c r="KIJ3223" s="132"/>
      <c r="KIK3223" s="132"/>
      <c r="KIL3223" s="132"/>
      <c r="KIM3223" s="132"/>
      <c r="KIN3223" s="132"/>
      <c r="KIO3223" s="132"/>
      <c r="KIP3223" s="132"/>
      <c r="KIQ3223" s="132"/>
      <c r="KIR3223" s="132"/>
      <c r="KIS3223" s="132"/>
      <c r="KIT3223" s="132"/>
      <c r="KIU3223" s="132"/>
      <c r="KIV3223" s="132"/>
      <c r="KIW3223" s="132"/>
      <c r="KIX3223" s="132"/>
      <c r="KIY3223" s="132"/>
      <c r="KIZ3223" s="132"/>
      <c r="KJA3223" s="132"/>
      <c r="KJB3223" s="132"/>
      <c r="KJC3223" s="132"/>
      <c r="KJD3223" s="132"/>
      <c r="KJE3223" s="132"/>
      <c r="KJF3223" s="132"/>
      <c r="KJG3223" s="132"/>
      <c r="KJH3223" s="132"/>
      <c r="KJI3223" s="132"/>
      <c r="KJJ3223" s="132"/>
      <c r="KJK3223" s="132"/>
      <c r="KJL3223" s="132"/>
      <c r="KJM3223" s="132"/>
      <c r="KJN3223" s="132"/>
      <c r="KJO3223" s="132"/>
      <c r="KJP3223" s="132"/>
      <c r="KJQ3223" s="132"/>
      <c r="KJR3223" s="132"/>
      <c r="KJS3223" s="132"/>
      <c r="KJT3223" s="132"/>
      <c r="KJU3223" s="132"/>
      <c r="KJV3223" s="132"/>
      <c r="KJW3223" s="132"/>
      <c r="KJX3223" s="132"/>
      <c r="KJY3223" s="132"/>
      <c r="KJZ3223" s="132"/>
      <c r="KKA3223" s="132"/>
      <c r="KKB3223" s="132"/>
      <c r="KKC3223" s="132"/>
      <c r="KKD3223" s="132"/>
      <c r="KKE3223" s="132"/>
      <c r="KKF3223" s="132"/>
      <c r="KKG3223" s="132"/>
      <c r="KKH3223" s="132"/>
      <c r="KKI3223" s="132"/>
      <c r="KKJ3223" s="132"/>
      <c r="KKK3223" s="132"/>
      <c r="KKL3223" s="132"/>
      <c r="KKM3223" s="132"/>
      <c r="KKN3223" s="132"/>
      <c r="KKO3223" s="132"/>
      <c r="KKP3223" s="132"/>
      <c r="KKQ3223" s="132"/>
      <c r="KKR3223" s="132"/>
      <c r="KKS3223" s="132"/>
      <c r="KKT3223" s="132"/>
      <c r="KKU3223" s="132"/>
      <c r="KKV3223" s="132"/>
      <c r="KKW3223" s="132"/>
      <c r="KKX3223" s="132"/>
      <c r="KKY3223" s="132"/>
      <c r="KKZ3223" s="132"/>
      <c r="KLA3223" s="132"/>
      <c r="KLB3223" s="132"/>
      <c r="KLC3223" s="132"/>
      <c r="KLD3223" s="132"/>
      <c r="KLE3223" s="132"/>
      <c r="KLF3223" s="132"/>
      <c r="KLG3223" s="132"/>
      <c r="KLH3223" s="132"/>
      <c r="KLI3223" s="132"/>
      <c r="KLJ3223" s="132"/>
      <c r="KLK3223" s="132"/>
      <c r="KLL3223" s="132"/>
      <c r="KLM3223" s="132"/>
      <c r="KLN3223" s="132"/>
      <c r="KLO3223" s="132"/>
      <c r="KLP3223" s="132"/>
      <c r="KLQ3223" s="132"/>
      <c r="KLR3223" s="132"/>
      <c r="KLS3223" s="132"/>
      <c r="KLT3223" s="132"/>
      <c r="KLU3223" s="132"/>
      <c r="KLV3223" s="132"/>
      <c r="KLW3223" s="132"/>
      <c r="KLX3223" s="132"/>
      <c r="KLY3223" s="132"/>
      <c r="KLZ3223" s="132"/>
      <c r="KMA3223" s="132"/>
      <c r="KMB3223" s="132"/>
      <c r="KMC3223" s="132"/>
      <c r="KMD3223" s="132"/>
      <c r="KME3223" s="132"/>
      <c r="KMF3223" s="132"/>
      <c r="KMG3223" s="132"/>
      <c r="KMH3223" s="132"/>
      <c r="KMI3223" s="132"/>
      <c r="KMJ3223" s="132"/>
      <c r="KMK3223" s="132"/>
      <c r="KML3223" s="132"/>
      <c r="KMM3223" s="132"/>
      <c r="KMN3223" s="132"/>
      <c r="KMO3223" s="132"/>
      <c r="KMP3223" s="132"/>
      <c r="KMQ3223" s="132"/>
      <c r="KMR3223" s="132"/>
      <c r="KMS3223" s="132"/>
      <c r="KMT3223" s="132"/>
      <c r="KMU3223" s="132"/>
      <c r="KMV3223" s="132"/>
      <c r="KMW3223" s="132"/>
      <c r="KMX3223" s="132"/>
      <c r="KMY3223" s="132"/>
      <c r="KMZ3223" s="132"/>
      <c r="KNA3223" s="132"/>
      <c r="KNB3223" s="132"/>
      <c r="KNC3223" s="132"/>
      <c r="KND3223" s="132"/>
      <c r="KNE3223" s="132"/>
      <c r="KNF3223" s="132"/>
      <c r="KNG3223" s="132"/>
      <c r="KNH3223" s="132"/>
      <c r="KNI3223" s="132"/>
      <c r="KNJ3223" s="132"/>
      <c r="KNK3223" s="132"/>
      <c r="KNL3223" s="132"/>
      <c r="KNM3223" s="132"/>
      <c r="KNN3223" s="132"/>
      <c r="KNO3223" s="132"/>
      <c r="KNP3223" s="132"/>
      <c r="KNQ3223" s="132"/>
      <c r="KNR3223" s="132"/>
      <c r="KNS3223" s="132"/>
      <c r="KNT3223" s="132"/>
      <c r="KNU3223" s="132"/>
      <c r="KNV3223" s="132"/>
      <c r="KNW3223" s="132"/>
      <c r="KNX3223" s="132"/>
      <c r="KNY3223" s="132"/>
      <c r="KNZ3223" s="132"/>
      <c r="KOA3223" s="132"/>
      <c r="KOB3223" s="132"/>
      <c r="KOC3223" s="132"/>
      <c r="KOD3223" s="132"/>
      <c r="KOE3223" s="132"/>
      <c r="KOF3223" s="132"/>
      <c r="KOG3223" s="132"/>
      <c r="KOH3223" s="132"/>
      <c r="KOI3223" s="132"/>
      <c r="KOJ3223" s="132"/>
      <c r="KOK3223" s="132"/>
      <c r="KOL3223" s="132"/>
      <c r="KOM3223" s="132"/>
      <c r="KON3223" s="132"/>
      <c r="KOO3223" s="132"/>
      <c r="KOP3223" s="132"/>
      <c r="KOQ3223" s="132"/>
      <c r="KOR3223" s="132"/>
      <c r="KOS3223" s="132"/>
      <c r="KOT3223" s="132"/>
      <c r="KOU3223" s="132"/>
      <c r="KOV3223" s="132"/>
      <c r="KOW3223" s="132"/>
      <c r="KOX3223" s="132"/>
      <c r="KOY3223" s="132"/>
      <c r="KOZ3223" s="132"/>
      <c r="KPA3223" s="132"/>
      <c r="KPB3223" s="132"/>
      <c r="KPC3223" s="132"/>
      <c r="KPD3223" s="132"/>
      <c r="KPE3223" s="132"/>
      <c r="KPF3223" s="132"/>
      <c r="KPG3223" s="132"/>
      <c r="KPH3223" s="132"/>
      <c r="KPI3223" s="132"/>
      <c r="KPJ3223" s="132"/>
      <c r="KPK3223" s="132"/>
      <c r="KPL3223" s="132"/>
      <c r="KPM3223" s="132"/>
      <c r="KPN3223" s="132"/>
      <c r="KPO3223" s="132"/>
      <c r="KPP3223" s="132"/>
      <c r="KPQ3223" s="132"/>
      <c r="KPR3223" s="132"/>
      <c r="KPS3223" s="132"/>
      <c r="KPT3223" s="132"/>
      <c r="KPU3223" s="132"/>
      <c r="KPV3223" s="132"/>
      <c r="KPW3223" s="132"/>
      <c r="KPX3223" s="132"/>
      <c r="KPY3223" s="132"/>
      <c r="KPZ3223" s="132"/>
      <c r="KQA3223" s="132"/>
      <c r="KQB3223" s="132"/>
      <c r="KQC3223" s="132"/>
      <c r="KQD3223" s="132"/>
      <c r="KQE3223" s="132"/>
      <c r="KQF3223" s="132"/>
      <c r="KQG3223" s="132"/>
      <c r="KQH3223" s="132"/>
      <c r="KQI3223" s="132"/>
      <c r="KQJ3223" s="132"/>
      <c r="KQK3223" s="132"/>
      <c r="KQL3223" s="132"/>
      <c r="KQM3223" s="132"/>
      <c r="KQN3223" s="132"/>
      <c r="KQO3223" s="132"/>
      <c r="KQP3223" s="132"/>
      <c r="KQQ3223" s="132"/>
      <c r="KQR3223" s="132"/>
      <c r="KQS3223" s="132"/>
      <c r="KQT3223" s="132"/>
      <c r="KQU3223" s="132"/>
      <c r="KQV3223" s="132"/>
      <c r="KQW3223" s="132"/>
      <c r="KQX3223" s="132"/>
      <c r="KQY3223" s="132"/>
      <c r="KQZ3223" s="132"/>
      <c r="KRA3223" s="132"/>
      <c r="KRB3223" s="132"/>
      <c r="KRC3223" s="132"/>
      <c r="KRD3223" s="132"/>
      <c r="KRE3223" s="132"/>
      <c r="KRF3223" s="132"/>
      <c r="KRG3223" s="132"/>
      <c r="KRH3223" s="132"/>
      <c r="KRI3223" s="132"/>
      <c r="KRJ3223" s="132"/>
      <c r="KRK3223" s="132"/>
      <c r="KRL3223" s="132"/>
      <c r="KRM3223" s="132"/>
      <c r="KRN3223" s="132"/>
      <c r="KRO3223" s="132"/>
      <c r="KRP3223" s="132"/>
      <c r="KRQ3223" s="132"/>
      <c r="KRR3223" s="132"/>
      <c r="KRS3223" s="132"/>
      <c r="KRT3223" s="132"/>
      <c r="KRU3223" s="132"/>
      <c r="KRV3223" s="132"/>
      <c r="KRW3223" s="132"/>
      <c r="KRX3223" s="132"/>
      <c r="KRY3223" s="132"/>
      <c r="KRZ3223" s="132"/>
      <c r="KSA3223" s="132"/>
      <c r="KSB3223" s="132"/>
      <c r="KSC3223" s="132"/>
      <c r="KSD3223" s="132"/>
      <c r="KSE3223" s="132"/>
      <c r="KSF3223" s="132"/>
      <c r="KSG3223" s="132"/>
      <c r="KSH3223" s="132"/>
      <c r="KSI3223" s="132"/>
      <c r="KSJ3223" s="132"/>
      <c r="KSK3223" s="132"/>
      <c r="KSL3223" s="132"/>
      <c r="KSM3223" s="132"/>
      <c r="KSN3223" s="132"/>
      <c r="KSO3223" s="132"/>
      <c r="KSP3223" s="132"/>
      <c r="KSQ3223" s="132"/>
      <c r="KSR3223" s="132"/>
      <c r="KSS3223" s="132"/>
      <c r="KST3223" s="132"/>
      <c r="KSU3223" s="132"/>
      <c r="KSV3223" s="132"/>
      <c r="KSW3223" s="132"/>
      <c r="KSX3223" s="132"/>
      <c r="KSY3223" s="132"/>
      <c r="KSZ3223" s="132"/>
      <c r="KTA3223" s="132"/>
      <c r="KTB3223" s="132"/>
      <c r="KTC3223" s="132"/>
      <c r="KTD3223" s="132"/>
      <c r="KTE3223" s="132"/>
      <c r="KTF3223" s="132"/>
      <c r="KTG3223" s="132"/>
      <c r="KTH3223" s="132"/>
      <c r="KTI3223" s="132"/>
      <c r="KTJ3223" s="132"/>
      <c r="KTK3223" s="132"/>
      <c r="KTL3223" s="132"/>
      <c r="KTM3223" s="132"/>
      <c r="KTN3223" s="132"/>
      <c r="KTO3223" s="132"/>
      <c r="KTP3223" s="132"/>
      <c r="KTQ3223" s="132"/>
      <c r="KTR3223" s="132"/>
      <c r="KTS3223" s="132"/>
      <c r="KTT3223" s="132"/>
      <c r="KTU3223" s="132"/>
      <c r="KTV3223" s="132"/>
      <c r="KTW3223" s="132"/>
      <c r="KTX3223" s="132"/>
      <c r="KTY3223" s="132"/>
      <c r="KTZ3223" s="132"/>
      <c r="KUA3223" s="132"/>
      <c r="KUB3223" s="132"/>
      <c r="KUC3223" s="132"/>
      <c r="KUD3223" s="132"/>
      <c r="KUE3223" s="132"/>
      <c r="KUF3223" s="132"/>
      <c r="KUG3223" s="132"/>
      <c r="KUH3223" s="132"/>
      <c r="KUI3223" s="132"/>
      <c r="KUJ3223" s="132"/>
      <c r="KUK3223" s="132"/>
      <c r="KUL3223" s="132"/>
      <c r="KUM3223" s="132"/>
      <c r="KUN3223" s="132"/>
      <c r="KUO3223" s="132"/>
      <c r="KUP3223" s="132"/>
      <c r="KUQ3223" s="132"/>
      <c r="KUR3223" s="132"/>
      <c r="KUS3223" s="132"/>
      <c r="KUT3223" s="132"/>
      <c r="KUU3223" s="132"/>
      <c r="KUV3223" s="132"/>
      <c r="KUW3223" s="132"/>
      <c r="KUX3223" s="132"/>
      <c r="KUY3223" s="132"/>
      <c r="KUZ3223" s="132"/>
      <c r="KVA3223" s="132"/>
      <c r="KVB3223" s="132"/>
      <c r="KVC3223" s="132"/>
      <c r="KVD3223" s="132"/>
      <c r="KVE3223" s="132"/>
      <c r="KVF3223" s="132"/>
      <c r="KVG3223" s="132"/>
      <c r="KVH3223" s="132"/>
      <c r="KVI3223" s="132"/>
      <c r="KVJ3223" s="132"/>
      <c r="KVK3223" s="132"/>
      <c r="KVL3223" s="132"/>
      <c r="KVM3223" s="132"/>
      <c r="KVN3223" s="132"/>
      <c r="KVO3223" s="132"/>
      <c r="KVP3223" s="132"/>
      <c r="KVQ3223" s="132"/>
      <c r="KVR3223" s="132"/>
      <c r="KVS3223" s="132"/>
      <c r="KVT3223" s="132"/>
      <c r="KVU3223" s="132"/>
      <c r="KVV3223" s="132"/>
      <c r="KVW3223" s="132"/>
      <c r="KVX3223" s="132"/>
      <c r="KVY3223" s="132"/>
      <c r="KVZ3223" s="132"/>
      <c r="KWA3223" s="132"/>
      <c r="KWB3223" s="132"/>
      <c r="KWC3223" s="132"/>
      <c r="KWD3223" s="132"/>
      <c r="KWE3223" s="132"/>
      <c r="KWF3223" s="132"/>
      <c r="KWG3223" s="132"/>
      <c r="KWH3223" s="132"/>
      <c r="KWI3223" s="132"/>
      <c r="KWJ3223" s="132"/>
      <c r="KWK3223" s="132"/>
      <c r="KWL3223" s="132"/>
      <c r="KWM3223" s="132"/>
      <c r="KWN3223" s="132"/>
      <c r="KWO3223" s="132"/>
      <c r="KWP3223" s="132"/>
      <c r="KWQ3223" s="132"/>
      <c r="KWR3223" s="132"/>
      <c r="KWS3223" s="132"/>
      <c r="KWT3223" s="132"/>
      <c r="KWU3223" s="132"/>
      <c r="KWV3223" s="132"/>
      <c r="KWW3223" s="132"/>
      <c r="KWX3223" s="132"/>
      <c r="KWY3223" s="132"/>
      <c r="KWZ3223" s="132"/>
      <c r="KXA3223" s="132"/>
      <c r="KXB3223" s="132"/>
      <c r="KXC3223" s="132"/>
      <c r="KXD3223" s="132"/>
      <c r="KXE3223" s="132"/>
      <c r="KXF3223" s="132"/>
      <c r="KXG3223" s="132"/>
      <c r="KXH3223" s="132"/>
      <c r="KXI3223" s="132"/>
      <c r="KXJ3223" s="132"/>
      <c r="KXK3223" s="132"/>
      <c r="KXL3223" s="132"/>
      <c r="KXM3223" s="132"/>
      <c r="KXN3223" s="132"/>
      <c r="KXO3223" s="132"/>
      <c r="KXP3223" s="132"/>
      <c r="KXQ3223" s="132"/>
      <c r="KXR3223" s="132"/>
      <c r="KXS3223" s="132"/>
      <c r="KXT3223" s="132"/>
      <c r="KXU3223" s="132"/>
      <c r="KXV3223" s="132"/>
      <c r="KXW3223" s="132"/>
      <c r="KXX3223" s="132"/>
      <c r="KXY3223" s="132"/>
      <c r="KXZ3223" s="132"/>
      <c r="KYA3223" s="132"/>
      <c r="KYB3223" s="132"/>
      <c r="KYC3223" s="132"/>
      <c r="KYD3223" s="132"/>
      <c r="KYE3223" s="132"/>
      <c r="KYF3223" s="132"/>
      <c r="KYG3223" s="132"/>
      <c r="KYH3223" s="132"/>
      <c r="KYI3223" s="132"/>
      <c r="KYJ3223" s="132"/>
      <c r="KYK3223" s="132"/>
      <c r="KYL3223" s="132"/>
      <c r="KYM3223" s="132"/>
      <c r="KYN3223" s="132"/>
      <c r="KYO3223" s="132"/>
      <c r="KYP3223" s="132"/>
      <c r="KYQ3223" s="132"/>
      <c r="KYR3223" s="132"/>
      <c r="KYS3223" s="132"/>
      <c r="KYT3223" s="132"/>
      <c r="KYU3223" s="132"/>
      <c r="KYV3223" s="132"/>
      <c r="KYW3223" s="132"/>
      <c r="KYX3223" s="132"/>
      <c r="KYY3223" s="132"/>
      <c r="KYZ3223" s="132"/>
      <c r="KZA3223" s="132"/>
      <c r="KZB3223" s="132"/>
      <c r="KZC3223" s="132"/>
      <c r="KZD3223" s="132"/>
      <c r="KZE3223" s="132"/>
      <c r="KZF3223" s="132"/>
      <c r="KZG3223" s="132"/>
      <c r="KZH3223" s="132"/>
      <c r="KZI3223" s="132"/>
      <c r="KZJ3223" s="132"/>
      <c r="KZK3223" s="132"/>
      <c r="KZL3223" s="132"/>
      <c r="KZM3223" s="132"/>
      <c r="KZN3223" s="132"/>
      <c r="KZO3223" s="132"/>
      <c r="KZP3223" s="132"/>
      <c r="KZQ3223" s="132"/>
      <c r="KZR3223" s="132"/>
      <c r="KZS3223" s="132"/>
      <c r="KZT3223" s="132"/>
      <c r="KZU3223" s="132"/>
      <c r="KZV3223" s="132"/>
      <c r="KZW3223" s="132"/>
      <c r="KZX3223" s="132"/>
      <c r="KZY3223" s="132"/>
      <c r="KZZ3223" s="132"/>
      <c r="LAA3223" s="132"/>
      <c r="LAB3223" s="132"/>
      <c r="LAC3223" s="132"/>
      <c r="LAD3223" s="132"/>
      <c r="LAE3223" s="132"/>
      <c r="LAF3223" s="132"/>
      <c r="LAG3223" s="132"/>
      <c r="LAH3223" s="132"/>
      <c r="LAI3223" s="132"/>
      <c r="LAJ3223" s="132"/>
      <c r="LAK3223" s="132"/>
      <c r="LAL3223" s="132"/>
      <c r="LAM3223" s="132"/>
      <c r="LAN3223" s="132"/>
      <c r="LAO3223" s="132"/>
      <c r="LAP3223" s="132"/>
      <c r="LAQ3223" s="132"/>
      <c r="LAR3223" s="132"/>
      <c r="LAS3223" s="132"/>
      <c r="LAT3223" s="132"/>
      <c r="LAU3223" s="132"/>
      <c r="LAV3223" s="132"/>
      <c r="LAW3223" s="132"/>
      <c r="LAX3223" s="132"/>
      <c r="LAY3223" s="132"/>
      <c r="LAZ3223" s="132"/>
      <c r="LBA3223" s="132"/>
      <c r="LBB3223" s="132"/>
      <c r="LBC3223" s="132"/>
      <c r="LBD3223" s="132"/>
      <c r="LBE3223" s="132"/>
      <c r="LBF3223" s="132"/>
      <c r="LBG3223" s="132"/>
      <c r="LBH3223" s="132"/>
      <c r="LBI3223" s="132"/>
      <c r="LBJ3223" s="132"/>
      <c r="LBK3223" s="132"/>
      <c r="LBL3223" s="132"/>
      <c r="LBM3223" s="132"/>
      <c r="LBN3223" s="132"/>
      <c r="LBO3223" s="132"/>
      <c r="LBP3223" s="132"/>
      <c r="LBQ3223" s="132"/>
      <c r="LBR3223" s="132"/>
      <c r="LBS3223" s="132"/>
      <c r="LBT3223" s="132"/>
      <c r="LBU3223" s="132"/>
      <c r="LBV3223" s="132"/>
      <c r="LBW3223" s="132"/>
      <c r="LBX3223" s="132"/>
      <c r="LBY3223" s="132"/>
      <c r="LBZ3223" s="132"/>
      <c r="LCA3223" s="132"/>
      <c r="LCB3223" s="132"/>
      <c r="LCC3223" s="132"/>
      <c r="LCD3223" s="132"/>
      <c r="LCE3223" s="132"/>
      <c r="LCF3223" s="132"/>
      <c r="LCG3223" s="132"/>
      <c r="LCH3223" s="132"/>
      <c r="LCI3223" s="132"/>
      <c r="LCJ3223" s="132"/>
      <c r="LCK3223" s="132"/>
      <c r="LCL3223" s="132"/>
      <c r="LCM3223" s="132"/>
      <c r="LCN3223" s="132"/>
      <c r="LCO3223" s="132"/>
      <c r="LCP3223" s="132"/>
      <c r="LCQ3223" s="132"/>
      <c r="LCR3223" s="132"/>
      <c r="LCS3223" s="132"/>
      <c r="LCT3223" s="132"/>
      <c r="LCU3223" s="132"/>
      <c r="LCV3223" s="132"/>
      <c r="LCW3223" s="132"/>
      <c r="LCX3223" s="132"/>
      <c r="LCY3223" s="132"/>
      <c r="LCZ3223" s="132"/>
      <c r="LDA3223" s="132"/>
      <c r="LDB3223" s="132"/>
      <c r="LDC3223" s="132"/>
      <c r="LDD3223" s="132"/>
      <c r="LDE3223" s="132"/>
      <c r="LDF3223" s="132"/>
      <c r="LDG3223" s="132"/>
      <c r="LDH3223" s="132"/>
      <c r="LDI3223" s="132"/>
      <c r="LDJ3223" s="132"/>
      <c r="LDK3223" s="132"/>
      <c r="LDL3223" s="132"/>
      <c r="LDM3223" s="132"/>
      <c r="LDN3223" s="132"/>
      <c r="LDO3223" s="132"/>
      <c r="LDP3223" s="132"/>
      <c r="LDQ3223" s="132"/>
      <c r="LDR3223" s="132"/>
      <c r="LDS3223" s="132"/>
      <c r="LDT3223" s="132"/>
      <c r="LDU3223" s="132"/>
      <c r="LDV3223" s="132"/>
      <c r="LDW3223" s="132"/>
      <c r="LDX3223" s="132"/>
      <c r="LDY3223" s="132"/>
      <c r="LDZ3223" s="132"/>
      <c r="LEA3223" s="132"/>
      <c r="LEB3223" s="132"/>
      <c r="LEC3223" s="132"/>
      <c r="LED3223" s="132"/>
      <c r="LEE3223" s="132"/>
      <c r="LEF3223" s="132"/>
      <c r="LEG3223" s="132"/>
      <c r="LEH3223" s="132"/>
      <c r="LEI3223" s="132"/>
      <c r="LEJ3223" s="132"/>
      <c r="LEK3223" s="132"/>
      <c r="LEL3223" s="132"/>
      <c r="LEM3223" s="132"/>
      <c r="LEN3223" s="132"/>
      <c r="LEO3223" s="132"/>
      <c r="LEP3223" s="132"/>
      <c r="LEQ3223" s="132"/>
      <c r="LER3223" s="132"/>
      <c r="LES3223" s="132"/>
      <c r="LET3223" s="132"/>
      <c r="LEU3223" s="132"/>
      <c r="LEV3223" s="132"/>
      <c r="LEW3223" s="132"/>
      <c r="LEX3223" s="132"/>
      <c r="LEY3223" s="132"/>
      <c r="LEZ3223" s="132"/>
      <c r="LFA3223" s="132"/>
      <c r="LFB3223" s="132"/>
      <c r="LFC3223" s="132"/>
      <c r="LFD3223" s="132"/>
      <c r="LFE3223" s="132"/>
      <c r="LFF3223" s="132"/>
      <c r="LFG3223" s="132"/>
      <c r="LFH3223" s="132"/>
      <c r="LFI3223" s="132"/>
      <c r="LFJ3223" s="132"/>
      <c r="LFK3223" s="132"/>
      <c r="LFL3223" s="132"/>
      <c r="LFM3223" s="132"/>
      <c r="LFN3223" s="132"/>
      <c r="LFO3223" s="132"/>
      <c r="LFP3223" s="132"/>
      <c r="LFQ3223" s="132"/>
      <c r="LFR3223" s="132"/>
      <c r="LFS3223" s="132"/>
      <c r="LFT3223" s="132"/>
      <c r="LFU3223" s="132"/>
      <c r="LFV3223" s="132"/>
      <c r="LFW3223" s="132"/>
      <c r="LFX3223" s="132"/>
      <c r="LFY3223" s="132"/>
      <c r="LFZ3223" s="132"/>
      <c r="LGA3223" s="132"/>
      <c r="LGB3223" s="132"/>
      <c r="LGC3223" s="132"/>
      <c r="LGD3223" s="132"/>
      <c r="LGE3223" s="132"/>
      <c r="LGF3223" s="132"/>
      <c r="LGG3223" s="132"/>
      <c r="LGH3223" s="132"/>
      <c r="LGI3223" s="132"/>
      <c r="LGJ3223" s="132"/>
      <c r="LGK3223" s="132"/>
      <c r="LGL3223" s="132"/>
      <c r="LGM3223" s="132"/>
      <c r="LGN3223" s="132"/>
      <c r="LGO3223" s="132"/>
      <c r="LGP3223" s="132"/>
      <c r="LGQ3223" s="132"/>
      <c r="LGR3223" s="132"/>
      <c r="LGS3223" s="132"/>
      <c r="LGT3223" s="132"/>
      <c r="LGU3223" s="132"/>
      <c r="LGV3223" s="132"/>
      <c r="LGW3223" s="132"/>
      <c r="LGX3223" s="132"/>
      <c r="LGY3223" s="132"/>
      <c r="LGZ3223" s="132"/>
      <c r="LHA3223" s="132"/>
      <c r="LHB3223" s="132"/>
      <c r="LHC3223" s="132"/>
      <c r="LHD3223" s="132"/>
      <c r="LHE3223" s="132"/>
      <c r="LHF3223" s="132"/>
      <c r="LHG3223" s="132"/>
      <c r="LHH3223" s="132"/>
      <c r="LHI3223" s="132"/>
      <c r="LHJ3223" s="132"/>
      <c r="LHK3223" s="132"/>
      <c r="LHL3223" s="132"/>
      <c r="LHM3223" s="132"/>
      <c r="LHN3223" s="132"/>
      <c r="LHO3223" s="132"/>
      <c r="LHP3223" s="132"/>
      <c r="LHQ3223" s="132"/>
      <c r="LHR3223" s="132"/>
      <c r="LHS3223" s="132"/>
      <c r="LHT3223" s="132"/>
      <c r="LHU3223" s="132"/>
      <c r="LHV3223" s="132"/>
      <c r="LHW3223" s="132"/>
      <c r="LHX3223" s="132"/>
      <c r="LHY3223" s="132"/>
      <c r="LHZ3223" s="132"/>
      <c r="LIA3223" s="132"/>
      <c r="LIB3223" s="132"/>
      <c r="LIC3223" s="132"/>
      <c r="LID3223" s="132"/>
      <c r="LIE3223" s="132"/>
      <c r="LIF3223" s="132"/>
      <c r="LIG3223" s="132"/>
      <c r="LIH3223" s="132"/>
      <c r="LII3223" s="132"/>
      <c r="LIJ3223" s="132"/>
      <c r="LIK3223" s="132"/>
      <c r="LIL3223" s="132"/>
      <c r="LIM3223" s="132"/>
      <c r="LIN3223" s="132"/>
      <c r="LIO3223" s="132"/>
      <c r="LIP3223" s="132"/>
      <c r="LIQ3223" s="132"/>
      <c r="LIR3223" s="132"/>
      <c r="LIS3223" s="132"/>
      <c r="LIT3223" s="132"/>
      <c r="LIU3223" s="132"/>
      <c r="LIV3223" s="132"/>
      <c r="LIW3223" s="132"/>
      <c r="LIX3223" s="132"/>
      <c r="LIY3223" s="132"/>
      <c r="LIZ3223" s="132"/>
      <c r="LJA3223" s="132"/>
      <c r="LJB3223" s="132"/>
      <c r="LJC3223" s="132"/>
      <c r="LJD3223" s="132"/>
      <c r="LJE3223" s="132"/>
      <c r="LJF3223" s="132"/>
      <c r="LJG3223" s="132"/>
      <c r="LJH3223" s="132"/>
      <c r="LJI3223" s="132"/>
      <c r="LJJ3223" s="132"/>
      <c r="LJK3223" s="132"/>
      <c r="LJL3223" s="132"/>
      <c r="LJM3223" s="132"/>
      <c r="LJN3223" s="132"/>
      <c r="LJO3223" s="132"/>
      <c r="LJP3223" s="132"/>
      <c r="LJQ3223" s="132"/>
      <c r="LJR3223" s="132"/>
      <c r="LJS3223" s="132"/>
      <c r="LJT3223" s="132"/>
      <c r="LJU3223" s="132"/>
      <c r="LJV3223" s="132"/>
      <c r="LJW3223" s="132"/>
      <c r="LJX3223" s="132"/>
      <c r="LJY3223" s="132"/>
      <c r="LJZ3223" s="132"/>
      <c r="LKA3223" s="132"/>
      <c r="LKB3223" s="132"/>
      <c r="LKC3223" s="132"/>
      <c r="LKD3223" s="132"/>
      <c r="LKE3223" s="132"/>
      <c r="LKF3223" s="132"/>
      <c r="LKG3223" s="132"/>
      <c r="LKH3223" s="132"/>
      <c r="LKI3223" s="132"/>
      <c r="LKJ3223" s="132"/>
      <c r="LKK3223" s="132"/>
      <c r="LKL3223" s="132"/>
      <c r="LKM3223" s="132"/>
      <c r="LKN3223" s="132"/>
      <c r="LKO3223" s="132"/>
      <c r="LKP3223" s="132"/>
      <c r="LKQ3223" s="132"/>
      <c r="LKR3223" s="132"/>
      <c r="LKS3223" s="132"/>
      <c r="LKT3223" s="132"/>
      <c r="LKU3223" s="132"/>
      <c r="LKV3223" s="132"/>
      <c r="LKW3223" s="132"/>
      <c r="LKX3223" s="132"/>
      <c r="LKY3223" s="132"/>
      <c r="LKZ3223" s="132"/>
      <c r="LLA3223" s="132"/>
      <c r="LLB3223" s="132"/>
      <c r="LLC3223" s="132"/>
      <c r="LLD3223" s="132"/>
      <c r="LLE3223" s="132"/>
      <c r="LLF3223" s="132"/>
      <c r="LLG3223" s="132"/>
      <c r="LLH3223" s="132"/>
      <c r="LLI3223" s="132"/>
      <c r="LLJ3223" s="132"/>
      <c r="LLK3223" s="132"/>
      <c r="LLL3223" s="132"/>
      <c r="LLM3223" s="132"/>
      <c r="LLN3223" s="132"/>
      <c r="LLO3223" s="132"/>
      <c r="LLP3223" s="132"/>
      <c r="LLQ3223" s="132"/>
      <c r="LLR3223" s="132"/>
      <c r="LLS3223" s="132"/>
      <c r="LLT3223" s="132"/>
      <c r="LLU3223" s="132"/>
      <c r="LLV3223" s="132"/>
      <c r="LLW3223" s="132"/>
      <c r="LLX3223" s="132"/>
      <c r="LLY3223" s="132"/>
      <c r="LLZ3223" s="132"/>
      <c r="LMA3223" s="132"/>
      <c r="LMB3223" s="132"/>
      <c r="LMC3223" s="132"/>
      <c r="LMD3223" s="132"/>
      <c r="LME3223" s="132"/>
      <c r="LMF3223" s="132"/>
      <c r="LMG3223" s="132"/>
      <c r="LMH3223" s="132"/>
      <c r="LMI3223" s="132"/>
      <c r="LMJ3223" s="132"/>
      <c r="LMK3223" s="132"/>
      <c r="LML3223" s="132"/>
      <c r="LMM3223" s="132"/>
      <c r="LMN3223" s="132"/>
      <c r="LMO3223" s="132"/>
      <c r="LMP3223" s="132"/>
      <c r="LMQ3223" s="132"/>
      <c r="LMR3223" s="132"/>
      <c r="LMS3223" s="132"/>
      <c r="LMT3223" s="132"/>
      <c r="LMU3223" s="132"/>
      <c r="LMV3223" s="132"/>
      <c r="LMW3223" s="132"/>
      <c r="LMX3223" s="132"/>
      <c r="LMY3223" s="132"/>
      <c r="LMZ3223" s="132"/>
      <c r="LNA3223" s="132"/>
      <c r="LNB3223" s="132"/>
      <c r="LNC3223" s="132"/>
      <c r="LND3223" s="132"/>
      <c r="LNE3223" s="132"/>
      <c r="LNF3223" s="132"/>
      <c r="LNG3223" s="132"/>
      <c r="LNH3223" s="132"/>
      <c r="LNI3223" s="132"/>
      <c r="LNJ3223" s="132"/>
      <c r="LNK3223" s="132"/>
      <c r="LNL3223" s="132"/>
      <c r="LNM3223" s="132"/>
      <c r="LNN3223" s="132"/>
      <c r="LNO3223" s="132"/>
      <c r="LNP3223" s="132"/>
      <c r="LNQ3223" s="132"/>
      <c r="LNR3223" s="132"/>
      <c r="LNS3223" s="132"/>
      <c r="LNT3223" s="132"/>
      <c r="LNU3223" s="132"/>
      <c r="LNV3223" s="132"/>
      <c r="LNW3223" s="132"/>
      <c r="LNX3223" s="132"/>
      <c r="LNY3223" s="132"/>
      <c r="LNZ3223" s="132"/>
      <c r="LOA3223" s="132"/>
      <c r="LOB3223" s="132"/>
      <c r="LOC3223" s="132"/>
      <c r="LOD3223" s="132"/>
      <c r="LOE3223" s="132"/>
      <c r="LOF3223" s="132"/>
      <c r="LOG3223" s="132"/>
      <c r="LOH3223" s="132"/>
      <c r="LOI3223" s="132"/>
      <c r="LOJ3223" s="132"/>
      <c r="LOK3223" s="132"/>
      <c r="LOL3223" s="132"/>
      <c r="LOM3223" s="132"/>
      <c r="LON3223" s="132"/>
      <c r="LOO3223" s="132"/>
      <c r="LOP3223" s="132"/>
      <c r="LOQ3223" s="132"/>
      <c r="LOR3223" s="132"/>
      <c r="LOS3223" s="132"/>
      <c r="LOT3223" s="132"/>
      <c r="LOU3223" s="132"/>
      <c r="LOV3223" s="132"/>
      <c r="LOW3223" s="132"/>
      <c r="LOX3223" s="132"/>
      <c r="LOY3223" s="132"/>
      <c r="LOZ3223" s="132"/>
      <c r="LPA3223" s="132"/>
      <c r="LPB3223" s="132"/>
      <c r="LPC3223" s="132"/>
      <c r="LPD3223" s="132"/>
      <c r="LPE3223" s="132"/>
      <c r="LPF3223" s="132"/>
      <c r="LPG3223" s="132"/>
      <c r="LPH3223" s="132"/>
      <c r="LPI3223" s="132"/>
      <c r="LPJ3223" s="132"/>
      <c r="LPK3223" s="132"/>
      <c r="LPL3223" s="132"/>
      <c r="LPM3223" s="132"/>
      <c r="LPN3223" s="132"/>
      <c r="LPO3223" s="132"/>
      <c r="LPP3223" s="132"/>
      <c r="LPQ3223" s="132"/>
      <c r="LPR3223" s="132"/>
      <c r="LPS3223" s="132"/>
      <c r="LPT3223" s="132"/>
      <c r="LPU3223" s="132"/>
      <c r="LPV3223" s="132"/>
      <c r="LPW3223" s="132"/>
      <c r="LPX3223" s="132"/>
      <c r="LPY3223" s="132"/>
      <c r="LPZ3223" s="132"/>
      <c r="LQA3223" s="132"/>
      <c r="LQB3223" s="132"/>
      <c r="LQC3223" s="132"/>
      <c r="LQD3223" s="132"/>
      <c r="LQE3223" s="132"/>
      <c r="LQF3223" s="132"/>
      <c r="LQG3223" s="132"/>
      <c r="LQH3223" s="132"/>
      <c r="LQI3223" s="132"/>
      <c r="LQJ3223" s="132"/>
      <c r="LQK3223" s="132"/>
      <c r="LQL3223" s="132"/>
      <c r="LQM3223" s="132"/>
      <c r="LQN3223" s="132"/>
      <c r="LQO3223" s="132"/>
      <c r="LQP3223" s="132"/>
      <c r="LQQ3223" s="132"/>
      <c r="LQR3223" s="132"/>
      <c r="LQS3223" s="132"/>
      <c r="LQT3223" s="132"/>
      <c r="LQU3223" s="132"/>
      <c r="LQV3223" s="132"/>
      <c r="LQW3223" s="132"/>
      <c r="LQX3223" s="132"/>
      <c r="LQY3223" s="132"/>
      <c r="LQZ3223" s="132"/>
      <c r="LRA3223" s="132"/>
      <c r="LRB3223" s="132"/>
      <c r="LRC3223" s="132"/>
      <c r="LRD3223" s="132"/>
      <c r="LRE3223" s="132"/>
      <c r="LRF3223" s="132"/>
      <c r="LRG3223" s="132"/>
      <c r="LRH3223" s="132"/>
      <c r="LRI3223" s="132"/>
      <c r="LRJ3223" s="132"/>
      <c r="LRK3223" s="132"/>
      <c r="LRL3223" s="132"/>
      <c r="LRM3223" s="132"/>
      <c r="LRN3223" s="132"/>
      <c r="LRO3223" s="132"/>
      <c r="LRP3223" s="132"/>
      <c r="LRQ3223" s="132"/>
      <c r="LRR3223" s="132"/>
      <c r="LRS3223" s="132"/>
      <c r="LRT3223" s="132"/>
      <c r="LRU3223" s="132"/>
      <c r="LRV3223" s="132"/>
      <c r="LRW3223" s="132"/>
      <c r="LRX3223" s="132"/>
      <c r="LRY3223" s="132"/>
      <c r="LRZ3223" s="132"/>
      <c r="LSA3223" s="132"/>
      <c r="LSB3223" s="132"/>
      <c r="LSC3223" s="132"/>
      <c r="LSD3223" s="132"/>
      <c r="LSE3223" s="132"/>
      <c r="LSF3223" s="132"/>
      <c r="LSG3223" s="132"/>
      <c r="LSH3223" s="132"/>
      <c r="LSI3223" s="132"/>
      <c r="LSJ3223" s="132"/>
      <c r="LSK3223" s="132"/>
      <c r="LSL3223" s="132"/>
      <c r="LSM3223" s="132"/>
      <c r="LSN3223" s="132"/>
      <c r="LSO3223" s="132"/>
      <c r="LSP3223" s="132"/>
      <c r="LSQ3223" s="132"/>
      <c r="LSR3223" s="132"/>
      <c r="LSS3223" s="132"/>
      <c r="LST3223" s="132"/>
      <c r="LSU3223" s="132"/>
      <c r="LSV3223" s="132"/>
      <c r="LSW3223" s="132"/>
      <c r="LSX3223" s="132"/>
      <c r="LSY3223" s="132"/>
      <c r="LSZ3223" s="132"/>
      <c r="LTA3223" s="132"/>
      <c r="LTB3223" s="132"/>
      <c r="LTC3223" s="132"/>
      <c r="LTD3223" s="132"/>
      <c r="LTE3223" s="132"/>
      <c r="LTF3223" s="132"/>
      <c r="LTG3223" s="132"/>
      <c r="LTH3223" s="132"/>
      <c r="LTI3223" s="132"/>
      <c r="LTJ3223" s="132"/>
      <c r="LTK3223" s="132"/>
      <c r="LTL3223" s="132"/>
      <c r="LTM3223" s="132"/>
      <c r="LTN3223" s="132"/>
      <c r="LTO3223" s="132"/>
      <c r="LTP3223" s="132"/>
      <c r="LTQ3223" s="132"/>
      <c r="LTR3223" s="132"/>
      <c r="LTS3223" s="132"/>
      <c r="LTT3223" s="132"/>
      <c r="LTU3223" s="132"/>
      <c r="LTV3223" s="132"/>
      <c r="LTW3223" s="132"/>
      <c r="LTX3223" s="132"/>
      <c r="LTY3223" s="132"/>
      <c r="LTZ3223" s="132"/>
      <c r="LUA3223" s="132"/>
      <c r="LUB3223" s="132"/>
      <c r="LUC3223" s="132"/>
      <c r="LUD3223" s="132"/>
      <c r="LUE3223" s="132"/>
      <c r="LUF3223" s="132"/>
      <c r="LUG3223" s="132"/>
      <c r="LUH3223" s="132"/>
      <c r="LUI3223" s="132"/>
      <c r="LUJ3223" s="132"/>
      <c r="LUK3223" s="132"/>
      <c r="LUL3223" s="132"/>
      <c r="LUM3223" s="132"/>
      <c r="LUN3223" s="132"/>
      <c r="LUO3223" s="132"/>
      <c r="LUP3223" s="132"/>
      <c r="LUQ3223" s="132"/>
      <c r="LUR3223" s="132"/>
      <c r="LUS3223" s="132"/>
      <c r="LUT3223" s="132"/>
      <c r="LUU3223" s="132"/>
      <c r="LUV3223" s="132"/>
      <c r="LUW3223" s="132"/>
      <c r="LUX3223" s="132"/>
      <c r="LUY3223" s="132"/>
      <c r="LUZ3223" s="132"/>
      <c r="LVA3223" s="132"/>
      <c r="LVB3223" s="132"/>
      <c r="LVC3223" s="132"/>
      <c r="LVD3223" s="132"/>
      <c r="LVE3223" s="132"/>
      <c r="LVF3223" s="132"/>
      <c r="LVG3223" s="132"/>
      <c r="LVH3223" s="132"/>
      <c r="LVI3223" s="132"/>
      <c r="LVJ3223" s="132"/>
      <c r="LVK3223" s="132"/>
      <c r="LVL3223" s="132"/>
      <c r="LVM3223" s="132"/>
      <c r="LVN3223" s="132"/>
      <c r="LVO3223" s="132"/>
      <c r="LVP3223" s="132"/>
      <c r="LVQ3223" s="132"/>
      <c r="LVR3223" s="132"/>
      <c r="LVS3223" s="132"/>
      <c r="LVT3223" s="132"/>
      <c r="LVU3223" s="132"/>
      <c r="LVV3223" s="132"/>
      <c r="LVW3223" s="132"/>
      <c r="LVX3223" s="132"/>
      <c r="LVY3223" s="132"/>
      <c r="LVZ3223" s="132"/>
      <c r="LWA3223" s="132"/>
      <c r="LWB3223" s="132"/>
      <c r="LWC3223" s="132"/>
      <c r="LWD3223" s="132"/>
      <c r="LWE3223" s="132"/>
      <c r="LWF3223" s="132"/>
      <c r="LWG3223" s="132"/>
      <c r="LWH3223" s="132"/>
      <c r="LWI3223" s="132"/>
      <c r="LWJ3223" s="132"/>
      <c r="LWK3223" s="132"/>
      <c r="LWL3223" s="132"/>
      <c r="LWM3223" s="132"/>
      <c r="LWN3223" s="132"/>
      <c r="LWO3223" s="132"/>
      <c r="LWP3223" s="132"/>
      <c r="LWQ3223" s="132"/>
      <c r="LWR3223" s="132"/>
      <c r="LWS3223" s="132"/>
      <c r="LWT3223" s="132"/>
      <c r="LWU3223" s="132"/>
      <c r="LWV3223" s="132"/>
      <c r="LWW3223" s="132"/>
      <c r="LWX3223" s="132"/>
      <c r="LWY3223" s="132"/>
      <c r="LWZ3223" s="132"/>
      <c r="LXA3223" s="132"/>
      <c r="LXB3223" s="132"/>
      <c r="LXC3223" s="132"/>
      <c r="LXD3223" s="132"/>
      <c r="LXE3223" s="132"/>
      <c r="LXF3223" s="132"/>
      <c r="LXG3223" s="132"/>
      <c r="LXH3223" s="132"/>
      <c r="LXI3223" s="132"/>
      <c r="LXJ3223" s="132"/>
      <c r="LXK3223" s="132"/>
      <c r="LXL3223" s="132"/>
      <c r="LXM3223" s="132"/>
      <c r="LXN3223" s="132"/>
      <c r="LXO3223" s="132"/>
      <c r="LXP3223" s="132"/>
      <c r="LXQ3223" s="132"/>
      <c r="LXR3223" s="132"/>
      <c r="LXS3223" s="132"/>
      <c r="LXT3223" s="132"/>
      <c r="LXU3223" s="132"/>
      <c r="LXV3223" s="132"/>
      <c r="LXW3223" s="132"/>
      <c r="LXX3223" s="132"/>
      <c r="LXY3223" s="132"/>
      <c r="LXZ3223" s="132"/>
      <c r="LYA3223" s="132"/>
      <c r="LYB3223" s="132"/>
      <c r="LYC3223" s="132"/>
      <c r="LYD3223" s="132"/>
      <c r="LYE3223" s="132"/>
      <c r="LYF3223" s="132"/>
      <c r="LYG3223" s="132"/>
      <c r="LYH3223" s="132"/>
      <c r="LYI3223" s="132"/>
      <c r="LYJ3223" s="132"/>
      <c r="LYK3223" s="132"/>
      <c r="LYL3223" s="132"/>
      <c r="LYM3223" s="132"/>
      <c r="LYN3223" s="132"/>
      <c r="LYO3223" s="132"/>
      <c r="LYP3223" s="132"/>
      <c r="LYQ3223" s="132"/>
      <c r="LYR3223" s="132"/>
      <c r="LYS3223" s="132"/>
      <c r="LYT3223" s="132"/>
      <c r="LYU3223" s="132"/>
      <c r="LYV3223" s="132"/>
      <c r="LYW3223" s="132"/>
      <c r="LYX3223" s="132"/>
      <c r="LYY3223" s="132"/>
      <c r="LYZ3223" s="132"/>
      <c r="LZA3223" s="132"/>
      <c r="LZB3223" s="132"/>
      <c r="LZC3223" s="132"/>
      <c r="LZD3223" s="132"/>
      <c r="LZE3223" s="132"/>
      <c r="LZF3223" s="132"/>
      <c r="LZG3223" s="132"/>
      <c r="LZH3223" s="132"/>
      <c r="LZI3223" s="132"/>
      <c r="LZJ3223" s="132"/>
      <c r="LZK3223" s="132"/>
      <c r="LZL3223" s="132"/>
      <c r="LZM3223" s="132"/>
      <c r="LZN3223" s="132"/>
      <c r="LZO3223" s="132"/>
      <c r="LZP3223" s="132"/>
      <c r="LZQ3223" s="132"/>
      <c r="LZR3223" s="132"/>
      <c r="LZS3223" s="132"/>
      <c r="LZT3223" s="132"/>
      <c r="LZU3223" s="132"/>
      <c r="LZV3223" s="132"/>
      <c r="LZW3223" s="132"/>
      <c r="LZX3223" s="132"/>
      <c r="LZY3223" s="132"/>
      <c r="LZZ3223" s="132"/>
      <c r="MAA3223" s="132"/>
      <c r="MAB3223" s="132"/>
      <c r="MAC3223" s="132"/>
      <c r="MAD3223" s="132"/>
      <c r="MAE3223" s="132"/>
      <c r="MAF3223" s="132"/>
      <c r="MAG3223" s="132"/>
      <c r="MAH3223" s="132"/>
      <c r="MAI3223" s="132"/>
      <c r="MAJ3223" s="132"/>
      <c r="MAK3223" s="132"/>
      <c r="MAL3223" s="132"/>
      <c r="MAM3223" s="132"/>
      <c r="MAN3223" s="132"/>
      <c r="MAO3223" s="132"/>
      <c r="MAP3223" s="132"/>
      <c r="MAQ3223" s="132"/>
      <c r="MAR3223" s="132"/>
      <c r="MAS3223" s="132"/>
      <c r="MAT3223" s="132"/>
      <c r="MAU3223" s="132"/>
      <c r="MAV3223" s="132"/>
      <c r="MAW3223" s="132"/>
      <c r="MAX3223" s="132"/>
      <c r="MAY3223" s="132"/>
      <c r="MAZ3223" s="132"/>
      <c r="MBA3223" s="132"/>
      <c r="MBB3223" s="132"/>
      <c r="MBC3223" s="132"/>
      <c r="MBD3223" s="132"/>
      <c r="MBE3223" s="132"/>
      <c r="MBF3223" s="132"/>
      <c r="MBG3223" s="132"/>
      <c r="MBH3223" s="132"/>
      <c r="MBI3223" s="132"/>
      <c r="MBJ3223" s="132"/>
      <c r="MBK3223" s="132"/>
      <c r="MBL3223" s="132"/>
      <c r="MBM3223" s="132"/>
      <c r="MBN3223" s="132"/>
      <c r="MBO3223" s="132"/>
      <c r="MBP3223" s="132"/>
      <c r="MBQ3223" s="132"/>
      <c r="MBR3223" s="132"/>
      <c r="MBS3223" s="132"/>
      <c r="MBT3223" s="132"/>
      <c r="MBU3223" s="132"/>
      <c r="MBV3223" s="132"/>
      <c r="MBW3223" s="132"/>
      <c r="MBX3223" s="132"/>
      <c r="MBY3223" s="132"/>
      <c r="MBZ3223" s="132"/>
      <c r="MCA3223" s="132"/>
      <c r="MCB3223" s="132"/>
      <c r="MCC3223" s="132"/>
      <c r="MCD3223" s="132"/>
      <c r="MCE3223" s="132"/>
      <c r="MCF3223" s="132"/>
      <c r="MCG3223" s="132"/>
      <c r="MCH3223" s="132"/>
      <c r="MCI3223" s="132"/>
      <c r="MCJ3223" s="132"/>
      <c r="MCK3223" s="132"/>
      <c r="MCL3223" s="132"/>
      <c r="MCM3223" s="132"/>
      <c r="MCN3223" s="132"/>
      <c r="MCO3223" s="132"/>
      <c r="MCP3223" s="132"/>
      <c r="MCQ3223" s="132"/>
      <c r="MCR3223" s="132"/>
      <c r="MCS3223" s="132"/>
      <c r="MCT3223" s="132"/>
      <c r="MCU3223" s="132"/>
      <c r="MCV3223" s="132"/>
      <c r="MCW3223" s="132"/>
      <c r="MCX3223" s="132"/>
      <c r="MCY3223" s="132"/>
      <c r="MCZ3223" s="132"/>
      <c r="MDA3223" s="132"/>
      <c r="MDB3223" s="132"/>
      <c r="MDC3223" s="132"/>
      <c r="MDD3223" s="132"/>
      <c r="MDE3223" s="132"/>
      <c r="MDF3223" s="132"/>
      <c r="MDG3223" s="132"/>
      <c r="MDH3223" s="132"/>
      <c r="MDI3223" s="132"/>
      <c r="MDJ3223" s="132"/>
      <c r="MDK3223" s="132"/>
      <c r="MDL3223" s="132"/>
      <c r="MDM3223" s="132"/>
      <c r="MDN3223" s="132"/>
      <c r="MDO3223" s="132"/>
      <c r="MDP3223" s="132"/>
      <c r="MDQ3223" s="132"/>
      <c r="MDR3223" s="132"/>
      <c r="MDS3223" s="132"/>
      <c r="MDT3223" s="132"/>
      <c r="MDU3223" s="132"/>
      <c r="MDV3223" s="132"/>
      <c r="MDW3223" s="132"/>
      <c r="MDX3223" s="132"/>
      <c r="MDY3223" s="132"/>
      <c r="MDZ3223" s="132"/>
      <c r="MEA3223" s="132"/>
      <c r="MEB3223" s="132"/>
      <c r="MEC3223" s="132"/>
      <c r="MED3223" s="132"/>
      <c r="MEE3223" s="132"/>
      <c r="MEF3223" s="132"/>
      <c r="MEG3223" s="132"/>
      <c r="MEH3223" s="132"/>
      <c r="MEI3223" s="132"/>
      <c r="MEJ3223" s="132"/>
      <c r="MEK3223" s="132"/>
      <c r="MEL3223" s="132"/>
      <c r="MEM3223" s="132"/>
      <c r="MEN3223" s="132"/>
      <c r="MEO3223" s="132"/>
      <c r="MEP3223" s="132"/>
      <c r="MEQ3223" s="132"/>
      <c r="MER3223" s="132"/>
      <c r="MES3223" s="132"/>
      <c r="MET3223" s="132"/>
      <c r="MEU3223" s="132"/>
      <c r="MEV3223" s="132"/>
      <c r="MEW3223" s="132"/>
      <c r="MEX3223" s="132"/>
      <c r="MEY3223" s="132"/>
      <c r="MEZ3223" s="132"/>
      <c r="MFA3223" s="132"/>
      <c r="MFB3223" s="132"/>
      <c r="MFC3223" s="132"/>
      <c r="MFD3223" s="132"/>
      <c r="MFE3223" s="132"/>
      <c r="MFF3223" s="132"/>
      <c r="MFG3223" s="132"/>
      <c r="MFH3223" s="132"/>
      <c r="MFI3223" s="132"/>
      <c r="MFJ3223" s="132"/>
      <c r="MFK3223" s="132"/>
      <c r="MFL3223" s="132"/>
      <c r="MFM3223" s="132"/>
      <c r="MFN3223" s="132"/>
      <c r="MFO3223" s="132"/>
      <c r="MFP3223" s="132"/>
      <c r="MFQ3223" s="132"/>
      <c r="MFR3223" s="132"/>
      <c r="MFS3223" s="132"/>
      <c r="MFT3223" s="132"/>
      <c r="MFU3223" s="132"/>
      <c r="MFV3223" s="132"/>
      <c r="MFW3223" s="132"/>
      <c r="MFX3223" s="132"/>
      <c r="MFY3223" s="132"/>
      <c r="MFZ3223" s="132"/>
      <c r="MGA3223" s="132"/>
      <c r="MGB3223" s="132"/>
      <c r="MGC3223" s="132"/>
      <c r="MGD3223" s="132"/>
      <c r="MGE3223" s="132"/>
      <c r="MGF3223" s="132"/>
      <c r="MGG3223" s="132"/>
      <c r="MGH3223" s="132"/>
      <c r="MGI3223" s="132"/>
      <c r="MGJ3223" s="132"/>
      <c r="MGK3223" s="132"/>
      <c r="MGL3223" s="132"/>
      <c r="MGM3223" s="132"/>
      <c r="MGN3223" s="132"/>
      <c r="MGO3223" s="132"/>
      <c r="MGP3223" s="132"/>
      <c r="MGQ3223" s="132"/>
      <c r="MGR3223" s="132"/>
      <c r="MGS3223" s="132"/>
      <c r="MGT3223" s="132"/>
      <c r="MGU3223" s="132"/>
      <c r="MGV3223" s="132"/>
      <c r="MGW3223" s="132"/>
      <c r="MGX3223" s="132"/>
      <c r="MGY3223" s="132"/>
      <c r="MGZ3223" s="132"/>
      <c r="MHA3223" s="132"/>
      <c r="MHB3223" s="132"/>
      <c r="MHC3223" s="132"/>
      <c r="MHD3223" s="132"/>
      <c r="MHE3223" s="132"/>
      <c r="MHF3223" s="132"/>
      <c r="MHG3223" s="132"/>
      <c r="MHH3223" s="132"/>
      <c r="MHI3223" s="132"/>
      <c r="MHJ3223" s="132"/>
      <c r="MHK3223" s="132"/>
      <c r="MHL3223" s="132"/>
      <c r="MHM3223" s="132"/>
      <c r="MHN3223" s="132"/>
      <c r="MHO3223" s="132"/>
      <c r="MHP3223" s="132"/>
      <c r="MHQ3223" s="132"/>
      <c r="MHR3223" s="132"/>
      <c r="MHS3223" s="132"/>
      <c r="MHT3223" s="132"/>
      <c r="MHU3223" s="132"/>
      <c r="MHV3223" s="132"/>
      <c r="MHW3223" s="132"/>
      <c r="MHX3223" s="132"/>
      <c r="MHY3223" s="132"/>
      <c r="MHZ3223" s="132"/>
      <c r="MIA3223" s="132"/>
      <c r="MIB3223" s="132"/>
      <c r="MIC3223" s="132"/>
      <c r="MID3223" s="132"/>
      <c r="MIE3223" s="132"/>
      <c r="MIF3223" s="132"/>
      <c r="MIG3223" s="132"/>
      <c r="MIH3223" s="132"/>
      <c r="MII3223" s="132"/>
      <c r="MIJ3223" s="132"/>
      <c r="MIK3223" s="132"/>
      <c r="MIL3223" s="132"/>
      <c r="MIM3223" s="132"/>
      <c r="MIN3223" s="132"/>
      <c r="MIO3223" s="132"/>
      <c r="MIP3223" s="132"/>
      <c r="MIQ3223" s="132"/>
      <c r="MIR3223" s="132"/>
      <c r="MIS3223" s="132"/>
      <c r="MIT3223" s="132"/>
      <c r="MIU3223" s="132"/>
      <c r="MIV3223" s="132"/>
      <c r="MIW3223" s="132"/>
      <c r="MIX3223" s="132"/>
      <c r="MIY3223" s="132"/>
      <c r="MIZ3223" s="132"/>
      <c r="MJA3223" s="132"/>
      <c r="MJB3223" s="132"/>
      <c r="MJC3223" s="132"/>
      <c r="MJD3223" s="132"/>
      <c r="MJE3223" s="132"/>
      <c r="MJF3223" s="132"/>
      <c r="MJG3223" s="132"/>
      <c r="MJH3223" s="132"/>
      <c r="MJI3223" s="132"/>
      <c r="MJJ3223" s="132"/>
      <c r="MJK3223" s="132"/>
      <c r="MJL3223" s="132"/>
      <c r="MJM3223" s="132"/>
      <c r="MJN3223" s="132"/>
      <c r="MJO3223" s="132"/>
      <c r="MJP3223" s="132"/>
      <c r="MJQ3223" s="132"/>
      <c r="MJR3223" s="132"/>
      <c r="MJS3223" s="132"/>
      <c r="MJT3223" s="132"/>
      <c r="MJU3223" s="132"/>
      <c r="MJV3223" s="132"/>
      <c r="MJW3223" s="132"/>
      <c r="MJX3223" s="132"/>
      <c r="MJY3223" s="132"/>
      <c r="MJZ3223" s="132"/>
      <c r="MKA3223" s="132"/>
      <c r="MKB3223" s="132"/>
      <c r="MKC3223" s="132"/>
      <c r="MKD3223" s="132"/>
      <c r="MKE3223" s="132"/>
      <c r="MKF3223" s="132"/>
      <c r="MKG3223" s="132"/>
      <c r="MKH3223" s="132"/>
      <c r="MKI3223" s="132"/>
      <c r="MKJ3223" s="132"/>
      <c r="MKK3223" s="132"/>
      <c r="MKL3223" s="132"/>
      <c r="MKM3223" s="132"/>
      <c r="MKN3223" s="132"/>
      <c r="MKO3223" s="132"/>
      <c r="MKP3223" s="132"/>
      <c r="MKQ3223" s="132"/>
      <c r="MKR3223" s="132"/>
      <c r="MKS3223" s="132"/>
      <c r="MKT3223" s="132"/>
      <c r="MKU3223" s="132"/>
      <c r="MKV3223" s="132"/>
      <c r="MKW3223" s="132"/>
      <c r="MKX3223" s="132"/>
      <c r="MKY3223" s="132"/>
      <c r="MKZ3223" s="132"/>
      <c r="MLA3223" s="132"/>
      <c r="MLB3223" s="132"/>
      <c r="MLC3223" s="132"/>
      <c r="MLD3223" s="132"/>
      <c r="MLE3223" s="132"/>
      <c r="MLF3223" s="132"/>
      <c r="MLG3223" s="132"/>
      <c r="MLH3223" s="132"/>
      <c r="MLI3223" s="132"/>
      <c r="MLJ3223" s="132"/>
      <c r="MLK3223" s="132"/>
      <c r="MLL3223" s="132"/>
      <c r="MLM3223" s="132"/>
      <c r="MLN3223" s="132"/>
      <c r="MLO3223" s="132"/>
      <c r="MLP3223" s="132"/>
      <c r="MLQ3223" s="132"/>
      <c r="MLR3223" s="132"/>
      <c r="MLS3223" s="132"/>
      <c r="MLT3223" s="132"/>
      <c r="MLU3223" s="132"/>
      <c r="MLV3223" s="132"/>
      <c r="MLW3223" s="132"/>
      <c r="MLX3223" s="132"/>
      <c r="MLY3223" s="132"/>
      <c r="MLZ3223" s="132"/>
      <c r="MMA3223" s="132"/>
      <c r="MMB3223" s="132"/>
      <c r="MMC3223" s="132"/>
      <c r="MMD3223" s="132"/>
      <c r="MME3223" s="132"/>
      <c r="MMF3223" s="132"/>
      <c r="MMG3223" s="132"/>
      <c r="MMH3223" s="132"/>
      <c r="MMI3223" s="132"/>
      <c r="MMJ3223" s="132"/>
      <c r="MMK3223" s="132"/>
      <c r="MML3223" s="132"/>
      <c r="MMM3223" s="132"/>
      <c r="MMN3223" s="132"/>
      <c r="MMO3223" s="132"/>
      <c r="MMP3223" s="132"/>
      <c r="MMQ3223" s="132"/>
      <c r="MMR3223" s="132"/>
      <c r="MMS3223" s="132"/>
      <c r="MMT3223" s="132"/>
      <c r="MMU3223" s="132"/>
      <c r="MMV3223" s="132"/>
      <c r="MMW3223" s="132"/>
      <c r="MMX3223" s="132"/>
      <c r="MMY3223" s="132"/>
      <c r="MMZ3223" s="132"/>
      <c r="MNA3223" s="132"/>
      <c r="MNB3223" s="132"/>
      <c r="MNC3223" s="132"/>
      <c r="MND3223" s="132"/>
      <c r="MNE3223" s="132"/>
      <c r="MNF3223" s="132"/>
      <c r="MNG3223" s="132"/>
      <c r="MNH3223" s="132"/>
      <c r="MNI3223" s="132"/>
      <c r="MNJ3223" s="132"/>
      <c r="MNK3223" s="132"/>
      <c r="MNL3223" s="132"/>
      <c r="MNM3223" s="132"/>
      <c r="MNN3223" s="132"/>
      <c r="MNO3223" s="132"/>
      <c r="MNP3223" s="132"/>
      <c r="MNQ3223" s="132"/>
      <c r="MNR3223" s="132"/>
      <c r="MNS3223" s="132"/>
      <c r="MNT3223" s="132"/>
      <c r="MNU3223" s="132"/>
      <c r="MNV3223" s="132"/>
      <c r="MNW3223" s="132"/>
      <c r="MNX3223" s="132"/>
      <c r="MNY3223" s="132"/>
      <c r="MNZ3223" s="132"/>
      <c r="MOA3223" s="132"/>
      <c r="MOB3223" s="132"/>
      <c r="MOC3223" s="132"/>
      <c r="MOD3223" s="132"/>
      <c r="MOE3223" s="132"/>
      <c r="MOF3223" s="132"/>
      <c r="MOG3223" s="132"/>
      <c r="MOH3223" s="132"/>
      <c r="MOI3223" s="132"/>
      <c r="MOJ3223" s="132"/>
      <c r="MOK3223" s="132"/>
      <c r="MOL3223" s="132"/>
      <c r="MOM3223" s="132"/>
      <c r="MON3223" s="132"/>
      <c r="MOO3223" s="132"/>
      <c r="MOP3223" s="132"/>
      <c r="MOQ3223" s="132"/>
      <c r="MOR3223" s="132"/>
      <c r="MOS3223" s="132"/>
      <c r="MOT3223" s="132"/>
      <c r="MOU3223" s="132"/>
      <c r="MOV3223" s="132"/>
      <c r="MOW3223" s="132"/>
      <c r="MOX3223" s="132"/>
      <c r="MOY3223" s="132"/>
      <c r="MOZ3223" s="132"/>
      <c r="MPA3223" s="132"/>
      <c r="MPB3223" s="132"/>
      <c r="MPC3223" s="132"/>
      <c r="MPD3223" s="132"/>
      <c r="MPE3223" s="132"/>
      <c r="MPF3223" s="132"/>
      <c r="MPG3223" s="132"/>
      <c r="MPH3223" s="132"/>
      <c r="MPI3223" s="132"/>
      <c r="MPJ3223" s="132"/>
      <c r="MPK3223" s="132"/>
      <c r="MPL3223" s="132"/>
      <c r="MPM3223" s="132"/>
      <c r="MPN3223" s="132"/>
      <c r="MPO3223" s="132"/>
      <c r="MPP3223" s="132"/>
      <c r="MPQ3223" s="132"/>
      <c r="MPR3223" s="132"/>
      <c r="MPS3223" s="132"/>
      <c r="MPT3223" s="132"/>
      <c r="MPU3223" s="132"/>
      <c r="MPV3223" s="132"/>
      <c r="MPW3223" s="132"/>
      <c r="MPX3223" s="132"/>
      <c r="MPY3223" s="132"/>
      <c r="MPZ3223" s="132"/>
      <c r="MQA3223" s="132"/>
      <c r="MQB3223" s="132"/>
      <c r="MQC3223" s="132"/>
      <c r="MQD3223" s="132"/>
      <c r="MQE3223" s="132"/>
      <c r="MQF3223" s="132"/>
      <c r="MQG3223" s="132"/>
      <c r="MQH3223" s="132"/>
      <c r="MQI3223" s="132"/>
      <c r="MQJ3223" s="132"/>
      <c r="MQK3223" s="132"/>
      <c r="MQL3223" s="132"/>
      <c r="MQM3223" s="132"/>
      <c r="MQN3223" s="132"/>
      <c r="MQO3223" s="132"/>
      <c r="MQP3223" s="132"/>
      <c r="MQQ3223" s="132"/>
      <c r="MQR3223" s="132"/>
      <c r="MQS3223" s="132"/>
      <c r="MQT3223" s="132"/>
      <c r="MQU3223" s="132"/>
      <c r="MQV3223" s="132"/>
      <c r="MQW3223" s="132"/>
      <c r="MQX3223" s="132"/>
      <c r="MQY3223" s="132"/>
      <c r="MQZ3223" s="132"/>
      <c r="MRA3223" s="132"/>
      <c r="MRB3223" s="132"/>
      <c r="MRC3223" s="132"/>
      <c r="MRD3223" s="132"/>
      <c r="MRE3223" s="132"/>
      <c r="MRF3223" s="132"/>
      <c r="MRG3223" s="132"/>
      <c r="MRH3223" s="132"/>
      <c r="MRI3223" s="132"/>
      <c r="MRJ3223" s="132"/>
      <c r="MRK3223" s="132"/>
      <c r="MRL3223" s="132"/>
      <c r="MRM3223" s="132"/>
      <c r="MRN3223" s="132"/>
      <c r="MRO3223" s="132"/>
      <c r="MRP3223" s="132"/>
      <c r="MRQ3223" s="132"/>
      <c r="MRR3223" s="132"/>
      <c r="MRS3223" s="132"/>
      <c r="MRT3223" s="132"/>
      <c r="MRU3223" s="132"/>
      <c r="MRV3223" s="132"/>
      <c r="MRW3223" s="132"/>
      <c r="MRX3223" s="132"/>
      <c r="MRY3223" s="132"/>
      <c r="MRZ3223" s="132"/>
      <c r="MSA3223" s="132"/>
      <c r="MSB3223" s="132"/>
      <c r="MSC3223" s="132"/>
      <c r="MSD3223" s="132"/>
      <c r="MSE3223" s="132"/>
      <c r="MSF3223" s="132"/>
      <c r="MSG3223" s="132"/>
      <c r="MSH3223" s="132"/>
      <c r="MSI3223" s="132"/>
      <c r="MSJ3223" s="132"/>
      <c r="MSK3223" s="132"/>
      <c r="MSL3223" s="132"/>
      <c r="MSM3223" s="132"/>
      <c r="MSN3223" s="132"/>
      <c r="MSO3223" s="132"/>
      <c r="MSP3223" s="132"/>
      <c r="MSQ3223" s="132"/>
      <c r="MSR3223" s="132"/>
      <c r="MSS3223" s="132"/>
      <c r="MST3223" s="132"/>
      <c r="MSU3223" s="132"/>
      <c r="MSV3223" s="132"/>
      <c r="MSW3223" s="132"/>
      <c r="MSX3223" s="132"/>
      <c r="MSY3223" s="132"/>
      <c r="MSZ3223" s="132"/>
      <c r="MTA3223" s="132"/>
      <c r="MTB3223" s="132"/>
      <c r="MTC3223" s="132"/>
      <c r="MTD3223" s="132"/>
      <c r="MTE3223" s="132"/>
      <c r="MTF3223" s="132"/>
      <c r="MTG3223" s="132"/>
      <c r="MTH3223" s="132"/>
      <c r="MTI3223" s="132"/>
      <c r="MTJ3223" s="132"/>
      <c r="MTK3223" s="132"/>
      <c r="MTL3223" s="132"/>
      <c r="MTM3223" s="132"/>
      <c r="MTN3223" s="132"/>
      <c r="MTO3223" s="132"/>
      <c r="MTP3223" s="132"/>
      <c r="MTQ3223" s="132"/>
      <c r="MTR3223" s="132"/>
      <c r="MTS3223" s="132"/>
      <c r="MTT3223" s="132"/>
      <c r="MTU3223" s="132"/>
      <c r="MTV3223" s="132"/>
      <c r="MTW3223" s="132"/>
      <c r="MTX3223" s="132"/>
      <c r="MTY3223" s="132"/>
      <c r="MTZ3223" s="132"/>
      <c r="MUA3223" s="132"/>
      <c r="MUB3223" s="132"/>
      <c r="MUC3223" s="132"/>
      <c r="MUD3223" s="132"/>
      <c r="MUE3223" s="132"/>
      <c r="MUF3223" s="132"/>
      <c r="MUG3223" s="132"/>
      <c r="MUH3223" s="132"/>
      <c r="MUI3223" s="132"/>
      <c r="MUJ3223" s="132"/>
      <c r="MUK3223" s="132"/>
      <c r="MUL3223" s="132"/>
      <c r="MUM3223" s="132"/>
      <c r="MUN3223" s="132"/>
      <c r="MUO3223" s="132"/>
      <c r="MUP3223" s="132"/>
      <c r="MUQ3223" s="132"/>
      <c r="MUR3223" s="132"/>
      <c r="MUS3223" s="132"/>
      <c r="MUT3223" s="132"/>
      <c r="MUU3223" s="132"/>
      <c r="MUV3223" s="132"/>
      <c r="MUW3223" s="132"/>
      <c r="MUX3223" s="132"/>
      <c r="MUY3223" s="132"/>
      <c r="MUZ3223" s="132"/>
      <c r="MVA3223" s="132"/>
      <c r="MVB3223" s="132"/>
      <c r="MVC3223" s="132"/>
      <c r="MVD3223" s="132"/>
      <c r="MVE3223" s="132"/>
      <c r="MVF3223" s="132"/>
      <c r="MVG3223" s="132"/>
      <c r="MVH3223" s="132"/>
      <c r="MVI3223" s="132"/>
      <c r="MVJ3223" s="132"/>
      <c r="MVK3223" s="132"/>
      <c r="MVL3223" s="132"/>
      <c r="MVM3223" s="132"/>
      <c r="MVN3223" s="132"/>
      <c r="MVO3223" s="132"/>
      <c r="MVP3223" s="132"/>
      <c r="MVQ3223" s="132"/>
      <c r="MVR3223" s="132"/>
      <c r="MVS3223" s="132"/>
      <c r="MVT3223" s="132"/>
      <c r="MVU3223" s="132"/>
      <c r="MVV3223" s="132"/>
      <c r="MVW3223" s="132"/>
      <c r="MVX3223" s="132"/>
      <c r="MVY3223" s="132"/>
      <c r="MVZ3223" s="132"/>
      <c r="MWA3223" s="132"/>
      <c r="MWB3223" s="132"/>
      <c r="MWC3223" s="132"/>
      <c r="MWD3223" s="132"/>
      <c r="MWE3223" s="132"/>
      <c r="MWF3223" s="132"/>
      <c r="MWG3223" s="132"/>
      <c r="MWH3223" s="132"/>
      <c r="MWI3223" s="132"/>
      <c r="MWJ3223" s="132"/>
      <c r="MWK3223" s="132"/>
      <c r="MWL3223" s="132"/>
      <c r="MWM3223" s="132"/>
      <c r="MWN3223" s="132"/>
      <c r="MWO3223" s="132"/>
      <c r="MWP3223" s="132"/>
      <c r="MWQ3223" s="132"/>
      <c r="MWR3223" s="132"/>
      <c r="MWS3223" s="132"/>
      <c r="MWT3223" s="132"/>
      <c r="MWU3223" s="132"/>
      <c r="MWV3223" s="132"/>
      <c r="MWW3223" s="132"/>
      <c r="MWX3223" s="132"/>
      <c r="MWY3223" s="132"/>
      <c r="MWZ3223" s="132"/>
      <c r="MXA3223" s="132"/>
      <c r="MXB3223" s="132"/>
      <c r="MXC3223" s="132"/>
      <c r="MXD3223" s="132"/>
      <c r="MXE3223" s="132"/>
      <c r="MXF3223" s="132"/>
      <c r="MXG3223" s="132"/>
      <c r="MXH3223" s="132"/>
      <c r="MXI3223" s="132"/>
      <c r="MXJ3223" s="132"/>
      <c r="MXK3223" s="132"/>
      <c r="MXL3223" s="132"/>
      <c r="MXM3223" s="132"/>
      <c r="MXN3223" s="132"/>
      <c r="MXO3223" s="132"/>
      <c r="MXP3223" s="132"/>
      <c r="MXQ3223" s="132"/>
      <c r="MXR3223" s="132"/>
      <c r="MXS3223" s="132"/>
      <c r="MXT3223" s="132"/>
      <c r="MXU3223" s="132"/>
      <c r="MXV3223" s="132"/>
      <c r="MXW3223" s="132"/>
      <c r="MXX3223" s="132"/>
      <c r="MXY3223" s="132"/>
      <c r="MXZ3223" s="132"/>
      <c r="MYA3223" s="132"/>
      <c r="MYB3223" s="132"/>
      <c r="MYC3223" s="132"/>
      <c r="MYD3223" s="132"/>
      <c r="MYE3223" s="132"/>
      <c r="MYF3223" s="132"/>
      <c r="MYG3223" s="132"/>
      <c r="MYH3223" s="132"/>
      <c r="MYI3223" s="132"/>
      <c r="MYJ3223" s="132"/>
      <c r="MYK3223" s="132"/>
      <c r="MYL3223" s="132"/>
      <c r="MYM3223" s="132"/>
      <c r="MYN3223" s="132"/>
      <c r="MYO3223" s="132"/>
      <c r="MYP3223" s="132"/>
      <c r="MYQ3223" s="132"/>
      <c r="MYR3223" s="132"/>
      <c r="MYS3223" s="132"/>
      <c r="MYT3223" s="132"/>
      <c r="MYU3223" s="132"/>
      <c r="MYV3223" s="132"/>
      <c r="MYW3223" s="132"/>
      <c r="MYX3223" s="132"/>
      <c r="MYY3223" s="132"/>
      <c r="MYZ3223" s="132"/>
      <c r="MZA3223" s="132"/>
      <c r="MZB3223" s="132"/>
      <c r="MZC3223" s="132"/>
      <c r="MZD3223" s="132"/>
      <c r="MZE3223" s="132"/>
      <c r="MZF3223" s="132"/>
      <c r="MZG3223" s="132"/>
      <c r="MZH3223" s="132"/>
      <c r="MZI3223" s="132"/>
      <c r="MZJ3223" s="132"/>
      <c r="MZK3223" s="132"/>
      <c r="MZL3223" s="132"/>
      <c r="MZM3223" s="132"/>
      <c r="MZN3223" s="132"/>
      <c r="MZO3223" s="132"/>
      <c r="MZP3223" s="132"/>
      <c r="MZQ3223" s="132"/>
      <c r="MZR3223" s="132"/>
      <c r="MZS3223" s="132"/>
      <c r="MZT3223" s="132"/>
      <c r="MZU3223" s="132"/>
      <c r="MZV3223" s="132"/>
      <c r="MZW3223" s="132"/>
      <c r="MZX3223" s="132"/>
      <c r="MZY3223" s="132"/>
      <c r="MZZ3223" s="132"/>
      <c r="NAA3223" s="132"/>
      <c r="NAB3223" s="132"/>
      <c r="NAC3223" s="132"/>
      <c r="NAD3223" s="132"/>
      <c r="NAE3223" s="132"/>
      <c r="NAF3223" s="132"/>
      <c r="NAG3223" s="132"/>
      <c r="NAH3223" s="132"/>
      <c r="NAI3223" s="132"/>
      <c r="NAJ3223" s="132"/>
      <c r="NAK3223" s="132"/>
      <c r="NAL3223" s="132"/>
      <c r="NAM3223" s="132"/>
      <c r="NAN3223" s="132"/>
      <c r="NAO3223" s="132"/>
      <c r="NAP3223" s="132"/>
      <c r="NAQ3223" s="132"/>
      <c r="NAR3223" s="132"/>
      <c r="NAS3223" s="132"/>
      <c r="NAT3223" s="132"/>
      <c r="NAU3223" s="132"/>
      <c r="NAV3223" s="132"/>
      <c r="NAW3223" s="132"/>
      <c r="NAX3223" s="132"/>
      <c r="NAY3223" s="132"/>
      <c r="NAZ3223" s="132"/>
      <c r="NBA3223" s="132"/>
      <c r="NBB3223" s="132"/>
      <c r="NBC3223" s="132"/>
      <c r="NBD3223" s="132"/>
      <c r="NBE3223" s="132"/>
      <c r="NBF3223" s="132"/>
      <c r="NBG3223" s="132"/>
      <c r="NBH3223" s="132"/>
      <c r="NBI3223" s="132"/>
      <c r="NBJ3223" s="132"/>
      <c r="NBK3223" s="132"/>
      <c r="NBL3223" s="132"/>
      <c r="NBM3223" s="132"/>
      <c r="NBN3223" s="132"/>
      <c r="NBO3223" s="132"/>
      <c r="NBP3223" s="132"/>
      <c r="NBQ3223" s="132"/>
      <c r="NBR3223" s="132"/>
      <c r="NBS3223" s="132"/>
      <c r="NBT3223" s="132"/>
      <c r="NBU3223" s="132"/>
      <c r="NBV3223" s="132"/>
      <c r="NBW3223" s="132"/>
      <c r="NBX3223" s="132"/>
      <c r="NBY3223" s="132"/>
      <c r="NBZ3223" s="132"/>
      <c r="NCA3223" s="132"/>
      <c r="NCB3223" s="132"/>
      <c r="NCC3223" s="132"/>
      <c r="NCD3223" s="132"/>
      <c r="NCE3223" s="132"/>
      <c r="NCF3223" s="132"/>
      <c r="NCG3223" s="132"/>
      <c r="NCH3223" s="132"/>
      <c r="NCI3223" s="132"/>
      <c r="NCJ3223" s="132"/>
      <c r="NCK3223" s="132"/>
      <c r="NCL3223" s="132"/>
      <c r="NCM3223" s="132"/>
      <c r="NCN3223" s="132"/>
      <c r="NCO3223" s="132"/>
      <c r="NCP3223" s="132"/>
      <c r="NCQ3223" s="132"/>
      <c r="NCR3223" s="132"/>
      <c r="NCS3223" s="132"/>
      <c r="NCT3223" s="132"/>
      <c r="NCU3223" s="132"/>
      <c r="NCV3223" s="132"/>
      <c r="NCW3223" s="132"/>
      <c r="NCX3223" s="132"/>
      <c r="NCY3223" s="132"/>
      <c r="NCZ3223" s="132"/>
      <c r="NDA3223" s="132"/>
      <c r="NDB3223" s="132"/>
      <c r="NDC3223" s="132"/>
      <c r="NDD3223" s="132"/>
      <c r="NDE3223" s="132"/>
      <c r="NDF3223" s="132"/>
      <c r="NDG3223" s="132"/>
      <c r="NDH3223" s="132"/>
      <c r="NDI3223" s="132"/>
      <c r="NDJ3223" s="132"/>
      <c r="NDK3223" s="132"/>
      <c r="NDL3223" s="132"/>
      <c r="NDM3223" s="132"/>
      <c r="NDN3223" s="132"/>
      <c r="NDO3223" s="132"/>
      <c r="NDP3223" s="132"/>
      <c r="NDQ3223" s="132"/>
      <c r="NDR3223" s="132"/>
      <c r="NDS3223" s="132"/>
      <c r="NDT3223" s="132"/>
      <c r="NDU3223" s="132"/>
      <c r="NDV3223" s="132"/>
      <c r="NDW3223" s="132"/>
      <c r="NDX3223" s="132"/>
      <c r="NDY3223" s="132"/>
      <c r="NDZ3223" s="132"/>
      <c r="NEA3223" s="132"/>
      <c r="NEB3223" s="132"/>
      <c r="NEC3223" s="132"/>
      <c r="NED3223" s="132"/>
      <c r="NEE3223" s="132"/>
      <c r="NEF3223" s="132"/>
      <c r="NEG3223" s="132"/>
      <c r="NEH3223" s="132"/>
      <c r="NEI3223" s="132"/>
      <c r="NEJ3223" s="132"/>
      <c r="NEK3223" s="132"/>
      <c r="NEL3223" s="132"/>
      <c r="NEM3223" s="132"/>
      <c r="NEN3223" s="132"/>
      <c r="NEO3223" s="132"/>
      <c r="NEP3223" s="132"/>
      <c r="NEQ3223" s="132"/>
      <c r="NER3223" s="132"/>
      <c r="NES3223" s="132"/>
      <c r="NET3223" s="132"/>
      <c r="NEU3223" s="132"/>
      <c r="NEV3223" s="132"/>
      <c r="NEW3223" s="132"/>
      <c r="NEX3223" s="132"/>
      <c r="NEY3223" s="132"/>
      <c r="NEZ3223" s="132"/>
      <c r="NFA3223" s="132"/>
      <c r="NFB3223" s="132"/>
      <c r="NFC3223" s="132"/>
      <c r="NFD3223" s="132"/>
      <c r="NFE3223" s="132"/>
      <c r="NFF3223" s="132"/>
      <c r="NFG3223" s="132"/>
      <c r="NFH3223" s="132"/>
      <c r="NFI3223" s="132"/>
      <c r="NFJ3223" s="132"/>
      <c r="NFK3223" s="132"/>
      <c r="NFL3223" s="132"/>
      <c r="NFM3223" s="132"/>
      <c r="NFN3223" s="132"/>
      <c r="NFO3223" s="132"/>
      <c r="NFP3223" s="132"/>
      <c r="NFQ3223" s="132"/>
      <c r="NFR3223" s="132"/>
      <c r="NFS3223" s="132"/>
      <c r="NFT3223" s="132"/>
      <c r="NFU3223" s="132"/>
      <c r="NFV3223" s="132"/>
      <c r="NFW3223" s="132"/>
      <c r="NFX3223" s="132"/>
      <c r="NFY3223" s="132"/>
      <c r="NFZ3223" s="132"/>
      <c r="NGA3223" s="132"/>
      <c r="NGB3223" s="132"/>
      <c r="NGC3223" s="132"/>
      <c r="NGD3223" s="132"/>
      <c r="NGE3223" s="132"/>
      <c r="NGF3223" s="132"/>
      <c r="NGG3223" s="132"/>
      <c r="NGH3223" s="132"/>
      <c r="NGI3223" s="132"/>
      <c r="NGJ3223" s="132"/>
      <c r="NGK3223" s="132"/>
      <c r="NGL3223" s="132"/>
      <c r="NGM3223" s="132"/>
      <c r="NGN3223" s="132"/>
      <c r="NGO3223" s="132"/>
      <c r="NGP3223" s="132"/>
      <c r="NGQ3223" s="132"/>
      <c r="NGR3223" s="132"/>
      <c r="NGS3223" s="132"/>
      <c r="NGT3223" s="132"/>
      <c r="NGU3223" s="132"/>
      <c r="NGV3223" s="132"/>
      <c r="NGW3223" s="132"/>
      <c r="NGX3223" s="132"/>
      <c r="NGY3223" s="132"/>
      <c r="NGZ3223" s="132"/>
      <c r="NHA3223" s="132"/>
      <c r="NHB3223" s="132"/>
      <c r="NHC3223" s="132"/>
      <c r="NHD3223" s="132"/>
      <c r="NHE3223" s="132"/>
      <c r="NHF3223" s="132"/>
      <c r="NHG3223" s="132"/>
      <c r="NHH3223" s="132"/>
      <c r="NHI3223" s="132"/>
      <c r="NHJ3223" s="132"/>
      <c r="NHK3223" s="132"/>
      <c r="NHL3223" s="132"/>
      <c r="NHM3223" s="132"/>
      <c r="NHN3223" s="132"/>
      <c r="NHO3223" s="132"/>
      <c r="NHP3223" s="132"/>
      <c r="NHQ3223" s="132"/>
      <c r="NHR3223" s="132"/>
      <c r="NHS3223" s="132"/>
      <c r="NHT3223" s="132"/>
      <c r="NHU3223" s="132"/>
      <c r="NHV3223" s="132"/>
      <c r="NHW3223" s="132"/>
      <c r="NHX3223" s="132"/>
      <c r="NHY3223" s="132"/>
      <c r="NHZ3223" s="132"/>
      <c r="NIA3223" s="132"/>
      <c r="NIB3223" s="132"/>
      <c r="NIC3223" s="132"/>
      <c r="NID3223" s="132"/>
      <c r="NIE3223" s="132"/>
      <c r="NIF3223" s="132"/>
      <c r="NIG3223" s="132"/>
      <c r="NIH3223" s="132"/>
      <c r="NII3223" s="132"/>
      <c r="NIJ3223" s="132"/>
      <c r="NIK3223" s="132"/>
      <c r="NIL3223" s="132"/>
      <c r="NIM3223" s="132"/>
      <c r="NIN3223" s="132"/>
      <c r="NIO3223" s="132"/>
      <c r="NIP3223" s="132"/>
      <c r="NIQ3223" s="132"/>
      <c r="NIR3223" s="132"/>
      <c r="NIS3223" s="132"/>
      <c r="NIT3223" s="132"/>
      <c r="NIU3223" s="132"/>
      <c r="NIV3223" s="132"/>
      <c r="NIW3223" s="132"/>
      <c r="NIX3223" s="132"/>
      <c r="NIY3223" s="132"/>
      <c r="NIZ3223" s="132"/>
      <c r="NJA3223" s="132"/>
      <c r="NJB3223" s="132"/>
      <c r="NJC3223" s="132"/>
      <c r="NJD3223" s="132"/>
      <c r="NJE3223" s="132"/>
      <c r="NJF3223" s="132"/>
      <c r="NJG3223" s="132"/>
      <c r="NJH3223" s="132"/>
      <c r="NJI3223" s="132"/>
      <c r="NJJ3223" s="132"/>
      <c r="NJK3223" s="132"/>
      <c r="NJL3223" s="132"/>
      <c r="NJM3223" s="132"/>
      <c r="NJN3223" s="132"/>
      <c r="NJO3223" s="132"/>
      <c r="NJP3223" s="132"/>
      <c r="NJQ3223" s="132"/>
      <c r="NJR3223" s="132"/>
      <c r="NJS3223" s="132"/>
      <c r="NJT3223" s="132"/>
      <c r="NJU3223" s="132"/>
      <c r="NJV3223" s="132"/>
      <c r="NJW3223" s="132"/>
      <c r="NJX3223" s="132"/>
      <c r="NJY3223" s="132"/>
      <c r="NJZ3223" s="132"/>
      <c r="NKA3223" s="132"/>
      <c r="NKB3223" s="132"/>
      <c r="NKC3223" s="132"/>
      <c r="NKD3223" s="132"/>
      <c r="NKE3223" s="132"/>
      <c r="NKF3223" s="132"/>
      <c r="NKG3223" s="132"/>
      <c r="NKH3223" s="132"/>
      <c r="NKI3223" s="132"/>
      <c r="NKJ3223" s="132"/>
      <c r="NKK3223" s="132"/>
      <c r="NKL3223" s="132"/>
      <c r="NKM3223" s="132"/>
      <c r="NKN3223" s="132"/>
      <c r="NKO3223" s="132"/>
      <c r="NKP3223" s="132"/>
      <c r="NKQ3223" s="132"/>
      <c r="NKR3223" s="132"/>
      <c r="NKS3223" s="132"/>
      <c r="NKT3223" s="132"/>
      <c r="NKU3223" s="132"/>
      <c r="NKV3223" s="132"/>
      <c r="NKW3223" s="132"/>
      <c r="NKX3223" s="132"/>
      <c r="NKY3223" s="132"/>
      <c r="NKZ3223" s="132"/>
      <c r="NLA3223" s="132"/>
      <c r="NLB3223" s="132"/>
      <c r="NLC3223" s="132"/>
      <c r="NLD3223" s="132"/>
      <c r="NLE3223" s="132"/>
      <c r="NLF3223" s="132"/>
      <c r="NLG3223" s="132"/>
      <c r="NLH3223" s="132"/>
      <c r="NLI3223" s="132"/>
      <c r="NLJ3223" s="132"/>
      <c r="NLK3223" s="132"/>
      <c r="NLL3223" s="132"/>
      <c r="NLM3223" s="132"/>
      <c r="NLN3223" s="132"/>
      <c r="NLO3223" s="132"/>
      <c r="NLP3223" s="132"/>
      <c r="NLQ3223" s="132"/>
      <c r="NLR3223" s="132"/>
      <c r="NLS3223" s="132"/>
      <c r="NLT3223" s="132"/>
      <c r="NLU3223" s="132"/>
      <c r="NLV3223" s="132"/>
      <c r="NLW3223" s="132"/>
      <c r="NLX3223" s="132"/>
      <c r="NLY3223" s="132"/>
      <c r="NLZ3223" s="132"/>
      <c r="NMA3223" s="132"/>
      <c r="NMB3223" s="132"/>
      <c r="NMC3223" s="132"/>
      <c r="NMD3223" s="132"/>
      <c r="NME3223" s="132"/>
      <c r="NMF3223" s="132"/>
      <c r="NMG3223" s="132"/>
      <c r="NMH3223" s="132"/>
      <c r="NMI3223" s="132"/>
      <c r="NMJ3223" s="132"/>
      <c r="NMK3223" s="132"/>
      <c r="NML3223" s="132"/>
      <c r="NMM3223" s="132"/>
      <c r="NMN3223" s="132"/>
      <c r="NMO3223" s="132"/>
      <c r="NMP3223" s="132"/>
      <c r="NMQ3223" s="132"/>
      <c r="NMR3223" s="132"/>
      <c r="NMS3223" s="132"/>
      <c r="NMT3223" s="132"/>
      <c r="NMU3223" s="132"/>
      <c r="NMV3223" s="132"/>
      <c r="NMW3223" s="132"/>
      <c r="NMX3223" s="132"/>
      <c r="NMY3223" s="132"/>
      <c r="NMZ3223" s="132"/>
      <c r="NNA3223" s="132"/>
      <c r="NNB3223" s="132"/>
      <c r="NNC3223" s="132"/>
      <c r="NND3223" s="132"/>
      <c r="NNE3223" s="132"/>
      <c r="NNF3223" s="132"/>
      <c r="NNG3223" s="132"/>
      <c r="NNH3223" s="132"/>
      <c r="NNI3223" s="132"/>
      <c r="NNJ3223" s="132"/>
      <c r="NNK3223" s="132"/>
      <c r="NNL3223" s="132"/>
      <c r="NNM3223" s="132"/>
      <c r="NNN3223" s="132"/>
      <c r="NNO3223" s="132"/>
      <c r="NNP3223" s="132"/>
      <c r="NNQ3223" s="132"/>
      <c r="NNR3223" s="132"/>
      <c r="NNS3223" s="132"/>
      <c r="NNT3223" s="132"/>
      <c r="NNU3223" s="132"/>
      <c r="NNV3223" s="132"/>
      <c r="NNW3223" s="132"/>
      <c r="NNX3223" s="132"/>
      <c r="NNY3223" s="132"/>
      <c r="NNZ3223" s="132"/>
      <c r="NOA3223" s="132"/>
      <c r="NOB3223" s="132"/>
      <c r="NOC3223" s="132"/>
      <c r="NOD3223" s="132"/>
      <c r="NOE3223" s="132"/>
      <c r="NOF3223" s="132"/>
      <c r="NOG3223" s="132"/>
      <c r="NOH3223" s="132"/>
      <c r="NOI3223" s="132"/>
      <c r="NOJ3223" s="132"/>
      <c r="NOK3223" s="132"/>
      <c r="NOL3223" s="132"/>
      <c r="NOM3223" s="132"/>
      <c r="NON3223" s="132"/>
      <c r="NOO3223" s="132"/>
      <c r="NOP3223" s="132"/>
      <c r="NOQ3223" s="132"/>
      <c r="NOR3223" s="132"/>
      <c r="NOS3223" s="132"/>
      <c r="NOT3223" s="132"/>
      <c r="NOU3223" s="132"/>
      <c r="NOV3223" s="132"/>
      <c r="NOW3223" s="132"/>
      <c r="NOX3223" s="132"/>
      <c r="NOY3223" s="132"/>
      <c r="NOZ3223" s="132"/>
      <c r="NPA3223" s="132"/>
      <c r="NPB3223" s="132"/>
      <c r="NPC3223" s="132"/>
      <c r="NPD3223" s="132"/>
      <c r="NPE3223" s="132"/>
      <c r="NPF3223" s="132"/>
      <c r="NPG3223" s="132"/>
      <c r="NPH3223" s="132"/>
      <c r="NPI3223" s="132"/>
      <c r="NPJ3223" s="132"/>
      <c r="NPK3223" s="132"/>
      <c r="NPL3223" s="132"/>
      <c r="NPM3223" s="132"/>
      <c r="NPN3223" s="132"/>
      <c r="NPO3223" s="132"/>
      <c r="NPP3223" s="132"/>
      <c r="NPQ3223" s="132"/>
      <c r="NPR3223" s="132"/>
      <c r="NPS3223" s="132"/>
      <c r="NPT3223" s="132"/>
      <c r="NPU3223" s="132"/>
      <c r="NPV3223" s="132"/>
      <c r="NPW3223" s="132"/>
      <c r="NPX3223" s="132"/>
      <c r="NPY3223" s="132"/>
      <c r="NPZ3223" s="132"/>
      <c r="NQA3223" s="132"/>
      <c r="NQB3223" s="132"/>
      <c r="NQC3223" s="132"/>
      <c r="NQD3223" s="132"/>
      <c r="NQE3223" s="132"/>
      <c r="NQF3223" s="132"/>
      <c r="NQG3223" s="132"/>
      <c r="NQH3223" s="132"/>
      <c r="NQI3223" s="132"/>
      <c r="NQJ3223" s="132"/>
      <c r="NQK3223" s="132"/>
      <c r="NQL3223" s="132"/>
      <c r="NQM3223" s="132"/>
      <c r="NQN3223" s="132"/>
      <c r="NQO3223" s="132"/>
      <c r="NQP3223" s="132"/>
      <c r="NQQ3223" s="132"/>
      <c r="NQR3223" s="132"/>
      <c r="NQS3223" s="132"/>
      <c r="NQT3223" s="132"/>
      <c r="NQU3223" s="132"/>
      <c r="NQV3223" s="132"/>
      <c r="NQW3223" s="132"/>
      <c r="NQX3223" s="132"/>
      <c r="NQY3223" s="132"/>
      <c r="NQZ3223" s="132"/>
      <c r="NRA3223" s="132"/>
      <c r="NRB3223" s="132"/>
      <c r="NRC3223" s="132"/>
      <c r="NRD3223" s="132"/>
      <c r="NRE3223" s="132"/>
      <c r="NRF3223" s="132"/>
      <c r="NRG3223" s="132"/>
      <c r="NRH3223" s="132"/>
      <c r="NRI3223" s="132"/>
      <c r="NRJ3223" s="132"/>
      <c r="NRK3223" s="132"/>
      <c r="NRL3223" s="132"/>
      <c r="NRM3223" s="132"/>
      <c r="NRN3223" s="132"/>
      <c r="NRO3223" s="132"/>
      <c r="NRP3223" s="132"/>
      <c r="NRQ3223" s="132"/>
      <c r="NRR3223" s="132"/>
      <c r="NRS3223" s="132"/>
      <c r="NRT3223" s="132"/>
      <c r="NRU3223" s="132"/>
      <c r="NRV3223" s="132"/>
      <c r="NRW3223" s="132"/>
      <c r="NRX3223" s="132"/>
      <c r="NRY3223" s="132"/>
      <c r="NRZ3223" s="132"/>
      <c r="NSA3223" s="132"/>
      <c r="NSB3223" s="132"/>
      <c r="NSC3223" s="132"/>
      <c r="NSD3223" s="132"/>
      <c r="NSE3223" s="132"/>
      <c r="NSF3223" s="132"/>
      <c r="NSG3223" s="132"/>
      <c r="NSH3223" s="132"/>
      <c r="NSI3223" s="132"/>
      <c r="NSJ3223" s="132"/>
      <c r="NSK3223" s="132"/>
      <c r="NSL3223" s="132"/>
      <c r="NSM3223" s="132"/>
      <c r="NSN3223" s="132"/>
      <c r="NSO3223" s="132"/>
      <c r="NSP3223" s="132"/>
      <c r="NSQ3223" s="132"/>
      <c r="NSR3223" s="132"/>
      <c r="NSS3223" s="132"/>
      <c r="NST3223" s="132"/>
      <c r="NSU3223" s="132"/>
      <c r="NSV3223" s="132"/>
      <c r="NSW3223" s="132"/>
      <c r="NSX3223" s="132"/>
      <c r="NSY3223" s="132"/>
      <c r="NSZ3223" s="132"/>
      <c r="NTA3223" s="132"/>
      <c r="NTB3223" s="132"/>
      <c r="NTC3223" s="132"/>
      <c r="NTD3223" s="132"/>
      <c r="NTE3223" s="132"/>
      <c r="NTF3223" s="132"/>
      <c r="NTG3223" s="132"/>
      <c r="NTH3223" s="132"/>
      <c r="NTI3223" s="132"/>
      <c r="NTJ3223" s="132"/>
      <c r="NTK3223" s="132"/>
      <c r="NTL3223" s="132"/>
      <c r="NTM3223" s="132"/>
      <c r="NTN3223" s="132"/>
      <c r="NTO3223" s="132"/>
      <c r="NTP3223" s="132"/>
      <c r="NTQ3223" s="132"/>
      <c r="NTR3223" s="132"/>
      <c r="NTS3223" s="132"/>
      <c r="NTT3223" s="132"/>
      <c r="NTU3223" s="132"/>
      <c r="NTV3223" s="132"/>
      <c r="NTW3223" s="132"/>
      <c r="NTX3223" s="132"/>
      <c r="NTY3223" s="132"/>
      <c r="NTZ3223" s="132"/>
      <c r="NUA3223" s="132"/>
      <c r="NUB3223" s="132"/>
      <c r="NUC3223" s="132"/>
      <c r="NUD3223" s="132"/>
      <c r="NUE3223" s="132"/>
      <c r="NUF3223" s="132"/>
      <c r="NUG3223" s="132"/>
      <c r="NUH3223" s="132"/>
      <c r="NUI3223" s="132"/>
      <c r="NUJ3223" s="132"/>
      <c r="NUK3223" s="132"/>
      <c r="NUL3223" s="132"/>
      <c r="NUM3223" s="132"/>
      <c r="NUN3223" s="132"/>
      <c r="NUO3223" s="132"/>
      <c r="NUP3223" s="132"/>
      <c r="NUQ3223" s="132"/>
      <c r="NUR3223" s="132"/>
      <c r="NUS3223" s="132"/>
      <c r="NUT3223" s="132"/>
      <c r="NUU3223" s="132"/>
      <c r="NUV3223" s="132"/>
      <c r="NUW3223" s="132"/>
      <c r="NUX3223" s="132"/>
      <c r="NUY3223" s="132"/>
      <c r="NUZ3223" s="132"/>
      <c r="NVA3223" s="132"/>
      <c r="NVB3223" s="132"/>
      <c r="NVC3223" s="132"/>
      <c r="NVD3223" s="132"/>
      <c r="NVE3223" s="132"/>
      <c r="NVF3223" s="132"/>
      <c r="NVG3223" s="132"/>
      <c r="NVH3223" s="132"/>
      <c r="NVI3223" s="132"/>
      <c r="NVJ3223" s="132"/>
      <c r="NVK3223" s="132"/>
      <c r="NVL3223" s="132"/>
      <c r="NVM3223" s="132"/>
      <c r="NVN3223" s="132"/>
      <c r="NVO3223" s="132"/>
      <c r="NVP3223" s="132"/>
      <c r="NVQ3223" s="132"/>
      <c r="NVR3223" s="132"/>
      <c r="NVS3223" s="132"/>
      <c r="NVT3223" s="132"/>
      <c r="NVU3223" s="132"/>
      <c r="NVV3223" s="132"/>
      <c r="NVW3223" s="132"/>
      <c r="NVX3223" s="132"/>
      <c r="NVY3223" s="132"/>
      <c r="NVZ3223" s="132"/>
      <c r="NWA3223" s="132"/>
      <c r="NWB3223" s="132"/>
      <c r="NWC3223" s="132"/>
      <c r="NWD3223" s="132"/>
      <c r="NWE3223" s="132"/>
      <c r="NWF3223" s="132"/>
      <c r="NWG3223" s="132"/>
      <c r="NWH3223" s="132"/>
      <c r="NWI3223" s="132"/>
      <c r="NWJ3223" s="132"/>
      <c r="NWK3223" s="132"/>
      <c r="NWL3223" s="132"/>
      <c r="NWM3223" s="132"/>
      <c r="NWN3223" s="132"/>
      <c r="NWO3223" s="132"/>
      <c r="NWP3223" s="132"/>
      <c r="NWQ3223" s="132"/>
      <c r="NWR3223" s="132"/>
      <c r="NWS3223" s="132"/>
      <c r="NWT3223" s="132"/>
      <c r="NWU3223" s="132"/>
      <c r="NWV3223" s="132"/>
      <c r="NWW3223" s="132"/>
      <c r="NWX3223" s="132"/>
      <c r="NWY3223" s="132"/>
      <c r="NWZ3223" s="132"/>
      <c r="NXA3223" s="132"/>
      <c r="NXB3223" s="132"/>
      <c r="NXC3223" s="132"/>
      <c r="NXD3223" s="132"/>
      <c r="NXE3223" s="132"/>
      <c r="NXF3223" s="132"/>
      <c r="NXG3223" s="132"/>
      <c r="NXH3223" s="132"/>
      <c r="NXI3223" s="132"/>
      <c r="NXJ3223" s="132"/>
      <c r="NXK3223" s="132"/>
      <c r="NXL3223" s="132"/>
      <c r="NXM3223" s="132"/>
      <c r="NXN3223" s="132"/>
      <c r="NXO3223" s="132"/>
      <c r="NXP3223" s="132"/>
      <c r="NXQ3223" s="132"/>
      <c r="NXR3223" s="132"/>
      <c r="NXS3223" s="132"/>
      <c r="NXT3223" s="132"/>
      <c r="NXU3223" s="132"/>
      <c r="NXV3223" s="132"/>
      <c r="NXW3223" s="132"/>
      <c r="NXX3223" s="132"/>
      <c r="NXY3223" s="132"/>
      <c r="NXZ3223" s="132"/>
      <c r="NYA3223" s="132"/>
      <c r="NYB3223" s="132"/>
      <c r="NYC3223" s="132"/>
      <c r="NYD3223" s="132"/>
      <c r="NYE3223" s="132"/>
      <c r="NYF3223" s="132"/>
      <c r="NYG3223" s="132"/>
      <c r="NYH3223" s="132"/>
      <c r="NYI3223" s="132"/>
      <c r="NYJ3223" s="132"/>
      <c r="NYK3223" s="132"/>
      <c r="NYL3223" s="132"/>
      <c r="NYM3223" s="132"/>
      <c r="NYN3223" s="132"/>
      <c r="NYO3223" s="132"/>
      <c r="NYP3223" s="132"/>
      <c r="NYQ3223" s="132"/>
      <c r="NYR3223" s="132"/>
      <c r="NYS3223" s="132"/>
      <c r="NYT3223" s="132"/>
      <c r="NYU3223" s="132"/>
      <c r="NYV3223" s="132"/>
      <c r="NYW3223" s="132"/>
      <c r="NYX3223" s="132"/>
      <c r="NYY3223" s="132"/>
      <c r="NYZ3223" s="132"/>
      <c r="NZA3223" s="132"/>
      <c r="NZB3223" s="132"/>
      <c r="NZC3223" s="132"/>
      <c r="NZD3223" s="132"/>
      <c r="NZE3223" s="132"/>
      <c r="NZF3223" s="132"/>
      <c r="NZG3223" s="132"/>
      <c r="NZH3223" s="132"/>
      <c r="NZI3223" s="132"/>
      <c r="NZJ3223" s="132"/>
      <c r="NZK3223" s="132"/>
      <c r="NZL3223" s="132"/>
      <c r="NZM3223" s="132"/>
      <c r="NZN3223" s="132"/>
      <c r="NZO3223" s="132"/>
      <c r="NZP3223" s="132"/>
      <c r="NZQ3223" s="132"/>
      <c r="NZR3223" s="132"/>
      <c r="NZS3223" s="132"/>
      <c r="NZT3223" s="132"/>
      <c r="NZU3223" s="132"/>
      <c r="NZV3223" s="132"/>
      <c r="NZW3223" s="132"/>
      <c r="NZX3223" s="132"/>
      <c r="NZY3223" s="132"/>
      <c r="NZZ3223" s="132"/>
      <c r="OAA3223" s="132"/>
      <c r="OAB3223" s="132"/>
      <c r="OAC3223" s="132"/>
      <c r="OAD3223" s="132"/>
      <c r="OAE3223" s="132"/>
      <c r="OAF3223" s="132"/>
      <c r="OAG3223" s="132"/>
      <c r="OAH3223" s="132"/>
      <c r="OAI3223" s="132"/>
      <c r="OAJ3223" s="132"/>
      <c r="OAK3223" s="132"/>
      <c r="OAL3223" s="132"/>
      <c r="OAM3223" s="132"/>
      <c r="OAN3223" s="132"/>
      <c r="OAO3223" s="132"/>
      <c r="OAP3223" s="132"/>
      <c r="OAQ3223" s="132"/>
      <c r="OAR3223" s="132"/>
      <c r="OAS3223" s="132"/>
      <c r="OAT3223" s="132"/>
      <c r="OAU3223" s="132"/>
      <c r="OAV3223" s="132"/>
      <c r="OAW3223" s="132"/>
      <c r="OAX3223" s="132"/>
      <c r="OAY3223" s="132"/>
      <c r="OAZ3223" s="132"/>
      <c r="OBA3223" s="132"/>
      <c r="OBB3223" s="132"/>
      <c r="OBC3223" s="132"/>
      <c r="OBD3223" s="132"/>
      <c r="OBE3223" s="132"/>
      <c r="OBF3223" s="132"/>
      <c r="OBG3223" s="132"/>
      <c r="OBH3223" s="132"/>
      <c r="OBI3223" s="132"/>
      <c r="OBJ3223" s="132"/>
      <c r="OBK3223" s="132"/>
      <c r="OBL3223" s="132"/>
      <c r="OBM3223" s="132"/>
      <c r="OBN3223" s="132"/>
      <c r="OBO3223" s="132"/>
      <c r="OBP3223" s="132"/>
      <c r="OBQ3223" s="132"/>
      <c r="OBR3223" s="132"/>
      <c r="OBS3223" s="132"/>
      <c r="OBT3223" s="132"/>
      <c r="OBU3223" s="132"/>
      <c r="OBV3223" s="132"/>
      <c r="OBW3223" s="132"/>
      <c r="OBX3223" s="132"/>
      <c r="OBY3223" s="132"/>
      <c r="OBZ3223" s="132"/>
      <c r="OCA3223" s="132"/>
      <c r="OCB3223" s="132"/>
      <c r="OCC3223" s="132"/>
      <c r="OCD3223" s="132"/>
      <c r="OCE3223" s="132"/>
      <c r="OCF3223" s="132"/>
      <c r="OCG3223" s="132"/>
      <c r="OCH3223" s="132"/>
      <c r="OCI3223" s="132"/>
      <c r="OCJ3223" s="132"/>
      <c r="OCK3223" s="132"/>
      <c r="OCL3223" s="132"/>
      <c r="OCM3223" s="132"/>
      <c r="OCN3223" s="132"/>
      <c r="OCO3223" s="132"/>
      <c r="OCP3223" s="132"/>
      <c r="OCQ3223" s="132"/>
      <c r="OCR3223" s="132"/>
      <c r="OCS3223" s="132"/>
      <c r="OCT3223" s="132"/>
      <c r="OCU3223" s="132"/>
      <c r="OCV3223" s="132"/>
      <c r="OCW3223" s="132"/>
      <c r="OCX3223" s="132"/>
      <c r="OCY3223" s="132"/>
      <c r="OCZ3223" s="132"/>
      <c r="ODA3223" s="132"/>
      <c r="ODB3223" s="132"/>
      <c r="ODC3223" s="132"/>
      <c r="ODD3223" s="132"/>
      <c r="ODE3223" s="132"/>
      <c r="ODF3223" s="132"/>
      <c r="ODG3223" s="132"/>
      <c r="ODH3223" s="132"/>
      <c r="ODI3223" s="132"/>
      <c r="ODJ3223" s="132"/>
      <c r="ODK3223" s="132"/>
      <c r="ODL3223" s="132"/>
      <c r="ODM3223" s="132"/>
      <c r="ODN3223" s="132"/>
      <c r="ODO3223" s="132"/>
      <c r="ODP3223" s="132"/>
      <c r="ODQ3223" s="132"/>
      <c r="ODR3223" s="132"/>
      <c r="ODS3223" s="132"/>
      <c r="ODT3223" s="132"/>
      <c r="ODU3223" s="132"/>
      <c r="ODV3223" s="132"/>
      <c r="ODW3223" s="132"/>
      <c r="ODX3223" s="132"/>
      <c r="ODY3223" s="132"/>
      <c r="ODZ3223" s="132"/>
      <c r="OEA3223" s="132"/>
      <c r="OEB3223" s="132"/>
      <c r="OEC3223" s="132"/>
      <c r="OED3223" s="132"/>
      <c r="OEE3223" s="132"/>
      <c r="OEF3223" s="132"/>
      <c r="OEG3223" s="132"/>
      <c r="OEH3223" s="132"/>
      <c r="OEI3223" s="132"/>
      <c r="OEJ3223" s="132"/>
      <c r="OEK3223" s="132"/>
      <c r="OEL3223" s="132"/>
      <c r="OEM3223" s="132"/>
      <c r="OEN3223" s="132"/>
      <c r="OEO3223" s="132"/>
      <c r="OEP3223" s="132"/>
      <c r="OEQ3223" s="132"/>
      <c r="OER3223" s="132"/>
      <c r="OES3223" s="132"/>
      <c r="OET3223" s="132"/>
      <c r="OEU3223" s="132"/>
      <c r="OEV3223" s="132"/>
      <c r="OEW3223" s="132"/>
      <c r="OEX3223" s="132"/>
      <c r="OEY3223" s="132"/>
      <c r="OEZ3223" s="132"/>
      <c r="OFA3223" s="132"/>
      <c r="OFB3223" s="132"/>
      <c r="OFC3223" s="132"/>
      <c r="OFD3223" s="132"/>
      <c r="OFE3223" s="132"/>
      <c r="OFF3223" s="132"/>
      <c r="OFG3223" s="132"/>
      <c r="OFH3223" s="132"/>
      <c r="OFI3223" s="132"/>
      <c r="OFJ3223" s="132"/>
      <c r="OFK3223" s="132"/>
      <c r="OFL3223" s="132"/>
      <c r="OFM3223" s="132"/>
      <c r="OFN3223" s="132"/>
      <c r="OFO3223" s="132"/>
      <c r="OFP3223" s="132"/>
      <c r="OFQ3223" s="132"/>
      <c r="OFR3223" s="132"/>
      <c r="OFS3223" s="132"/>
      <c r="OFT3223" s="132"/>
      <c r="OFU3223" s="132"/>
      <c r="OFV3223" s="132"/>
      <c r="OFW3223" s="132"/>
      <c r="OFX3223" s="132"/>
      <c r="OFY3223" s="132"/>
      <c r="OFZ3223" s="132"/>
      <c r="OGA3223" s="132"/>
      <c r="OGB3223" s="132"/>
      <c r="OGC3223" s="132"/>
      <c r="OGD3223" s="132"/>
      <c r="OGE3223" s="132"/>
      <c r="OGF3223" s="132"/>
      <c r="OGG3223" s="132"/>
      <c r="OGH3223" s="132"/>
      <c r="OGI3223" s="132"/>
      <c r="OGJ3223" s="132"/>
      <c r="OGK3223" s="132"/>
      <c r="OGL3223" s="132"/>
      <c r="OGM3223" s="132"/>
      <c r="OGN3223" s="132"/>
      <c r="OGO3223" s="132"/>
      <c r="OGP3223" s="132"/>
      <c r="OGQ3223" s="132"/>
      <c r="OGR3223" s="132"/>
      <c r="OGS3223" s="132"/>
      <c r="OGT3223" s="132"/>
      <c r="OGU3223" s="132"/>
      <c r="OGV3223" s="132"/>
      <c r="OGW3223" s="132"/>
      <c r="OGX3223" s="132"/>
      <c r="OGY3223" s="132"/>
      <c r="OGZ3223" s="132"/>
      <c r="OHA3223" s="132"/>
      <c r="OHB3223" s="132"/>
      <c r="OHC3223" s="132"/>
      <c r="OHD3223" s="132"/>
      <c r="OHE3223" s="132"/>
      <c r="OHF3223" s="132"/>
      <c r="OHG3223" s="132"/>
      <c r="OHH3223" s="132"/>
      <c r="OHI3223" s="132"/>
      <c r="OHJ3223" s="132"/>
      <c r="OHK3223" s="132"/>
      <c r="OHL3223" s="132"/>
      <c r="OHM3223" s="132"/>
      <c r="OHN3223" s="132"/>
      <c r="OHO3223" s="132"/>
      <c r="OHP3223" s="132"/>
      <c r="OHQ3223" s="132"/>
      <c r="OHR3223" s="132"/>
      <c r="OHS3223" s="132"/>
      <c r="OHT3223" s="132"/>
      <c r="OHU3223" s="132"/>
      <c r="OHV3223" s="132"/>
      <c r="OHW3223" s="132"/>
      <c r="OHX3223" s="132"/>
      <c r="OHY3223" s="132"/>
      <c r="OHZ3223" s="132"/>
      <c r="OIA3223" s="132"/>
      <c r="OIB3223" s="132"/>
      <c r="OIC3223" s="132"/>
      <c r="OID3223" s="132"/>
      <c r="OIE3223" s="132"/>
      <c r="OIF3223" s="132"/>
      <c r="OIG3223" s="132"/>
      <c r="OIH3223" s="132"/>
      <c r="OII3223" s="132"/>
      <c r="OIJ3223" s="132"/>
      <c r="OIK3223" s="132"/>
      <c r="OIL3223" s="132"/>
      <c r="OIM3223" s="132"/>
      <c r="OIN3223" s="132"/>
      <c r="OIO3223" s="132"/>
      <c r="OIP3223" s="132"/>
      <c r="OIQ3223" s="132"/>
      <c r="OIR3223" s="132"/>
      <c r="OIS3223" s="132"/>
      <c r="OIT3223" s="132"/>
      <c r="OIU3223" s="132"/>
      <c r="OIV3223" s="132"/>
      <c r="OIW3223" s="132"/>
      <c r="OIX3223" s="132"/>
      <c r="OIY3223" s="132"/>
      <c r="OIZ3223" s="132"/>
      <c r="OJA3223" s="132"/>
      <c r="OJB3223" s="132"/>
      <c r="OJC3223" s="132"/>
      <c r="OJD3223" s="132"/>
      <c r="OJE3223" s="132"/>
      <c r="OJF3223" s="132"/>
      <c r="OJG3223" s="132"/>
      <c r="OJH3223" s="132"/>
      <c r="OJI3223" s="132"/>
      <c r="OJJ3223" s="132"/>
      <c r="OJK3223" s="132"/>
      <c r="OJL3223" s="132"/>
      <c r="OJM3223" s="132"/>
      <c r="OJN3223" s="132"/>
      <c r="OJO3223" s="132"/>
      <c r="OJP3223" s="132"/>
      <c r="OJQ3223" s="132"/>
      <c r="OJR3223" s="132"/>
      <c r="OJS3223" s="132"/>
      <c r="OJT3223" s="132"/>
      <c r="OJU3223" s="132"/>
      <c r="OJV3223" s="132"/>
      <c r="OJW3223" s="132"/>
      <c r="OJX3223" s="132"/>
      <c r="OJY3223" s="132"/>
      <c r="OJZ3223" s="132"/>
      <c r="OKA3223" s="132"/>
      <c r="OKB3223" s="132"/>
      <c r="OKC3223" s="132"/>
      <c r="OKD3223" s="132"/>
      <c r="OKE3223" s="132"/>
      <c r="OKF3223" s="132"/>
      <c r="OKG3223" s="132"/>
      <c r="OKH3223" s="132"/>
      <c r="OKI3223" s="132"/>
      <c r="OKJ3223" s="132"/>
      <c r="OKK3223" s="132"/>
      <c r="OKL3223" s="132"/>
      <c r="OKM3223" s="132"/>
      <c r="OKN3223" s="132"/>
      <c r="OKO3223" s="132"/>
      <c r="OKP3223" s="132"/>
      <c r="OKQ3223" s="132"/>
      <c r="OKR3223" s="132"/>
      <c r="OKS3223" s="132"/>
      <c r="OKT3223" s="132"/>
      <c r="OKU3223" s="132"/>
      <c r="OKV3223" s="132"/>
      <c r="OKW3223" s="132"/>
      <c r="OKX3223" s="132"/>
      <c r="OKY3223" s="132"/>
      <c r="OKZ3223" s="132"/>
      <c r="OLA3223" s="132"/>
      <c r="OLB3223" s="132"/>
      <c r="OLC3223" s="132"/>
      <c r="OLD3223" s="132"/>
      <c r="OLE3223" s="132"/>
      <c r="OLF3223" s="132"/>
      <c r="OLG3223" s="132"/>
      <c r="OLH3223" s="132"/>
      <c r="OLI3223" s="132"/>
      <c r="OLJ3223" s="132"/>
      <c r="OLK3223" s="132"/>
      <c r="OLL3223" s="132"/>
      <c r="OLM3223" s="132"/>
      <c r="OLN3223" s="132"/>
      <c r="OLO3223" s="132"/>
      <c r="OLP3223" s="132"/>
      <c r="OLQ3223" s="132"/>
      <c r="OLR3223" s="132"/>
      <c r="OLS3223" s="132"/>
      <c r="OLT3223" s="132"/>
      <c r="OLU3223" s="132"/>
      <c r="OLV3223" s="132"/>
      <c r="OLW3223" s="132"/>
      <c r="OLX3223" s="132"/>
      <c r="OLY3223" s="132"/>
      <c r="OLZ3223" s="132"/>
      <c r="OMA3223" s="132"/>
      <c r="OMB3223" s="132"/>
      <c r="OMC3223" s="132"/>
      <c r="OMD3223" s="132"/>
      <c r="OME3223" s="132"/>
      <c r="OMF3223" s="132"/>
      <c r="OMG3223" s="132"/>
      <c r="OMH3223" s="132"/>
      <c r="OMI3223" s="132"/>
      <c r="OMJ3223" s="132"/>
      <c r="OMK3223" s="132"/>
      <c r="OML3223" s="132"/>
      <c r="OMM3223" s="132"/>
      <c r="OMN3223" s="132"/>
      <c r="OMO3223" s="132"/>
      <c r="OMP3223" s="132"/>
      <c r="OMQ3223" s="132"/>
      <c r="OMR3223" s="132"/>
      <c r="OMS3223" s="132"/>
      <c r="OMT3223" s="132"/>
      <c r="OMU3223" s="132"/>
      <c r="OMV3223" s="132"/>
      <c r="OMW3223" s="132"/>
      <c r="OMX3223" s="132"/>
      <c r="OMY3223" s="132"/>
      <c r="OMZ3223" s="132"/>
      <c r="ONA3223" s="132"/>
      <c r="ONB3223" s="132"/>
      <c r="ONC3223" s="132"/>
      <c r="OND3223" s="132"/>
      <c r="ONE3223" s="132"/>
      <c r="ONF3223" s="132"/>
      <c r="ONG3223" s="132"/>
      <c r="ONH3223" s="132"/>
      <c r="ONI3223" s="132"/>
      <c r="ONJ3223" s="132"/>
      <c r="ONK3223" s="132"/>
      <c r="ONL3223" s="132"/>
      <c r="ONM3223" s="132"/>
      <c r="ONN3223" s="132"/>
      <c r="ONO3223" s="132"/>
      <c r="ONP3223" s="132"/>
      <c r="ONQ3223" s="132"/>
      <c r="ONR3223" s="132"/>
      <c r="ONS3223" s="132"/>
      <c r="ONT3223" s="132"/>
      <c r="ONU3223" s="132"/>
      <c r="ONV3223" s="132"/>
      <c r="ONW3223" s="132"/>
      <c r="ONX3223" s="132"/>
      <c r="ONY3223" s="132"/>
      <c r="ONZ3223" s="132"/>
      <c r="OOA3223" s="132"/>
      <c r="OOB3223" s="132"/>
      <c r="OOC3223" s="132"/>
      <c r="OOD3223" s="132"/>
      <c r="OOE3223" s="132"/>
      <c r="OOF3223" s="132"/>
      <c r="OOG3223" s="132"/>
      <c r="OOH3223" s="132"/>
      <c r="OOI3223" s="132"/>
      <c r="OOJ3223" s="132"/>
      <c r="OOK3223" s="132"/>
      <c r="OOL3223" s="132"/>
      <c r="OOM3223" s="132"/>
      <c r="OON3223" s="132"/>
      <c r="OOO3223" s="132"/>
      <c r="OOP3223" s="132"/>
      <c r="OOQ3223" s="132"/>
      <c r="OOR3223" s="132"/>
      <c r="OOS3223" s="132"/>
      <c r="OOT3223" s="132"/>
      <c r="OOU3223" s="132"/>
      <c r="OOV3223" s="132"/>
      <c r="OOW3223" s="132"/>
      <c r="OOX3223" s="132"/>
      <c r="OOY3223" s="132"/>
      <c r="OOZ3223" s="132"/>
      <c r="OPA3223" s="132"/>
      <c r="OPB3223" s="132"/>
      <c r="OPC3223" s="132"/>
      <c r="OPD3223" s="132"/>
      <c r="OPE3223" s="132"/>
      <c r="OPF3223" s="132"/>
      <c r="OPG3223" s="132"/>
      <c r="OPH3223" s="132"/>
      <c r="OPI3223" s="132"/>
      <c r="OPJ3223" s="132"/>
      <c r="OPK3223" s="132"/>
      <c r="OPL3223" s="132"/>
      <c r="OPM3223" s="132"/>
      <c r="OPN3223" s="132"/>
      <c r="OPO3223" s="132"/>
      <c r="OPP3223" s="132"/>
      <c r="OPQ3223" s="132"/>
      <c r="OPR3223" s="132"/>
      <c r="OPS3223" s="132"/>
      <c r="OPT3223" s="132"/>
      <c r="OPU3223" s="132"/>
      <c r="OPV3223" s="132"/>
      <c r="OPW3223" s="132"/>
      <c r="OPX3223" s="132"/>
      <c r="OPY3223" s="132"/>
      <c r="OPZ3223" s="132"/>
      <c r="OQA3223" s="132"/>
      <c r="OQB3223" s="132"/>
      <c r="OQC3223" s="132"/>
      <c r="OQD3223" s="132"/>
      <c r="OQE3223" s="132"/>
      <c r="OQF3223" s="132"/>
      <c r="OQG3223" s="132"/>
      <c r="OQH3223" s="132"/>
      <c r="OQI3223" s="132"/>
      <c r="OQJ3223" s="132"/>
      <c r="OQK3223" s="132"/>
      <c r="OQL3223" s="132"/>
      <c r="OQM3223" s="132"/>
      <c r="OQN3223" s="132"/>
      <c r="OQO3223" s="132"/>
      <c r="OQP3223" s="132"/>
      <c r="OQQ3223" s="132"/>
      <c r="OQR3223" s="132"/>
      <c r="OQS3223" s="132"/>
      <c r="OQT3223" s="132"/>
      <c r="OQU3223" s="132"/>
      <c r="OQV3223" s="132"/>
      <c r="OQW3223" s="132"/>
      <c r="OQX3223" s="132"/>
      <c r="OQY3223" s="132"/>
      <c r="OQZ3223" s="132"/>
      <c r="ORA3223" s="132"/>
      <c r="ORB3223" s="132"/>
      <c r="ORC3223" s="132"/>
      <c r="ORD3223" s="132"/>
      <c r="ORE3223" s="132"/>
      <c r="ORF3223" s="132"/>
      <c r="ORG3223" s="132"/>
      <c r="ORH3223" s="132"/>
      <c r="ORI3223" s="132"/>
      <c r="ORJ3223" s="132"/>
      <c r="ORK3223" s="132"/>
      <c r="ORL3223" s="132"/>
      <c r="ORM3223" s="132"/>
      <c r="ORN3223" s="132"/>
      <c r="ORO3223" s="132"/>
      <c r="ORP3223" s="132"/>
      <c r="ORQ3223" s="132"/>
      <c r="ORR3223" s="132"/>
      <c r="ORS3223" s="132"/>
      <c r="ORT3223" s="132"/>
      <c r="ORU3223" s="132"/>
      <c r="ORV3223" s="132"/>
      <c r="ORW3223" s="132"/>
      <c r="ORX3223" s="132"/>
      <c r="ORY3223" s="132"/>
      <c r="ORZ3223" s="132"/>
      <c r="OSA3223" s="132"/>
      <c r="OSB3223" s="132"/>
      <c r="OSC3223" s="132"/>
      <c r="OSD3223" s="132"/>
      <c r="OSE3223" s="132"/>
      <c r="OSF3223" s="132"/>
      <c r="OSG3223" s="132"/>
      <c r="OSH3223" s="132"/>
      <c r="OSI3223" s="132"/>
      <c r="OSJ3223" s="132"/>
      <c r="OSK3223" s="132"/>
      <c r="OSL3223" s="132"/>
      <c r="OSM3223" s="132"/>
      <c r="OSN3223" s="132"/>
      <c r="OSO3223" s="132"/>
      <c r="OSP3223" s="132"/>
      <c r="OSQ3223" s="132"/>
      <c r="OSR3223" s="132"/>
      <c r="OSS3223" s="132"/>
      <c r="OST3223" s="132"/>
      <c r="OSU3223" s="132"/>
      <c r="OSV3223" s="132"/>
      <c r="OSW3223" s="132"/>
      <c r="OSX3223" s="132"/>
      <c r="OSY3223" s="132"/>
      <c r="OSZ3223" s="132"/>
      <c r="OTA3223" s="132"/>
      <c r="OTB3223" s="132"/>
      <c r="OTC3223" s="132"/>
      <c r="OTD3223" s="132"/>
      <c r="OTE3223" s="132"/>
      <c r="OTF3223" s="132"/>
      <c r="OTG3223" s="132"/>
      <c r="OTH3223" s="132"/>
      <c r="OTI3223" s="132"/>
      <c r="OTJ3223" s="132"/>
      <c r="OTK3223" s="132"/>
      <c r="OTL3223" s="132"/>
      <c r="OTM3223" s="132"/>
      <c r="OTN3223" s="132"/>
      <c r="OTO3223" s="132"/>
      <c r="OTP3223" s="132"/>
      <c r="OTQ3223" s="132"/>
      <c r="OTR3223" s="132"/>
      <c r="OTS3223" s="132"/>
      <c r="OTT3223" s="132"/>
      <c r="OTU3223" s="132"/>
      <c r="OTV3223" s="132"/>
      <c r="OTW3223" s="132"/>
      <c r="OTX3223" s="132"/>
      <c r="OTY3223" s="132"/>
      <c r="OTZ3223" s="132"/>
      <c r="OUA3223" s="132"/>
      <c r="OUB3223" s="132"/>
      <c r="OUC3223" s="132"/>
      <c r="OUD3223" s="132"/>
      <c r="OUE3223" s="132"/>
      <c r="OUF3223" s="132"/>
      <c r="OUG3223" s="132"/>
      <c r="OUH3223" s="132"/>
      <c r="OUI3223" s="132"/>
      <c r="OUJ3223" s="132"/>
      <c r="OUK3223" s="132"/>
      <c r="OUL3223" s="132"/>
      <c r="OUM3223" s="132"/>
      <c r="OUN3223" s="132"/>
      <c r="OUO3223" s="132"/>
      <c r="OUP3223" s="132"/>
      <c r="OUQ3223" s="132"/>
      <c r="OUR3223" s="132"/>
      <c r="OUS3223" s="132"/>
      <c r="OUT3223" s="132"/>
      <c r="OUU3223" s="132"/>
      <c r="OUV3223" s="132"/>
      <c r="OUW3223" s="132"/>
      <c r="OUX3223" s="132"/>
      <c r="OUY3223" s="132"/>
      <c r="OUZ3223" s="132"/>
      <c r="OVA3223" s="132"/>
      <c r="OVB3223" s="132"/>
      <c r="OVC3223" s="132"/>
      <c r="OVD3223" s="132"/>
      <c r="OVE3223" s="132"/>
      <c r="OVF3223" s="132"/>
      <c r="OVG3223" s="132"/>
      <c r="OVH3223" s="132"/>
      <c r="OVI3223" s="132"/>
      <c r="OVJ3223" s="132"/>
      <c r="OVK3223" s="132"/>
      <c r="OVL3223" s="132"/>
      <c r="OVM3223" s="132"/>
      <c r="OVN3223" s="132"/>
      <c r="OVO3223" s="132"/>
      <c r="OVP3223" s="132"/>
      <c r="OVQ3223" s="132"/>
      <c r="OVR3223" s="132"/>
      <c r="OVS3223" s="132"/>
      <c r="OVT3223" s="132"/>
      <c r="OVU3223" s="132"/>
      <c r="OVV3223" s="132"/>
      <c r="OVW3223" s="132"/>
      <c r="OVX3223" s="132"/>
      <c r="OVY3223" s="132"/>
      <c r="OVZ3223" s="132"/>
      <c r="OWA3223" s="132"/>
      <c r="OWB3223" s="132"/>
      <c r="OWC3223" s="132"/>
      <c r="OWD3223" s="132"/>
      <c r="OWE3223" s="132"/>
      <c r="OWF3223" s="132"/>
      <c r="OWG3223" s="132"/>
      <c r="OWH3223" s="132"/>
      <c r="OWI3223" s="132"/>
      <c r="OWJ3223" s="132"/>
      <c r="OWK3223" s="132"/>
      <c r="OWL3223" s="132"/>
      <c r="OWM3223" s="132"/>
      <c r="OWN3223" s="132"/>
      <c r="OWO3223" s="132"/>
      <c r="OWP3223" s="132"/>
      <c r="OWQ3223" s="132"/>
      <c r="OWR3223" s="132"/>
      <c r="OWS3223" s="132"/>
      <c r="OWT3223" s="132"/>
      <c r="OWU3223" s="132"/>
      <c r="OWV3223" s="132"/>
      <c r="OWW3223" s="132"/>
      <c r="OWX3223" s="132"/>
      <c r="OWY3223" s="132"/>
      <c r="OWZ3223" s="132"/>
      <c r="OXA3223" s="132"/>
      <c r="OXB3223" s="132"/>
      <c r="OXC3223" s="132"/>
      <c r="OXD3223" s="132"/>
      <c r="OXE3223" s="132"/>
      <c r="OXF3223" s="132"/>
      <c r="OXG3223" s="132"/>
      <c r="OXH3223" s="132"/>
      <c r="OXI3223" s="132"/>
      <c r="OXJ3223" s="132"/>
      <c r="OXK3223" s="132"/>
      <c r="OXL3223" s="132"/>
      <c r="OXM3223" s="132"/>
      <c r="OXN3223" s="132"/>
      <c r="OXO3223" s="132"/>
      <c r="OXP3223" s="132"/>
      <c r="OXQ3223" s="132"/>
      <c r="OXR3223" s="132"/>
      <c r="OXS3223" s="132"/>
      <c r="OXT3223" s="132"/>
      <c r="OXU3223" s="132"/>
      <c r="OXV3223" s="132"/>
      <c r="OXW3223" s="132"/>
      <c r="OXX3223" s="132"/>
      <c r="OXY3223" s="132"/>
      <c r="OXZ3223" s="132"/>
      <c r="OYA3223" s="132"/>
      <c r="OYB3223" s="132"/>
      <c r="OYC3223" s="132"/>
      <c r="OYD3223" s="132"/>
      <c r="OYE3223" s="132"/>
      <c r="OYF3223" s="132"/>
      <c r="OYG3223" s="132"/>
      <c r="OYH3223" s="132"/>
      <c r="OYI3223" s="132"/>
      <c r="OYJ3223" s="132"/>
      <c r="OYK3223" s="132"/>
      <c r="OYL3223" s="132"/>
      <c r="OYM3223" s="132"/>
      <c r="OYN3223" s="132"/>
      <c r="OYO3223" s="132"/>
      <c r="OYP3223" s="132"/>
      <c r="OYQ3223" s="132"/>
      <c r="OYR3223" s="132"/>
      <c r="OYS3223" s="132"/>
      <c r="OYT3223" s="132"/>
      <c r="OYU3223" s="132"/>
      <c r="OYV3223" s="132"/>
      <c r="OYW3223" s="132"/>
      <c r="OYX3223" s="132"/>
      <c r="OYY3223" s="132"/>
      <c r="OYZ3223" s="132"/>
      <c r="OZA3223" s="132"/>
      <c r="OZB3223" s="132"/>
      <c r="OZC3223" s="132"/>
      <c r="OZD3223" s="132"/>
      <c r="OZE3223" s="132"/>
      <c r="OZF3223" s="132"/>
      <c r="OZG3223" s="132"/>
      <c r="OZH3223" s="132"/>
      <c r="OZI3223" s="132"/>
      <c r="OZJ3223" s="132"/>
      <c r="OZK3223" s="132"/>
      <c r="OZL3223" s="132"/>
      <c r="OZM3223" s="132"/>
      <c r="OZN3223" s="132"/>
      <c r="OZO3223" s="132"/>
      <c r="OZP3223" s="132"/>
      <c r="OZQ3223" s="132"/>
      <c r="OZR3223" s="132"/>
      <c r="OZS3223" s="132"/>
      <c r="OZT3223" s="132"/>
      <c r="OZU3223" s="132"/>
      <c r="OZV3223" s="132"/>
      <c r="OZW3223" s="132"/>
      <c r="OZX3223" s="132"/>
      <c r="OZY3223" s="132"/>
      <c r="OZZ3223" s="132"/>
      <c r="PAA3223" s="132"/>
      <c r="PAB3223" s="132"/>
      <c r="PAC3223" s="132"/>
      <c r="PAD3223" s="132"/>
      <c r="PAE3223" s="132"/>
      <c r="PAF3223" s="132"/>
      <c r="PAG3223" s="132"/>
      <c r="PAH3223" s="132"/>
      <c r="PAI3223" s="132"/>
      <c r="PAJ3223" s="132"/>
      <c r="PAK3223" s="132"/>
      <c r="PAL3223" s="132"/>
      <c r="PAM3223" s="132"/>
      <c r="PAN3223" s="132"/>
      <c r="PAO3223" s="132"/>
      <c r="PAP3223" s="132"/>
      <c r="PAQ3223" s="132"/>
      <c r="PAR3223" s="132"/>
      <c r="PAS3223" s="132"/>
      <c r="PAT3223" s="132"/>
      <c r="PAU3223" s="132"/>
      <c r="PAV3223" s="132"/>
      <c r="PAW3223" s="132"/>
      <c r="PAX3223" s="132"/>
      <c r="PAY3223" s="132"/>
      <c r="PAZ3223" s="132"/>
      <c r="PBA3223" s="132"/>
      <c r="PBB3223" s="132"/>
      <c r="PBC3223" s="132"/>
      <c r="PBD3223" s="132"/>
      <c r="PBE3223" s="132"/>
      <c r="PBF3223" s="132"/>
      <c r="PBG3223" s="132"/>
      <c r="PBH3223" s="132"/>
      <c r="PBI3223" s="132"/>
      <c r="PBJ3223" s="132"/>
      <c r="PBK3223" s="132"/>
      <c r="PBL3223" s="132"/>
      <c r="PBM3223" s="132"/>
      <c r="PBN3223" s="132"/>
      <c r="PBO3223" s="132"/>
      <c r="PBP3223" s="132"/>
      <c r="PBQ3223" s="132"/>
      <c r="PBR3223" s="132"/>
      <c r="PBS3223" s="132"/>
      <c r="PBT3223" s="132"/>
      <c r="PBU3223" s="132"/>
      <c r="PBV3223" s="132"/>
      <c r="PBW3223" s="132"/>
      <c r="PBX3223" s="132"/>
      <c r="PBY3223" s="132"/>
      <c r="PBZ3223" s="132"/>
      <c r="PCA3223" s="132"/>
      <c r="PCB3223" s="132"/>
      <c r="PCC3223" s="132"/>
      <c r="PCD3223" s="132"/>
      <c r="PCE3223" s="132"/>
      <c r="PCF3223" s="132"/>
      <c r="PCG3223" s="132"/>
      <c r="PCH3223" s="132"/>
      <c r="PCI3223" s="132"/>
      <c r="PCJ3223" s="132"/>
      <c r="PCK3223" s="132"/>
      <c r="PCL3223" s="132"/>
      <c r="PCM3223" s="132"/>
      <c r="PCN3223" s="132"/>
      <c r="PCO3223" s="132"/>
      <c r="PCP3223" s="132"/>
      <c r="PCQ3223" s="132"/>
      <c r="PCR3223" s="132"/>
      <c r="PCS3223" s="132"/>
      <c r="PCT3223" s="132"/>
      <c r="PCU3223" s="132"/>
      <c r="PCV3223" s="132"/>
      <c r="PCW3223" s="132"/>
      <c r="PCX3223" s="132"/>
      <c r="PCY3223" s="132"/>
      <c r="PCZ3223" s="132"/>
      <c r="PDA3223" s="132"/>
      <c r="PDB3223" s="132"/>
      <c r="PDC3223" s="132"/>
      <c r="PDD3223" s="132"/>
      <c r="PDE3223" s="132"/>
      <c r="PDF3223" s="132"/>
      <c r="PDG3223" s="132"/>
      <c r="PDH3223" s="132"/>
      <c r="PDI3223" s="132"/>
      <c r="PDJ3223" s="132"/>
      <c r="PDK3223" s="132"/>
      <c r="PDL3223" s="132"/>
      <c r="PDM3223" s="132"/>
      <c r="PDN3223" s="132"/>
      <c r="PDO3223" s="132"/>
      <c r="PDP3223" s="132"/>
      <c r="PDQ3223" s="132"/>
      <c r="PDR3223" s="132"/>
      <c r="PDS3223" s="132"/>
      <c r="PDT3223" s="132"/>
      <c r="PDU3223" s="132"/>
      <c r="PDV3223" s="132"/>
      <c r="PDW3223" s="132"/>
      <c r="PDX3223" s="132"/>
      <c r="PDY3223" s="132"/>
      <c r="PDZ3223" s="132"/>
      <c r="PEA3223" s="132"/>
      <c r="PEB3223" s="132"/>
      <c r="PEC3223" s="132"/>
      <c r="PED3223" s="132"/>
      <c r="PEE3223" s="132"/>
      <c r="PEF3223" s="132"/>
      <c r="PEG3223" s="132"/>
      <c r="PEH3223" s="132"/>
      <c r="PEI3223" s="132"/>
      <c r="PEJ3223" s="132"/>
      <c r="PEK3223" s="132"/>
      <c r="PEL3223" s="132"/>
      <c r="PEM3223" s="132"/>
      <c r="PEN3223" s="132"/>
      <c r="PEO3223" s="132"/>
      <c r="PEP3223" s="132"/>
      <c r="PEQ3223" s="132"/>
      <c r="PER3223" s="132"/>
      <c r="PES3223" s="132"/>
      <c r="PET3223" s="132"/>
      <c r="PEU3223" s="132"/>
      <c r="PEV3223" s="132"/>
      <c r="PEW3223" s="132"/>
      <c r="PEX3223" s="132"/>
      <c r="PEY3223" s="132"/>
      <c r="PEZ3223" s="132"/>
      <c r="PFA3223" s="132"/>
      <c r="PFB3223" s="132"/>
      <c r="PFC3223" s="132"/>
      <c r="PFD3223" s="132"/>
      <c r="PFE3223" s="132"/>
      <c r="PFF3223" s="132"/>
      <c r="PFG3223" s="132"/>
      <c r="PFH3223" s="132"/>
      <c r="PFI3223" s="132"/>
      <c r="PFJ3223" s="132"/>
      <c r="PFK3223" s="132"/>
      <c r="PFL3223" s="132"/>
      <c r="PFM3223" s="132"/>
      <c r="PFN3223" s="132"/>
      <c r="PFO3223" s="132"/>
      <c r="PFP3223" s="132"/>
      <c r="PFQ3223" s="132"/>
      <c r="PFR3223" s="132"/>
      <c r="PFS3223" s="132"/>
      <c r="PFT3223" s="132"/>
      <c r="PFU3223" s="132"/>
      <c r="PFV3223" s="132"/>
      <c r="PFW3223" s="132"/>
      <c r="PFX3223" s="132"/>
      <c r="PFY3223" s="132"/>
      <c r="PFZ3223" s="132"/>
      <c r="PGA3223" s="132"/>
      <c r="PGB3223" s="132"/>
      <c r="PGC3223" s="132"/>
      <c r="PGD3223" s="132"/>
      <c r="PGE3223" s="132"/>
      <c r="PGF3223" s="132"/>
      <c r="PGG3223" s="132"/>
      <c r="PGH3223" s="132"/>
      <c r="PGI3223" s="132"/>
      <c r="PGJ3223" s="132"/>
      <c r="PGK3223" s="132"/>
      <c r="PGL3223" s="132"/>
      <c r="PGM3223" s="132"/>
      <c r="PGN3223" s="132"/>
      <c r="PGO3223" s="132"/>
      <c r="PGP3223" s="132"/>
      <c r="PGQ3223" s="132"/>
      <c r="PGR3223" s="132"/>
      <c r="PGS3223" s="132"/>
      <c r="PGT3223" s="132"/>
      <c r="PGU3223" s="132"/>
      <c r="PGV3223" s="132"/>
      <c r="PGW3223" s="132"/>
      <c r="PGX3223" s="132"/>
      <c r="PGY3223" s="132"/>
      <c r="PGZ3223" s="132"/>
      <c r="PHA3223" s="132"/>
      <c r="PHB3223" s="132"/>
      <c r="PHC3223" s="132"/>
      <c r="PHD3223" s="132"/>
      <c r="PHE3223" s="132"/>
      <c r="PHF3223" s="132"/>
      <c r="PHG3223" s="132"/>
      <c r="PHH3223" s="132"/>
      <c r="PHI3223" s="132"/>
      <c r="PHJ3223" s="132"/>
      <c r="PHK3223" s="132"/>
      <c r="PHL3223" s="132"/>
      <c r="PHM3223" s="132"/>
      <c r="PHN3223" s="132"/>
      <c r="PHO3223" s="132"/>
      <c r="PHP3223" s="132"/>
      <c r="PHQ3223" s="132"/>
      <c r="PHR3223" s="132"/>
      <c r="PHS3223" s="132"/>
      <c r="PHT3223" s="132"/>
      <c r="PHU3223" s="132"/>
      <c r="PHV3223" s="132"/>
      <c r="PHW3223" s="132"/>
      <c r="PHX3223" s="132"/>
      <c r="PHY3223" s="132"/>
      <c r="PHZ3223" s="132"/>
      <c r="PIA3223" s="132"/>
      <c r="PIB3223" s="132"/>
      <c r="PIC3223" s="132"/>
      <c r="PID3223" s="132"/>
      <c r="PIE3223" s="132"/>
      <c r="PIF3223" s="132"/>
      <c r="PIG3223" s="132"/>
      <c r="PIH3223" s="132"/>
      <c r="PII3223" s="132"/>
      <c r="PIJ3223" s="132"/>
      <c r="PIK3223" s="132"/>
      <c r="PIL3223" s="132"/>
      <c r="PIM3223" s="132"/>
      <c r="PIN3223" s="132"/>
      <c r="PIO3223" s="132"/>
      <c r="PIP3223" s="132"/>
      <c r="PIQ3223" s="132"/>
      <c r="PIR3223" s="132"/>
      <c r="PIS3223" s="132"/>
      <c r="PIT3223" s="132"/>
      <c r="PIU3223" s="132"/>
      <c r="PIV3223" s="132"/>
      <c r="PIW3223" s="132"/>
      <c r="PIX3223" s="132"/>
      <c r="PIY3223" s="132"/>
      <c r="PIZ3223" s="132"/>
      <c r="PJA3223" s="132"/>
      <c r="PJB3223" s="132"/>
      <c r="PJC3223" s="132"/>
      <c r="PJD3223" s="132"/>
      <c r="PJE3223" s="132"/>
      <c r="PJF3223" s="132"/>
      <c r="PJG3223" s="132"/>
      <c r="PJH3223" s="132"/>
      <c r="PJI3223" s="132"/>
      <c r="PJJ3223" s="132"/>
      <c r="PJK3223" s="132"/>
      <c r="PJL3223" s="132"/>
      <c r="PJM3223" s="132"/>
      <c r="PJN3223" s="132"/>
      <c r="PJO3223" s="132"/>
      <c r="PJP3223" s="132"/>
      <c r="PJQ3223" s="132"/>
      <c r="PJR3223" s="132"/>
      <c r="PJS3223" s="132"/>
      <c r="PJT3223" s="132"/>
      <c r="PJU3223" s="132"/>
      <c r="PJV3223" s="132"/>
      <c r="PJW3223" s="132"/>
      <c r="PJX3223" s="132"/>
      <c r="PJY3223" s="132"/>
      <c r="PJZ3223" s="132"/>
      <c r="PKA3223" s="132"/>
      <c r="PKB3223" s="132"/>
      <c r="PKC3223" s="132"/>
      <c r="PKD3223" s="132"/>
      <c r="PKE3223" s="132"/>
      <c r="PKF3223" s="132"/>
      <c r="PKG3223" s="132"/>
      <c r="PKH3223" s="132"/>
      <c r="PKI3223" s="132"/>
      <c r="PKJ3223" s="132"/>
      <c r="PKK3223" s="132"/>
      <c r="PKL3223" s="132"/>
      <c r="PKM3223" s="132"/>
      <c r="PKN3223" s="132"/>
      <c r="PKO3223" s="132"/>
      <c r="PKP3223" s="132"/>
      <c r="PKQ3223" s="132"/>
      <c r="PKR3223" s="132"/>
      <c r="PKS3223" s="132"/>
      <c r="PKT3223" s="132"/>
      <c r="PKU3223" s="132"/>
      <c r="PKV3223" s="132"/>
      <c r="PKW3223" s="132"/>
      <c r="PKX3223" s="132"/>
      <c r="PKY3223" s="132"/>
      <c r="PKZ3223" s="132"/>
      <c r="PLA3223" s="132"/>
      <c r="PLB3223" s="132"/>
      <c r="PLC3223" s="132"/>
      <c r="PLD3223" s="132"/>
      <c r="PLE3223" s="132"/>
      <c r="PLF3223" s="132"/>
      <c r="PLG3223" s="132"/>
      <c r="PLH3223" s="132"/>
      <c r="PLI3223" s="132"/>
      <c r="PLJ3223" s="132"/>
      <c r="PLK3223" s="132"/>
      <c r="PLL3223" s="132"/>
      <c r="PLM3223" s="132"/>
      <c r="PLN3223" s="132"/>
      <c r="PLO3223" s="132"/>
      <c r="PLP3223" s="132"/>
      <c r="PLQ3223" s="132"/>
      <c r="PLR3223" s="132"/>
      <c r="PLS3223" s="132"/>
      <c r="PLT3223" s="132"/>
      <c r="PLU3223" s="132"/>
      <c r="PLV3223" s="132"/>
      <c r="PLW3223" s="132"/>
      <c r="PLX3223" s="132"/>
      <c r="PLY3223" s="132"/>
      <c r="PLZ3223" s="132"/>
      <c r="PMA3223" s="132"/>
      <c r="PMB3223" s="132"/>
      <c r="PMC3223" s="132"/>
      <c r="PMD3223" s="132"/>
      <c r="PME3223" s="132"/>
      <c r="PMF3223" s="132"/>
      <c r="PMG3223" s="132"/>
      <c r="PMH3223" s="132"/>
      <c r="PMI3223" s="132"/>
      <c r="PMJ3223" s="132"/>
      <c r="PMK3223" s="132"/>
      <c r="PML3223" s="132"/>
      <c r="PMM3223" s="132"/>
      <c r="PMN3223" s="132"/>
      <c r="PMO3223" s="132"/>
      <c r="PMP3223" s="132"/>
      <c r="PMQ3223" s="132"/>
      <c r="PMR3223" s="132"/>
      <c r="PMS3223" s="132"/>
      <c r="PMT3223" s="132"/>
      <c r="PMU3223" s="132"/>
      <c r="PMV3223" s="132"/>
      <c r="PMW3223" s="132"/>
      <c r="PMX3223" s="132"/>
      <c r="PMY3223" s="132"/>
      <c r="PMZ3223" s="132"/>
      <c r="PNA3223" s="132"/>
      <c r="PNB3223" s="132"/>
      <c r="PNC3223" s="132"/>
      <c r="PND3223" s="132"/>
      <c r="PNE3223" s="132"/>
      <c r="PNF3223" s="132"/>
      <c r="PNG3223" s="132"/>
      <c r="PNH3223" s="132"/>
      <c r="PNI3223" s="132"/>
      <c r="PNJ3223" s="132"/>
      <c r="PNK3223" s="132"/>
      <c r="PNL3223" s="132"/>
      <c r="PNM3223" s="132"/>
      <c r="PNN3223" s="132"/>
      <c r="PNO3223" s="132"/>
      <c r="PNP3223" s="132"/>
      <c r="PNQ3223" s="132"/>
      <c r="PNR3223" s="132"/>
      <c r="PNS3223" s="132"/>
      <c r="PNT3223" s="132"/>
      <c r="PNU3223" s="132"/>
      <c r="PNV3223" s="132"/>
      <c r="PNW3223" s="132"/>
      <c r="PNX3223" s="132"/>
      <c r="PNY3223" s="132"/>
      <c r="PNZ3223" s="132"/>
      <c r="POA3223" s="132"/>
      <c r="POB3223" s="132"/>
      <c r="POC3223" s="132"/>
      <c r="POD3223" s="132"/>
      <c r="POE3223" s="132"/>
      <c r="POF3223" s="132"/>
      <c r="POG3223" s="132"/>
      <c r="POH3223" s="132"/>
      <c r="POI3223" s="132"/>
      <c r="POJ3223" s="132"/>
      <c r="POK3223" s="132"/>
      <c r="POL3223" s="132"/>
      <c r="POM3223" s="132"/>
      <c r="PON3223" s="132"/>
      <c r="POO3223" s="132"/>
      <c r="POP3223" s="132"/>
      <c r="POQ3223" s="132"/>
      <c r="POR3223" s="132"/>
      <c r="POS3223" s="132"/>
      <c r="POT3223" s="132"/>
      <c r="POU3223" s="132"/>
      <c r="POV3223" s="132"/>
      <c r="POW3223" s="132"/>
      <c r="POX3223" s="132"/>
      <c r="POY3223" s="132"/>
      <c r="POZ3223" s="132"/>
      <c r="PPA3223" s="132"/>
      <c r="PPB3223" s="132"/>
      <c r="PPC3223" s="132"/>
      <c r="PPD3223" s="132"/>
      <c r="PPE3223" s="132"/>
      <c r="PPF3223" s="132"/>
      <c r="PPG3223" s="132"/>
      <c r="PPH3223" s="132"/>
      <c r="PPI3223" s="132"/>
      <c r="PPJ3223" s="132"/>
      <c r="PPK3223" s="132"/>
      <c r="PPL3223" s="132"/>
      <c r="PPM3223" s="132"/>
      <c r="PPN3223" s="132"/>
      <c r="PPO3223" s="132"/>
      <c r="PPP3223" s="132"/>
      <c r="PPQ3223" s="132"/>
      <c r="PPR3223" s="132"/>
      <c r="PPS3223" s="132"/>
      <c r="PPT3223" s="132"/>
      <c r="PPU3223" s="132"/>
      <c r="PPV3223" s="132"/>
      <c r="PPW3223" s="132"/>
      <c r="PPX3223" s="132"/>
      <c r="PPY3223" s="132"/>
      <c r="PPZ3223" s="132"/>
      <c r="PQA3223" s="132"/>
      <c r="PQB3223" s="132"/>
      <c r="PQC3223" s="132"/>
      <c r="PQD3223" s="132"/>
      <c r="PQE3223" s="132"/>
      <c r="PQF3223" s="132"/>
      <c r="PQG3223" s="132"/>
      <c r="PQH3223" s="132"/>
      <c r="PQI3223" s="132"/>
      <c r="PQJ3223" s="132"/>
      <c r="PQK3223" s="132"/>
      <c r="PQL3223" s="132"/>
      <c r="PQM3223" s="132"/>
      <c r="PQN3223" s="132"/>
      <c r="PQO3223" s="132"/>
      <c r="PQP3223" s="132"/>
      <c r="PQQ3223" s="132"/>
      <c r="PQR3223" s="132"/>
      <c r="PQS3223" s="132"/>
      <c r="PQT3223" s="132"/>
      <c r="PQU3223" s="132"/>
      <c r="PQV3223" s="132"/>
      <c r="PQW3223" s="132"/>
      <c r="PQX3223" s="132"/>
      <c r="PQY3223" s="132"/>
      <c r="PQZ3223" s="132"/>
      <c r="PRA3223" s="132"/>
      <c r="PRB3223" s="132"/>
      <c r="PRC3223" s="132"/>
      <c r="PRD3223" s="132"/>
      <c r="PRE3223" s="132"/>
      <c r="PRF3223" s="132"/>
      <c r="PRG3223" s="132"/>
      <c r="PRH3223" s="132"/>
      <c r="PRI3223" s="132"/>
      <c r="PRJ3223" s="132"/>
      <c r="PRK3223" s="132"/>
      <c r="PRL3223" s="132"/>
      <c r="PRM3223" s="132"/>
      <c r="PRN3223" s="132"/>
      <c r="PRO3223" s="132"/>
      <c r="PRP3223" s="132"/>
      <c r="PRQ3223" s="132"/>
      <c r="PRR3223" s="132"/>
      <c r="PRS3223" s="132"/>
      <c r="PRT3223" s="132"/>
      <c r="PRU3223" s="132"/>
      <c r="PRV3223" s="132"/>
      <c r="PRW3223" s="132"/>
      <c r="PRX3223" s="132"/>
      <c r="PRY3223" s="132"/>
      <c r="PRZ3223" s="132"/>
      <c r="PSA3223" s="132"/>
      <c r="PSB3223" s="132"/>
      <c r="PSC3223" s="132"/>
      <c r="PSD3223" s="132"/>
      <c r="PSE3223" s="132"/>
      <c r="PSF3223" s="132"/>
      <c r="PSG3223" s="132"/>
      <c r="PSH3223" s="132"/>
      <c r="PSI3223" s="132"/>
      <c r="PSJ3223" s="132"/>
      <c r="PSK3223" s="132"/>
      <c r="PSL3223" s="132"/>
      <c r="PSM3223" s="132"/>
      <c r="PSN3223" s="132"/>
      <c r="PSO3223" s="132"/>
      <c r="PSP3223" s="132"/>
      <c r="PSQ3223" s="132"/>
      <c r="PSR3223" s="132"/>
      <c r="PSS3223" s="132"/>
      <c r="PST3223" s="132"/>
      <c r="PSU3223" s="132"/>
      <c r="PSV3223" s="132"/>
      <c r="PSW3223" s="132"/>
      <c r="PSX3223" s="132"/>
      <c r="PSY3223" s="132"/>
      <c r="PSZ3223" s="132"/>
      <c r="PTA3223" s="132"/>
      <c r="PTB3223" s="132"/>
      <c r="PTC3223" s="132"/>
      <c r="PTD3223" s="132"/>
      <c r="PTE3223" s="132"/>
      <c r="PTF3223" s="132"/>
      <c r="PTG3223" s="132"/>
      <c r="PTH3223" s="132"/>
      <c r="PTI3223" s="132"/>
      <c r="PTJ3223" s="132"/>
      <c r="PTK3223" s="132"/>
      <c r="PTL3223" s="132"/>
      <c r="PTM3223" s="132"/>
      <c r="PTN3223" s="132"/>
      <c r="PTO3223" s="132"/>
      <c r="PTP3223" s="132"/>
      <c r="PTQ3223" s="132"/>
      <c r="PTR3223" s="132"/>
      <c r="PTS3223" s="132"/>
      <c r="PTT3223" s="132"/>
      <c r="PTU3223" s="132"/>
      <c r="PTV3223" s="132"/>
      <c r="PTW3223" s="132"/>
      <c r="PTX3223" s="132"/>
      <c r="PTY3223" s="132"/>
      <c r="PTZ3223" s="132"/>
      <c r="PUA3223" s="132"/>
      <c r="PUB3223" s="132"/>
      <c r="PUC3223" s="132"/>
      <c r="PUD3223" s="132"/>
      <c r="PUE3223" s="132"/>
      <c r="PUF3223" s="132"/>
      <c r="PUG3223" s="132"/>
      <c r="PUH3223" s="132"/>
      <c r="PUI3223" s="132"/>
      <c r="PUJ3223" s="132"/>
      <c r="PUK3223" s="132"/>
      <c r="PUL3223" s="132"/>
      <c r="PUM3223" s="132"/>
      <c r="PUN3223" s="132"/>
      <c r="PUO3223" s="132"/>
      <c r="PUP3223" s="132"/>
      <c r="PUQ3223" s="132"/>
      <c r="PUR3223" s="132"/>
      <c r="PUS3223" s="132"/>
      <c r="PUT3223" s="132"/>
      <c r="PUU3223" s="132"/>
      <c r="PUV3223" s="132"/>
      <c r="PUW3223" s="132"/>
      <c r="PUX3223" s="132"/>
      <c r="PUY3223" s="132"/>
      <c r="PUZ3223" s="132"/>
      <c r="PVA3223" s="132"/>
      <c r="PVB3223" s="132"/>
      <c r="PVC3223" s="132"/>
      <c r="PVD3223" s="132"/>
      <c r="PVE3223" s="132"/>
      <c r="PVF3223" s="132"/>
      <c r="PVG3223" s="132"/>
      <c r="PVH3223" s="132"/>
      <c r="PVI3223" s="132"/>
      <c r="PVJ3223" s="132"/>
      <c r="PVK3223" s="132"/>
      <c r="PVL3223" s="132"/>
      <c r="PVM3223" s="132"/>
      <c r="PVN3223" s="132"/>
      <c r="PVO3223" s="132"/>
      <c r="PVP3223" s="132"/>
      <c r="PVQ3223" s="132"/>
      <c r="PVR3223" s="132"/>
      <c r="PVS3223" s="132"/>
      <c r="PVT3223" s="132"/>
      <c r="PVU3223" s="132"/>
      <c r="PVV3223" s="132"/>
      <c r="PVW3223" s="132"/>
      <c r="PVX3223" s="132"/>
      <c r="PVY3223" s="132"/>
      <c r="PVZ3223" s="132"/>
      <c r="PWA3223" s="132"/>
      <c r="PWB3223" s="132"/>
      <c r="PWC3223" s="132"/>
      <c r="PWD3223" s="132"/>
      <c r="PWE3223" s="132"/>
      <c r="PWF3223" s="132"/>
      <c r="PWG3223" s="132"/>
      <c r="PWH3223" s="132"/>
      <c r="PWI3223" s="132"/>
      <c r="PWJ3223" s="132"/>
      <c r="PWK3223" s="132"/>
      <c r="PWL3223" s="132"/>
      <c r="PWM3223" s="132"/>
      <c r="PWN3223" s="132"/>
      <c r="PWO3223" s="132"/>
      <c r="PWP3223" s="132"/>
      <c r="PWQ3223" s="132"/>
      <c r="PWR3223" s="132"/>
      <c r="PWS3223" s="132"/>
      <c r="PWT3223" s="132"/>
      <c r="PWU3223" s="132"/>
      <c r="PWV3223" s="132"/>
      <c r="PWW3223" s="132"/>
      <c r="PWX3223" s="132"/>
      <c r="PWY3223" s="132"/>
      <c r="PWZ3223" s="132"/>
      <c r="PXA3223" s="132"/>
      <c r="PXB3223" s="132"/>
      <c r="PXC3223" s="132"/>
      <c r="PXD3223" s="132"/>
      <c r="PXE3223" s="132"/>
      <c r="PXF3223" s="132"/>
      <c r="PXG3223" s="132"/>
      <c r="PXH3223" s="132"/>
      <c r="PXI3223" s="132"/>
      <c r="PXJ3223" s="132"/>
      <c r="PXK3223" s="132"/>
      <c r="PXL3223" s="132"/>
      <c r="PXM3223" s="132"/>
      <c r="PXN3223" s="132"/>
      <c r="PXO3223" s="132"/>
      <c r="PXP3223" s="132"/>
      <c r="PXQ3223" s="132"/>
      <c r="PXR3223" s="132"/>
      <c r="PXS3223" s="132"/>
      <c r="PXT3223" s="132"/>
      <c r="PXU3223" s="132"/>
      <c r="PXV3223" s="132"/>
      <c r="PXW3223" s="132"/>
      <c r="PXX3223" s="132"/>
      <c r="PXY3223" s="132"/>
      <c r="PXZ3223" s="132"/>
      <c r="PYA3223" s="132"/>
      <c r="PYB3223" s="132"/>
      <c r="PYC3223" s="132"/>
      <c r="PYD3223" s="132"/>
      <c r="PYE3223" s="132"/>
      <c r="PYF3223" s="132"/>
      <c r="PYG3223" s="132"/>
      <c r="PYH3223" s="132"/>
      <c r="PYI3223" s="132"/>
      <c r="PYJ3223" s="132"/>
      <c r="PYK3223" s="132"/>
      <c r="PYL3223" s="132"/>
      <c r="PYM3223" s="132"/>
      <c r="PYN3223" s="132"/>
      <c r="PYO3223" s="132"/>
      <c r="PYP3223" s="132"/>
      <c r="PYQ3223" s="132"/>
      <c r="PYR3223" s="132"/>
      <c r="PYS3223" s="132"/>
      <c r="PYT3223" s="132"/>
      <c r="PYU3223" s="132"/>
      <c r="PYV3223" s="132"/>
      <c r="PYW3223" s="132"/>
      <c r="PYX3223" s="132"/>
      <c r="PYY3223" s="132"/>
      <c r="PYZ3223" s="132"/>
      <c r="PZA3223" s="132"/>
      <c r="PZB3223" s="132"/>
      <c r="PZC3223" s="132"/>
      <c r="PZD3223" s="132"/>
      <c r="PZE3223" s="132"/>
      <c r="PZF3223" s="132"/>
      <c r="PZG3223" s="132"/>
      <c r="PZH3223" s="132"/>
      <c r="PZI3223" s="132"/>
      <c r="PZJ3223" s="132"/>
      <c r="PZK3223" s="132"/>
      <c r="PZL3223" s="132"/>
      <c r="PZM3223" s="132"/>
      <c r="PZN3223" s="132"/>
      <c r="PZO3223" s="132"/>
      <c r="PZP3223" s="132"/>
      <c r="PZQ3223" s="132"/>
      <c r="PZR3223" s="132"/>
      <c r="PZS3223" s="132"/>
      <c r="PZT3223" s="132"/>
      <c r="PZU3223" s="132"/>
      <c r="PZV3223" s="132"/>
      <c r="PZW3223" s="132"/>
      <c r="PZX3223" s="132"/>
      <c r="PZY3223" s="132"/>
      <c r="PZZ3223" s="132"/>
      <c r="QAA3223" s="132"/>
      <c r="QAB3223" s="132"/>
      <c r="QAC3223" s="132"/>
      <c r="QAD3223" s="132"/>
      <c r="QAE3223" s="132"/>
      <c r="QAF3223" s="132"/>
      <c r="QAG3223" s="132"/>
      <c r="QAH3223" s="132"/>
      <c r="QAI3223" s="132"/>
      <c r="QAJ3223" s="132"/>
      <c r="QAK3223" s="132"/>
      <c r="QAL3223" s="132"/>
      <c r="QAM3223" s="132"/>
      <c r="QAN3223" s="132"/>
      <c r="QAO3223" s="132"/>
      <c r="QAP3223" s="132"/>
      <c r="QAQ3223" s="132"/>
      <c r="QAR3223" s="132"/>
      <c r="QAS3223" s="132"/>
      <c r="QAT3223" s="132"/>
      <c r="QAU3223" s="132"/>
      <c r="QAV3223" s="132"/>
      <c r="QAW3223" s="132"/>
      <c r="QAX3223" s="132"/>
      <c r="QAY3223" s="132"/>
      <c r="QAZ3223" s="132"/>
      <c r="QBA3223" s="132"/>
      <c r="QBB3223" s="132"/>
      <c r="QBC3223" s="132"/>
      <c r="QBD3223" s="132"/>
      <c r="QBE3223" s="132"/>
      <c r="QBF3223" s="132"/>
      <c r="QBG3223" s="132"/>
      <c r="QBH3223" s="132"/>
      <c r="QBI3223" s="132"/>
      <c r="QBJ3223" s="132"/>
      <c r="QBK3223" s="132"/>
      <c r="QBL3223" s="132"/>
      <c r="QBM3223" s="132"/>
      <c r="QBN3223" s="132"/>
      <c r="QBO3223" s="132"/>
      <c r="QBP3223" s="132"/>
      <c r="QBQ3223" s="132"/>
      <c r="QBR3223" s="132"/>
      <c r="QBS3223" s="132"/>
      <c r="QBT3223" s="132"/>
      <c r="QBU3223" s="132"/>
      <c r="QBV3223" s="132"/>
      <c r="QBW3223" s="132"/>
      <c r="QBX3223" s="132"/>
      <c r="QBY3223" s="132"/>
      <c r="QBZ3223" s="132"/>
      <c r="QCA3223" s="132"/>
      <c r="QCB3223" s="132"/>
      <c r="QCC3223" s="132"/>
      <c r="QCD3223" s="132"/>
      <c r="QCE3223" s="132"/>
      <c r="QCF3223" s="132"/>
      <c r="QCG3223" s="132"/>
      <c r="QCH3223" s="132"/>
      <c r="QCI3223" s="132"/>
      <c r="QCJ3223" s="132"/>
      <c r="QCK3223" s="132"/>
      <c r="QCL3223" s="132"/>
      <c r="QCM3223" s="132"/>
      <c r="QCN3223" s="132"/>
      <c r="QCO3223" s="132"/>
      <c r="QCP3223" s="132"/>
      <c r="QCQ3223" s="132"/>
      <c r="QCR3223" s="132"/>
      <c r="QCS3223" s="132"/>
      <c r="QCT3223" s="132"/>
      <c r="QCU3223" s="132"/>
      <c r="QCV3223" s="132"/>
      <c r="QCW3223" s="132"/>
      <c r="QCX3223" s="132"/>
      <c r="QCY3223" s="132"/>
      <c r="QCZ3223" s="132"/>
      <c r="QDA3223" s="132"/>
      <c r="QDB3223" s="132"/>
      <c r="QDC3223" s="132"/>
      <c r="QDD3223" s="132"/>
      <c r="QDE3223" s="132"/>
      <c r="QDF3223" s="132"/>
      <c r="QDG3223" s="132"/>
      <c r="QDH3223" s="132"/>
      <c r="QDI3223" s="132"/>
      <c r="QDJ3223" s="132"/>
      <c r="QDK3223" s="132"/>
      <c r="QDL3223" s="132"/>
      <c r="QDM3223" s="132"/>
      <c r="QDN3223" s="132"/>
      <c r="QDO3223" s="132"/>
      <c r="QDP3223" s="132"/>
      <c r="QDQ3223" s="132"/>
      <c r="QDR3223" s="132"/>
      <c r="QDS3223" s="132"/>
      <c r="QDT3223" s="132"/>
      <c r="QDU3223" s="132"/>
      <c r="QDV3223" s="132"/>
      <c r="QDW3223" s="132"/>
      <c r="QDX3223" s="132"/>
      <c r="QDY3223" s="132"/>
      <c r="QDZ3223" s="132"/>
      <c r="QEA3223" s="132"/>
      <c r="QEB3223" s="132"/>
      <c r="QEC3223" s="132"/>
      <c r="QED3223" s="132"/>
      <c r="QEE3223" s="132"/>
      <c r="QEF3223" s="132"/>
      <c r="QEG3223" s="132"/>
      <c r="QEH3223" s="132"/>
      <c r="QEI3223" s="132"/>
      <c r="QEJ3223" s="132"/>
      <c r="QEK3223" s="132"/>
      <c r="QEL3223" s="132"/>
      <c r="QEM3223" s="132"/>
      <c r="QEN3223" s="132"/>
      <c r="QEO3223" s="132"/>
      <c r="QEP3223" s="132"/>
      <c r="QEQ3223" s="132"/>
      <c r="QER3223" s="132"/>
      <c r="QES3223" s="132"/>
      <c r="QET3223" s="132"/>
      <c r="QEU3223" s="132"/>
      <c r="QEV3223" s="132"/>
      <c r="QEW3223" s="132"/>
      <c r="QEX3223" s="132"/>
      <c r="QEY3223" s="132"/>
      <c r="QEZ3223" s="132"/>
      <c r="QFA3223" s="132"/>
      <c r="QFB3223" s="132"/>
      <c r="QFC3223" s="132"/>
      <c r="QFD3223" s="132"/>
      <c r="QFE3223" s="132"/>
      <c r="QFF3223" s="132"/>
      <c r="QFG3223" s="132"/>
      <c r="QFH3223" s="132"/>
      <c r="QFI3223" s="132"/>
      <c r="QFJ3223" s="132"/>
      <c r="QFK3223" s="132"/>
      <c r="QFL3223" s="132"/>
      <c r="QFM3223" s="132"/>
      <c r="QFN3223" s="132"/>
      <c r="QFO3223" s="132"/>
      <c r="QFP3223" s="132"/>
      <c r="QFQ3223" s="132"/>
      <c r="QFR3223" s="132"/>
      <c r="QFS3223" s="132"/>
      <c r="QFT3223" s="132"/>
      <c r="QFU3223" s="132"/>
      <c r="QFV3223" s="132"/>
      <c r="QFW3223" s="132"/>
      <c r="QFX3223" s="132"/>
      <c r="QFY3223" s="132"/>
      <c r="QFZ3223" s="132"/>
      <c r="QGA3223" s="132"/>
      <c r="QGB3223" s="132"/>
      <c r="QGC3223" s="132"/>
      <c r="QGD3223" s="132"/>
      <c r="QGE3223" s="132"/>
      <c r="QGF3223" s="132"/>
      <c r="QGG3223" s="132"/>
      <c r="QGH3223" s="132"/>
      <c r="QGI3223" s="132"/>
      <c r="QGJ3223" s="132"/>
      <c r="QGK3223" s="132"/>
      <c r="QGL3223" s="132"/>
      <c r="QGM3223" s="132"/>
      <c r="QGN3223" s="132"/>
      <c r="QGO3223" s="132"/>
      <c r="QGP3223" s="132"/>
      <c r="QGQ3223" s="132"/>
      <c r="QGR3223" s="132"/>
      <c r="QGS3223" s="132"/>
      <c r="QGT3223" s="132"/>
      <c r="QGU3223" s="132"/>
      <c r="QGV3223" s="132"/>
      <c r="QGW3223" s="132"/>
      <c r="QGX3223" s="132"/>
      <c r="QGY3223" s="132"/>
      <c r="QGZ3223" s="132"/>
      <c r="QHA3223" s="132"/>
      <c r="QHB3223" s="132"/>
      <c r="QHC3223" s="132"/>
      <c r="QHD3223" s="132"/>
      <c r="QHE3223" s="132"/>
      <c r="QHF3223" s="132"/>
      <c r="QHG3223" s="132"/>
      <c r="QHH3223" s="132"/>
      <c r="QHI3223" s="132"/>
      <c r="QHJ3223" s="132"/>
      <c r="QHK3223" s="132"/>
      <c r="QHL3223" s="132"/>
      <c r="QHM3223" s="132"/>
      <c r="QHN3223" s="132"/>
      <c r="QHO3223" s="132"/>
      <c r="QHP3223" s="132"/>
      <c r="QHQ3223" s="132"/>
      <c r="QHR3223" s="132"/>
      <c r="QHS3223" s="132"/>
      <c r="QHT3223" s="132"/>
      <c r="QHU3223" s="132"/>
      <c r="QHV3223" s="132"/>
      <c r="QHW3223" s="132"/>
      <c r="QHX3223" s="132"/>
      <c r="QHY3223" s="132"/>
      <c r="QHZ3223" s="132"/>
      <c r="QIA3223" s="132"/>
      <c r="QIB3223" s="132"/>
      <c r="QIC3223" s="132"/>
      <c r="QID3223" s="132"/>
      <c r="QIE3223" s="132"/>
      <c r="QIF3223" s="132"/>
      <c r="QIG3223" s="132"/>
      <c r="QIH3223" s="132"/>
      <c r="QII3223" s="132"/>
      <c r="QIJ3223" s="132"/>
      <c r="QIK3223" s="132"/>
      <c r="QIL3223" s="132"/>
      <c r="QIM3223" s="132"/>
      <c r="QIN3223" s="132"/>
      <c r="QIO3223" s="132"/>
      <c r="QIP3223" s="132"/>
      <c r="QIQ3223" s="132"/>
      <c r="QIR3223" s="132"/>
      <c r="QIS3223" s="132"/>
      <c r="QIT3223" s="132"/>
      <c r="QIU3223" s="132"/>
      <c r="QIV3223" s="132"/>
      <c r="QIW3223" s="132"/>
      <c r="QIX3223" s="132"/>
      <c r="QIY3223" s="132"/>
      <c r="QIZ3223" s="132"/>
      <c r="QJA3223" s="132"/>
      <c r="QJB3223" s="132"/>
      <c r="QJC3223" s="132"/>
      <c r="QJD3223" s="132"/>
      <c r="QJE3223" s="132"/>
      <c r="QJF3223" s="132"/>
      <c r="QJG3223" s="132"/>
      <c r="QJH3223" s="132"/>
      <c r="QJI3223" s="132"/>
      <c r="QJJ3223" s="132"/>
      <c r="QJK3223" s="132"/>
      <c r="QJL3223" s="132"/>
      <c r="QJM3223" s="132"/>
      <c r="QJN3223" s="132"/>
      <c r="QJO3223" s="132"/>
      <c r="QJP3223" s="132"/>
      <c r="QJQ3223" s="132"/>
      <c r="QJR3223" s="132"/>
      <c r="QJS3223" s="132"/>
      <c r="QJT3223" s="132"/>
      <c r="QJU3223" s="132"/>
      <c r="QJV3223" s="132"/>
      <c r="QJW3223" s="132"/>
      <c r="QJX3223" s="132"/>
      <c r="QJY3223" s="132"/>
      <c r="QJZ3223" s="132"/>
      <c r="QKA3223" s="132"/>
      <c r="QKB3223" s="132"/>
      <c r="QKC3223" s="132"/>
      <c r="QKD3223" s="132"/>
      <c r="QKE3223" s="132"/>
      <c r="QKF3223" s="132"/>
      <c r="QKG3223" s="132"/>
      <c r="QKH3223" s="132"/>
      <c r="QKI3223" s="132"/>
      <c r="QKJ3223" s="132"/>
      <c r="QKK3223" s="132"/>
      <c r="QKL3223" s="132"/>
      <c r="QKM3223" s="132"/>
      <c r="QKN3223" s="132"/>
      <c r="QKO3223" s="132"/>
      <c r="QKP3223" s="132"/>
      <c r="QKQ3223" s="132"/>
      <c r="QKR3223" s="132"/>
      <c r="QKS3223" s="132"/>
      <c r="QKT3223" s="132"/>
      <c r="QKU3223" s="132"/>
      <c r="QKV3223" s="132"/>
      <c r="QKW3223" s="132"/>
      <c r="QKX3223" s="132"/>
      <c r="QKY3223" s="132"/>
      <c r="QKZ3223" s="132"/>
      <c r="QLA3223" s="132"/>
      <c r="QLB3223" s="132"/>
      <c r="QLC3223" s="132"/>
      <c r="QLD3223" s="132"/>
      <c r="QLE3223" s="132"/>
      <c r="QLF3223" s="132"/>
      <c r="QLG3223" s="132"/>
      <c r="QLH3223" s="132"/>
      <c r="QLI3223" s="132"/>
      <c r="QLJ3223" s="132"/>
      <c r="QLK3223" s="132"/>
      <c r="QLL3223" s="132"/>
      <c r="QLM3223" s="132"/>
      <c r="QLN3223" s="132"/>
      <c r="QLO3223" s="132"/>
      <c r="QLP3223" s="132"/>
      <c r="QLQ3223" s="132"/>
      <c r="QLR3223" s="132"/>
      <c r="QLS3223" s="132"/>
      <c r="QLT3223" s="132"/>
      <c r="QLU3223" s="132"/>
      <c r="QLV3223" s="132"/>
      <c r="QLW3223" s="132"/>
      <c r="QLX3223" s="132"/>
      <c r="QLY3223" s="132"/>
      <c r="QLZ3223" s="132"/>
      <c r="QMA3223" s="132"/>
      <c r="QMB3223" s="132"/>
      <c r="QMC3223" s="132"/>
      <c r="QMD3223" s="132"/>
      <c r="QME3223" s="132"/>
      <c r="QMF3223" s="132"/>
      <c r="QMG3223" s="132"/>
      <c r="QMH3223" s="132"/>
      <c r="QMI3223" s="132"/>
      <c r="QMJ3223" s="132"/>
      <c r="QMK3223" s="132"/>
      <c r="QML3223" s="132"/>
      <c r="QMM3223" s="132"/>
      <c r="QMN3223" s="132"/>
      <c r="QMO3223" s="132"/>
      <c r="QMP3223" s="132"/>
      <c r="QMQ3223" s="132"/>
      <c r="QMR3223" s="132"/>
      <c r="QMS3223" s="132"/>
      <c r="QMT3223" s="132"/>
      <c r="QMU3223" s="132"/>
      <c r="QMV3223" s="132"/>
      <c r="QMW3223" s="132"/>
      <c r="QMX3223" s="132"/>
      <c r="QMY3223" s="132"/>
      <c r="QMZ3223" s="132"/>
      <c r="QNA3223" s="132"/>
      <c r="QNB3223" s="132"/>
      <c r="QNC3223" s="132"/>
      <c r="QND3223" s="132"/>
      <c r="QNE3223" s="132"/>
      <c r="QNF3223" s="132"/>
      <c r="QNG3223" s="132"/>
      <c r="QNH3223" s="132"/>
      <c r="QNI3223" s="132"/>
      <c r="QNJ3223" s="132"/>
      <c r="QNK3223" s="132"/>
      <c r="QNL3223" s="132"/>
      <c r="QNM3223" s="132"/>
      <c r="QNN3223" s="132"/>
      <c r="QNO3223" s="132"/>
      <c r="QNP3223" s="132"/>
      <c r="QNQ3223" s="132"/>
      <c r="QNR3223" s="132"/>
      <c r="QNS3223" s="132"/>
      <c r="QNT3223" s="132"/>
      <c r="QNU3223" s="132"/>
      <c r="QNV3223" s="132"/>
      <c r="QNW3223" s="132"/>
      <c r="QNX3223" s="132"/>
      <c r="QNY3223" s="132"/>
      <c r="QNZ3223" s="132"/>
      <c r="QOA3223" s="132"/>
      <c r="QOB3223" s="132"/>
      <c r="QOC3223" s="132"/>
      <c r="QOD3223" s="132"/>
      <c r="QOE3223" s="132"/>
      <c r="QOF3223" s="132"/>
      <c r="QOG3223" s="132"/>
      <c r="QOH3223" s="132"/>
      <c r="QOI3223" s="132"/>
      <c r="QOJ3223" s="132"/>
      <c r="QOK3223" s="132"/>
      <c r="QOL3223" s="132"/>
      <c r="QOM3223" s="132"/>
      <c r="QON3223" s="132"/>
      <c r="QOO3223" s="132"/>
      <c r="QOP3223" s="132"/>
      <c r="QOQ3223" s="132"/>
      <c r="QOR3223" s="132"/>
      <c r="QOS3223" s="132"/>
      <c r="QOT3223" s="132"/>
      <c r="QOU3223" s="132"/>
      <c r="QOV3223" s="132"/>
      <c r="QOW3223" s="132"/>
      <c r="QOX3223" s="132"/>
      <c r="QOY3223" s="132"/>
      <c r="QOZ3223" s="132"/>
      <c r="QPA3223" s="132"/>
      <c r="QPB3223" s="132"/>
      <c r="QPC3223" s="132"/>
      <c r="QPD3223" s="132"/>
      <c r="QPE3223" s="132"/>
      <c r="QPF3223" s="132"/>
      <c r="QPG3223" s="132"/>
      <c r="QPH3223" s="132"/>
      <c r="QPI3223" s="132"/>
      <c r="QPJ3223" s="132"/>
      <c r="QPK3223" s="132"/>
      <c r="QPL3223" s="132"/>
      <c r="QPM3223" s="132"/>
      <c r="QPN3223" s="132"/>
      <c r="QPO3223" s="132"/>
      <c r="QPP3223" s="132"/>
      <c r="QPQ3223" s="132"/>
      <c r="QPR3223" s="132"/>
      <c r="QPS3223" s="132"/>
      <c r="QPT3223" s="132"/>
      <c r="QPU3223" s="132"/>
      <c r="QPV3223" s="132"/>
      <c r="QPW3223" s="132"/>
      <c r="QPX3223" s="132"/>
      <c r="QPY3223" s="132"/>
      <c r="QPZ3223" s="132"/>
      <c r="QQA3223" s="132"/>
      <c r="QQB3223" s="132"/>
      <c r="QQC3223" s="132"/>
      <c r="QQD3223" s="132"/>
      <c r="QQE3223" s="132"/>
      <c r="QQF3223" s="132"/>
      <c r="QQG3223" s="132"/>
      <c r="QQH3223" s="132"/>
      <c r="QQI3223" s="132"/>
      <c r="QQJ3223" s="132"/>
      <c r="QQK3223" s="132"/>
      <c r="QQL3223" s="132"/>
      <c r="QQM3223" s="132"/>
      <c r="QQN3223" s="132"/>
      <c r="QQO3223" s="132"/>
      <c r="QQP3223" s="132"/>
      <c r="QQQ3223" s="132"/>
      <c r="QQR3223" s="132"/>
      <c r="QQS3223" s="132"/>
      <c r="QQT3223" s="132"/>
      <c r="QQU3223" s="132"/>
      <c r="QQV3223" s="132"/>
      <c r="QQW3223" s="132"/>
      <c r="QQX3223" s="132"/>
      <c r="QQY3223" s="132"/>
      <c r="QQZ3223" s="132"/>
      <c r="QRA3223" s="132"/>
      <c r="QRB3223" s="132"/>
      <c r="QRC3223" s="132"/>
      <c r="QRD3223" s="132"/>
      <c r="QRE3223" s="132"/>
      <c r="QRF3223" s="132"/>
      <c r="QRG3223" s="132"/>
      <c r="QRH3223" s="132"/>
      <c r="QRI3223" s="132"/>
      <c r="QRJ3223" s="132"/>
      <c r="QRK3223" s="132"/>
      <c r="QRL3223" s="132"/>
      <c r="QRM3223" s="132"/>
      <c r="QRN3223" s="132"/>
      <c r="QRO3223" s="132"/>
      <c r="QRP3223" s="132"/>
      <c r="QRQ3223" s="132"/>
      <c r="QRR3223" s="132"/>
      <c r="QRS3223" s="132"/>
      <c r="QRT3223" s="132"/>
      <c r="QRU3223" s="132"/>
      <c r="QRV3223" s="132"/>
      <c r="QRW3223" s="132"/>
      <c r="QRX3223" s="132"/>
      <c r="QRY3223" s="132"/>
      <c r="QRZ3223" s="132"/>
      <c r="QSA3223" s="132"/>
      <c r="QSB3223" s="132"/>
      <c r="QSC3223" s="132"/>
      <c r="QSD3223" s="132"/>
      <c r="QSE3223" s="132"/>
      <c r="QSF3223" s="132"/>
      <c r="QSG3223" s="132"/>
      <c r="QSH3223" s="132"/>
      <c r="QSI3223" s="132"/>
      <c r="QSJ3223" s="132"/>
      <c r="QSK3223" s="132"/>
      <c r="QSL3223" s="132"/>
      <c r="QSM3223" s="132"/>
      <c r="QSN3223" s="132"/>
      <c r="QSO3223" s="132"/>
      <c r="QSP3223" s="132"/>
      <c r="QSQ3223" s="132"/>
      <c r="QSR3223" s="132"/>
      <c r="QSS3223" s="132"/>
      <c r="QST3223" s="132"/>
      <c r="QSU3223" s="132"/>
      <c r="QSV3223" s="132"/>
      <c r="QSW3223" s="132"/>
      <c r="QSX3223" s="132"/>
      <c r="QSY3223" s="132"/>
      <c r="QSZ3223" s="132"/>
      <c r="QTA3223" s="132"/>
      <c r="QTB3223" s="132"/>
      <c r="QTC3223" s="132"/>
      <c r="QTD3223" s="132"/>
      <c r="QTE3223" s="132"/>
      <c r="QTF3223" s="132"/>
      <c r="QTG3223" s="132"/>
      <c r="QTH3223" s="132"/>
      <c r="QTI3223" s="132"/>
      <c r="QTJ3223" s="132"/>
      <c r="QTK3223" s="132"/>
      <c r="QTL3223" s="132"/>
      <c r="QTM3223" s="132"/>
      <c r="QTN3223" s="132"/>
      <c r="QTO3223" s="132"/>
      <c r="QTP3223" s="132"/>
      <c r="QTQ3223" s="132"/>
      <c r="QTR3223" s="132"/>
      <c r="QTS3223" s="132"/>
      <c r="QTT3223" s="132"/>
      <c r="QTU3223" s="132"/>
      <c r="QTV3223" s="132"/>
      <c r="QTW3223" s="132"/>
      <c r="QTX3223" s="132"/>
      <c r="QTY3223" s="132"/>
      <c r="QTZ3223" s="132"/>
      <c r="QUA3223" s="132"/>
      <c r="QUB3223" s="132"/>
      <c r="QUC3223" s="132"/>
      <c r="QUD3223" s="132"/>
      <c r="QUE3223" s="132"/>
      <c r="QUF3223" s="132"/>
      <c r="QUG3223" s="132"/>
      <c r="QUH3223" s="132"/>
      <c r="QUI3223" s="132"/>
      <c r="QUJ3223" s="132"/>
      <c r="QUK3223" s="132"/>
      <c r="QUL3223" s="132"/>
      <c r="QUM3223" s="132"/>
      <c r="QUN3223" s="132"/>
      <c r="QUO3223" s="132"/>
      <c r="QUP3223" s="132"/>
      <c r="QUQ3223" s="132"/>
      <c r="QUR3223" s="132"/>
      <c r="QUS3223" s="132"/>
      <c r="QUT3223" s="132"/>
      <c r="QUU3223" s="132"/>
      <c r="QUV3223" s="132"/>
      <c r="QUW3223" s="132"/>
      <c r="QUX3223" s="132"/>
      <c r="QUY3223" s="132"/>
      <c r="QUZ3223" s="132"/>
      <c r="QVA3223" s="132"/>
      <c r="QVB3223" s="132"/>
      <c r="QVC3223" s="132"/>
      <c r="QVD3223" s="132"/>
      <c r="QVE3223" s="132"/>
      <c r="QVF3223" s="132"/>
      <c r="QVG3223" s="132"/>
      <c r="QVH3223" s="132"/>
      <c r="QVI3223" s="132"/>
      <c r="QVJ3223" s="132"/>
      <c r="QVK3223" s="132"/>
      <c r="QVL3223" s="132"/>
      <c r="QVM3223" s="132"/>
      <c r="QVN3223" s="132"/>
      <c r="QVO3223" s="132"/>
      <c r="QVP3223" s="132"/>
      <c r="QVQ3223" s="132"/>
      <c r="QVR3223" s="132"/>
      <c r="QVS3223" s="132"/>
      <c r="QVT3223" s="132"/>
      <c r="QVU3223" s="132"/>
      <c r="QVV3223" s="132"/>
      <c r="QVW3223" s="132"/>
      <c r="QVX3223" s="132"/>
      <c r="QVY3223" s="132"/>
      <c r="QVZ3223" s="132"/>
      <c r="QWA3223" s="132"/>
      <c r="QWB3223" s="132"/>
      <c r="QWC3223" s="132"/>
      <c r="QWD3223" s="132"/>
      <c r="QWE3223" s="132"/>
      <c r="QWF3223" s="132"/>
      <c r="QWG3223" s="132"/>
      <c r="QWH3223" s="132"/>
      <c r="QWI3223" s="132"/>
      <c r="QWJ3223" s="132"/>
      <c r="QWK3223" s="132"/>
      <c r="QWL3223" s="132"/>
      <c r="QWM3223" s="132"/>
      <c r="QWN3223" s="132"/>
      <c r="QWO3223" s="132"/>
      <c r="QWP3223" s="132"/>
      <c r="QWQ3223" s="132"/>
      <c r="QWR3223" s="132"/>
      <c r="QWS3223" s="132"/>
      <c r="QWT3223" s="132"/>
      <c r="QWU3223" s="132"/>
      <c r="QWV3223" s="132"/>
      <c r="QWW3223" s="132"/>
      <c r="QWX3223" s="132"/>
      <c r="QWY3223" s="132"/>
      <c r="QWZ3223" s="132"/>
      <c r="QXA3223" s="132"/>
      <c r="QXB3223" s="132"/>
      <c r="QXC3223" s="132"/>
      <c r="QXD3223" s="132"/>
      <c r="QXE3223" s="132"/>
      <c r="QXF3223" s="132"/>
      <c r="QXG3223" s="132"/>
      <c r="QXH3223" s="132"/>
      <c r="QXI3223" s="132"/>
      <c r="QXJ3223" s="132"/>
      <c r="QXK3223" s="132"/>
      <c r="QXL3223" s="132"/>
      <c r="QXM3223" s="132"/>
      <c r="QXN3223" s="132"/>
      <c r="QXO3223" s="132"/>
      <c r="QXP3223" s="132"/>
      <c r="QXQ3223" s="132"/>
      <c r="QXR3223" s="132"/>
      <c r="QXS3223" s="132"/>
      <c r="QXT3223" s="132"/>
      <c r="QXU3223" s="132"/>
      <c r="QXV3223" s="132"/>
      <c r="QXW3223" s="132"/>
      <c r="QXX3223" s="132"/>
      <c r="QXY3223" s="132"/>
      <c r="QXZ3223" s="132"/>
      <c r="QYA3223" s="132"/>
      <c r="QYB3223" s="132"/>
      <c r="QYC3223" s="132"/>
      <c r="QYD3223" s="132"/>
      <c r="QYE3223" s="132"/>
      <c r="QYF3223" s="132"/>
      <c r="QYG3223" s="132"/>
      <c r="QYH3223" s="132"/>
      <c r="QYI3223" s="132"/>
      <c r="QYJ3223" s="132"/>
      <c r="QYK3223" s="132"/>
      <c r="QYL3223" s="132"/>
      <c r="QYM3223" s="132"/>
      <c r="QYN3223" s="132"/>
      <c r="QYO3223" s="132"/>
      <c r="QYP3223" s="132"/>
      <c r="QYQ3223" s="132"/>
      <c r="QYR3223" s="132"/>
      <c r="QYS3223" s="132"/>
      <c r="QYT3223" s="132"/>
      <c r="QYU3223" s="132"/>
      <c r="QYV3223" s="132"/>
      <c r="QYW3223" s="132"/>
      <c r="QYX3223" s="132"/>
      <c r="QYY3223" s="132"/>
      <c r="QYZ3223" s="132"/>
      <c r="QZA3223" s="132"/>
      <c r="QZB3223" s="132"/>
      <c r="QZC3223" s="132"/>
      <c r="QZD3223" s="132"/>
      <c r="QZE3223" s="132"/>
      <c r="QZF3223" s="132"/>
      <c r="QZG3223" s="132"/>
      <c r="QZH3223" s="132"/>
      <c r="QZI3223" s="132"/>
      <c r="QZJ3223" s="132"/>
      <c r="QZK3223" s="132"/>
      <c r="QZL3223" s="132"/>
      <c r="QZM3223" s="132"/>
      <c r="QZN3223" s="132"/>
      <c r="QZO3223" s="132"/>
      <c r="QZP3223" s="132"/>
      <c r="QZQ3223" s="132"/>
      <c r="QZR3223" s="132"/>
      <c r="QZS3223" s="132"/>
      <c r="QZT3223" s="132"/>
      <c r="QZU3223" s="132"/>
      <c r="QZV3223" s="132"/>
      <c r="QZW3223" s="132"/>
      <c r="QZX3223" s="132"/>
      <c r="QZY3223" s="132"/>
      <c r="QZZ3223" s="132"/>
      <c r="RAA3223" s="132"/>
      <c r="RAB3223" s="132"/>
      <c r="RAC3223" s="132"/>
      <c r="RAD3223" s="132"/>
      <c r="RAE3223" s="132"/>
      <c r="RAF3223" s="132"/>
      <c r="RAG3223" s="132"/>
      <c r="RAH3223" s="132"/>
      <c r="RAI3223" s="132"/>
      <c r="RAJ3223" s="132"/>
      <c r="RAK3223" s="132"/>
      <c r="RAL3223" s="132"/>
      <c r="RAM3223" s="132"/>
      <c r="RAN3223" s="132"/>
      <c r="RAO3223" s="132"/>
      <c r="RAP3223" s="132"/>
      <c r="RAQ3223" s="132"/>
      <c r="RAR3223" s="132"/>
      <c r="RAS3223" s="132"/>
      <c r="RAT3223" s="132"/>
      <c r="RAU3223" s="132"/>
      <c r="RAV3223" s="132"/>
      <c r="RAW3223" s="132"/>
      <c r="RAX3223" s="132"/>
      <c r="RAY3223" s="132"/>
      <c r="RAZ3223" s="132"/>
      <c r="RBA3223" s="132"/>
      <c r="RBB3223" s="132"/>
      <c r="RBC3223" s="132"/>
      <c r="RBD3223" s="132"/>
      <c r="RBE3223" s="132"/>
      <c r="RBF3223" s="132"/>
      <c r="RBG3223" s="132"/>
      <c r="RBH3223" s="132"/>
      <c r="RBI3223" s="132"/>
      <c r="RBJ3223" s="132"/>
      <c r="RBK3223" s="132"/>
      <c r="RBL3223" s="132"/>
      <c r="RBM3223" s="132"/>
      <c r="RBN3223" s="132"/>
      <c r="RBO3223" s="132"/>
      <c r="RBP3223" s="132"/>
      <c r="RBQ3223" s="132"/>
      <c r="RBR3223" s="132"/>
      <c r="RBS3223" s="132"/>
      <c r="RBT3223" s="132"/>
      <c r="RBU3223" s="132"/>
      <c r="RBV3223" s="132"/>
      <c r="RBW3223" s="132"/>
      <c r="RBX3223" s="132"/>
      <c r="RBY3223" s="132"/>
      <c r="RBZ3223" s="132"/>
      <c r="RCA3223" s="132"/>
      <c r="RCB3223" s="132"/>
      <c r="RCC3223" s="132"/>
      <c r="RCD3223" s="132"/>
      <c r="RCE3223" s="132"/>
      <c r="RCF3223" s="132"/>
      <c r="RCG3223" s="132"/>
      <c r="RCH3223" s="132"/>
      <c r="RCI3223" s="132"/>
      <c r="RCJ3223" s="132"/>
      <c r="RCK3223" s="132"/>
      <c r="RCL3223" s="132"/>
      <c r="RCM3223" s="132"/>
      <c r="RCN3223" s="132"/>
      <c r="RCO3223" s="132"/>
      <c r="RCP3223" s="132"/>
      <c r="RCQ3223" s="132"/>
      <c r="RCR3223" s="132"/>
      <c r="RCS3223" s="132"/>
      <c r="RCT3223" s="132"/>
      <c r="RCU3223" s="132"/>
      <c r="RCV3223" s="132"/>
      <c r="RCW3223" s="132"/>
      <c r="RCX3223" s="132"/>
      <c r="RCY3223" s="132"/>
      <c r="RCZ3223" s="132"/>
      <c r="RDA3223" s="132"/>
      <c r="RDB3223" s="132"/>
      <c r="RDC3223" s="132"/>
      <c r="RDD3223" s="132"/>
      <c r="RDE3223" s="132"/>
      <c r="RDF3223" s="132"/>
      <c r="RDG3223" s="132"/>
      <c r="RDH3223" s="132"/>
      <c r="RDI3223" s="132"/>
      <c r="RDJ3223" s="132"/>
      <c r="RDK3223" s="132"/>
      <c r="RDL3223" s="132"/>
      <c r="RDM3223" s="132"/>
      <c r="RDN3223" s="132"/>
      <c r="RDO3223" s="132"/>
      <c r="RDP3223" s="132"/>
      <c r="RDQ3223" s="132"/>
      <c r="RDR3223" s="132"/>
      <c r="RDS3223" s="132"/>
      <c r="RDT3223" s="132"/>
      <c r="RDU3223" s="132"/>
      <c r="RDV3223" s="132"/>
      <c r="RDW3223" s="132"/>
      <c r="RDX3223" s="132"/>
      <c r="RDY3223" s="132"/>
      <c r="RDZ3223" s="132"/>
      <c r="REA3223" s="132"/>
      <c r="REB3223" s="132"/>
      <c r="REC3223" s="132"/>
      <c r="RED3223" s="132"/>
      <c r="REE3223" s="132"/>
      <c r="REF3223" s="132"/>
      <c r="REG3223" s="132"/>
      <c r="REH3223" s="132"/>
      <c r="REI3223" s="132"/>
      <c r="REJ3223" s="132"/>
      <c r="REK3223" s="132"/>
      <c r="REL3223" s="132"/>
      <c r="REM3223" s="132"/>
      <c r="REN3223" s="132"/>
      <c r="REO3223" s="132"/>
      <c r="REP3223" s="132"/>
      <c r="REQ3223" s="132"/>
      <c r="RER3223" s="132"/>
      <c r="RES3223" s="132"/>
      <c r="RET3223" s="132"/>
      <c r="REU3223" s="132"/>
      <c r="REV3223" s="132"/>
      <c r="REW3223" s="132"/>
      <c r="REX3223" s="132"/>
      <c r="REY3223" s="132"/>
      <c r="REZ3223" s="132"/>
      <c r="RFA3223" s="132"/>
      <c r="RFB3223" s="132"/>
      <c r="RFC3223" s="132"/>
      <c r="RFD3223" s="132"/>
      <c r="RFE3223" s="132"/>
      <c r="RFF3223" s="132"/>
      <c r="RFG3223" s="132"/>
      <c r="RFH3223" s="132"/>
      <c r="RFI3223" s="132"/>
      <c r="RFJ3223" s="132"/>
      <c r="RFK3223" s="132"/>
      <c r="RFL3223" s="132"/>
      <c r="RFM3223" s="132"/>
      <c r="RFN3223" s="132"/>
      <c r="RFO3223" s="132"/>
      <c r="RFP3223" s="132"/>
      <c r="RFQ3223" s="132"/>
      <c r="RFR3223" s="132"/>
      <c r="RFS3223" s="132"/>
      <c r="RFT3223" s="132"/>
      <c r="RFU3223" s="132"/>
      <c r="RFV3223" s="132"/>
      <c r="RFW3223" s="132"/>
      <c r="RFX3223" s="132"/>
      <c r="RFY3223" s="132"/>
      <c r="RFZ3223" s="132"/>
      <c r="RGA3223" s="132"/>
      <c r="RGB3223" s="132"/>
      <c r="RGC3223" s="132"/>
      <c r="RGD3223" s="132"/>
      <c r="RGE3223" s="132"/>
      <c r="RGF3223" s="132"/>
      <c r="RGG3223" s="132"/>
      <c r="RGH3223" s="132"/>
      <c r="RGI3223" s="132"/>
      <c r="RGJ3223" s="132"/>
      <c r="RGK3223" s="132"/>
      <c r="RGL3223" s="132"/>
      <c r="RGM3223" s="132"/>
      <c r="RGN3223" s="132"/>
      <c r="RGO3223" s="132"/>
      <c r="RGP3223" s="132"/>
      <c r="RGQ3223" s="132"/>
      <c r="RGR3223" s="132"/>
      <c r="RGS3223" s="132"/>
      <c r="RGT3223" s="132"/>
      <c r="RGU3223" s="132"/>
      <c r="RGV3223" s="132"/>
      <c r="RGW3223" s="132"/>
      <c r="RGX3223" s="132"/>
      <c r="RGY3223" s="132"/>
      <c r="RGZ3223" s="132"/>
      <c r="RHA3223" s="132"/>
      <c r="RHB3223" s="132"/>
      <c r="RHC3223" s="132"/>
      <c r="RHD3223" s="132"/>
      <c r="RHE3223" s="132"/>
      <c r="RHF3223" s="132"/>
      <c r="RHG3223" s="132"/>
      <c r="RHH3223" s="132"/>
      <c r="RHI3223" s="132"/>
      <c r="RHJ3223" s="132"/>
      <c r="RHK3223" s="132"/>
      <c r="RHL3223" s="132"/>
      <c r="RHM3223" s="132"/>
      <c r="RHN3223" s="132"/>
      <c r="RHO3223" s="132"/>
      <c r="RHP3223" s="132"/>
      <c r="RHQ3223" s="132"/>
      <c r="RHR3223" s="132"/>
      <c r="RHS3223" s="132"/>
      <c r="RHT3223" s="132"/>
      <c r="RHU3223" s="132"/>
      <c r="RHV3223" s="132"/>
      <c r="RHW3223" s="132"/>
      <c r="RHX3223" s="132"/>
      <c r="RHY3223" s="132"/>
      <c r="RHZ3223" s="132"/>
      <c r="RIA3223" s="132"/>
      <c r="RIB3223" s="132"/>
      <c r="RIC3223" s="132"/>
      <c r="RID3223" s="132"/>
      <c r="RIE3223" s="132"/>
      <c r="RIF3223" s="132"/>
      <c r="RIG3223" s="132"/>
      <c r="RIH3223" s="132"/>
      <c r="RII3223" s="132"/>
      <c r="RIJ3223" s="132"/>
      <c r="RIK3223" s="132"/>
      <c r="RIL3223" s="132"/>
      <c r="RIM3223" s="132"/>
      <c r="RIN3223" s="132"/>
      <c r="RIO3223" s="132"/>
      <c r="RIP3223" s="132"/>
      <c r="RIQ3223" s="132"/>
      <c r="RIR3223" s="132"/>
      <c r="RIS3223" s="132"/>
      <c r="RIT3223" s="132"/>
      <c r="RIU3223" s="132"/>
      <c r="RIV3223" s="132"/>
      <c r="RIW3223" s="132"/>
      <c r="RIX3223" s="132"/>
      <c r="RIY3223" s="132"/>
      <c r="RIZ3223" s="132"/>
      <c r="RJA3223" s="132"/>
      <c r="RJB3223" s="132"/>
      <c r="RJC3223" s="132"/>
      <c r="RJD3223" s="132"/>
      <c r="RJE3223" s="132"/>
      <c r="RJF3223" s="132"/>
      <c r="RJG3223" s="132"/>
      <c r="RJH3223" s="132"/>
      <c r="RJI3223" s="132"/>
      <c r="RJJ3223" s="132"/>
      <c r="RJK3223" s="132"/>
      <c r="RJL3223" s="132"/>
      <c r="RJM3223" s="132"/>
      <c r="RJN3223" s="132"/>
      <c r="RJO3223" s="132"/>
      <c r="RJP3223" s="132"/>
      <c r="RJQ3223" s="132"/>
      <c r="RJR3223" s="132"/>
      <c r="RJS3223" s="132"/>
      <c r="RJT3223" s="132"/>
      <c r="RJU3223" s="132"/>
      <c r="RJV3223" s="132"/>
      <c r="RJW3223" s="132"/>
      <c r="RJX3223" s="132"/>
      <c r="RJY3223" s="132"/>
      <c r="RJZ3223" s="132"/>
      <c r="RKA3223" s="132"/>
      <c r="RKB3223" s="132"/>
      <c r="RKC3223" s="132"/>
      <c r="RKD3223" s="132"/>
      <c r="RKE3223" s="132"/>
      <c r="RKF3223" s="132"/>
      <c r="RKG3223" s="132"/>
      <c r="RKH3223" s="132"/>
      <c r="RKI3223" s="132"/>
      <c r="RKJ3223" s="132"/>
      <c r="RKK3223" s="132"/>
      <c r="RKL3223" s="132"/>
      <c r="RKM3223" s="132"/>
      <c r="RKN3223" s="132"/>
      <c r="RKO3223" s="132"/>
      <c r="RKP3223" s="132"/>
      <c r="RKQ3223" s="132"/>
      <c r="RKR3223" s="132"/>
      <c r="RKS3223" s="132"/>
      <c r="RKT3223" s="132"/>
      <c r="RKU3223" s="132"/>
      <c r="RKV3223" s="132"/>
      <c r="RKW3223" s="132"/>
      <c r="RKX3223" s="132"/>
      <c r="RKY3223" s="132"/>
      <c r="RKZ3223" s="132"/>
      <c r="RLA3223" s="132"/>
      <c r="RLB3223" s="132"/>
      <c r="RLC3223" s="132"/>
      <c r="RLD3223" s="132"/>
      <c r="RLE3223" s="132"/>
      <c r="RLF3223" s="132"/>
      <c r="RLG3223" s="132"/>
      <c r="RLH3223" s="132"/>
      <c r="RLI3223" s="132"/>
      <c r="RLJ3223" s="132"/>
      <c r="RLK3223" s="132"/>
      <c r="RLL3223" s="132"/>
      <c r="RLM3223" s="132"/>
      <c r="RLN3223" s="132"/>
      <c r="RLO3223" s="132"/>
      <c r="RLP3223" s="132"/>
      <c r="RLQ3223" s="132"/>
      <c r="RLR3223" s="132"/>
      <c r="RLS3223" s="132"/>
      <c r="RLT3223" s="132"/>
      <c r="RLU3223" s="132"/>
      <c r="RLV3223" s="132"/>
      <c r="RLW3223" s="132"/>
      <c r="RLX3223" s="132"/>
      <c r="RLY3223" s="132"/>
      <c r="RLZ3223" s="132"/>
      <c r="RMA3223" s="132"/>
      <c r="RMB3223" s="132"/>
      <c r="RMC3223" s="132"/>
      <c r="RMD3223" s="132"/>
      <c r="RME3223" s="132"/>
      <c r="RMF3223" s="132"/>
      <c r="RMG3223" s="132"/>
      <c r="RMH3223" s="132"/>
      <c r="RMI3223" s="132"/>
      <c r="RMJ3223" s="132"/>
      <c r="RMK3223" s="132"/>
      <c r="RML3223" s="132"/>
      <c r="RMM3223" s="132"/>
      <c r="RMN3223" s="132"/>
      <c r="RMO3223" s="132"/>
      <c r="RMP3223" s="132"/>
      <c r="RMQ3223" s="132"/>
      <c r="RMR3223" s="132"/>
      <c r="RMS3223" s="132"/>
      <c r="RMT3223" s="132"/>
      <c r="RMU3223" s="132"/>
      <c r="RMV3223" s="132"/>
      <c r="RMW3223" s="132"/>
      <c r="RMX3223" s="132"/>
      <c r="RMY3223" s="132"/>
      <c r="RMZ3223" s="132"/>
      <c r="RNA3223" s="132"/>
      <c r="RNB3223" s="132"/>
      <c r="RNC3223" s="132"/>
      <c r="RND3223" s="132"/>
      <c r="RNE3223" s="132"/>
      <c r="RNF3223" s="132"/>
      <c r="RNG3223" s="132"/>
      <c r="RNH3223" s="132"/>
      <c r="RNI3223" s="132"/>
      <c r="RNJ3223" s="132"/>
      <c r="RNK3223" s="132"/>
      <c r="RNL3223" s="132"/>
      <c r="RNM3223" s="132"/>
      <c r="RNN3223" s="132"/>
      <c r="RNO3223" s="132"/>
      <c r="RNP3223" s="132"/>
      <c r="RNQ3223" s="132"/>
      <c r="RNR3223" s="132"/>
      <c r="RNS3223" s="132"/>
      <c r="RNT3223" s="132"/>
      <c r="RNU3223" s="132"/>
      <c r="RNV3223" s="132"/>
      <c r="RNW3223" s="132"/>
      <c r="RNX3223" s="132"/>
      <c r="RNY3223" s="132"/>
      <c r="RNZ3223" s="132"/>
      <c r="ROA3223" s="132"/>
      <c r="ROB3223" s="132"/>
      <c r="ROC3223" s="132"/>
      <c r="ROD3223" s="132"/>
      <c r="ROE3223" s="132"/>
      <c r="ROF3223" s="132"/>
      <c r="ROG3223" s="132"/>
      <c r="ROH3223" s="132"/>
      <c r="ROI3223" s="132"/>
      <c r="ROJ3223" s="132"/>
      <c r="ROK3223" s="132"/>
      <c r="ROL3223" s="132"/>
      <c r="ROM3223" s="132"/>
      <c r="RON3223" s="132"/>
      <c r="ROO3223" s="132"/>
      <c r="ROP3223" s="132"/>
      <c r="ROQ3223" s="132"/>
      <c r="ROR3223" s="132"/>
      <c r="ROS3223" s="132"/>
      <c r="ROT3223" s="132"/>
      <c r="ROU3223" s="132"/>
      <c r="ROV3223" s="132"/>
      <c r="ROW3223" s="132"/>
      <c r="ROX3223" s="132"/>
      <c r="ROY3223" s="132"/>
      <c r="ROZ3223" s="132"/>
      <c r="RPA3223" s="132"/>
      <c r="RPB3223" s="132"/>
      <c r="RPC3223" s="132"/>
      <c r="RPD3223" s="132"/>
      <c r="RPE3223" s="132"/>
      <c r="RPF3223" s="132"/>
      <c r="RPG3223" s="132"/>
      <c r="RPH3223" s="132"/>
      <c r="RPI3223" s="132"/>
      <c r="RPJ3223" s="132"/>
      <c r="RPK3223" s="132"/>
      <c r="RPL3223" s="132"/>
      <c r="RPM3223" s="132"/>
      <c r="RPN3223" s="132"/>
      <c r="RPO3223" s="132"/>
      <c r="RPP3223" s="132"/>
      <c r="RPQ3223" s="132"/>
      <c r="RPR3223" s="132"/>
      <c r="RPS3223" s="132"/>
      <c r="RPT3223" s="132"/>
      <c r="RPU3223" s="132"/>
      <c r="RPV3223" s="132"/>
      <c r="RPW3223" s="132"/>
      <c r="RPX3223" s="132"/>
      <c r="RPY3223" s="132"/>
      <c r="RPZ3223" s="132"/>
      <c r="RQA3223" s="132"/>
      <c r="RQB3223" s="132"/>
      <c r="RQC3223" s="132"/>
      <c r="RQD3223" s="132"/>
      <c r="RQE3223" s="132"/>
      <c r="RQF3223" s="132"/>
      <c r="RQG3223" s="132"/>
      <c r="RQH3223" s="132"/>
      <c r="RQI3223" s="132"/>
      <c r="RQJ3223" s="132"/>
      <c r="RQK3223" s="132"/>
      <c r="RQL3223" s="132"/>
      <c r="RQM3223" s="132"/>
      <c r="RQN3223" s="132"/>
      <c r="RQO3223" s="132"/>
      <c r="RQP3223" s="132"/>
      <c r="RQQ3223" s="132"/>
      <c r="RQR3223" s="132"/>
      <c r="RQS3223" s="132"/>
      <c r="RQT3223" s="132"/>
      <c r="RQU3223" s="132"/>
      <c r="RQV3223" s="132"/>
      <c r="RQW3223" s="132"/>
      <c r="RQX3223" s="132"/>
      <c r="RQY3223" s="132"/>
      <c r="RQZ3223" s="132"/>
      <c r="RRA3223" s="132"/>
      <c r="RRB3223" s="132"/>
      <c r="RRC3223" s="132"/>
      <c r="RRD3223" s="132"/>
      <c r="RRE3223" s="132"/>
      <c r="RRF3223" s="132"/>
      <c r="RRG3223" s="132"/>
      <c r="RRH3223" s="132"/>
      <c r="RRI3223" s="132"/>
      <c r="RRJ3223" s="132"/>
      <c r="RRK3223" s="132"/>
      <c r="RRL3223" s="132"/>
      <c r="RRM3223" s="132"/>
      <c r="RRN3223" s="132"/>
      <c r="RRO3223" s="132"/>
      <c r="RRP3223" s="132"/>
      <c r="RRQ3223" s="132"/>
      <c r="RRR3223" s="132"/>
      <c r="RRS3223" s="132"/>
      <c r="RRT3223" s="132"/>
      <c r="RRU3223" s="132"/>
      <c r="RRV3223" s="132"/>
      <c r="RRW3223" s="132"/>
      <c r="RRX3223" s="132"/>
      <c r="RRY3223" s="132"/>
      <c r="RRZ3223" s="132"/>
      <c r="RSA3223" s="132"/>
      <c r="RSB3223" s="132"/>
      <c r="RSC3223" s="132"/>
      <c r="RSD3223" s="132"/>
      <c r="RSE3223" s="132"/>
      <c r="RSF3223" s="132"/>
      <c r="RSG3223" s="132"/>
      <c r="RSH3223" s="132"/>
      <c r="RSI3223" s="132"/>
      <c r="RSJ3223" s="132"/>
      <c r="RSK3223" s="132"/>
      <c r="RSL3223" s="132"/>
      <c r="RSM3223" s="132"/>
      <c r="RSN3223" s="132"/>
      <c r="RSO3223" s="132"/>
      <c r="RSP3223" s="132"/>
      <c r="RSQ3223" s="132"/>
      <c r="RSR3223" s="132"/>
      <c r="RSS3223" s="132"/>
      <c r="RST3223" s="132"/>
      <c r="RSU3223" s="132"/>
      <c r="RSV3223" s="132"/>
      <c r="RSW3223" s="132"/>
      <c r="RSX3223" s="132"/>
      <c r="RSY3223" s="132"/>
      <c r="RSZ3223" s="132"/>
      <c r="RTA3223" s="132"/>
      <c r="RTB3223" s="132"/>
      <c r="RTC3223" s="132"/>
      <c r="RTD3223" s="132"/>
      <c r="RTE3223" s="132"/>
      <c r="RTF3223" s="132"/>
      <c r="RTG3223" s="132"/>
      <c r="RTH3223" s="132"/>
      <c r="RTI3223" s="132"/>
      <c r="RTJ3223" s="132"/>
      <c r="RTK3223" s="132"/>
      <c r="RTL3223" s="132"/>
      <c r="RTM3223" s="132"/>
      <c r="RTN3223" s="132"/>
      <c r="RTO3223" s="132"/>
      <c r="RTP3223" s="132"/>
      <c r="RTQ3223" s="132"/>
      <c r="RTR3223" s="132"/>
      <c r="RTS3223" s="132"/>
      <c r="RTT3223" s="132"/>
      <c r="RTU3223" s="132"/>
      <c r="RTV3223" s="132"/>
      <c r="RTW3223" s="132"/>
      <c r="RTX3223" s="132"/>
      <c r="RTY3223" s="132"/>
      <c r="RTZ3223" s="132"/>
      <c r="RUA3223" s="132"/>
      <c r="RUB3223" s="132"/>
      <c r="RUC3223" s="132"/>
      <c r="RUD3223" s="132"/>
      <c r="RUE3223" s="132"/>
      <c r="RUF3223" s="132"/>
      <c r="RUG3223" s="132"/>
      <c r="RUH3223" s="132"/>
      <c r="RUI3223" s="132"/>
      <c r="RUJ3223" s="132"/>
      <c r="RUK3223" s="132"/>
      <c r="RUL3223" s="132"/>
      <c r="RUM3223" s="132"/>
      <c r="RUN3223" s="132"/>
      <c r="RUO3223" s="132"/>
      <c r="RUP3223" s="132"/>
      <c r="RUQ3223" s="132"/>
      <c r="RUR3223" s="132"/>
      <c r="RUS3223" s="132"/>
      <c r="RUT3223" s="132"/>
      <c r="RUU3223" s="132"/>
      <c r="RUV3223" s="132"/>
      <c r="RUW3223" s="132"/>
      <c r="RUX3223" s="132"/>
      <c r="RUY3223" s="132"/>
      <c r="RUZ3223" s="132"/>
      <c r="RVA3223" s="132"/>
      <c r="RVB3223" s="132"/>
      <c r="RVC3223" s="132"/>
      <c r="RVD3223" s="132"/>
      <c r="RVE3223" s="132"/>
      <c r="RVF3223" s="132"/>
      <c r="RVG3223" s="132"/>
      <c r="RVH3223" s="132"/>
      <c r="RVI3223" s="132"/>
      <c r="RVJ3223" s="132"/>
      <c r="RVK3223" s="132"/>
      <c r="RVL3223" s="132"/>
      <c r="RVM3223" s="132"/>
      <c r="RVN3223" s="132"/>
      <c r="RVO3223" s="132"/>
      <c r="RVP3223" s="132"/>
      <c r="RVQ3223" s="132"/>
      <c r="RVR3223" s="132"/>
      <c r="RVS3223" s="132"/>
      <c r="RVT3223" s="132"/>
      <c r="RVU3223" s="132"/>
      <c r="RVV3223" s="132"/>
      <c r="RVW3223" s="132"/>
      <c r="RVX3223" s="132"/>
      <c r="RVY3223" s="132"/>
      <c r="RVZ3223" s="132"/>
      <c r="RWA3223" s="132"/>
      <c r="RWB3223" s="132"/>
      <c r="RWC3223" s="132"/>
      <c r="RWD3223" s="132"/>
      <c r="RWE3223" s="132"/>
      <c r="RWF3223" s="132"/>
      <c r="RWG3223" s="132"/>
      <c r="RWH3223" s="132"/>
      <c r="RWI3223" s="132"/>
      <c r="RWJ3223" s="132"/>
      <c r="RWK3223" s="132"/>
      <c r="RWL3223" s="132"/>
      <c r="RWM3223" s="132"/>
      <c r="RWN3223" s="132"/>
      <c r="RWO3223" s="132"/>
      <c r="RWP3223" s="132"/>
      <c r="RWQ3223" s="132"/>
      <c r="RWR3223" s="132"/>
      <c r="RWS3223" s="132"/>
      <c r="RWT3223" s="132"/>
      <c r="RWU3223" s="132"/>
      <c r="RWV3223" s="132"/>
      <c r="RWW3223" s="132"/>
      <c r="RWX3223" s="132"/>
      <c r="RWY3223" s="132"/>
      <c r="RWZ3223" s="132"/>
      <c r="RXA3223" s="132"/>
      <c r="RXB3223" s="132"/>
      <c r="RXC3223" s="132"/>
      <c r="RXD3223" s="132"/>
      <c r="RXE3223" s="132"/>
      <c r="RXF3223" s="132"/>
      <c r="RXG3223" s="132"/>
      <c r="RXH3223" s="132"/>
      <c r="RXI3223" s="132"/>
      <c r="RXJ3223" s="132"/>
      <c r="RXK3223" s="132"/>
      <c r="RXL3223" s="132"/>
      <c r="RXM3223" s="132"/>
      <c r="RXN3223" s="132"/>
      <c r="RXO3223" s="132"/>
      <c r="RXP3223" s="132"/>
      <c r="RXQ3223" s="132"/>
      <c r="RXR3223" s="132"/>
      <c r="RXS3223" s="132"/>
      <c r="RXT3223" s="132"/>
      <c r="RXU3223" s="132"/>
      <c r="RXV3223" s="132"/>
      <c r="RXW3223" s="132"/>
      <c r="RXX3223" s="132"/>
      <c r="RXY3223" s="132"/>
      <c r="RXZ3223" s="132"/>
      <c r="RYA3223" s="132"/>
      <c r="RYB3223" s="132"/>
      <c r="RYC3223" s="132"/>
      <c r="RYD3223" s="132"/>
      <c r="RYE3223" s="132"/>
      <c r="RYF3223" s="132"/>
      <c r="RYG3223" s="132"/>
      <c r="RYH3223" s="132"/>
      <c r="RYI3223" s="132"/>
      <c r="RYJ3223" s="132"/>
      <c r="RYK3223" s="132"/>
      <c r="RYL3223" s="132"/>
      <c r="RYM3223" s="132"/>
      <c r="RYN3223" s="132"/>
      <c r="RYO3223" s="132"/>
      <c r="RYP3223" s="132"/>
      <c r="RYQ3223" s="132"/>
      <c r="RYR3223" s="132"/>
      <c r="RYS3223" s="132"/>
      <c r="RYT3223" s="132"/>
      <c r="RYU3223" s="132"/>
      <c r="RYV3223" s="132"/>
      <c r="RYW3223" s="132"/>
      <c r="RYX3223" s="132"/>
      <c r="RYY3223" s="132"/>
      <c r="RYZ3223" s="132"/>
      <c r="RZA3223" s="132"/>
      <c r="RZB3223" s="132"/>
      <c r="RZC3223" s="132"/>
      <c r="RZD3223" s="132"/>
      <c r="RZE3223" s="132"/>
      <c r="RZF3223" s="132"/>
      <c r="RZG3223" s="132"/>
      <c r="RZH3223" s="132"/>
      <c r="RZI3223" s="132"/>
      <c r="RZJ3223" s="132"/>
      <c r="RZK3223" s="132"/>
      <c r="RZL3223" s="132"/>
      <c r="RZM3223" s="132"/>
      <c r="RZN3223" s="132"/>
      <c r="RZO3223" s="132"/>
      <c r="RZP3223" s="132"/>
      <c r="RZQ3223" s="132"/>
      <c r="RZR3223" s="132"/>
      <c r="RZS3223" s="132"/>
      <c r="RZT3223" s="132"/>
      <c r="RZU3223" s="132"/>
      <c r="RZV3223" s="132"/>
      <c r="RZW3223" s="132"/>
      <c r="RZX3223" s="132"/>
      <c r="RZY3223" s="132"/>
      <c r="RZZ3223" s="132"/>
      <c r="SAA3223" s="132"/>
      <c r="SAB3223" s="132"/>
      <c r="SAC3223" s="132"/>
      <c r="SAD3223" s="132"/>
      <c r="SAE3223" s="132"/>
      <c r="SAF3223" s="132"/>
      <c r="SAG3223" s="132"/>
      <c r="SAH3223" s="132"/>
      <c r="SAI3223" s="132"/>
      <c r="SAJ3223" s="132"/>
      <c r="SAK3223" s="132"/>
      <c r="SAL3223" s="132"/>
      <c r="SAM3223" s="132"/>
      <c r="SAN3223" s="132"/>
      <c r="SAO3223" s="132"/>
      <c r="SAP3223" s="132"/>
      <c r="SAQ3223" s="132"/>
      <c r="SAR3223" s="132"/>
      <c r="SAS3223" s="132"/>
      <c r="SAT3223" s="132"/>
      <c r="SAU3223" s="132"/>
      <c r="SAV3223" s="132"/>
      <c r="SAW3223" s="132"/>
      <c r="SAX3223" s="132"/>
      <c r="SAY3223" s="132"/>
      <c r="SAZ3223" s="132"/>
      <c r="SBA3223" s="132"/>
      <c r="SBB3223" s="132"/>
      <c r="SBC3223" s="132"/>
      <c r="SBD3223" s="132"/>
      <c r="SBE3223" s="132"/>
      <c r="SBF3223" s="132"/>
      <c r="SBG3223" s="132"/>
      <c r="SBH3223" s="132"/>
      <c r="SBI3223" s="132"/>
      <c r="SBJ3223" s="132"/>
      <c r="SBK3223" s="132"/>
      <c r="SBL3223" s="132"/>
      <c r="SBM3223" s="132"/>
      <c r="SBN3223" s="132"/>
      <c r="SBO3223" s="132"/>
      <c r="SBP3223" s="132"/>
      <c r="SBQ3223" s="132"/>
      <c r="SBR3223" s="132"/>
      <c r="SBS3223" s="132"/>
      <c r="SBT3223" s="132"/>
      <c r="SBU3223" s="132"/>
      <c r="SBV3223" s="132"/>
      <c r="SBW3223" s="132"/>
      <c r="SBX3223" s="132"/>
      <c r="SBY3223" s="132"/>
      <c r="SBZ3223" s="132"/>
      <c r="SCA3223" s="132"/>
      <c r="SCB3223" s="132"/>
      <c r="SCC3223" s="132"/>
      <c r="SCD3223" s="132"/>
      <c r="SCE3223" s="132"/>
      <c r="SCF3223" s="132"/>
      <c r="SCG3223" s="132"/>
      <c r="SCH3223" s="132"/>
      <c r="SCI3223" s="132"/>
      <c r="SCJ3223" s="132"/>
      <c r="SCK3223" s="132"/>
      <c r="SCL3223" s="132"/>
      <c r="SCM3223" s="132"/>
      <c r="SCN3223" s="132"/>
      <c r="SCO3223" s="132"/>
      <c r="SCP3223" s="132"/>
      <c r="SCQ3223" s="132"/>
      <c r="SCR3223" s="132"/>
      <c r="SCS3223" s="132"/>
      <c r="SCT3223" s="132"/>
      <c r="SCU3223" s="132"/>
      <c r="SCV3223" s="132"/>
      <c r="SCW3223" s="132"/>
      <c r="SCX3223" s="132"/>
      <c r="SCY3223" s="132"/>
      <c r="SCZ3223" s="132"/>
      <c r="SDA3223" s="132"/>
      <c r="SDB3223" s="132"/>
      <c r="SDC3223" s="132"/>
      <c r="SDD3223" s="132"/>
      <c r="SDE3223" s="132"/>
      <c r="SDF3223" s="132"/>
      <c r="SDG3223" s="132"/>
      <c r="SDH3223" s="132"/>
      <c r="SDI3223" s="132"/>
      <c r="SDJ3223" s="132"/>
      <c r="SDK3223" s="132"/>
      <c r="SDL3223" s="132"/>
      <c r="SDM3223" s="132"/>
      <c r="SDN3223" s="132"/>
      <c r="SDO3223" s="132"/>
      <c r="SDP3223" s="132"/>
      <c r="SDQ3223" s="132"/>
      <c r="SDR3223" s="132"/>
      <c r="SDS3223" s="132"/>
      <c r="SDT3223" s="132"/>
      <c r="SDU3223" s="132"/>
      <c r="SDV3223" s="132"/>
      <c r="SDW3223" s="132"/>
      <c r="SDX3223" s="132"/>
      <c r="SDY3223" s="132"/>
      <c r="SDZ3223" s="132"/>
      <c r="SEA3223" s="132"/>
      <c r="SEB3223" s="132"/>
      <c r="SEC3223" s="132"/>
      <c r="SED3223" s="132"/>
      <c r="SEE3223" s="132"/>
      <c r="SEF3223" s="132"/>
      <c r="SEG3223" s="132"/>
      <c r="SEH3223" s="132"/>
      <c r="SEI3223" s="132"/>
      <c r="SEJ3223" s="132"/>
      <c r="SEK3223" s="132"/>
      <c r="SEL3223" s="132"/>
      <c r="SEM3223" s="132"/>
      <c r="SEN3223" s="132"/>
      <c r="SEO3223" s="132"/>
      <c r="SEP3223" s="132"/>
      <c r="SEQ3223" s="132"/>
      <c r="SER3223" s="132"/>
      <c r="SES3223" s="132"/>
      <c r="SET3223" s="132"/>
      <c r="SEU3223" s="132"/>
      <c r="SEV3223" s="132"/>
      <c r="SEW3223" s="132"/>
      <c r="SEX3223" s="132"/>
      <c r="SEY3223" s="132"/>
      <c r="SEZ3223" s="132"/>
      <c r="SFA3223" s="132"/>
      <c r="SFB3223" s="132"/>
      <c r="SFC3223" s="132"/>
      <c r="SFD3223" s="132"/>
      <c r="SFE3223" s="132"/>
      <c r="SFF3223" s="132"/>
      <c r="SFG3223" s="132"/>
      <c r="SFH3223" s="132"/>
      <c r="SFI3223" s="132"/>
      <c r="SFJ3223" s="132"/>
      <c r="SFK3223" s="132"/>
      <c r="SFL3223" s="132"/>
      <c r="SFM3223" s="132"/>
      <c r="SFN3223" s="132"/>
      <c r="SFO3223" s="132"/>
      <c r="SFP3223" s="132"/>
      <c r="SFQ3223" s="132"/>
      <c r="SFR3223" s="132"/>
      <c r="SFS3223" s="132"/>
      <c r="SFT3223" s="132"/>
      <c r="SFU3223" s="132"/>
      <c r="SFV3223" s="132"/>
      <c r="SFW3223" s="132"/>
      <c r="SFX3223" s="132"/>
      <c r="SFY3223" s="132"/>
      <c r="SFZ3223" s="132"/>
      <c r="SGA3223" s="132"/>
      <c r="SGB3223" s="132"/>
      <c r="SGC3223" s="132"/>
      <c r="SGD3223" s="132"/>
      <c r="SGE3223" s="132"/>
      <c r="SGF3223" s="132"/>
      <c r="SGG3223" s="132"/>
      <c r="SGH3223" s="132"/>
      <c r="SGI3223" s="132"/>
      <c r="SGJ3223" s="132"/>
      <c r="SGK3223" s="132"/>
      <c r="SGL3223" s="132"/>
      <c r="SGM3223" s="132"/>
      <c r="SGN3223" s="132"/>
      <c r="SGO3223" s="132"/>
      <c r="SGP3223" s="132"/>
      <c r="SGQ3223" s="132"/>
      <c r="SGR3223" s="132"/>
      <c r="SGS3223" s="132"/>
      <c r="SGT3223" s="132"/>
      <c r="SGU3223" s="132"/>
      <c r="SGV3223" s="132"/>
      <c r="SGW3223" s="132"/>
      <c r="SGX3223" s="132"/>
      <c r="SGY3223" s="132"/>
      <c r="SGZ3223" s="132"/>
      <c r="SHA3223" s="132"/>
      <c r="SHB3223" s="132"/>
      <c r="SHC3223" s="132"/>
      <c r="SHD3223" s="132"/>
      <c r="SHE3223" s="132"/>
      <c r="SHF3223" s="132"/>
      <c r="SHG3223" s="132"/>
      <c r="SHH3223" s="132"/>
      <c r="SHI3223" s="132"/>
      <c r="SHJ3223" s="132"/>
      <c r="SHK3223" s="132"/>
      <c r="SHL3223" s="132"/>
      <c r="SHM3223" s="132"/>
      <c r="SHN3223" s="132"/>
      <c r="SHO3223" s="132"/>
      <c r="SHP3223" s="132"/>
      <c r="SHQ3223" s="132"/>
      <c r="SHR3223" s="132"/>
      <c r="SHS3223" s="132"/>
      <c r="SHT3223" s="132"/>
      <c r="SHU3223" s="132"/>
      <c r="SHV3223" s="132"/>
      <c r="SHW3223" s="132"/>
      <c r="SHX3223" s="132"/>
      <c r="SHY3223" s="132"/>
      <c r="SHZ3223" s="132"/>
      <c r="SIA3223" s="132"/>
      <c r="SIB3223" s="132"/>
      <c r="SIC3223" s="132"/>
      <c r="SID3223" s="132"/>
      <c r="SIE3223" s="132"/>
      <c r="SIF3223" s="132"/>
      <c r="SIG3223" s="132"/>
      <c r="SIH3223" s="132"/>
      <c r="SII3223" s="132"/>
      <c r="SIJ3223" s="132"/>
      <c r="SIK3223" s="132"/>
      <c r="SIL3223" s="132"/>
      <c r="SIM3223" s="132"/>
      <c r="SIN3223" s="132"/>
      <c r="SIO3223" s="132"/>
      <c r="SIP3223" s="132"/>
      <c r="SIQ3223" s="132"/>
      <c r="SIR3223" s="132"/>
      <c r="SIS3223" s="132"/>
      <c r="SIT3223" s="132"/>
      <c r="SIU3223" s="132"/>
      <c r="SIV3223" s="132"/>
      <c r="SIW3223" s="132"/>
      <c r="SIX3223" s="132"/>
      <c r="SIY3223" s="132"/>
      <c r="SIZ3223" s="132"/>
      <c r="SJA3223" s="132"/>
      <c r="SJB3223" s="132"/>
      <c r="SJC3223" s="132"/>
      <c r="SJD3223" s="132"/>
      <c r="SJE3223" s="132"/>
      <c r="SJF3223" s="132"/>
      <c r="SJG3223" s="132"/>
      <c r="SJH3223" s="132"/>
      <c r="SJI3223" s="132"/>
      <c r="SJJ3223" s="132"/>
      <c r="SJK3223" s="132"/>
      <c r="SJL3223" s="132"/>
      <c r="SJM3223" s="132"/>
      <c r="SJN3223" s="132"/>
      <c r="SJO3223" s="132"/>
      <c r="SJP3223" s="132"/>
      <c r="SJQ3223" s="132"/>
      <c r="SJR3223" s="132"/>
      <c r="SJS3223" s="132"/>
      <c r="SJT3223" s="132"/>
      <c r="SJU3223" s="132"/>
      <c r="SJV3223" s="132"/>
      <c r="SJW3223" s="132"/>
      <c r="SJX3223" s="132"/>
      <c r="SJY3223" s="132"/>
      <c r="SJZ3223" s="132"/>
      <c r="SKA3223" s="132"/>
      <c r="SKB3223" s="132"/>
      <c r="SKC3223" s="132"/>
      <c r="SKD3223" s="132"/>
      <c r="SKE3223" s="132"/>
      <c r="SKF3223" s="132"/>
      <c r="SKG3223" s="132"/>
      <c r="SKH3223" s="132"/>
      <c r="SKI3223" s="132"/>
      <c r="SKJ3223" s="132"/>
      <c r="SKK3223" s="132"/>
      <c r="SKL3223" s="132"/>
      <c r="SKM3223" s="132"/>
      <c r="SKN3223" s="132"/>
      <c r="SKO3223" s="132"/>
      <c r="SKP3223" s="132"/>
      <c r="SKQ3223" s="132"/>
      <c r="SKR3223" s="132"/>
      <c r="SKS3223" s="132"/>
      <c r="SKT3223" s="132"/>
      <c r="SKU3223" s="132"/>
      <c r="SKV3223" s="132"/>
      <c r="SKW3223" s="132"/>
      <c r="SKX3223" s="132"/>
      <c r="SKY3223" s="132"/>
      <c r="SKZ3223" s="132"/>
      <c r="SLA3223" s="132"/>
      <c r="SLB3223" s="132"/>
      <c r="SLC3223" s="132"/>
      <c r="SLD3223" s="132"/>
      <c r="SLE3223" s="132"/>
      <c r="SLF3223" s="132"/>
      <c r="SLG3223" s="132"/>
      <c r="SLH3223" s="132"/>
      <c r="SLI3223" s="132"/>
      <c r="SLJ3223" s="132"/>
      <c r="SLK3223" s="132"/>
      <c r="SLL3223" s="132"/>
      <c r="SLM3223" s="132"/>
      <c r="SLN3223" s="132"/>
      <c r="SLO3223" s="132"/>
      <c r="SLP3223" s="132"/>
      <c r="SLQ3223" s="132"/>
      <c r="SLR3223" s="132"/>
      <c r="SLS3223" s="132"/>
      <c r="SLT3223" s="132"/>
      <c r="SLU3223" s="132"/>
      <c r="SLV3223" s="132"/>
      <c r="SLW3223" s="132"/>
      <c r="SLX3223" s="132"/>
      <c r="SLY3223" s="132"/>
      <c r="SLZ3223" s="132"/>
      <c r="SMA3223" s="132"/>
      <c r="SMB3223" s="132"/>
      <c r="SMC3223" s="132"/>
      <c r="SMD3223" s="132"/>
      <c r="SME3223" s="132"/>
      <c r="SMF3223" s="132"/>
      <c r="SMG3223" s="132"/>
      <c r="SMH3223" s="132"/>
      <c r="SMI3223" s="132"/>
      <c r="SMJ3223" s="132"/>
      <c r="SMK3223" s="132"/>
      <c r="SML3223" s="132"/>
      <c r="SMM3223" s="132"/>
      <c r="SMN3223" s="132"/>
      <c r="SMO3223" s="132"/>
      <c r="SMP3223" s="132"/>
      <c r="SMQ3223" s="132"/>
      <c r="SMR3223" s="132"/>
      <c r="SMS3223" s="132"/>
      <c r="SMT3223" s="132"/>
      <c r="SMU3223" s="132"/>
      <c r="SMV3223" s="132"/>
      <c r="SMW3223" s="132"/>
      <c r="SMX3223" s="132"/>
      <c r="SMY3223" s="132"/>
      <c r="SMZ3223" s="132"/>
      <c r="SNA3223" s="132"/>
      <c r="SNB3223" s="132"/>
      <c r="SNC3223" s="132"/>
      <c r="SND3223" s="132"/>
      <c r="SNE3223" s="132"/>
      <c r="SNF3223" s="132"/>
      <c r="SNG3223" s="132"/>
      <c r="SNH3223" s="132"/>
      <c r="SNI3223" s="132"/>
      <c r="SNJ3223" s="132"/>
      <c r="SNK3223" s="132"/>
      <c r="SNL3223" s="132"/>
      <c r="SNM3223" s="132"/>
      <c r="SNN3223" s="132"/>
      <c r="SNO3223" s="132"/>
      <c r="SNP3223" s="132"/>
      <c r="SNQ3223" s="132"/>
      <c r="SNR3223" s="132"/>
      <c r="SNS3223" s="132"/>
      <c r="SNT3223" s="132"/>
      <c r="SNU3223" s="132"/>
      <c r="SNV3223" s="132"/>
      <c r="SNW3223" s="132"/>
      <c r="SNX3223" s="132"/>
      <c r="SNY3223" s="132"/>
      <c r="SNZ3223" s="132"/>
      <c r="SOA3223" s="132"/>
      <c r="SOB3223" s="132"/>
      <c r="SOC3223" s="132"/>
      <c r="SOD3223" s="132"/>
      <c r="SOE3223" s="132"/>
      <c r="SOF3223" s="132"/>
      <c r="SOG3223" s="132"/>
      <c r="SOH3223" s="132"/>
      <c r="SOI3223" s="132"/>
      <c r="SOJ3223" s="132"/>
      <c r="SOK3223" s="132"/>
      <c r="SOL3223" s="132"/>
      <c r="SOM3223" s="132"/>
      <c r="SON3223" s="132"/>
      <c r="SOO3223" s="132"/>
      <c r="SOP3223" s="132"/>
      <c r="SOQ3223" s="132"/>
      <c r="SOR3223" s="132"/>
      <c r="SOS3223" s="132"/>
      <c r="SOT3223" s="132"/>
      <c r="SOU3223" s="132"/>
      <c r="SOV3223" s="132"/>
      <c r="SOW3223" s="132"/>
      <c r="SOX3223" s="132"/>
      <c r="SOY3223" s="132"/>
      <c r="SOZ3223" s="132"/>
      <c r="SPA3223" s="132"/>
      <c r="SPB3223" s="132"/>
      <c r="SPC3223" s="132"/>
      <c r="SPD3223" s="132"/>
      <c r="SPE3223" s="132"/>
      <c r="SPF3223" s="132"/>
      <c r="SPG3223" s="132"/>
      <c r="SPH3223" s="132"/>
      <c r="SPI3223" s="132"/>
      <c r="SPJ3223" s="132"/>
      <c r="SPK3223" s="132"/>
      <c r="SPL3223" s="132"/>
      <c r="SPM3223" s="132"/>
      <c r="SPN3223" s="132"/>
      <c r="SPO3223" s="132"/>
      <c r="SPP3223" s="132"/>
      <c r="SPQ3223" s="132"/>
      <c r="SPR3223" s="132"/>
      <c r="SPS3223" s="132"/>
      <c r="SPT3223" s="132"/>
      <c r="SPU3223" s="132"/>
      <c r="SPV3223" s="132"/>
      <c r="SPW3223" s="132"/>
      <c r="SPX3223" s="132"/>
      <c r="SPY3223" s="132"/>
      <c r="SPZ3223" s="132"/>
      <c r="SQA3223" s="132"/>
      <c r="SQB3223" s="132"/>
      <c r="SQC3223" s="132"/>
      <c r="SQD3223" s="132"/>
      <c r="SQE3223" s="132"/>
      <c r="SQF3223" s="132"/>
      <c r="SQG3223" s="132"/>
      <c r="SQH3223" s="132"/>
      <c r="SQI3223" s="132"/>
      <c r="SQJ3223" s="132"/>
      <c r="SQK3223" s="132"/>
      <c r="SQL3223" s="132"/>
      <c r="SQM3223" s="132"/>
      <c r="SQN3223" s="132"/>
      <c r="SQO3223" s="132"/>
      <c r="SQP3223" s="132"/>
      <c r="SQQ3223" s="132"/>
      <c r="SQR3223" s="132"/>
      <c r="SQS3223" s="132"/>
      <c r="SQT3223" s="132"/>
      <c r="SQU3223" s="132"/>
      <c r="SQV3223" s="132"/>
      <c r="SQW3223" s="132"/>
      <c r="SQX3223" s="132"/>
      <c r="SQY3223" s="132"/>
      <c r="SQZ3223" s="132"/>
      <c r="SRA3223" s="132"/>
      <c r="SRB3223" s="132"/>
      <c r="SRC3223" s="132"/>
      <c r="SRD3223" s="132"/>
      <c r="SRE3223" s="132"/>
      <c r="SRF3223" s="132"/>
      <c r="SRG3223" s="132"/>
      <c r="SRH3223" s="132"/>
      <c r="SRI3223" s="132"/>
      <c r="SRJ3223" s="132"/>
      <c r="SRK3223" s="132"/>
      <c r="SRL3223" s="132"/>
      <c r="SRM3223" s="132"/>
      <c r="SRN3223" s="132"/>
      <c r="SRO3223" s="132"/>
      <c r="SRP3223" s="132"/>
      <c r="SRQ3223" s="132"/>
      <c r="SRR3223" s="132"/>
      <c r="SRS3223" s="132"/>
      <c r="SRT3223" s="132"/>
      <c r="SRU3223" s="132"/>
      <c r="SRV3223" s="132"/>
      <c r="SRW3223" s="132"/>
      <c r="SRX3223" s="132"/>
      <c r="SRY3223" s="132"/>
      <c r="SRZ3223" s="132"/>
      <c r="SSA3223" s="132"/>
      <c r="SSB3223" s="132"/>
      <c r="SSC3223" s="132"/>
      <c r="SSD3223" s="132"/>
      <c r="SSE3223" s="132"/>
      <c r="SSF3223" s="132"/>
      <c r="SSG3223" s="132"/>
      <c r="SSH3223" s="132"/>
      <c r="SSI3223" s="132"/>
      <c r="SSJ3223" s="132"/>
      <c r="SSK3223" s="132"/>
      <c r="SSL3223" s="132"/>
      <c r="SSM3223" s="132"/>
      <c r="SSN3223" s="132"/>
      <c r="SSO3223" s="132"/>
      <c r="SSP3223" s="132"/>
      <c r="SSQ3223" s="132"/>
      <c r="SSR3223" s="132"/>
      <c r="SSS3223" s="132"/>
      <c r="SST3223" s="132"/>
      <c r="SSU3223" s="132"/>
      <c r="SSV3223" s="132"/>
      <c r="SSW3223" s="132"/>
      <c r="SSX3223" s="132"/>
      <c r="SSY3223" s="132"/>
      <c r="SSZ3223" s="132"/>
      <c r="STA3223" s="132"/>
      <c r="STB3223" s="132"/>
      <c r="STC3223" s="132"/>
      <c r="STD3223" s="132"/>
      <c r="STE3223" s="132"/>
      <c r="STF3223" s="132"/>
      <c r="STG3223" s="132"/>
      <c r="STH3223" s="132"/>
      <c r="STI3223" s="132"/>
      <c r="STJ3223" s="132"/>
      <c r="STK3223" s="132"/>
      <c r="STL3223" s="132"/>
      <c r="STM3223" s="132"/>
      <c r="STN3223" s="132"/>
      <c r="STO3223" s="132"/>
      <c r="STP3223" s="132"/>
      <c r="STQ3223" s="132"/>
      <c r="STR3223" s="132"/>
      <c r="STS3223" s="132"/>
      <c r="STT3223" s="132"/>
      <c r="STU3223" s="132"/>
      <c r="STV3223" s="132"/>
      <c r="STW3223" s="132"/>
      <c r="STX3223" s="132"/>
      <c r="STY3223" s="132"/>
      <c r="STZ3223" s="132"/>
      <c r="SUA3223" s="132"/>
      <c r="SUB3223" s="132"/>
      <c r="SUC3223" s="132"/>
      <c r="SUD3223" s="132"/>
      <c r="SUE3223" s="132"/>
      <c r="SUF3223" s="132"/>
      <c r="SUG3223" s="132"/>
      <c r="SUH3223" s="132"/>
      <c r="SUI3223" s="132"/>
      <c r="SUJ3223" s="132"/>
      <c r="SUK3223" s="132"/>
      <c r="SUL3223" s="132"/>
      <c r="SUM3223" s="132"/>
      <c r="SUN3223" s="132"/>
      <c r="SUO3223" s="132"/>
      <c r="SUP3223" s="132"/>
      <c r="SUQ3223" s="132"/>
      <c r="SUR3223" s="132"/>
      <c r="SUS3223" s="132"/>
      <c r="SUT3223" s="132"/>
      <c r="SUU3223" s="132"/>
      <c r="SUV3223" s="132"/>
      <c r="SUW3223" s="132"/>
      <c r="SUX3223" s="132"/>
      <c r="SUY3223" s="132"/>
      <c r="SUZ3223" s="132"/>
      <c r="SVA3223" s="132"/>
      <c r="SVB3223" s="132"/>
      <c r="SVC3223" s="132"/>
      <c r="SVD3223" s="132"/>
      <c r="SVE3223" s="132"/>
      <c r="SVF3223" s="132"/>
      <c r="SVG3223" s="132"/>
      <c r="SVH3223" s="132"/>
      <c r="SVI3223" s="132"/>
      <c r="SVJ3223" s="132"/>
      <c r="SVK3223" s="132"/>
      <c r="SVL3223" s="132"/>
      <c r="SVM3223" s="132"/>
      <c r="SVN3223" s="132"/>
      <c r="SVO3223" s="132"/>
      <c r="SVP3223" s="132"/>
      <c r="SVQ3223" s="132"/>
      <c r="SVR3223" s="132"/>
      <c r="SVS3223" s="132"/>
      <c r="SVT3223" s="132"/>
      <c r="SVU3223" s="132"/>
      <c r="SVV3223" s="132"/>
      <c r="SVW3223" s="132"/>
      <c r="SVX3223" s="132"/>
      <c r="SVY3223" s="132"/>
      <c r="SVZ3223" s="132"/>
      <c r="SWA3223" s="132"/>
      <c r="SWB3223" s="132"/>
      <c r="SWC3223" s="132"/>
      <c r="SWD3223" s="132"/>
      <c r="SWE3223" s="132"/>
      <c r="SWF3223" s="132"/>
      <c r="SWG3223" s="132"/>
      <c r="SWH3223" s="132"/>
      <c r="SWI3223" s="132"/>
      <c r="SWJ3223" s="132"/>
      <c r="SWK3223" s="132"/>
      <c r="SWL3223" s="132"/>
      <c r="SWM3223" s="132"/>
      <c r="SWN3223" s="132"/>
      <c r="SWO3223" s="132"/>
      <c r="SWP3223" s="132"/>
      <c r="SWQ3223" s="132"/>
      <c r="SWR3223" s="132"/>
      <c r="SWS3223" s="132"/>
      <c r="SWT3223" s="132"/>
      <c r="SWU3223" s="132"/>
      <c r="SWV3223" s="132"/>
      <c r="SWW3223" s="132"/>
      <c r="SWX3223" s="132"/>
      <c r="SWY3223" s="132"/>
      <c r="SWZ3223" s="132"/>
      <c r="SXA3223" s="132"/>
      <c r="SXB3223" s="132"/>
      <c r="SXC3223" s="132"/>
      <c r="SXD3223" s="132"/>
      <c r="SXE3223" s="132"/>
      <c r="SXF3223" s="132"/>
      <c r="SXG3223" s="132"/>
      <c r="SXH3223" s="132"/>
      <c r="SXI3223" s="132"/>
      <c r="SXJ3223" s="132"/>
      <c r="SXK3223" s="132"/>
      <c r="SXL3223" s="132"/>
      <c r="SXM3223" s="132"/>
      <c r="SXN3223" s="132"/>
      <c r="SXO3223" s="132"/>
      <c r="SXP3223" s="132"/>
      <c r="SXQ3223" s="132"/>
      <c r="SXR3223" s="132"/>
      <c r="SXS3223" s="132"/>
      <c r="SXT3223" s="132"/>
      <c r="SXU3223" s="132"/>
      <c r="SXV3223" s="132"/>
      <c r="SXW3223" s="132"/>
      <c r="SXX3223" s="132"/>
      <c r="SXY3223" s="132"/>
      <c r="SXZ3223" s="132"/>
      <c r="SYA3223" s="132"/>
      <c r="SYB3223" s="132"/>
      <c r="SYC3223" s="132"/>
      <c r="SYD3223" s="132"/>
      <c r="SYE3223" s="132"/>
      <c r="SYF3223" s="132"/>
      <c r="SYG3223" s="132"/>
      <c r="SYH3223" s="132"/>
      <c r="SYI3223" s="132"/>
      <c r="SYJ3223" s="132"/>
      <c r="SYK3223" s="132"/>
      <c r="SYL3223" s="132"/>
      <c r="SYM3223" s="132"/>
      <c r="SYN3223" s="132"/>
      <c r="SYO3223" s="132"/>
      <c r="SYP3223" s="132"/>
      <c r="SYQ3223" s="132"/>
      <c r="SYR3223" s="132"/>
      <c r="SYS3223" s="132"/>
      <c r="SYT3223" s="132"/>
      <c r="SYU3223" s="132"/>
      <c r="SYV3223" s="132"/>
      <c r="SYW3223" s="132"/>
      <c r="SYX3223" s="132"/>
      <c r="SYY3223" s="132"/>
      <c r="SYZ3223" s="132"/>
      <c r="SZA3223" s="132"/>
      <c r="SZB3223" s="132"/>
      <c r="SZC3223" s="132"/>
      <c r="SZD3223" s="132"/>
      <c r="SZE3223" s="132"/>
      <c r="SZF3223" s="132"/>
      <c r="SZG3223" s="132"/>
      <c r="SZH3223" s="132"/>
      <c r="SZI3223" s="132"/>
      <c r="SZJ3223" s="132"/>
      <c r="SZK3223" s="132"/>
      <c r="SZL3223" s="132"/>
      <c r="SZM3223" s="132"/>
      <c r="SZN3223" s="132"/>
      <c r="SZO3223" s="132"/>
      <c r="SZP3223" s="132"/>
      <c r="SZQ3223" s="132"/>
      <c r="SZR3223" s="132"/>
      <c r="SZS3223" s="132"/>
      <c r="SZT3223" s="132"/>
      <c r="SZU3223" s="132"/>
      <c r="SZV3223" s="132"/>
      <c r="SZW3223" s="132"/>
      <c r="SZX3223" s="132"/>
      <c r="SZY3223" s="132"/>
      <c r="SZZ3223" s="132"/>
      <c r="TAA3223" s="132"/>
      <c r="TAB3223" s="132"/>
      <c r="TAC3223" s="132"/>
      <c r="TAD3223" s="132"/>
      <c r="TAE3223" s="132"/>
      <c r="TAF3223" s="132"/>
      <c r="TAG3223" s="132"/>
      <c r="TAH3223" s="132"/>
      <c r="TAI3223" s="132"/>
      <c r="TAJ3223" s="132"/>
      <c r="TAK3223" s="132"/>
      <c r="TAL3223" s="132"/>
      <c r="TAM3223" s="132"/>
      <c r="TAN3223" s="132"/>
      <c r="TAO3223" s="132"/>
      <c r="TAP3223" s="132"/>
      <c r="TAQ3223" s="132"/>
      <c r="TAR3223" s="132"/>
      <c r="TAS3223" s="132"/>
      <c r="TAT3223" s="132"/>
      <c r="TAU3223" s="132"/>
      <c r="TAV3223" s="132"/>
      <c r="TAW3223" s="132"/>
      <c r="TAX3223" s="132"/>
      <c r="TAY3223" s="132"/>
      <c r="TAZ3223" s="132"/>
      <c r="TBA3223" s="132"/>
      <c r="TBB3223" s="132"/>
      <c r="TBC3223" s="132"/>
      <c r="TBD3223" s="132"/>
      <c r="TBE3223" s="132"/>
      <c r="TBF3223" s="132"/>
      <c r="TBG3223" s="132"/>
      <c r="TBH3223" s="132"/>
      <c r="TBI3223" s="132"/>
      <c r="TBJ3223" s="132"/>
      <c r="TBK3223" s="132"/>
      <c r="TBL3223" s="132"/>
      <c r="TBM3223" s="132"/>
      <c r="TBN3223" s="132"/>
      <c r="TBO3223" s="132"/>
      <c r="TBP3223" s="132"/>
      <c r="TBQ3223" s="132"/>
      <c r="TBR3223" s="132"/>
      <c r="TBS3223" s="132"/>
      <c r="TBT3223" s="132"/>
      <c r="TBU3223" s="132"/>
      <c r="TBV3223" s="132"/>
      <c r="TBW3223" s="132"/>
      <c r="TBX3223" s="132"/>
      <c r="TBY3223" s="132"/>
      <c r="TBZ3223" s="132"/>
      <c r="TCA3223" s="132"/>
      <c r="TCB3223" s="132"/>
      <c r="TCC3223" s="132"/>
      <c r="TCD3223" s="132"/>
      <c r="TCE3223" s="132"/>
      <c r="TCF3223" s="132"/>
      <c r="TCG3223" s="132"/>
      <c r="TCH3223" s="132"/>
      <c r="TCI3223" s="132"/>
      <c r="TCJ3223" s="132"/>
      <c r="TCK3223" s="132"/>
      <c r="TCL3223" s="132"/>
      <c r="TCM3223" s="132"/>
      <c r="TCN3223" s="132"/>
      <c r="TCO3223" s="132"/>
      <c r="TCP3223" s="132"/>
      <c r="TCQ3223" s="132"/>
      <c r="TCR3223" s="132"/>
      <c r="TCS3223" s="132"/>
      <c r="TCT3223" s="132"/>
      <c r="TCU3223" s="132"/>
      <c r="TCV3223" s="132"/>
      <c r="TCW3223" s="132"/>
      <c r="TCX3223" s="132"/>
      <c r="TCY3223" s="132"/>
      <c r="TCZ3223" s="132"/>
      <c r="TDA3223" s="132"/>
      <c r="TDB3223" s="132"/>
      <c r="TDC3223" s="132"/>
      <c r="TDD3223" s="132"/>
      <c r="TDE3223" s="132"/>
      <c r="TDF3223" s="132"/>
      <c r="TDG3223" s="132"/>
      <c r="TDH3223" s="132"/>
      <c r="TDI3223" s="132"/>
      <c r="TDJ3223" s="132"/>
      <c r="TDK3223" s="132"/>
      <c r="TDL3223" s="132"/>
      <c r="TDM3223" s="132"/>
      <c r="TDN3223" s="132"/>
      <c r="TDO3223" s="132"/>
      <c r="TDP3223" s="132"/>
      <c r="TDQ3223" s="132"/>
      <c r="TDR3223" s="132"/>
      <c r="TDS3223" s="132"/>
      <c r="TDT3223" s="132"/>
      <c r="TDU3223" s="132"/>
      <c r="TDV3223" s="132"/>
      <c r="TDW3223" s="132"/>
      <c r="TDX3223" s="132"/>
      <c r="TDY3223" s="132"/>
      <c r="TDZ3223" s="132"/>
      <c r="TEA3223" s="132"/>
      <c r="TEB3223" s="132"/>
      <c r="TEC3223" s="132"/>
      <c r="TED3223" s="132"/>
      <c r="TEE3223" s="132"/>
      <c r="TEF3223" s="132"/>
      <c r="TEG3223" s="132"/>
      <c r="TEH3223" s="132"/>
      <c r="TEI3223" s="132"/>
      <c r="TEJ3223" s="132"/>
      <c r="TEK3223" s="132"/>
      <c r="TEL3223" s="132"/>
      <c r="TEM3223" s="132"/>
      <c r="TEN3223" s="132"/>
      <c r="TEO3223" s="132"/>
      <c r="TEP3223" s="132"/>
      <c r="TEQ3223" s="132"/>
      <c r="TER3223" s="132"/>
      <c r="TES3223" s="132"/>
      <c r="TET3223" s="132"/>
      <c r="TEU3223" s="132"/>
      <c r="TEV3223" s="132"/>
      <c r="TEW3223" s="132"/>
      <c r="TEX3223" s="132"/>
      <c r="TEY3223" s="132"/>
      <c r="TEZ3223" s="132"/>
      <c r="TFA3223" s="132"/>
      <c r="TFB3223" s="132"/>
      <c r="TFC3223" s="132"/>
      <c r="TFD3223" s="132"/>
      <c r="TFE3223" s="132"/>
      <c r="TFF3223" s="132"/>
      <c r="TFG3223" s="132"/>
      <c r="TFH3223" s="132"/>
      <c r="TFI3223" s="132"/>
      <c r="TFJ3223" s="132"/>
      <c r="TFK3223" s="132"/>
      <c r="TFL3223" s="132"/>
      <c r="TFM3223" s="132"/>
      <c r="TFN3223" s="132"/>
      <c r="TFO3223" s="132"/>
      <c r="TFP3223" s="132"/>
      <c r="TFQ3223" s="132"/>
      <c r="TFR3223" s="132"/>
      <c r="TFS3223" s="132"/>
      <c r="TFT3223" s="132"/>
      <c r="TFU3223" s="132"/>
      <c r="TFV3223" s="132"/>
      <c r="TFW3223" s="132"/>
      <c r="TFX3223" s="132"/>
      <c r="TFY3223" s="132"/>
      <c r="TFZ3223" s="132"/>
      <c r="TGA3223" s="132"/>
      <c r="TGB3223" s="132"/>
      <c r="TGC3223" s="132"/>
      <c r="TGD3223" s="132"/>
      <c r="TGE3223" s="132"/>
      <c r="TGF3223" s="132"/>
      <c r="TGG3223" s="132"/>
      <c r="TGH3223" s="132"/>
      <c r="TGI3223" s="132"/>
      <c r="TGJ3223" s="132"/>
      <c r="TGK3223" s="132"/>
      <c r="TGL3223" s="132"/>
      <c r="TGM3223" s="132"/>
      <c r="TGN3223" s="132"/>
      <c r="TGO3223" s="132"/>
      <c r="TGP3223" s="132"/>
      <c r="TGQ3223" s="132"/>
      <c r="TGR3223" s="132"/>
      <c r="TGS3223" s="132"/>
      <c r="TGT3223" s="132"/>
      <c r="TGU3223" s="132"/>
      <c r="TGV3223" s="132"/>
      <c r="TGW3223" s="132"/>
      <c r="TGX3223" s="132"/>
      <c r="TGY3223" s="132"/>
      <c r="TGZ3223" s="132"/>
      <c r="THA3223" s="132"/>
      <c r="THB3223" s="132"/>
      <c r="THC3223" s="132"/>
      <c r="THD3223" s="132"/>
      <c r="THE3223" s="132"/>
      <c r="THF3223" s="132"/>
      <c r="THG3223" s="132"/>
      <c r="THH3223" s="132"/>
      <c r="THI3223" s="132"/>
      <c r="THJ3223" s="132"/>
      <c r="THK3223" s="132"/>
      <c r="THL3223" s="132"/>
      <c r="THM3223" s="132"/>
      <c r="THN3223" s="132"/>
      <c r="THO3223" s="132"/>
      <c r="THP3223" s="132"/>
      <c r="THQ3223" s="132"/>
      <c r="THR3223" s="132"/>
      <c r="THS3223" s="132"/>
      <c r="THT3223" s="132"/>
      <c r="THU3223" s="132"/>
      <c r="THV3223" s="132"/>
      <c r="THW3223" s="132"/>
      <c r="THX3223" s="132"/>
      <c r="THY3223" s="132"/>
      <c r="THZ3223" s="132"/>
      <c r="TIA3223" s="132"/>
      <c r="TIB3223" s="132"/>
      <c r="TIC3223" s="132"/>
      <c r="TID3223" s="132"/>
      <c r="TIE3223" s="132"/>
      <c r="TIF3223" s="132"/>
      <c r="TIG3223" s="132"/>
      <c r="TIH3223" s="132"/>
      <c r="TII3223" s="132"/>
      <c r="TIJ3223" s="132"/>
      <c r="TIK3223" s="132"/>
      <c r="TIL3223" s="132"/>
      <c r="TIM3223" s="132"/>
      <c r="TIN3223" s="132"/>
      <c r="TIO3223" s="132"/>
      <c r="TIP3223" s="132"/>
      <c r="TIQ3223" s="132"/>
      <c r="TIR3223" s="132"/>
      <c r="TIS3223" s="132"/>
      <c r="TIT3223" s="132"/>
      <c r="TIU3223" s="132"/>
      <c r="TIV3223" s="132"/>
      <c r="TIW3223" s="132"/>
      <c r="TIX3223" s="132"/>
      <c r="TIY3223" s="132"/>
      <c r="TIZ3223" s="132"/>
      <c r="TJA3223" s="132"/>
      <c r="TJB3223" s="132"/>
      <c r="TJC3223" s="132"/>
      <c r="TJD3223" s="132"/>
      <c r="TJE3223" s="132"/>
      <c r="TJF3223" s="132"/>
      <c r="TJG3223" s="132"/>
      <c r="TJH3223" s="132"/>
      <c r="TJI3223" s="132"/>
      <c r="TJJ3223" s="132"/>
      <c r="TJK3223" s="132"/>
      <c r="TJL3223" s="132"/>
      <c r="TJM3223" s="132"/>
      <c r="TJN3223" s="132"/>
      <c r="TJO3223" s="132"/>
      <c r="TJP3223" s="132"/>
      <c r="TJQ3223" s="132"/>
      <c r="TJR3223" s="132"/>
      <c r="TJS3223" s="132"/>
      <c r="TJT3223" s="132"/>
      <c r="TJU3223" s="132"/>
      <c r="TJV3223" s="132"/>
      <c r="TJW3223" s="132"/>
      <c r="TJX3223" s="132"/>
      <c r="TJY3223" s="132"/>
      <c r="TJZ3223" s="132"/>
      <c r="TKA3223" s="132"/>
      <c r="TKB3223" s="132"/>
      <c r="TKC3223" s="132"/>
      <c r="TKD3223" s="132"/>
      <c r="TKE3223" s="132"/>
      <c r="TKF3223" s="132"/>
      <c r="TKG3223" s="132"/>
      <c r="TKH3223" s="132"/>
      <c r="TKI3223" s="132"/>
      <c r="TKJ3223" s="132"/>
      <c r="TKK3223" s="132"/>
      <c r="TKL3223" s="132"/>
      <c r="TKM3223" s="132"/>
      <c r="TKN3223" s="132"/>
      <c r="TKO3223" s="132"/>
      <c r="TKP3223" s="132"/>
      <c r="TKQ3223" s="132"/>
      <c r="TKR3223" s="132"/>
      <c r="TKS3223" s="132"/>
      <c r="TKT3223" s="132"/>
      <c r="TKU3223" s="132"/>
      <c r="TKV3223" s="132"/>
      <c r="TKW3223" s="132"/>
      <c r="TKX3223" s="132"/>
      <c r="TKY3223" s="132"/>
      <c r="TKZ3223" s="132"/>
      <c r="TLA3223" s="132"/>
      <c r="TLB3223" s="132"/>
      <c r="TLC3223" s="132"/>
      <c r="TLD3223" s="132"/>
      <c r="TLE3223" s="132"/>
      <c r="TLF3223" s="132"/>
      <c r="TLG3223" s="132"/>
      <c r="TLH3223" s="132"/>
      <c r="TLI3223" s="132"/>
      <c r="TLJ3223" s="132"/>
      <c r="TLK3223" s="132"/>
      <c r="TLL3223" s="132"/>
      <c r="TLM3223" s="132"/>
      <c r="TLN3223" s="132"/>
      <c r="TLO3223" s="132"/>
      <c r="TLP3223" s="132"/>
      <c r="TLQ3223" s="132"/>
      <c r="TLR3223" s="132"/>
      <c r="TLS3223" s="132"/>
      <c r="TLT3223" s="132"/>
      <c r="TLU3223" s="132"/>
      <c r="TLV3223" s="132"/>
      <c r="TLW3223" s="132"/>
      <c r="TLX3223" s="132"/>
      <c r="TLY3223" s="132"/>
      <c r="TLZ3223" s="132"/>
      <c r="TMA3223" s="132"/>
      <c r="TMB3223" s="132"/>
      <c r="TMC3223" s="132"/>
      <c r="TMD3223" s="132"/>
      <c r="TME3223" s="132"/>
      <c r="TMF3223" s="132"/>
      <c r="TMG3223" s="132"/>
      <c r="TMH3223" s="132"/>
      <c r="TMI3223" s="132"/>
      <c r="TMJ3223" s="132"/>
      <c r="TMK3223" s="132"/>
      <c r="TML3223" s="132"/>
      <c r="TMM3223" s="132"/>
      <c r="TMN3223" s="132"/>
      <c r="TMO3223" s="132"/>
      <c r="TMP3223" s="132"/>
      <c r="TMQ3223" s="132"/>
      <c r="TMR3223" s="132"/>
      <c r="TMS3223" s="132"/>
      <c r="TMT3223" s="132"/>
      <c r="TMU3223" s="132"/>
      <c r="TMV3223" s="132"/>
      <c r="TMW3223" s="132"/>
      <c r="TMX3223" s="132"/>
      <c r="TMY3223" s="132"/>
      <c r="TMZ3223" s="132"/>
      <c r="TNA3223" s="132"/>
      <c r="TNB3223" s="132"/>
      <c r="TNC3223" s="132"/>
      <c r="TND3223" s="132"/>
      <c r="TNE3223" s="132"/>
      <c r="TNF3223" s="132"/>
      <c r="TNG3223" s="132"/>
      <c r="TNH3223" s="132"/>
      <c r="TNI3223" s="132"/>
      <c r="TNJ3223" s="132"/>
      <c r="TNK3223" s="132"/>
      <c r="TNL3223" s="132"/>
      <c r="TNM3223" s="132"/>
      <c r="TNN3223" s="132"/>
      <c r="TNO3223" s="132"/>
      <c r="TNP3223" s="132"/>
      <c r="TNQ3223" s="132"/>
      <c r="TNR3223" s="132"/>
      <c r="TNS3223" s="132"/>
      <c r="TNT3223" s="132"/>
      <c r="TNU3223" s="132"/>
      <c r="TNV3223" s="132"/>
      <c r="TNW3223" s="132"/>
      <c r="TNX3223" s="132"/>
      <c r="TNY3223" s="132"/>
      <c r="TNZ3223" s="132"/>
      <c r="TOA3223" s="132"/>
      <c r="TOB3223" s="132"/>
      <c r="TOC3223" s="132"/>
      <c r="TOD3223" s="132"/>
      <c r="TOE3223" s="132"/>
      <c r="TOF3223" s="132"/>
      <c r="TOG3223" s="132"/>
      <c r="TOH3223" s="132"/>
      <c r="TOI3223" s="132"/>
      <c r="TOJ3223" s="132"/>
      <c r="TOK3223" s="132"/>
      <c r="TOL3223" s="132"/>
      <c r="TOM3223" s="132"/>
      <c r="TON3223" s="132"/>
      <c r="TOO3223" s="132"/>
      <c r="TOP3223" s="132"/>
      <c r="TOQ3223" s="132"/>
      <c r="TOR3223" s="132"/>
      <c r="TOS3223" s="132"/>
      <c r="TOT3223" s="132"/>
      <c r="TOU3223" s="132"/>
      <c r="TOV3223" s="132"/>
      <c r="TOW3223" s="132"/>
      <c r="TOX3223" s="132"/>
      <c r="TOY3223" s="132"/>
      <c r="TOZ3223" s="132"/>
      <c r="TPA3223" s="132"/>
      <c r="TPB3223" s="132"/>
      <c r="TPC3223" s="132"/>
      <c r="TPD3223" s="132"/>
      <c r="TPE3223" s="132"/>
      <c r="TPF3223" s="132"/>
      <c r="TPG3223" s="132"/>
      <c r="TPH3223" s="132"/>
      <c r="TPI3223" s="132"/>
      <c r="TPJ3223" s="132"/>
      <c r="TPK3223" s="132"/>
      <c r="TPL3223" s="132"/>
      <c r="TPM3223" s="132"/>
      <c r="TPN3223" s="132"/>
      <c r="TPO3223" s="132"/>
      <c r="TPP3223" s="132"/>
      <c r="TPQ3223" s="132"/>
      <c r="TPR3223" s="132"/>
      <c r="TPS3223" s="132"/>
      <c r="TPT3223" s="132"/>
      <c r="TPU3223" s="132"/>
      <c r="TPV3223" s="132"/>
      <c r="TPW3223" s="132"/>
      <c r="TPX3223" s="132"/>
      <c r="TPY3223" s="132"/>
      <c r="TPZ3223" s="132"/>
      <c r="TQA3223" s="132"/>
      <c r="TQB3223" s="132"/>
      <c r="TQC3223" s="132"/>
      <c r="TQD3223" s="132"/>
      <c r="TQE3223" s="132"/>
      <c r="TQF3223" s="132"/>
      <c r="TQG3223" s="132"/>
      <c r="TQH3223" s="132"/>
      <c r="TQI3223" s="132"/>
      <c r="TQJ3223" s="132"/>
      <c r="TQK3223" s="132"/>
      <c r="TQL3223" s="132"/>
      <c r="TQM3223" s="132"/>
      <c r="TQN3223" s="132"/>
      <c r="TQO3223" s="132"/>
      <c r="TQP3223" s="132"/>
      <c r="TQQ3223" s="132"/>
      <c r="TQR3223" s="132"/>
      <c r="TQS3223" s="132"/>
      <c r="TQT3223" s="132"/>
      <c r="TQU3223" s="132"/>
      <c r="TQV3223" s="132"/>
      <c r="TQW3223" s="132"/>
      <c r="TQX3223" s="132"/>
      <c r="TQY3223" s="132"/>
      <c r="TQZ3223" s="132"/>
      <c r="TRA3223" s="132"/>
      <c r="TRB3223" s="132"/>
      <c r="TRC3223" s="132"/>
      <c r="TRD3223" s="132"/>
      <c r="TRE3223" s="132"/>
      <c r="TRF3223" s="132"/>
      <c r="TRG3223" s="132"/>
      <c r="TRH3223" s="132"/>
      <c r="TRI3223" s="132"/>
      <c r="TRJ3223" s="132"/>
      <c r="TRK3223" s="132"/>
      <c r="TRL3223" s="132"/>
      <c r="TRM3223" s="132"/>
      <c r="TRN3223" s="132"/>
      <c r="TRO3223" s="132"/>
      <c r="TRP3223" s="132"/>
      <c r="TRQ3223" s="132"/>
      <c r="TRR3223" s="132"/>
      <c r="TRS3223" s="132"/>
      <c r="TRT3223" s="132"/>
      <c r="TRU3223" s="132"/>
      <c r="TRV3223" s="132"/>
      <c r="TRW3223" s="132"/>
      <c r="TRX3223" s="132"/>
      <c r="TRY3223" s="132"/>
      <c r="TRZ3223" s="132"/>
      <c r="TSA3223" s="132"/>
      <c r="TSB3223" s="132"/>
      <c r="TSC3223" s="132"/>
      <c r="TSD3223" s="132"/>
      <c r="TSE3223" s="132"/>
      <c r="TSF3223" s="132"/>
      <c r="TSG3223" s="132"/>
      <c r="TSH3223" s="132"/>
      <c r="TSI3223" s="132"/>
      <c r="TSJ3223" s="132"/>
      <c r="TSK3223" s="132"/>
      <c r="TSL3223" s="132"/>
      <c r="TSM3223" s="132"/>
      <c r="TSN3223" s="132"/>
      <c r="TSO3223" s="132"/>
      <c r="TSP3223" s="132"/>
      <c r="TSQ3223" s="132"/>
      <c r="TSR3223" s="132"/>
      <c r="TSS3223" s="132"/>
      <c r="TST3223" s="132"/>
      <c r="TSU3223" s="132"/>
      <c r="TSV3223" s="132"/>
      <c r="TSW3223" s="132"/>
      <c r="TSX3223" s="132"/>
      <c r="TSY3223" s="132"/>
      <c r="TSZ3223" s="132"/>
      <c r="TTA3223" s="132"/>
      <c r="TTB3223" s="132"/>
      <c r="TTC3223" s="132"/>
      <c r="TTD3223" s="132"/>
      <c r="TTE3223" s="132"/>
      <c r="TTF3223" s="132"/>
      <c r="TTG3223" s="132"/>
      <c r="TTH3223" s="132"/>
      <c r="TTI3223" s="132"/>
      <c r="TTJ3223" s="132"/>
      <c r="TTK3223" s="132"/>
      <c r="TTL3223" s="132"/>
      <c r="TTM3223" s="132"/>
      <c r="TTN3223" s="132"/>
      <c r="TTO3223" s="132"/>
      <c r="TTP3223" s="132"/>
      <c r="TTQ3223" s="132"/>
      <c r="TTR3223" s="132"/>
      <c r="TTS3223" s="132"/>
      <c r="TTT3223" s="132"/>
      <c r="TTU3223" s="132"/>
      <c r="TTV3223" s="132"/>
      <c r="TTW3223" s="132"/>
      <c r="TTX3223" s="132"/>
      <c r="TTY3223" s="132"/>
      <c r="TTZ3223" s="132"/>
      <c r="TUA3223" s="132"/>
      <c r="TUB3223" s="132"/>
      <c r="TUC3223" s="132"/>
      <c r="TUD3223" s="132"/>
      <c r="TUE3223" s="132"/>
      <c r="TUF3223" s="132"/>
      <c r="TUG3223" s="132"/>
      <c r="TUH3223" s="132"/>
      <c r="TUI3223" s="132"/>
      <c r="TUJ3223" s="132"/>
      <c r="TUK3223" s="132"/>
      <c r="TUL3223" s="132"/>
      <c r="TUM3223" s="132"/>
      <c r="TUN3223" s="132"/>
      <c r="TUO3223" s="132"/>
      <c r="TUP3223" s="132"/>
      <c r="TUQ3223" s="132"/>
      <c r="TUR3223" s="132"/>
      <c r="TUS3223" s="132"/>
      <c r="TUT3223" s="132"/>
      <c r="TUU3223" s="132"/>
      <c r="TUV3223" s="132"/>
      <c r="TUW3223" s="132"/>
      <c r="TUX3223" s="132"/>
      <c r="TUY3223" s="132"/>
      <c r="TUZ3223" s="132"/>
      <c r="TVA3223" s="132"/>
      <c r="TVB3223" s="132"/>
      <c r="TVC3223" s="132"/>
      <c r="TVD3223" s="132"/>
      <c r="TVE3223" s="132"/>
      <c r="TVF3223" s="132"/>
      <c r="TVG3223" s="132"/>
      <c r="TVH3223" s="132"/>
      <c r="TVI3223" s="132"/>
      <c r="TVJ3223" s="132"/>
      <c r="TVK3223" s="132"/>
      <c r="TVL3223" s="132"/>
      <c r="TVM3223" s="132"/>
      <c r="TVN3223" s="132"/>
      <c r="TVO3223" s="132"/>
      <c r="TVP3223" s="132"/>
      <c r="TVQ3223" s="132"/>
      <c r="TVR3223" s="132"/>
      <c r="TVS3223" s="132"/>
      <c r="TVT3223" s="132"/>
      <c r="TVU3223" s="132"/>
      <c r="TVV3223" s="132"/>
      <c r="TVW3223" s="132"/>
      <c r="TVX3223" s="132"/>
      <c r="TVY3223" s="132"/>
      <c r="TVZ3223" s="132"/>
      <c r="TWA3223" s="132"/>
      <c r="TWB3223" s="132"/>
      <c r="TWC3223" s="132"/>
      <c r="TWD3223" s="132"/>
      <c r="TWE3223" s="132"/>
      <c r="TWF3223" s="132"/>
      <c r="TWG3223" s="132"/>
      <c r="TWH3223" s="132"/>
      <c r="TWI3223" s="132"/>
      <c r="TWJ3223" s="132"/>
      <c r="TWK3223" s="132"/>
      <c r="TWL3223" s="132"/>
      <c r="TWM3223" s="132"/>
      <c r="TWN3223" s="132"/>
      <c r="TWO3223" s="132"/>
      <c r="TWP3223" s="132"/>
      <c r="TWQ3223" s="132"/>
      <c r="TWR3223" s="132"/>
      <c r="TWS3223" s="132"/>
      <c r="TWT3223" s="132"/>
      <c r="TWU3223" s="132"/>
      <c r="TWV3223" s="132"/>
      <c r="TWW3223" s="132"/>
      <c r="TWX3223" s="132"/>
      <c r="TWY3223" s="132"/>
      <c r="TWZ3223" s="132"/>
      <c r="TXA3223" s="132"/>
      <c r="TXB3223" s="132"/>
      <c r="TXC3223" s="132"/>
      <c r="TXD3223" s="132"/>
      <c r="TXE3223" s="132"/>
      <c r="TXF3223" s="132"/>
      <c r="TXG3223" s="132"/>
      <c r="TXH3223" s="132"/>
      <c r="TXI3223" s="132"/>
      <c r="TXJ3223" s="132"/>
      <c r="TXK3223" s="132"/>
      <c r="TXL3223" s="132"/>
      <c r="TXM3223" s="132"/>
      <c r="TXN3223" s="132"/>
      <c r="TXO3223" s="132"/>
      <c r="TXP3223" s="132"/>
      <c r="TXQ3223" s="132"/>
      <c r="TXR3223" s="132"/>
      <c r="TXS3223" s="132"/>
      <c r="TXT3223" s="132"/>
      <c r="TXU3223" s="132"/>
      <c r="TXV3223" s="132"/>
      <c r="TXW3223" s="132"/>
      <c r="TXX3223" s="132"/>
      <c r="TXY3223" s="132"/>
      <c r="TXZ3223" s="132"/>
      <c r="TYA3223" s="132"/>
      <c r="TYB3223" s="132"/>
      <c r="TYC3223" s="132"/>
      <c r="TYD3223" s="132"/>
      <c r="TYE3223" s="132"/>
      <c r="TYF3223" s="132"/>
      <c r="TYG3223" s="132"/>
      <c r="TYH3223" s="132"/>
      <c r="TYI3223" s="132"/>
      <c r="TYJ3223" s="132"/>
      <c r="TYK3223" s="132"/>
      <c r="TYL3223" s="132"/>
      <c r="TYM3223" s="132"/>
      <c r="TYN3223" s="132"/>
      <c r="TYO3223" s="132"/>
      <c r="TYP3223" s="132"/>
      <c r="TYQ3223" s="132"/>
      <c r="TYR3223" s="132"/>
      <c r="TYS3223" s="132"/>
      <c r="TYT3223" s="132"/>
      <c r="TYU3223" s="132"/>
      <c r="TYV3223" s="132"/>
      <c r="TYW3223" s="132"/>
      <c r="TYX3223" s="132"/>
      <c r="TYY3223" s="132"/>
      <c r="TYZ3223" s="132"/>
      <c r="TZA3223" s="132"/>
      <c r="TZB3223" s="132"/>
      <c r="TZC3223" s="132"/>
      <c r="TZD3223" s="132"/>
      <c r="TZE3223" s="132"/>
      <c r="TZF3223" s="132"/>
      <c r="TZG3223" s="132"/>
      <c r="TZH3223" s="132"/>
      <c r="TZI3223" s="132"/>
      <c r="TZJ3223" s="132"/>
      <c r="TZK3223" s="132"/>
      <c r="TZL3223" s="132"/>
      <c r="TZM3223" s="132"/>
      <c r="TZN3223" s="132"/>
      <c r="TZO3223" s="132"/>
      <c r="TZP3223" s="132"/>
      <c r="TZQ3223" s="132"/>
      <c r="TZR3223" s="132"/>
      <c r="TZS3223" s="132"/>
      <c r="TZT3223" s="132"/>
      <c r="TZU3223" s="132"/>
      <c r="TZV3223" s="132"/>
      <c r="TZW3223" s="132"/>
      <c r="TZX3223" s="132"/>
      <c r="TZY3223" s="132"/>
      <c r="TZZ3223" s="132"/>
      <c r="UAA3223" s="132"/>
      <c r="UAB3223" s="132"/>
      <c r="UAC3223" s="132"/>
      <c r="UAD3223" s="132"/>
      <c r="UAE3223" s="132"/>
      <c r="UAF3223" s="132"/>
      <c r="UAG3223" s="132"/>
      <c r="UAH3223" s="132"/>
      <c r="UAI3223" s="132"/>
      <c r="UAJ3223" s="132"/>
      <c r="UAK3223" s="132"/>
      <c r="UAL3223" s="132"/>
      <c r="UAM3223" s="132"/>
      <c r="UAN3223" s="132"/>
      <c r="UAO3223" s="132"/>
      <c r="UAP3223" s="132"/>
      <c r="UAQ3223" s="132"/>
      <c r="UAR3223" s="132"/>
      <c r="UAS3223" s="132"/>
      <c r="UAT3223" s="132"/>
      <c r="UAU3223" s="132"/>
      <c r="UAV3223" s="132"/>
      <c r="UAW3223" s="132"/>
      <c r="UAX3223" s="132"/>
      <c r="UAY3223" s="132"/>
      <c r="UAZ3223" s="132"/>
      <c r="UBA3223" s="132"/>
      <c r="UBB3223" s="132"/>
      <c r="UBC3223" s="132"/>
      <c r="UBD3223" s="132"/>
      <c r="UBE3223" s="132"/>
      <c r="UBF3223" s="132"/>
      <c r="UBG3223" s="132"/>
      <c r="UBH3223" s="132"/>
      <c r="UBI3223" s="132"/>
      <c r="UBJ3223" s="132"/>
      <c r="UBK3223" s="132"/>
      <c r="UBL3223" s="132"/>
      <c r="UBM3223" s="132"/>
      <c r="UBN3223" s="132"/>
      <c r="UBO3223" s="132"/>
      <c r="UBP3223" s="132"/>
      <c r="UBQ3223" s="132"/>
      <c r="UBR3223" s="132"/>
      <c r="UBS3223" s="132"/>
      <c r="UBT3223" s="132"/>
      <c r="UBU3223" s="132"/>
      <c r="UBV3223" s="132"/>
      <c r="UBW3223" s="132"/>
      <c r="UBX3223" s="132"/>
      <c r="UBY3223" s="132"/>
      <c r="UBZ3223" s="132"/>
      <c r="UCA3223" s="132"/>
      <c r="UCB3223" s="132"/>
      <c r="UCC3223" s="132"/>
      <c r="UCD3223" s="132"/>
      <c r="UCE3223" s="132"/>
      <c r="UCF3223" s="132"/>
      <c r="UCG3223" s="132"/>
      <c r="UCH3223" s="132"/>
      <c r="UCI3223" s="132"/>
      <c r="UCJ3223" s="132"/>
      <c r="UCK3223" s="132"/>
      <c r="UCL3223" s="132"/>
      <c r="UCM3223" s="132"/>
      <c r="UCN3223" s="132"/>
      <c r="UCO3223" s="132"/>
      <c r="UCP3223" s="132"/>
      <c r="UCQ3223" s="132"/>
      <c r="UCR3223" s="132"/>
      <c r="UCS3223" s="132"/>
      <c r="UCT3223" s="132"/>
      <c r="UCU3223" s="132"/>
      <c r="UCV3223" s="132"/>
      <c r="UCW3223" s="132"/>
      <c r="UCX3223" s="132"/>
      <c r="UCY3223" s="132"/>
      <c r="UCZ3223" s="132"/>
      <c r="UDA3223" s="132"/>
      <c r="UDB3223" s="132"/>
      <c r="UDC3223" s="132"/>
      <c r="UDD3223" s="132"/>
      <c r="UDE3223" s="132"/>
      <c r="UDF3223" s="132"/>
      <c r="UDG3223" s="132"/>
      <c r="UDH3223" s="132"/>
      <c r="UDI3223" s="132"/>
      <c r="UDJ3223" s="132"/>
      <c r="UDK3223" s="132"/>
      <c r="UDL3223" s="132"/>
      <c r="UDM3223" s="132"/>
      <c r="UDN3223" s="132"/>
      <c r="UDO3223" s="132"/>
      <c r="UDP3223" s="132"/>
      <c r="UDQ3223" s="132"/>
      <c r="UDR3223" s="132"/>
      <c r="UDS3223" s="132"/>
      <c r="UDT3223" s="132"/>
      <c r="UDU3223" s="132"/>
      <c r="UDV3223" s="132"/>
      <c r="UDW3223" s="132"/>
      <c r="UDX3223" s="132"/>
      <c r="UDY3223" s="132"/>
      <c r="UDZ3223" s="132"/>
      <c r="UEA3223" s="132"/>
      <c r="UEB3223" s="132"/>
      <c r="UEC3223" s="132"/>
      <c r="UED3223" s="132"/>
      <c r="UEE3223" s="132"/>
      <c r="UEF3223" s="132"/>
      <c r="UEG3223" s="132"/>
      <c r="UEH3223" s="132"/>
      <c r="UEI3223" s="132"/>
      <c r="UEJ3223" s="132"/>
      <c r="UEK3223" s="132"/>
      <c r="UEL3223" s="132"/>
      <c r="UEM3223" s="132"/>
      <c r="UEN3223" s="132"/>
      <c r="UEO3223" s="132"/>
      <c r="UEP3223" s="132"/>
      <c r="UEQ3223" s="132"/>
      <c r="UER3223" s="132"/>
      <c r="UES3223" s="132"/>
      <c r="UET3223" s="132"/>
      <c r="UEU3223" s="132"/>
      <c r="UEV3223" s="132"/>
      <c r="UEW3223" s="132"/>
      <c r="UEX3223" s="132"/>
      <c r="UEY3223" s="132"/>
      <c r="UEZ3223" s="132"/>
      <c r="UFA3223" s="132"/>
      <c r="UFB3223" s="132"/>
      <c r="UFC3223" s="132"/>
      <c r="UFD3223" s="132"/>
      <c r="UFE3223" s="132"/>
      <c r="UFF3223" s="132"/>
      <c r="UFG3223" s="132"/>
      <c r="UFH3223" s="132"/>
      <c r="UFI3223" s="132"/>
      <c r="UFJ3223" s="132"/>
      <c r="UFK3223" s="132"/>
      <c r="UFL3223" s="132"/>
      <c r="UFM3223" s="132"/>
      <c r="UFN3223" s="132"/>
      <c r="UFO3223" s="132"/>
      <c r="UFP3223" s="132"/>
      <c r="UFQ3223" s="132"/>
      <c r="UFR3223" s="132"/>
      <c r="UFS3223" s="132"/>
      <c r="UFT3223" s="132"/>
      <c r="UFU3223" s="132"/>
      <c r="UFV3223" s="132"/>
      <c r="UFW3223" s="132"/>
      <c r="UFX3223" s="132"/>
      <c r="UFY3223" s="132"/>
      <c r="UFZ3223" s="132"/>
      <c r="UGA3223" s="132"/>
      <c r="UGB3223" s="132"/>
      <c r="UGC3223" s="132"/>
      <c r="UGD3223" s="132"/>
      <c r="UGE3223" s="132"/>
      <c r="UGF3223" s="132"/>
      <c r="UGG3223" s="132"/>
      <c r="UGH3223" s="132"/>
      <c r="UGI3223" s="132"/>
      <c r="UGJ3223" s="132"/>
      <c r="UGK3223" s="132"/>
      <c r="UGL3223" s="132"/>
      <c r="UGM3223" s="132"/>
      <c r="UGN3223" s="132"/>
      <c r="UGO3223" s="132"/>
      <c r="UGP3223" s="132"/>
      <c r="UGQ3223" s="132"/>
      <c r="UGR3223" s="132"/>
      <c r="UGS3223" s="132"/>
      <c r="UGT3223" s="132"/>
      <c r="UGU3223" s="132"/>
      <c r="UGV3223" s="132"/>
      <c r="UGW3223" s="132"/>
      <c r="UGX3223" s="132"/>
      <c r="UGY3223" s="132"/>
      <c r="UGZ3223" s="132"/>
      <c r="UHA3223" s="132"/>
      <c r="UHB3223" s="132"/>
      <c r="UHC3223" s="132"/>
      <c r="UHD3223" s="132"/>
      <c r="UHE3223" s="132"/>
      <c r="UHF3223" s="132"/>
      <c r="UHG3223" s="132"/>
      <c r="UHH3223" s="132"/>
      <c r="UHI3223" s="132"/>
      <c r="UHJ3223" s="132"/>
      <c r="UHK3223" s="132"/>
      <c r="UHL3223" s="132"/>
      <c r="UHM3223" s="132"/>
      <c r="UHN3223" s="132"/>
      <c r="UHO3223" s="132"/>
      <c r="UHP3223" s="132"/>
      <c r="UHQ3223" s="132"/>
      <c r="UHR3223" s="132"/>
      <c r="UHS3223" s="132"/>
      <c r="UHT3223" s="132"/>
      <c r="UHU3223" s="132"/>
      <c r="UHV3223" s="132"/>
      <c r="UHW3223" s="132"/>
      <c r="UHX3223" s="132"/>
      <c r="UHY3223" s="132"/>
      <c r="UHZ3223" s="132"/>
      <c r="UIA3223" s="132"/>
      <c r="UIB3223" s="132"/>
      <c r="UIC3223" s="132"/>
      <c r="UID3223" s="132"/>
      <c r="UIE3223" s="132"/>
      <c r="UIF3223" s="132"/>
      <c r="UIG3223" s="132"/>
      <c r="UIH3223" s="132"/>
      <c r="UII3223" s="132"/>
      <c r="UIJ3223" s="132"/>
      <c r="UIK3223" s="132"/>
      <c r="UIL3223" s="132"/>
      <c r="UIM3223" s="132"/>
      <c r="UIN3223" s="132"/>
      <c r="UIO3223" s="132"/>
      <c r="UIP3223" s="132"/>
      <c r="UIQ3223" s="132"/>
      <c r="UIR3223" s="132"/>
      <c r="UIS3223" s="132"/>
      <c r="UIT3223" s="132"/>
      <c r="UIU3223" s="132"/>
      <c r="UIV3223" s="132"/>
      <c r="UIW3223" s="132"/>
      <c r="UIX3223" s="132"/>
      <c r="UIY3223" s="132"/>
      <c r="UIZ3223" s="132"/>
      <c r="UJA3223" s="132"/>
      <c r="UJB3223" s="132"/>
      <c r="UJC3223" s="132"/>
      <c r="UJD3223" s="132"/>
      <c r="UJE3223" s="132"/>
      <c r="UJF3223" s="132"/>
      <c r="UJG3223" s="132"/>
      <c r="UJH3223" s="132"/>
      <c r="UJI3223" s="132"/>
      <c r="UJJ3223" s="132"/>
      <c r="UJK3223" s="132"/>
      <c r="UJL3223" s="132"/>
      <c r="UJM3223" s="132"/>
      <c r="UJN3223" s="132"/>
      <c r="UJO3223" s="132"/>
      <c r="UJP3223" s="132"/>
      <c r="UJQ3223" s="132"/>
      <c r="UJR3223" s="132"/>
      <c r="UJS3223" s="132"/>
      <c r="UJT3223" s="132"/>
      <c r="UJU3223" s="132"/>
      <c r="UJV3223" s="132"/>
      <c r="UJW3223" s="132"/>
      <c r="UJX3223" s="132"/>
      <c r="UJY3223" s="132"/>
      <c r="UJZ3223" s="132"/>
      <c r="UKA3223" s="132"/>
      <c r="UKB3223" s="132"/>
      <c r="UKC3223" s="132"/>
      <c r="UKD3223" s="132"/>
      <c r="UKE3223" s="132"/>
      <c r="UKF3223" s="132"/>
      <c r="UKG3223" s="132"/>
      <c r="UKH3223" s="132"/>
      <c r="UKI3223" s="132"/>
      <c r="UKJ3223" s="132"/>
      <c r="UKK3223" s="132"/>
      <c r="UKL3223" s="132"/>
      <c r="UKM3223" s="132"/>
      <c r="UKN3223" s="132"/>
      <c r="UKO3223" s="132"/>
      <c r="UKP3223" s="132"/>
      <c r="UKQ3223" s="132"/>
      <c r="UKR3223" s="132"/>
      <c r="UKS3223" s="132"/>
      <c r="UKT3223" s="132"/>
      <c r="UKU3223" s="132"/>
      <c r="UKV3223" s="132"/>
      <c r="UKW3223" s="132"/>
      <c r="UKX3223" s="132"/>
      <c r="UKY3223" s="132"/>
      <c r="UKZ3223" s="132"/>
      <c r="ULA3223" s="132"/>
      <c r="ULB3223" s="132"/>
      <c r="ULC3223" s="132"/>
      <c r="ULD3223" s="132"/>
      <c r="ULE3223" s="132"/>
      <c r="ULF3223" s="132"/>
      <c r="ULG3223" s="132"/>
      <c r="ULH3223" s="132"/>
      <c r="ULI3223" s="132"/>
      <c r="ULJ3223" s="132"/>
      <c r="ULK3223" s="132"/>
      <c r="ULL3223" s="132"/>
      <c r="ULM3223" s="132"/>
      <c r="ULN3223" s="132"/>
      <c r="ULO3223" s="132"/>
      <c r="ULP3223" s="132"/>
      <c r="ULQ3223" s="132"/>
      <c r="ULR3223" s="132"/>
      <c r="ULS3223" s="132"/>
      <c r="ULT3223" s="132"/>
      <c r="ULU3223" s="132"/>
      <c r="ULV3223" s="132"/>
      <c r="ULW3223" s="132"/>
      <c r="ULX3223" s="132"/>
      <c r="ULY3223" s="132"/>
      <c r="ULZ3223" s="132"/>
      <c r="UMA3223" s="132"/>
      <c r="UMB3223" s="132"/>
      <c r="UMC3223" s="132"/>
      <c r="UMD3223" s="132"/>
      <c r="UME3223" s="132"/>
      <c r="UMF3223" s="132"/>
      <c r="UMG3223" s="132"/>
      <c r="UMH3223" s="132"/>
      <c r="UMI3223" s="132"/>
      <c r="UMJ3223" s="132"/>
      <c r="UMK3223" s="132"/>
      <c r="UML3223" s="132"/>
      <c r="UMM3223" s="132"/>
      <c r="UMN3223" s="132"/>
      <c r="UMO3223" s="132"/>
      <c r="UMP3223" s="132"/>
      <c r="UMQ3223" s="132"/>
      <c r="UMR3223" s="132"/>
      <c r="UMS3223" s="132"/>
      <c r="UMT3223" s="132"/>
      <c r="UMU3223" s="132"/>
      <c r="UMV3223" s="132"/>
      <c r="UMW3223" s="132"/>
      <c r="UMX3223" s="132"/>
      <c r="UMY3223" s="132"/>
      <c r="UMZ3223" s="132"/>
      <c r="UNA3223" s="132"/>
      <c r="UNB3223" s="132"/>
      <c r="UNC3223" s="132"/>
      <c r="UND3223" s="132"/>
      <c r="UNE3223" s="132"/>
      <c r="UNF3223" s="132"/>
      <c r="UNG3223" s="132"/>
      <c r="UNH3223" s="132"/>
      <c r="UNI3223" s="132"/>
      <c r="UNJ3223" s="132"/>
      <c r="UNK3223" s="132"/>
      <c r="UNL3223" s="132"/>
      <c r="UNM3223" s="132"/>
      <c r="UNN3223" s="132"/>
      <c r="UNO3223" s="132"/>
      <c r="UNP3223" s="132"/>
      <c r="UNQ3223" s="132"/>
      <c r="UNR3223" s="132"/>
      <c r="UNS3223" s="132"/>
      <c r="UNT3223" s="132"/>
      <c r="UNU3223" s="132"/>
      <c r="UNV3223" s="132"/>
      <c r="UNW3223" s="132"/>
      <c r="UNX3223" s="132"/>
      <c r="UNY3223" s="132"/>
      <c r="UNZ3223" s="132"/>
      <c r="UOA3223" s="132"/>
      <c r="UOB3223" s="132"/>
      <c r="UOC3223" s="132"/>
      <c r="UOD3223" s="132"/>
      <c r="UOE3223" s="132"/>
      <c r="UOF3223" s="132"/>
      <c r="UOG3223" s="132"/>
      <c r="UOH3223" s="132"/>
      <c r="UOI3223" s="132"/>
      <c r="UOJ3223" s="132"/>
      <c r="UOK3223" s="132"/>
      <c r="UOL3223" s="132"/>
      <c r="UOM3223" s="132"/>
      <c r="UON3223" s="132"/>
      <c r="UOO3223" s="132"/>
      <c r="UOP3223" s="132"/>
      <c r="UOQ3223" s="132"/>
      <c r="UOR3223" s="132"/>
      <c r="UOS3223" s="132"/>
      <c r="UOT3223" s="132"/>
      <c r="UOU3223" s="132"/>
      <c r="UOV3223" s="132"/>
      <c r="UOW3223" s="132"/>
      <c r="UOX3223" s="132"/>
      <c r="UOY3223" s="132"/>
      <c r="UOZ3223" s="132"/>
      <c r="UPA3223" s="132"/>
      <c r="UPB3223" s="132"/>
      <c r="UPC3223" s="132"/>
      <c r="UPD3223" s="132"/>
      <c r="UPE3223" s="132"/>
      <c r="UPF3223" s="132"/>
      <c r="UPG3223" s="132"/>
      <c r="UPH3223" s="132"/>
      <c r="UPI3223" s="132"/>
      <c r="UPJ3223" s="132"/>
      <c r="UPK3223" s="132"/>
      <c r="UPL3223" s="132"/>
      <c r="UPM3223" s="132"/>
      <c r="UPN3223" s="132"/>
      <c r="UPO3223" s="132"/>
      <c r="UPP3223" s="132"/>
      <c r="UPQ3223" s="132"/>
      <c r="UPR3223" s="132"/>
      <c r="UPS3223" s="132"/>
      <c r="UPT3223" s="132"/>
      <c r="UPU3223" s="132"/>
      <c r="UPV3223" s="132"/>
      <c r="UPW3223" s="132"/>
      <c r="UPX3223" s="132"/>
      <c r="UPY3223" s="132"/>
      <c r="UPZ3223" s="132"/>
      <c r="UQA3223" s="132"/>
      <c r="UQB3223" s="132"/>
      <c r="UQC3223" s="132"/>
      <c r="UQD3223" s="132"/>
      <c r="UQE3223" s="132"/>
      <c r="UQF3223" s="132"/>
      <c r="UQG3223" s="132"/>
      <c r="UQH3223" s="132"/>
      <c r="UQI3223" s="132"/>
      <c r="UQJ3223" s="132"/>
      <c r="UQK3223" s="132"/>
      <c r="UQL3223" s="132"/>
      <c r="UQM3223" s="132"/>
      <c r="UQN3223" s="132"/>
      <c r="UQO3223" s="132"/>
      <c r="UQP3223" s="132"/>
      <c r="UQQ3223" s="132"/>
      <c r="UQR3223" s="132"/>
      <c r="UQS3223" s="132"/>
      <c r="UQT3223" s="132"/>
      <c r="UQU3223" s="132"/>
      <c r="UQV3223" s="132"/>
      <c r="UQW3223" s="132"/>
      <c r="UQX3223" s="132"/>
      <c r="UQY3223" s="132"/>
      <c r="UQZ3223" s="132"/>
      <c r="URA3223" s="132"/>
      <c r="URB3223" s="132"/>
      <c r="URC3223" s="132"/>
      <c r="URD3223" s="132"/>
      <c r="URE3223" s="132"/>
      <c r="URF3223" s="132"/>
      <c r="URG3223" s="132"/>
      <c r="URH3223" s="132"/>
      <c r="URI3223" s="132"/>
      <c r="URJ3223" s="132"/>
      <c r="URK3223" s="132"/>
      <c r="URL3223" s="132"/>
      <c r="URM3223" s="132"/>
      <c r="URN3223" s="132"/>
      <c r="URO3223" s="132"/>
      <c r="URP3223" s="132"/>
      <c r="URQ3223" s="132"/>
      <c r="URR3223" s="132"/>
      <c r="URS3223" s="132"/>
      <c r="URT3223" s="132"/>
      <c r="URU3223" s="132"/>
      <c r="URV3223" s="132"/>
      <c r="URW3223" s="132"/>
      <c r="URX3223" s="132"/>
      <c r="URY3223" s="132"/>
      <c r="URZ3223" s="132"/>
      <c r="USA3223" s="132"/>
      <c r="USB3223" s="132"/>
      <c r="USC3223" s="132"/>
      <c r="USD3223" s="132"/>
      <c r="USE3223" s="132"/>
      <c r="USF3223" s="132"/>
      <c r="USG3223" s="132"/>
      <c r="USH3223" s="132"/>
      <c r="USI3223" s="132"/>
      <c r="USJ3223" s="132"/>
      <c r="USK3223" s="132"/>
      <c r="USL3223" s="132"/>
      <c r="USM3223" s="132"/>
      <c r="USN3223" s="132"/>
      <c r="USO3223" s="132"/>
      <c r="USP3223" s="132"/>
      <c r="USQ3223" s="132"/>
      <c r="USR3223" s="132"/>
      <c r="USS3223" s="132"/>
      <c r="UST3223" s="132"/>
      <c r="USU3223" s="132"/>
      <c r="USV3223" s="132"/>
      <c r="USW3223" s="132"/>
      <c r="USX3223" s="132"/>
      <c r="USY3223" s="132"/>
      <c r="USZ3223" s="132"/>
      <c r="UTA3223" s="132"/>
      <c r="UTB3223" s="132"/>
      <c r="UTC3223" s="132"/>
      <c r="UTD3223" s="132"/>
      <c r="UTE3223" s="132"/>
      <c r="UTF3223" s="132"/>
      <c r="UTG3223" s="132"/>
      <c r="UTH3223" s="132"/>
      <c r="UTI3223" s="132"/>
      <c r="UTJ3223" s="132"/>
      <c r="UTK3223" s="132"/>
      <c r="UTL3223" s="132"/>
      <c r="UTM3223" s="132"/>
      <c r="UTN3223" s="132"/>
      <c r="UTO3223" s="132"/>
      <c r="UTP3223" s="132"/>
      <c r="UTQ3223" s="132"/>
      <c r="UTR3223" s="132"/>
      <c r="UTS3223" s="132"/>
      <c r="UTT3223" s="132"/>
      <c r="UTU3223" s="132"/>
      <c r="UTV3223" s="132"/>
      <c r="UTW3223" s="132"/>
      <c r="UTX3223" s="132"/>
      <c r="UTY3223" s="132"/>
      <c r="UTZ3223" s="132"/>
      <c r="UUA3223" s="132"/>
      <c r="UUB3223" s="132"/>
      <c r="UUC3223" s="132"/>
      <c r="UUD3223" s="132"/>
      <c r="UUE3223" s="132"/>
      <c r="UUF3223" s="132"/>
      <c r="UUG3223" s="132"/>
      <c r="UUH3223" s="132"/>
      <c r="UUI3223" s="132"/>
      <c r="UUJ3223" s="132"/>
      <c r="UUK3223" s="132"/>
      <c r="UUL3223" s="132"/>
      <c r="UUM3223" s="132"/>
      <c r="UUN3223" s="132"/>
      <c r="UUO3223" s="132"/>
      <c r="UUP3223" s="132"/>
      <c r="UUQ3223" s="132"/>
      <c r="UUR3223" s="132"/>
      <c r="UUS3223" s="132"/>
      <c r="UUT3223" s="132"/>
      <c r="UUU3223" s="132"/>
      <c r="UUV3223" s="132"/>
      <c r="UUW3223" s="132"/>
      <c r="UUX3223" s="132"/>
      <c r="UUY3223" s="132"/>
      <c r="UUZ3223" s="132"/>
      <c r="UVA3223" s="132"/>
      <c r="UVB3223" s="132"/>
      <c r="UVC3223" s="132"/>
      <c r="UVD3223" s="132"/>
      <c r="UVE3223" s="132"/>
      <c r="UVF3223" s="132"/>
      <c r="UVG3223" s="132"/>
      <c r="UVH3223" s="132"/>
      <c r="UVI3223" s="132"/>
      <c r="UVJ3223" s="132"/>
      <c r="UVK3223" s="132"/>
      <c r="UVL3223" s="132"/>
      <c r="UVM3223" s="132"/>
      <c r="UVN3223" s="132"/>
      <c r="UVO3223" s="132"/>
      <c r="UVP3223" s="132"/>
      <c r="UVQ3223" s="132"/>
      <c r="UVR3223" s="132"/>
      <c r="UVS3223" s="132"/>
      <c r="UVT3223" s="132"/>
      <c r="UVU3223" s="132"/>
      <c r="UVV3223" s="132"/>
      <c r="UVW3223" s="132"/>
      <c r="UVX3223" s="132"/>
      <c r="UVY3223" s="132"/>
      <c r="UVZ3223" s="132"/>
      <c r="UWA3223" s="132"/>
      <c r="UWB3223" s="132"/>
      <c r="UWC3223" s="132"/>
      <c r="UWD3223" s="132"/>
      <c r="UWE3223" s="132"/>
      <c r="UWF3223" s="132"/>
      <c r="UWG3223" s="132"/>
      <c r="UWH3223" s="132"/>
      <c r="UWI3223" s="132"/>
      <c r="UWJ3223" s="132"/>
      <c r="UWK3223" s="132"/>
      <c r="UWL3223" s="132"/>
      <c r="UWM3223" s="132"/>
      <c r="UWN3223" s="132"/>
      <c r="UWO3223" s="132"/>
      <c r="UWP3223" s="132"/>
      <c r="UWQ3223" s="132"/>
      <c r="UWR3223" s="132"/>
      <c r="UWS3223" s="132"/>
      <c r="UWT3223" s="132"/>
      <c r="UWU3223" s="132"/>
      <c r="UWV3223" s="132"/>
      <c r="UWW3223" s="132"/>
      <c r="UWX3223" s="132"/>
      <c r="UWY3223" s="132"/>
      <c r="UWZ3223" s="132"/>
      <c r="UXA3223" s="132"/>
      <c r="UXB3223" s="132"/>
      <c r="UXC3223" s="132"/>
      <c r="UXD3223" s="132"/>
      <c r="UXE3223" s="132"/>
      <c r="UXF3223" s="132"/>
      <c r="UXG3223" s="132"/>
      <c r="UXH3223" s="132"/>
      <c r="UXI3223" s="132"/>
      <c r="UXJ3223" s="132"/>
      <c r="UXK3223" s="132"/>
      <c r="UXL3223" s="132"/>
      <c r="UXM3223" s="132"/>
      <c r="UXN3223" s="132"/>
      <c r="UXO3223" s="132"/>
      <c r="UXP3223" s="132"/>
      <c r="UXQ3223" s="132"/>
      <c r="UXR3223" s="132"/>
      <c r="UXS3223" s="132"/>
      <c r="UXT3223" s="132"/>
      <c r="UXU3223" s="132"/>
      <c r="UXV3223" s="132"/>
      <c r="UXW3223" s="132"/>
      <c r="UXX3223" s="132"/>
      <c r="UXY3223" s="132"/>
      <c r="UXZ3223" s="132"/>
      <c r="UYA3223" s="132"/>
      <c r="UYB3223" s="132"/>
      <c r="UYC3223" s="132"/>
      <c r="UYD3223" s="132"/>
      <c r="UYE3223" s="132"/>
      <c r="UYF3223" s="132"/>
      <c r="UYG3223" s="132"/>
      <c r="UYH3223" s="132"/>
      <c r="UYI3223" s="132"/>
      <c r="UYJ3223" s="132"/>
      <c r="UYK3223" s="132"/>
      <c r="UYL3223" s="132"/>
      <c r="UYM3223" s="132"/>
      <c r="UYN3223" s="132"/>
      <c r="UYO3223" s="132"/>
      <c r="UYP3223" s="132"/>
      <c r="UYQ3223" s="132"/>
      <c r="UYR3223" s="132"/>
      <c r="UYS3223" s="132"/>
      <c r="UYT3223" s="132"/>
      <c r="UYU3223" s="132"/>
      <c r="UYV3223" s="132"/>
      <c r="UYW3223" s="132"/>
      <c r="UYX3223" s="132"/>
      <c r="UYY3223" s="132"/>
      <c r="UYZ3223" s="132"/>
      <c r="UZA3223" s="132"/>
      <c r="UZB3223" s="132"/>
      <c r="UZC3223" s="132"/>
      <c r="UZD3223" s="132"/>
      <c r="UZE3223" s="132"/>
      <c r="UZF3223" s="132"/>
      <c r="UZG3223" s="132"/>
      <c r="UZH3223" s="132"/>
      <c r="UZI3223" s="132"/>
      <c r="UZJ3223" s="132"/>
      <c r="UZK3223" s="132"/>
      <c r="UZL3223" s="132"/>
      <c r="UZM3223" s="132"/>
      <c r="UZN3223" s="132"/>
      <c r="UZO3223" s="132"/>
      <c r="UZP3223" s="132"/>
      <c r="UZQ3223" s="132"/>
      <c r="UZR3223" s="132"/>
      <c r="UZS3223" s="132"/>
      <c r="UZT3223" s="132"/>
      <c r="UZU3223" s="132"/>
      <c r="UZV3223" s="132"/>
      <c r="UZW3223" s="132"/>
      <c r="UZX3223" s="132"/>
      <c r="UZY3223" s="132"/>
      <c r="UZZ3223" s="132"/>
      <c r="VAA3223" s="132"/>
      <c r="VAB3223" s="132"/>
      <c r="VAC3223" s="132"/>
      <c r="VAD3223" s="132"/>
      <c r="VAE3223" s="132"/>
      <c r="VAF3223" s="132"/>
      <c r="VAG3223" s="132"/>
      <c r="VAH3223" s="132"/>
      <c r="VAI3223" s="132"/>
      <c r="VAJ3223" s="132"/>
      <c r="VAK3223" s="132"/>
      <c r="VAL3223" s="132"/>
      <c r="VAM3223" s="132"/>
      <c r="VAN3223" s="132"/>
      <c r="VAO3223" s="132"/>
      <c r="VAP3223" s="132"/>
      <c r="VAQ3223" s="132"/>
      <c r="VAR3223" s="132"/>
      <c r="VAS3223" s="132"/>
      <c r="VAT3223" s="132"/>
      <c r="VAU3223" s="132"/>
      <c r="VAV3223" s="132"/>
      <c r="VAW3223" s="132"/>
      <c r="VAX3223" s="132"/>
      <c r="VAY3223" s="132"/>
      <c r="VAZ3223" s="132"/>
      <c r="VBA3223" s="132"/>
      <c r="VBB3223" s="132"/>
      <c r="VBC3223" s="132"/>
      <c r="VBD3223" s="132"/>
      <c r="VBE3223" s="132"/>
      <c r="VBF3223" s="132"/>
      <c r="VBG3223" s="132"/>
      <c r="VBH3223" s="132"/>
      <c r="VBI3223" s="132"/>
      <c r="VBJ3223" s="132"/>
      <c r="VBK3223" s="132"/>
      <c r="VBL3223" s="132"/>
      <c r="VBM3223" s="132"/>
      <c r="VBN3223" s="132"/>
      <c r="VBO3223" s="132"/>
      <c r="VBP3223" s="132"/>
      <c r="VBQ3223" s="132"/>
      <c r="VBR3223" s="132"/>
      <c r="VBS3223" s="132"/>
      <c r="VBT3223" s="132"/>
      <c r="VBU3223" s="132"/>
      <c r="VBV3223" s="132"/>
      <c r="VBW3223" s="132"/>
      <c r="VBX3223" s="132"/>
      <c r="VBY3223" s="132"/>
      <c r="VBZ3223" s="132"/>
      <c r="VCA3223" s="132"/>
      <c r="VCB3223" s="132"/>
      <c r="VCC3223" s="132"/>
      <c r="VCD3223" s="132"/>
      <c r="VCE3223" s="132"/>
      <c r="VCF3223" s="132"/>
      <c r="VCG3223" s="132"/>
      <c r="VCH3223" s="132"/>
      <c r="VCI3223" s="132"/>
      <c r="VCJ3223" s="132"/>
      <c r="VCK3223" s="132"/>
      <c r="VCL3223" s="132"/>
      <c r="VCM3223" s="132"/>
      <c r="VCN3223" s="132"/>
      <c r="VCO3223" s="132"/>
      <c r="VCP3223" s="132"/>
      <c r="VCQ3223" s="132"/>
      <c r="VCR3223" s="132"/>
      <c r="VCS3223" s="132"/>
      <c r="VCT3223" s="132"/>
      <c r="VCU3223" s="132"/>
      <c r="VCV3223" s="132"/>
      <c r="VCW3223" s="132"/>
      <c r="VCX3223" s="132"/>
      <c r="VCY3223" s="132"/>
      <c r="VCZ3223" s="132"/>
      <c r="VDA3223" s="132"/>
      <c r="VDB3223" s="132"/>
      <c r="VDC3223" s="132"/>
      <c r="VDD3223" s="132"/>
      <c r="VDE3223" s="132"/>
      <c r="VDF3223" s="132"/>
      <c r="VDG3223" s="132"/>
      <c r="VDH3223" s="132"/>
      <c r="VDI3223" s="132"/>
      <c r="VDJ3223" s="132"/>
      <c r="VDK3223" s="132"/>
      <c r="VDL3223" s="132"/>
      <c r="VDM3223" s="132"/>
      <c r="VDN3223" s="132"/>
      <c r="VDO3223" s="132"/>
      <c r="VDP3223" s="132"/>
      <c r="VDQ3223" s="132"/>
      <c r="VDR3223" s="132"/>
      <c r="VDS3223" s="132"/>
      <c r="VDT3223" s="132"/>
      <c r="VDU3223" s="132"/>
      <c r="VDV3223" s="132"/>
      <c r="VDW3223" s="132"/>
      <c r="VDX3223" s="132"/>
      <c r="VDY3223" s="132"/>
      <c r="VDZ3223" s="132"/>
      <c r="VEA3223" s="132"/>
      <c r="VEB3223" s="132"/>
      <c r="VEC3223" s="132"/>
      <c r="VED3223" s="132"/>
      <c r="VEE3223" s="132"/>
      <c r="VEF3223" s="132"/>
      <c r="VEG3223" s="132"/>
      <c r="VEH3223" s="132"/>
      <c r="VEI3223" s="132"/>
      <c r="VEJ3223" s="132"/>
      <c r="VEK3223" s="132"/>
      <c r="VEL3223" s="132"/>
      <c r="VEM3223" s="132"/>
      <c r="VEN3223" s="132"/>
      <c r="VEO3223" s="132"/>
      <c r="VEP3223" s="132"/>
      <c r="VEQ3223" s="132"/>
      <c r="VER3223" s="132"/>
      <c r="VES3223" s="132"/>
      <c r="VET3223" s="132"/>
      <c r="VEU3223" s="132"/>
      <c r="VEV3223" s="132"/>
      <c r="VEW3223" s="132"/>
      <c r="VEX3223" s="132"/>
      <c r="VEY3223" s="132"/>
      <c r="VEZ3223" s="132"/>
      <c r="VFA3223" s="132"/>
      <c r="VFB3223" s="132"/>
      <c r="VFC3223" s="132"/>
      <c r="VFD3223" s="132"/>
      <c r="VFE3223" s="132"/>
      <c r="VFF3223" s="132"/>
      <c r="VFG3223" s="132"/>
      <c r="VFH3223" s="132"/>
      <c r="VFI3223" s="132"/>
      <c r="VFJ3223" s="132"/>
      <c r="VFK3223" s="132"/>
      <c r="VFL3223" s="132"/>
      <c r="VFM3223" s="132"/>
      <c r="VFN3223" s="132"/>
      <c r="VFO3223" s="132"/>
      <c r="VFP3223" s="132"/>
      <c r="VFQ3223" s="132"/>
      <c r="VFR3223" s="132"/>
      <c r="VFS3223" s="132"/>
      <c r="VFT3223" s="132"/>
      <c r="VFU3223" s="132"/>
      <c r="VFV3223" s="132"/>
      <c r="VFW3223" s="132"/>
      <c r="VFX3223" s="132"/>
      <c r="VFY3223" s="132"/>
      <c r="VFZ3223" s="132"/>
      <c r="VGA3223" s="132"/>
      <c r="VGB3223" s="132"/>
      <c r="VGC3223" s="132"/>
      <c r="VGD3223" s="132"/>
      <c r="VGE3223" s="132"/>
      <c r="VGF3223" s="132"/>
      <c r="VGG3223" s="132"/>
      <c r="VGH3223" s="132"/>
      <c r="VGI3223" s="132"/>
      <c r="VGJ3223" s="132"/>
      <c r="VGK3223" s="132"/>
      <c r="VGL3223" s="132"/>
      <c r="VGM3223" s="132"/>
      <c r="VGN3223" s="132"/>
      <c r="VGO3223" s="132"/>
      <c r="VGP3223" s="132"/>
      <c r="VGQ3223" s="132"/>
      <c r="VGR3223" s="132"/>
      <c r="VGS3223" s="132"/>
      <c r="VGT3223" s="132"/>
      <c r="VGU3223" s="132"/>
      <c r="VGV3223" s="132"/>
      <c r="VGW3223" s="132"/>
      <c r="VGX3223" s="132"/>
      <c r="VGY3223" s="132"/>
      <c r="VGZ3223" s="132"/>
      <c r="VHA3223" s="132"/>
      <c r="VHB3223" s="132"/>
      <c r="VHC3223" s="132"/>
      <c r="VHD3223" s="132"/>
      <c r="VHE3223" s="132"/>
      <c r="VHF3223" s="132"/>
      <c r="VHG3223" s="132"/>
      <c r="VHH3223" s="132"/>
      <c r="VHI3223" s="132"/>
      <c r="VHJ3223" s="132"/>
      <c r="VHK3223" s="132"/>
      <c r="VHL3223" s="132"/>
      <c r="VHM3223" s="132"/>
      <c r="VHN3223" s="132"/>
      <c r="VHO3223" s="132"/>
      <c r="VHP3223" s="132"/>
      <c r="VHQ3223" s="132"/>
      <c r="VHR3223" s="132"/>
      <c r="VHS3223" s="132"/>
      <c r="VHT3223" s="132"/>
      <c r="VHU3223" s="132"/>
      <c r="VHV3223" s="132"/>
      <c r="VHW3223" s="132"/>
      <c r="VHX3223" s="132"/>
      <c r="VHY3223" s="132"/>
      <c r="VHZ3223" s="132"/>
      <c r="VIA3223" s="132"/>
      <c r="VIB3223" s="132"/>
      <c r="VIC3223" s="132"/>
      <c r="VID3223" s="132"/>
      <c r="VIE3223" s="132"/>
      <c r="VIF3223" s="132"/>
      <c r="VIG3223" s="132"/>
      <c r="VIH3223" s="132"/>
      <c r="VII3223" s="132"/>
      <c r="VIJ3223" s="132"/>
      <c r="VIK3223" s="132"/>
      <c r="VIL3223" s="132"/>
      <c r="VIM3223" s="132"/>
      <c r="VIN3223" s="132"/>
      <c r="VIO3223" s="132"/>
      <c r="VIP3223" s="132"/>
      <c r="VIQ3223" s="132"/>
      <c r="VIR3223" s="132"/>
      <c r="VIS3223" s="132"/>
      <c r="VIT3223" s="132"/>
      <c r="VIU3223" s="132"/>
      <c r="VIV3223" s="132"/>
      <c r="VIW3223" s="132"/>
      <c r="VIX3223" s="132"/>
      <c r="VIY3223" s="132"/>
      <c r="VIZ3223" s="132"/>
      <c r="VJA3223" s="132"/>
      <c r="VJB3223" s="132"/>
      <c r="VJC3223" s="132"/>
      <c r="VJD3223" s="132"/>
      <c r="VJE3223" s="132"/>
      <c r="VJF3223" s="132"/>
      <c r="VJG3223" s="132"/>
      <c r="VJH3223" s="132"/>
      <c r="VJI3223" s="132"/>
      <c r="VJJ3223" s="132"/>
      <c r="VJK3223" s="132"/>
      <c r="VJL3223" s="132"/>
      <c r="VJM3223" s="132"/>
      <c r="VJN3223" s="132"/>
      <c r="VJO3223" s="132"/>
      <c r="VJP3223" s="132"/>
      <c r="VJQ3223" s="132"/>
      <c r="VJR3223" s="132"/>
      <c r="VJS3223" s="132"/>
      <c r="VJT3223" s="132"/>
      <c r="VJU3223" s="132"/>
      <c r="VJV3223" s="132"/>
      <c r="VJW3223" s="132"/>
      <c r="VJX3223" s="132"/>
      <c r="VJY3223" s="132"/>
      <c r="VJZ3223" s="132"/>
      <c r="VKA3223" s="132"/>
      <c r="VKB3223" s="132"/>
      <c r="VKC3223" s="132"/>
      <c r="VKD3223" s="132"/>
      <c r="VKE3223" s="132"/>
      <c r="VKF3223" s="132"/>
      <c r="VKG3223" s="132"/>
      <c r="VKH3223" s="132"/>
      <c r="VKI3223" s="132"/>
      <c r="VKJ3223" s="132"/>
      <c r="VKK3223" s="132"/>
      <c r="VKL3223" s="132"/>
      <c r="VKM3223" s="132"/>
      <c r="VKN3223" s="132"/>
      <c r="VKO3223" s="132"/>
      <c r="VKP3223" s="132"/>
      <c r="VKQ3223" s="132"/>
      <c r="VKR3223" s="132"/>
      <c r="VKS3223" s="132"/>
      <c r="VKT3223" s="132"/>
      <c r="VKU3223" s="132"/>
      <c r="VKV3223" s="132"/>
      <c r="VKW3223" s="132"/>
      <c r="VKX3223" s="132"/>
      <c r="VKY3223" s="132"/>
      <c r="VKZ3223" s="132"/>
      <c r="VLA3223" s="132"/>
      <c r="VLB3223" s="132"/>
      <c r="VLC3223" s="132"/>
      <c r="VLD3223" s="132"/>
      <c r="VLE3223" s="132"/>
      <c r="VLF3223" s="132"/>
      <c r="VLG3223" s="132"/>
      <c r="VLH3223" s="132"/>
      <c r="VLI3223" s="132"/>
      <c r="VLJ3223" s="132"/>
      <c r="VLK3223" s="132"/>
      <c r="VLL3223" s="132"/>
      <c r="VLM3223" s="132"/>
      <c r="VLN3223" s="132"/>
      <c r="VLO3223" s="132"/>
      <c r="VLP3223" s="132"/>
      <c r="VLQ3223" s="132"/>
      <c r="VLR3223" s="132"/>
      <c r="VLS3223" s="132"/>
      <c r="VLT3223" s="132"/>
      <c r="VLU3223" s="132"/>
      <c r="VLV3223" s="132"/>
      <c r="VLW3223" s="132"/>
      <c r="VLX3223" s="132"/>
      <c r="VLY3223" s="132"/>
      <c r="VLZ3223" s="132"/>
      <c r="VMA3223" s="132"/>
      <c r="VMB3223" s="132"/>
      <c r="VMC3223" s="132"/>
      <c r="VMD3223" s="132"/>
      <c r="VME3223" s="132"/>
      <c r="VMF3223" s="132"/>
      <c r="VMG3223" s="132"/>
      <c r="VMH3223" s="132"/>
      <c r="VMI3223" s="132"/>
      <c r="VMJ3223" s="132"/>
      <c r="VMK3223" s="132"/>
      <c r="VML3223" s="132"/>
      <c r="VMM3223" s="132"/>
      <c r="VMN3223" s="132"/>
      <c r="VMO3223" s="132"/>
      <c r="VMP3223" s="132"/>
      <c r="VMQ3223" s="132"/>
      <c r="VMR3223" s="132"/>
      <c r="VMS3223" s="132"/>
      <c r="VMT3223" s="132"/>
      <c r="VMU3223" s="132"/>
      <c r="VMV3223" s="132"/>
      <c r="VMW3223" s="132"/>
      <c r="VMX3223" s="132"/>
      <c r="VMY3223" s="132"/>
      <c r="VMZ3223" s="132"/>
      <c r="VNA3223" s="132"/>
      <c r="VNB3223" s="132"/>
      <c r="VNC3223" s="132"/>
      <c r="VND3223" s="132"/>
      <c r="VNE3223" s="132"/>
      <c r="VNF3223" s="132"/>
      <c r="VNG3223" s="132"/>
      <c r="VNH3223" s="132"/>
      <c r="VNI3223" s="132"/>
      <c r="VNJ3223" s="132"/>
      <c r="VNK3223" s="132"/>
      <c r="VNL3223" s="132"/>
      <c r="VNM3223" s="132"/>
      <c r="VNN3223" s="132"/>
      <c r="VNO3223" s="132"/>
      <c r="VNP3223" s="132"/>
      <c r="VNQ3223" s="132"/>
      <c r="VNR3223" s="132"/>
      <c r="VNS3223" s="132"/>
      <c r="VNT3223" s="132"/>
      <c r="VNU3223" s="132"/>
      <c r="VNV3223" s="132"/>
      <c r="VNW3223" s="132"/>
      <c r="VNX3223" s="132"/>
      <c r="VNY3223" s="132"/>
      <c r="VNZ3223" s="132"/>
      <c r="VOA3223" s="132"/>
      <c r="VOB3223" s="132"/>
      <c r="VOC3223" s="132"/>
      <c r="VOD3223" s="132"/>
      <c r="VOE3223" s="132"/>
      <c r="VOF3223" s="132"/>
      <c r="VOG3223" s="132"/>
      <c r="VOH3223" s="132"/>
      <c r="VOI3223" s="132"/>
      <c r="VOJ3223" s="132"/>
      <c r="VOK3223" s="132"/>
      <c r="VOL3223" s="132"/>
      <c r="VOM3223" s="132"/>
      <c r="VON3223" s="132"/>
      <c r="VOO3223" s="132"/>
      <c r="VOP3223" s="132"/>
      <c r="VOQ3223" s="132"/>
      <c r="VOR3223" s="132"/>
      <c r="VOS3223" s="132"/>
      <c r="VOT3223" s="132"/>
      <c r="VOU3223" s="132"/>
      <c r="VOV3223" s="132"/>
      <c r="VOW3223" s="132"/>
      <c r="VOX3223" s="132"/>
      <c r="VOY3223" s="132"/>
      <c r="VOZ3223" s="132"/>
      <c r="VPA3223" s="132"/>
      <c r="VPB3223" s="132"/>
      <c r="VPC3223" s="132"/>
      <c r="VPD3223" s="132"/>
      <c r="VPE3223" s="132"/>
      <c r="VPF3223" s="132"/>
      <c r="VPG3223" s="132"/>
      <c r="VPH3223" s="132"/>
      <c r="VPI3223" s="132"/>
      <c r="VPJ3223" s="132"/>
      <c r="VPK3223" s="132"/>
      <c r="VPL3223" s="132"/>
      <c r="VPM3223" s="132"/>
      <c r="VPN3223" s="132"/>
      <c r="VPO3223" s="132"/>
      <c r="VPP3223" s="132"/>
      <c r="VPQ3223" s="132"/>
      <c r="VPR3223" s="132"/>
      <c r="VPS3223" s="132"/>
      <c r="VPT3223" s="132"/>
      <c r="VPU3223" s="132"/>
      <c r="VPV3223" s="132"/>
      <c r="VPW3223" s="132"/>
      <c r="VPX3223" s="132"/>
      <c r="VPY3223" s="132"/>
      <c r="VPZ3223" s="132"/>
      <c r="VQA3223" s="132"/>
      <c r="VQB3223" s="132"/>
      <c r="VQC3223" s="132"/>
      <c r="VQD3223" s="132"/>
      <c r="VQE3223" s="132"/>
      <c r="VQF3223" s="132"/>
      <c r="VQG3223" s="132"/>
      <c r="VQH3223" s="132"/>
      <c r="VQI3223" s="132"/>
      <c r="VQJ3223" s="132"/>
      <c r="VQK3223" s="132"/>
      <c r="VQL3223" s="132"/>
      <c r="VQM3223" s="132"/>
      <c r="VQN3223" s="132"/>
      <c r="VQO3223" s="132"/>
      <c r="VQP3223" s="132"/>
      <c r="VQQ3223" s="132"/>
      <c r="VQR3223" s="132"/>
      <c r="VQS3223" s="132"/>
      <c r="VQT3223" s="132"/>
      <c r="VQU3223" s="132"/>
      <c r="VQV3223" s="132"/>
      <c r="VQW3223" s="132"/>
      <c r="VQX3223" s="132"/>
      <c r="VQY3223" s="132"/>
      <c r="VQZ3223" s="132"/>
      <c r="VRA3223" s="132"/>
      <c r="VRB3223" s="132"/>
      <c r="VRC3223" s="132"/>
      <c r="VRD3223" s="132"/>
      <c r="VRE3223" s="132"/>
      <c r="VRF3223" s="132"/>
      <c r="VRG3223" s="132"/>
      <c r="VRH3223" s="132"/>
      <c r="VRI3223" s="132"/>
      <c r="VRJ3223" s="132"/>
      <c r="VRK3223" s="132"/>
      <c r="VRL3223" s="132"/>
      <c r="VRM3223" s="132"/>
      <c r="VRN3223" s="132"/>
      <c r="VRO3223" s="132"/>
      <c r="VRP3223" s="132"/>
      <c r="VRQ3223" s="132"/>
      <c r="VRR3223" s="132"/>
      <c r="VRS3223" s="132"/>
      <c r="VRT3223" s="132"/>
      <c r="VRU3223" s="132"/>
      <c r="VRV3223" s="132"/>
      <c r="VRW3223" s="132"/>
      <c r="VRX3223" s="132"/>
      <c r="VRY3223" s="132"/>
      <c r="VRZ3223" s="132"/>
      <c r="VSA3223" s="132"/>
      <c r="VSB3223" s="132"/>
      <c r="VSC3223" s="132"/>
      <c r="VSD3223" s="132"/>
      <c r="VSE3223" s="132"/>
      <c r="VSF3223" s="132"/>
      <c r="VSG3223" s="132"/>
      <c r="VSH3223" s="132"/>
      <c r="VSI3223" s="132"/>
      <c r="VSJ3223" s="132"/>
      <c r="VSK3223" s="132"/>
      <c r="VSL3223" s="132"/>
      <c r="VSM3223" s="132"/>
      <c r="VSN3223" s="132"/>
      <c r="VSO3223" s="132"/>
      <c r="VSP3223" s="132"/>
      <c r="VSQ3223" s="132"/>
      <c r="VSR3223" s="132"/>
      <c r="VSS3223" s="132"/>
      <c r="VST3223" s="132"/>
      <c r="VSU3223" s="132"/>
      <c r="VSV3223" s="132"/>
      <c r="VSW3223" s="132"/>
      <c r="VSX3223" s="132"/>
      <c r="VSY3223" s="132"/>
      <c r="VSZ3223" s="132"/>
      <c r="VTA3223" s="132"/>
      <c r="VTB3223" s="132"/>
      <c r="VTC3223" s="132"/>
      <c r="VTD3223" s="132"/>
      <c r="VTE3223" s="132"/>
      <c r="VTF3223" s="132"/>
      <c r="VTG3223" s="132"/>
      <c r="VTH3223" s="132"/>
      <c r="VTI3223" s="132"/>
      <c r="VTJ3223" s="132"/>
      <c r="VTK3223" s="132"/>
      <c r="VTL3223" s="132"/>
      <c r="VTM3223" s="132"/>
      <c r="VTN3223" s="132"/>
      <c r="VTO3223" s="132"/>
      <c r="VTP3223" s="132"/>
      <c r="VTQ3223" s="132"/>
      <c r="VTR3223" s="132"/>
      <c r="VTS3223" s="132"/>
      <c r="VTT3223" s="132"/>
      <c r="VTU3223" s="132"/>
      <c r="VTV3223" s="132"/>
      <c r="VTW3223" s="132"/>
      <c r="VTX3223" s="132"/>
      <c r="VTY3223" s="132"/>
      <c r="VTZ3223" s="132"/>
      <c r="VUA3223" s="132"/>
      <c r="VUB3223" s="132"/>
      <c r="VUC3223" s="132"/>
      <c r="VUD3223" s="132"/>
      <c r="VUE3223" s="132"/>
      <c r="VUF3223" s="132"/>
      <c r="VUG3223" s="132"/>
      <c r="VUH3223" s="132"/>
      <c r="VUI3223" s="132"/>
      <c r="VUJ3223" s="132"/>
      <c r="VUK3223" s="132"/>
      <c r="VUL3223" s="132"/>
      <c r="VUM3223" s="132"/>
      <c r="VUN3223" s="132"/>
      <c r="VUO3223" s="132"/>
      <c r="VUP3223" s="132"/>
      <c r="VUQ3223" s="132"/>
      <c r="VUR3223" s="132"/>
      <c r="VUS3223" s="132"/>
      <c r="VUT3223" s="132"/>
      <c r="VUU3223" s="132"/>
      <c r="VUV3223" s="132"/>
      <c r="VUW3223" s="132"/>
      <c r="VUX3223" s="132"/>
      <c r="VUY3223" s="132"/>
      <c r="VUZ3223" s="132"/>
      <c r="VVA3223" s="132"/>
      <c r="VVB3223" s="132"/>
      <c r="VVC3223" s="132"/>
      <c r="VVD3223" s="132"/>
      <c r="VVE3223" s="132"/>
      <c r="VVF3223" s="132"/>
      <c r="VVG3223" s="132"/>
      <c r="VVH3223" s="132"/>
      <c r="VVI3223" s="132"/>
      <c r="VVJ3223" s="132"/>
      <c r="VVK3223" s="132"/>
      <c r="VVL3223" s="132"/>
      <c r="VVM3223" s="132"/>
      <c r="VVN3223" s="132"/>
      <c r="VVO3223" s="132"/>
      <c r="VVP3223" s="132"/>
      <c r="VVQ3223" s="132"/>
      <c r="VVR3223" s="132"/>
      <c r="VVS3223" s="132"/>
      <c r="VVT3223" s="132"/>
      <c r="VVU3223" s="132"/>
      <c r="VVV3223" s="132"/>
      <c r="VVW3223" s="132"/>
      <c r="VVX3223" s="132"/>
      <c r="VVY3223" s="132"/>
      <c r="VVZ3223" s="132"/>
      <c r="VWA3223" s="132"/>
      <c r="VWB3223" s="132"/>
      <c r="VWC3223" s="132"/>
      <c r="VWD3223" s="132"/>
      <c r="VWE3223" s="132"/>
      <c r="VWF3223" s="132"/>
      <c r="VWG3223" s="132"/>
      <c r="VWH3223" s="132"/>
      <c r="VWI3223" s="132"/>
      <c r="VWJ3223" s="132"/>
      <c r="VWK3223" s="132"/>
      <c r="VWL3223" s="132"/>
      <c r="VWM3223" s="132"/>
      <c r="VWN3223" s="132"/>
      <c r="VWO3223" s="132"/>
      <c r="VWP3223" s="132"/>
      <c r="VWQ3223" s="132"/>
      <c r="VWR3223" s="132"/>
      <c r="VWS3223" s="132"/>
      <c r="VWT3223" s="132"/>
      <c r="VWU3223" s="132"/>
      <c r="VWV3223" s="132"/>
      <c r="VWW3223" s="132"/>
      <c r="VWX3223" s="132"/>
      <c r="VWY3223" s="132"/>
      <c r="VWZ3223" s="132"/>
      <c r="VXA3223" s="132"/>
      <c r="VXB3223" s="132"/>
      <c r="VXC3223" s="132"/>
      <c r="VXD3223" s="132"/>
      <c r="VXE3223" s="132"/>
      <c r="VXF3223" s="132"/>
      <c r="VXG3223" s="132"/>
      <c r="VXH3223" s="132"/>
      <c r="VXI3223" s="132"/>
      <c r="VXJ3223" s="132"/>
      <c r="VXK3223" s="132"/>
      <c r="VXL3223" s="132"/>
      <c r="VXM3223" s="132"/>
      <c r="VXN3223" s="132"/>
      <c r="VXO3223" s="132"/>
      <c r="VXP3223" s="132"/>
      <c r="VXQ3223" s="132"/>
      <c r="VXR3223" s="132"/>
      <c r="VXS3223" s="132"/>
      <c r="VXT3223" s="132"/>
      <c r="VXU3223" s="132"/>
      <c r="VXV3223" s="132"/>
      <c r="VXW3223" s="132"/>
      <c r="VXX3223" s="132"/>
      <c r="VXY3223" s="132"/>
      <c r="VXZ3223" s="132"/>
      <c r="VYA3223" s="132"/>
      <c r="VYB3223" s="132"/>
      <c r="VYC3223" s="132"/>
      <c r="VYD3223" s="132"/>
      <c r="VYE3223" s="132"/>
      <c r="VYF3223" s="132"/>
      <c r="VYG3223" s="132"/>
      <c r="VYH3223" s="132"/>
      <c r="VYI3223" s="132"/>
      <c r="VYJ3223" s="132"/>
      <c r="VYK3223" s="132"/>
      <c r="VYL3223" s="132"/>
      <c r="VYM3223" s="132"/>
      <c r="VYN3223" s="132"/>
      <c r="VYO3223" s="132"/>
      <c r="VYP3223" s="132"/>
      <c r="VYQ3223" s="132"/>
      <c r="VYR3223" s="132"/>
      <c r="VYS3223" s="132"/>
      <c r="VYT3223" s="132"/>
      <c r="VYU3223" s="132"/>
      <c r="VYV3223" s="132"/>
      <c r="VYW3223" s="132"/>
      <c r="VYX3223" s="132"/>
      <c r="VYY3223" s="132"/>
      <c r="VYZ3223" s="132"/>
      <c r="VZA3223" s="132"/>
      <c r="VZB3223" s="132"/>
      <c r="VZC3223" s="132"/>
      <c r="VZD3223" s="132"/>
      <c r="VZE3223" s="132"/>
      <c r="VZF3223" s="132"/>
      <c r="VZG3223" s="132"/>
      <c r="VZH3223" s="132"/>
      <c r="VZI3223" s="132"/>
      <c r="VZJ3223" s="132"/>
      <c r="VZK3223" s="132"/>
      <c r="VZL3223" s="132"/>
      <c r="VZM3223" s="132"/>
      <c r="VZN3223" s="132"/>
      <c r="VZO3223" s="132"/>
      <c r="VZP3223" s="132"/>
      <c r="VZQ3223" s="132"/>
      <c r="VZR3223" s="132"/>
      <c r="VZS3223" s="132"/>
      <c r="VZT3223" s="132"/>
      <c r="VZU3223" s="132"/>
      <c r="VZV3223" s="132"/>
      <c r="VZW3223" s="132"/>
      <c r="VZX3223" s="132"/>
      <c r="VZY3223" s="132"/>
      <c r="VZZ3223" s="132"/>
      <c r="WAA3223" s="132"/>
      <c r="WAB3223" s="132"/>
      <c r="WAC3223" s="132"/>
      <c r="WAD3223" s="132"/>
      <c r="WAE3223" s="132"/>
      <c r="WAF3223" s="132"/>
      <c r="WAG3223" s="132"/>
      <c r="WAH3223" s="132"/>
      <c r="WAI3223" s="132"/>
      <c r="WAJ3223" s="132"/>
      <c r="WAK3223" s="132"/>
      <c r="WAL3223" s="132"/>
      <c r="WAM3223" s="132"/>
      <c r="WAN3223" s="132"/>
      <c r="WAO3223" s="132"/>
      <c r="WAP3223" s="132"/>
      <c r="WAQ3223" s="132"/>
      <c r="WAR3223" s="132"/>
      <c r="WAS3223" s="132"/>
      <c r="WAT3223" s="132"/>
      <c r="WAU3223" s="132"/>
      <c r="WAV3223" s="132"/>
      <c r="WAW3223" s="132"/>
      <c r="WAX3223" s="132"/>
      <c r="WAY3223" s="132"/>
      <c r="WAZ3223" s="132"/>
      <c r="WBA3223" s="132"/>
      <c r="WBB3223" s="132"/>
      <c r="WBC3223" s="132"/>
      <c r="WBD3223" s="132"/>
      <c r="WBE3223" s="132"/>
      <c r="WBF3223" s="132"/>
      <c r="WBG3223" s="132"/>
      <c r="WBH3223" s="132"/>
      <c r="WBI3223" s="132"/>
      <c r="WBJ3223" s="132"/>
      <c r="WBK3223" s="132"/>
      <c r="WBL3223" s="132"/>
      <c r="WBM3223" s="132"/>
      <c r="WBN3223" s="132"/>
      <c r="WBO3223" s="132"/>
      <c r="WBP3223" s="132"/>
      <c r="WBQ3223" s="132"/>
      <c r="WBR3223" s="132"/>
      <c r="WBS3223" s="132"/>
      <c r="WBT3223" s="132"/>
      <c r="WBU3223" s="132"/>
      <c r="WBV3223" s="132"/>
      <c r="WBW3223" s="132"/>
      <c r="WBX3223" s="132"/>
      <c r="WBY3223" s="132"/>
      <c r="WBZ3223" s="132"/>
      <c r="WCA3223" s="132"/>
      <c r="WCB3223" s="132"/>
      <c r="WCC3223" s="132"/>
      <c r="WCD3223" s="132"/>
      <c r="WCE3223" s="132"/>
      <c r="WCF3223" s="132"/>
      <c r="WCG3223" s="132"/>
      <c r="WCH3223" s="132"/>
      <c r="WCI3223" s="132"/>
      <c r="WCJ3223" s="132"/>
      <c r="WCK3223" s="132"/>
      <c r="WCL3223" s="132"/>
      <c r="WCM3223" s="132"/>
      <c r="WCN3223" s="132"/>
      <c r="WCO3223" s="132"/>
      <c r="WCP3223" s="132"/>
      <c r="WCQ3223" s="132"/>
      <c r="WCR3223" s="132"/>
      <c r="WCS3223" s="132"/>
      <c r="WCT3223" s="132"/>
      <c r="WCU3223" s="132"/>
      <c r="WCV3223" s="132"/>
      <c r="WCW3223" s="132"/>
      <c r="WCX3223" s="132"/>
      <c r="WCY3223" s="132"/>
      <c r="WCZ3223" s="132"/>
      <c r="WDA3223" s="132"/>
      <c r="WDB3223" s="132"/>
      <c r="WDC3223" s="132"/>
      <c r="WDD3223" s="132"/>
      <c r="WDE3223" s="132"/>
      <c r="WDF3223" s="132"/>
      <c r="WDG3223" s="132"/>
      <c r="WDH3223" s="132"/>
      <c r="WDI3223" s="132"/>
      <c r="WDJ3223" s="132"/>
      <c r="WDK3223" s="132"/>
      <c r="WDL3223" s="132"/>
      <c r="WDM3223" s="132"/>
      <c r="WDN3223" s="132"/>
      <c r="WDO3223" s="132"/>
      <c r="WDP3223" s="132"/>
      <c r="WDQ3223" s="132"/>
      <c r="WDR3223" s="132"/>
      <c r="WDS3223" s="132"/>
      <c r="WDT3223" s="132"/>
      <c r="WDU3223" s="132"/>
      <c r="WDV3223" s="132"/>
      <c r="WDW3223" s="132"/>
      <c r="WDX3223" s="132"/>
      <c r="WDY3223" s="132"/>
      <c r="WDZ3223" s="132"/>
      <c r="WEA3223" s="132"/>
      <c r="WEB3223" s="132"/>
      <c r="WEC3223" s="132"/>
      <c r="WED3223" s="132"/>
      <c r="WEE3223" s="132"/>
      <c r="WEF3223" s="132"/>
      <c r="WEG3223" s="132"/>
      <c r="WEH3223" s="132"/>
      <c r="WEI3223" s="132"/>
      <c r="WEJ3223" s="132"/>
      <c r="WEK3223" s="132"/>
      <c r="WEL3223" s="132"/>
      <c r="WEM3223" s="132"/>
      <c r="WEN3223" s="132"/>
      <c r="WEO3223" s="132"/>
      <c r="WEP3223" s="132"/>
      <c r="WEQ3223" s="132"/>
      <c r="WER3223" s="132"/>
      <c r="WES3223" s="132"/>
      <c r="WET3223" s="132"/>
      <c r="WEU3223" s="132"/>
      <c r="WEV3223" s="132"/>
      <c r="WEW3223" s="132"/>
      <c r="WEX3223" s="132"/>
      <c r="WEY3223" s="132"/>
      <c r="WEZ3223" s="132"/>
      <c r="WFA3223" s="132"/>
      <c r="WFB3223" s="132"/>
      <c r="WFC3223" s="132"/>
      <c r="WFD3223" s="132"/>
      <c r="WFE3223" s="132"/>
      <c r="WFF3223" s="132"/>
      <c r="WFG3223" s="132"/>
      <c r="WFH3223" s="132"/>
      <c r="WFI3223" s="132"/>
      <c r="WFJ3223" s="132"/>
      <c r="WFK3223" s="132"/>
      <c r="WFL3223" s="132"/>
      <c r="WFM3223" s="132"/>
      <c r="WFN3223" s="132"/>
      <c r="WFO3223" s="132"/>
      <c r="WFP3223" s="132"/>
      <c r="WFQ3223" s="132"/>
      <c r="WFR3223" s="132"/>
      <c r="WFS3223" s="132"/>
      <c r="WFT3223" s="132"/>
      <c r="WFU3223" s="132"/>
      <c r="WFV3223" s="132"/>
      <c r="WFW3223" s="132"/>
      <c r="WFX3223" s="132"/>
      <c r="WFY3223" s="132"/>
      <c r="WFZ3223" s="132"/>
      <c r="WGA3223" s="132"/>
      <c r="WGB3223" s="132"/>
      <c r="WGC3223" s="132"/>
      <c r="WGD3223" s="132"/>
      <c r="WGE3223" s="132"/>
      <c r="WGF3223" s="132"/>
      <c r="WGG3223" s="132"/>
      <c r="WGH3223" s="132"/>
      <c r="WGI3223" s="132"/>
      <c r="WGJ3223" s="132"/>
      <c r="WGK3223" s="132"/>
      <c r="WGL3223" s="132"/>
      <c r="WGM3223" s="132"/>
      <c r="WGN3223" s="132"/>
      <c r="WGO3223" s="132"/>
      <c r="WGP3223" s="132"/>
      <c r="WGQ3223" s="132"/>
      <c r="WGR3223" s="132"/>
      <c r="WGS3223" s="132"/>
      <c r="WGT3223" s="132"/>
      <c r="WGU3223" s="132"/>
      <c r="WGV3223" s="132"/>
      <c r="WGW3223" s="132"/>
      <c r="WGX3223" s="132"/>
      <c r="WGY3223" s="132"/>
      <c r="WGZ3223" s="132"/>
      <c r="WHA3223" s="132"/>
      <c r="WHB3223" s="132"/>
      <c r="WHC3223" s="132"/>
      <c r="WHD3223" s="132"/>
      <c r="WHE3223" s="132"/>
      <c r="WHF3223" s="132"/>
      <c r="WHG3223" s="132"/>
      <c r="WHH3223" s="132"/>
      <c r="WHI3223" s="132"/>
      <c r="WHJ3223" s="132"/>
      <c r="WHK3223" s="132"/>
      <c r="WHL3223" s="132"/>
      <c r="WHM3223" s="132"/>
      <c r="WHN3223" s="132"/>
      <c r="WHO3223" s="132"/>
      <c r="WHP3223" s="132"/>
      <c r="WHQ3223" s="132"/>
      <c r="WHR3223" s="132"/>
      <c r="WHS3223" s="132"/>
      <c r="WHT3223" s="132"/>
      <c r="WHU3223" s="132"/>
      <c r="WHV3223" s="132"/>
      <c r="WHW3223" s="132"/>
      <c r="WHX3223" s="132"/>
      <c r="WHY3223" s="132"/>
      <c r="WHZ3223" s="132"/>
      <c r="WIA3223" s="132"/>
      <c r="WIB3223" s="132"/>
      <c r="WIC3223" s="132"/>
      <c r="WID3223" s="132"/>
      <c r="WIE3223" s="132"/>
      <c r="WIF3223" s="132"/>
      <c r="WIG3223" s="132"/>
      <c r="WIH3223" s="132"/>
      <c r="WII3223" s="132"/>
      <c r="WIJ3223" s="132"/>
      <c r="WIK3223" s="132"/>
      <c r="WIL3223" s="132"/>
      <c r="WIM3223" s="132"/>
      <c r="WIN3223" s="132"/>
      <c r="WIO3223" s="132"/>
      <c r="WIP3223" s="132"/>
      <c r="WIQ3223" s="132"/>
      <c r="WIR3223" s="132"/>
      <c r="WIS3223" s="132"/>
      <c r="WIT3223" s="132"/>
      <c r="WIU3223" s="132"/>
      <c r="WIV3223" s="132"/>
      <c r="WIW3223" s="132"/>
      <c r="WIX3223" s="132"/>
      <c r="WIY3223" s="132"/>
      <c r="WIZ3223" s="132"/>
      <c r="WJA3223" s="132"/>
      <c r="WJB3223" s="132"/>
      <c r="WJC3223" s="132"/>
      <c r="WJD3223" s="132"/>
      <c r="WJE3223" s="132"/>
      <c r="WJF3223" s="132"/>
      <c r="WJG3223" s="132"/>
      <c r="WJH3223" s="132"/>
      <c r="WJI3223" s="132"/>
      <c r="WJJ3223" s="132"/>
      <c r="WJK3223" s="132"/>
      <c r="WJL3223" s="132"/>
      <c r="WJM3223" s="132"/>
      <c r="WJN3223" s="132"/>
      <c r="WJO3223" s="132"/>
      <c r="WJP3223" s="132"/>
      <c r="WJQ3223" s="132"/>
      <c r="WJR3223" s="132"/>
      <c r="WJS3223" s="132"/>
      <c r="WJT3223" s="132"/>
      <c r="WJU3223" s="132"/>
      <c r="WJV3223" s="132"/>
      <c r="WJW3223" s="132"/>
      <c r="WJX3223" s="132"/>
      <c r="WJY3223" s="132"/>
      <c r="WJZ3223" s="132"/>
      <c r="WKA3223" s="132"/>
      <c r="WKB3223" s="132"/>
      <c r="WKC3223" s="132"/>
      <c r="WKD3223" s="132"/>
      <c r="WKE3223" s="132"/>
      <c r="WKF3223" s="132"/>
      <c r="WKG3223" s="132"/>
      <c r="WKH3223" s="132"/>
      <c r="WKI3223" s="132"/>
      <c r="WKJ3223" s="132"/>
      <c r="WKK3223" s="132"/>
      <c r="WKL3223" s="132"/>
      <c r="WKM3223" s="132"/>
      <c r="WKN3223" s="132"/>
      <c r="WKO3223" s="132"/>
      <c r="WKP3223" s="132"/>
      <c r="WKQ3223" s="132"/>
      <c r="WKR3223" s="132"/>
      <c r="WKS3223" s="132"/>
      <c r="WKT3223" s="132"/>
      <c r="WKU3223" s="132"/>
      <c r="WKV3223" s="132"/>
      <c r="WKW3223" s="132"/>
      <c r="WKX3223" s="132"/>
      <c r="WKY3223" s="132"/>
      <c r="WKZ3223" s="132"/>
      <c r="WLA3223" s="132"/>
      <c r="WLB3223" s="132"/>
      <c r="WLC3223" s="132"/>
      <c r="WLD3223" s="132"/>
      <c r="WLE3223" s="132"/>
      <c r="WLF3223" s="132"/>
      <c r="WLG3223" s="132"/>
      <c r="WLH3223" s="132"/>
      <c r="WLI3223" s="132"/>
      <c r="WLJ3223" s="132"/>
      <c r="WLK3223" s="132"/>
      <c r="WLL3223" s="132"/>
      <c r="WLM3223" s="132"/>
      <c r="WLN3223" s="132"/>
      <c r="WLO3223" s="132"/>
      <c r="WLP3223" s="132"/>
      <c r="WLQ3223" s="132"/>
      <c r="WLR3223" s="132"/>
      <c r="WLS3223" s="132"/>
      <c r="WLT3223" s="132"/>
      <c r="WLU3223" s="132"/>
      <c r="WLV3223" s="132"/>
      <c r="WLW3223" s="132"/>
      <c r="WLX3223" s="132"/>
      <c r="WLY3223" s="132"/>
      <c r="WLZ3223" s="132"/>
      <c r="WMA3223" s="132"/>
      <c r="WMB3223" s="132"/>
      <c r="WMC3223" s="132"/>
      <c r="WMD3223" s="132"/>
      <c r="WME3223" s="132"/>
      <c r="WMF3223" s="132"/>
      <c r="WMG3223" s="132"/>
      <c r="WMH3223" s="132"/>
      <c r="WMI3223" s="132"/>
      <c r="WMJ3223" s="132"/>
      <c r="WMK3223" s="132"/>
      <c r="WML3223" s="132"/>
      <c r="WMM3223" s="132"/>
      <c r="WMN3223" s="132"/>
      <c r="WMO3223" s="132"/>
      <c r="WMP3223" s="132"/>
      <c r="WMQ3223" s="132"/>
      <c r="WMR3223" s="132"/>
      <c r="WMS3223" s="132"/>
      <c r="WMT3223" s="132"/>
      <c r="WMU3223" s="132"/>
      <c r="WMV3223" s="132"/>
      <c r="WMW3223" s="132"/>
      <c r="WMX3223" s="132"/>
      <c r="WMY3223" s="132"/>
      <c r="WMZ3223" s="132"/>
      <c r="WNA3223" s="132"/>
      <c r="WNB3223" s="132"/>
      <c r="WNC3223" s="132"/>
      <c r="WND3223" s="132"/>
      <c r="WNE3223" s="132"/>
      <c r="WNF3223" s="132"/>
      <c r="WNG3223" s="132"/>
      <c r="WNH3223" s="132"/>
      <c r="WNI3223" s="132"/>
      <c r="WNJ3223" s="132"/>
      <c r="WNK3223" s="132"/>
      <c r="WNL3223" s="132"/>
      <c r="WNM3223" s="132"/>
      <c r="WNN3223" s="132"/>
      <c r="WNO3223" s="132"/>
      <c r="WNP3223" s="132"/>
      <c r="WNQ3223" s="132"/>
      <c r="WNR3223" s="132"/>
      <c r="WNS3223" s="132"/>
      <c r="WNT3223" s="132"/>
      <c r="WNU3223" s="132"/>
      <c r="WNV3223" s="132"/>
      <c r="WNW3223" s="132"/>
      <c r="WNX3223" s="132"/>
      <c r="WNY3223" s="132"/>
      <c r="WNZ3223" s="132"/>
      <c r="WOA3223" s="132"/>
      <c r="WOB3223" s="132"/>
      <c r="WOC3223" s="132"/>
      <c r="WOD3223" s="132"/>
      <c r="WOE3223" s="132"/>
      <c r="WOF3223" s="132"/>
      <c r="WOG3223" s="132"/>
      <c r="WOH3223" s="132"/>
      <c r="WOI3223" s="132"/>
      <c r="WOJ3223" s="132"/>
      <c r="WOK3223" s="132"/>
      <c r="WOL3223" s="132"/>
      <c r="WOM3223" s="132"/>
      <c r="WON3223" s="132"/>
      <c r="WOO3223" s="132"/>
      <c r="WOP3223" s="132"/>
      <c r="WOQ3223" s="132"/>
      <c r="WOR3223" s="132"/>
      <c r="WOS3223" s="132"/>
      <c r="WOT3223" s="132"/>
      <c r="WOU3223" s="132"/>
      <c r="WOV3223" s="132"/>
      <c r="WOW3223" s="132"/>
      <c r="WOX3223" s="132"/>
      <c r="WOY3223" s="132"/>
      <c r="WOZ3223" s="132"/>
      <c r="WPA3223" s="132"/>
      <c r="WPB3223" s="132"/>
      <c r="WPC3223" s="132"/>
      <c r="WPD3223" s="132"/>
      <c r="WPE3223" s="132"/>
      <c r="WPF3223" s="132"/>
      <c r="WPG3223" s="132"/>
      <c r="WPH3223" s="132"/>
      <c r="WPI3223" s="132"/>
      <c r="WPJ3223" s="132"/>
      <c r="WPK3223" s="132"/>
      <c r="WPL3223" s="132"/>
      <c r="WPM3223" s="132"/>
      <c r="WPN3223" s="132"/>
      <c r="WPO3223" s="132"/>
      <c r="WPP3223" s="132"/>
      <c r="WPQ3223" s="132"/>
      <c r="WPR3223" s="132"/>
      <c r="WPS3223" s="132"/>
      <c r="WPT3223" s="132"/>
      <c r="WPU3223" s="132"/>
      <c r="WPV3223" s="132"/>
      <c r="WPW3223" s="132"/>
      <c r="WPX3223" s="132"/>
      <c r="WPY3223" s="132"/>
      <c r="WPZ3223" s="132"/>
      <c r="WQA3223" s="132"/>
      <c r="WQB3223" s="132"/>
      <c r="WQC3223" s="132"/>
      <c r="WQD3223" s="132"/>
      <c r="WQE3223" s="132"/>
      <c r="WQF3223" s="132"/>
      <c r="WQG3223" s="132"/>
      <c r="WQH3223" s="132"/>
      <c r="WQI3223" s="132"/>
      <c r="WQJ3223" s="132"/>
      <c r="WQK3223" s="132"/>
      <c r="WQL3223" s="132"/>
      <c r="WQM3223" s="132"/>
      <c r="WQN3223" s="132"/>
      <c r="WQO3223" s="132"/>
      <c r="WQP3223" s="132"/>
      <c r="WQQ3223" s="132"/>
      <c r="WQR3223" s="132"/>
      <c r="WQS3223" s="132"/>
      <c r="WQT3223" s="132"/>
      <c r="WQU3223" s="132"/>
      <c r="WQV3223" s="132"/>
      <c r="WQW3223" s="132"/>
      <c r="WQX3223" s="132"/>
      <c r="WQY3223" s="132"/>
      <c r="WQZ3223" s="132"/>
      <c r="WRA3223" s="132"/>
      <c r="WRB3223" s="132"/>
      <c r="WRC3223" s="132"/>
      <c r="WRD3223" s="132"/>
      <c r="WRE3223" s="132"/>
      <c r="WRF3223" s="132"/>
      <c r="WRG3223" s="132"/>
      <c r="WRH3223" s="132"/>
      <c r="WRI3223" s="132"/>
      <c r="WRJ3223" s="132"/>
      <c r="WRK3223" s="132"/>
      <c r="WRL3223" s="132"/>
      <c r="WRM3223" s="132"/>
      <c r="WRN3223" s="132"/>
      <c r="WRO3223" s="132"/>
      <c r="WRP3223" s="132"/>
      <c r="WRQ3223" s="132"/>
      <c r="WRR3223" s="132"/>
      <c r="WRS3223" s="132"/>
      <c r="WRT3223" s="132"/>
      <c r="WRU3223" s="132"/>
      <c r="WRV3223" s="132"/>
      <c r="WRW3223" s="132"/>
      <c r="WRX3223" s="132"/>
      <c r="WRY3223" s="132"/>
      <c r="WRZ3223" s="132"/>
      <c r="WSA3223" s="132"/>
      <c r="WSB3223" s="132"/>
      <c r="WSC3223" s="132"/>
      <c r="WSD3223" s="132"/>
      <c r="WSE3223" s="132"/>
      <c r="WSF3223" s="132"/>
      <c r="WSG3223" s="132"/>
      <c r="WSH3223" s="132"/>
      <c r="WSI3223" s="132"/>
      <c r="WSJ3223" s="132"/>
      <c r="WSK3223" s="132"/>
      <c r="WSL3223" s="132"/>
      <c r="WSM3223" s="132"/>
      <c r="WSN3223" s="132"/>
      <c r="WSO3223" s="132"/>
      <c r="WSP3223" s="132"/>
      <c r="WSQ3223" s="132"/>
      <c r="WSR3223" s="132"/>
      <c r="WSS3223" s="132"/>
      <c r="WST3223" s="132"/>
      <c r="WSU3223" s="132"/>
      <c r="WSV3223" s="132"/>
      <c r="WSW3223" s="132"/>
      <c r="WSX3223" s="132"/>
      <c r="WSY3223" s="132"/>
      <c r="WSZ3223" s="132"/>
      <c r="WTA3223" s="132"/>
      <c r="WTB3223" s="132"/>
      <c r="WTC3223" s="132"/>
      <c r="WTD3223" s="132"/>
      <c r="WTE3223" s="132"/>
      <c r="WTF3223" s="132"/>
      <c r="WTG3223" s="132"/>
      <c r="WTH3223" s="132"/>
      <c r="WTI3223" s="132"/>
      <c r="WTJ3223" s="132"/>
      <c r="WTK3223" s="132"/>
      <c r="WTL3223" s="132"/>
      <c r="WTM3223" s="132"/>
      <c r="WTN3223" s="132"/>
      <c r="WTO3223" s="132"/>
      <c r="WTP3223" s="132"/>
      <c r="WTQ3223" s="132"/>
      <c r="WTR3223" s="132"/>
      <c r="WTS3223" s="132"/>
      <c r="WTT3223" s="132"/>
      <c r="WTU3223" s="132"/>
      <c r="WTV3223" s="132"/>
      <c r="WTW3223" s="132"/>
      <c r="WTX3223" s="132"/>
      <c r="WTY3223" s="132"/>
      <c r="WTZ3223" s="132"/>
      <c r="WUA3223" s="132"/>
      <c r="WUB3223" s="132"/>
      <c r="WUC3223" s="132"/>
      <c r="WUD3223" s="132"/>
      <c r="WUE3223" s="132"/>
      <c r="WUF3223" s="132"/>
      <c r="WUG3223" s="132"/>
      <c r="WUH3223" s="132"/>
      <c r="WUI3223" s="132"/>
      <c r="WUJ3223" s="132"/>
      <c r="WUK3223" s="132"/>
      <c r="WUL3223" s="132"/>
      <c r="WUM3223" s="132"/>
      <c r="WUN3223" s="132"/>
      <c r="WUO3223" s="132"/>
      <c r="WUP3223" s="132"/>
      <c r="WUQ3223" s="132"/>
      <c r="WUR3223" s="132"/>
      <c r="WUS3223" s="132"/>
      <c r="WUT3223" s="132"/>
      <c r="WUU3223" s="132"/>
      <c r="WUV3223" s="132"/>
      <c r="WUW3223" s="132"/>
      <c r="WUX3223" s="132"/>
      <c r="WUY3223" s="132"/>
      <c r="WUZ3223" s="132"/>
      <c r="WVA3223" s="132"/>
      <c r="WVB3223" s="132"/>
      <c r="WVC3223" s="132"/>
      <c r="WVD3223" s="132"/>
      <c r="WVE3223" s="132"/>
      <c r="WVF3223" s="132"/>
      <c r="WVG3223" s="132"/>
      <c r="WVH3223" s="132"/>
      <c r="WVI3223" s="132"/>
      <c r="WVJ3223" s="132"/>
      <c r="WVK3223" s="132"/>
      <c r="WVL3223" s="132"/>
      <c r="WVM3223" s="132"/>
      <c r="WVN3223" s="132"/>
      <c r="WVO3223" s="132"/>
      <c r="WVP3223" s="132"/>
      <c r="WVQ3223" s="132"/>
      <c r="WVR3223" s="132"/>
      <c r="WVS3223" s="132"/>
      <c r="WVT3223" s="132"/>
      <c r="WVU3223" s="132"/>
      <c r="WVV3223" s="132"/>
      <c r="WVW3223" s="132"/>
      <c r="WVX3223" s="132"/>
      <c r="WVY3223" s="132"/>
      <c r="WVZ3223" s="132"/>
      <c r="WWA3223" s="132"/>
      <c r="WWB3223" s="132"/>
      <c r="WWC3223" s="132"/>
      <c r="WWD3223" s="132"/>
      <c r="WWE3223" s="132"/>
      <c r="WWF3223" s="132"/>
      <c r="WWG3223" s="132"/>
      <c r="WWH3223" s="132"/>
      <c r="WWI3223" s="132"/>
      <c r="WWJ3223" s="132"/>
      <c r="WWK3223" s="132"/>
      <c r="WWL3223" s="132"/>
      <c r="WWM3223" s="132"/>
      <c r="WWN3223" s="132"/>
      <c r="WWO3223" s="132"/>
      <c r="WWP3223" s="132"/>
      <c r="WWQ3223" s="132"/>
      <c r="WWR3223" s="132"/>
      <c r="WWS3223" s="132"/>
      <c r="WWT3223" s="132"/>
      <c r="WWU3223" s="132"/>
      <c r="WWV3223" s="132"/>
      <c r="WWW3223" s="132"/>
      <c r="WWX3223" s="132"/>
      <c r="WWY3223" s="132"/>
      <c r="WWZ3223" s="132"/>
      <c r="WXA3223" s="132"/>
      <c r="WXB3223" s="132"/>
      <c r="WXC3223" s="132"/>
      <c r="WXD3223" s="132"/>
      <c r="WXE3223" s="132"/>
      <c r="WXF3223" s="132"/>
      <c r="WXG3223" s="132"/>
      <c r="WXH3223" s="132"/>
      <c r="WXI3223" s="132"/>
      <c r="WXJ3223" s="132"/>
      <c r="WXK3223" s="132"/>
      <c r="WXL3223" s="132"/>
      <c r="WXM3223" s="132"/>
      <c r="WXN3223" s="132"/>
      <c r="WXO3223" s="132"/>
      <c r="WXP3223" s="132"/>
      <c r="WXQ3223" s="132"/>
      <c r="WXR3223" s="132"/>
      <c r="WXS3223" s="132"/>
      <c r="WXT3223" s="132"/>
      <c r="WXU3223" s="132"/>
      <c r="WXV3223" s="132"/>
      <c r="WXW3223" s="132"/>
      <c r="WXX3223" s="132"/>
      <c r="WXY3223" s="132"/>
      <c r="WXZ3223" s="132"/>
      <c r="WYA3223" s="132"/>
      <c r="WYB3223" s="132"/>
      <c r="WYC3223" s="132"/>
      <c r="WYD3223" s="132"/>
      <c r="WYE3223" s="132"/>
      <c r="WYF3223" s="132"/>
      <c r="WYG3223" s="132"/>
      <c r="WYH3223" s="132"/>
      <c r="WYI3223" s="132"/>
      <c r="WYJ3223" s="132"/>
      <c r="WYK3223" s="132"/>
      <c r="WYL3223" s="132"/>
      <c r="WYM3223" s="132"/>
      <c r="WYN3223" s="132"/>
      <c r="WYO3223" s="132"/>
      <c r="WYP3223" s="132"/>
      <c r="WYQ3223" s="132"/>
      <c r="WYR3223" s="132"/>
      <c r="WYS3223" s="132"/>
      <c r="WYT3223" s="132"/>
      <c r="WYU3223" s="132"/>
      <c r="WYV3223" s="132"/>
      <c r="WYW3223" s="132"/>
      <c r="WYX3223" s="132"/>
      <c r="WYY3223" s="132"/>
      <c r="WYZ3223" s="132"/>
      <c r="WZA3223" s="132"/>
      <c r="WZB3223" s="132"/>
      <c r="WZC3223" s="132"/>
      <c r="WZD3223" s="132"/>
      <c r="WZE3223" s="132"/>
      <c r="WZF3223" s="132"/>
      <c r="WZG3223" s="132"/>
      <c r="WZH3223" s="132"/>
      <c r="WZI3223" s="132"/>
      <c r="WZJ3223" s="132"/>
      <c r="WZK3223" s="132"/>
      <c r="WZL3223" s="132"/>
      <c r="WZM3223" s="132"/>
      <c r="WZN3223" s="132"/>
      <c r="WZO3223" s="132"/>
      <c r="WZP3223" s="132"/>
      <c r="WZQ3223" s="132"/>
      <c r="WZR3223" s="132"/>
      <c r="WZS3223" s="132"/>
      <c r="WZT3223" s="132"/>
      <c r="WZU3223" s="132"/>
      <c r="WZV3223" s="132"/>
      <c r="WZW3223" s="132"/>
      <c r="WZX3223" s="132"/>
      <c r="WZY3223" s="132"/>
      <c r="WZZ3223" s="132"/>
      <c r="XAA3223" s="132"/>
      <c r="XAB3223" s="132"/>
      <c r="XAC3223" s="132"/>
      <c r="XAD3223" s="132"/>
      <c r="XAE3223" s="132"/>
      <c r="XAF3223" s="132"/>
      <c r="XAG3223" s="132"/>
      <c r="XAH3223" s="132"/>
      <c r="XAI3223" s="132"/>
      <c r="XAJ3223" s="132"/>
      <c r="XAK3223" s="132"/>
      <c r="XAL3223" s="132"/>
      <c r="XAM3223" s="132"/>
      <c r="XAN3223" s="132"/>
      <c r="XAO3223" s="132"/>
      <c r="XAP3223" s="132"/>
      <c r="XAQ3223" s="132"/>
      <c r="XAR3223" s="132"/>
      <c r="XAS3223" s="132"/>
      <c r="XAT3223" s="132"/>
      <c r="XAU3223" s="132"/>
      <c r="XAV3223" s="132"/>
      <c r="XAW3223" s="132"/>
      <c r="XAX3223" s="132"/>
      <c r="XAY3223" s="132"/>
      <c r="XAZ3223" s="132"/>
      <c r="XBA3223" s="132"/>
      <c r="XBB3223" s="132"/>
      <c r="XBC3223" s="132"/>
      <c r="XBD3223" s="132"/>
      <c r="XBE3223" s="132"/>
      <c r="XBF3223" s="132"/>
      <c r="XBG3223" s="132"/>
      <c r="XBH3223" s="132"/>
      <c r="XBI3223" s="132"/>
      <c r="XBJ3223" s="132"/>
      <c r="XBK3223" s="132"/>
      <c r="XBL3223" s="132"/>
      <c r="XBM3223" s="132"/>
      <c r="XBN3223" s="132"/>
      <c r="XBO3223" s="132"/>
      <c r="XBP3223" s="132"/>
      <c r="XBQ3223" s="132"/>
      <c r="XBR3223" s="132"/>
      <c r="XBS3223" s="132"/>
      <c r="XBT3223" s="132"/>
      <c r="XBU3223" s="132"/>
      <c r="XBV3223" s="132"/>
      <c r="XBW3223" s="132"/>
      <c r="XBX3223" s="132"/>
      <c r="XBY3223" s="132"/>
      <c r="XBZ3223" s="132"/>
      <c r="XCA3223" s="132"/>
      <c r="XCB3223" s="132"/>
      <c r="XCC3223" s="132"/>
      <c r="XCD3223" s="132"/>
      <c r="XCE3223" s="132"/>
      <c r="XCF3223" s="132"/>
      <c r="XCG3223" s="132"/>
      <c r="XCH3223" s="132"/>
      <c r="XCI3223" s="132"/>
      <c r="XCJ3223" s="132"/>
      <c r="XCK3223" s="132"/>
      <c r="XCL3223" s="132"/>
      <c r="XCM3223" s="132"/>
      <c r="XCN3223" s="132"/>
      <c r="XCO3223" s="132"/>
      <c r="XCP3223" s="132"/>
      <c r="XCQ3223" s="132"/>
      <c r="XCR3223" s="132"/>
      <c r="XCS3223" s="132"/>
      <c r="XCT3223" s="132"/>
      <c r="XCU3223" s="132"/>
      <c r="XCV3223" s="132"/>
      <c r="XCW3223" s="132"/>
      <c r="XCX3223" s="132"/>
      <c r="XCY3223" s="132"/>
      <c r="XCZ3223" s="132"/>
      <c r="XDA3223" s="132"/>
      <c r="XDB3223" s="132"/>
      <c r="XDC3223" s="132"/>
      <c r="XDD3223" s="132"/>
      <c r="XDE3223" s="132"/>
      <c r="XDF3223" s="132"/>
      <c r="XDG3223" s="132"/>
      <c r="XDH3223" s="132"/>
      <c r="XDI3223" s="132"/>
      <c r="XDJ3223" s="132"/>
      <c r="XDK3223" s="132"/>
      <c r="XDL3223" s="132"/>
      <c r="XDM3223" s="132"/>
      <c r="XDN3223" s="132"/>
      <c r="XDO3223" s="132"/>
      <c r="XDP3223" s="132"/>
      <c r="XDQ3223" s="132"/>
      <c r="XDR3223" s="132"/>
      <c r="XDS3223" s="132"/>
      <c r="XDT3223" s="132"/>
      <c r="XDU3223" s="132"/>
      <c r="XDV3223" s="132"/>
      <c r="XDW3223" s="132"/>
      <c r="XDX3223" s="132"/>
      <c r="XDY3223" s="132"/>
      <c r="XDZ3223" s="132"/>
      <c r="XEA3223" s="132"/>
      <c r="XEB3223" s="132"/>
      <c r="XEC3223" s="132"/>
      <c r="XED3223" s="132"/>
      <c r="XEE3223" s="132"/>
      <c r="XEF3223" s="132"/>
      <c r="XEG3223" s="132"/>
      <c r="XEH3223" s="132"/>
      <c r="XEI3223" s="132"/>
      <c r="XEJ3223" s="132"/>
      <c r="XEK3223" s="132"/>
      <c r="XEL3223" s="132"/>
      <c r="XEM3223" s="132"/>
      <c r="XEN3223" s="132"/>
      <c r="XEO3223" s="132"/>
      <c r="XEP3223" s="132"/>
      <c r="XEQ3223" s="132"/>
      <c r="XER3223" s="132"/>
      <c r="XES3223" s="132"/>
      <c r="XET3223" s="132"/>
      <c r="XEU3223" s="132"/>
      <c r="XEV3223" s="132"/>
      <c r="XEW3223" s="132"/>
      <c r="XEX3223" s="132"/>
      <c r="XEY3223" s="132"/>
      <c r="XEZ3223" s="132"/>
      <c r="XFA3223" s="132"/>
      <c r="XFB3223" s="132"/>
      <c r="XFC3223" s="132"/>
      <c r="XFD3223" s="132"/>
    </row>
    <row r="3224" s="14" customFormat="1" ht="40.5" spans="1:16384">
      <c r="A3224" s="132">
        <v>3221</v>
      </c>
      <c r="B3224" s="132" t="s">
        <v>4895</v>
      </c>
      <c r="C3224" s="132" t="s">
        <v>4896</v>
      </c>
      <c r="D3224" s="132" t="s">
        <v>4894</v>
      </c>
      <c r="E3224" s="132" t="s">
        <v>4886</v>
      </c>
      <c r="F3224" s="132">
        <v>0.4313</v>
      </c>
      <c r="G3224" s="132"/>
      <c r="H3224" s="132">
        <v>0.4152</v>
      </c>
      <c r="I3224" s="132">
        <v>0.4231</v>
      </c>
      <c r="J3224" s="132"/>
      <c r="K3224" s="132"/>
      <c r="L3224" s="132">
        <v>0.4072</v>
      </c>
      <c r="M3224" s="132"/>
      <c r="N3224" s="132"/>
      <c r="O3224" s="132">
        <v>0.3815</v>
      </c>
      <c r="P3224" s="132"/>
      <c r="Q3224" s="132">
        <v>0.3694</v>
      </c>
      <c r="R3224" s="132"/>
      <c r="S3224" s="132"/>
      <c r="T3224" s="132">
        <v>0.393</v>
      </c>
      <c r="U3224" s="132"/>
      <c r="V3224" s="132"/>
      <c r="W3224" s="132"/>
      <c r="X3224" s="132">
        <v>0.3694</v>
      </c>
      <c r="Y3224" s="132"/>
      <c r="Z3224" s="132"/>
      <c r="AA3224" s="132">
        <v>0.4166</v>
      </c>
      <c r="AB3224" s="132">
        <v>0.3694</v>
      </c>
      <c r="AC3224" s="132"/>
      <c r="AD3224" s="132">
        <v>0.4056</v>
      </c>
      <c r="AE3224" s="132"/>
      <c r="AF3224" s="132"/>
      <c r="AG3224" s="132"/>
      <c r="AH3224" s="132"/>
      <c r="AI3224" s="132">
        <v>0.3694</v>
      </c>
      <c r="AJ3224" s="132"/>
      <c r="AK3224" s="132">
        <v>0.3927</v>
      </c>
      <c r="AL3224" s="132"/>
      <c r="AM3224" s="132"/>
      <c r="AN3224" s="132"/>
      <c r="AO3224" s="132"/>
      <c r="AP3224" s="132"/>
      <c r="AQ3224" s="132"/>
      <c r="AR3224" s="132"/>
      <c r="AS3224" s="132"/>
      <c r="AT3224" s="132"/>
      <c r="AU3224" s="132"/>
      <c r="AV3224" s="132"/>
      <c r="AW3224" s="132"/>
      <c r="AX3224" s="132"/>
      <c r="AY3224" s="132"/>
      <c r="AZ3224" s="132"/>
      <c r="BA3224" s="132"/>
      <c r="BB3224" s="132"/>
      <c r="BC3224" s="132"/>
      <c r="BD3224" s="132"/>
      <c r="BE3224" s="132"/>
      <c r="BF3224" s="132"/>
      <c r="BG3224" s="132"/>
      <c r="BH3224" s="132"/>
      <c r="BI3224" s="132"/>
      <c r="BJ3224" s="132"/>
      <c r="BK3224" s="132"/>
      <c r="BL3224" s="132"/>
      <c r="BM3224" s="132"/>
      <c r="BN3224" s="132"/>
      <c r="BO3224" s="132"/>
      <c r="BP3224" s="132"/>
      <c r="BQ3224" s="132"/>
      <c r="BR3224" s="132"/>
      <c r="BS3224" s="132"/>
      <c r="BT3224" s="132"/>
      <c r="BU3224" s="132"/>
      <c r="BV3224" s="132"/>
      <c r="BW3224" s="132"/>
      <c r="BX3224" s="132"/>
      <c r="BY3224" s="132"/>
      <c r="BZ3224" s="132"/>
      <c r="CA3224" s="132"/>
      <c r="CB3224" s="132"/>
      <c r="CC3224" s="132"/>
      <c r="CD3224" s="132"/>
      <c r="CE3224" s="132"/>
      <c r="CF3224" s="132"/>
      <c r="CG3224" s="132"/>
      <c r="CH3224" s="132"/>
      <c r="CI3224" s="132"/>
      <c r="CJ3224" s="132"/>
      <c r="CK3224" s="132"/>
      <c r="CL3224" s="132"/>
      <c r="CM3224" s="132"/>
      <c r="CN3224" s="132"/>
      <c r="CO3224" s="132"/>
      <c r="CP3224" s="132"/>
      <c r="CQ3224" s="132"/>
      <c r="CR3224" s="132"/>
      <c r="CS3224" s="132"/>
      <c r="CT3224" s="132"/>
      <c r="CU3224" s="132"/>
      <c r="CV3224" s="132"/>
      <c r="CW3224" s="132"/>
      <c r="CX3224" s="132"/>
      <c r="CY3224" s="132"/>
      <c r="CZ3224" s="132"/>
      <c r="DA3224" s="132"/>
      <c r="DB3224" s="132"/>
      <c r="DC3224" s="132"/>
      <c r="DD3224" s="132"/>
      <c r="DE3224" s="132"/>
      <c r="DF3224" s="132"/>
      <c r="DG3224" s="132"/>
      <c r="DH3224" s="132"/>
      <c r="DI3224" s="132"/>
      <c r="DJ3224" s="132"/>
      <c r="DK3224" s="132"/>
      <c r="DL3224" s="132"/>
      <c r="DM3224" s="132"/>
      <c r="DN3224" s="132"/>
      <c r="DO3224" s="132"/>
      <c r="DP3224" s="132"/>
      <c r="DQ3224" s="132"/>
      <c r="DR3224" s="132"/>
      <c r="DS3224" s="132"/>
      <c r="DT3224" s="132"/>
      <c r="DU3224" s="132"/>
      <c r="DV3224" s="132"/>
      <c r="DW3224" s="132"/>
      <c r="DX3224" s="132"/>
      <c r="DY3224" s="132"/>
      <c r="DZ3224" s="132"/>
      <c r="EA3224" s="132"/>
      <c r="EB3224" s="132"/>
      <c r="EC3224" s="132"/>
      <c r="ED3224" s="132"/>
      <c r="EE3224" s="132"/>
      <c r="EF3224" s="132"/>
      <c r="EG3224" s="132"/>
      <c r="EH3224" s="132"/>
      <c r="EI3224" s="132"/>
      <c r="EJ3224" s="132"/>
      <c r="EK3224" s="132"/>
      <c r="EL3224" s="132"/>
      <c r="EM3224" s="132"/>
      <c r="EN3224" s="132"/>
      <c r="EO3224" s="132"/>
      <c r="EP3224" s="132"/>
      <c r="EQ3224" s="132"/>
      <c r="ER3224" s="132"/>
      <c r="ES3224" s="132"/>
      <c r="ET3224" s="132"/>
      <c r="EU3224" s="132"/>
      <c r="EV3224" s="132"/>
      <c r="EW3224" s="132"/>
      <c r="EX3224" s="132"/>
      <c r="EY3224" s="132"/>
      <c r="EZ3224" s="132"/>
      <c r="FA3224" s="132"/>
      <c r="FB3224" s="132"/>
      <c r="FC3224" s="132"/>
      <c r="FD3224" s="132"/>
      <c r="FE3224" s="132"/>
      <c r="FF3224" s="132"/>
      <c r="FG3224" s="132"/>
      <c r="FH3224" s="132"/>
      <c r="FI3224" s="132"/>
      <c r="FJ3224" s="132"/>
      <c r="FK3224" s="132"/>
      <c r="FL3224" s="132"/>
      <c r="FM3224" s="132"/>
      <c r="FN3224" s="132"/>
      <c r="FO3224" s="132"/>
      <c r="FP3224" s="132"/>
      <c r="FQ3224" s="132"/>
      <c r="FR3224" s="132"/>
      <c r="FS3224" s="132"/>
      <c r="FT3224" s="132"/>
      <c r="FU3224" s="132"/>
      <c r="FV3224" s="132"/>
      <c r="FW3224" s="132"/>
      <c r="FX3224" s="132"/>
      <c r="FY3224" s="132"/>
      <c r="FZ3224" s="132"/>
      <c r="GA3224" s="132"/>
      <c r="GB3224" s="132"/>
      <c r="GC3224" s="132"/>
      <c r="GD3224" s="132"/>
      <c r="GE3224" s="132"/>
      <c r="GF3224" s="132"/>
      <c r="GG3224" s="132"/>
      <c r="GH3224" s="132"/>
      <c r="GI3224" s="132"/>
      <c r="GJ3224" s="132"/>
      <c r="GK3224" s="132"/>
      <c r="GL3224" s="132"/>
      <c r="GM3224" s="132"/>
      <c r="GN3224" s="132"/>
      <c r="GO3224" s="132"/>
      <c r="GP3224" s="132"/>
      <c r="GQ3224" s="132"/>
      <c r="GR3224" s="132"/>
      <c r="GS3224" s="132"/>
      <c r="GT3224" s="132"/>
      <c r="GU3224" s="132"/>
      <c r="GV3224" s="132"/>
      <c r="GW3224" s="132"/>
      <c r="GX3224" s="132"/>
      <c r="GY3224" s="132"/>
      <c r="GZ3224" s="132"/>
      <c r="HA3224" s="132"/>
      <c r="HB3224" s="132"/>
      <c r="HC3224" s="132"/>
      <c r="HD3224" s="132"/>
      <c r="HE3224" s="132"/>
      <c r="HF3224" s="132"/>
      <c r="HG3224" s="132"/>
      <c r="HH3224" s="132"/>
      <c r="HI3224" s="132"/>
      <c r="HJ3224" s="132"/>
      <c r="HK3224" s="132"/>
      <c r="HL3224" s="132"/>
      <c r="HM3224" s="132"/>
      <c r="HN3224" s="132"/>
      <c r="HO3224" s="132"/>
      <c r="HP3224" s="132"/>
      <c r="HQ3224" s="132"/>
      <c r="HR3224" s="132"/>
      <c r="HS3224" s="132"/>
      <c r="HT3224" s="132"/>
      <c r="HU3224" s="132"/>
      <c r="HV3224" s="132"/>
      <c r="HW3224" s="132"/>
      <c r="HX3224" s="132"/>
      <c r="HY3224" s="132"/>
      <c r="HZ3224" s="132"/>
      <c r="IA3224" s="132"/>
      <c r="IB3224" s="132"/>
      <c r="IC3224" s="132"/>
      <c r="ID3224" s="132"/>
      <c r="IE3224" s="132"/>
      <c r="IF3224" s="132"/>
      <c r="IG3224" s="132"/>
      <c r="IH3224" s="132"/>
      <c r="II3224" s="132"/>
      <c r="IJ3224" s="132"/>
      <c r="IK3224" s="132"/>
      <c r="IL3224" s="132"/>
      <c r="IM3224" s="132"/>
      <c r="IN3224" s="132"/>
      <c r="IO3224" s="132"/>
      <c r="IP3224" s="132"/>
      <c r="IQ3224" s="132"/>
      <c r="IR3224" s="132"/>
      <c r="IS3224" s="132"/>
      <c r="IT3224" s="132"/>
      <c r="IU3224" s="132"/>
      <c r="IV3224" s="132"/>
      <c r="IW3224" s="132"/>
      <c r="IX3224" s="132"/>
      <c r="IY3224" s="132"/>
      <c r="IZ3224" s="132"/>
      <c r="JA3224" s="132"/>
      <c r="JB3224" s="132"/>
      <c r="JC3224" s="132"/>
      <c r="JD3224" s="132"/>
      <c r="JE3224" s="132"/>
      <c r="JF3224" s="132"/>
      <c r="JG3224" s="132"/>
      <c r="JH3224" s="132"/>
      <c r="JI3224" s="132"/>
      <c r="JJ3224" s="132"/>
      <c r="JK3224" s="132"/>
      <c r="JL3224" s="132"/>
      <c r="JM3224" s="132"/>
      <c r="JN3224" s="132"/>
      <c r="JO3224" s="132"/>
      <c r="JP3224" s="132"/>
      <c r="JQ3224" s="132"/>
      <c r="JR3224" s="132"/>
      <c r="JS3224" s="132"/>
      <c r="JT3224" s="132"/>
      <c r="JU3224" s="132"/>
      <c r="JV3224" s="132"/>
      <c r="JW3224" s="132"/>
      <c r="JX3224" s="132"/>
      <c r="JY3224" s="132"/>
      <c r="JZ3224" s="132"/>
      <c r="KA3224" s="132"/>
      <c r="KB3224" s="132"/>
      <c r="KC3224" s="132"/>
      <c r="KD3224" s="132"/>
      <c r="KE3224" s="132"/>
      <c r="KF3224" s="132"/>
      <c r="KG3224" s="132"/>
      <c r="KH3224" s="132"/>
      <c r="KI3224" s="132"/>
      <c r="KJ3224" s="132"/>
      <c r="KK3224" s="132"/>
      <c r="KL3224" s="132"/>
      <c r="KM3224" s="132"/>
      <c r="KN3224" s="132"/>
      <c r="KO3224" s="132"/>
      <c r="KP3224" s="132"/>
      <c r="KQ3224" s="132"/>
      <c r="KR3224" s="132"/>
      <c r="KS3224" s="132"/>
      <c r="KT3224" s="132"/>
      <c r="KU3224" s="132"/>
      <c r="KV3224" s="132"/>
      <c r="KW3224" s="132"/>
      <c r="KX3224" s="132"/>
      <c r="KY3224" s="132"/>
      <c r="KZ3224" s="132"/>
      <c r="LA3224" s="132"/>
      <c r="LB3224" s="132"/>
      <c r="LC3224" s="132"/>
      <c r="LD3224" s="132"/>
      <c r="LE3224" s="132"/>
      <c r="LF3224" s="132"/>
      <c r="LG3224" s="132"/>
      <c r="LH3224" s="132"/>
      <c r="LI3224" s="132"/>
      <c r="LJ3224" s="132"/>
      <c r="LK3224" s="132"/>
      <c r="LL3224" s="132"/>
      <c r="LM3224" s="132"/>
      <c r="LN3224" s="132"/>
      <c r="LO3224" s="132"/>
      <c r="LP3224" s="132"/>
      <c r="LQ3224" s="132"/>
      <c r="LR3224" s="132"/>
      <c r="LS3224" s="132"/>
      <c r="LT3224" s="132"/>
      <c r="LU3224" s="132"/>
      <c r="LV3224" s="132"/>
      <c r="LW3224" s="132"/>
      <c r="LX3224" s="132"/>
      <c r="LY3224" s="132"/>
      <c r="LZ3224" s="132"/>
      <c r="MA3224" s="132"/>
      <c r="MB3224" s="132"/>
      <c r="MC3224" s="132"/>
      <c r="MD3224" s="132"/>
      <c r="ME3224" s="132"/>
      <c r="MF3224" s="132"/>
      <c r="MG3224" s="132"/>
      <c r="MH3224" s="132"/>
      <c r="MI3224" s="132"/>
      <c r="MJ3224" s="132"/>
      <c r="MK3224" s="132"/>
      <c r="ML3224" s="132"/>
      <c r="MM3224" s="132"/>
      <c r="MN3224" s="132"/>
      <c r="MO3224" s="132"/>
      <c r="MP3224" s="132"/>
      <c r="MQ3224" s="132"/>
      <c r="MR3224" s="132"/>
      <c r="MS3224" s="132"/>
      <c r="MT3224" s="132"/>
      <c r="MU3224" s="132"/>
      <c r="MV3224" s="132"/>
      <c r="MW3224" s="132"/>
      <c r="MX3224" s="132"/>
      <c r="MY3224" s="132"/>
      <c r="MZ3224" s="132"/>
      <c r="NA3224" s="132"/>
      <c r="NB3224" s="132"/>
      <c r="NC3224" s="132"/>
      <c r="ND3224" s="132"/>
      <c r="NE3224" s="132"/>
      <c r="NF3224" s="132"/>
      <c r="NG3224" s="132"/>
      <c r="NH3224" s="132"/>
      <c r="NI3224" s="132"/>
      <c r="NJ3224" s="132"/>
      <c r="NK3224" s="132"/>
      <c r="NL3224" s="132"/>
      <c r="NM3224" s="132"/>
      <c r="NN3224" s="132"/>
      <c r="NO3224" s="132"/>
      <c r="NP3224" s="132"/>
      <c r="NQ3224" s="132"/>
      <c r="NR3224" s="132"/>
      <c r="NS3224" s="132"/>
      <c r="NT3224" s="132"/>
      <c r="NU3224" s="132"/>
      <c r="NV3224" s="132"/>
      <c r="NW3224" s="132"/>
      <c r="NX3224" s="132"/>
      <c r="NY3224" s="132"/>
      <c r="NZ3224" s="132"/>
      <c r="OA3224" s="132"/>
      <c r="OB3224" s="132"/>
      <c r="OC3224" s="132"/>
      <c r="OD3224" s="132"/>
      <c r="OE3224" s="132"/>
      <c r="OF3224" s="132"/>
      <c r="OG3224" s="132"/>
      <c r="OH3224" s="132"/>
      <c r="OI3224" s="132"/>
      <c r="OJ3224" s="132"/>
      <c r="OK3224" s="132"/>
      <c r="OL3224" s="132"/>
      <c r="OM3224" s="132"/>
      <c r="ON3224" s="132"/>
      <c r="OO3224" s="132"/>
      <c r="OP3224" s="132"/>
      <c r="OQ3224" s="132"/>
      <c r="OR3224" s="132"/>
      <c r="OS3224" s="132"/>
      <c r="OT3224" s="132"/>
      <c r="OU3224" s="132"/>
      <c r="OV3224" s="132"/>
      <c r="OW3224" s="132"/>
      <c r="OX3224" s="132"/>
      <c r="OY3224" s="132"/>
      <c r="OZ3224" s="132"/>
      <c r="PA3224" s="132"/>
      <c r="PB3224" s="132"/>
      <c r="PC3224" s="132"/>
      <c r="PD3224" s="132"/>
      <c r="PE3224" s="132"/>
      <c r="PF3224" s="132"/>
      <c r="PG3224" s="132"/>
      <c r="PH3224" s="132"/>
      <c r="PI3224" s="132"/>
      <c r="PJ3224" s="132"/>
      <c r="PK3224" s="132"/>
      <c r="PL3224" s="132"/>
      <c r="PM3224" s="132"/>
      <c r="PN3224" s="132"/>
      <c r="PO3224" s="132"/>
      <c r="PP3224" s="132"/>
      <c r="PQ3224" s="132"/>
      <c r="PR3224" s="132"/>
      <c r="PS3224" s="132"/>
      <c r="PT3224" s="132"/>
      <c r="PU3224" s="132"/>
      <c r="PV3224" s="132"/>
      <c r="PW3224" s="132"/>
      <c r="PX3224" s="132"/>
      <c r="PY3224" s="132"/>
      <c r="PZ3224" s="132"/>
      <c r="QA3224" s="132"/>
      <c r="QB3224" s="132"/>
      <c r="QC3224" s="132"/>
      <c r="QD3224" s="132"/>
      <c r="QE3224" s="132"/>
      <c r="QF3224" s="132"/>
      <c r="QG3224" s="132"/>
      <c r="QH3224" s="132"/>
      <c r="QI3224" s="132"/>
      <c r="QJ3224" s="132"/>
      <c r="QK3224" s="132"/>
      <c r="QL3224" s="132"/>
      <c r="QM3224" s="132"/>
      <c r="QN3224" s="132"/>
      <c r="QO3224" s="132"/>
      <c r="QP3224" s="132"/>
      <c r="QQ3224" s="132"/>
      <c r="QR3224" s="132"/>
      <c r="QS3224" s="132"/>
      <c r="QT3224" s="132"/>
      <c r="QU3224" s="132"/>
      <c r="QV3224" s="132"/>
      <c r="QW3224" s="132"/>
      <c r="QX3224" s="132"/>
      <c r="QY3224" s="132"/>
      <c r="QZ3224" s="132"/>
      <c r="RA3224" s="132"/>
      <c r="RB3224" s="132"/>
      <c r="RC3224" s="132"/>
      <c r="RD3224" s="132"/>
      <c r="RE3224" s="132"/>
      <c r="RF3224" s="132"/>
      <c r="RG3224" s="132"/>
      <c r="RH3224" s="132"/>
      <c r="RI3224" s="132"/>
      <c r="RJ3224" s="132"/>
      <c r="RK3224" s="132"/>
      <c r="RL3224" s="132"/>
      <c r="RM3224" s="132"/>
      <c r="RN3224" s="132"/>
      <c r="RO3224" s="132"/>
      <c r="RP3224" s="132"/>
      <c r="RQ3224" s="132"/>
      <c r="RR3224" s="132"/>
      <c r="RS3224" s="132"/>
      <c r="RT3224" s="132"/>
      <c r="RU3224" s="132"/>
      <c r="RV3224" s="132"/>
      <c r="RW3224" s="132"/>
      <c r="RX3224" s="132"/>
      <c r="RY3224" s="132"/>
      <c r="RZ3224" s="132"/>
      <c r="SA3224" s="132"/>
      <c r="SB3224" s="132"/>
      <c r="SC3224" s="132"/>
      <c r="SD3224" s="132"/>
      <c r="SE3224" s="132"/>
      <c r="SF3224" s="132"/>
      <c r="SG3224" s="132"/>
      <c r="SH3224" s="132"/>
      <c r="SI3224" s="132"/>
      <c r="SJ3224" s="132"/>
      <c r="SK3224" s="132"/>
      <c r="SL3224" s="132"/>
      <c r="SM3224" s="132"/>
      <c r="SN3224" s="132"/>
      <c r="SO3224" s="132"/>
      <c r="SP3224" s="132"/>
      <c r="SQ3224" s="132"/>
      <c r="SR3224" s="132"/>
      <c r="SS3224" s="132"/>
      <c r="ST3224" s="132"/>
      <c r="SU3224" s="132"/>
      <c r="SV3224" s="132"/>
      <c r="SW3224" s="132"/>
      <c r="SX3224" s="132"/>
      <c r="SY3224" s="132"/>
      <c r="SZ3224" s="132"/>
      <c r="TA3224" s="132"/>
      <c r="TB3224" s="132"/>
      <c r="TC3224" s="132"/>
      <c r="TD3224" s="132"/>
      <c r="TE3224" s="132"/>
      <c r="TF3224" s="132"/>
      <c r="TG3224" s="132"/>
      <c r="TH3224" s="132"/>
      <c r="TI3224" s="132"/>
      <c r="TJ3224" s="132"/>
      <c r="TK3224" s="132"/>
      <c r="TL3224" s="132"/>
      <c r="TM3224" s="132"/>
      <c r="TN3224" s="132"/>
      <c r="TO3224" s="132"/>
      <c r="TP3224" s="132"/>
      <c r="TQ3224" s="132"/>
      <c r="TR3224" s="132"/>
      <c r="TS3224" s="132"/>
      <c r="TT3224" s="132"/>
      <c r="TU3224" s="132"/>
      <c r="TV3224" s="132"/>
      <c r="TW3224" s="132"/>
      <c r="TX3224" s="132"/>
      <c r="TY3224" s="132"/>
      <c r="TZ3224" s="132"/>
      <c r="UA3224" s="132"/>
      <c r="UB3224" s="132"/>
      <c r="UC3224" s="132"/>
      <c r="UD3224" s="132"/>
      <c r="UE3224" s="132"/>
      <c r="UF3224" s="132"/>
      <c r="UG3224" s="132"/>
      <c r="UH3224" s="132"/>
      <c r="UI3224" s="132"/>
      <c r="UJ3224" s="132"/>
      <c r="UK3224" s="132"/>
      <c r="UL3224" s="132"/>
      <c r="UM3224" s="132"/>
      <c r="UN3224" s="132"/>
      <c r="UO3224" s="132"/>
      <c r="UP3224" s="132"/>
      <c r="UQ3224" s="132"/>
      <c r="UR3224" s="132"/>
      <c r="US3224" s="132"/>
      <c r="UT3224" s="132"/>
      <c r="UU3224" s="132"/>
      <c r="UV3224" s="132"/>
      <c r="UW3224" s="132"/>
      <c r="UX3224" s="132"/>
      <c r="UY3224" s="132"/>
      <c r="UZ3224" s="132"/>
      <c r="VA3224" s="132"/>
      <c r="VB3224" s="132"/>
      <c r="VC3224" s="132"/>
      <c r="VD3224" s="132"/>
      <c r="VE3224" s="132"/>
      <c r="VF3224" s="132"/>
      <c r="VG3224" s="132"/>
      <c r="VH3224" s="132"/>
      <c r="VI3224" s="132"/>
      <c r="VJ3224" s="132"/>
      <c r="VK3224" s="132"/>
      <c r="VL3224" s="132"/>
      <c r="VM3224" s="132"/>
      <c r="VN3224" s="132"/>
      <c r="VO3224" s="132"/>
      <c r="VP3224" s="132"/>
      <c r="VQ3224" s="132"/>
      <c r="VR3224" s="132"/>
      <c r="VS3224" s="132"/>
      <c r="VT3224" s="132"/>
      <c r="VU3224" s="132"/>
      <c r="VV3224" s="132"/>
      <c r="VW3224" s="132"/>
      <c r="VX3224" s="132"/>
      <c r="VY3224" s="132"/>
      <c r="VZ3224" s="132"/>
      <c r="WA3224" s="132"/>
      <c r="WB3224" s="132"/>
      <c r="WC3224" s="132"/>
      <c r="WD3224" s="132"/>
      <c r="WE3224" s="132"/>
      <c r="WF3224" s="132"/>
      <c r="WG3224" s="132"/>
      <c r="WH3224" s="132"/>
      <c r="WI3224" s="132"/>
      <c r="WJ3224" s="132"/>
      <c r="WK3224" s="132"/>
      <c r="WL3224" s="132"/>
      <c r="WM3224" s="132"/>
      <c r="WN3224" s="132"/>
      <c r="WO3224" s="132"/>
      <c r="WP3224" s="132"/>
      <c r="WQ3224" s="132"/>
      <c r="WR3224" s="132"/>
      <c r="WS3224" s="132"/>
      <c r="WT3224" s="132"/>
      <c r="WU3224" s="132"/>
      <c r="WV3224" s="132"/>
      <c r="WW3224" s="132"/>
      <c r="WX3224" s="132"/>
      <c r="WY3224" s="132"/>
      <c r="WZ3224" s="132"/>
      <c r="XA3224" s="132"/>
      <c r="XB3224" s="132"/>
      <c r="XC3224" s="132"/>
      <c r="XD3224" s="132"/>
      <c r="XE3224" s="132"/>
      <c r="XF3224" s="132"/>
      <c r="XG3224" s="132"/>
      <c r="XH3224" s="132"/>
      <c r="XI3224" s="132"/>
      <c r="XJ3224" s="132"/>
      <c r="XK3224" s="132"/>
      <c r="XL3224" s="132"/>
      <c r="XM3224" s="132"/>
      <c r="XN3224" s="132"/>
      <c r="XO3224" s="132"/>
      <c r="XP3224" s="132"/>
      <c r="XQ3224" s="132"/>
      <c r="XR3224" s="132"/>
      <c r="XS3224" s="132"/>
      <c r="XT3224" s="132"/>
      <c r="XU3224" s="132"/>
      <c r="XV3224" s="132"/>
      <c r="XW3224" s="132"/>
      <c r="XX3224" s="132"/>
      <c r="XY3224" s="132"/>
      <c r="XZ3224" s="132"/>
      <c r="YA3224" s="132"/>
      <c r="YB3224" s="132"/>
      <c r="YC3224" s="132"/>
      <c r="YD3224" s="132"/>
      <c r="YE3224" s="132"/>
      <c r="YF3224" s="132"/>
      <c r="YG3224" s="132"/>
      <c r="YH3224" s="132"/>
      <c r="YI3224" s="132"/>
      <c r="YJ3224" s="132"/>
      <c r="YK3224" s="132"/>
      <c r="YL3224" s="132"/>
      <c r="YM3224" s="132"/>
      <c r="YN3224" s="132"/>
      <c r="YO3224" s="132"/>
      <c r="YP3224" s="132"/>
      <c r="YQ3224" s="132"/>
      <c r="YR3224" s="132"/>
      <c r="YS3224" s="132"/>
      <c r="YT3224" s="132"/>
      <c r="YU3224" s="132"/>
      <c r="YV3224" s="132"/>
      <c r="YW3224" s="132"/>
      <c r="YX3224" s="132"/>
      <c r="YY3224" s="132"/>
      <c r="YZ3224" s="132"/>
      <c r="ZA3224" s="132"/>
      <c r="ZB3224" s="132"/>
      <c r="ZC3224" s="132"/>
      <c r="ZD3224" s="132"/>
      <c r="ZE3224" s="132"/>
      <c r="ZF3224" s="132"/>
      <c r="ZG3224" s="132"/>
      <c r="ZH3224" s="132"/>
      <c r="ZI3224" s="132"/>
      <c r="ZJ3224" s="132"/>
      <c r="ZK3224" s="132"/>
      <c r="ZL3224" s="132"/>
      <c r="ZM3224" s="132"/>
      <c r="ZN3224" s="132"/>
      <c r="ZO3224" s="132"/>
      <c r="ZP3224" s="132"/>
      <c r="ZQ3224" s="132"/>
      <c r="ZR3224" s="132"/>
      <c r="ZS3224" s="132"/>
      <c r="ZT3224" s="132"/>
      <c r="ZU3224" s="132"/>
      <c r="ZV3224" s="132"/>
      <c r="ZW3224" s="132"/>
      <c r="ZX3224" s="132"/>
      <c r="ZY3224" s="132"/>
      <c r="ZZ3224" s="132"/>
      <c r="AAA3224" s="132"/>
      <c r="AAB3224" s="132"/>
      <c r="AAC3224" s="132"/>
      <c r="AAD3224" s="132"/>
      <c r="AAE3224" s="132"/>
      <c r="AAF3224" s="132"/>
      <c r="AAG3224" s="132"/>
      <c r="AAH3224" s="132"/>
      <c r="AAI3224" s="132"/>
      <c r="AAJ3224" s="132"/>
      <c r="AAK3224" s="132"/>
      <c r="AAL3224" s="132"/>
      <c r="AAM3224" s="132"/>
      <c r="AAN3224" s="132"/>
      <c r="AAO3224" s="132"/>
      <c r="AAP3224" s="132"/>
      <c r="AAQ3224" s="132"/>
      <c r="AAR3224" s="132"/>
      <c r="AAS3224" s="132"/>
      <c r="AAT3224" s="132"/>
      <c r="AAU3224" s="132"/>
      <c r="AAV3224" s="132"/>
      <c r="AAW3224" s="132"/>
      <c r="AAX3224" s="132"/>
      <c r="AAY3224" s="132"/>
      <c r="AAZ3224" s="132"/>
      <c r="ABA3224" s="132"/>
      <c r="ABB3224" s="132"/>
      <c r="ABC3224" s="132"/>
      <c r="ABD3224" s="132"/>
      <c r="ABE3224" s="132"/>
      <c r="ABF3224" s="132"/>
      <c r="ABG3224" s="132"/>
      <c r="ABH3224" s="132"/>
      <c r="ABI3224" s="132"/>
      <c r="ABJ3224" s="132"/>
      <c r="ABK3224" s="132"/>
      <c r="ABL3224" s="132"/>
      <c r="ABM3224" s="132"/>
      <c r="ABN3224" s="132"/>
      <c r="ABO3224" s="132"/>
      <c r="ABP3224" s="132"/>
      <c r="ABQ3224" s="132"/>
      <c r="ABR3224" s="132"/>
      <c r="ABS3224" s="132"/>
      <c r="ABT3224" s="132"/>
      <c r="ABU3224" s="132"/>
      <c r="ABV3224" s="132"/>
      <c r="ABW3224" s="132"/>
      <c r="ABX3224" s="132"/>
      <c r="ABY3224" s="132"/>
      <c r="ABZ3224" s="132"/>
      <c r="ACA3224" s="132"/>
      <c r="ACB3224" s="132"/>
      <c r="ACC3224" s="132"/>
      <c r="ACD3224" s="132"/>
      <c r="ACE3224" s="132"/>
      <c r="ACF3224" s="132"/>
      <c r="ACG3224" s="132"/>
      <c r="ACH3224" s="132"/>
      <c r="ACI3224" s="132"/>
      <c r="ACJ3224" s="132"/>
      <c r="ACK3224" s="132"/>
      <c r="ACL3224" s="132"/>
      <c r="ACM3224" s="132"/>
      <c r="ACN3224" s="132"/>
      <c r="ACO3224" s="132"/>
      <c r="ACP3224" s="132"/>
      <c r="ACQ3224" s="132"/>
      <c r="ACR3224" s="132"/>
      <c r="ACS3224" s="132"/>
      <c r="ACT3224" s="132"/>
      <c r="ACU3224" s="132"/>
      <c r="ACV3224" s="132"/>
      <c r="ACW3224" s="132"/>
      <c r="ACX3224" s="132"/>
      <c r="ACY3224" s="132"/>
      <c r="ACZ3224" s="132"/>
      <c r="ADA3224" s="132"/>
      <c r="ADB3224" s="132"/>
      <c r="ADC3224" s="132"/>
      <c r="ADD3224" s="132"/>
      <c r="ADE3224" s="132"/>
      <c r="ADF3224" s="132"/>
      <c r="ADG3224" s="132"/>
      <c r="ADH3224" s="132"/>
      <c r="ADI3224" s="132"/>
      <c r="ADJ3224" s="132"/>
      <c r="ADK3224" s="132"/>
      <c r="ADL3224" s="132"/>
      <c r="ADM3224" s="132"/>
      <c r="ADN3224" s="132"/>
      <c r="ADO3224" s="132"/>
      <c r="ADP3224" s="132"/>
      <c r="ADQ3224" s="132"/>
      <c r="ADR3224" s="132"/>
      <c r="ADS3224" s="132"/>
      <c r="ADT3224" s="132"/>
      <c r="ADU3224" s="132"/>
      <c r="ADV3224" s="132"/>
      <c r="ADW3224" s="132"/>
      <c r="ADX3224" s="132"/>
      <c r="ADY3224" s="132"/>
      <c r="ADZ3224" s="132"/>
      <c r="AEA3224" s="132"/>
      <c r="AEB3224" s="132"/>
      <c r="AEC3224" s="132"/>
      <c r="AED3224" s="132"/>
      <c r="AEE3224" s="132"/>
      <c r="AEF3224" s="132"/>
      <c r="AEG3224" s="132"/>
      <c r="AEH3224" s="132"/>
      <c r="AEI3224" s="132"/>
      <c r="AEJ3224" s="132"/>
      <c r="AEK3224" s="132"/>
      <c r="AEL3224" s="132"/>
      <c r="AEM3224" s="132"/>
      <c r="AEN3224" s="132"/>
      <c r="AEO3224" s="132"/>
      <c r="AEP3224" s="132"/>
      <c r="AEQ3224" s="132"/>
      <c r="AER3224" s="132"/>
      <c r="AES3224" s="132"/>
      <c r="AET3224" s="132"/>
      <c r="AEU3224" s="132"/>
      <c r="AEV3224" s="132"/>
      <c r="AEW3224" s="132"/>
      <c r="AEX3224" s="132"/>
      <c r="AEY3224" s="132"/>
      <c r="AEZ3224" s="132"/>
      <c r="AFA3224" s="132"/>
      <c r="AFB3224" s="132"/>
      <c r="AFC3224" s="132"/>
      <c r="AFD3224" s="132"/>
      <c r="AFE3224" s="132"/>
      <c r="AFF3224" s="132"/>
      <c r="AFG3224" s="132"/>
      <c r="AFH3224" s="132"/>
      <c r="AFI3224" s="132"/>
      <c r="AFJ3224" s="132"/>
      <c r="AFK3224" s="132"/>
      <c r="AFL3224" s="132"/>
      <c r="AFM3224" s="132"/>
      <c r="AFN3224" s="132"/>
      <c r="AFO3224" s="132"/>
      <c r="AFP3224" s="132"/>
      <c r="AFQ3224" s="132"/>
      <c r="AFR3224" s="132"/>
      <c r="AFS3224" s="132"/>
      <c r="AFT3224" s="132"/>
      <c r="AFU3224" s="132"/>
      <c r="AFV3224" s="132"/>
      <c r="AFW3224" s="132"/>
      <c r="AFX3224" s="132"/>
      <c r="AFY3224" s="132"/>
      <c r="AFZ3224" s="132"/>
      <c r="AGA3224" s="132"/>
      <c r="AGB3224" s="132"/>
      <c r="AGC3224" s="132"/>
      <c r="AGD3224" s="132"/>
      <c r="AGE3224" s="132"/>
      <c r="AGF3224" s="132"/>
      <c r="AGG3224" s="132"/>
      <c r="AGH3224" s="132"/>
      <c r="AGI3224" s="132"/>
      <c r="AGJ3224" s="132"/>
      <c r="AGK3224" s="132"/>
      <c r="AGL3224" s="132"/>
      <c r="AGM3224" s="132"/>
      <c r="AGN3224" s="132"/>
      <c r="AGO3224" s="132"/>
      <c r="AGP3224" s="132"/>
      <c r="AGQ3224" s="132"/>
      <c r="AGR3224" s="132"/>
      <c r="AGS3224" s="132"/>
      <c r="AGT3224" s="132"/>
      <c r="AGU3224" s="132"/>
      <c r="AGV3224" s="132"/>
      <c r="AGW3224" s="132"/>
      <c r="AGX3224" s="132"/>
      <c r="AGY3224" s="132"/>
      <c r="AGZ3224" s="132"/>
      <c r="AHA3224" s="132"/>
      <c r="AHB3224" s="132"/>
      <c r="AHC3224" s="132"/>
      <c r="AHD3224" s="132"/>
      <c r="AHE3224" s="132"/>
      <c r="AHF3224" s="132"/>
      <c r="AHG3224" s="132"/>
      <c r="AHH3224" s="132"/>
      <c r="AHI3224" s="132"/>
      <c r="AHJ3224" s="132"/>
      <c r="AHK3224" s="132"/>
      <c r="AHL3224" s="132"/>
      <c r="AHM3224" s="132"/>
      <c r="AHN3224" s="132"/>
      <c r="AHO3224" s="132"/>
      <c r="AHP3224" s="132"/>
      <c r="AHQ3224" s="132"/>
      <c r="AHR3224" s="132"/>
      <c r="AHS3224" s="132"/>
      <c r="AHT3224" s="132"/>
      <c r="AHU3224" s="132"/>
      <c r="AHV3224" s="132"/>
      <c r="AHW3224" s="132"/>
      <c r="AHX3224" s="132"/>
      <c r="AHY3224" s="132"/>
      <c r="AHZ3224" s="132"/>
      <c r="AIA3224" s="132"/>
      <c r="AIB3224" s="132"/>
      <c r="AIC3224" s="132"/>
      <c r="AID3224" s="132"/>
      <c r="AIE3224" s="132"/>
      <c r="AIF3224" s="132"/>
      <c r="AIG3224" s="132"/>
      <c r="AIH3224" s="132"/>
      <c r="AII3224" s="132"/>
      <c r="AIJ3224" s="132"/>
      <c r="AIK3224" s="132"/>
      <c r="AIL3224" s="132"/>
      <c r="AIM3224" s="132"/>
      <c r="AIN3224" s="132"/>
      <c r="AIO3224" s="132"/>
      <c r="AIP3224" s="132"/>
      <c r="AIQ3224" s="132"/>
      <c r="AIR3224" s="132"/>
      <c r="AIS3224" s="132"/>
      <c r="AIT3224" s="132"/>
      <c r="AIU3224" s="132"/>
      <c r="AIV3224" s="132"/>
      <c r="AIW3224" s="132"/>
      <c r="AIX3224" s="132"/>
      <c r="AIY3224" s="132"/>
      <c r="AIZ3224" s="132"/>
      <c r="AJA3224" s="132"/>
      <c r="AJB3224" s="132"/>
      <c r="AJC3224" s="132"/>
      <c r="AJD3224" s="132"/>
      <c r="AJE3224" s="132"/>
      <c r="AJF3224" s="132"/>
      <c r="AJG3224" s="132"/>
      <c r="AJH3224" s="132"/>
      <c r="AJI3224" s="132"/>
      <c r="AJJ3224" s="132"/>
      <c r="AJK3224" s="132"/>
      <c r="AJL3224" s="132"/>
      <c r="AJM3224" s="132"/>
      <c r="AJN3224" s="132"/>
      <c r="AJO3224" s="132"/>
      <c r="AJP3224" s="132"/>
      <c r="AJQ3224" s="132"/>
      <c r="AJR3224" s="132"/>
      <c r="AJS3224" s="132"/>
      <c r="AJT3224" s="132"/>
      <c r="AJU3224" s="132"/>
      <c r="AJV3224" s="132"/>
      <c r="AJW3224" s="132"/>
      <c r="AJX3224" s="132"/>
      <c r="AJY3224" s="132"/>
      <c r="AJZ3224" s="132"/>
      <c r="AKA3224" s="132"/>
      <c r="AKB3224" s="132"/>
      <c r="AKC3224" s="132"/>
      <c r="AKD3224" s="132"/>
      <c r="AKE3224" s="132"/>
      <c r="AKF3224" s="132"/>
      <c r="AKG3224" s="132"/>
      <c r="AKH3224" s="132"/>
      <c r="AKI3224" s="132"/>
      <c r="AKJ3224" s="132"/>
      <c r="AKK3224" s="132"/>
      <c r="AKL3224" s="132"/>
      <c r="AKM3224" s="132"/>
      <c r="AKN3224" s="132"/>
      <c r="AKO3224" s="132"/>
      <c r="AKP3224" s="132"/>
      <c r="AKQ3224" s="132"/>
      <c r="AKR3224" s="132"/>
      <c r="AKS3224" s="132"/>
      <c r="AKT3224" s="132"/>
      <c r="AKU3224" s="132"/>
      <c r="AKV3224" s="132"/>
      <c r="AKW3224" s="132"/>
      <c r="AKX3224" s="132"/>
      <c r="AKY3224" s="132"/>
      <c r="AKZ3224" s="132"/>
      <c r="ALA3224" s="132"/>
      <c r="ALB3224" s="132"/>
      <c r="ALC3224" s="132"/>
      <c r="ALD3224" s="132"/>
      <c r="ALE3224" s="132"/>
      <c r="ALF3224" s="132"/>
      <c r="ALG3224" s="132"/>
      <c r="ALH3224" s="132"/>
      <c r="ALI3224" s="132"/>
      <c r="ALJ3224" s="132"/>
      <c r="ALK3224" s="132"/>
      <c r="ALL3224" s="132"/>
      <c r="ALM3224" s="132"/>
      <c r="ALN3224" s="132"/>
      <c r="ALO3224" s="132"/>
      <c r="ALP3224" s="132"/>
      <c r="ALQ3224" s="132"/>
      <c r="ALR3224" s="132"/>
      <c r="ALS3224" s="132"/>
      <c r="ALT3224" s="132"/>
      <c r="ALU3224" s="132"/>
      <c r="ALV3224" s="132"/>
      <c r="ALW3224" s="132"/>
      <c r="ALX3224" s="132"/>
      <c r="ALY3224" s="132"/>
      <c r="ALZ3224" s="132"/>
      <c r="AMA3224" s="132"/>
      <c r="AMB3224" s="132"/>
      <c r="AMC3224" s="132"/>
      <c r="AMD3224" s="132"/>
      <c r="AME3224" s="132"/>
      <c r="AMF3224" s="132"/>
      <c r="AMG3224" s="132"/>
      <c r="AMH3224" s="132"/>
      <c r="AMI3224" s="132"/>
      <c r="AMJ3224" s="132"/>
      <c r="AMK3224" s="132"/>
      <c r="AML3224" s="132"/>
      <c r="AMM3224" s="132"/>
      <c r="AMN3224" s="132"/>
      <c r="AMO3224" s="132"/>
      <c r="AMP3224" s="132"/>
      <c r="AMQ3224" s="132"/>
      <c r="AMR3224" s="132"/>
      <c r="AMS3224" s="132"/>
      <c r="AMT3224" s="132"/>
      <c r="AMU3224" s="132"/>
      <c r="AMV3224" s="132"/>
      <c r="AMW3224" s="132"/>
      <c r="AMX3224" s="132"/>
      <c r="AMY3224" s="132"/>
      <c r="AMZ3224" s="132"/>
      <c r="ANA3224" s="132"/>
      <c r="ANB3224" s="132"/>
      <c r="ANC3224" s="132"/>
      <c r="AND3224" s="132"/>
      <c r="ANE3224" s="132"/>
      <c r="ANF3224" s="132"/>
      <c r="ANG3224" s="132"/>
      <c r="ANH3224" s="132"/>
      <c r="ANI3224" s="132"/>
      <c r="ANJ3224" s="132"/>
      <c r="ANK3224" s="132"/>
      <c r="ANL3224" s="132"/>
      <c r="ANM3224" s="132"/>
      <c r="ANN3224" s="132"/>
      <c r="ANO3224" s="132"/>
      <c r="ANP3224" s="132"/>
      <c r="ANQ3224" s="132"/>
      <c r="ANR3224" s="132"/>
      <c r="ANS3224" s="132"/>
      <c r="ANT3224" s="132"/>
      <c r="ANU3224" s="132"/>
      <c r="ANV3224" s="132"/>
      <c r="ANW3224" s="132"/>
      <c r="ANX3224" s="132"/>
      <c r="ANY3224" s="132"/>
      <c r="ANZ3224" s="132"/>
      <c r="AOA3224" s="132"/>
      <c r="AOB3224" s="132"/>
      <c r="AOC3224" s="132"/>
      <c r="AOD3224" s="132"/>
      <c r="AOE3224" s="132"/>
      <c r="AOF3224" s="132"/>
      <c r="AOG3224" s="132"/>
      <c r="AOH3224" s="132"/>
      <c r="AOI3224" s="132"/>
      <c r="AOJ3224" s="132"/>
      <c r="AOK3224" s="132"/>
      <c r="AOL3224" s="132"/>
      <c r="AOM3224" s="132"/>
      <c r="AON3224" s="132"/>
      <c r="AOO3224" s="132"/>
      <c r="AOP3224" s="132"/>
      <c r="AOQ3224" s="132"/>
      <c r="AOR3224" s="132"/>
      <c r="AOS3224" s="132"/>
      <c r="AOT3224" s="132"/>
      <c r="AOU3224" s="132"/>
      <c r="AOV3224" s="132"/>
      <c r="AOW3224" s="132"/>
      <c r="AOX3224" s="132"/>
      <c r="AOY3224" s="132"/>
      <c r="AOZ3224" s="132"/>
      <c r="APA3224" s="132"/>
      <c r="APB3224" s="132"/>
      <c r="APC3224" s="132"/>
      <c r="APD3224" s="132"/>
      <c r="APE3224" s="132"/>
      <c r="APF3224" s="132"/>
      <c r="APG3224" s="132"/>
      <c r="APH3224" s="132"/>
      <c r="API3224" s="132"/>
      <c r="APJ3224" s="132"/>
      <c r="APK3224" s="132"/>
      <c r="APL3224" s="132"/>
      <c r="APM3224" s="132"/>
      <c r="APN3224" s="132"/>
      <c r="APO3224" s="132"/>
      <c r="APP3224" s="132"/>
      <c r="APQ3224" s="132"/>
      <c r="APR3224" s="132"/>
      <c r="APS3224" s="132"/>
      <c r="APT3224" s="132"/>
      <c r="APU3224" s="132"/>
      <c r="APV3224" s="132"/>
      <c r="APW3224" s="132"/>
      <c r="APX3224" s="132"/>
      <c r="APY3224" s="132"/>
      <c r="APZ3224" s="132"/>
      <c r="AQA3224" s="132"/>
      <c r="AQB3224" s="132"/>
      <c r="AQC3224" s="132"/>
      <c r="AQD3224" s="132"/>
      <c r="AQE3224" s="132"/>
      <c r="AQF3224" s="132"/>
      <c r="AQG3224" s="132"/>
      <c r="AQH3224" s="132"/>
      <c r="AQI3224" s="132"/>
      <c r="AQJ3224" s="132"/>
      <c r="AQK3224" s="132"/>
      <c r="AQL3224" s="132"/>
      <c r="AQM3224" s="132"/>
      <c r="AQN3224" s="132"/>
      <c r="AQO3224" s="132"/>
      <c r="AQP3224" s="132"/>
      <c r="AQQ3224" s="132"/>
      <c r="AQR3224" s="132"/>
      <c r="AQS3224" s="132"/>
      <c r="AQT3224" s="132"/>
      <c r="AQU3224" s="132"/>
      <c r="AQV3224" s="132"/>
      <c r="AQW3224" s="132"/>
      <c r="AQX3224" s="132"/>
      <c r="AQY3224" s="132"/>
      <c r="AQZ3224" s="132"/>
      <c r="ARA3224" s="132"/>
      <c r="ARB3224" s="132"/>
      <c r="ARC3224" s="132"/>
      <c r="ARD3224" s="132"/>
      <c r="ARE3224" s="132"/>
      <c r="ARF3224" s="132"/>
      <c r="ARG3224" s="132"/>
      <c r="ARH3224" s="132"/>
      <c r="ARI3224" s="132"/>
      <c r="ARJ3224" s="132"/>
      <c r="ARK3224" s="132"/>
      <c r="ARL3224" s="132"/>
      <c r="ARM3224" s="132"/>
      <c r="ARN3224" s="132"/>
      <c r="ARO3224" s="132"/>
      <c r="ARP3224" s="132"/>
      <c r="ARQ3224" s="132"/>
      <c r="ARR3224" s="132"/>
      <c r="ARS3224" s="132"/>
      <c r="ART3224" s="132"/>
      <c r="ARU3224" s="132"/>
      <c r="ARV3224" s="132"/>
      <c r="ARW3224" s="132"/>
      <c r="ARX3224" s="132"/>
      <c r="ARY3224" s="132"/>
      <c r="ARZ3224" s="132"/>
      <c r="ASA3224" s="132"/>
      <c r="ASB3224" s="132"/>
      <c r="ASC3224" s="132"/>
      <c r="ASD3224" s="132"/>
      <c r="ASE3224" s="132"/>
      <c r="ASF3224" s="132"/>
      <c r="ASG3224" s="132"/>
      <c r="ASH3224" s="132"/>
      <c r="ASI3224" s="132"/>
      <c r="ASJ3224" s="132"/>
      <c r="ASK3224" s="132"/>
      <c r="ASL3224" s="132"/>
      <c r="ASM3224" s="132"/>
      <c r="ASN3224" s="132"/>
      <c r="ASO3224" s="132"/>
      <c r="ASP3224" s="132"/>
      <c r="ASQ3224" s="132"/>
      <c r="ASR3224" s="132"/>
      <c r="ASS3224" s="132"/>
      <c r="AST3224" s="132"/>
      <c r="ASU3224" s="132"/>
      <c r="ASV3224" s="132"/>
      <c r="ASW3224" s="132"/>
      <c r="ASX3224" s="132"/>
      <c r="ASY3224" s="132"/>
      <c r="ASZ3224" s="132"/>
      <c r="ATA3224" s="132"/>
      <c r="ATB3224" s="132"/>
      <c r="ATC3224" s="132"/>
      <c r="ATD3224" s="132"/>
      <c r="ATE3224" s="132"/>
      <c r="ATF3224" s="132"/>
      <c r="ATG3224" s="132"/>
      <c r="ATH3224" s="132"/>
      <c r="ATI3224" s="132"/>
      <c r="ATJ3224" s="132"/>
      <c r="ATK3224" s="132"/>
      <c r="ATL3224" s="132"/>
      <c r="ATM3224" s="132"/>
      <c r="ATN3224" s="132"/>
      <c r="ATO3224" s="132"/>
      <c r="ATP3224" s="132"/>
      <c r="ATQ3224" s="132"/>
      <c r="ATR3224" s="132"/>
      <c r="ATS3224" s="132"/>
      <c r="ATT3224" s="132"/>
      <c r="ATU3224" s="132"/>
      <c r="ATV3224" s="132"/>
      <c r="ATW3224" s="132"/>
      <c r="ATX3224" s="132"/>
      <c r="ATY3224" s="132"/>
      <c r="ATZ3224" s="132"/>
      <c r="AUA3224" s="132"/>
      <c r="AUB3224" s="132"/>
      <c r="AUC3224" s="132"/>
      <c r="AUD3224" s="132"/>
      <c r="AUE3224" s="132"/>
      <c r="AUF3224" s="132"/>
      <c r="AUG3224" s="132"/>
      <c r="AUH3224" s="132"/>
      <c r="AUI3224" s="132"/>
      <c r="AUJ3224" s="132"/>
      <c r="AUK3224" s="132"/>
      <c r="AUL3224" s="132"/>
      <c r="AUM3224" s="132"/>
      <c r="AUN3224" s="132"/>
      <c r="AUO3224" s="132"/>
      <c r="AUP3224" s="132"/>
      <c r="AUQ3224" s="132"/>
      <c r="AUR3224" s="132"/>
      <c r="AUS3224" s="132"/>
      <c r="AUT3224" s="132"/>
      <c r="AUU3224" s="132"/>
      <c r="AUV3224" s="132"/>
      <c r="AUW3224" s="132"/>
      <c r="AUX3224" s="132"/>
      <c r="AUY3224" s="132"/>
      <c r="AUZ3224" s="132"/>
      <c r="AVA3224" s="132"/>
      <c r="AVB3224" s="132"/>
      <c r="AVC3224" s="132"/>
      <c r="AVD3224" s="132"/>
      <c r="AVE3224" s="132"/>
      <c r="AVF3224" s="132"/>
      <c r="AVG3224" s="132"/>
      <c r="AVH3224" s="132"/>
      <c r="AVI3224" s="132"/>
      <c r="AVJ3224" s="132"/>
      <c r="AVK3224" s="132"/>
      <c r="AVL3224" s="132"/>
      <c r="AVM3224" s="132"/>
      <c r="AVN3224" s="132"/>
      <c r="AVO3224" s="132"/>
      <c r="AVP3224" s="132"/>
      <c r="AVQ3224" s="132"/>
      <c r="AVR3224" s="132"/>
      <c r="AVS3224" s="132"/>
      <c r="AVT3224" s="132"/>
      <c r="AVU3224" s="132"/>
      <c r="AVV3224" s="132"/>
      <c r="AVW3224" s="132"/>
      <c r="AVX3224" s="132"/>
      <c r="AVY3224" s="132"/>
      <c r="AVZ3224" s="132"/>
      <c r="AWA3224" s="132"/>
      <c r="AWB3224" s="132"/>
      <c r="AWC3224" s="132"/>
      <c r="AWD3224" s="132"/>
      <c r="AWE3224" s="132"/>
      <c r="AWF3224" s="132"/>
      <c r="AWG3224" s="132"/>
      <c r="AWH3224" s="132"/>
      <c r="AWI3224" s="132"/>
      <c r="AWJ3224" s="132"/>
      <c r="AWK3224" s="132"/>
      <c r="AWL3224" s="132"/>
      <c r="AWM3224" s="132"/>
      <c r="AWN3224" s="132"/>
      <c r="AWO3224" s="132"/>
      <c r="AWP3224" s="132"/>
      <c r="AWQ3224" s="132"/>
      <c r="AWR3224" s="132"/>
      <c r="AWS3224" s="132"/>
      <c r="AWT3224" s="132"/>
      <c r="AWU3224" s="132"/>
      <c r="AWV3224" s="132"/>
      <c r="AWW3224" s="132"/>
      <c r="AWX3224" s="132"/>
      <c r="AWY3224" s="132"/>
      <c r="AWZ3224" s="132"/>
      <c r="AXA3224" s="132"/>
      <c r="AXB3224" s="132"/>
      <c r="AXC3224" s="132"/>
      <c r="AXD3224" s="132"/>
      <c r="AXE3224" s="132"/>
      <c r="AXF3224" s="132"/>
      <c r="AXG3224" s="132"/>
      <c r="AXH3224" s="132"/>
      <c r="AXI3224" s="132"/>
      <c r="AXJ3224" s="132"/>
      <c r="AXK3224" s="132"/>
      <c r="AXL3224" s="132"/>
      <c r="AXM3224" s="132"/>
      <c r="AXN3224" s="132"/>
      <c r="AXO3224" s="132"/>
      <c r="AXP3224" s="132"/>
      <c r="AXQ3224" s="132"/>
      <c r="AXR3224" s="132"/>
      <c r="AXS3224" s="132"/>
      <c r="AXT3224" s="132"/>
      <c r="AXU3224" s="132"/>
      <c r="AXV3224" s="132"/>
      <c r="AXW3224" s="132"/>
      <c r="AXX3224" s="132"/>
      <c r="AXY3224" s="132"/>
      <c r="AXZ3224" s="132"/>
      <c r="AYA3224" s="132"/>
      <c r="AYB3224" s="132"/>
      <c r="AYC3224" s="132"/>
      <c r="AYD3224" s="132"/>
      <c r="AYE3224" s="132"/>
      <c r="AYF3224" s="132"/>
      <c r="AYG3224" s="132"/>
      <c r="AYH3224" s="132"/>
      <c r="AYI3224" s="132"/>
      <c r="AYJ3224" s="132"/>
      <c r="AYK3224" s="132"/>
      <c r="AYL3224" s="132"/>
      <c r="AYM3224" s="132"/>
      <c r="AYN3224" s="132"/>
      <c r="AYO3224" s="132"/>
      <c r="AYP3224" s="132"/>
      <c r="AYQ3224" s="132"/>
      <c r="AYR3224" s="132"/>
      <c r="AYS3224" s="132"/>
      <c r="AYT3224" s="132"/>
      <c r="AYU3224" s="132"/>
      <c r="AYV3224" s="132"/>
      <c r="AYW3224" s="132"/>
      <c r="AYX3224" s="132"/>
      <c r="AYY3224" s="132"/>
      <c r="AYZ3224" s="132"/>
      <c r="AZA3224" s="132"/>
      <c r="AZB3224" s="132"/>
      <c r="AZC3224" s="132"/>
      <c r="AZD3224" s="132"/>
      <c r="AZE3224" s="132"/>
      <c r="AZF3224" s="132"/>
      <c r="AZG3224" s="132"/>
      <c r="AZH3224" s="132"/>
      <c r="AZI3224" s="132"/>
      <c r="AZJ3224" s="132"/>
      <c r="AZK3224" s="132"/>
      <c r="AZL3224" s="132"/>
      <c r="AZM3224" s="132"/>
      <c r="AZN3224" s="132"/>
      <c r="AZO3224" s="132"/>
      <c r="AZP3224" s="132"/>
      <c r="AZQ3224" s="132"/>
      <c r="AZR3224" s="132"/>
      <c r="AZS3224" s="132"/>
      <c r="AZT3224" s="132"/>
      <c r="AZU3224" s="132"/>
      <c r="AZV3224" s="132"/>
      <c r="AZW3224" s="132"/>
      <c r="AZX3224" s="132"/>
      <c r="AZY3224" s="132"/>
      <c r="AZZ3224" s="132"/>
      <c r="BAA3224" s="132"/>
      <c r="BAB3224" s="132"/>
      <c r="BAC3224" s="132"/>
      <c r="BAD3224" s="132"/>
      <c r="BAE3224" s="132"/>
      <c r="BAF3224" s="132"/>
      <c r="BAG3224" s="132"/>
      <c r="BAH3224" s="132"/>
      <c r="BAI3224" s="132"/>
      <c r="BAJ3224" s="132"/>
      <c r="BAK3224" s="132"/>
      <c r="BAL3224" s="132"/>
      <c r="BAM3224" s="132"/>
      <c r="BAN3224" s="132"/>
      <c r="BAO3224" s="132"/>
      <c r="BAP3224" s="132"/>
      <c r="BAQ3224" s="132"/>
      <c r="BAR3224" s="132"/>
      <c r="BAS3224" s="132"/>
      <c r="BAT3224" s="132"/>
      <c r="BAU3224" s="132"/>
      <c r="BAV3224" s="132"/>
      <c r="BAW3224" s="132"/>
      <c r="BAX3224" s="132"/>
      <c r="BAY3224" s="132"/>
      <c r="BAZ3224" s="132"/>
      <c r="BBA3224" s="132"/>
      <c r="BBB3224" s="132"/>
      <c r="BBC3224" s="132"/>
      <c r="BBD3224" s="132"/>
      <c r="BBE3224" s="132"/>
      <c r="BBF3224" s="132"/>
      <c r="BBG3224" s="132"/>
      <c r="BBH3224" s="132"/>
      <c r="BBI3224" s="132"/>
      <c r="BBJ3224" s="132"/>
      <c r="BBK3224" s="132"/>
      <c r="BBL3224" s="132"/>
      <c r="BBM3224" s="132"/>
      <c r="BBN3224" s="132"/>
      <c r="BBO3224" s="132"/>
      <c r="BBP3224" s="132"/>
      <c r="BBQ3224" s="132"/>
      <c r="BBR3224" s="132"/>
      <c r="BBS3224" s="132"/>
      <c r="BBT3224" s="132"/>
      <c r="BBU3224" s="132"/>
      <c r="BBV3224" s="132"/>
      <c r="BBW3224" s="132"/>
      <c r="BBX3224" s="132"/>
      <c r="BBY3224" s="132"/>
      <c r="BBZ3224" s="132"/>
      <c r="BCA3224" s="132"/>
      <c r="BCB3224" s="132"/>
      <c r="BCC3224" s="132"/>
      <c r="BCD3224" s="132"/>
      <c r="BCE3224" s="132"/>
      <c r="BCF3224" s="132"/>
      <c r="BCG3224" s="132"/>
      <c r="BCH3224" s="132"/>
      <c r="BCI3224" s="132"/>
      <c r="BCJ3224" s="132"/>
      <c r="BCK3224" s="132"/>
      <c r="BCL3224" s="132"/>
      <c r="BCM3224" s="132"/>
      <c r="BCN3224" s="132"/>
      <c r="BCO3224" s="132"/>
      <c r="BCP3224" s="132"/>
      <c r="BCQ3224" s="132"/>
      <c r="BCR3224" s="132"/>
      <c r="BCS3224" s="132"/>
      <c r="BCT3224" s="132"/>
      <c r="BCU3224" s="132"/>
      <c r="BCV3224" s="132"/>
      <c r="BCW3224" s="132"/>
      <c r="BCX3224" s="132"/>
      <c r="BCY3224" s="132"/>
      <c r="BCZ3224" s="132"/>
      <c r="BDA3224" s="132"/>
      <c r="BDB3224" s="132"/>
      <c r="BDC3224" s="132"/>
      <c r="BDD3224" s="132"/>
      <c r="BDE3224" s="132"/>
      <c r="BDF3224" s="132"/>
      <c r="BDG3224" s="132"/>
      <c r="BDH3224" s="132"/>
      <c r="BDI3224" s="132"/>
      <c r="BDJ3224" s="132"/>
      <c r="BDK3224" s="132"/>
      <c r="BDL3224" s="132"/>
      <c r="BDM3224" s="132"/>
      <c r="BDN3224" s="132"/>
      <c r="BDO3224" s="132"/>
      <c r="BDP3224" s="132"/>
      <c r="BDQ3224" s="132"/>
      <c r="BDR3224" s="132"/>
      <c r="BDS3224" s="132"/>
      <c r="BDT3224" s="132"/>
      <c r="BDU3224" s="132"/>
      <c r="BDV3224" s="132"/>
      <c r="BDW3224" s="132"/>
      <c r="BDX3224" s="132"/>
      <c r="BDY3224" s="132"/>
      <c r="BDZ3224" s="132"/>
      <c r="BEA3224" s="132"/>
      <c r="BEB3224" s="132"/>
      <c r="BEC3224" s="132"/>
      <c r="BED3224" s="132"/>
      <c r="BEE3224" s="132"/>
      <c r="BEF3224" s="132"/>
      <c r="BEG3224" s="132"/>
      <c r="BEH3224" s="132"/>
      <c r="BEI3224" s="132"/>
      <c r="BEJ3224" s="132"/>
      <c r="BEK3224" s="132"/>
      <c r="BEL3224" s="132"/>
      <c r="BEM3224" s="132"/>
      <c r="BEN3224" s="132"/>
      <c r="BEO3224" s="132"/>
      <c r="BEP3224" s="132"/>
      <c r="BEQ3224" s="132"/>
      <c r="BER3224" s="132"/>
      <c r="BES3224" s="132"/>
      <c r="BET3224" s="132"/>
      <c r="BEU3224" s="132"/>
      <c r="BEV3224" s="132"/>
      <c r="BEW3224" s="132"/>
      <c r="BEX3224" s="132"/>
      <c r="BEY3224" s="132"/>
      <c r="BEZ3224" s="132"/>
      <c r="BFA3224" s="132"/>
      <c r="BFB3224" s="132"/>
      <c r="BFC3224" s="132"/>
      <c r="BFD3224" s="132"/>
      <c r="BFE3224" s="132"/>
      <c r="BFF3224" s="132"/>
      <c r="BFG3224" s="132"/>
      <c r="BFH3224" s="132"/>
      <c r="BFI3224" s="132"/>
      <c r="BFJ3224" s="132"/>
      <c r="BFK3224" s="132"/>
      <c r="BFL3224" s="132"/>
      <c r="BFM3224" s="132"/>
      <c r="BFN3224" s="132"/>
      <c r="BFO3224" s="132"/>
      <c r="BFP3224" s="132"/>
      <c r="BFQ3224" s="132"/>
      <c r="BFR3224" s="132"/>
      <c r="BFS3224" s="132"/>
      <c r="BFT3224" s="132"/>
      <c r="BFU3224" s="132"/>
      <c r="BFV3224" s="132"/>
      <c r="BFW3224" s="132"/>
      <c r="BFX3224" s="132"/>
      <c r="BFY3224" s="132"/>
      <c r="BFZ3224" s="132"/>
      <c r="BGA3224" s="132"/>
      <c r="BGB3224" s="132"/>
      <c r="BGC3224" s="132"/>
      <c r="BGD3224" s="132"/>
      <c r="BGE3224" s="132"/>
      <c r="BGF3224" s="132"/>
      <c r="BGG3224" s="132"/>
      <c r="BGH3224" s="132"/>
      <c r="BGI3224" s="132"/>
      <c r="BGJ3224" s="132"/>
      <c r="BGK3224" s="132"/>
      <c r="BGL3224" s="132"/>
      <c r="BGM3224" s="132"/>
      <c r="BGN3224" s="132"/>
      <c r="BGO3224" s="132"/>
      <c r="BGP3224" s="132"/>
      <c r="BGQ3224" s="132"/>
      <c r="BGR3224" s="132"/>
      <c r="BGS3224" s="132"/>
      <c r="BGT3224" s="132"/>
      <c r="BGU3224" s="132"/>
      <c r="BGV3224" s="132"/>
      <c r="BGW3224" s="132"/>
      <c r="BGX3224" s="132"/>
      <c r="BGY3224" s="132"/>
      <c r="BGZ3224" s="132"/>
      <c r="BHA3224" s="132"/>
      <c r="BHB3224" s="132"/>
      <c r="BHC3224" s="132"/>
      <c r="BHD3224" s="132"/>
      <c r="BHE3224" s="132"/>
      <c r="BHF3224" s="132"/>
      <c r="BHG3224" s="132"/>
      <c r="BHH3224" s="132"/>
      <c r="BHI3224" s="132"/>
      <c r="BHJ3224" s="132"/>
      <c r="BHK3224" s="132"/>
      <c r="BHL3224" s="132"/>
      <c r="BHM3224" s="132"/>
      <c r="BHN3224" s="132"/>
      <c r="BHO3224" s="132"/>
      <c r="BHP3224" s="132"/>
      <c r="BHQ3224" s="132"/>
      <c r="BHR3224" s="132"/>
      <c r="BHS3224" s="132"/>
      <c r="BHT3224" s="132"/>
      <c r="BHU3224" s="132"/>
      <c r="BHV3224" s="132"/>
      <c r="BHW3224" s="132"/>
      <c r="BHX3224" s="132"/>
      <c r="BHY3224" s="132"/>
      <c r="BHZ3224" s="132"/>
      <c r="BIA3224" s="132"/>
      <c r="BIB3224" s="132"/>
      <c r="BIC3224" s="132"/>
      <c r="BID3224" s="132"/>
      <c r="BIE3224" s="132"/>
      <c r="BIF3224" s="132"/>
      <c r="BIG3224" s="132"/>
      <c r="BIH3224" s="132"/>
      <c r="BII3224" s="132"/>
      <c r="BIJ3224" s="132"/>
      <c r="BIK3224" s="132"/>
      <c r="BIL3224" s="132"/>
      <c r="BIM3224" s="132"/>
      <c r="BIN3224" s="132"/>
      <c r="BIO3224" s="132"/>
      <c r="BIP3224" s="132"/>
      <c r="BIQ3224" s="132"/>
      <c r="BIR3224" s="132"/>
      <c r="BIS3224" s="132"/>
      <c r="BIT3224" s="132"/>
      <c r="BIU3224" s="132"/>
      <c r="BIV3224" s="132"/>
      <c r="BIW3224" s="132"/>
      <c r="BIX3224" s="132"/>
      <c r="BIY3224" s="132"/>
      <c r="BIZ3224" s="132"/>
      <c r="BJA3224" s="132"/>
      <c r="BJB3224" s="132"/>
      <c r="BJC3224" s="132"/>
      <c r="BJD3224" s="132"/>
      <c r="BJE3224" s="132"/>
      <c r="BJF3224" s="132"/>
      <c r="BJG3224" s="132"/>
      <c r="BJH3224" s="132"/>
      <c r="BJI3224" s="132"/>
      <c r="BJJ3224" s="132"/>
      <c r="BJK3224" s="132"/>
      <c r="BJL3224" s="132"/>
      <c r="BJM3224" s="132"/>
      <c r="BJN3224" s="132"/>
      <c r="BJO3224" s="132"/>
      <c r="BJP3224" s="132"/>
      <c r="BJQ3224" s="132"/>
      <c r="BJR3224" s="132"/>
      <c r="BJS3224" s="132"/>
      <c r="BJT3224" s="132"/>
      <c r="BJU3224" s="132"/>
      <c r="BJV3224" s="132"/>
      <c r="BJW3224" s="132"/>
      <c r="BJX3224" s="132"/>
      <c r="BJY3224" s="132"/>
      <c r="BJZ3224" s="132"/>
      <c r="BKA3224" s="132"/>
      <c r="BKB3224" s="132"/>
      <c r="BKC3224" s="132"/>
      <c r="BKD3224" s="132"/>
      <c r="BKE3224" s="132"/>
      <c r="BKF3224" s="132"/>
      <c r="BKG3224" s="132"/>
      <c r="BKH3224" s="132"/>
      <c r="BKI3224" s="132"/>
      <c r="BKJ3224" s="132"/>
      <c r="BKK3224" s="132"/>
      <c r="BKL3224" s="132"/>
      <c r="BKM3224" s="132"/>
      <c r="BKN3224" s="132"/>
      <c r="BKO3224" s="132"/>
      <c r="BKP3224" s="132"/>
      <c r="BKQ3224" s="132"/>
      <c r="BKR3224" s="132"/>
      <c r="BKS3224" s="132"/>
      <c r="BKT3224" s="132"/>
      <c r="BKU3224" s="132"/>
      <c r="BKV3224" s="132"/>
      <c r="BKW3224" s="132"/>
      <c r="BKX3224" s="132"/>
      <c r="BKY3224" s="132"/>
      <c r="BKZ3224" s="132"/>
      <c r="BLA3224" s="132"/>
      <c r="BLB3224" s="132"/>
      <c r="BLC3224" s="132"/>
      <c r="BLD3224" s="132"/>
      <c r="BLE3224" s="132"/>
      <c r="BLF3224" s="132"/>
      <c r="BLG3224" s="132"/>
      <c r="BLH3224" s="132"/>
      <c r="BLI3224" s="132"/>
      <c r="BLJ3224" s="132"/>
      <c r="BLK3224" s="132"/>
      <c r="BLL3224" s="132"/>
      <c r="BLM3224" s="132"/>
      <c r="BLN3224" s="132"/>
      <c r="BLO3224" s="132"/>
      <c r="BLP3224" s="132"/>
      <c r="BLQ3224" s="132"/>
      <c r="BLR3224" s="132"/>
      <c r="BLS3224" s="132"/>
      <c r="BLT3224" s="132"/>
      <c r="BLU3224" s="132"/>
      <c r="BLV3224" s="132"/>
      <c r="BLW3224" s="132"/>
      <c r="BLX3224" s="132"/>
      <c r="BLY3224" s="132"/>
      <c r="BLZ3224" s="132"/>
      <c r="BMA3224" s="132"/>
      <c r="BMB3224" s="132"/>
      <c r="BMC3224" s="132"/>
      <c r="BMD3224" s="132"/>
      <c r="BME3224" s="132"/>
      <c r="BMF3224" s="132"/>
      <c r="BMG3224" s="132"/>
      <c r="BMH3224" s="132"/>
      <c r="BMI3224" s="132"/>
      <c r="BMJ3224" s="132"/>
      <c r="BMK3224" s="132"/>
      <c r="BML3224" s="132"/>
      <c r="BMM3224" s="132"/>
      <c r="BMN3224" s="132"/>
      <c r="BMO3224" s="132"/>
      <c r="BMP3224" s="132"/>
      <c r="BMQ3224" s="132"/>
      <c r="BMR3224" s="132"/>
      <c r="BMS3224" s="132"/>
      <c r="BMT3224" s="132"/>
      <c r="BMU3224" s="132"/>
      <c r="BMV3224" s="132"/>
      <c r="BMW3224" s="132"/>
      <c r="BMX3224" s="132"/>
      <c r="BMY3224" s="132"/>
      <c r="BMZ3224" s="132"/>
      <c r="BNA3224" s="132"/>
      <c r="BNB3224" s="132"/>
      <c r="BNC3224" s="132"/>
      <c r="BND3224" s="132"/>
      <c r="BNE3224" s="132"/>
      <c r="BNF3224" s="132"/>
      <c r="BNG3224" s="132"/>
      <c r="BNH3224" s="132"/>
      <c r="BNI3224" s="132"/>
      <c r="BNJ3224" s="132"/>
      <c r="BNK3224" s="132"/>
      <c r="BNL3224" s="132"/>
      <c r="BNM3224" s="132"/>
      <c r="BNN3224" s="132"/>
      <c r="BNO3224" s="132"/>
      <c r="BNP3224" s="132"/>
      <c r="BNQ3224" s="132"/>
      <c r="BNR3224" s="132"/>
      <c r="BNS3224" s="132"/>
      <c r="BNT3224" s="132"/>
      <c r="BNU3224" s="132"/>
      <c r="BNV3224" s="132"/>
      <c r="BNW3224" s="132"/>
      <c r="BNX3224" s="132"/>
      <c r="BNY3224" s="132"/>
      <c r="BNZ3224" s="132"/>
      <c r="BOA3224" s="132"/>
      <c r="BOB3224" s="132"/>
      <c r="BOC3224" s="132"/>
      <c r="BOD3224" s="132"/>
      <c r="BOE3224" s="132"/>
      <c r="BOF3224" s="132"/>
      <c r="BOG3224" s="132"/>
      <c r="BOH3224" s="132"/>
      <c r="BOI3224" s="132"/>
      <c r="BOJ3224" s="132"/>
      <c r="BOK3224" s="132"/>
      <c r="BOL3224" s="132"/>
      <c r="BOM3224" s="132"/>
      <c r="BON3224" s="132"/>
      <c r="BOO3224" s="132"/>
      <c r="BOP3224" s="132"/>
      <c r="BOQ3224" s="132"/>
      <c r="BOR3224" s="132"/>
      <c r="BOS3224" s="132"/>
      <c r="BOT3224" s="132"/>
      <c r="BOU3224" s="132"/>
      <c r="BOV3224" s="132"/>
      <c r="BOW3224" s="132"/>
      <c r="BOX3224" s="132"/>
      <c r="BOY3224" s="132"/>
      <c r="BOZ3224" s="132"/>
      <c r="BPA3224" s="132"/>
      <c r="BPB3224" s="132"/>
      <c r="BPC3224" s="132"/>
      <c r="BPD3224" s="132"/>
      <c r="BPE3224" s="132"/>
      <c r="BPF3224" s="132"/>
      <c r="BPG3224" s="132"/>
      <c r="BPH3224" s="132"/>
      <c r="BPI3224" s="132"/>
      <c r="BPJ3224" s="132"/>
      <c r="BPK3224" s="132"/>
      <c r="BPL3224" s="132"/>
      <c r="BPM3224" s="132"/>
      <c r="BPN3224" s="132"/>
      <c r="BPO3224" s="132"/>
      <c r="BPP3224" s="132"/>
      <c r="BPQ3224" s="132"/>
      <c r="BPR3224" s="132"/>
      <c r="BPS3224" s="132"/>
      <c r="BPT3224" s="132"/>
      <c r="BPU3224" s="132"/>
      <c r="BPV3224" s="132"/>
      <c r="BPW3224" s="132"/>
      <c r="BPX3224" s="132"/>
      <c r="BPY3224" s="132"/>
      <c r="BPZ3224" s="132"/>
      <c r="BQA3224" s="132"/>
      <c r="BQB3224" s="132"/>
      <c r="BQC3224" s="132"/>
      <c r="BQD3224" s="132"/>
      <c r="BQE3224" s="132"/>
      <c r="BQF3224" s="132"/>
      <c r="BQG3224" s="132"/>
      <c r="BQH3224" s="132"/>
      <c r="BQI3224" s="132"/>
      <c r="BQJ3224" s="132"/>
      <c r="BQK3224" s="132"/>
      <c r="BQL3224" s="132"/>
      <c r="BQM3224" s="132"/>
      <c r="BQN3224" s="132"/>
      <c r="BQO3224" s="132"/>
      <c r="BQP3224" s="132"/>
      <c r="BQQ3224" s="132"/>
      <c r="BQR3224" s="132"/>
      <c r="BQS3224" s="132"/>
      <c r="BQT3224" s="132"/>
      <c r="BQU3224" s="132"/>
      <c r="BQV3224" s="132"/>
      <c r="BQW3224" s="132"/>
      <c r="BQX3224" s="132"/>
      <c r="BQY3224" s="132"/>
      <c r="BQZ3224" s="132"/>
      <c r="BRA3224" s="132"/>
      <c r="BRB3224" s="132"/>
      <c r="BRC3224" s="132"/>
      <c r="BRD3224" s="132"/>
      <c r="BRE3224" s="132"/>
      <c r="BRF3224" s="132"/>
      <c r="BRG3224" s="132"/>
      <c r="BRH3224" s="132"/>
      <c r="BRI3224" s="132"/>
      <c r="BRJ3224" s="132"/>
      <c r="BRK3224" s="132"/>
      <c r="BRL3224" s="132"/>
      <c r="BRM3224" s="132"/>
      <c r="BRN3224" s="132"/>
      <c r="BRO3224" s="132"/>
      <c r="BRP3224" s="132"/>
      <c r="BRQ3224" s="132"/>
      <c r="BRR3224" s="132"/>
      <c r="BRS3224" s="132"/>
      <c r="BRT3224" s="132"/>
      <c r="BRU3224" s="132"/>
      <c r="BRV3224" s="132"/>
      <c r="BRW3224" s="132"/>
      <c r="BRX3224" s="132"/>
      <c r="BRY3224" s="132"/>
      <c r="BRZ3224" s="132"/>
      <c r="BSA3224" s="132"/>
      <c r="BSB3224" s="132"/>
      <c r="BSC3224" s="132"/>
      <c r="BSD3224" s="132"/>
      <c r="BSE3224" s="132"/>
      <c r="BSF3224" s="132"/>
      <c r="BSG3224" s="132"/>
      <c r="BSH3224" s="132"/>
      <c r="BSI3224" s="132"/>
      <c r="BSJ3224" s="132"/>
      <c r="BSK3224" s="132"/>
      <c r="BSL3224" s="132"/>
      <c r="BSM3224" s="132"/>
      <c r="BSN3224" s="132"/>
      <c r="BSO3224" s="132"/>
      <c r="BSP3224" s="132"/>
      <c r="BSQ3224" s="132"/>
      <c r="BSR3224" s="132"/>
      <c r="BSS3224" s="132"/>
      <c r="BST3224" s="132"/>
      <c r="BSU3224" s="132"/>
      <c r="BSV3224" s="132"/>
      <c r="BSW3224" s="132"/>
      <c r="BSX3224" s="132"/>
      <c r="BSY3224" s="132"/>
      <c r="BSZ3224" s="132"/>
      <c r="BTA3224" s="132"/>
      <c r="BTB3224" s="132"/>
      <c r="BTC3224" s="132"/>
      <c r="BTD3224" s="132"/>
      <c r="BTE3224" s="132"/>
      <c r="BTF3224" s="132"/>
      <c r="BTG3224" s="132"/>
      <c r="BTH3224" s="132"/>
      <c r="BTI3224" s="132"/>
      <c r="BTJ3224" s="132"/>
      <c r="BTK3224" s="132"/>
      <c r="BTL3224" s="132"/>
      <c r="BTM3224" s="132"/>
      <c r="BTN3224" s="132"/>
      <c r="BTO3224" s="132"/>
      <c r="BTP3224" s="132"/>
      <c r="BTQ3224" s="132"/>
      <c r="BTR3224" s="132"/>
      <c r="BTS3224" s="132"/>
      <c r="BTT3224" s="132"/>
      <c r="BTU3224" s="132"/>
      <c r="BTV3224" s="132"/>
      <c r="BTW3224" s="132"/>
      <c r="BTX3224" s="132"/>
      <c r="BTY3224" s="132"/>
      <c r="BTZ3224" s="132"/>
      <c r="BUA3224" s="132"/>
      <c r="BUB3224" s="132"/>
      <c r="BUC3224" s="132"/>
      <c r="BUD3224" s="132"/>
      <c r="BUE3224" s="132"/>
      <c r="BUF3224" s="132"/>
      <c r="BUG3224" s="132"/>
      <c r="BUH3224" s="132"/>
      <c r="BUI3224" s="132"/>
      <c r="BUJ3224" s="132"/>
      <c r="BUK3224" s="132"/>
      <c r="BUL3224" s="132"/>
      <c r="BUM3224" s="132"/>
      <c r="BUN3224" s="132"/>
      <c r="BUO3224" s="132"/>
      <c r="BUP3224" s="132"/>
      <c r="BUQ3224" s="132"/>
      <c r="BUR3224" s="132"/>
      <c r="BUS3224" s="132"/>
      <c r="BUT3224" s="132"/>
      <c r="BUU3224" s="132"/>
      <c r="BUV3224" s="132"/>
      <c r="BUW3224" s="132"/>
      <c r="BUX3224" s="132"/>
      <c r="BUY3224" s="132"/>
      <c r="BUZ3224" s="132"/>
      <c r="BVA3224" s="132"/>
      <c r="BVB3224" s="132"/>
      <c r="BVC3224" s="132"/>
      <c r="BVD3224" s="132"/>
      <c r="BVE3224" s="132"/>
      <c r="BVF3224" s="132"/>
      <c r="BVG3224" s="132"/>
      <c r="BVH3224" s="132"/>
      <c r="BVI3224" s="132"/>
      <c r="BVJ3224" s="132"/>
      <c r="BVK3224" s="132"/>
      <c r="BVL3224" s="132"/>
      <c r="BVM3224" s="132"/>
      <c r="BVN3224" s="132"/>
      <c r="BVO3224" s="132"/>
      <c r="BVP3224" s="132"/>
      <c r="BVQ3224" s="132"/>
      <c r="BVR3224" s="132"/>
      <c r="BVS3224" s="132"/>
      <c r="BVT3224" s="132"/>
      <c r="BVU3224" s="132"/>
      <c r="BVV3224" s="132"/>
      <c r="BVW3224" s="132"/>
      <c r="BVX3224" s="132"/>
      <c r="BVY3224" s="132"/>
      <c r="BVZ3224" s="132"/>
      <c r="BWA3224" s="132"/>
      <c r="BWB3224" s="132"/>
      <c r="BWC3224" s="132"/>
      <c r="BWD3224" s="132"/>
      <c r="BWE3224" s="132"/>
      <c r="BWF3224" s="132"/>
      <c r="BWG3224" s="132"/>
      <c r="BWH3224" s="132"/>
      <c r="BWI3224" s="132"/>
      <c r="BWJ3224" s="132"/>
      <c r="BWK3224" s="132"/>
      <c r="BWL3224" s="132"/>
      <c r="BWM3224" s="132"/>
      <c r="BWN3224" s="132"/>
      <c r="BWO3224" s="132"/>
      <c r="BWP3224" s="132"/>
      <c r="BWQ3224" s="132"/>
      <c r="BWR3224" s="132"/>
      <c r="BWS3224" s="132"/>
      <c r="BWT3224" s="132"/>
      <c r="BWU3224" s="132"/>
      <c r="BWV3224" s="132"/>
      <c r="BWW3224" s="132"/>
      <c r="BWX3224" s="132"/>
      <c r="BWY3224" s="132"/>
      <c r="BWZ3224" s="132"/>
      <c r="BXA3224" s="132"/>
      <c r="BXB3224" s="132"/>
      <c r="BXC3224" s="132"/>
      <c r="BXD3224" s="132"/>
      <c r="BXE3224" s="132"/>
      <c r="BXF3224" s="132"/>
      <c r="BXG3224" s="132"/>
      <c r="BXH3224" s="132"/>
      <c r="BXI3224" s="132"/>
      <c r="BXJ3224" s="132"/>
      <c r="BXK3224" s="132"/>
      <c r="BXL3224" s="132"/>
      <c r="BXM3224" s="132"/>
      <c r="BXN3224" s="132"/>
      <c r="BXO3224" s="132"/>
      <c r="BXP3224" s="132"/>
      <c r="BXQ3224" s="132"/>
      <c r="BXR3224" s="132"/>
      <c r="BXS3224" s="132"/>
      <c r="BXT3224" s="132"/>
      <c r="BXU3224" s="132"/>
      <c r="BXV3224" s="132"/>
      <c r="BXW3224" s="132"/>
      <c r="BXX3224" s="132"/>
      <c r="BXY3224" s="132"/>
      <c r="BXZ3224" s="132"/>
      <c r="BYA3224" s="132"/>
      <c r="BYB3224" s="132"/>
      <c r="BYC3224" s="132"/>
      <c r="BYD3224" s="132"/>
      <c r="BYE3224" s="132"/>
      <c r="BYF3224" s="132"/>
      <c r="BYG3224" s="132"/>
      <c r="BYH3224" s="132"/>
      <c r="BYI3224" s="132"/>
      <c r="BYJ3224" s="132"/>
      <c r="BYK3224" s="132"/>
      <c r="BYL3224" s="132"/>
      <c r="BYM3224" s="132"/>
      <c r="BYN3224" s="132"/>
      <c r="BYO3224" s="132"/>
      <c r="BYP3224" s="132"/>
      <c r="BYQ3224" s="132"/>
      <c r="BYR3224" s="132"/>
      <c r="BYS3224" s="132"/>
      <c r="BYT3224" s="132"/>
      <c r="BYU3224" s="132"/>
      <c r="BYV3224" s="132"/>
      <c r="BYW3224" s="132"/>
      <c r="BYX3224" s="132"/>
      <c r="BYY3224" s="132"/>
      <c r="BYZ3224" s="132"/>
      <c r="BZA3224" s="132"/>
      <c r="BZB3224" s="132"/>
      <c r="BZC3224" s="132"/>
      <c r="BZD3224" s="132"/>
      <c r="BZE3224" s="132"/>
      <c r="BZF3224" s="132"/>
      <c r="BZG3224" s="132"/>
      <c r="BZH3224" s="132"/>
      <c r="BZI3224" s="132"/>
      <c r="BZJ3224" s="132"/>
      <c r="BZK3224" s="132"/>
      <c r="BZL3224" s="132"/>
      <c r="BZM3224" s="132"/>
      <c r="BZN3224" s="132"/>
      <c r="BZO3224" s="132"/>
      <c r="BZP3224" s="132"/>
      <c r="BZQ3224" s="132"/>
      <c r="BZR3224" s="132"/>
      <c r="BZS3224" s="132"/>
      <c r="BZT3224" s="132"/>
      <c r="BZU3224" s="132"/>
      <c r="BZV3224" s="132"/>
      <c r="BZW3224" s="132"/>
      <c r="BZX3224" s="132"/>
      <c r="BZY3224" s="132"/>
      <c r="BZZ3224" s="132"/>
      <c r="CAA3224" s="132"/>
      <c r="CAB3224" s="132"/>
      <c r="CAC3224" s="132"/>
      <c r="CAD3224" s="132"/>
      <c r="CAE3224" s="132"/>
      <c r="CAF3224" s="132"/>
      <c r="CAG3224" s="132"/>
      <c r="CAH3224" s="132"/>
      <c r="CAI3224" s="132"/>
      <c r="CAJ3224" s="132"/>
      <c r="CAK3224" s="132"/>
      <c r="CAL3224" s="132"/>
      <c r="CAM3224" s="132"/>
      <c r="CAN3224" s="132"/>
      <c r="CAO3224" s="132"/>
      <c r="CAP3224" s="132"/>
      <c r="CAQ3224" s="132"/>
      <c r="CAR3224" s="132"/>
      <c r="CAS3224" s="132"/>
      <c r="CAT3224" s="132"/>
      <c r="CAU3224" s="132"/>
      <c r="CAV3224" s="132"/>
      <c r="CAW3224" s="132"/>
      <c r="CAX3224" s="132"/>
      <c r="CAY3224" s="132"/>
      <c r="CAZ3224" s="132"/>
      <c r="CBA3224" s="132"/>
      <c r="CBB3224" s="132"/>
      <c r="CBC3224" s="132"/>
      <c r="CBD3224" s="132"/>
      <c r="CBE3224" s="132"/>
      <c r="CBF3224" s="132"/>
      <c r="CBG3224" s="132"/>
      <c r="CBH3224" s="132"/>
      <c r="CBI3224" s="132"/>
      <c r="CBJ3224" s="132"/>
      <c r="CBK3224" s="132"/>
      <c r="CBL3224" s="132"/>
      <c r="CBM3224" s="132"/>
      <c r="CBN3224" s="132"/>
      <c r="CBO3224" s="132"/>
      <c r="CBP3224" s="132"/>
      <c r="CBQ3224" s="132"/>
      <c r="CBR3224" s="132"/>
      <c r="CBS3224" s="132"/>
      <c r="CBT3224" s="132"/>
      <c r="CBU3224" s="132"/>
      <c r="CBV3224" s="132"/>
      <c r="CBW3224" s="132"/>
      <c r="CBX3224" s="132"/>
      <c r="CBY3224" s="132"/>
      <c r="CBZ3224" s="132"/>
      <c r="CCA3224" s="132"/>
      <c r="CCB3224" s="132"/>
      <c r="CCC3224" s="132"/>
      <c r="CCD3224" s="132"/>
      <c r="CCE3224" s="132"/>
      <c r="CCF3224" s="132"/>
      <c r="CCG3224" s="132"/>
      <c r="CCH3224" s="132"/>
      <c r="CCI3224" s="132"/>
      <c r="CCJ3224" s="132"/>
      <c r="CCK3224" s="132"/>
      <c r="CCL3224" s="132"/>
      <c r="CCM3224" s="132"/>
      <c r="CCN3224" s="132"/>
      <c r="CCO3224" s="132"/>
      <c r="CCP3224" s="132"/>
      <c r="CCQ3224" s="132"/>
      <c r="CCR3224" s="132"/>
      <c r="CCS3224" s="132"/>
      <c r="CCT3224" s="132"/>
      <c r="CCU3224" s="132"/>
      <c r="CCV3224" s="132"/>
      <c r="CCW3224" s="132"/>
      <c r="CCX3224" s="132"/>
      <c r="CCY3224" s="132"/>
      <c r="CCZ3224" s="132"/>
      <c r="CDA3224" s="132"/>
      <c r="CDB3224" s="132"/>
      <c r="CDC3224" s="132"/>
      <c r="CDD3224" s="132"/>
      <c r="CDE3224" s="132"/>
      <c r="CDF3224" s="132"/>
      <c r="CDG3224" s="132"/>
      <c r="CDH3224" s="132"/>
      <c r="CDI3224" s="132"/>
      <c r="CDJ3224" s="132"/>
      <c r="CDK3224" s="132"/>
      <c r="CDL3224" s="132"/>
      <c r="CDM3224" s="132"/>
      <c r="CDN3224" s="132"/>
      <c r="CDO3224" s="132"/>
      <c r="CDP3224" s="132"/>
      <c r="CDQ3224" s="132"/>
      <c r="CDR3224" s="132"/>
      <c r="CDS3224" s="132"/>
      <c r="CDT3224" s="132"/>
      <c r="CDU3224" s="132"/>
      <c r="CDV3224" s="132"/>
      <c r="CDW3224" s="132"/>
      <c r="CDX3224" s="132"/>
      <c r="CDY3224" s="132"/>
      <c r="CDZ3224" s="132"/>
      <c r="CEA3224" s="132"/>
      <c r="CEB3224" s="132"/>
      <c r="CEC3224" s="132"/>
      <c r="CED3224" s="132"/>
      <c r="CEE3224" s="132"/>
      <c r="CEF3224" s="132"/>
      <c r="CEG3224" s="132"/>
      <c r="CEH3224" s="132"/>
      <c r="CEI3224" s="132"/>
      <c r="CEJ3224" s="132"/>
      <c r="CEK3224" s="132"/>
      <c r="CEL3224" s="132"/>
      <c r="CEM3224" s="132"/>
      <c r="CEN3224" s="132"/>
      <c r="CEO3224" s="132"/>
      <c r="CEP3224" s="132"/>
      <c r="CEQ3224" s="132"/>
      <c r="CER3224" s="132"/>
      <c r="CES3224" s="132"/>
      <c r="CET3224" s="132"/>
      <c r="CEU3224" s="132"/>
      <c r="CEV3224" s="132"/>
      <c r="CEW3224" s="132"/>
      <c r="CEX3224" s="132"/>
      <c r="CEY3224" s="132"/>
      <c r="CEZ3224" s="132"/>
      <c r="CFA3224" s="132"/>
      <c r="CFB3224" s="132"/>
      <c r="CFC3224" s="132"/>
      <c r="CFD3224" s="132"/>
      <c r="CFE3224" s="132"/>
      <c r="CFF3224" s="132"/>
      <c r="CFG3224" s="132"/>
      <c r="CFH3224" s="132"/>
      <c r="CFI3224" s="132"/>
      <c r="CFJ3224" s="132"/>
      <c r="CFK3224" s="132"/>
      <c r="CFL3224" s="132"/>
      <c r="CFM3224" s="132"/>
      <c r="CFN3224" s="132"/>
      <c r="CFO3224" s="132"/>
      <c r="CFP3224" s="132"/>
      <c r="CFQ3224" s="132"/>
      <c r="CFR3224" s="132"/>
      <c r="CFS3224" s="132"/>
      <c r="CFT3224" s="132"/>
      <c r="CFU3224" s="132"/>
      <c r="CFV3224" s="132"/>
      <c r="CFW3224" s="132"/>
      <c r="CFX3224" s="132"/>
      <c r="CFY3224" s="132"/>
      <c r="CFZ3224" s="132"/>
      <c r="CGA3224" s="132"/>
      <c r="CGB3224" s="132"/>
      <c r="CGC3224" s="132"/>
      <c r="CGD3224" s="132"/>
      <c r="CGE3224" s="132"/>
      <c r="CGF3224" s="132"/>
      <c r="CGG3224" s="132"/>
      <c r="CGH3224" s="132"/>
      <c r="CGI3224" s="132"/>
      <c r="CGJ3224" s="132"/>
      <c r="CGK3224" s="132"/>
      <c r="CGL3224" s="132"/>
      <c r="CGM3224" s="132"/>
      <c r="CGN3224" s="132"/>
      <c r="CGO3224" s="132"/>
      <c r="CGP3224" s="132"/>
      <c r="CGQ3224" s="132"/>
      <c r="CGR3224" s="132"/>
      <c r="CGS3224" s="132"/>
      <c r="CGT3224" s="132"/>
      <c r="CGU3224" s="132"/>
      <c r="CGV3224" s="132"/>
      <c r="CGW3224" s="132"/>
      <c r="CGX3224" s="132"/>
      <c r="CGY3224" s="132"/>
      <c r="CGZ3224" s="132"/>
      <c r="CHA3224" s="132"/>
      <c r="CHB3224" s="132"/>
      <c r="CHC3224" s="132"/>
      <c r="CHD3224" s="132"/>
      <c r="CHE3224" s="132"/>
      <c r="CHF3224" s="132"/>
      <c r="CHG3224" s="132"/>
      <c r="CHH3224" s="132"/>
      <c r="CHI3224" s="132"/>
      <c r="CHJ3224" s="132"/>
      <c r="CHK3224" s="132"/>
      <c r="CHL3224" s="132"/>
      <c r="CHM3224" s="132"/>
      <c r="CHN3224" s="132"/>
      <c r="CHO3224" s="132"/>
      <c r="CHP3224" s="132"/>
      <c r="CHQ3224" s="132"/>
      <c r="CHR3224" s="132"/>
      <c r="CHS3224" s="132"/>
      <c r="CHT3224" s="132"/>
      <c r="CHU3224" s="132"/>
      <c r="CHV3224" s="132"/>
      <c r="CHW3224" s="132"/>
      <c r="CHX3224" s="132"/>
      <c r="CHY3224" s="132"/>
      <c r="CHZ3224" s="132"/>
      <c r="CIA3224" s="132"/>
      <c r="CIB3224" s="132"/>
      <c r="CIC3224" s="132"/>
      <c r="CID3224" s="132"/>
      <c r="CIE3224" s="132"/>
      <c r="CIF3224" s="132"/>
      <c r="CIG3224" s="132"/>
      <c r="CIH3224" s="132"/>
      <c r="CII3224" s="132"/>
      <c r="CIJ3224" s="132"/>
      <c r="CIK3224" s="132"/>
      <c r="CIL3224" s="132"/>
      <c r="CIM3224" s="132"/>
      <c r="CIN3224" s="132"/>
      <c r="CIO3224" s="132"/>
      <c r="CIP3224" s="132"/>
      <c r="CIQ3224" s="132"/>
      <c r="CIR3224" s="132"/>
      <c r="CIS3224" s="132"/>
      <c r="CIT3224" s="132"/>
      <c r="CIU3224" s="132"/>
      <c r="CIV3224" s="132"/>
      <c r="CIW3224" s="132"/>
      <c r="CIX3224" s="132"/>
      <c r="CIY3224" s="132"/>
      <c r="CIZ3224" s="132"/>
      <c r="CJA3224" s="132"/>
      <c r="CJB3224" s="132"/>
      <c r="CJC3224" s="132"/>
      <c r="CJD3224" s="132"/>
      <c r="CJE3224" s="132"/>
      <c r="CJF3224" s="132"/>
      <c r="CJG3224" s="132"/>
      <c r="CJH3224" s="132"/>
      <c r="CJI3224" s="132"/>
      <c r="CJJ3224" s="132"/>
      <c r="CJK3224" s="132"/>
      <c r="CJL3224" s="132"/>
      <c r="CJM3224" s="132"/>
      <c r="CJN3224" s="132"/>
      <c r="CJO3224" s="132"/>
      <c r="CJP3224" s="132"/>
      <c r="CJQ3224" s="132"/>
      <c r="CJR3224" s="132"/>
      <c r="CJS3224" s="132"/>
      <c r="CJT3224" s="132"/>
      <c r="CJU3224" s="132"/>
      <c r="CJV3224" s="132"/>
      <c r="CJW3224" s="132"/>
      <c r="CJX3224" s="132"/>
      <c r="CJY3224" s="132"/>
      <c r="CJZ3224" s="132"/>
      <c r="CKA3224" s="132"/>
      <c r="CKB3224" s="132"/>
      <c r="CKC3224" s="132"/>
      <c r="CKD3224" s="132"/>
      <c r="CKE3224" s="132"/>
      <c r="CKF3224" s="132"/>
      <c r="CKG3224" s="132"/>
      <c r="CKH3224" s="132"/>
      <c r="CKI3224" s="132"/>
      <c r="CKJ3224" s="132"/>
      <c r="CKK3224" s="132"/>
      <c r="CKL3224" s="132"/>
      <c r="CKM3224" s="132"/>
      <c r="CKN3224" s="132"/>
      <c r="CKO3224" s="132"/>
      <c r="CKP3224" s="132"/>
      <c r="CKQ3224" s="132"/>
      <c r="CKR3224" s="132"/>
      <c r="CKS3224" s="132"/>
      <c r="CKT3224" s="132"/>
      <c r="CKU3224" s="132"/>
      <c r="CKV3224" s="132"/>
      <c r="CKW3224" s="132"/>
      <c r="CKX3224" s="132"/>
      <c r="CKY3224" s="132"/>
      <c r="CKZ3224" s="132"/>
      <c r="CLA3224" s="132"/>
      <c r="CLB3224" s="132"/>
      <c r="CLC3224" s="132"/>
      <c r="CLD3224" s="132"/>
      <c r="CLE3224" s="132"/>
      <c r="CLF3224" s="132"/>
      <c r="CLG3224" s="132"/>
      <c r="CLH3224" s="132"/>
      <c r="CLI3224" s="132"/>
      <c r="CLJ3224" s="132"/>
      <c r="CLK3224" s="132"/>
      <c r="CLL3224" s="132"/>
      <c r="CLM3224" s="132"/>
      <c r="CLN3224" s="132"/>
      <c r="CLO3224" s="132"/>
      <c r="CLP3224" s="132"/>
      <c r="CLQ3224" s="132"/>
      <c r="CLR3224" s="132"/>
      <c r="CLS3224" s="132"/>
      <c r="CLT3224" s="132"/>
      <c r="CLU3224" s="132"/>
      <c r="CLV3224" s="132"/>
      <c r="CLW3224" s="132"/>
      <c r="CLX3224" s="132"/>
      <c r="CLY3224" s="132"/>
      <c r="CLZ3224" s="132"/>
      <c r="CMA3224" s="132"/>
      <c r="CMB3224" s="132"/>
      <c r="CMC3224" s="132"/>
      <c r="CMD3224" s="132"/>
      <c r="CME3224" s="132"/>
      <c r="CMF3224" s="132"/>
      <c r="CMG3224" s="132"/>
      <c r="CMH3224" s="132"/>
      <c r="CMI3224" s="132"/>
      <c r="CMJ3224" s="132"/>
      <c r="CMK3224" s="132"/>
      <c r="CML3224" s="132"/>
      <c r="CMM3224" s="132"/>
      <c r="CMN3224" s="132"/>
      <c r="CMO3224" s="132"/>
      <c r="CMP3224" s="132"/>
      <c r="CMQ3224" s="132"/>
      <c r="CMR3224" s="132"/>
      <c r="CMS3224" s="132"/>
      <c r="CMT3224" s="132"/>
      <c r="CMU3224" s="132"/>
      <c r="CMV3224" s="132"/>
      <c r="CMW3224" s="132"/>
      <c r="CMX3224" s="132"/>
      <c r="CMY3224" s="132"/>
      <c r="CMZ3224" s="132"/>
      <c r="CNA3224" s="132"/>
      <c r="CNB3224" s="132"/>
      <c r="CNC3224" s="132"/>
      <c r="CND3224" s="132"/>
      <c r="CNE3224" s="132"/>
      <c r="CNF3224" s="132"/>
      <c r="CNG3224" s="132"/>
      <c r="CNH3224" s="132"/>
      <c r="CNI3224" s="132"/>
      <c r="CNJ3224" s="132"/>
      <c r="CNK3224" s="132"/>
      <c r="CNL3224" s="132"/>
      <c r="CNM3224" s="132"/>
      <c r="CNN3224" s="132"/>
      <c r="CNO3224" s="132"/>
      <c r="CNP3224" s="132"/>
      <c r="CNQ3224" s="132"/>
      <c r="CNR3224" s="132"/>
      <c r="CNS3224" s="132"/>
      <c r="CNT3224" s="132"/>
      <c r="CNU3224" s="132"/>
      <c r="CNV3224" s="132"/>
      <c r="CNW3224" s="132"/>
      <c r="CNX3224" s="132"/>
      <c r="CNY3224" s="132"/>
      <c r="CNZ3224" s="132"/>
      <c r="COA3224" s="132"/>
      <c r="COB3224" s="132"/>
      <c r="COC3224" s="132"/>
      <c r="COD3224" s="132"/>
      <c r="COE3224" s="132"/>
      <c r="COF3224" s="132"/>
      <c r="COG3224" s="132"/>
      <c r="COH3224" s="132"/>
      <c r="COI3224" s="132"/>
      <c r="COJ3224" s="132"/>
      <c r="COK3224" s="132"/>
      <c r="COL3224" s="132"/>
      <c r="COM3224" s="132"/>
      <c r="CON3224" s="132"/>
      <c r="COO3224" s="132"/>
      <c r="COP3224" s="132"/>
      <c r="COQ3224" s="132"/>
      <c r="COR3224" s="132"/>
      <c r="COS3224" s="132"/>
      <c r="COT3224" s="132"/>
      <c r="COU3224" s="132"/>
      <c r="COV3224" s="132"/>
      <c r="COW3224" s="132"/>
      <c r="COX3224" s="132"/>
      <c r="COY3224" s="132"/>
      <c r="COZ3224" s="132"/>
      <c r="CPA3224" s="132"/>
      <c r="CPB3224" s="132"/>
      <c r="CPC3224" s="132"/>
      <c r="CPD3224" s="132"/>
      <c r="CPE3224" s="132"/>
      <c r="CPF3224" s="132"/>
      <c r="CPG3224" s="132"/>
      <c r="CPH3224" s="132"/>
      <c r="CPI3224" s="132"/>
      <c r="CPJ3224" s="132"/>
      <c r="CPK3224" s="132"/>
      <c r="CPL3224" s="132"/>
      <c r="CPM3224" s="132"/>
      <c r="CPN3224" s="132"/>
      <c r="CPO3224" s="132"/>
      <c r="CPP3224" s="132"/>
      <c r="CPQ3224" s="132"/>
      <c r="CPR3224" s="132"/>
      <c r="CPS3224" s="132"/>
      <c r="CPT3224" s="132"/>
      <c r="CPU3224" s="132"/>
      <c r="CPV3224" s="132"/>
      <c r="CPW3224" s="132"/>
      <c r="CPX3224" s="132"/>
      <c r="CPY3224" s="132"/>
      <c r="CPZ3224" s="132"/>
      <c r="CQA3224" s="132"/>
      <c r="CQB3224" s="132"/>
      <c r="CQC3224" s="132"/>
      <c r="CQD3224" s="132"/>
      <c r="CQE3224" s="132"/>
      <c r="CQF3224" s="132"/>
      <c r="CQG3224" s="132"/>
      <c r="CQH3224" s="132"/>
      <c r="CQI3224" s="132"/>
      <c r="CQJ3224" s="132"/>
      <c r="CQK3224" s="132"/>
      <c r="CQL3224" s="132"/>
      <c r="CQM3224" s="132"/>
      <c r="CQN3224" s="132"/>
      <c r="CQO3224" s="132"/>
      <c r="CQP3224" s="132"/>
      <c r="CQQ3224" s="132"/>
      <c r="CQR3224" s="132"/>
      <c r="CQS3224" s="132"/>
      <c r="CQT3224" s="132"/>
      <c r="CQU3224" s="132"/>
      <c r="CQV3224" s="132"/>
      <c r="CQW3224" s="132"/>
      <c r="CQX3224" s="132"/>
      <c r="CQY3224" s="132"/>
      <c r="CQZ3224" s="132"/>
      <c r="CRA3224" s="132"/>
      <c r="CRB3224" s="132"/>
      <c r="CRC3224" s="132"/>
      <c r="CRD3224" s="132"/>
      <c r="CRE3224" s="132"/>
      <c r="CRF3224" s="132"/>
      <c r="CRG3224" s="132"/>
      <c r="CRH3224" s="132"/>
      <c r="CRI3224" s="132"/>
      <c r="CRJ3224" s="132"/>
      <c r="CRK3224" s="132"/>
      <c r="CRL3224" s="132"/>
      <c r="CRM3224" s="132"/>
      <c r="CRN3224" s="132"/>
      <c r="CRO3224" s="132"/>
      <c r="CRP3224" s="132"/>
      <c r="CRQ3224" s="132"/>
      <c r="CRR3224" s="132"/>
      <c r="CRS3224" s="132"/>
      <c r="CRT3224" s="132"/>
      <c r="CRU3224" s="132"/>
      <c r="CRV3224" s="132"/>
      <c r="CRW3224" s="132"/>
      <c r="CRX3224" s="132"/>
      <c r="CRY3224" s="132"/>
      <c r="CRZ3224" s="132"/>
      <c r="CSA3224" s="132"/>
      <c r="CSB3224" s="132"/>
      <c r="CSC3224" s="132"/>
      <c r="CSD3224" s="132"/>
      <c r="CSE3224" s="132"/>
      <c r="CSF3224" s="132"/>
      <c r="CSG3224" s="132"/>
      <c r="CSH3224" s="132"/>
      <c r="CSI3224" s="132"/>
      <c r="CSJ3224" s="132"/>
      <c r="CSK3224" s="132"/>
      <c r="CSL3224" s="132"/>
      <c r="CSM3224" s="132"/>
      <c r="CSN3224" s="132"/>
      <c r="CSO3224" s="132"/>
      <c r="CSP3224" s="132"/>
      <c r="CSQ3224" s="132"/>
      <c r="CSR3224" s="132"/>
      <c r="CSS3224" s="132"/>
      <c r="CST3224" s="132"/>
      <c r="CSU3224" s="132"/>
      <c r="CSV3224" s="132"/>
      <c r="CSW3224" s="132"/>
      <c r="CSX3224" s="132"/>
      <c r="CSY3224" s="132"/>
      <c r="CSZ3224" s="132"/>
      <c r="CTA3224" s="132"/>
      <c r="CTB3224" s="132"/>
      <c r="CTC3224" s="132"/>
      <c r="CTD3224" s="132"/>
      <c r="CTE3224" s="132"/>
      <c r="CTF3224" s="132"/>
      <c r="CTG3224" s="132"/>
      <c r="CTH3224" s="132"/>
      <c r="CTI3224" s="132"/>
      <c r="CTJ3224" s="132"/>
      <c r="CTK3224" s="132"/>
      <c r="CTL3224" s="132"/>
      <c r="CTM3224" s="132"/>
      <c r="CTN3224" s="132"/>
      <c r="CTO3224" s="132"/>
      <c r="CTP3224" s="132"/>
      <c r="CTQ3224" s="132"/>
      <c r="CTR3224" s="132"/>
      <c r="CTS3224" s="132"/>
      <c r="CTT3224" s="132"/>
      <c r="CTU3224" s="132"/>
      <c r="CTV3224" s="132"/>
      <c r="CTW3224" s="132"/>
      <c r="CTX3224" s="132"/>
      <c r="CTY3224" s="132"/>
      <c r="CTZ3224" s="132"/>
      <c r="CUA3224" s="132"/>
      <c r="CUB3224" s="132"/>
      <c r="CUC3224" s="132"/>
      <c r="CUD3224" s="132"/>
      <c r="CUE3224" s="132"/>
      <c r="CUF3224" s="132"/>
      <c r="CUG3224" s="132"/>
      <c r="CUH3224" s="132"/>
      <c r="CUI3224" s="132"/>
      <c r="CUJ3224" s="132"/>
      <c r="CUK3224" s="132"/>
      <c r="CUL3224" s="132"/>
      <c r="CUM3224" s="132"/>
      <c r="CUN3224" s="132"/>
      <c r="CUO3224" s="132"/>
      <c r="CUP3224" s="132"/>
      <c r="CUQ3224" s="132"/>
      <c r="CUR3224" s="132"/>
      <c r="CUS3224" s="132"/>
      <c r="CUT3224" s="132"/>
      <c r="CUU3224" s="132"/>
      <c r="CUV3224" s="132"/>
      <c r="CUW3224" s="132"/>
      <c r="CUX3224" s="132"/>
      <c r="CUY3224" s="132"/>
      <c r="CUZ3224" s="132"/>
      <c r="CVA3224" s="132"/>
      <c r="CVB3224" s="132"/>
      <c r="CVC3224" s="132"/>
      <c r="CVD3224" s="132"/>
      <c r="CVE3224" s="132"/>
      <c r="CVF3224" s="132"/>
      <c r="CVG3224" s="132"/>
      <c r="CVH3224" s="132"/>
      <c r="CVI3224" s="132"/>
      <c r="CVJ3224" s="132"/>
      <c r="CVK3224" s="132"/>
      <c r="CVL3224" s="132"/>
      <c r="CVM3224" s="132"/>
      <c r="CVN3224" s="132"/>
      <c r="CVO3224" s="132"/>
      <c r="CVP3224" s="132"/>
      <c r="CVQ3224" s="132"/>
      <c r="CVR3224" s="132"/>
      <c r="CVS3224" s="132"/>
      <c r="CVT3224" s="132"/>
      <c r="CVU3224" s="132"/>
      <c r="CVV3224" s="132"/>
      <c r="CVW3224" s="132"/>
      <c r="CVX3224" s="132"/>
      <c r="CVY3224" s="132"/>
      <c r="CVZ3224" s="132"/>
      <c r="CWA3224" s="132"/>
      <c r="CWB3224" s="132"/>
      <c r="CWC3224" s="132"/>
      <c r="CWD3224" s="132"/>
      <c r="CWE3224" s="132"/>
      <c r="CWF3224" s="132"/>
      <c r="CWG3224" s="132"/>
      <c r="CWH3224" s="132"/>
      <c r="CWI3224" s="132"/>
      <c r="CWJ3224" s="132"/>
      <c r="CWK3224" s="132"/>
      <c r="CWL3224" s="132"/>
      <c r="CWM3224" s="132"/>
      <c r="CWN3224" s="132"/>
      <c r="CWO3224" s="132"/>
      <c r="CWP3224" s="132"/>
      <c r="CWQ3224" s="132"/>
      <c r="CWR3224" s="132"/>
      <c r="CWS3224" s="132"/>
      <c r="CWT3224" s="132"/>
      <c r="CWU3224" s="132"/>
      <c r="CWV3224" s="132"/>
      <c r="CWW3224" s="132"/>
      <c r="CWX3224" s="132"/>
      <c r="CWY3224" s="132"/>
      <c r="CWZ3224" s="132"/>
      <c r="CXA3224" s="132"/>
      <c r="CXB3224" s="132"/>
      <c r="CXC3224" s="132"/>
      <c r="CXD3224" s="132"/>
      <c r="CXE3224" s="132"/>
      <c r="CXF3224" s="132"/>
      <c r="CXG3224" s="132"/>
      <c r="CXH3224" s="132"/>
      <c r="CXI3224" s="132"/>
      <c r="CXJ3224" s="132"/>
      <c r="CXK3224" s="132"/>
      <c r="CXL3224" s="132"/>
      <c r="CXM3224" s="132"/>
      <c r="CXN3224" s="132"/>
      <c r="CXO3224" s="132"/>
      <c r="CXP3224" s="132"/>
      <c r="CXQ3224" s="132"/>
      <c r="CXR3224" s="132"/>
      <c r="CXS3224" s="132"/>
      <c r="CXT3224" s="132"/>
      <c r="CXU3224" s="132"/>
      <c r="CXV3224" s="132"/>
      <c r="CXW3224" s="132"/>
      <c r="CXX3224" s="132"/>
      <c r="CXY3224" s="132"/>
      <c r="CXZ3224" s="132"/>
      <c r="CYA3224" s="132"/>
      <c r="CYB3224" s="132"/>
      <c r="CYC3224" s="132"/>
      <c r="CYD3224" s="132"/>
      <c r="CYE3224" s="132"/>
      <c r="CYF3224" s="132"/>
      <c r="CYG3224" s="132"/>
      <c r="CYH3224" s="132"/>
      <c r="CYI3224" s="132"/>
      <c r="CYJ3224" s="132"/>
      <c r="CYK3224" s="132"/>
      <c r="CYL3224" s="132"/>
      <c r="CYM3224" s="132"/>
      <c r="CYN3224" s="132"/>
      <c r="CYO3224" s="132"/>
      <c r="CYP3224" s="132"/>
      <c r="CYQ3224" s="132"/>
      <c r="CYR3224" s="132"/>
      <c r="CYS3224" s="132"/>
      <c r="CYT3224" s="132"/>
      <c r="CYU3224" s="132"/>
      <c r="CYV3224" s="132"/>
      <c r="CYW3224" s="132"/>
      <c r="CYX3224" s="132"/>
      <c r="CYY3224" s="132"/>
      <c r="CYZ3224" s="132"/>
      <c r="CZA3224" s="132"/>
      <c r="CZB3224" s="132"/>
      <c r="CZC3224" s="132"/>
      <c r="CZD3224" s="132"/>
      <c r="CZE3224" s="132"/>
      <c r="CZF3224" s="132"/>
      <c r="CZG3224" s="132"/>
      <c r="CZH3224" s="132"/>
      <c r="CZI3224" s="132"/>
      <c r="CZJ3224" s="132"/>
      <c r="CZK3224" s="132"/>
      <c r="CZL3224" s="132"/>
      <c r="CZM3224" s="132"/>
      <c r="CZN3224" s="132"/>
      <c r="CZO3224" s="132"/>
      <c r="CZP3224" s="132"/>
      <c r="CZQ3224" s="132"/>
      <c r="CZR3224" s="132"/>
      <c r="CZS3224" s="132"/>
      <c r="CZT3224" s="132"/>
      <c r="CZU3224" s="132"/>
      <c r="CZV3224" s="132"/>
      <c r="CZW3224" s="132"/>
      <c r="CZX3224" s="132"/>
      <c r="CZY3224" s="132"/>
      <c r="CZZ3224" s="132"/>
      <c r="DAA3224" s="132"/>
      <c r="DAB3224" s="132"/>
      <c r="DAC3224" s="132"/>
      <c r="DAD3224" s="132"/>
      <c r="DAE3224" s="132"/>
      <c r="DAF3224" s="132"/>
      <c r="DAG3224" s="132"/>
      <c r="DAH3224" s="132"/>
      <c r="DAI3224" s="132"/>
      <c r="DAJ3224" s="132"/>
      <c r="DAK3224" s="132"/>
      <c r="DAL3224" s="132"/>
      <c r="DAM3224" s="132"/>
      <c r="DAN3224" s="132"/>
      <c r="DAO3224" s="132"/>
      <c r="DAP3224" s="132"/>
      <c r="DAQ3224" s="132"/>
      <c r="DAR3224" s="132"/>
      <c r="DAS3224" s="132"/>
      <c r="DAT3224" s="132"/>
      <c r="DAU3224" s="132"/>
      <c r="DAV3224" s="132"/>
      <c r="DAW3224" s="132"/>
      <c r="DAX3224" s="132"/>
      <c r="DAY3224" s="132"/>
      <c r="DAZ3224" s="132"/>
      <c r="DBA3224" s="132"/>
      <c r="DBB3224" s="132"/>
      <c r="DBC3224" s="132"/>
      <c r="DBD3224" s="132"/>
      <c r="DBE3224" s="132"/>
      <c r="DBF3224" s="132"/>
      <c r="DBG3224" s="132"/>
      <c r="DBH3224" s="132"/>
      <c r="DBI3224" s="132"/>
      <c r="DBJ3224" s="132"/>
      <c r="DBK3224" s="132"/>
      <c r="DBL3224" s="132"/>
      <c r="DBM3224" s="132"/>
      <c r="DBN3224" s="132"/>
      <c r="DBO3224" s="132"/>
      <c r="DBP3224" s="132"/>
      <c r="DBQ3224" s="132"/>
      <c r="DBR3224" s="132"/>
      <c r="DBS3224" s="132"/>
      <c r="DBT3224" s="132"/>
      <c r="DBU3224" s="132"/>
      <c r="DBV3224" s="132"/>
      <c r="DBW3224" s="132"/>
      <c r="DBX3224" s="132"/>
      <c r="DBY3224" s="132"/>
      <c r="DBZ3224" s="132"/>
      <c r="DCA3224" s="132"/>
      <c r="DCB3224" s="132"/>
      <c r="DCC3224" s="132"/>
      <c r="DCD3224" s="132"/>
      <c r="DCE3224" s="132"/>
      <c r="DCF3224" s="132"/>
      <c r="DCG3224" s="132"/>
      <c r="DCH3224" s="132"/>
      <c r="DCI3224" s="132"/>
      <c r="DCJ3224" s="132"/>
      <c r="DCK3224" s="132"/>
      <c r="DCL3224" s="132"/>
      <c r="DCM3224" s="132"/>
      <c r="DCN3224" s="132"/>
      <c r="DCO3224" s="132"/>
      <c r="DCP3224" s="132"/>
      <c r="DCQ3224" s="132"/>
      <c r="DCR3224" s="132"/>
      <c r="DCS3224" s="132"/>
      <c r="DCT3224" s="132"/>
      <c r="DCU3224" s="132"/>
      <c r="DCV3224" s="132"/>
      <c r="DCW3224" s="132"/>
      <c r="DCX3224" s="132"/>
      <c r="DCY3224" s="132"/>
      <c r="DCZ3224" s="132"/>
      <c r="DDA3224" s="132"/>
      <c r="DDB3224" s="132"/>
      <c r="DDC3224" s="132"/>
      <c r="DDD3224" s="132"/>
      <c r="DDE3224" s="132"/>
      <c r="DDF3224" s="132"/>
      <c r="DDG3224" s="132"/>
      <c r="DDH3224" s="132"/>
      <c r="DDI3224" s="132"/>
      <c r="DDJ3224" s="132"/>
      <c r="DDK3224" s="132"/>
      <c r="DDL3224" s="132"/>
      <c r="DDM3224" s="132"/>
      <c r="DDN3224" s="132"/>
      <c r="DDO3224" s="132"/>
      <c r="DDP3224" s="132"/>
      <c r="DDQ3224" s="132"/>
      <c r="DDR3224" s="132"/>
      <c r="DDS3224" s="132"/>
      <c r="DDT3224" s="132"/>
      <c r="DDU3224" s="132"/>
      <c r="DDV3224" s="132"/>
      <c r="DDW3224" s="132"/>
      <c r="DDX3224" s="132"/>
      <c r="DDY3224" s="132"/>
      <c r="DDZ3224" s="132"/>
      <c r="DEA3224" s="132"/>
      <c r="DEB3224" s="132"/>
      <c r="DEC3224" s="132"/>
      <c r="DED3224" s="132"/>
      <c r="DEE3224" s="132"/>
      <c r="DEF3224" s="132"/>
      <c r="DEG3224" s="132"/>
      <c r="DEH3224" s="132"/>
      <c r="DEI3224" s="132"/>
      <c r="DEJ3224" s="132"/>
      <c r="DEK3224" s="132"/>
      <c r="DEL3224" s="132"/>
      <c r="DEM3224" s="132"/>
      <c r="DEN3224" s="132"/>
      <c r="DEO3224" s="132"/>
      <c r="DEP3224" s="132"/>
      <c r="DEQ3224" s="132"/>
      <c r="DER3224" s="132"/>
      <c r="DES3224" s="132"/>
      <c r="DET3224" s="132"/>
      <c r="DEU3224" s="132"/>
      <c r="DEV3224" s="132"/>
      <c r="DEW3224" s="132"/>
      <c r="DEX3224" s="132"/>
      <c r="DEY3224" s="132"/>
      <c r="DEZ3224" s="132"/>
      <c r="DFA3224" s="132"/>
      <c r="DFB3224" s="132"/>
      <c r="DFC3224" s="132"/>
      <c r="DFD3224" s="132"/>
      <c r="DFE3224" s="132"/>
      <c r="DFF3224" s="132"/>
      <c r="DFG3224" s="132"/>
      <c r="DFH3224" s="132"/>
      <c r="DFI3224" s="132"/>
      <c r="DFJ3224" s="132"/>
      <c r="DFK3224" s="132"/>
      <c r="DFL3224" s="132"/>
      <c r="DFM3224" s="132"/>
      <c r="DFN3224" s="132"/>
      <c r="DFO3224" s="132"/>
      <c r="DFP3224" s="132"/>
      <c r="DFQ3224" s="132"/>
      <c r="DFR3224" s="132"/>
      <c r="DFS3224" s="132"/>
      <c r="DFT3224" s="132"/>
      <c r="DFU3224" s="132"/>
      <c r="DFV3224" s="132"/>
      <c r="DFW3224" s="132"/>
      <c r="DFX3224" s="132"/>
      <c r="DFY3224" s="132"/>
      <c r="DFZ3224" s="132"/>
      <c r="DGA3224" s="132"/>
      <c r="DGB3224" s="132"/>
      <c r="DGC3224" s="132"/>
      <c r="DGD3224" s="132"/>
      <c r="DGE3224" s="132"/>
      <c r="DGF3224" s="132"/>
      <c r="DGG3224" s="132"/>
      <c r="DGH3224" s="132"/>
      <c r="DGI3224" s="132"/>
      <c r="DGJ3224" s="132"/>
      <c r="DGK3224" s="132"/>
      <c r="DGL3224" s="132"/>
      <c r="DGM3224" s="132"/>
      <c r="DGN3224" s="132"/>
      <c r="DGO3224" s="132"/>
      <c r="DGP3224" s="132"/>
      <c r="DGQ3224" s="132"/>
      <c r="DGR3224" s="132"/>
      <c r="DGS3224" s="132"/>
      <c r="DGT3224" s="132"/>
      <c r="DGU3224" s="132"/>
      <c r="DGV3224" s="132"/>
      <c r="DGW3224" s="132"/>
      <c r="DGX3224" s="132"/>
      <c r="DGY3224" s="132"/>
      <c r="DGZ3224" s="132"/>
      <c r="DHA3224" s="132"/>
      <c r="DHB3224" s="132"/>
      <c r="DHC3224" s="132"/>
      <c r="DHD3224" s="132"/>
      <c r="DHE3224" s="132"/>
      <c r="DHF3224" s="132"/>
      <c r="DHG3224" s="132"/>
      <c r="DHH3224" s="132"/>
      <c r="DHI3224" s="132"/>
      <c r="DHJ3224" s="132"/>
      <c r="DHK3224" s="132"/>
      <c r="DHL3224" s="132"/>
      <c r="DHM3224" s="132"/>
      <c r="DHN3224" s="132"/>
      <c r="DHO3224" s="132"/>
      <c r="DHP3224" s="132"/>
      <c r="DHQ3224" s="132"/>
      <c r="DHR3224" s="132"/>
      <c r="DHS3224" s="132"/>
      <c r="DHT3224" s="132"/>
      <c r="DHU3224" s="132"/>
      <c r="DHV3224" s="132"/>
      <c r="DHW3224" s="132"/>
      <c r="DHX3224" s="132"/>
      <c r="DHY3224" s="132"/>
      <c r="DHZ3224" s="132"/>
      <c r="DIA3224" s="132"/>
      <c r="DIB3224" s="132"/>
      <c r="DIC3224" s="132"/>
      <c r="DID3224" s="132"/>
      <c r="DIE3224" s="132"/>
      <c r="DIF3224" s="132"/>
      <c r="DIG3224" s="132"/>
      <c r="DIH3224" s="132"/>
      <c r="DII3224" s="132"/>
      <c r="DIJ3224" s="132"/>
      <c r="DIK3224" s="132"/>
      <c r="DIL3224" s="132"/>
      <c r="DIM3224" s="132"/>
      <c r="DIN3224" s="132"/>
      <c r="DIO3224" s="132"/>
      <c r="DIP3224" s="132"/>
      <c r="DIQ3224" s="132"/>
      <c r="DIR3224" s="132"/>
      <c r="DIS3224" s="132"/>
      <c r="DIT3224" s="132"/>
      <c r="DIU3224" s="132"/>
      <c r="DIV3224" s="132"/>
      <c r="DIW3224" s="132"/>
      <c r="DIX3224" s="132"/>
      <c r="DIY3224" s="132"/>
      <c r="DIZ3224" s="132"/>
      <c r="DJA3224" s="132"/>
      <c r="DJB3224" s="132"/>
      <c r="DJC3224" s="132"/>
      <c r="DJD3224" s="132"/>
      <c r="DJE3224" s="132"/>
      <c r="DJF3224" s="132"/>
      <c r="DJG3224" s="132"/>
      <c r="DJH3224" s="132"/>
      <c r="DJI3224" s="132"/>
      <c r="DJJ3224" s="132"/>
      <c r="DJK3224" s="132"/>
      <c r="DJL3224" s="132"/>
      <c r="DJM3224" s="132"/>
      <c r="DJN3224" s="132"/>
      <c r="DJO3224" s="132"/>
      <c r="DJP3224" s="132"/>
      <c r="DJQ3224" s="132"/>
      <c r="DJR3224" s="132"/>
      <c r="DJS3224" s="132"/>
      <c r="DJT3224" s="132"/>
      <c r="DJU3224" s="132"/>
      <c r="DJV3224" s="132"/>
      <c r="DJW3224" s="132"/>
      <c r="DJX3224" s="132"/>
      <c r="DJY3224" s="132"/>
      <c r="DJZ3224" s="132"/>
      <c r="DKA3224" s="132"/>
      <c r="DKB3224" s="132"/>
      <c r="DKC3224" s="132"/>
      <c r="DKD3224" s="132"/>
      <c r="DKE3224" s="132"/>
      <c r="DKF3224" s="132"/>
      <c r="DKG3224" s="132"/>
      <c r="DKH3224" s="132"/>
      <c r="DKI3224" s="132"/>
      <c r="DKJ3224" s="132"/>
      <c r="DKK3224" s="132"/>
      <c r="DKL3224" s="132"/>
      <c r="DKM3224" s="132"/>
      <c r="DKN3224" s="132"/>
      <c r="DKO3224" s="132"/>
      <c r="DKP3224" s="132"/>
      <c r="DKQ3224" s="132"/>
      <c r="DKR3224" s="132"/>
      <c r="DKS3224" s="132"/>
      <c r="DKT3224" s="132"/>
      <c r="DKU3224" s="132"/>
      <c r="DKV3224" s="132"/>
      <c r="DKW3224" s="132"/>
      <c r="DKX3224" s="132"/>
      <c r="DKY3224" s="132"/>
      <c r="DKZ3224" s="132"/>
      <c r="DLA3224" s="132"/>
      <c r="DLB3224" s="132"/>
      <c r="DLC3224" s="132"/>
      <c r="DLD3224" s="132"/>
      <c r="DLE3224" s="132"/>
      <c r="DLF3224" s="132"/>
      <c r="DLG3224" s="132"/>
      <c r="DLH3224" s="132"/>
      <c r="DLI3224" s="132"/>
      <c r="DLJ3224" s="132"/>
      <c r="DLK3224" s="132"/>
      <c r="DLL3224" s="132"/>
      <c r="DLM3224" s="132"/>
      <c r="DLN3224" s="132"/>
      <c r="DLO3224" s="132"/>
      <c r="DLP3224" s="132"/>
      <c r="DLQ3224" s="132"/>
      <c r="DLR3224" s="132"/>
      <c r="DLS3224" s="132"/>
      <c r="DLT3224" s="132"/>
      <c r="DLU3224" s="132"/>
      <c r="DLV3224" s="132"/>
      <c r="DLW3224" s="132"/>
      <c r="DLX3224" s="132"/>
      <c r="DLY3224" s="132"/>
      <c r="DLZ3224" s="132"/>
      <c r="DMA3224" s="132"/>
      <c r="DMB3224" s="132"/>
      <c r="DMC3224" s="132"/>
      <c r="DMD3224" s="132"/>
      <c r="DME3224" s="132"/>
      <c r="DMF3224" s="132"/>
      <c r="DMG3224" s="132"/>
      <c r="DMH3224" s="132"/>
      <c r="DMI3224" s="132"/>
      <c r="DMJ3224" s="132"/>
      <c r="DMK3224" s="132"/>
      <c r="DML3224" s="132"/>
      <c r="DMM3224" s="132"/>
      <c r="DMN3224" s="132"/>
      <c r="DMO3224" s="132"/>
      <c r="DMP3224" s="132"/>
      <c r="DMQ3224" s="132"/>
      <c r="DMR3224" s="132"/>
      <c r="DMS3224" s="132"/>
      <c r="DMT3224" s="132"/>
      <c r="DMU3224" s="132"/>
      <c r="DMV3224" s="132"/>
      <c r="DMW3224" s="132"/>
      <c r="DMX3224" s="132"/>
      <c r="DMY3224" s="132"/>
      <c r="DMZ3224" s="132"/>
      <c r="DNA3224" s="132"/>
      <c r="DNB3224" s="132"/>
      <c r="DNC3224" s="132"/>
      <c r="DND3224" s="132"/>
      <c r="DNE3224" s="132"/>
      <c r="DNF3224" s="132"/>
      <c r="DNG3224" s="132"/>
      <c r="DNH3224" s="132"/>
      <c r="DNI3224" s="132"/>
      <c r="DNJ3224" s="132"/>
      <c r="DNK3224" s="132"/>
      <c r="DNL3224" s="132"/>
      <c r="DNM3224" s="132"/>
      <c r="DNN3224" s="132"/>
      <c r="DNO3224" s="132"/>
      <c r="DNP3224" s="132"/>
      <c r="DNQ3224" s="132"/>
      <c r="DNR3224" s="132"/>
      <c r="DNS3224" s="132"/>
      <c r="DNT3224" s="132"/>
      <c r="DNU3224" s="132"/>
      <c r="DNV3224" s="132"/>
      <c r="DNW3224" s="132"/>
      <c r="DNX3224" s="132"/>
      <c r="DNY3224" s="132"/>
      <c r="DNZ3224" s="132"/>
      <c r="DOA3224" s="132"/>
      <c r="DOB3224" s="132"/>
      <c r="DOC3224" s="132"/>
      <c r="DOD3224" s="132"/>
      <c r="DOE3224" s="132"/>
      <c r="DOF3224" s="132"/>
      <c r="DOG3224" s="132"/>
      <c r="DOH3224" s="132"/>
      <c r="DOI3224" s="132"/>
      <c r="DOJ3224" s="132"/>
      <c r="DOK3224" s="132"/>
      <c r="DOL3224" s="132"/>
      <c r="DOM3224" s="132"/>
      <c r="DON3224" s="132"/>
      <c r="DOO3224" s="132"/>
      <c r="DOP3224" s="132"/>
      <c r="DOQ3224" s="132"/>
      <c r="DOR3224" s="132"/>
      <c r="DOS3224" s="132"/>
      <c r="DOT3224" s="132"/>
      <c r="DOU3224" s="132"/>
      <c r="DOV3224" s="132"/>
      <c r="DOW3224" s="132"/>
      <c r="DOX3224" s="132"/>
      <c r="DOY3224" s="132"/>
      <c r="DOZ3224" s="132"/>
      <c r="DPA3224" s="132"/>
      <c r="DPB3224" s="132"/>
      <c r="DPC3224" s="132"/>
      <c r="DPD3224" s="132"/>
      <c r="DPE3224" s="132"/>
      <c r="DPF3224" s="132"/>
      <c r="DPG3224" s="132"/>
      <c r="DPH3224" s="132"/>
      <c r="DPI3224" s="132"/>
      <c r="DPJ3224" s="132"/>
      <c r="DPK3224" s="132"/>
      <c r="DPL3224" s="132"/>
      <c r="DPM3224" s="132"/>
      <c r="DPN3224" s="132"/>
      <c r="DPO3224" s="132"/>
      <c r="DPP3224" s="132"/>
      <c r="DPQ3224" s="132"/>
      <c r="DPR3224" s="132"/>
      <c r="DPS3224" s="132"/>
      <c r="DPT3224" s="132"/>
      <c r="DPU3224" s="132"/>
      <c r="DPV3224" s="132"/>
      <c r="DPW3224" s="132"/>
      <c r="DPX3224" s="132"/>
      <c r="DPY3224" s="132"/>
      <c r="DPZ3224" s="132"/>
      <c r="DQA3224" s="132"/>
      <c r="DQB3224" s="132"/>
      <c r="DQC3224" s="132"/>
      <c r="DQD3224" s="132"/>
      <c r="DQE3224" s="132"/>
      <c r="DQF3224" s="132"/>
      <c r="DQG3224" s="132"/>
      <c r="DQH3224" s="132"/>
      <c r="DQI3224" s="132"/>
      <c r="DQJ3224" s="132"/>
      <c r="DQK3224" s="132"/>
      <c r="DQL3224" s="132"/>
      <c r="DQM3224" s="132"/>
      <c r="DQN3224" s="132"/>
      <c r="DQO3224" s="132"/>
      <c r="DQP3224" s="132"/>
      <c r="DQQ3224" s="132"/>
      <c r="DQR3224" s="132"/>
      <c r="DQS3224" s="132"/>
      <c r="DQT3224" s="132"/>
      <c r="DQU3224" s="132"/>
      <c r="DQV3224" s="132"/>
      <c r="DQW3224" s="132"/>
      <c r="DQX3224" s="132"/>
      <c r="DQY3224" s="132"/>
      <c r="DQZ3224" s="132"/>
      <c r="DRA3224" s="132"/>
      <c r="DRB3224" s="132"/>
      <c r="DRC3224" s="132"/>
      <c r="DRD3224" s="132"/>
      <c r="DRE3224" s="132"/>
      <c r="DRF3224" s="132"/>
      <c r="DRG3224" s="132"/>
      <c r="DRH3224" s="132"/>
      <c r="DRI3224" s="132"/>
      <c r="DRJ3224" s="132"/>
      <c r="DRK3224" s="132"/>
      <c r="DRL3224" s="132"/>
      <c r="DRM3224" s="132"/>
      <c r="DRN3224" s="132"/>
      <c r="DRO3224" s="132"/>
      <c r="DRP3224" s="132"/>
      <c r="DRQ3224" s="132"/>
      <c r="DRR3224" s="132"/>
      <c r="DRS3224" s="132"/>
      <c r="DRT3224" s="132"/>
      <c r="DRU3224" s="132"/>
      <c r="DRV3224" s="132"/>
      <c r="DRW3224" s="132"/>
      <c r="DRX3224" s="132"/>
      <c r="DRY3224" s="132"/>
      <c r="DRZ3224" s="132"/>
      <c r="DSA3224" s="132"/>
      <c r="DSB3224" s="132"/>
      <c r="DSC3224" s="132"/>
      <c r="DSD3224" s="132"/>
      <c r="DSE3224" s="132"/>
      <c r="DSF3224" s="132"/>
      <c r="DSG3224" s="132"/>
      <c r="DSH3224" s="132"/>
      <c r="DSI3224" s="132"/>
      <c r="DSJ3224" s="132"/>
      <c r="DSK3224" s="132"/>
      <c r="DSL3224" s="132"/>
      <c r="DSM3224" s="132"/>
      <c r="DSN3224" s="132"/>
      <c r="DSO3224" s="132"/>
      <c r="DSP3224" s="132"/>
      <c r="DSQ3224" s="132"/>
      <c r="DSR3224" s="132"/>
      <c r="DSS3224" s="132"/>
      <c r="DST3224" s="132"/>
      <c r="DSU3224" s="132"/>
      <c r="DSV3224" s="132"/>
      <c r="DSW3224" s="132"/>
      <c r="DSX3224" s="132"/>
      <c r="DSY3224" s="132"/>
      <c r="DSZ3224" s="132"/>
      <c r="DTA3224" s="132"/>
      <c r="DTB3224" s="132"/>
      <c r="DTC3224" s="132"/>
      <c r="DTD3224" s="132"/>
      <c r="DTE3224" s="132"/>
      <c r="DTF3224" s="132"/>
      <c r="DTG3224" s="132"/>
      <c r="DTH3224" s="132"/>
      <c r="DTI3224" s="132"/>
      <c r="DTJ3224" s="132"/>
      <c r="DTK3224" s="132"/>
      <c r="DTL3224" s="132"/>
      <c r="DTM3224" s="132"/>
      <c r="DTN3224" s="132"/>
      <c r="DTO3224" s="132"/>
      <c r="DTP3224" s="132"/>
      <c r="DTQ3224" s="132"/>
      <c r="DTR3224" s="132"/>
      <c r="DTS3224" s="132"/>
      <c r="DTT3224" s="132"/>
      <c r="DTU3224" s="132"/>
      <c r="DTV3224" s="132"/>
      <c r="DTW3224" s="132"/>
      <c r="DTX3224" s="132"/>
      <c r="DTY3224" s="132"/>
      <c r="DTZ3224" s="132"/>
      <c r="DUA3224" s="132"/>
      <c r="DUB3224" s="132"/>
      <c r="DUC3224" s="132"/>
      <c r="DUD3224" s="132"/>
      <c r="DUE3224" s="132"/>
      <c r="DUF3224" s="132"/>
      <c r="DUG3224" s="132"/>
      <c r="DUH3224" s="132"/>
      <c r="DUI3224" s="132"/>
      <c r="DUJ3224" s="132"/>
      <c r="DUK3224" s="132"/>
      <c r="DUL3224" s="132"/>
      <c r="DUM3224" s="132"/>
      <c r="DUN3224" s="132"/>
      <c r="DUO3224" s="132"/>
      <c r="DUP3224" s="132"/>
      <c r="DUQ3224" s="132"/>
      <c r="DUR3224" s="132"/>
      <c r="DUS3224" s="132"/>
      <c r="DUT3224" s="132"/>
      <c r="DUU3224" s="132"/>
      <c r="DUV3224" s="132"/>
      <c r="DUW3224" s="132"/>
      <c r="DUX3224" s="132"/>
      <c r="DUY3224" s="132"/>
      <c r="DUZ3224" s="132"/>
      <c r="DVA3224" s="132"/>
      <c r="DVB3224" s="132"/>
      <c r="DVC3224" s="132"/>
      <c r="DVD3224" s="132"/>
      <c r="DVE3224" s="132"/>
      <c r="DVF3224" s="132"/>
      <c r="DVG3224" s="132"/>
      <c r="DVH3224" s="132"/>
      <c r="DVI3224" s="132"/>
      <c r="DVJ3224" s="132"/>
      <c r="DVK3224" s="132"/>
      <c r="DVL3224" s="132"/>
      <c r="DVM3224" s="132"/>
      <c r="DVN3224" s="132"/>
      <c r="DVO3224" s="132"/>
      <c r="DVP3224" s="132"/>
      <c r="DVQ3224" s="132"/>
      <c r="DVR3224" s="132"/>
      <c r="DVS3224" s="132"/>
      <c r="DVT3224" s="132"/>
      <c r="DVU3224" s="132"/>
      <c r="DVV3224" s="132"/>
      <c r="DVW3224" s="132"/>
      <c r="DVX3224" s="132"/>
      <c r="DVY3224" s="132"/>
      <c r="DVZ3224" s="132"/>
      <c r="DWA3224" s="132"/>
      <c r="DWB3224" s="132"/>
      <c r="DWC3224" s="132"/>
      <c r="DWD3224" s="132"/>
      <c r="DWE3224" s="132"/>
      <c r="DWF3224" s="132"/>
      <c r="DWG3224" s="132"/>
      <c r="DWH3224" s="132"/>
      <c r="DWI3224" s="132"/>
      <c r="DWJ3224" s="132"/>
      <c r="DWK3224" s="132"/>
      <c r="DWL3224" s="132"/>
      <c r="DWM3224" s="132"/>
      <c r="DWN3224" s="132"/>
      <c r="DWO3224" s="132"/>
      <c r="DWP3224" s="132"/>
      <c r="DWQ3224" s="132"/>
      <c r="DWR3224" s="132"/>
      <c r="DWS3224" s="132"/>
      <c r="DWT3224" s="132"/>
      <c r="DWU3224" s="132"/>
      <c r="DWV3224" s="132"/>
      <c r="DWW3224" s="132"/>
      <c r="DWX3224" s="132"/>
      <c r="DWY3224" s="132"/>
      <c r="DWZ3224" s="132"/>
      <c r="DXA3224" s="132"/>
      <c r="DXB3224" s="132"/>
      <c r="DXC3224" s="132"/>
      <c r="DXD3224" s="132"/>
      <c r="DXE3224" s="132"/>
      <c r="DXF3224" s="132"/>
      <c r="DXG3224" s="132"/>
      <c r="DXH3224" s="132"/>
      <c r="DXI3224" s="132"/>
      <c r="DXJ3224" s="132"/>
      <c r="DXK3224" s="132"/>
      <c r="DXL3224" s="132"/>
      <c r="DXM3224" s="132"/>
      <c r="DXN3224" s="132"/>
      <c r="DXO3224" s="132"/>
      <c r="DXP3224" s="132"/>
      <c r="DXQ3224" s="132"/>
      <c r="DXR3224" s="132"/>
      <c r="DXS3224" s="132"/>
      <c r="DXT3224" s="132"/>
      <c r="DXU3224" s="132"/>
      <c r="DXV3224" s="132"/>
      <c r="DXW3224" s="132"/>
      <c r="DXX3224" s="132"/>
      <c r="DXY3224" s="132"/>
      <c r="DXZ3224" s="132"/>
      <c r="DYA3224" s="132"/>
      <c r="DYB3224" s="132"/>
      <c r="DYC3224" s="132"/>
      <c r="DYD3224" s="132"/>
      <c r="DYE3224" s="132"/>
      <c r="DYF3224" s="132"/>
      <c r="DYG3224" s="132"/>
      <c r="DYH3224" s="132"/>
      <c r="DYI3224" s="132"/>
      <c r="DYJ3224" s="132"/>
      <c r="DYK3224" s="132"/>
      <c r="DYL3224" s="132"/>
      <c r="DYM3224" s="132"/>
      <c r="DYN3224" s="132"/>
      <c r="DYO3224" s="132"/>
      <c r="DYP3224" s="132"/>
      <c r="DYQ3224" s="132"/>
      <c r="DYR3224" s="132"/>
      <c r="DYS3224" s="132"/>
      <c r="DYT3224" s="132"/>
      <c r="DYU3224" s="132"/>
      <c r="DYV3224" s="132"/>
      <c r="DYW3224" s="132"/>
      <c r="DYX3224" s="132"/>
      <c r="DYY3224" s="132"/>
      <c r="DYZ3224" s="132"/>
      <c r="DZA3224" s="132"/>
      <c r="DZB3224" s="132"/>
      <c r="DZC3224" s="132"/>
      <c r="DZD3224" s="132"/>
      <c r="DZE3224" s="132"/>
      <c r="DZF3224" s="132"/>
      <c r="DZG3224" s="132"/>
      <c r="DZH3224" s="132"/>
      <c r="DZI3224" s="132"/>
      <c r="DZJ3224" s="132"/>
      <c r="DZK3224" s="132"/>
      <c r="DZL3224" s="132"/>
      <c r="DZM3224" s="132"/>
      <c r="DZN3224" s="132"/>
      <c r="DZO3224" s="132"/>
      <c r="DZP3224" s="132"/>
      <c r="DZQ3224" s="132"/>
      <c r="DZR3224" s="132"/>
      <c r="DZS3224" s="132"/>
      <c r="DZT3224" s="132"/>
      <c r="DZU3224" s="132"/>
      <c r="DZV3224" s="132"/>
      <c r="DZW3224" s="132"/>
      <c r="DZX3224" s="132"/>
      <c r="DZY3224" s="132"/>
      <c r="DZZ3224" s="132"/>
      <c r="EAA3224" s="132"/>
      <c r="EAB3224" s="132"/>
      <c r="EAC3224" s="132"/>
      <c r="EAD3224" s="132"/>
      <c r="EAE3224" s="132"/>
      <c r="EAF3224" s="132"/>
      <c r="EAG3224" s="132"/>
      <c r="EAH3224" s="132"/>
      <c r="EAI3224" s="132"/>
      <c r="EAJ3224" s="132"/>
      <c r="EAK3224" s="132"/>
      <c r="EAL3224" s="132"/>
      <c r="EAM3224" s="132"/>
      <c r="EAN3224" s="132"/>
      <c r="EAO3224" s="132"/>
      <c r="EAP3224" s="132"/>
      <c r="EAQ3224" s="132"/>
      <c r="EAR3224" s="132"/>
      <c r="EAS3224" s="132"/>
      <c r="EAT3224" s="132"/>
      <c r="EAU3224" s="132"/>
      <c r="EAV3224" s="132"/>
      <c r="EAW3224" s="132"/>
      <c r="EAX3224" s="132"/>
      <c r="EAY3224" s="132"/>
      <c r="EAZ3224" s="132"/>
      <c r="EBA3224" s="132"/>
      <c r="EBB3224" s="132"/>
      <c r="EBC3224" s="132"/>
      <c r="EBD3224" s="132"/>
      <c r="EBE3224" s="132"/>
      <c r="EBF3224" s="132"/>
      <c r="EBG3224" s="132"/>
      <c r="EBH3224" s="132"/>
      <c r="EBI3224" s="132"/>
      <c r="EBJ3224" s="132"/>
      <c r="EBK3224" s="132"/>
      <c r="EBL3224" s="132"/>
      <c r="EBM3224" s="132"/>
      <c r="EBN3224" s="132"/>
      <c r="EBO3224" s="132"/>
      <c r="EBP3224" s="132"/>
      <c r="EBQ3224" s="132"/>
      <c r="EBR3224" s="132"/>
      <c r="EBS3224" s="132"/>
      <c r="EBT3224" s="132"/>
      <c r="EBU3224" s="132"/>
      <c r="EBV3224" s="132"/>
      <c r="EBW3224" s="132"/>
      <c r="EBX3224" s="132"/>
      <c r="EBY3224" s="132"/>
      <c r="EBZ3224" s="132"/>
      <c r="ECA3224" s="132"/>
      <c r="ECB3224" s="132"/>
      <c r="ECC3224" s="132"/>
      <c r="ECD3224" s="132"/>
      <c r="ECE3224" s="132"/>
      <c r="ECF3224" s="132"/>
      <c r="ECG3224" s="132"/>
      <c r="ECH3224" s="132"/>
      <c r="ECI3224" s="132"/>
      <c r="ECJ3224" s="132"/>
      <c r="ECK3224" s="132"/>
      <c r="ECL3224" s="132"/>
      <c r="ECM3224" s="132"/>
      <c r="ECN3224" s="132"/>
      <c r="ECO3224" s="132"/>
      <c r="ECP3224" s="132"/>
      <c r="ECQ3224" s="132"/>
      <c r="ECR3224" s="132"/>
      <c r="ECS3224" s="132"/>
      <c r="ECT3224" s="132"/>
      <c r="ECU3224" s="132"/>
      <c r="ECV3224" s="132"/>
      <c r="ECW3224" s="132"/>
      <c r="ECX3224" s="132"/>
      <c r="ECY3224" s="132"/>
      <c r="ECZ3224" s="132"/>
      <c r="EDA3224" s="132"/>
      <c r="EDB3224" s="132"/>
      <c r="EDC3224" s="132"/>
      <c r="EDD3224" s="132"/>
      <c r="EDE3224" s="132"/>
      <c r="EDF3224" s="132"/>
      <c r="EDG3224" s="132"/>
      <c r="EDH3224" s="132"/>
      <c r="EDI3224" s="132"/>
      <c r="EDJ3224" s="132"/>
      <c r="EDK3224" s="132"/>
      <c r="EDL3224" s="132"/>
      <c r="EDM3224" s="132"/>
      <c r="EDN3224" s="132"/>
      <c r="EDO3224" s="132"/>
      <c r="EDP3224" s="132"/>
      <c r="EDQ3224" s="132"/>
      <c r="EDR3224" s="132"/>
      <c r="EDS3224" s="132"/>
      <c r="EDT3224" s="132"/>
      <c r="EDU3224" s="132"/>
      <c r="EDV3224" s="132"/>
      <c r="EDW3224" s="132"/>
      <c r="EDX3224" s="132"/>
      <c r="EDY3224" s="132"/>
      <c r="EDZ3224" s="132"/>
      <c r="EEA3224" s="132"/>
      <c r="EEB3224" s="132"/>
      <c r="EEC3224" s="132"/>
      <c r="EED3224" s="132"/>
      <c r="EEE3224" s="132"/>
      <c r="EEF3224" s="132"/>
      <c r="EEG3224" s="132"/>
      <c r="EEH3224" s="132"/>
      <c r="EEI3224" s="132"/>
      <c r="EEJ3224" s="132"/>
      <c r="EEK3224" s="132"/>
      <c r="EEL3224" s="132"/>
      <c r="EEM3224" s="132"/>
      <c r="EEN3224" s="132"/>
      <c r="EEO3224" s="132"/>
      <c r="EEP3224" s="132"/>
      <c r="EEQ3224" s="132"/>
      <c r="EER3224" s="132"/>
      <c r="EES3224" s="132"/>
      <c r="EET3224" s="132"/>
      <c r="EEU3224" s="132"/>
      <c r="EEV3224" s="132"/>
      <c r="EEW3224" s="132"/>
      <c r="EEX3224" s="132"/>
      <c r="EEY3224" s="132"/>
      <c r="EEZ3224" s="132"/>
      <c r="EFA3224" s="132"/>
      <c r="EFB3224" s="132"/>
      <c r="EFC3224" s="132"/>
      <c r="EFD3224" s="132"/>
      <c r="EFE3224" s="132"/>
      <c r="EFF3224" s="132"/>
      <c r="EFG3224" s="132"/>
      <c r="EFH3224" s="132"/>
      <c r="EFI3224" s="132"/>
      <c r="EFJ3224" s="132"/>
      <c r="EFK3224" s="132"/>
      <c r="EFL3224" s="132"/>
      <c r="EFM3224" s="132"/>
      <c r="EFN3224" s="132"/>
      <c r="EFO3224" s="132"/>
      <c r="EFP3224" s="132"/>
      <c r="EFQ3224" s="132"/>
      <c r="EFR3224" s="132"/>
      <c r="EFS3224" s="132"/>
      <c r="EFT3224" s="132"/>
      <c r="EFU3224" s="132"/>
      <c r="EFV3224" s="132"/>
      <c r="EFW3224" s="132"/>
      <c r="EFX3224" s="132"/>
      <c r="EFY3224" s="132"/>
      <c r="EFZ3224" s="132"/>
      <c r="EGA3224" s="132"/>
      <c r="EGB3224" s="132"/>
      <c r="EGC3224" s="132"/>
      <c r="EGD3224" s="132"/>
      <c r="EGE3224" s="132"/>
      <c r="EGF3224" s="132"/>
      <c r="EGG3224" s="132"/>
      <c r="EGH3224" s="132"/>
      <c r="EGI3224" s="132"/>
      <c r="EGJ3224" s="132"/>
      <c r="EGK3224" s="132"/>
      <c r="EGL3224" s="132"/>
      <c r="EGM3224" s="132"/>
      <c r="EGN3224" s="132"/>
      <c r="EGO3224" s="132"/>
      <c r="EGP3224" s="132"/>
      <c r="EGQ3224" s="132"/>
      <c r="EGR3224" s="132"/>
      <c r="EGS3224" s="132"/>
      <c r="EGT3224" s="132"/>
      <c r="EGU3224" s="132"/>
      <c r="EGV3224" s="132"/>
      <c r="EGW3224" s="132"/>
      <c r="EGX3224" s="132"/>
      <c r="EGY3224" s="132"/>
      <c r="EGZ3224" s="132"/>
      <c r="EHA3224" s="132"/>
      <c r="EHB3224" s="132"/>
      <c r="EHC3224" s="132"/>
      <c r="EHD3224" s="132"/>
      <c r="EHE3224" s="132"/>
      <c r="EHF3224" s="132"/>
      <c r="EHG3224" s="132"/>
      <c r="EHH3224" s="132"/>
      <c r="EHI3224" s="132"/>
      <c r="EHJ3224" s="132"/>
      <c r="EHK3224" s="132"/>
      <c r="EHL3224" s="132"/>
      <c r="EHM3224" s="132"/>
      <c r="EHN3224" s="132"/>
      <c r="EHO3224" s="132"/>
      <c r="EHP3224" s="132"/>
      <c r="EHQ3224" s="132"/>
      <c r="EHR3224" s="132"/>
      <c r="EHS3224" s="132"/>
      <c r="EHT3224" s="132"/>
      <c r="EHU3224" s="132"/>
      <c r="EHV3224" s="132"/>
      <c r="EHW3224" s="132"/>
      <c r="EHX3224" s="132"/>
      <c r="EHY3224" s="132"/>
      <c r="EHZ3224" s="132"/>
      <c r="EIA3224" s="132"/>
      <c r="EIB3224" s="132"/>
      <c r="EIC3224" s="132"/>
      <c r="EID3224" s="132"/>
      <c r="EIE3224" s="132"/>
      <c r="EIF3224" s="132"/>
      <c r="EIG3224" s="132"/>
      <c r="EIH3224" s="132"/>
      <c r="EII3224" s="132"/>
      <c r="EIJ3224" s="132"/>
      <c r="EIK3224" s="132"/>
      <c r="EIL3224" s="132"/>
      <c r="EIM3224" s="132"/>
      <c r="EIN3224" s="132"/>
      <c r="EIO3224" s="132"/>
      <c r="EIP3224" s="132"/>
      <c r="EIQ3224" s="132"/>
      <c r="EIR3224" s="132"/>
      <c r="EIS3224" s="132"/>
      <c r="EIT3224" s="132"/>
      <c r="EIU3224" s="132"/>
      <c r="EIV3224" s="132"/>
      <c r="EIW3224" s="132"/>
      <c r="EIX3224" s="132"/>
      <c r="EIY3224" s="132"/>
      <c r="EIZ3224" s="132"/>
      <c r="EJA3224" s="132"/>
      <c r="EJB3224" s="132"/>
      <c r="EJC3224" s="132"/>
      <c r="EJD3224" s="132"/>
      <c r="EJE3224" s="132"/>
      <c r="EJF3224" s="132"/>
      <c r="EJG3224" s="132"/>
      <c r="EJH3224" s="132"/>
      <c r="EJI3224" s="132"/>
      <c r="EJJ3224" s="132"/>
      <c r="EJK3224" s="132"/>
      <c r="EJL3224" s="132"/>
      <c r="EJM3224" s="132"/>
      <c r="EJN3224" s="132"/>
      <c r="EJO3224" s="132"/>
      <c r="EJP3224" s="132"/>
      <c r="EJQ3224" s="132"/>
      <c r="EJR3224" s="132"/>
      <c r="EJS3224" s="132"/>
      <c r="EJT3224" s="132"/>
      <c r="EJU3224" s="132"/>
      <c r="EJV3224" s="132"/>
      <c r="EJW3224" s="132"/>
      <c r="EJX3224" s="132"/>
      <c r="EJY3224" s="132"/>
      <c r="EJZ3224" s="132"/>
      <c r="EKA3224" s="132"/>
      <c r="EKB3224" s="132"/>
      <c r="EKC3224" s="132"/>
      <c r="EKD3224" s="132"/>
      <c r="EKE3224" s="132"/>
      <c r="EKF3224" s="132"/>
      <c r="EKG3224" s="132"/>
      <c r="EKH3224" s="132"/>
      <c r="EKI3224" s="132"/>
      <c r="EKJ3224" s="132"/>
      <c r="EKK3224" s="132"/>
      <c r="EKL3224" s="132"/>
      <c r="EKM3224" s="132"/>
      <c r="EKN3224" s="132"/>
      <c r="EKO3224" s="132"/>
      <c r="EKP3224" s="132"/>
      <c r="EKQ3224" s="132"/>
      <c r="EKR3224" s="132"/>
      <c r="EKS3224" s="132"/>
      <c r="EKT3224" s="132"/>
      <c r="EKU3224" s="132"/>
      <c r="EKV3224" s="132"/>
      <c r="EKW3224" s="132"/>
      <c r="EKX3224" s="132"/>
      <c r="EKY3224" s="132"/>
      <c r="EKZ3224" s="132"/>
      <c r="ELA3224" s="132"/>
      <c r="ELB3224" s="132"/>
      <c r="ELC3224" s="132"/>
      <c r="ELD3224" s="132"/>
      <c r="ELE3224" s="132"/>
      <c r="ELF3224" s="132"/>
      <c r="ELG3224" s="132"/>
      <c r="ELH3224" s="132"/>
      <c r="ELI3224" s="132"/>
      <c r="ELJ3224" s="132"/>
      <c r="ELK3224" s="132"/>
      <c r="ELL3224" s="132"/>
      <c r="ELM3224" s="132"/>
      <c r="ELN3224" s="132"/>
      <c r="ELO3224" s="132"/>
      <c r="ELP3224" s="132"/>
      <c r="ELQ3224" s="132"/>
      <c r="ELR3224" s="132"/>
      <c r="ELS3224" s="132"/>
      <c r="ELT3224" s="132"/>
      <c r="ELU3224" s="132"/>
      <c r="ELV3224" s="132"/>
      <c r="ELW3224" s="132"/>
      <c r="ELX3224" s="132"/>
      <c r="ELY3224" s="132"/>
      <c r="ELZ3224" s="132"/>
      <c r="EMA3224" s="132"/>
      <c r="EMB3224" s="132"/>
      <c r="EMC3224" s="132"/>
      <c r="EMD3224" s="132"/>
      <c r="EME3224" s="132"/>
      <c r="EMF3224" s="132"/>
      <c r="EMG3224" s="132"/>
      <c r="EMH3224" s="132"/>
      <c r="EMI3224" s="132"/>
      <c r="EMJ3224" s="132"/>
      <c r="EMK3224" s="132"/>
      <c r="EML3224" s="132"/>
      <c r="EMM3224" s="132"/>
      <c r="EMN3224" s="132"/>
      <c r="EMO3224" s="132"/>
      <c r="EMP3224" s="132"/>
      <c r="EMQ3224" s="132"/>
      <c r="EMR3224" s="132"/>
      <c r="EMS3224" s="132"/>
      <c r="EMT3224" s="132"/>
      <c r="EMU3224" s="132"/>
      <c r="EMV3224" s="132"/>
      <c r="EMW3224" s="132"/>
      <c r="EMX3224" s="132"/>
      <c r="EMY3224" s="132"/>
      <c r="EMZ3224" s="132"/>
      <c r="ENA3224" s="132"/>
      <c r="ENB3224" s="132"/>
      <c r="ENC3224" s="132"/>
      <c r="END3224" s="132"/>
      <c r="ENE3224" s="132"/>
      <c r="ENF3224" s="132"/>
      <c r="ENG3224" s="132"/>
      <c r="ENH3224" s="132"/>
      <c r="ENI3224" s="132"/>
      <c r="ENJ3224" s="132"/>
      <c r="ENK3224" s="132"/>
      <c r="ENL3224" s="132"/>
      <c r="ENM3224" s="132"/>
      <c r="ENN3224" s="132"/>
      <c r="ENO3224" s="132"/>
      <c r="ENP3224" s="132"/>
      <c r="ENQ3224" s="132"/>
      <c r="ENR3224" s="132"/>
      <c r="ENS3224" s="132"/>
      <c r="ENT3224" s="132"/>
      <c r="ENU3224" s="132"/>
      <c r="ENV3224" s="132"/>
      <c r="ENW3224" s="132"/>
      <c r="ENX3224" s="132"/>
      <c r="ENY3224" s="132"/>
      <c r="ENZ3224" s="132"/>
      <c r="EOA3224" s="132"/>
      <c r="EOB3224" s="132"/>
      <c r="EOC3224" s="132"/>
      <c r="EOD3224" s="132"/>
      <c r="EOE3224" s="132"/>
      <c r="EOF3224" s="132"/>
      <c r="EOG3224" s="132"/>
      <c r="EOH3224" s="132"/>
      <c r="EOI3224" s="132"/>
      <c r="EOJ3224" s="132"/>
      <c r="EOK3224" s="132"/>
      <c r="EOL3224" s="132"/>
      <c r="EOM3224" s="132"/>
      <c r="EON3224" s="132"/>
      <c r="EOO3224" s="132"/>
      <c r="EOP3224" s="132"/>
      <c r="EOQ3224" s="132"/>
      <c r="EOR3224" s="132"/>
      <c r="EOS3224" s="132"/>
      <c r="EOT3224" s="132"/>
      <c r="EOU3224" s="132"/>
      <c r="EOV3224" s="132"/>
      <c r="EOW3224" s="132"/>
      <c r="EOX3224" s="132"/>
      <c r="EOY3224" s="132"/>
      <c r="EOZ3224" s="132"/>
      <c r="EPA3224" s="132"/>
      <c r="EPB3224" s="132"/>
      <c r="EPC3224" s="132"/>
      <c r="EPD3224" s="132"/>
      <c r="EPE3224" s="132"/>
      <c r="EPF3224" s="132"/>
      <c r="EPG3224" s="132"/>
      <c r="EPH3224" s="132"/>
      <c r="EPI3224" s="132"/>
      <c r="EPJ3224" s="132"/>
      <c r="EPK3224" s="132"/>
      <c r="EPL3224" s="132"/>
      <c r="EPM3224" s="132"/>
      <c r="EPN3224" s="132"/>
      <c r="EPO3224" s="132"/>
      <c r="EPP3224" s="132"/>
      <c r="EPQ3224" s="132"/>
      <c r="EPR3224" s="132"/>
      <c r="EPS3224" s="132"/>
      <c r="EPT3224" s="132"/>
      <c r="EPU3224" s="132"/>
      <c r="EPV3224" s="132"/>
      <c r="EPW3224" s="132"/>
      <c r="EPX3224" s="132"/>
      <c r="EPY3224" s="132"/>
      <c r="EPZ3224" s="132"/>
      <c r="EQA3224" s="132"/>
      <c r="EQB3224" s="132"/>
      <c r="EQC3224" s="132"/>
      <c r="EQD3224" s="132"/>
      <c r="EQE3224" s="132"/>
      <c r="EQF3224" s="132"/>
      <c r="EQG3224" s="132"/>
      <c r="EQH3224" s="132"/>
      <c r="EQI3224" s="132"/>
      <c r="EQJ3224" s="132"/>
      <c r="EQK3224" s="132"/>
      <c r="EQL3224" s="132"/>
      <c r="EQM3224" s="132"/>
      <c r="EQN3224" s="132"/>
      <c r="EQO3224" s="132"/>
      <c r="EQP3224" s="132"/>
      <c r="EQQ3224" s="132"/>
      <c r="EQR3224" s="132"/>
      <c r="EQS3224" s="132"/>
      <c r="EQT3224" s="132"/>
      <c r="EQU3224" s="132"/>
      <c r="EQV3224" s="132"/>
      <c r="EQW3224" s="132"/>
      <c r="EQX3224" s="132"/>
      <c r="EQY3224" s="132"/>
      <c r="EQZ3224" s="132"/>
      <c r="ERA3224" s="132"/>
      <c r="ERB3224" s="132"/>
      <c r="ERC3224" s="132"/>
      <c r="ERD3224" s="132"/>
      <c r="ERE3224" s="132"/>
      <c r="ERF3224" s="132"/>
      <c r="ERG3224" s="132"/>
      <c r="ERH3224" s="132"/>
      <c r="ERI3224" s="132"/>
      <c r="ERJ3224" s="132"/>
      <c r="ERK3224" s="132"/>
      <c r="ERL3224" s="132"/>
      <c r="ERM3224" s="132"/>
      <c r="ERN3224" s="132"/>
      <c r="ERO3224" s="132"/>
      <c r="ERP3224" s="132"/>
      <c r="ERQ3224" s="132"/>
      <c r="ERR3224" s="132"/>
      <c r="ERS3224" s="132"/>
      <c r="ERT3224" s="132"/>
      <c r="ERU3224" s="132"/>
      <c r="ERV3224" s="132"/>
      <c r="ERW3224" s="132"/>
      <c r="ERX3224" s="132"/>
      <c r="ERY3224" s="132"/>
      <c r="ERZ3224" s="132"/>
      <c r="ESA3224" s="132"/>
      <c r="ESB3224" s="132"/>
      <c r="ESC3224" s="132"/>
      <c r="ESD3224" s="132"/>
      <c r="ESE3224" s="132"/>
      <c r="ESF3224" s="132"/>
      <c r="ESG3224" s="132"/>
      <c r="ESH3224" s="132"/>
      <c r="ESI3224" s="132"/>
      <c r="ESJ3224" s="132"/>
      <c r="ESK3224" s="132"/>
      <c r="ESL3224" s="132"/>
      <c r="ESM3224" s="132"/>
      <c r="ESN3224" s="132"/>
      <c r="ESO3224" s="132"/>
      <c r="ESP3224" s="132"/>
      <c r="ESQ3224" s="132"/>
      <c r="ESR3224" s="132"/>
      <c r="ESS3224" s="132"/>
      <c r="EST3224" s="132"/>
      <c r="ESU3224" s="132"/>
      <c r="ESV3224" s="132"/>
      <c r="ESW3224" s="132"/>
      <c r="ESX3224" s="132"/>
      <c r="ESY3224" s="132"/>
      <c r="ESZ3224" s="132"/>
      <c r="ETA3224" s="132"/>
      <c r="ETB3224" s="132"/>
      <c r="ETC3224" s="132"/>
      <c r="ETD3224" s="132"/>
      <c r="ETE3224" s="132"/>
      <c r="ETF3224" s="132"/>
      <c r="ETG3224" s="132"/>
      <c r="ETH3224" s="132"/>
      <c r="ETI3224" s="132"/>
      <c r="ETJ3224" s="132"/>
      <c r="ETK3224" s="132"/>
      <c r="ETL3224" s="132"/>
      <c r="ETM3224" s="132"/>
      <c r="ETN3224" s="132"/>
      <c r="ETO3224" s="132"/>
      <c r="ETP3224" s="132"/>
      <c r="ETQ3224" s="132"/>
      <c r="ETR3224" s="132"/>
      <c r="ETS3224" s="132"/>
      <c r="ETT3224" s="132"/>
      <c r="ETU3224" s="132"/>
      <c r="ETV3224" s="132"/>
      <c r="ETW3224" s="132"/>
      <c r="ETX3224" s="132"/>
      <c r="ETY3224" s="132"/>
      <c r="ETZ3224" s="132"/>
      <c r="EUA3224" s="132"/>
      <c r="EUB3224" s="132"/>
      <c r="EUC3224" s="132"/>
      <c r="EUD3224" s="132"/>
      <c r="EUE3224" s="132"/>
      <c r="EUF3224" s="132"/>
      <c r="EUG3224" s="132"/>
      <c r="EUH3224" s="132"/>
      <c r="EUI3224" s="132"/>
      <c r="EUJ3224" s="132"/>
      <c r="EUK3224" s="132"/>
      <c r="EUL3224" s="132"/>
      <c r="EUM3224" s="132"/>
      <c r="EUN3224" s="132"/>
      <c r="EUO3224" s="132"/>
      <c r="EUP3224" s="132"/>
      <c r="EUQ3224" s="132"/>
      <c r="EUR3224" s="132"/>
      <c r="EUS3224" s="132"/>
      <c r="EUT3224" s="132"/>
      <c r="EUU3224" s="132"/>
      <c r="EUV3224" s="132"/>
      <c r="EUW3224" s="132"/>
      <c r="EUX3224" s="132"/>
      <c r="EUY3224" s="132"/>
      <c r="EUZ3224" s="132"/>
      <c r="EVA3224" s="132"/>
      <c r="EVB3224" s="132"/>
      <c r="EVC3224" s="132"/>
      <c r="EVD3224" s="132"/>
      <c r="EVE3224" s="132"/>
      <c r="EVF3224" s="132"/>
      <c r="EVG3224" s="132"/>
      <c r="EVH3224" s="132"/>
      <c r="EVI3224" s="132"/>
      <c r="EVJ3224" s="132"/>
      <c r="EVK3224" s="132"/>
      <c r="EVL3224" s="132"/>
      <c r="EVM3224" s="132"/>
      <c r="EVN3224" s="132"/>
      <c r="EVO3224" s="132"/>
      <c r="EVP3224" s="132"/>
      <c r="EVQ3224" s="132"/>
      <c r="EVR3224" s="132"/>
      <c r="EVS3224" s="132"/>
      <c r="EVT3224" s="132"/>
      <c r="EVU3224" s="132"/>
      <c r="EVV3224" s="132"/>
      <c r="EVW3224" s="132"/>
      <c r="EVX3224" s="132"/>
      <c r="EVY3224" s="132"/>
      <c r="EVZ3224" s="132"/>
      <c r="EWA3224" s="132"/>
      <c r="EWB3224" s="132"/>
      <c r="EWC3224" s="132"/>
      <c r="EWD3224" s="132"/>
      <c r="EWE3224" s="132"/>
      <c r="EWF3224" s="132"/>
      <c r="EWG3224" s="132"/>
      <c r="EWH3224" s="132"/>
      <c r="EWI3224" s="132"/>
      <c r="EWJ3224" s="132"/>
      <c r="EWK3224" s="132"/>
      <c r="EWL3224" s="132"/>
      <c r="EWM3224" s="132"/>
      <c r="EWN3224" s="132"/>
      <c r="EWO3224" s="132"/>
      <c r="EWP3224" s="132"/>
      <c r="EWQ3224" s="132"/>
      <c r="EWR3224" s="132"/>
      <c r="EWS3224" s="132"/>
      <c r="EWT3224" s="132"/>
      <c r="EWU3224" s="132"/>
      <c r="EWV3224" s="132"/>
      <c r="EWW3224" s="132"/>
      <c r="EWX3224" s="132"/>
      <c r="EWY3224" s="132"/>
      <c r="EWZ3224" s="132"/>
      <c r="EXA3224" s="132"/>
      <c r="EXB3224" s="132"/>
      <c r="EXC3224" s="132"/>
      <c r="EXD3224" s="132"/>
      <c r="EXE3224" s="132"/>
      <c r="EXF3224" s="132"/>
      <c r="EXG3224" s="132"/>
      <c r="EXH3224" s="132"/>
      <c r="EXI3224" s="132"/>
      <c r="EXJ3224" s="132"/>
      <c r="EXK3224" s="132"/>
      <c r="EXL3224" s="132"/>
      <c r="EXM3224" s="132"/>
      <c r="EXN3224" s="132"/>
      <c r="EXO3224" s="132"/>
      <c r="EXP3224" s="132"/>
      <c r="EXQ3224" s="132"/>
      <c r="EXR3224" s="132"/>
      <c r="EXS3224" s="132"/>
      <c r="EXT3224" s="132"/>
      <c r="EXU3224" s="132"/>
      <c r="EXV3224" s="132"/>
      <c r="EXW3224" s="132"/>
      <c r="EXX3224" s="132"/>
      <c r="EXY3224" s="132"/>
      <c r="EXZ3224" s="132"/>
      <c r="EYA3224" s="132"/>
      <c r="EYB3224" s="132"/>
      <c r="EYC3224" s="132"/>
      <c r="EYD3224" s="132"/>
      <c r="EYE3224" s="132"/>
      <c r="EYF3224" s="132"/>
      <c r="EYG3224" s="132"/>
      <c r="EYH3224" s="132"/>
      <c r="EYI3224" s="132"/>
      <c r="EYJ3224" s="132"/>
      <c r="EYK3224" s="132"/>
      <c r="EYL3224" s="132"/>
      <c r="EYM3224" s="132"/>
      <c r="EYN3224" s="132"/>
      <c r="EYO3224" s="132"/>
      <c r="EYP3224" s="132"/>
      <c r="EYQ3224" s="132"/>
      <c r="EYR3224" s="132"/>
      <c r="EYS3224" s="132"/>
      <c r="EYT3224" s="132"/>
      <c r="EYU3224" s="132"/>
      <c r="EYV3224" s="132"/>
      <c r="EYW3224" s="132"/>
      <c r="EYX3224" s="132"/>
      <c r="EYY3224" s="132"/>
      <c r="EYZ3224" s="132"/>
      <c r="EZA3224" s="132"/>
      <c r="EZB3224" s="132"/>
      <c r="EZC3224" s="132"/>
      <c r="EZD3224" s="132"/>
      <c r="EZE3224" s="132"/>
      <c r="EZF3224" s="132"/>
      <c r="EZG3224" s="132"/>
      <c r="EZH3224" s="132"/>
      <c r="EZI3224" s="132"/>
      <c r="EZJ3224" s="132"/>
      <c r="EZK3224" s="132"/>
      <c r="EZL3224" s="132"/>
      <c r="EZM3224" s="132"/>
      <c r="EZN3224" s="132"/>
      <c r="EZO3224" s="132"/>
      <c r="EZP3224" s="132"/>
      <c r="EZQ3224" s="132"/>
      <c r="EZR3224" s="132"/>
      <c r="EZS3224" s="132"/>
      <c r="EZT3224" s="132"/>
      <c r="EZU3224" s="132"/>
      <c r="EZV3224" s="132"/>
      <c r="EZW3224" s="132"/>
      <c r="EZX3224" s="132"/>
      <c r="EZY3224" s="132"/>
      <c r="EZZ3224" s="132"/>
      <c r="FAA3224" s="132"/>
      <c r="FAB3224" s="132"/>
      <c r="FAC3224" s="132"/>
      <c r="FAD3224" s="132"/>
      <c r="FAE3224" s="132"/>
      <c r="FAF3224" s="132"/>
      <c r="FAG3224" s="132"/>
      <c r="FAH3224" s="132"/>
      <c r="FAI3224" s="132"/>
      <c r="FAJ3224" s="132"/>
      <c r="FAK3224" s="132"/>
      <c r="FAL3224" s="132"/>
      <c r="FAM3224" s="132"/>
      <c r="FAN3224" s="132"/>
      <c r="FAO3224" s="132"/>
      <c r="FAP3224" s="132"/>
      <c r="FAQ3224" s="132"/>
      <c r="FAR3224" s="132"/>
      <c r="FAS3224" s="132"/>
      <c r="FAT3224" s="132"/>
      <c r="FAU3224" s="132"/>
      <c r="FAV3224" s="132"/>
      <c r="FAW3224" s="132"/>
      <c r="FAX3224" s="132"/>
      <c r="FAY3224" s="132"/>
      <c r="FAZ3224" s="132"/>
      <c r="FBA3224" s="132"/>
      <c r="FBB3224" s="132"/>
      <c r="FBC3224" s="132"/>
      <c r="FBD3224" s="132"/>
      <c r="FBE3224" s="132"/>
      <c r="FBF3224" s="132"/>
      <c r="FBG3224" s="132"/>
      <c r="FBH3224" s="132"/>
      <c r="FBI3224" s="132"/>
      <c r="FBJ3224" s="132"/>
      <c r="FBK3224" s="132"/>
      <c r="FBL3224" s="132"/>
      <c r="FBM3224" s="132"/>
      <c r="FBN3224" s="132"/>
      <c r="FBO3224" s="132"/>
      <c r="FBP3224" s="132"/>
      <c r="FBQ3224" s="132"/>
      <c r="FBR3224" s="132"/>
      <c r="FBS3224" s="132"/>
      <c r="FBT3224" s="132"/>
      <c r="FBU3224" s="132"/>
      <c r="FBV3224" s="132"/>
      <c r="FBW3224" s="132"/>
      <c r="FBX3224" s="132"/>
      <c r="FBY3224" s="132"/>
      <c r="FBZ3224" s="132"/>
      <c r="FCA3224" s="132"/>
      <c r="FCB3224" s="132"/>
      <c r="FCC3224" s="132"/>
      <c r="FCD3224" s="132"/>
      <c r="FCE3224" s="132"/>
      <c r="FCF3224" s="132"/>
      <c r="FCG3224" s="132"/>
      <c r="FCH3224" s="132"/>
      <c r="FCI3224" s="132"/>
      <c r="FCJ3224" s="132"/>
      <c r="FCK3224" s="132"/>
      <c r="FCL3224" s="132"/>
      <c r="FCM3224" s="132"/>
      <c r="FCN3224" s="132"/>
      <c r="FCO3224" s="132"/>
      <c r="FCP3224" s="132"/>
      <c r="FCQ3224" s="132"/>
      <c r="FCR3224" s="132"/>
      <c r="FCS3224" s="132"/>
      <c r="FCT3224" s="132"/>
      <c r="FCU3224" s="132"/>
      <c r="FCV3224" s="132"/>
      <c r="FCW3224" s="132"/>
      <c r="FCX3224" s="132"/>
      <c r="FCY3224" s="132"/>
      <c r="FCZ3224" s="132"/>
      <c r="FDA3224" s="132"/>
      <c r="FDB3224" s="132"/>
      <c r="FDC3224" s="132"/>
      <c r="FDD3224" s="132"/>
      <c r="FDE3224" s="132"/>
      <c r="FDF3224" s="132"/>
      <c r="FDG3224" s="132"/>
      <c r="FDH3224" s="132"/>
      <c r="FDI3224" s="132"/>
      <c r="FDJ3224" s="132"/>
      <c r="FDK3224" s="132"/>
      <c r="FDL3224" s="132"/>
      <c r="FDM3224" s="132"/>
      <c r="FDN3224" s="132"/>
      <c r="FDO3224" s="132"/>
      <c r="FDP3224" s="132"/>
      <c r="FDQ3224" s="132"/>
      <c r="FDR3224" s="132"/>
      <c r="FDS3224" s="132"/>
      <c r="FDT3224" s="132"/>
      <c r="FDU3224" s="132"/>
      <c r="FDV3224" s="132"/>
      <c r="FDW3224" s="132"/>
      <c r="FDX3224" s="132"/>
      <c r="FDY3224" s="132"/>
      <c r="FDZ3224" s="132"/>
      <c r="FEA3224" s="132"/>
      <c r="FEB3224" s="132"/>
      <c r="FEC3224" s="132"/>
      <c r="FED3224" s="132"/>
      <c r="FEE3224" s="132"/>
      <c r="FEF3224" s="132"/>
      <c r="FEG3224" s="132"/>
      <c r="FEH3224" s="132"/>
      <c r="FEI3224" s="132"/>
      <c r="FEJ3224" s="132"/>
      <c r="FEK3224" s="132"/>
      <c r="FEL3224" s="132"/>
      <c r="FEM3224" s="132"/>
      <c r="FEN3224" s="132"/>
      <c r="FEO3224" s="132"/>
      <c r="FEP3224" s="132"/>
      <c r="FEQ3224" s="132"/>
      <c r="FER3224" s="132"/>
      <c r="FES3224" s="132"/>
      <c r="FET3224" s="132"/>
      <c r="FEU3224" s="132"/>
      <c r="FEV3224" s="132"/>
      <c r="FEW3224" s="132"/>
      <c r="FEX3224" s="132"/>
      <c r="FEY3224" s="132"/>
      <c r="FEZ3224" s="132"/>
      <c r="FFA3224" s="132"/>
      <c r="FFB3224" s="132"/>
      <c r="FFC3224" s="132"/>
      <c r="FFD3224" s="132"/>
      <c r="FFE3224" s="132"/>
      <c r="FFF3224" s="132"/>
      <c r="FFG3224" s="132"/>
      <c r="FFH3224" s="132"/>
      <c r="FFI3224" s="132"/>
      <c r="FFJ3224" s="132"/>
      <c r="FFK3224" s="132"/>
      <c r="FFL3224" s="132"/>
      <c r="FFM3224" s="132"/>
      <c r="FFN3224" s="132"/>
      <c r="FFO3224" s="132"/>
      <c r="FFP3224" s="132"/>
      <c r="FFQ3224" s="132"/>
      <c r="FFR3224" s="132"/>
      <c r="FFS3224" s="132"/>
      <c r="FFT3224" s="132"/>
      <c r="FFU3224" s="132"/>
      <c r="FFV3224" s="132"/>
      <c r="FFW3224" s="132"/>
      <c r="FFX3224" s="132"/>
      <c r="FFY3224" s="132"/>
      <c r="FFZ3224" s="132"/>
      <c r="FGA3224" s="132"/>
      <c r="FGB3224" s="132"/>
      <c r="FGC3224" s="132"/>
      <c r="FGD3224" s="132"/>
      <c r="FGE3224" s="132"/>
      <c r="FGF3224" s="132"/>
      <c r="FGG3224" s="132"/>
      <c r="FGH3224" s="132"/>
      <c r="FGI3224" s="132"/>
      <c r="FGJ3224" s="132"/>
      <c r="FGK3224" s="132"/>
      <c r="FGL3224" s="132"/>
      <c r="FGM3224" s="132"/>
      <c r="FGN3224" s="132"/>
      <c r="FGO3224" s="132"/>
      <c r="FGP3224" s="132"/>
      <c r="FGQ3224" s="132"/>
      <c r="FGR3224" s="132"/>
      <c r="FGS3224" s="132"/>
      <c r="FGT3224" s="132"/>
      <c r="FGU3224" s="132"/>
      <c r="FGV3224" s="132"/>
      <c r="FGW3224" s="132"/>
      <c r="FGX3224" s="132"/>
      <c r="FGY3224" s="132"/>
      <c r="FGZ3224" s="132"/>
      <c r="FHA3224" s="132"/>
      <c r="FHB3224" s="132"/>
      <c r="FHC3224" s="132"/>
      <c r="FHD3224" s="132"/>
      <c r="FHE3224" s="132"/>
      <c r="FHF3224" s="132"/>
      <c r="FHG3224" s="132"/>
      <c r="FHH3224" s="132"/>
      <c r="FHI3224" s="132"/>
      <c r="FHJ3224" s="132"/>
      <c r="FHK3224" s="132"/>
      <c r="FHL3224" s="132"/>
      <c r="FHM3224" s="132"/>
      <c r="FHN3224" s="132"/>
      <c r="FHO3224" s="132"/>
      <c r="FHP3224" s="132"/>
      <c r="FHQ3224" s="132"/>
      <c r="FHR3224" s="132"/>
      <c r="FHS3224" s="132"/>
      <c r="FHT3224" s="132"/>
      <c r="FHU3224" s="132"/>
      <c r="FHV3224" s="132"/>
      <c r="FHW3224" s="132"/>
      <c r="FHX3224" s="132"/>
      <c r="FHY3224" s="132"/>
      <c r="FHZ3224" s="132"/>
      <c r="FIA3224" s="132"/>
      <c r="FIB3224" s="132"/>
      <c r="FIC3224" s="132"/>
      <c r="FID3224" s="132"/>
      <c r="FIE3224" s="132"/>
      <c r="FIF3224" s="132"/>
      <c r="FIG3224" s="132"/>
      <c r="FIH3224" s="132"/>
      <c r="FII3224" s="132"/>
      <c r="FIJ3224" s="132"/>
      <c r="FIK3224" s="132"/>
      <c r="FIL3224" s="132"/>
      <c r="FIM3224" s="132"/>
      <c r="FIN3224" s="132"/>
      <c r="FIO3224" s="132"/>
      <c r="FIP3224" s="132"/>
      <c r="FIQ3224" s="132"/>
      <c r="FIR3224" s="132"/>
      <c r="FIS3224" s="132"/>
      <c r="FIT3224" s="132"/>
      <c r="FIU3224" s="132"/>
      <c r="FIV3224" s="132"/>
      <c r="FIW3224" s="132"/>
      <c r="FIX3224" s="132"/>
      <c r="FIY3224" s="132"/>
      <c r="FIZ3224" s="132"/>
      <c r="FJA3224" s="132"/>
      <c r="FJB3224" s="132"/>
      <c r="FJC3224" s="132"/>
      <c r="FJD3224" s="132"/>
      <c r="FJE3224" s="132"/>
      <c r="FJF3224" s="132"/>
      <c r="FJG3224" s="132"/>
      <c r="FJH3224" s="132"/>
      <c r="FJI3224" s="132"/>
      <c r="FJJ3224" s="132"/>
      <c r="FJK3224" s="132"/>
      <c r="FJL3224" s="132"/>
      <c r="FJM3224" s="132"/>
      <c r="FJN3224" s="132"/>
      <c r="FJO3224" s="132"/>
      <c r="FJP3224" s="132"/>
      <c r="FJQ3224" s="132"/>
      <c r="FJR3224" s="132"/>
      <c r="FJS3224" s="132"/>
      <c r="FJT3224" s="132"/>
      <c r="FJU3224" s="132"/>
      <c r="FJV3224" s="132"/>
      <c r="FJW3224" s="132"/>
      <c r="FJX3224" s="132"/>
      <c r="FJY3224" s="132"/>
      <c r="FJZ3224" s="132"/>
      <c r="FKA3224" s="132"/>
      <c r="FKB3224" s="132"/>
      <c r="FKC3224" s="132"/>
      <c r="FKD3224" s="132"/>
      <c r="FKE3224" s="132"/>
      <c r="FKF3224" s="132"/>
      <c r="FKG3224" s="132"/>
      <c r="FKH3224" s="132"/>
      <c r="FKI3224" s="132"/>
      <c r="FKJ3224" s="132"/>
      <c r="FKK3224" s="132"/>
      <c r="FKL3224" s="132"/>
      <c r="FKM3224" s="132"/>
      <c r="FKN3224" s="132"/>
      <c r="FKO3224" s="132"/>
      <c r="FKP3224" s="132"/>
      <c r="FKQ3224" s="132"/>
      <c r="FKR3224" s="132"/>
      <c r="FKS3224" s="132"/>
      <c r="FKT3224" s="132"/>
      <c r="FKU3224" s="132"/>
      <c r="FKV3224" s="132"/>
      <c r="FKW3224" s="132"/>
      <c r="FKX3224" s="132"/>
      <c r="FKY3224" s="132"/>
      <c r="FKZ3224" s="132"/>
      <c r="FLA3224" s="132"/>
      <c r="FLB3224" s="132"/>
      <c r="FLC3224" s="132"/>
      <c r="FLD3224" s="132"/>
      <c r="FLE3224" s="132"/>
      <c r="FLF3224" s="132"/>
      <c r="FLG3224" s="132"/>
      <c r="FLH3224" s="132"/>
      <c r="FLI3224" s="132"/>
      <c r="FLJ3224" s="132"/>
      <c r="FLK3224" s="132"/>
      <c r="FLL3224" s="132"/>
      <c r="FLM3224" s="132"/>
      <c r="FLN3224" s="132"/>
      <c r="FLO3224" s="132"/>
      <c r="FLP3224" s="132"/>
      <c r="FLQ3224" s="132"/>
      <c r="FLR3224" s="132"/>
      <c r="FLS3224" s="132"/>
      <c r="FLT3224" s="132"/>
      <c r="FLU3224" s="132"/>
      <c r="FLV3224" s="132"/>
      <c r="FLW3224" s="132"/>
      <c r="FLX3224" s="132"/>
      <c r="FLY3224" s="132"/>
      <c r="FLZ3224" s="132"/>
      <c r="FMA3224" s="132"/>
      <c r="FMB3224" s="132"/>
      <c r="FMC3224" s="132"/>
      <c r="FMD3224" s="132"/>
      <c r="FME3224" s="132"/>
      <c r="FMF3224" s="132"/>
      <c r="FMG3224" s="132"/>
      <c r="FMH3224" s="132"/>
      <c r="FMI3224" s="132"/>
      <c r="FMJ3224" s="132"/>
      <c r="FMK3224" s="132"/>
      <c r="FML3224" s="132"/>
      <c r="FMM3224" s="132"/>
      <c r="FMN3224" s="132"/>
      <c r="FMO3224" s="132"/>
      <c r="FMP3224" s="132"/>
      <c r="FMQ3224" s="132"/>
      <c r="FMR3224" s="132"/>
      <c r="FMS3224" s="132"/>
      <c r="FMT3224" s="132"/>
      <c r="FMU3224" s="132"/>
      <c r="FMV3224" s="132"/>
      <c r="FMW3224" s="132"/>
      <c r="FMX3224" s="132"/>
      <c r="FMY3224" s="132"/>
      <c r="FMZ3224" s="132"/>
      <c r="FNA3224" s="132"/>
      <c r="FNB3224" s="132"/>
      <c r="FNC3224" s="132"/>
      <c r="FND3224" s="132"/>
      <c r="FNE3224" s="132"/>
      <c r="FNF3224" s="132"/>
      <c r="FNG3224" s="132"/>
      <c r="FNH3224" s="132"/>
      <c r="FNI3224" s="132"/>
      <c r="FNJ3224" s="132"/>
      <c r="FNK3224" s="132"/>
      <c r="FNL3224" s="132"/>
      <c r="FNM3224" s="132"/>
      <c r="FNN3224" s="132"/>
      <c r="FNO3224" s="132"/>
      <c r="FNP3224" s="132"/>
      <c r="FNQ3224" s="132"/>
      <c r="FNR3224" s="132"/>
      <c r="FNS3224" s="132"/>
      <c r="FNT3224" s="132"/>
      <c r="FNU3224" s="132"/>
      <c r="FNV3224" s="132"/>
      <c r="FNW3224" s="132"/>
      <c r="FNX3224" s="132"/>
      <c r="FNY3224" s="132"/>
      <c r="FNZ3224" s="132"/>
      <c r="FOA3224" s="132"/>
      <c r="FOB3224" s="132"/>
      <c r="FOC3224" s="132"/>
      <c r="FOD3224" s="132"/>
      <c r="FOE3224" s="132"/>
      <c r="FOF3224" s="132"/>
      <c r="FOG3224" s="132"/>
      <c r="FOH3224" s="132"/>
      <c r="FOI3224" s="132"/>
      <c r="FOJ3224" s="132"/>
      <c r="FOK3224" s="132"/>
      <c r="FOL3224" s="132"/>
      <c r="FOM3224" s="132"/>
      <c r="FON3224" s="132"/>
      <c r="FOO3224" s="132"/>
      <c r="FOP3224" s="132"/>
      <c r="FOQ3224" s="132"/>
      <c r="FOR3224" s="132"/>
      <c r="FOS3224" s="132"/>
      <c r="FOT3224" s="132"/>
      <c r="FOU3224" s="132"/>
      <c r="FOV3224" s="132"/>
      <c r="FOW3224" s="132"/>
      <c r="FOX3224" s="132"/>
      <c r="FOY3224" s="132"/>
      <c r="FOZ3224" s="132"/>
      <c r="FPA3224" s="132"/>
      <c r="FPB3224" s="132"/>
      <c r="FPC3224" s="132"/>
      <c r="FPD3224" s="132"/>
      <c r="FPE3224" s="132"/>
      <c r="FPF3224" s="132"/>
      <c r="FPG3224" s="132"/>
      <c r="FPH3224" s="132"/>
      <c r="FPI3224" s="132"/>
      <c r="FPJ3224" s="132"/>
      <c r="FPK3224" s="132"/>
      <c r="FPL3224" s="132"/>
      <c r="FPM3224" s="132"/>
      <c r="FPN3224" s="132"/>
      <c r="FPO3224" s="132"/>
      <c r="FPP3224" s="132"/>
      <c r="FPQ3224" s="132"/>
      <c r="FPR3224" s="132"/>
      <c r="FPS3224" s="132"/>
      <c r="FPT3224" s="132"/>
      <c r="FPU3224" s="132"/>
      <c r="FPV3224" s="132"/>
      <c r="FPW3224" s="132"/>
      <c r="FPX3224" s="132"/>
      <c r="FPY3224" s="132"/>
      <c r="FPZ3224" s="132"/>
      <c r="FQA3224" s="132"/>
      <c r="FQB3224" s="132"/>
      <c r="FQC3224" s="132"/>
      <c r="FQD3224" s="132"/>
      <c r="FQE3224" s="132"/>
      <c r="FQF3224" s="132"/>
      <c r="FQG3224" s="132"/>
      <c r="FQH3224" s="132"/>
      <c r="FQI3224" s="132"/>
      <c r="FQJ3224" s="132"/>
      <c r="FQK3224" s="132"/>
      <c r="FQL3224" s="132"/>
      <c r="FQM3224" s="132"/>
      <c r="FQN3224" s="132"/>
      <c r="FQO3224" s="132"/>
      <c r="FQP3224" s="132"/>
      <c r="FQQ3224" s="132"/>
      <c r="FQR3224" s="132"/>
      <c r="FQS3224" s="132"/>
      <c r="FQT3224" s="132"/>
      <c r="FQU3224" s="132"/>
      <c r="FQV3224" s="132"/>
      <c r="FQW3224" s="132"/>
      <c r="FQX3224" s="132"/>
      <c r="FQY3224" s="132"/>
      <c r="FQZ3224" s="132"/>
      <c r="FRA3224" s="132"/>
      <c r="FRB3224" s="132"/>
      <c r="FRC3224" s="132"/>
      <c r="FRD3224" s="132"/>
      <c r="FRE3224" s="132"/>
      <c r="FRF3224" s="132"/>
      <c r="FRG3224" s="132"/>
      <c r="FRH3224" s="132"/>
      <c r="FRI3224" s="132"/>
      <c r="FRJ3224" s="132"/>
      <c r="FRK3224" s="132"/>
      <c r="FRL3224" s="132"/>
      <c r="FRM3224" s="132"/>
      <c r="FRN3224" s="132"/>
      <c r="FRO3224" s="132"/>
      <c r="FRP3224" s="132"/>
      <c r="FRQ3224" s="132"/>
      <c r="FRR3224" s="132"/>
      <c r="FRS3224" s="132"/>
      <c r="FRT3224" s="132"/>
      <c r="FRU3224" s="132"/>
      <c r="FRV3224" s="132"/>
      <c r="FRW3224" s="132"/>
      <c r="FRX3224" s="132"/>
      <c r="FRY3224" s="132"/>
      <c r="FRZ3224" s="132"/>
      <c r="FSA3224" s="132"/>
      <c r="FSB3224" s="132"/>
      <c r="FSC3224" s="132"/>
      <c r="FSD3224" s="132"/>
      <c r="FSE3224" s="132"/>
      <c r="FSF3224" s="132"/>
      <c r="FSG3224" s="132"/>
      <c r="FSH3224" s="132"/>
      <c r="FSI3224" s="132"/>
      <c r="FSJ3224" s="132"/>
      <c r="FSK3224" s="132"/>
      <c r="FSL3224" s="132"/>
      <c r="FSM3224" s="132"/>
      <c r="FSN3224" s="132"/>
      <c r="FSO3224" s="132"/>
      <c r="FSP3224" s="132"/>
      <c r="FSQ3224" s="132"/>
      <c r="FSR3224" s="132"/>
      <c r="FSS3224" s="132"/>
      <c r="FST3224" s="132"/>
      <c r="FSU3224" s="132"/>
      <c r="FSV3224" s="132"/>
      <c r="FSW3224" s="132"/>
      <c r="FSX3224" s="132"/>
      <c r="FSY3224" s="132"/>
      <c r="FSZ3224" s="132"/>
      <c r="FTA3224" s="132"/>
      <c r="FTB3224" s="132"/>
      <c r="FTC3224" s="132"/>
      <c r="FTD3224" s="132"/>
      <c r="FTE3224" s="132"/>
      <c r="FTF3224" s="132"/>
      <c r="FTG3224" s="132"/>
      <c r="FTH3224" s="132"/>
      <c r="FTI3224" s="132"/>
      <c r="FTJ3224" s="132"/>
      <c r="FTK3224" s="132"/>
      <c r="FTL3224" s="132"/>
      <c r="FTM3224" s="132"/>
      <c r="FTN3224" s="132"/>
      <c r="FTO3224" s="132"/>
      <c r="FTP3224" s="132"/>
      <c r="FTQ3224" s="132"/>
      <c r="FTR3224" s="132"/>
      <c r="FTS3224" s="132"/>
      <c r="FTT3224" s="132"/>
      <c r="FTU3224" s="132"/>
      <c r="FTV3224" s="132"/>
      <c r="FTW3224" s="132"/>
      <c r="FTX3224" s="132"/>
      <c r="FTY3224" s="132"/>
      <c r="FTZ3224" s="132"/>
      <c r="FUA3224" s="132"/>
      <c r="FUB3224" s="132"/>
      <c r="FUC3224" s="132"/>
      <c r="FUD3224" s="132"/>
      <c r="FUE3224" s="132"/>
      <c r="FUF3224" s="132"/>
      <c r="FUG3224" s="132"/>
      <c r="FUH3224" s="132"/>
      <c r="FUI3224" s="132"/>
      <c r="FUJ3224" s="132"/>
      <c r="FUK3224" s="132"/>
      <c r="FUL3224" s="132"/>
      <c r="FUM3224" s="132"/>
      <c r="FUN3224" s="132"/>
      <c r="FUO3224" s="132"/>
      <c r="FUP3224" s="132"/>
      <c r="FUQ3224" s="132"/>
      <c r="FUR3224" s="132"/>
      <c r="FUS3224" s="132"/>
      <c r="FUT3224" s="132"/>
      <c r="FUU3224" s="132"/>
      <c r="FUV3224" s="132"/>
      <c r="FUW3224" s="132"/>
      <c r="FUX3224" s="132"/>
      <c r="FUY3224" s="132"/>
      <c r="FUZ3224" s="132"/>
      <c r="FVA3224" s="132"/>
      <c r="FVB3224" s="132"/>
      <c r="FVC3224" s="132"/>
      <c r="FVD3224" s="132"/>
      <c r="FVE3224" s="132"/>
      <c r="FVF3224" s="132"/>
      <c r="FVG3224" s="132"/>
      <c r="FVH3224" s="132"/>
      <c r="FVI3224" s="132"/>
      <c r="FVJ3224" s="132"/>
      <c r="FVK3224" s="132"/>
      <c r="FVL3224" s="132"/>
      <c r="FVM3224" s="132"/>
      <c r="FVN3224" s="132"/>
      <c r="FVO3224" s="132"/>
      <c r="FVP3224" s="132"/>
      <c r="FVQ3224" s="132"/>
      <c r="FVR3224" s="132"/>
      <c r="FVS3224" s="132"/>
      <c r="FVT3224" s="132"/>
      <c r="FVU3224" s="132"/>
      <c r="FVV3224" s="132"/>
      <c r="FVW3224" s="132"/>
      <c r="FVX3224" s="132"/>
      <c r="FVY3224" s="132"/>
      <c r="FVZ3224" s="132"/>
      <c r="FWA3224" s="132"/>
      <c r="FWB3224" s="132"/>
      <c r="FWC3224" s="132"/>
      <c r="FWD3224" s="132"/>
      <c r="FWE3224" s="132"/>
      <c r="FWF3224" s="132"/>
      <c r="FWG3224" s="132"/>
      <c r="FWH3224" s="132"/>
      <c r="FWI3224" s="132"/>
      <c r="FWJ3224" s="132"/>
      <c r="FWK3224" s="132"/>
      <c r="FWL3224" s="132"/>
      <c r="FWM3224" s="132"/>
      <c r="FWN3224" s="132"/>
      <c r="FWO3224" s="132"/>
      <c r="FWP3224" s="132"/>
      <c r="FWQ3224" s="132"/>
      <c r="FWR3224" s="132"/>
      <c r="FWS3224" s="132"/>
      <c r="FWT3224" s="132"/>
      <c r="FWU3224" s="132"/>
      <c r="FWV3224" s="132"/>
      <c r="FWW3224" s="132"/>
      <c r="FWX3224" s="132"/>
      <c r="FWY3224" s="132"/>
      <c r="FWZ3224" s="132"/>
      <c r="FXA3224" s="132"/>
      <c r="FXB3224" s="132"/>
      <c r="FXC3224" s="132"/>
      <c r="FXD3224" s="132"/>
      <c r="FXE3224" s="132"/>
      <c r="FXF3224" s="132"/>
      <c r="FXG3224" s="132"/>
      <c r="FXH3224" s="132"/>
      <c r="FXI3224" s="132"/>
      <c r="FXJ3224" s="132"/>
      <c r="FXK3224" s="132"/>
      <c r="FXL3224" s="132"/>
      <c r="FXM3224" s="132"/>
      <c r="FXN3224" s="132"/>
      <c r="FXO3224" s="132"/>
      <c r="FXP3224" s="132"/>
      <c r="FXQ3224" s="132"/>
      <c r="FXR3224" s="132"/>
      <c r="FXS3224" s="132"/>
      <c r="FXT3224" s="132"/>
      <c r="FXU3224" s="132"/>
      <c r="FXV3224" s="132"/>
      <c r="FXW3224" s="132"/>
      <c r="FXX3224" s="132"/>
      <c r="FXY3224" s="132"/>
      <c r="FXZ3224" s="132"/>
      <c r="FYA3224" s="132"/>
      <c r="FYB3224" s="132"/>
      <c r="FYC3224" s="132"/>
      <c r="FYD3224" s="132"/>
      <c r="FYE3224" s="132"/>
      <c r="FYF3224" s="132"/>
      <c r="FYG3224" s="132"/>
      <c r="FYH3224" s="132"/>
      <c r="FYI3224" s="132"/>
      <c r="FYJ3224" s="132"/>
      <c r="FYK3224" s="132"/>
      <c r="FYL3224" s="132"/>
      <c r="FYM3224" s="132"/>
      <c r="FYN3224" s="132"/>
      <c r="FYO3224" s="132"/>
      <c r="FYP3224" s="132"/>
      <c r="FYQ3224" s="132"/>
      <c r="FYR3224" s="132"/>
      <c r="FYS3224" s="132"/>
      <c r="FYT3224" s="132"/>
      <c r="FYU3224" s="132"/>
      <c r="FYV3224" s="132"/>
      <c r="FYW3224" s="132"/>
      <c r="FYX3224" s="132"/>
      <c r="FYY3224" s="132"/>
      <c r="FYZ3224" s="132"/>
      <c r="FZA3224" s="132"/>
      <c r="FZB3224" s="132"/>
      <c r="FZC3224" s="132"/>
      <c r="FZD3224" s="132"/>
      <c r="FZE3224" s="132"/>
      <c r="FZF3224" s="132"/>
      <c r="FZG3224" s="132"/>
      <c r="FZH3224" s="132"/>
      <c r="FZI3224" s="132"/>
      <c r="FZJ3224" s="132"/>
      <c r="FZK3224" s="132"/>
      <c r="FZL3224" s="132"/>
      <c r="FZM3224" s="132"/>
      <c r="FZN3224" s="132"/>
      <c r="FZO3224" s="132"/>
      <c r="FZP3224" s="132"/>
      <c r="FZQ3224" s="132"/>
      <c r="FZR3224" s="132"/>
      <c r="FZS3224" s="132"/>
      <c r="FZT3224" s="132"/>
      <c r="FZU3224" s="132"/>
      <c r="FZV3224" s="132"/>
      <c r="FZW3224" s="132"/>
      <c r="FZX3224" s="132"/>
      <c r="FZY3224" s="132"/>
      <c r="FZZ3224" s="132"/>
      <c r="GAA3224" s="132"/>
      <c r="GAB3224" s="132"/>
      <c r="GAC3224" s="132"/>
      <c r="GAD3224" s="132"/>
      <c r="GAE3224" s="132"/>
      <c r="GAF3224" s="132"/>
      <c r="GAG3224" s="132"/>
      <c r="GAH3224" s="132"/>
      <c r="GAI3224" s="132"/>
      <c r="GAJ3224" s="132"/>
      <c r="GAK3224" s="132"/>
      <c r="GAL3224" s="132"/>
      <c r="GAM3224" s="132"/>
      <c r="GAN3224" s="132"/>
      <c r="GAO3224" s="132"/>
      <c r="GAP3224" s="132"/>
      <c r="GAQ3224" s="132"/>
      <c r="GAR3224" s="132"/>
      <c r="GAS3224" s="132"/>
      <c r="GAT3224" s="132"/>
      <c r="GAU3224" s="132"/>
      <c r="GAV3224" s="132"/>
      <c r="GAW3224" s="132"/>
      <c r="GAX3224" s="132"/>
      <c r="GAY3224" s="132"/>
      <c r="GAZ3224" s="132"/>
      <c r="GBA3224" s="132"/>
      <c r="GBB3224" s="132"/>
      <c r="GBC3224" s="132"/>
      <c r="GBD3224" s="132"/>
      <c r="GBE3224" s="132"/>
      <c r="GBF3224" s="132"/>
      <c r="GBG3224" s="132"/>
      <c r="GBH3224" s="132"/>
      <c r="GBI3224" s="132"/>
      <c r="GBJ3224" s="132"/>
      <c r="GBK3224" s="132"/>
      <c r="GBL3224" s="132"/>
      <c r="GBM3224" s="132"/>
      <c r="GBN3224" s="132"/>
      <c r="GBO3224" s="132"/>
      <c r="GBP3224" s="132"/>
      <c r="GBQ3224" s="132"/>
      <c r="GBR3224" s="132"/>
      <c r="GBS3224" s="132"/>
      <c r="GBT3224" s="132"/>
      <c r="GBU3224" s="132"/>
      <c r="GBV3224" s="132"/>
      <c r="GBW3224" s="132"/>
      <c r="GBX3224" s="132"/>
      <c r="GBY3224" s="132"/>
      <c r="GBZ3224" s="132"/>
      <c r="GCA3224" s="132"/>
      <c r="GCB3224" s="132"/>
      <c r="GCC3224" s="132"/>
      <c r="GCD3224" s="132"/>
      <c r="GCE3224" s="132"/>
      <c r="GCF3224" s="132"/>
      <c r="GCG3224" s="132"/>
      <c r="GCH3224" s="132"/>
      <c r="GCI3224" s="132"/>
      <c r="GCJ3224" s="132"/>
      <c r="GCK3224" s="132"/>
      <c r="GCL3224" s="132"/>
      <c r="GCM3224" s="132"/>
      <c r="GCN3224" s="132"/>
      <c r="GCO3224" s="132"/>
      <c r="GCP3224" s="132"/>
      <c r="GCQ3224" s="132"/>
      <c r="GCR3224" s="132"/>
      <c r="GCS3224" s="132"/>
      <c r="GCT3224" s="132"/>
      <c r="GCU3224" s="132"/>
      <c r="GCV3224" s="132"/>
      <c r="GCW3224" s="132"/>
      <c r="GCX3224" s="132"/>
      <c r="GCY3224" s="132"/>
      <c r="GCZ3224" s="132"/>
      <c r="GDA3224" s="132"/>
      <c r="GDB3224" s="132"/>
      <c r="GDC3224" s="132"/>
      <c r="GDD3224" s="132"/>
      <c r="GDE3224" s="132"/>
      <c r="GDF3224" s="132"/>
      <c r="GDG3224" s="132"/>
      <c r="GDH3224" s="132"/>
      <c r="GDI3224" s="132"/>
      <c r="GDJ3224" s="132"/>
      <c r="GDK3224" s="132"/>
      <c r="GDL3224" s="132"/>
      <c r="GDM3224" s="132"/>
      <c r="GDN3224" s="132"/>
      <c r="GDO3224" s="132"/>
      <c r="GDP3224" s="132"/>
      <c r="GDQ3224" s="132"/>
      <c r="GDR3224" s="132"/>
      <c r="GDS3224" s="132"/>
      <c r="GDT3224" s="132"/>
      <c r="GDU3224" s="132"/>
      <c r="GDV3224" s="132"/>
      <c r="GDW3224" s="132"/>
      <c r="GDX3224" s="132"/>
      <c r="GDY3224" s="132"/>
      <c r="GDZ3224" s="132"/>
      <c r="GEA3224" s="132"/>
      <c r="GEB3224" s="132"/>
      <c r="GEC3224" s="132"/>
      <c r="GED3224" s="132"/>
      <c r="GEE3224" s="132"/>
      <c r="GEF3224" s="132"/>
      <c r="GEG3224" s="132"/>
      <c r="GEH3224" s="132"/>
      <c r="GEI3224" s="132"/>
      <c r="GEJ3224" s="132"/>
      <c r="GEK3224" s="132"/>
      <c r="GEL3224" s="132"/>
      <c r="GEM3224" s="132"/>
      <c r="GEN3224" s="132"/>
      <c r="GEO3224" s="132"/>
      <c r="GEP3224" s="132"/>
      <c r="GEQ3224" s="132"/>
      <c r="GER3224" s="132"/>
      <c r="GES3224" s="132"/>
      <c r="GET3224" s="132"/>
      <c r="GEU3224" s="132"/>
      <c r="GEV3224" s="132"/>
      <c r="GEW3224" s="132"/>
      <c r="GEX3224" s="132"/>
      <c r="GEY3224" s="132"/>
      <c r="GEZ3224" s="132"/>
      <c r="GFA3224" s="132"/>
      <c r="GFB3224" s="132"/>
      <c r="GFC3224" s="132"/>
      <c r="GFD3224" s="132"/>
      <c r="GFE3224" s="132"/>
      <c r="GFF3224" s="132"/>
      <c r="GFG3224" s="132"/>
      <c r="GFH3224" s="132"/>
      <c r="GFI3224" s="132"/>
      <c r="GFJ3224" s="132"/>
      <c r="GFK3224" s="132"/>
      <c r="GFL3224" s="132"/>
      <c r="GFM3224" s="132"/>
      <c r="GFN3224" s="132"/>
      <c r="GFO3224" s="132"/>
      <c r="GFP3224" s="132"/>
      <c r="GFQ3224" s="132"/>
      <c r="GFR3224" s="132"/>
      <c r="GFS3224" s="132"/>
      <c r="GFT3224" s="132"/>
      <c r="GFU3224" s="132"/>
      <c r="GFV3224" s="132"/>
      <c r="GFW3224" s="132"/>
      <c r="GFX3224" s="132"/>
      <c r="GFY3224" s="132"/>
      <c r="GFZ3224" s="132"/>
      <c r="GGA3224" s="132"/>
      <c r="GGB3224" s="132"/>
      <c r="GGC3224" s="132"/>
      <c r="GGD3224" s="132"/>
      <c r="GGE3224" s="132"/>
      <c r="GGF3224" s="132"/>
      <c r="GGG3224" s="132"/>
      <c r="GGH3224" s="132"/>
      <c r="GGI3224" s="132"/>
      <c r="GGJ3224" s="132"/>
      <c r="GGK3224" s="132"/>
      <c r="GGL3224" s="132"/>
      <c r="GGM3224" s="132"/>
      <c r="GGN3224" s="132"/>
      <c r="GGO3224" s="132"/>
      <c r="GGP3224" s="132"/>
      <c r="GGQ3224" s="132"/>
      <c r="GGR3224" s="132"/>
      <c r="GGS3224" s="132"/>
      <c r="GGT3224" s="132"/>
      <c r="GGU3224" s="132"/>
      <c r="GGV3224" s="132"/>
      <c r="GGW3224" s="132"/>
      <c r="GGX3224" s="132"/>
      <c r="GGY3224" s="132"/>
      <c r="GGZ3224" s="132"/>
      <c r="GHA3224" s="132"/>
      <c r="GHB3224" s="132"/>
      <c r="GHC3224" s="132"/>
      <c r="GHD3224" s="132"/>
      <c r="GHE3224" s="132"/>
      <c r="GHF3224" s="132"/>
      <c r="GHG3224" s="132"/>
      <c r="GHH3224" s="132"/>
      <c r="GHI3224" s="132"/>
      <c r="GHJ3224" s="132"/>
      <c r="GHK3224" s="132"/>
      <c r="GHL3224" s="132"/>
      <c r="GHM3224" s="132"/>
      <c r="GHN3224" s="132"/>
      <c r="GHO3224" s="132"/>
      <c r="GHP3224" s="132"/>
      <c r="GHQ3224" s="132"/>
      <c r="GHR3224" s="132"/>
      <c r="GHS3224" s="132"/>
      <c r="GHT3224" s="132"/>
      <c r="GHU3224" s="132"/>
      <c r="GHV3224" s="132"/>
      <c r="GHW3224" s="132"/>
      <c r="GHX3224" s="132"/>
      <c r="GHY3224" s="132"/>
      <c r="GHZ3224" s="132"/>
      <c r="GIA3224" s="132"/>
      <c r="GIB3224" s="132"/>
      <c r="GIC3224" s="132"/>
      <c r="GID3224" s="132"/>
      <c r="GIE3224" s="132"/>
      <c r="GIF3224" s="132"/>
      <c r="GIG3224" s="132"/>
      <c r="GIH3224" s="132"/>
      <c r="GII3224" s="132"/>
      <c r="GIJ3224" s="132"/>
      <c r="GIK3224" s="132"/>
      <c r="GIL3224" s="132"/>
      <c r="GIM3224" s="132"/>
      <c r="GIN3224" s="132"/>
      <c r="GIO3224" s="132"/>
      <c r="GIP3224" s="132"/>
      <c r="GIQ3224" s="132"/>
      <c r="GIR3224" s="132"/>
      <c r="GIS3224" s="132"/>
      <c r="GIT3224" s="132"/>
      <c r="GIU3224" s="132"/>
      <c r="GIV3224" s="132"/>
      <c r="GIW3224" s="132"/>
      <c r="GIX3224" s="132"/>
      <c r="GIY3224" s="132"/>
      <c r="GIZ3224" s="132"/>
      <c r="GJA3224" s="132"/>
      <c r="GJB3224" s="132"/>
      <c r="GJC3224" s="132"/>
      <c r="GJD3224" s="132"/>
      <c r="GJE3224" s="132"/>
      <c r="GJF3224" s="132"/>
      <c r="GJG3224" s="132"/>
      <c r="GJH3224" s="132"/>
      <c r="GJI3224" s="132"/>
      <c r="GJJ3224" s="132"/>
      <c r="GJK3224" s="132"/>
      <c r="GJL3224" s="132"/>
      <c r="GJM3224" s="132"/>
      <c r="GJN3224" s="132"/>
      <c r="GJO3224" s="132"/>
      <c r="GJP3224" s="132"/>
      <c r="GJQ3224" s="132"/>
      <c r="GJR3224" s="132"/>
      <c r="GJS3224" s="132"/>
      <c r="GJT3224" s="132"/>
      <c r="GJU3224" s="132"/>
      <c r="GJV3224" s="132"/>
      <c r="GJW3224" s="132"/>
      <c r="GJX3224" s="132"/>
      <c r="GJY3224" s="132"/>
      <c r="GJZ3224" s="132"/>
      <c r="GKA3224" s="132"/>
      <c r="GKB3224" s="132"/>
      <c r="GKC3224" s="132"/>
      <c r="GKD3224" s="132"/>
      <c r="GKE3224" s="132"/>
      <c r="GKF3224" s="132"/>
      <c r="GKG3224" s="132"/>
      <c r="GKH3224" s="132"/>
      <c r="GKI3224" s="132"/>
      <c r="GKJ3224" s="132"/>
      <c r="GKK3224" s="132"/>
      <c r="GKL3224" s="132"/>
      <c r="GKM3224" s="132"/>
      <c r="GKN3224" s="132"/>
      <c r="GKO3224" s="132"/>
      <c r="GKP3224" s="132"/>
      <c r="GKQ3224" s="132"/>
      <c r="GKR3224" s="132"/>
      <c r="GKS3224" s="132"/>
      <c r="GKT3224" s="132"/>
      <c r="GKU3224" s="132"/>
      <c r="GKV3224" s="132"/>
      <c r="GKW3224" s="132"/>
      <c r="GKX3224" s="132"/>
      <c r="GKY3224" s="132"/>
      <c r="GKZ3224" s="132"/>
      <c r="GLA3224" s="132"/>
      <c r="GLB3224" s="132"/>
      <c r="GLC3224" s="132"/>
      <c r="GLD3224" s="132"/>
      <c r="GLE3224" s="132"/>
      <c r="GLF3224" s="132"/>
      <c r="GLG3224" s="132"/>
      <c r="GLH3224" s="132"/>
      <c r="GLI3224" s="132"/>
      <c r="GLJ3224" s="132"/>
      <c r="GLK3224" s="132"/>
      <c r="GLL3224" s="132"/>
      <c r="GLM3224" s="132"/>
      <c r="GLN3224" s="132"/>
      <c r="GLO3224" s="132"/>
      <c r="GLP3224" s="132"/>
      <c r="GLQ3224" s="132"/>
      <c r="GLR3224" s="132"/>
      <c r="GLS3224" s="132"/>
      <c r="GLT3224" s="132"/>
      <c r="GLU3224" s="132"/>
      <c r="GLV3224" s="132"/>
      <c r="GLW3224" s="132"/>
      <c r="GLX3224" s="132"/>
      <c r="GLY3224" s="132"/>
      <c r="GLZ3224" s="132"/>
      <c r="GMA3224" s="132"/>
      <c r="GMB3224" s="132"/>
      <c r="GMC3224" s="132"/>
      <c r="GMD3224" s="132"/>
      <c r="GME3224" s="132"/>
      <c r="GMF3224" s="132"/>
      <c r="GMG3224" s="132"/>
      <c r="GMH3224" s="132"/>
      <c r="GMI3224" s="132"/>
      <c r="GMJ3224" s="132"/>
      <c r="GMK3224" s="132"/>
      <c r="GML3224" s="132"/>
      <c r="GMM3224" s="132"/>
      <c r="GMN3224" s="132"/>
      <c r="GMO3224" s="132"/>
      <c r="GMP3224" s="132"/>
      <c r="GMQ3224" s="132"/>
      <c r="GMR3224" s="132"/>
      <c r="GMS3224" s="132"/>
      <c r="GMT3224" s="132"/>
      <c r="GMU3224" s="132"/>
      <c r="GMV3224" s="132"/>
      <c r="GMW3224" s="132"/>
      <c r="GMX3224" s="132"/>
      <c r="GMY3224" s="132"/>
      <c r="GMZ3224" s="132"/>
      <c r="GNA3224" s="132"/>
      <c r="GNB3224" s="132"/>
      <c r="GNC3224" s="132"/>
      <c r="GND3224" s="132"/>
      <c r="GNE3224" s="132"/>
      <c r="GNF3224" s="132"/>
      <c r="GNG3224" s="132"/>
      <c r="GNH3224" s="132"/>
      <c r="GNI3224" s="132"/>
      <c r="GNJ3224" s="132"/>
      <c r="GNK3224" s="132"/>
      <c r="GNL3224" s="132"/>
      <c r="GNM3224" s="132"/>
      <c r="GNN3224" s="132"/>
      <c r="GNO3224" s="132"/>
      <c r="GNP3224" s="132"/>
      <c r="GNQ3224" s="132"/>
      <c r="GNR3224" s="132"/>
      <c r="GNS3224" s="132"/>
      <c r="GNT3224" s="132"/>
      <c r="GNU3224" s="132"/>
      <c r="GNV3224" s="132"/>
      <c r="GNW3224" s="132"/>
      <c r="GNX3224" s="132"/>
      <c r="GNY3224" s="132"/>
      <c r="GNZ3224" s="132"/>
      <c r="GOA3224" s="132"/>
      <c r="GOB3224" s="132"/>
      <c r="GOC3224" s="132"/>
      <c r="GOD3224" s="132"/>
      <c r="GOE3224" s="132"/>
      <c r="GOF3224" s="132"/>
      <c r="GOG3224" s="132"/>
      <c r="GOH3224" s="132"/>
      <c r="GOI3224" s="132"/>
      <c r="GOJ3224" s="132"/>
      <c r="GOK3224" s="132"/>
      <c r="GOL3224" s="132"/>
      <c r="GOM3224" s="132"/>
      <c r="GON3224" s="132"/>
      <c r="GOO3224" s="132"/>
      <c r="GOP3224" s="132"/>
      <c r="GOQ3224" s="132"/>
      <c r="GOR3224" s="132"/>
      <c r="GOS3224" s="132"/>
      <c r="GOT3224" s="132"/>
      <c r="GOU3224" s="132"/>
      <c r="GOV3224" s="132"/>
      <c r="GOW3224" s="132"/>
      <c r="GOX3224" s="132"/>
      <c r="GOY3224" s="132"/>
      <c r="GOZ3224" s="132"/>
      <c r="GPA3224" s="132"/>
      <c r="GPB3224" s="132"/>
      <c r="GPC3224" s="132"/>
      <c r="GPD3224" s="132"/>
      <c r="GPE3224" s="132"/>
      <c r="GPF3224" s="132"/>
      <c r="GPG3224" s="132"/>
      <c r="GPH3224" s="132"/>
      <c r="GPI3224" s="132"/>
      <c r="GPJ3224" s="132"/>
      <c r="GPK3224" s="132"/>
      <c r="GPL3224" s="132"/>
      <c r="GPM3224" s="132"/>
      <c r="GPN3224" s="132"/>
      <c r="GPO3224" s="132"/>
      <c r="GPP3224" s="132"/>
      <c r="GPQ3224" s="132"/>
      <c r="GPR3224" s="132"/>
      <c r="GPS3224" s="132"/>
      <c r="GPT3224" s="132"/>
      <c r="GPU3224" s="132"/>
      <c r="GPV3224" s="132"/>
      <c r="GPW3224" s="132"/>
      <c r="GPX3224" s="132"/>
      <c r="GPY3224" s="132"/>
      <c r="GPZ3224" s="132"/>
      <c r="GQA3224" s="132"/>
      <c r="GQB3224" s="132"/>
      <c r="GQC3224" s="132"/>
      <c r="GQD3224" s="132"/>
      <c r="GQE3224" s="132"/>
      <c r="GQF3224" s="132"/>
      <c r="GQG3224" s="132"/>
      <c r="GQH3224" s="132"/>
      <c r="GQI3224" s="132"/>
      <c r="GQJ3224" s="132"/>
      <c r="GQK3224" s="132"/>
      <c r="GQL3224" s="132"/>
      <c r="GQM3224" s="132"/>
      <c r="GQN3224" s="132"/>
      <c r="GQO3224" s="132"/>
      <c r="GQP3224" s="132"/>
      <c r="GQQ3224" s="132"/>
      <c r="GQR3224" s="132"/>
      <c r="GQS3224" s="132"/>
      <c r="GQT3224" s="132"/>
      <c r="GQU3224" s="132"/>
      <c r="GQV3224" s="132"/>
      <c r="GQW3224" s="132"/>
      <c r="GQX3224" s="132"/>
      <c r="GQY3224" s="132"/>
      <c r="GQZ3224" s="132"/>
      <c r="GRA3224" s="132"/>
      <c r="GRB3224" s="132"/>
      <c r="GRC3224" s="132"/>
      <c r="GRD3224" s="132"/>
      <c r="GRE3224" s="132"/>
      <c r="GRF3224" s="132"/>
      <c r="GRG3224" s="132"/>
      <c r="GRH3224" s="132"/>
      <c r="GRI3224" s="132"/>
      <c r="GRJ3224" s="132"/>
      <c r="GRK3224" s="132"/>
      <c r="GRL3224" s="132"/>
      <c r="GRM3224" s="132"/>
      <c r="GRN3224" s="132"/>
      <c r="GRO3224" s="132"/>
      <c r="GRP3224" s="132"/>
      <c r="GRQ3224" s="132"/>
      <c r="GRR3224" s="132"/>
      <c r="GRS3224" s="132"/>
      <c r="GRT3224" s="132"/>
      <c r="GRU3224" s="132"/>
      <c r="GRV3224" s="132"/>
      <c r="GRW3224" s="132"/>
      <c r="GRX3224" s="132"/>
      <c r="GRY3224" s="132"/>
      <c r="GRZ3224" s="132"/>
      <c r="GSA3224" s="132"/>
      <c r="GSB3224" s="132"/>
      <c r="GSC3224" s="132"/>
      <c r="GSD3224" s="132"/>
      <c r="GSE3224" s="132"/>
      <c r="GSF3224" s="132"/>
      <c r="GSG3224" s="132"/>
      <c r="GSH3224" s="132"/>
      <c r="GSI3224" s="132"/>
      <c r="GSJ3224" s="132"/>
      <c r="GSK3224" s="132"/>
      <c r="GSL3224" s="132"/>
      <c r="GSM3224" s="132"/>
      <c r="GSN3224" s="132"/>
      <c r="GSO3224" s="132"/>
      <c r="GSP3224" s="132"/>
      <c r="GSQ3224" s="132"/>
      <c r="GSR3224" s="132"/>
      <c r="GSS3224" s="132"/>
      <c r="GST3224" s="132"/>
      <c r="GSU3224" s="132"/>
      <c r="GSV3224" s="132"/>
      <c r="GSW3224" s="132"/>
      <c r="GSX3224" s="132"/>
      <c r="GSY3224" s="132"/>
      <c r="GSZ3224" s="132"/>
      <c r="GTA3224" s="132"/>
      <c r="GTB3224" s="132"/>
      <c r="GTC3224" s="132"/>
      <c r="GTD3224" s="132"/>
      <c r="GTE3224" s="132"/>
      <c r="GTF3224" s="132"/>
      <c r="GTG3224" s="132"/>
      <c r="GTH3224" s="132"/>
      <c r="GTI3224" s="132"/>
      <c r="GTJ3224" s="132"/>
      <c r="GTK3224" s="132"/>
      <c r="GTL3224" s="132"/>
      <c r="GTM3224" s="132"/>
      <c r="GTN3224" s="132"/>
      <c r="GTO3224" s="132"/>
      <c r="GTP3224" s="132"/>
      <c r="GTQ3224" s="132"/>
      <c r="GTR3224" s="132"/>
      <c r="GTS3224" s="132"/>
      <c r="GTT3224" s="132"/>
      <c r="GTU3224" s="132"/>
      <c r="GTV3224" s="132"/>
      <c r="GTW3224" s="132"/>
      <c r="GTX3224" s="132"/>
      <c r="GTY3224" s="132"/>
      <c r="GTZ3224" s="132"/>
      <c r="GUA3224" s="132"/>
      <c r="GUB3224" s="132"/>
      <c r="GUC3224" s="132"/>
      <c r="GUD3224" s="132"/>
      <c r="GUE3224" s="132"/>
      <c r="GUF3224" s="132"/>
      <c r="GUG3224" s="132"/>
      <c r="GUH3224" s="132"/>
      <c r="GUI3224" s="132"/>
      <c r="GUJ3224" s="132"/>
      <c r="GUK3224" s="132"/>
      <c r="GUL3224" s="132"/>
      <c r="GUM3224" s="132"/>
      <c r="GUN3224" s="132"/>
      <c r="GUO3224" s="132"/>
      <c r="GUP3224" s="132"/>
      <c r="GUQ3224" s="132"/>
      <c r="GUR3224" s="132"/>
      <c r="GUS3224" s="132"/>
      <c r="GUT3224" s="132"/>
      <c r="GUU3224" s="132"/>
      <c r="GUV3224" s="132"/>
      <c r="GUW3224" s="132"/>
      <c r="GUX3224" s="132"/>
      <c r="GUY3224" s="132"/>
      <c r="GUZ3224" s="132"/>
      <c r="GVA3224" s="132"/>
      <c r="GVB3224" s="132"/>
      <c r="GVC3224" s="132"/>
      <c r="GVD3224" s="132"/>
      <c r="GVE3224" s="132"/>
      <c r="GVF3224" s="132"/>
      <c r="GVG3224" s="132"/>
      <c r="GVH3224" s="132"/>
      <c r="GVI3224" s="132"/>
      <c r="GVJ3224" s="132"/>
      <c r="GVK3224" s="132"/>
      <c r="GVL3224" s="132"/>
      <c r="GVM3224" s="132"/>
      <c r="GVN3224" s="132"/>
      <c r="GVO3224" s="132"/>
      <c r="GVP3224" s="132"/>
      <c r="GVQ3224" s="132"/>
      <c r="GVR3224" s="132"/>
      <c r="GVS3224" s="132"/>
      <c r="GVT3224" s="132"/>
      <c r="GVU3224" s="132"/>
      <c r="GVV3224" s="132"/>
      <c r="GVW3224" s="132"/>
      <c r="GVX3224" s="132"/>
      <c r="GVY3224" s="132"/>
      <c r="GVZ3224" s="132"/>
      <c r="GWA3224" s="132"/>
      <c r="GWB3224" s="132"/>
      <c r="GWC3224" s="132"/>
      <c r="GWD3224" s="132"/>
      <c r="GWE3224" s="132"/>
      <c r="GWF3224" s="132"/>
      <c r="GWG3224" s="132"/>
      <c r="GWH3224" s="132"/>
      <c r="GWI3224" s="132"/>
      <c r="GWJ3224" s="132"/>
      <c r="GWK3224" s="132"/>
      <c r="GWL3224" s="132"/>
      <c r="GWM3224" s="132"/>
      <c r="GWN3224" s="132"/>
      <c r="GWO3224" s="132"/>
      <c r="GWP3224" s="132"/>
      <c r="GWQ3224" s="132"/>
      <c r="GWR3224" s="132"/>
      <c r="GWS3224" s="132"/>
      <c r="GWT3224" s="132"/>
      <c r="GWU3224" s="132"/>
      <c r="GWV3224" s="132"/>
      <c r="GWW3224" s="132"/>
      <c r="GWX3224" s="132"/>
      <c r="GWY3224" s="132"/>
      <c r="GWZ3224" s="132"/>
      <c r="GXA3224" s="132"/>
      <c r="GXB3224" s="132"/>
      <c r="GXC3224" s="132"/>
      <c r="GXD3224" s="132"/>
      <c r="GXE3224" s="132"/>
      <c r="GXF3224" s="132"/>
      <c r="GXG3224" s="132"/>
      <c r="GXH3224" s="132"/>
      <c r="GXI3224" s="132"/>
      <c r="GXJ3224" s="132"/>
      <c r="GXK3224" s="132"/>
      <c r="GXL3224" s="132"/>
      <c r="GXM3224" s="132"/>
      <c r="GXN3224" s="132"/>
      <c r="GXO3224" s="132"/>
      <c r="GXP3224" s="132"/>
      <c r="GXQ3224" s="132"/>
      <c r="GXR3224" s="132"/>
      <c r="GXS3224" s="132"/>
      <c r="GXT3224" s="132"/>
      <c r="GXU3224" s="132"/>
      <c r="GXV3224" s="132"/>
      <c r="GXW3224" s="132"/>
      <c r="GXX3224" s="132"/>
      <c r="GXY3224" s="132"/>
      <c r="GXZ3224" s="132"/>
      <c r="GYA3224" s="132"/>
      <c r="GYB3224" s="132"/>
      <c r="GYC3224" s="132"/>
      <c r="GYD3224" s="132"/>
      <c r="GYE3224" s="132"/>
      <c r="GYF3224" s="132"/>
      <c r="GYG3224" s="132"/>
      <c r="GYH3224" s="132"/>
      <c r="GYI3224" s="132"/>
      <c r="GYJ3224" s="132"/>
      <c r="GYK3224" s="132"/>
      <c r="GYL3224" s="132"/>
      <c r="GYM3224" s="132"/>
      <c r="GYN3224" s="132"/>
      <c r="GYO3224" s="132"/>
      <c r="GYP3224" s="132"/>
      <c r="GYQ3224" s="132"/>
      <c r="GYR3224" s="132"/>
      <c r="GYS3224" s="132"/>
      <c r="GYT3224" s="132"/>
      <c r="GYU3224" s="132"/>
      <c r="GYV3224" s="132"/>
      <c r="GYW3224" s="132"/>
      <c r="GYX3224" s="132"/>
      <c r="GYY3224" s="132"/>
      <c r="GYZ3224" s="132"/>
      <c r="GZA3224" s="132"/>
      <c r="GZB3224" s="132"/>
      <c r="GZC3224" s="132"/>
      <c r="GZD3224" s="132"/>
      <c r="GZE3224" s="132"/>
      <c r="GZF3224" s="132"/>
      <c r="GZG3224" s="132"/>
      <c r="GZH3224" s="132"/>
      <c r="GZI3224" s="132"/>
      <c r="GZJ3224" s="132"/>
      <c r="GZK3224" s="132"/>
      <c r="GZL3224" s="132"/>
      <c r="GZM3224" s="132"/>
      <c r="GZN3224" s="132"/>
      <c r="GZO3224" s="132"/>
      <c r="GZP3224" s="132"/>
      <c r="GZQ3224" s="132"/>
      <c r="GZR3224" s="132"/>
      <c r="GZS3224" s="132"/>
      <c r="GZT3224" s="132"/>
      <c r="GZU3224" s="132"/>
      <c r="GZV3224" s="132"/>
      <c r="GZW3224" s="132"/>
      <c r="GZX3224" s="132"/>
      <c r="GZY3224" s="132"/>
      <c r="GZZ3224" s="132"/>
      <c r="HAA3224" s="132"/>
      <c r="HAB3224" s="132"/>
      <c r="HAC3224" s="132"/>
      <c r="HAD3224" s="132"/>
      <c r="HAE3224" s="132"/>
      <c r="HAF3224" s="132"/>
      <c r="HAG3224" s="132"/>
      <c r="HAH3224" s="132"/>
      <c r="HAI3224" s="132"/>
      <c r="HAJ3224" s="132"/>
      <c r="HAK3224" s="132"/>
      <c r="HAL3224" s="132"/>
      <c r="HAM3224" s="132"/>
      <c r="HAN3224" s="132"/>
      <c r="HAO3224" s="132"/>
      <c r="HAP3224" s="132"/>
      <c r="HAQ3224" s="132"/>
      <c r="HAR3224" s="132"/>
      <c r="HAS3224" s="132"/>
      <c r="HAT3224" s="132"/>
      <c r="HAU3224" s="132"/>
      <c r="HAV3224" s="132"/>
      <c r="HAW3224" s="132"/>
      <c r="HAX3224" s="132"/>
      <c r="HAY3224" s="132"/>
      <c r="HAZ3224" s="132"/>
      <c r="HBA3224" s="132"/>
      <c r="HBB3224" s="132"/>
      <c r="HBC3224" s="132"/>
      <c r="HBD3224" s="132"/>
      <c r="HBE3224" s="132"/>
      <c r="HBF3224" s="132"/>
      <c r="HBG3224" s="132"/>
      <c r="HBH3224" s="132"/>
      <c r="HBI3224" s="132"/>
      <c r="HBJ3224" s="132"/>
      <c r="HBK3224" s="132"/>
      <c r="HBL3224" s="132"/>
      <c r="HBM3224" s="132"/>
      <c r="HBN3224" s="132"/>
      <c r="HBO3224" s="132"/>
      <c r="HBP3224" s="132"/>
      <c r="HBQ3224" s="132"/>
      <c r="HBR3224" s="132"/>
      <c r="HBS3224" s="132"/>
      <c r="HBT3224" s="132"/>
      <c r="HBU3224" s="132"/>
      <c r="HBV3224" s="132"/>
      <c r="HBW3224" s="132"/>
      <c r="HBX3224" s="132"/>
      <c r="HBY3224" s="132"/>
      <c r="HBZ3224" s="132"/>
      <c r="HCA3224" s="132"/>
      <c r="HCB3224" s="132"/>
      <c r="HCC3224" s="132"/>
      <c r="HCD3224" s="132"/>
      <c r="HCE3224" s="132"/>
      <c r="HCF3224" s="132"/>
      <c r="HCG3224" s="132"/>
      <c r="HCH3224" s="132"/>
      <c r="HCI3224" s="132"/>
      <c r="HCJ3224" s="132"/>
      <c r="HCK3224" s="132"/>
      <c r="HCL3224" s="132"/>
      <c r="HCM3224" s="132"/>
      <c r="HCN3224" s="132"/>
      <c r="HCO3224" s="132"/>
      <c r="HCP3224" s="132"/>
      <c r="HCQ3224" s="132"/>
      <c r="HCR3224" s="132"/>
      <c r="HCS3224" s="132"/>
      <c r="HCT3224" s="132"/>
      <c r="HCU3224" s="132"/>
      <c r="HCV3224" s="132"/>
      <c r="HCW3224" s="132"/>
      <c r="HCX3224" s="132"/>
      <c r="HCY3224" s="132"/>
      <c r="HCZ3224" s="132"/>
      <c r="HDA3224" s="132"/>
      <c r="HDB3224" s="132"/>
      <c r="HDC3224" s="132"/>
      <c r="HDD3224" s="132"/>
      <c r="HDE3224" s="132"/>
      <c r="HDF3224" s="132"/>
      <c r="HDG3224" s="132"/>
      <c r="HDH3224" s="132"/>
      <c r="HDI3224" s="132"/>
      <c r="HDJ3224" s="132"/>
      <c r="HDK3224" s="132"/>
      <c r="HDL3224" s="132"/>
      <c r="HDM3224" s="132"/>
      <c r="HDN3224" s="132"/>
      <c r="HDO3224" s="132"/>
      <c r="HDP3224" s="132"/>
      <c r="HDQ3224" s="132"/>
      <c r="HDR3224" s="132"/>
      <c r="HDS3224" s="132"/>
      <c r="HDT3224" s="132"/>
      <c r="HDU3224" s="132"/>
      <c r="HDV3224" s="132"/>
      <c r="HDW3224" s="132"/>
      <c r="HDX3224" s="132"/>
      <c r="HDY3224" s="132"/>
      <c r="HDZ3224" s="132"/>
      <c r="HEA3224" s="132"/>
      <c r="HEB3224" s="132"/>
      <c r="HEC3224" s="132"/>
      <c r="HED3224" s="132"/>
      <c r="HEE3224" s="132"/>
      <c r="HEF3224" s="132"/>
      <c r="HEG3224" s="132"/>
      <c r="HEH3224" s="132"/>
      <c r="HEI3224" s="132"/>
      <c r="HEJ3224" s="132"/>
      <c r="HEK3224" s="132"/>
      <c r="HEL3224" s="132"/>
      <c r="HEM3224" s="132"/>
      <c r="HEN3224" s="132"/>
      <c r="HEO3224" s="132"/>
      <c r="HEP3224" s="132"/>
      <c r="HEQ3224" s="132"/>
      <c r="HER3224" s="132"/>
      <c r="HES3224" s="132"/>
      <c r="HET3224" s="132"/>
      <c r="HEU3224" s="132"/>
      <c r="HEV3224" s="132"/>
      <c r="HEW3224" s="132"/>
      <c r="HEX3224" s="132"/>
      <c r="HEY3224" s="132"/>
      <c r="HEZ3224" s="132"/>
      <c r="HFA3224" s="132"/>
      <c r="HFB3224" s="132"/>
      <c r="HFC3224" s="132"/>
      <c r="HFD3224" s="132"/>
      <c r="HFE3224" s="132"/>
      <c r="HFF3224" s="132"/>
      <c r="HFG3224" s="132"/>
      <c r="HFH3224" s="132"/>
      <c r="HFI3224" s="132"/>
      <c r="HFJ3224" s="132"/>
      <c r="HFK3224" s="132"/>
      <c r="HFL3224" s="132"/>
      <c r="HFM3224" s="132"/>
      <c r="HFN3224" s="132"/>
      <c r="HFO3224" s="132"/>
      <c r="HFP3224" s="132"/>
      <c r="HFQ3224" s="132"/>
      <c r="HFR3224" s="132"/>
      <c r="HFS3224" s="132"/>
      <c r="HFT3224" s="132"/>
      <c r="HFU3224" s="132"/>
      <c r="HFV3224" s="132"/>
      <c r="HFW3224" s="132"/>
      <c r="HFX3224" s="132"/>
      <c r="HFY3224" s="132"/>
      <c r="HFZ3224" s="132"/>
      <c r="HGA3224" s="132"/>
      <c r="HGB3224" s="132"/>
      <c r="HGC3224" s="132"/>
      <c r="HGD3224" s="132"/>
      <c r="HGE3224" s="132"/>
      <c r="HGF3224" s="132"/>
      <c r="HGG3224" s="132"/>
      <c r="HGH3224" s="132"/>
      <c r="HGI3224" s="132"/>
      <c r="HGJ3224" s="132"/>
      <c r="HGK3224" s="132"/>
      <c r="HGL3224" s="132"/>
      <c r="HGM3224" s="132"/>
      <c r="HGN3224" s="132"/>
      <c r="HGO3224" s="132"/>
      <c r="HGP3224" s="132"/>
      <c r="HGQ3224" s="132"/>
      <c r="HGR3224" s="132"/>
      <c r="HGS3224" s="132"/>
      <c r="HGT3224" s="132"/>
      <c r="HGU3224" s="132"/>
      <c r="HGV3224" s="132"/>
      <c r="HGW3224" s="132"/>
      <c r="HGX3224" s="132"/>
      <c r="HGY3224" s="132"/>
      <c r="HGZ3224" s="132"/>
      <c r="HHA3224" s="132"/>
      <c r="HHB3224" s="132"/>
      <c r="HHC3224" s="132"/>
      <c r="HHD3224" s="132"/>
      <c r="HHE3224" s="132"/>
      <c r="HHF3224" s="132"/>
      <c r="HHG3224" s="132"/>
      <c r="HHH3224" s="132"/>
      <c r="HHI3224" s="132"/>
      <c r="HHJ3224" s="132"/>
      <c r="HHK3224" s="132"/>
      <c r="HHL3224" s="132"/>
      <c r="HHM3224" s="132"/>
      <c r="HHN3224" s="132"/>
      <c r="HHO3224" s="132"/>
      <c r="HHP3224" s="132"/>
      <c r="HHQ3224" s="132"/>
      <c r="HHR3224" s="132"/>
      <c r="HHS3224" s="132"/>
      <c r="HHT3224" s="132"/>
      <c r="HHU3224" s="132"/>
      <c r="HHV3224" s="132"/>
      <c r="HHW3224" s="132"/>
      <c r="HHX3224" s="132"/>
      <c r="HHY3224" s="132"/>
      <c r="HHZ3224" s="132"/>
      <c r="HIA3224" s="132"/>
      <c r="HIB3224" s="132"/>
      <c r="HIC3224" s="132"/>
      <c r="HID3224" s="132"/>
      <c r="HIE3224" s="132"/>
      <c r="HIF3224" s="132"/>
      <c r="HIG3224" s="132"/>
      <c r="HIH3224" s="132"/>
      <c r="HII3224" s="132"/>
      <c r="HIJ3224" s="132"/>
      <c r="HIK3224" s="132"/>
      <c r="HIL3224" s="132"/>
      <c r="HIM3224" s="132"/>
      <c r="HIN3224" s="132"/>
      <c r="HIO3224" s="132"/>
      <c r="HIP3224" s="132"/>
      <c r="HIQ3224" s="132"/>
      <c r="HIR3224" s="132"/>
      <c r="HIS3224" s="132"/>
      <c r="HIT3224" s="132"/>
      <c r="HIU3224" s="132"/>
      <c r="HIV3224" s="132"/>
      <c r="HIW3224" s="132"/>
      <c r="HIX3224" s="132"/>
      <c r="HIY3224" s="132"/>
      <c r="HIZ3224" s="132"/>
      <c r="HJA3224" s="132"/>
      <c r="HJB3224" s="132"/>
      <c r="HJC3224" s="132"/>
      <c r="HJD3224" s="132"/>
      <c r="HJE3224" s="132"/>
      <c r="HJF3224" s="132"/>
      <c r="HJG3224" s="132"/>
      <c r="HJH3224" s="132"/>
      <c r="HJI3224" s="132"/>
      <c r="HJJ3224" s="132"/>
      <c r="HJK3224" s="132"/>
      <c r="HJL3224" s="132"/>
      <c r="HJM3224" s="132"/>
      <c r="HJN3224" s="132"/>
      <c r="HJO3224" s="132"/>
      <c r="HJP3224" s="132"/>
      <c r="HJQ3224" s="132"/>
      <c r="HJR3224" s="132"/>
      <c r="HJS3224" s="132"/>
      <c r="HJT3224" s="132"/>
      <c r="HJU3224" s="132"/>
      <c r="HJV3224" s="132"/>
      <c r="HJW3224" s="132"/>
      <c r="HJX3224" s="132"/>
      <c r="HJY3224" s="132"/>
      <c r="HJZ3224" s="132"/>
      <c r="HKA3224" s="132"/>
      <c r="HKB3224" s="132"/>
      <c r="HKC3224" s="132"/>
      <c r="HKD3224" s="132"/>
      <c r="HKE3224" s="132"/>
      <c r="HKF3224" s="132"/>
      <c r="HKG3224" s="132"/>
      <c r="HKH3224" s="132"/>
      <c r="HKI3224" s="132"/>
      <c r="HKJ3224" s="132"/>
      <c r="HKK3224" s="132"/>
      <c r="HKL3224" s="132"/>
      <c r="HKM3224" s="132"/>
      <c r="HKN3224" s="132"/>
      <c r="HKO3224" s="132"/>
      <c r="HKP3224" s="132"/>
      <c r="HKQ3224" s="132"/>
      <c r="HKR3224" s="132"/>
      <c r="HKS3224" s="132"/>
      <c r="HKT3224" s="132"/>
      <c r="HKU3224" s="132"/>
      <c r="HKV3224" s="132"/>
      <c r="HKW3224" s="132"/>
      <c r="HKX3224" s="132"/>
      <c r="HKY3224" s="132"/>
      <c r="HKZ3224" s="132"/>
      <c r="HLA3224" s="132"/>
      <c r="HLB3224" s="132"/>
      <c r="HLC3224" s="132"/>
      <c r="HLD3224" s="132"/>
      <c r="HLE3224" s="132"/>
      <c r="HLF3224" s="132"/>
      <c r="HLG3224" s="132"/>
      <c r="HLH3224" s="132"/>
      <c r="HLI3224" s="132"/>
      <c r="HLJ3224" s="132"/>
      <c r="HLK3224" s="132"/>
      <c r="HLL3224" s="132"/>
      <c r="HLM3224" s="132"/>
      <c r="HLN3224" s="132"/>
      <c r="HLO3224" s="132"/>
      <c r="HLP3224" s="132"/>
      <c r="HLQ3224" s="132"/>
      <c r="HLR3224" s="132"/>
      <c r="HLS3224" s="132"/>
      <c r="HLT3224" s="132"/>
      <c r="HLU3224" s="132"/>
      <c r="HLV3224" s="132"/>
      <c r="HLW3224" s="132"/>
      <c r="HLX3224" s="132"/>
      <c r="HLY3224" s="132"/>
      <c r="HLZ3224" s="132"/>
      <c r="HMA3224" s="132"/>
      <c r="HMB3224" s="132"/>
      <c r="HMC3224" s="132"/>
      <c r="HMD3224" s="132"/>
      <c r="HME3224" s="132"/>
      <c r="HMF3224" s="132"/>
      <c r="HMG3224" s="132"/>
      <c r="HMH3224" s="132"/>
      <c r="HMI3224" s="132"/>
      <c r="HMJ3224" s="132"/>
      <c r="HMK3224" s="132"/>
      <c r="HML3224" s="132"/>
      <c r="HMM3224" s="132"/>
      <c r="HMN3224" s="132"/>
      <c r="HMO3224" s="132"/>
      <c r="HMP3224" s="132"/>
      <c r="HMQ3224" s="132"/>
      <c r="HMR3224" s="132"/>
      <c r="HMS3224" s="132"/>
      <c r="HMT3224" s="132"/>
      <c r="HMU3224" s="132"/>
      <c r="HMV3224" s="132"/>
      <c r="HMW3224" s="132"/>
      <c r="HMX3224" s="132"/>
      <c r="HMY3224" s="132"/>
      <c r="HMZ3224" s="132"/>
      <c r="HNA3224" s="132"/>
      <c r="HNB3224" s="132"/>
      <c r="HNC3224" s="132"/>
      <c r="HND3224" s="132"/>
      <c r="HNE3224" s="132"/>
      <c r="HNF3224" s="132"/>
      <c r="HNG3224" s="132"/>
      <c r="HNH3224" s="132"/>
      <c r="HNI3224" s="132"/>
      <c r="HNJ3224" s="132"/>
      <c r="HNK3224" s="132"/>
      <c r="HNL3224" s="132"/>
      <c r="HNM3224" s="132"/>
      <c r="HNN3224" s="132"/>
      <c r="HNO3224" s="132"/>
      <c r="HNP3224" s="132"/>
      <c r="HNQ3224" s="132"/>
      <c r="HNR3224" s="132"/>
      <c r="HNS3224" s="132"/>
      <c r="HNT3224" s="132"/>
      <c r="HNU3224" s="132"/>
      <c r="HNV3224" s="132"/>
      <c r="HNW3224" s="132"/>
      <c r="HNX3224" s="132"/>
      <c r="HNY3224" s="132"/>
      <c r="HNZ3224" s="132"/>
      <c r="HOA3224" s="132"/>
      <c r="HOB3224" s="132"/>
      <c r="HOC3224" s="132"/>
      <c r="HOD3224" s="132"/>
      <c r="HOE3224" s="132"/>
      <c r="HOF3224" s="132"/>
      <c r="HOG3224" s="132"/>
      <c r="HOH3224" s="132"/>
      <c r="HOI3224" s="132"/>
      <c r="HOJ3224" s="132"/>
      <c r="HOK3224" s="132"/>
      <c r="HOL3224" s="132"/>
      <c r="HOM3224" s="132"/>
      <c r="HON3224" s="132"/>
      <c r="HOO3224" s="132"/>
      <c r="HOP3224" s="132"/>
      <c r="HOQ3224" s="132"/>
      <c r="HOR3224" s="132"/>
      <c r="HOS3224" s="132"/>
      <c r="HOT3224" s="132"/>
      <c r="HOU3224" s="132"/>
      <c r="HOV3224" s="132"/>
      <c r="HOW3224" s="132"/>
      <c r="HOX3224" s="132"/>
      <c r="HOY3224" s="132"/>
      <c r="HOZ3224" s="132"/>
      <c r="HPA3224" s="132"/>
      <c r="HPB3224" s="132"/>
      <c r="HPC3224" s="132"/>
      <c r="HPD3224" s="132"/>
      <c r="HPE3224" s="132"/>
      <c r="HPF3224" s="132"/>
      <c r="HPG3224" s="132"/>
      <c r="HPH3224" s="132"/>
      <c r="HPI3224" s="132"/>
      <c r="HPJ3224" s="132"/>
      <c r="HPK3224" s="132"/>
      <c r="HPL3224" s="132"/>
      <c r="HPM3224" s="132"/>
      <c r="HPN3224" s="132"/>
      <c r="HPO3224" s="132"/>
      <c r="HPP3224" s="132"/>
      <c r="HPQ3224" s="132"/>
      <c r="HPR3224" s="132"/>
      <c r="HPS3224" s="132"/>
      <c r="HPT3224" s="132"/>
      <c r="HPU3224" s="132"/>
      <c r="HPV3224" s="132"/>
      <c r="HPW3224" s="132"/>
      <c r="HPX3224" s="132"/>
      <c r="HPY3224" s="132"/>
      <c r="HPZ3224" s="132"/>
      <c r="HQA3224" s="132"/>
      <c r="HQB3224" s="132"/>
      <c r="HQC3224" s="132"/>
      <c r="HQD3224" s="132"/>
      <c r="HQE3224" s="132"/>
      <c r="HQF3224" s="132"/>
      <c r="HQG3224" s="132"/>
      <c r="HQH3224" s="132"/>
      <c r="HQI3224" s="132"/>
      <c r="HQJ3224" s="132"/>
      <c r="HQK3224" s="132"/>
      <c r="HQL3224" s="132"/>
      <c r="HQM3224" s="132"/>
      <c r="HQN3224" s="132"/>
      <c r="HQO3224" s="132"/>
      <c r="HQP3224" s="132"/>
      <c r="HQQ3224" s="132"/>
      <c r="HQR3224" s="132"/>
      <c r="HQS3224" s="132"/>
      <c r="HQT3224" s="132"/>
      <c r="HQU3224" s="132"/>
      <c r="HQV3224" s="132"/>
      <c r="HQW3224" s="132"/>
      <c r="HQX3224" s="132"/>
      <c r="HQY3224" s="132"/>
      <c r="HQZ3224" s="132"/>
      <c r="HRA3224" s="132"/>
      <c r="HRB3224" s="132"/>
      <c r="HRC3224" s="132"/>
      <c r="HRD3224" s="132"/>
      <c r="HRE3224" s="132"/>
      <c r="HRF3224" s="132"/>
      <c r="HRG3224" s="132"/>
      <c r="HRH3224" s="132"/>
      <c r="HRI3224" s="132"/>
      <c r="HRJ3224" s="132"/>
      <c r="HRK3224" s="132"/>
      <c r="HRL3224" s="132"/>
      <c r="HRM3224" s="132"/>
      <c r="HRN3224" s="132"/>
      <c r="HRO3224" s="132"/>
      <c r="HRP3224" s="132"/>
      <c r="HRQ3224" s="132"/>
      <c r="HRR3224" s="132"/>
      <c r="HRS3224" s="132"/>
      <c r="HRT3224" s="132"/>
      <c r="HRU3224" s="132"/>
      <c r="HRV3224" s="132"/>
      <c r="HRW3224" s="132"/>
      <c r="HRX3224" s="132"/>
      <c r="HRY3224" s="132"/>
      <c r="HRZ3224" s="132"/>
      <c r="HSA3224" s="132"/>
      <c r="HSB3224" s="132"/>
      <c r="HSC3224" s="132"/>
      <c r="HSD3224" s="132"/>
      <c r="HSE3224" s="132"/>
      <c r="HSF3224" s="132"/>
      <c r="HSG3224" s="132"/>
      <c r="HSH3224" s="132"/>
      <c r="HSI3224" s="132"/>
      <c r="HSJ3224" s="132"/>
      <c r="HSK3224" s="132"/>
      <c r="HSL3224" s="132"/>
      <c r="HSM3224" s="132"/>
      <c r="HSN3224" s="132"/>
      <c r="HSO3224" s="132"/>
      <c r="HSP3224" s="132"/>
      <c r="HSQ3224" s="132"/>
      <c r="HSR3224" s="132"/>
      <c r="HSS3224" s="132"/>
      <c r="HST3224" s="132"/>
      <c r="HSU3224" s="132"/>
      <c r="HSV3224" s="132"/>
      <c r="HSW3224" s="132"/>
      <c r="HSX3224" s="132"/>
      <c r="HSY3224" s="132"/>
      <c r="HSZ3224" s="132"/>
      <c r="HTA3224" s="132"/>
      <c r="HTB3224" s="132"/>
      <c r="HTC3224" s="132"/>
      <c r="HTD3224" s="132"/>
      <c r="HTE3224" s="132"/>
      <c r="HTF3224" s="132"/>
      <c r="HTG3224" s="132"/>
      <c r="HTH3224" s="132"/>
      <c r="HTI3224" s="132"/>
      <c r="HTJ3224" s="132"/>
      <c r="HTK3224" s="132"/>
      <c r="HTL3224" s="132"/>
      <c r="HTM3224" s="132"/>
      <c r="HTN3224" s="132"/>
      <c r="HTO3224" s="132"/>
      <c r="HTP3224" s="132"/>
      <c r="HTQ3224" s="132"/>
      <c r="HTR3224" s="132"/>
      <c r="HTS3224" s="132"/>
      <c r="HTT3224" s="132"/>
      <c r="HTU3224" s="132"/>
      <c r="HTV3224" s="132"/>
      <c r="HTW3224" s="132"/>
      <c r="HTX3224" s="132"/>
      <c r="HTY3224" s="132"/>
      <c r="HTZ3224" s="132"/>
      <c r="HUA3224" s="132"/>
      <c r="HUB3224" s="132"/>
      <c r="HUC3224" s="132"/>
      <c r="HUD3224" s="132"/>
      <c r="HUE3224" s="132"/>
      <c r="HUF3224" s="132"/>
      <c r="HUG3224" s="132"/>
      <c r="HUH3224" s="132"/>
      <c r="HUI3224" s="132"/>
      <c r="HUJ3224" s="132"/>
      <c r="HUK3224" s="132"/>
      <c r="HUL3224" s="132"/>
      <c r="HUM3224" s="132"/>
      <c r="HUN3224" s="132"/>
      <c r="HUO3224" s="132"/>
      <c r="HUP3224" s="132"/>
      <c r="HUQ3224" s="132"/>
      <c r="HUR3224" s="132"/>
      <c r="HUS3224" s="132"/>
      <c r="HUT3224" s="132"/>
      <c r="HUU3224" s="132"/>
      <c r="HUV3224" s="132"/>
      <c r="HUW3224" s="132"/>
      <c r="HUX3224" s="132"/>
      <c r="HUY3224" s="132"/>
      <c r="HUZ3224" s="132"/>
      <c r="HVA3224" s="132"/>
      <c r="HVB3224" s="132"/>
      <c r="HVC3224" s="132"/>
      <c r="HVD3224" s="132"/>
      <c r="HVE3224" s="132"/>
      <c r="HVF3224" s="132"/>
      <c r="HVG3224" s="132"/>
      <c r="HVH3224" s="132"/>
      <c r="HVI3224" s="132"/>
      <c r="HVJ3224" s="132"/>
      <c r="HVK3224" s="132"/>
      <c r="HVL3224" s="132"/>
      <c r="HVM3224" s="132"/>
      <c r="HVN3224" s="132"/>
      <c r="HVO3224" s="132"/>
      <c r="HVP3224" s="132"/>
      <c r="HVQ3224" s="132"/>
      <c r="HVR3224" s="132"/>
      <c r="HVS3224" s="132"/>
      <c r="HVT3224" s="132"/>
      <c r="HVU3224" s="132"/>
      <c r="HVV3224" s="132"/>
      <c r="HVW3224" s="132"/>
      <c r="HVX3224" s="132"/>
      <c r="HVY3224" s="132"/>
      <c r="HVZ3224" s="132"/>
      <c r="HWA3224" s="132"/>
      <c r="HWB3224" s="132"/>
      <c r="HWC3224" s="132"/>
      <c r="HWD3224" s="132"/>
      <c r="HWE3224" s="132"/>
      <c r="HWF3224" s="132"/>
      <c r="HWG3224" s="132"/>
      <c r="HWH3224" s="132"/>
      <c r="HWI3224" s="132"/>
      <c r="HWJ3224" s="132"/>
      <c r="HWK3224" s="132"/>
      <c r="HWL3224" s="132"/>
      <c r="HWM3224" s="132"/>
      <c r="HWN3224" s="132"/>
      <c r="HWO3224" s="132"/>
      <c r="HWP3224" s="132"/>
      <c r="HWQ3224" s="132"/>
      <c r="HWR3224" s="132"/>
      <c r="HWS3224" s="132"/>
      <c r="HWT3224" s="132"/>
      <c r="HWU3224" s="132"/>
      <c r="HWV3224" s="132"/>
      <c r="HWW3224" s="132"/>
      <c r="HWX3224" s="132"/>
      <c r="HWY3224" s="132"/>
      <c r="HWZ3224" s="132"/>
      <c r="HXA3224" s="132"/>
      <c r="HXB3224" s="132"/>
      <c r="HXC3224" s="132"/>
      <c r="HXD3224" s="132"/>
      <c r="HXE3224" s="132"/>
      <c r="HXF3224" s="132"/>
      <c r="HXG3224" s="132"/>
      <c r="HXH3224" s="132"/>
      <c r="HXI3224" s="132"/>
      <c r="HXJ3224" s="132"/>
      <c r="HXK3224" s="132"/>
      <c r="HXL3224" s="132"/>
      <c r="HXM3224" s="132"/>
      <c r="HXN3224" s="132"/>
      <c r="HXO3224" s="132"/>
      <c r="HXP3224" s="132"/>
      <c r="HXQ3224" s="132"/>
      <c r="HXR3224" s="132"/>
      <c r="HXS3224" s="132"/>
      <c r="HXT3224" s="132"/>
      <c r="HXU3224" s="132"/>
      <c r="HXV3224" s="132"/>
      <c r="HXW3224" s="132"/>
      <c r="HXX3224" s="132"/>
      <c r="HXY3224" s="132"/>
      <c r="HXZ3224" s="132"/>
      <c r="HYA3224" s="132"/>
      <c r="HYB3224" s="132"/>
      <c r="HYC3224" s="132"/>
      <c r="HYD3224" s="132"/>
      <c r="HYE3224" s="132"/>
      <c r="HYF3224" s="132"/>
      <c r="HYG3224" s="132"/>
      <c r="HYH3224" s="132"/>
      <c r="HYI3224" s="132"/>
      <c r="HYJ3224" s="132"/>
      <c r="HYK3224" s="132"/>
      <c r="HYL3224" s="132"/>
      <c r="HYM3224" s="132"/>
      <c r="HYN3224" s="132"/>
      <c r="HYO3224" s="132"/>
      <c r="HYP3224" s="132"/>
      <c r="HYQ3224" s="132"/>
      <c r="HYR3224" s="132"/>
      <c r="HYS3224" s="132"/>
      <c r="HYT3224" s="132"/>
      <c r="HYU3224" s="132"/>
      <c r="HYV3224" s="132"/>
      <c r="HYW3224" s="132"/>
      <c r="HYX3224" s="132"/>
      <c r="HYY3224" s="132"/>
      <c r="HYZ3224" s="132"/>
      <c r="HZA3224" s="132"/>
      <c r="HZB3224" s="132"/>
      <c r="HZC3224" s="132"/>
      <c r="HZD3224" s="132"/>
      <c r="HZE3224" s="132"/>
      <c r="HZF3224" s="132"/>
      <c r="HZG3224" s="132"/>
      <c r="HZH3224" s="132"/>
      <c r="HZI3224" s="132"/>
      <c r="HZJ3224" s="132"/>
      <c r="HZK3224" s="132"/>
      <c r="HZL3224" s="132"/>
      <c r="HZM3224" s="132"/>
      <c r="HZN3224" s="132"/>
      <c r="HZO3224" s="132"/>
      <c r="HZP3224" s="132"/>
      <c r="HZQ3224" s="132"/>
      <c r="HZR3224" s="132"/>
      <c r="HZS3224" s="132"/>
      <c r="HZT3224" s="132"/>
      <c r="HZU3224" s="132"/>
      <c r="HZV3224" s="132"/>
      <c r="HZW3224" s="132"/>
      <c r="HZX3224" s="132"/>
      <c r="HZY3224" s="132"/>
      <c r="HZZ3224" s="132"/>
      <c r="IAA3224" s="132"/>
      <c r="IAB3224" s="132"/>
      <c r="IAC3224" s="132"/>
      <c r="IAD3224" s="132"/>
      <c r="IAE3224" s="132"/>
      <c r="IAF3224" s="132"/>
      <c r="IAG3224" s="132"/>
      <c r="IAH3224" s="132"/>
      <c r="IAI3224" s="132"/>
      <c r="IAJ3224" s="132"/>
      <c r="IAK3224" s="132"/>
      <c r="IAL3224" s="132"/>
      <c r="IAM3224" s="132"/>
      <c r="IAN3224" s="132"/>
      <c r="IAO3224" s="132"/>
      <c r="IAP3224" s="132"/>
      <c r="IAQ3224" s="132"/>
      <c r="IAR3224" s="132"/>
      <c r="IAS3224" s="132"/>
      <c r="IAT3224" s="132"/>
      <c r="IAU3224" s="132"/>
      <c r="IAV3224" s="132"/>
      <c r="IAW3224" s="132"/>
      <c r="IAX3224" s="132"/>
      <c r="IAY3224" s="132"/>
      <c r="IAZ3224" s="132"/>
      <c r="IBA3224" s="132"/>
      <c r="IBB3224" s="132"/>
      <c r="IBC3224" s="132"/>
      <c r="IBD3224" s="132"/>
      <c r="IBE3224" s="132"/>
      <c r="IBF3224" s="132"/>
      <c r="IBG3224" s="132"/>
      <c r="IBH3224" s="132"/>
      <c r="IBI3224" s="132"/>
      <c r="IBJ3224" s="132"/>
      <c r="IBK3224" s="132"/>
      <c r="IBL3224" s="132"/>
      <c r="IBM3224" s="132"/>
      <c r="IBN3224" s="132"/>
      <c r="IBO3224" s="132"/>
      <c r="IBP3224" s="132"/>
      <c r="IBQ3224" s="132"/>
      <c r="IBR3224" s="132"/>
      <c r="IBS3224" s="132"/>
      <c r="IBT3224" s="132"/>
      <c r="IBU3224" s="132"/>
      <c r="IBV3224" s="132"/>
      <c r="IBW3224" s="132"/>
      <c r="IBX3224" s="132"/>
      <c r="IBY3224" s="132"/>
      <c r="IBZ3224" s="132"/>
      <c r="ICA3224" s="132"/>
      <c r="ICB3224" s="132"/>
      <c r="ICC3224" s="132"/>
      <c r="ICD3224" s="132"/>
      <c r="ICE3224" s="132"/>
      <c r="ICF3224" s="132"/>
      <c r="ICG3224" s="132"/>
      <c r="ICH3224" s="132"/>
      <c r="ICI3224" s="132"/>
      <c r="ICJ3224" s="132"/>
      <c r="ICK3224" s="132"/>
      <c r="ICL3224" s="132"/>
      <c r="ICM3224" s="132"/>
      <c r="ICN3224" s="132"/>
      <c r="ICO3224" s="132"/>
      <c r="ICP3224" s="132"/>
      <c r="ICQ3224" s="132"/>
      <c r="ICR3224" s="132"/>
      <c r="ICS3224" s="132"/>
      <c r="ICT3224" s="132"/>
      <c r="ICU3224" s="132"/>
      <c r="ICV3224" s="132"/>
      <c r="ICW3224" s="132"/>
      <c r="ICX3224" s="132"/>
      <c r="ICY3224" s="132"/>
      <c r="ICZ3224" s="132"/>
      <c r="IDA3224" s="132"/>
      <c r="IDB3224" s="132"/>
      <c r="IDC3224" s="132"/>
      <c r="IDD3224" s="132"/>
      <c r="IDE3224" s="132"/>
      <c r="IDF3224" s="132"/>
      <c r="IDG3224" s="132"/>
      <c r="IDH3224" s="132"/>
      <c r="IDI3224" s="132"/>
      <c r="IDJ3224" s="132"/>
      <c r="IDK3224" s="132"/>
      <c r="IDL3224" s="132"/>
      <c r="IDM3224" s="132"/>
      <c r="IDN3224" s="132"/>
      <c r="IDO3224" s="132"/>
      <c r="IDP3224" s="132"/>
      <c r="IDQ3224" s="132"/>
      <c r="IDR3224" s="132"/>
      <c r="IDS3224" s="132"/>
      <c r="IDT3224" s="132"/>
      <c r="IDU3224" s="132"/>
      <c r="IDV3224" s="132"/>
      <c r="IDW3224" s="132"/>
      <c r="IDX3224" s="132"/>
      <c r="IDY3224" s="132"/>
      <c r="IDZ3224" s="132"/>
      <c r="IEA3224" s="132"/>
      <c r="IEB3224" s="132"/>
      <c r="IEC3224" s="132"/>
      <c r="IED3224" s="132"/>
      <c r="IEE3224" s="132"/>
      <c r="IEF3224" s="132"/>
      <c r="IEG3224" s="132"/>
      <c r="IEH3224" s="132"/>
      <c r="IEI3224" s="132"/>
      <c r="IEJ3224" s="132"/>
      <c r="IEK3224" s="132"/>
      <c r="IEL3224" s="132"/>
      <c r="IEM3224" s="132"/>
      <c r="IEN3224" s="132"/>
      <c r="IEO3224" s="132"/>
      <c r="IEP3224" s="132"/>
      <c r="IEQ3224" s="132"/>
      <c r="IER3224" s="132"/>
      <c r="IES3224" s="132"/>
      <c r="IET3224" s="132"/>
      <c r="IEU3224" s="132"/>
      <c r="IEV3224" s="132"/>
      <c r="IEW3224" s="132"/>
      <c r="IEX3224" s="132"/>
      <c r="IEY3224" s="132"/>
      <c r="IEZ3224" s="132"/>
      <c r="IFA3224" s="132"/>
      <c r="IFB3224" s="132"/>
      <c r="IFC3224" s="132"/>
      <c r="IFD3224" s="132"/>
      <c r="IFE3224" s="132"/>
      <c r="IFF3224" s="132"/>
      <c r="IFG3224" s="132"/>
      <c r="IFH3224" s="132"/>
      <c r="IFI3224" s="132"/>
      <c r="IFJ3224" s="132"/>
      <c r="IFK3224" s="132"/>
      <c r="IFL3224" s="132"/>
      <c r="IFM3224" s="132"/>
      <c r="IFN3224" s="132"/>
      <c r="IFO3224" s="132"/>
      <c r="IFP3224" s="132"/>
      <c r="IFQ3224" s="132"/>
      <c r="IFR3224" s="132"/>
      <c r="IFS3224" s="132"/>
      <c r="IFT3224" s="132"/>
      <c r="IFU3224" s="132"/>
      <c r="IFV3224" s="132"/>
      <c r="IFW3224" s="132"/>
      <c r="IFX3224" s="132"/>
      <c r="IFY3224" s="132"/>
      <c r="IFZ3224" s="132"/>
      <c r="IGA3224" s="132"/>
      <c r="IGB3224" s="132"/>
      <c r="IGC3224" s="132"/>
      <c r="IGD3224" s="132"/>
      <c r="IGE3224" s="132"/>
      <c r="IGF3224" s="132"/>
      <c r="IGG3224" s="132"/>
      <c r="IGH3224" s="132"/>
      <c r="IGI3224" s="132"/>
      <c r="IGJ3224" s="132"/>
      <c r="IGK3224" s="132"/>
      <c r="IGL3224" s="132"/>
      <c r="IGM3224" s="132"/>
      <c r="IGN3224" s="132"/>
      <c r="IGO3224" s="132"/>
      <c r="IGP3224" s="132"/>
      <c r="IGQ3224" s="132"/>
      <c r="IGR3224" s="132"/>
      <c r="IGS3224" s="132"/>
      <c r="IGT3224" s="132"/>
      <c r="IGU3224" s="132"/>
      <c r="IGV3224" s="132"/>
      <c r="IGW3224" s="132"/>
      <c r="IGX3224" s="132"/>
      <c r="IGY3224" s="132"/>
      <c r="IGZ3224" s="132"/>
      <c r="IHA3224" s="132"/>
      <c r="IHB3224" s="132"/>
      <c r="IHC3224" s="132"/>
      <c r="IHD3224" s="132"/>
      <c r="IHE3224" s="132"/>
      <c r="IHF3224" s="132"/>
      <c r="IHG3224" s="132"/>
      <c r="IHH3224" s="132"/>
      <c r="IHI3224" s="132"/>
      <c r="IHJ3224" s="132"/>
      <c r="IHK3224" s="132"/>
      <c r="IHL3224" s="132"/>
      <c r="IHM3224" s="132"/>
      <c r="IHN3224" s="132"/>
      <c r="IHO3224" s="132"/>
      <c r="IHP3224" s="132"/>
      <c r="IHQ3224" s="132"/>
      <c r="IHR3224" s="132"/>
      <c r="IHS3224" s="132"/>
      <c r="IHT3224" s="132"/>
      <c r="IHU3224" s="132"/>
      <c r="IHV3224" s="132"/>
      <c r="IHW3224" s="132"/>
      <c r="IHX3224" s="132"/>
      <c r="IHY3224" s="132"/>
      <c r="IHZ3224" s="132"/>
      <c r="IIA3224" s="132"/>
      <c r="IIB3224" s="132"/>
      <c r="IIC3224" s="132"/>
      <c r="IID3224" s="132"/>
      <c r="IIE3224" s="132"/>
      <c r="IIF3224" s="132"/>
      <c r="IIG3224" s="132"/>
      <c r="IIH3224" s="132"/>
      <c r="III3224" s="132"/>
      <c r="IIJ3224" s="132"/>
      <c r="IIK3224" s="132"/>
      <c r="IIL3224" s="132"/>
      <c r="IIM3224" s="132"/>
      <c r="IIN3224" s="132"/>
      <c r="IIO3224" s="132"/>
      <c r="IIP3224" s="132"/>
      <c r="IIQ3224" s="132"/>
      <c r="IIR3224" s="132"/>
      <c r="IIS3224" s="132"/>
      <c r="IIT3224" s="132"/>
      <c r="IIU3224" s="132"/>
      <c r="IIV3224" s="132"/>
      <c r="IIW3224" s="132"/>
      <c r="IIX3224" s="132"/>
      <c r="IIY3224" s="132"/>
      <c r="IIZ3224" s="132"/>
      <c r="IJA3224" s="132"/>
      <c r="IJB3224" s="132"/>
      <c r="IJC3224" s="132"/>
      <c r="IJD3224" s="132"/>
      <c r="IJE3224" s="132"/>
      <c r="IJF3224" s="132"/>
      <c r="IJG3224" s="132"/>
      <c r="IJH3224" s="132"/>
      <c r="IJI3224" s="132"/>
      <c r="IJJ3224" s="132"/>
      <c r="IJK3224" s="132"/>
      <c r="IJL3224" s="132"/>
      <c r="IJM3224" s="132"/>
      <c r="IJN3224" s="132"/>
      <c r="IJO3224" s="132"/>
      <c r="IJP3224" s="132"/>
      <c r="IJQ3224" s="132"/>
      <c r="IJR3224" s="132"/>
      <c r="IJS3224" s="132"/>
      <c r="IJT3224" s="132"/>
      <c r="IJU3224" s="132"/>
      <c r="IJV3224" s="132"/>
      <c r="IJW3224" s="132"/>
      <c r="IJX3224" s="132"/>
      <c r="IJY3224" s="132"/>
      <c r="IJZ3224" s="132"/>
      <c r="IKA3224" s="132"/>
      <c r="IKB3224" s="132"/>
      <c r="IKC3224" s="132"/>
      <c r="IKD3224" s="132"/>
      <c r="IKE3224" s="132"/>
      <c r="IKF3224" s="132"/>
      <c r="IKG3224" s="132"/>
      <c r="IKH3224" s="132"/>
      <c r="IKI3224" s="132"/>
      <c r="IKJ3224" s="132"/>
      <c r="IKK3224" s="132"/>
      <c r="IKL3224" s="132"/>
      <c r="IKM3224" s="132"/>
      <c r="IKN3224" s="132"/>
      <c r="IKO3224" s="132"/>
      <c r="IKP3224" s="132"/>
      <c r="IKQ3224" s="132"/>
      <c r="IKR3224" s="132"/>
      <c r="IKS3224" s="132"/>
      <c r="IKT3224" s="132"/>
      <c r="IKU3224" s="132"/>
      <c r="IKV3224" s="132"/>
      <c r="IKW3224" s="132"/>
      <c r="IKX3224" s="132"/>
      <c r="IKY3224" s="132"/>
      <c r="IKZ3224" s="132"/>
      <c r="ILA3224" s="132"/>
      <c r="ILB3224" s="132"/>
      <c r="ILC3224" s="132"/>
      <c r="ILD3224" s="132"/>
      <c r="ILE3224" s="132"/>
      <c r="ILF3224" s="132"/>
      <c r="ILG3224" s="132"/>
      <c r="ILH3224" s="132"/>
      <c r="ILI3224" s="132"/>
      <c r="ILJ3224" s="132"/>
      <c r="ILK3224" s="132"/>
      <c r="ILL3224" s="132"/>
      <c r="ILM3224" s="132"/>
      <c r="ILN3224" s="132"/>
      <c r="ILO3224" s="132"/>
      <c r="ILP3224" s="132"/>
      <c r="ILQ3224" s="132"/>
      <c r="ILR3224" s="132"/>
      <c r="ILS3224" s="132"/>
      <c r="ILT3224" s="132"/>
      <c r="ILU3224" s="132"/>
      <c r="ILV3224" s="132"/>
      <c r="ILW3224" s="132"/>
      <c r="ILX3224" s="132"/>
      <c r="ILY3224" s="132"/>
      <c r="ILZ3224" s="132"/>
      <c r="IMA3224" s="132"/>
      <c r="IMB3224" s="132"/>
      <c r="IMC3224" s="132"/>
      <c r="IMD3224" s="132"/>
      <c r="IME3224" s="132"/>
      <c r="IMF3224" s="132"/>
      <c r="IMG3224" s="132"/>
      <c r="IMH3224" s="132"/>
      <c r="IMI3224" s="132"/>
      <c r="IMJ3224" s="132"/>
      <c r="IMK3224" s="132"/>
      <c r="IML3224" s="132"/>
      <c r="IMM3224" s="132"/>
      <c r="IMN3224" s="132"/>
      <c r="IMO3224" s="132"/>
      <c r="IMP3224" s="132"/>
      <c r="IMQ3224" s="132"/>
      <c r="IMR3224" s="132"/>
      <c r="IMS3224" s="132"/>
      <c r="IMT3224" s="132"/>
      <c r="IMU3224" s="132"/>
      <c r="IMV3224" s="132"/>
      <c r="IMW3224" s="132"/>
      <c r="IMX3224" s="132"/>
      <c r="IMY3224" s="132"/>
      <c r="IMZ3224" s="132"/>
      <c r="INA3224" s="132"/>
      <c r="INB3224" s="132"/>
      <c r="INC3224" s="132"/>
      <c r="IND3224" s="132"/>
      <c r="INE3224" s="132"/>
      <c r="INF3224" s="132"/>
      <c r="ING3224" s="132"/>
      <c r="INH3224" s="132"/>
      <c r="INI3224" s="132"/>
      <c r="INJ3224" s="132"/>
      <c r="INK3224" s="132"/>
      <c r="INL3224" s="132"/>
      <c r="INM3224" s="132"/>
      <c r="INN3224" s="132"/>
      <c r="INO3224" s="132"/>
      <c r="INP3224" s="132"/>
      <c r="INQ3224" s="132"/>
      <c r="INR3224" s="132"/>
      <c r="INS3224" s="132"/>
      <c r="INT3224" s="132"/>
      <c r="INU3224" s="132"/>
      <c r="INV3224" s="132"/>
      <c r="INW3224" s="132"/>
      <c r="INX3224" s="132"/>
      <c r="INY3224" s="132"/>
      <c r="INZ3224" s="132"/>
      <c r="IOA3224" s="132"/>
      <c r="IOB3224" s="132"/>
      <c r="IOC3224" s="132"/>
      <c r="IOD3224" s="132"/>
      <c r="IOE3224" s="132"/>
      <c r="IOF3224" s="132"/>
      <c r="IOG3224" s="132"/>
      <c r="IOH3224" s="132"/>
      <c r="IOI3224" s="132"/>
      <c r="IOJ3224" s="132"/>
      <c r="IOK3224" s="132"/>
      <c r="IOL3224" s="132"/>
      <c r="IOM3224" s="132"/>
      <c r="ION3224" s="132"/>
      <c r="IOO3224" s="132"/>
      <c r="IOP3224" s="132"/>
      <c r="IOQ3224" s="132"/>
      <c r="IOR3224" s="132"/>
      <c r="IOS3224" s="132"/>
      <c r="IOT3224" s="132"/>
      <c r="IOU3224" s="132"/>
      <c r="IOV3224" s="132"/>
      <c r="IOW3224" s="132"/>
      <c r="IOX3224" s="132"/>
      <c r="IOY3224" s="132"/>
      <c r="IOZ3224" s="132"/>
      <c r="IPA3224" s="132"/>
      <c r="IPB3224" s="132"/>
      <c r="IPC3224" s="132"/>
      <c r="IPD3224" s="132"/>
      <c r="IPE3224" s="132"/>
      <c r="IPF3224" s="132"/>
      <c r="IPG3224" s="132"/>
      <c r="IPH3224" s="132"/>
      <c r="IPI3224" s="132"/>
      <c r="IPJ3224" s="132"/>
      <c r="IPK3224" s="132"/>
      <c r="IPL3224" s="132"/>
      <c r="IPM3224" s="132"/>
      <c r="IPN3224" s="132"/>
      <c r="IPO3224" s="132"/>
      <c r="IPP3224" s="132"/>
      <c r="IPQ3224" s="132"/>
      <c r="IPR3224" s="132"/>
      <c r="IPS3224" s="132"/>
      <c r="IPT3224" s="132"/>
      <c r="IPU3224" s="132"/>
      <c r="IPV3224" s="132"/>
      <c r="IPW3224" s="132"/>
      <c r="IPX3224" s="132"/>
      <c r="IPY3224" s="132"/>
      <c r="IPZ3224" s="132"/>
      <c r="IQA3224" s="132"/>
      <c r="IQB3224" s="132"/>
      <c r="IQC3224" s="132"/>
      <c r="IQD3224" s="132"/>
      <c r="IQE3224" s="132"/>
      <c r="IQF3224" s="132"/>
      <c r="IQG3224" s="132"/>
      <c r="IQH3224" s="132"/>
      <c r="IQI3224" s="132"/>
      <c r="IQJ3224" s="132"/>
      <c r="IQK3224" s="132"/>
      <c r="IQL3224" s="132"/>
      <c r="IQM3224" s="132"/>
      <c r="IQN3224" s="132"/>
      <c r="IQO3224" s="132"/>
      <c r="IQP3224" s="132"/>
      <c r="IQQ3224" s="132"/>
      <c r="IQR3224" s="132"/>
      <c r="IQS3224" s="132"/>
      <c r="IQT3224" s="132"/>
      <c r="IQU3224" s="132"/>
      <c r="IQV3224" s="132"/>
      <c r="IQW3224" s="132"/>
      <c r="IQX3224" s="132"/>
      <c r="IQY3224" s="132"/>
      <c r="IQZ3224" s="132"/>
      <c r="IRA3224" s="132"/>
      <c r="IRB3224" s="132"/>
      <c r="IRC3224" s="132"/>
      <c r="IRD3224" s="132"/>
      <c r="IRE3224" s="132"/>
      <c r="IRF3224" s="132"/>
      <c r="IRG3224" s="132"/>
      <c r="IRH3224" s="132"/>
      <c r="IRI3224" s="132"/>
      <c r="IRJ3224" s="132"/>
      <c r="IRK3224" s="132"/>
      <c r="IRL3224" s="132"/>
      <c r="IRM3224" s="132"/>
      <c r="IRN3224" s="132"/>
      <c r="IRO3224" s="132"/>
      <c r="IRP3224" s="132"/>
      <c r="IRQ3224" s="132"/>
      <c r="IRR3224" s="132"/>
      <c r="IRS3224" s="132"/>
      <c r="IRT3224" s="132"/>
      <c r="IRU3224" s="132"/>
      <c r="IRV3224" s="132"/>
      <c r="IRW3224" s="132"/>
      <c r="IRX3224" s="132"/>
      <c r="IRY3224" s="132"/>
      <c r="IRZ3224" s="132"/>
      <c r="ISA3224" s="132"/>
      <c r="ISB3224" s="132"/>
      <c r="ISC3224" s="132"/>
      <c r="ISD3224" s="132"/>
      <c r="ISE3224" s="132"/>
      <c r="ISF3224" s="132"/>
      <c r="ISG3224" s="132"/>
      <c r="ISH3224" s="132"/>
      <c r="ISI3224" s="132"/>
      <c r="ISJ3224" s="132"/>
      <c r="ISK3224" s="132"/>
      <c r="ISL3224" s="132"/>
      <c r="ISM3224" s="132"/>
      <c r="ISN3224" s="132"/>
      <c r="ISO3224" s="132"/>
      <c r="ISP3224" s="132"/>
      <c r="ISQ3224" s="132"/>
      <c r="ISR3224" s="132"/>
      <c r="ISS3224" s="132"/>
      <c r="IST3224" s="132"/>
      <c r="ISU3224" s="132"/>
      <c r="ISV3224" s="132"/>
      <c r="ISW3224" s="132"/>
      <c r="ISX3224" s="132"/>
      <c r="ISY3224" s="132"/>
      <c r="ISZ3224" s="132"/>
      <c r="ITA3224" s="132"/>
      <c r="ITB3224" s="132"/>
      <c r="ITC3224" s="132"/>
      <c r="ITD3224" s="132"/>
      <c r="ITE3224" s="132"/>
      <c r="ITF3224" s="132"/>
      <c r="ITG3224" s="132"/>
      <c r="ITH3224" s="132"/>
      <c r="ITI3224" s="132"/>
      <c r="ITJ3224" s="132"/>
      <c r="ITK3224" s="132"/>
      <c r="ITL3224" s="132"/>
      <c r="ITM3224" s="132"/>
      <c r="ITN3224" s="132"/>
      <c r="ITO3224" s="132"/>
      <c r="ITP3224" s="132"/>
      <c r="ITQ3224" s="132"/>
      <c r="ITR3224" s="132"/>
      <c r="ITS3224" s="132"/>
      <c r="ITT3224" s="132"/>
      <c r="ITU3224" s="132"/>
      <c r="ITV3224" s="132"/>
      <c r="ITW3224" s="132"/>
      <c r="ITX3224" s="132"/>
      <c r="ITY3224" s="132"/>
      <c r="ITZ3224" s="132"/>
      <c r="IUA3224" s="132"/>
      <c r="IUB3224" s="132"/>
      <c r="IUC3224" s="132"/>
      <c r="IUD3224" s="132"/>
      <c r="IUE3224" s="132"/>
      <c r="IUF3224" s="132"/>
      <c r="IUG3224" s="132"/>
      <c r="IUH3224" s="132"/>
      <c r="IUI3224" s="132"/>
      <c r="IUJ3224" s="132"/>
      <c r="IUK3224" s="132"/>
      <c r="IUL3224" s="132"/>
      <c r="IUM3224" s="132"/>
      <c r="IUN3224" s="132"/>
      <c r="IUO3224" s="132"/>
      <c r="IUP3224" s="132"/>
      <c r="IUQ3224" s="132"/>
      <c r="IUR3224" s="132"/>
      <c r="IUS3224" s="132"/>
      <c r="IUT3224" s="132"/>
      <c r="IUU3224" s="132"/>
      <c r="IUV3224" s="132"/>
      <c r="IUW3224" s="132"/>
      <c r="IUX3224" s="132"/>
      <c r="IUY3224" s="132"/>
      <c r="IUZ3224" s="132"/>
      <c r="IVA3224" s="132"/>
      <c r="IVB3224" s="132"/>
      <c r="IVC3224" s="132"/>
      <c r="IVD3224" s="132"/>
      <c r="IVE3224" s="132"/>
      <c r="IVF3224" s="132"/>
      <c r="IVG3224" s="132"/>
      <c r="IVH3224" s="132"/>
      <c r="IVI3224" s="132"/>
      <c r="IVJ3224" s="132"/>
      <c r="IVK3224" s="132"/>
      <c r="IVL3224" s="132"/>
      <c r="IVM3224" s="132"/>
      <c r="IVN3224" s="132"/>
      <c r="IVO3224" s="132"/>
      <c r="IVP3224" s="132"/>
      <c r="IVQ3224" s="132"/>
      <c r="IVR3224" s="132"/>
      <c r="IVS3224" s="132"/>
      <c r="IVT3224" s="132"/>
      <c r="IVU3224" s="132"/>
      <c r="IVV3224" s="132"/>
      <c r="IVW3224" s="132"/>
      <c r="IVX3224" s="132"/>
      <c r="IVY3224" s="132"/>
      <c r="IVZ3224" s="132"/>
      <c r="IWA3224" s="132"/>
      <c r="IWB3224" s="132"/>
      <c r="IWC3224" s="132"/>
      <c r="IWD3224" s="132"/>
      <c r="IWE3224" s="132"/>
      <c r="IWF3224" s="132"/>
      <c r="IWG3224" s="132"/>
      <c r="IWH3224" s="132"/>
      <c r="IWI3224" s="132"/>
      <c r="IWJ3224" s="132"/>
      <c r="IWK3224" s="132"/>
      <c r="IWL3224" s="132"/>
      <c r="IWM3224" s="132"/>
      <c r="IWN3224" s="132"/>
      <c r="IWO3224" s="132"/>
      <c r="IWP3224" s="132"/>
      <c r="IWQ3224" s="132"/>
      <c r="IWR3224" s="132"/>
      <c r="IWS3224" s="132"/>
      <c r="IWT3224" s="132"/>
      <c r="IWU3224" s="132"/>
      <c r="IWV3224" s="132"/>
      <c r="IWW3224" s="132"/>
      <c r="IWX3224" s="132"/>
      <c r="IWY3224" s="132"/>
      <c r="IWZ3224" s="132"/>
      <c r="IXA3224" s="132"/>
      <c r="IXB3224" s="132"/>
      <c r="IXC3224" s="132"/>
      <c r="IXD3224" s="132"/>
      <c r="IXE3224" s="132"/>
      <c r="IXF3224" s="132"/>
      <c r="IXG3224" s="132"/>
      <c r="IXH3224" s="132"/>
      <c r="IXI3224" s="132"/>
      <c r="IXJ3224" s="132"/>
      <c r="IXK3224" s="132"/>
      <c r="IXL3224" s="132"/>
      <c r="IXM3224" s="132"/>
      <c r="IXN3224" s="132"/>
      <c r="IXO3224" s="132"/>
      <c r="IXP3224" s="132"/>
      <c r="IXQ3224" s="132"/>
      <c r="IXR3224" s="132"/>
      <c r="IXS3224" s="132"/>
      <c r="IXT3224" s="132"/>
      <c r="IXU3224" s="132"/>
      <c r="IXV3224" s="132"/>
      <c r="IXW3224" s="132"/>
      <c r="IXX3224" s="132"/>
      <c r="IXY3224" s="132"/>
      <c r="IXZ3224" s="132"/>
      <c r="IYA3224" s="132"/>
      <c r="IYB3224" s="132"/>
      <c r="IYC3224" s="132"/>
      <c r="IYD3224" s="132"/>
      <c r="IYE3224" s="132"/>
      <c r="IYF3224" s="132"/>
      <c r="IYG3224" s="132"/>
      <c r="IYH3224" s="132"/>
      <c r="IYI3224" s="132"/>
      <c r="IYJ3224" s="132"/>
      <c r="IYK3224" s="132"/>
      <c r="IYL3224" s="132"/>
      <c r="IYM3224" s="132"/>
      <c r="IYN3224" s="132"/>
      <c r="IYO3224" s="132"/>
      <c r="IYP3224" s="132"/>
      <c r="IYQ3224" s="132"/>
      <c r="IYR3224" s="132"/>
      <c r="IYS3224" s="132"/>
      <c r="IYT3224" s="132"/>
      <c r="IYU3224" s="132"/>
      <c r="IYV3224" s="132"/>
      <c r="IYW3224" s="132"/>
      <c r="IYX3224" s="132"/>
      <c r="IYY3224" s="132"/>
      <c r="IYZ3224" s="132"/>
      <c r="IZA3224" s="132"/>
      <c r="IZB3224" s="132"/>
      <c r="IZC3224" s="132"/>
      <c r="IZD3224" s="132"/>
      <c r="IZE3224" s="132"/>
      <c r="IZF3224" s="132"/>
      <c r="IZG3224" s="132"/>
      <c r="IZH3224" s="132"/>
      <c r="IZI3224" s="132"/>
      <c r="IZJ3224" s="132"/>
      <c r="IZK3224" s="132"/>
      <c r="IZL3224" s="132"/>
      <c r="IZM3224" s="132"/>
      <c r="IZN3224" s="132"/>
      <c r="IZO3224" s="132"/>
      <c r="IZP3224" s="132"/>
      <c r="IZQ3224" s="132"/>
      <c r="IZR3224" s="132"/>
      <c r="IZS3224" s="132"/>
      <c r="IZT3224" s="132"/>
      <c r="IZU3224" s="132"/>
      <c r="IZV3224" s="132"/>
      <c r="IZW3224" s="132"/>
      <c r="IZX3224" s="132"/>
      <c r="IZY3224" s="132"/>
      <c r="IZZ3224" s="132"/>
      <c r="JAA3224" s="132"/>
      <c r="JAB3224" s="132"/>
      <c r="JAC3224" s="132"/>
      <c r="JAD3224" s="132"/>
      <c r="JAE3224" s="132"/>
      <c r="JAF3224" s="132"/>
      <c r="JAG3224" s="132"/>
      <c r="JAH3224" s="132"/>
      <c r="JAI3224" s="132"/>
      <c r="JAJ3224" s="132"/>
      <c r="JAK3224" s="132"/>
      <c r="JAL3224" s="132"/>
      <c r="JAM3224" s="132"/>
      <c r="JAN3224" s="132"/>
      <c r="JAO3224" s="132"/>
      <c r="JAP3224" s="132"/>
      <c r="JAQ3224" s="132"/>
      <c r="JAR3224" s="132"/>
      <c r="JAS3224" s="132"/>
      <c r="JAT3224" s="132"/>
      <c r="JAU3224" s="132"/>
      <c r="JAV3224" s="132"/>
      <c r="JAW3224" s="132"/>
      <c r="JAX3224" s="132"/>
      <c r="JAY3224" s="132"/>
      <c r="JAZ3224" s="132"/>
      <c r="JBA3224" s="132"/>
      <c r="JBB3224" s="132"/>
      <c r="JBC3224" s="132"/>
      <c r="JBD3224" s="132"/>
      <c r="JBE3224" s="132"/>
      <c r="JBF3224" s="132"/>
      <c r="JBG3224" s="132"/>
      <c r="JBH3224" s="132"/>
      <c r="JBI3224" s="132"/>
      <c r="JBJ3224" s="132"/>
      <c r="JBK3224" s="132"/>
      <c r="JBL3224" s="132"/>
      <c r="JBM3224" s="132"/>
      <c r="JBN3224" s="132"/>
      <c r="JBO3224" s="132"/>
      <c r="JBP3224" s="132"/>
      <c r="JBQ3224" s="132"/>
      <c r="JBR3224" s="132"/>
      <c r="JBS3224" s="132"/>
      <c r="JBT3224" s="132"/>
      <c r="JBU3224" s="132"/>
      <c r="JBV3224" s="132"/>
      <c r="JBW3224" s="132"/>
      <c r="JBX3224" s="132"/>
      <c r="JBY3224" s="132"/>
      <c r="JBZ3224" s="132"/>
      <c r="JCA3224" s="132"/>
      <c r="JCB3224" s="132"/>
      <c r="JCC3224" s="132"/>
      <c r="JCD3224" s="132"/>
      <c r="JCE3224" s="132"/>
      <c r="JCF3224" s="132"/>
      <c r="JCG3224" s="132"/>
      <c r="JCH3224" s="132"/>
      <c r="JCI3224" s="132"/>
      <c r="JCJ3224" s="132"/>
      <c r="JCK3224" s="132"/>
      <c r="JCL3224" s="132"/>
      <c r="JCM3224" s="132"/>
      <c r="JCN3224" s="132"/>
      <c r="JCO3224" s="132"/>
      <c r="JCP3224" s="132"/>
      <c r="JCQ3224" s="132"/>
      <c r="JCR3224" s="132"/>
      <c r="JCS3224" s="132"/>
      <c r="JCT3224" s="132"/>
      <c r="JCU3224" s="132"/>
      <c r="JCV3224" s="132"/>
      <c r="JCW3224" s="132"/>
      <c r="JCX3224" s="132"/>
      <c r="JCY3224" s="132"/>
      <c r="JCZ3224" s="132"/>
      <c r="JDA3224" s="132"/>
      <c r="JDB3224" s="132"/>
      <c r="JDC3224" s="132"/>
      <c r="JDD3224" s="132"/>
      <c r="JDE3224" s="132"/>
      <c r="JDF3224" s="132"/>
      <c r="JDG3224" s="132"/>
      <c r="JDH3224" s="132"/>
      <c r="JDI3224" s="132"/>
      <c r="JDJ3224" s="132"/>
      <c r="JDK3224" s="132"/>
      <c r="JDL3224" s="132"/>
      <c r="JDM3224" s="132"/>
      <c r="JDN3224" s="132"/>
      <c r="JDO3224" s="132"/>
      <c r="JDP3224" s="132"/>
      <c r="JDQ3224" s="132"/>
      <c r="JDR3224" s="132"/>
      <c r="JDS3224" s="132"/>
      <c r="JDT3224" s="132"/>
      <c r="JDU3224" s="132"/>
      <c r="JDV3224" s="132"/>
      <c r="JDW3224" s="132"/>
      <c r="JDX3224" s="132"/>
      <c r="JDY3224" s="132"/>
      <c r="JDZ3224" s="132"/>
      <c r="JEA3224" s="132"/>
      <c r="JEB3224" s="132"/>
      <c r="JEC3224" s="132"/>
      <c r="JED3224" s="132"/>
      <c r="JEE3224" s="132"/>
      <c r="JEF3224" s="132"/>
      <c r="JEG3224" s="132"/>
      <c r="JEH3224" s="132"/>
      <c r="JEI3224" s="132"/>
      <c r="JEJ3224" s="132"/>
      <c r="JEK3224" s="132"/>
      <c r="JEL3224" s="132"/>
      <c r="JEM3224" s="132"/>
      <c r="JEN3224" s="132"/>
      <c r="JEO3224" s="132"/>
      <c r="JEP3224" s="132"/>
      <c r="JEQ3224" s="132"/>
      <c r="JER3224" s="132"/>
      <c r="JES3224" s="132"/>
      <c r="JET3224" s="132"/>
      <c r="JEU3224" s="132"/>
      <c r="JEV3224" s="132"/>
      <c r="JEW3224" s="132"/>
      <c r="JEX3224" s="132"/>
      <c r="JEY3224" s="132"/>
      <c r="JEZ3224" s="132"/>
      <c r="JFA3224" s="132"/>
      <c r="JFB3224" s="132"/>
      <c r="JFC3224" s="132"/>
      <c r="JFD3224" s="132"/>
      <c r="JFE3224" s="132"/>
      <c r="JFF3224" s="132"/>
      <c r="JFG3224" s="132"/>
      <c r="JFH3224" s="132"/>
      <c r="JFI3224" s="132"/>
      <c r="JFJ3224" s="132"/>
      <c r="JFK3224" s="132"/>
      <c r="JFL3224" s="132"/>
      <c r="JFM3224" s="132"/>
      <c r="JFN3224" s="132"/>
      <c r="JFO3224" s="132"/>
      <c r="JFP3224" s="132"/>
      <c r="JFQ3224" s="132"/>
      <c r="JFR3224" s="132"/>
      <c r="JFS3224" s="132"/>
      <c r="JFT3224" s="132"/>
      <c r="JFU3224" s="132"/>
      <c r="JFV3224" s="132"/>
      <c r="JFW3224" s="132"/>
      <c r="JFX3224" s="132"/>
      <c r="JFY3224" s="132"/>
      <c r="JFZ3224" s="132"/>
      <c r="JGA3224" s="132"/>
      <c r="JGB3224" s="132"/>
      <c r="JGC3224" s="132"/>
      <c r="JGD3224" s="132"/>
      <c r="JGE3224" s="132"/>
      <c r="JGF3224" s="132"/>
      <c r="JGG3224" s="132"/>
      <c r="JGH3224" s="132"/>
      <c r="JGI3224" s="132"/>
      <c r="JGJ3224" s="132"/>
      <c r="JGK3224" s="132"/>
      <c r="JGL3224" s="132"/>
      <c r="JGM3224" s="132"/>
      <c r="JGN3224" s="132"/>
      <c r="JGO3224" s="132"/>
      <c r="JGP3224" s="132"/>
      <c r="JGQ3224" s="132"/>
      <c r="JGR3224" s="132"/>
      <c r="JGS3224" s="132"/>
      <c r="JGT3224" s="132"/>
      <c r="JGU3224" s="132"/>
      <c r="JGV3224" s="132"/>
      <c r="JGW3224" s="132"/>
      <c r="JGX3224" s="132"/>
      <c r="JGY3224" s="132"/>
      <c r="JGZ3224" s="132"/>
      <c r="JHA3224" s="132"/>
      <c r="JHB3224" s="132"/>
      <c r="JHC3224" s="132"/>
      <c r="JHD3224" s="132"/>
      <c r="JHE3224" s="132"/>
      <c r="JHF3224" s="132"/>
      <c r="JHG3224" s="132"/>
      <c r="JHH3224" s="132"/>
      <c r="JHI3224" s="132"/>
      <c r="JHJ3224" s="132"/>
      <c r="JHK3224" s="132"/>
      <c r="JHL3224" s="132"/>
      <c r="JHM3224" s="132"/>
      <c r="JHN3224" s="132"/>
      <c r="JHO3224" s="132"/>
      <c r="JHP3224" s="132"/>
      <c r="JHQ3224" s="132"/>
      <c r="JHR3224" s="132"/>
      <c r="JHS3224" s="132"/>
      <c r="JHT3224" s="132"/>
      <c r="JHU3224" s="132"/>
      <c r="JHV3224" s="132"/>
      <c r="JHW3224" s="132"/>
      <c r="JHX3224" s="132"/>
      <c r="JHY3224" s="132"/>
      <c r="JHZ3224" s="132"/>
      <c r="JIA3224" s="132"/>
      <c r="JIB3224" s="132"/>
      <c r="JIC3224" s="132"/>
      <c r="JID3224" s="132"/>
      <c r="JIE3224" s="132"/>
      <c r="JIF3224" s="132"/>
      <c r="JIG3224" s="132"/>
      <c r="JIH3224" s="132"/>
      <c r="JII3224" s="132"/>
      <c r="JIJ3224" s="132"/>
      <c r="JIK3224" s="132"/>
      <c r="JIL3224" s="132"/>
      <c r="JIM3224" s="132"/>
      <c r="JIN3224" s="132"/>
      <c r="JIO3224" s="132"/>
      <c r="JIP3224" s="132"/>
      <c r="JIQ3224" s="132"/>
      <c r="JIR3224" s="132"/>
      <c r="JIS3224" s="132"/>
      <c r="JIT3224" s="132"/>
      <c r="JIU3224" s="132"/>
      <c r="JIV3224" s="132"/>
      <c r="JIW3224" s="132"/>
      <c r="JIX3224" s="132"/>
      <c r="JIY3224" s="132"/>
      <c r="JIZ3224" s="132"/>
      <c r="JJA3224" s="132"/>
      <c r="JJB3224" s="132"/>
      <c r="JJC3224" s="132"/>
      <c r="JJD3224" s="132"/>
      <c r="JJE3224" s="132"/>
      <c r="JJF3224" s="132"/>
      <c r="JJG3224" s="132"/>
      <c r="JJH3224" s="132"/>
      <c r="JJI3224" s="132"/>
      <c r="JJJ3224" s="132"/>
      <c r="JJK3224" s="132"/>
      <c r="JJL3224" s="132"/>
      <c r="JJM3224" s="132"/>
      <c r="JJN3224" s="132"/>
      <c r="JJO3224" s="132"/>
      <c r="JJP3224" s="132"/>
      <c r="JJQ3224" s="132"/>
      <c r="JJR3224" s="132"/>
      <c r="JJS3224" s="132"/>
      <c r="JJT3224" s="132"/>
      <c r="JJU3224" s="132"/>
      <c r="JJV3224" s="132"/>
      <c r="JJW3224" s="132"/>
      <c r="JJX3224" s="132"/>
      <c r="JJY3224" s="132"/>
      <c r="JJZ3224" s="132"/>
      <c r="JKA3224" s="132"/>
      <c r="JKB3224" s="132"/>
      <c r="JKC3224" s="132"/>
      <c r="JKD3224" s="132"/>
      <c r="JKE3224" s="132"/>
      <c r="JKF3224" s="132"/>
      <c r="JKG3224" s="132"/>
      <c r="JKH3224" s="132"/>
      <c r="JKI3224" s="132"/>
      <c r="JKJ3224" s="132"/>
      <c r="JKK3224" s="132"/>
      <c r="JKL3224" s="132"/>
      <c r="JKM3224" s="132"/>
      <c r="JKN3224" s="132"/>
      <c r="JKO3224" s="132"/>
      <c r="JKP3224" s="132"/>
      <c r="JKQ3224" s="132"/>
      <c r="JKR3224" s="132"/>
      <c r="JKS3224" s="132"/>
      <c r="JKT3224" s="132"/>
      <c r="JKU3224" s="132"/>
      <c r="JKV3224" s="132"/>
      <c r="JKW3224" s="132"/>
      <c r="JKX3224" s="132"/>
      <c r="JKY3224" s="132"/>
      <c r="JKZ3224" s="132"/>
      <c r="JLA3224" s="132"/>
      <c r="JLB3224" s="132"/>
      <c r="JLC3224" s="132"/>
      <c r="JLD3224" s="132"/>
      <c r="JLE3224" s="132"/>
      <c r="JLF3224" s="132"/>
      <c r="JLG3224" s="132"/>
      <c r="JLH3224" s="132"/>
      <c r="JLI3224" s="132"/>
      <c r="JLJ3224" s="132"/>
      <c r="JLK3224" s="132"/>
      <c r="JLL3224" s="132"/>
      <c r="JLM3224" s="132"/>
      <c r="JLN3224" s="132"/>
      <c r="JLO3224" s="132"/>
      <c r="JLP3224" s="132"/>
      <c r="JLQ3224" s="132"/>
      <c r="JLR3224" s="132"/>
      <c r="JLS3224" s="132"/>
      <c r="JLT3224" s="132"/>
      <c r="JLU3224" s="132"/>
      <c r="JLV3224" s="132"/>
      <c r="JLW3224" s="132"/>
      <c r="JLX3224" s="132"/>
      <c r="JLY3224" s="132"/>
      <c r="JLZ3224" s="132"/>
      <c r="JMA3224" s="132"/>
      <c r="JMB3224" s="132"/>
      <c r="JMC3224" s="132"/>
      <c r="JMD3224" s="132"/>
      <c r="JME3224" s="132"/>
      <c r="JMF3224" s="132"/>
      <c r="JMG3224" s="132"/>
      <c r="JMH3224" s="132"/>
      <c r="JMI3224" s="132"/>
      <c r="JMJ3224" s="132"/>
      <c r="JMK3224" s="132"/>
      <c r="JML3224" s="132"/>
      <c r="JMM3224" s="132"/>
      <c r="JMN3224" s="132"/>
      <c r="JMO3224" s="132"/>
      <c r="JMP3224" s="132"/>
      <c r="JMQ3224" s="132"/>
      <c r="JMR3224" s="132"/>
      <c r="JMS3224" s="132"/>
      <c r="JMT3224" s="132"/>
      <c r="JMU3224" s="132"/>
      <c r="JMV3224" s="132"/>
      <c r="JMW3224" s="132"/>
      <c r="JMX3224" s="132"/>
      <c r="JMY3224" s="132"/>
      <c r="JMZ3224" s="132"/>
      <c r="JNA3224" s="132"/>
      <c r="JNB3224" s="132"/>
      <c r="JNC3224" s="132"/>
      <c r="JND3224" s="132"/>
      <c r="JNE3224" s="132"/>
      <c r="JNF3224" s="132"/>
      <c r="JNG3224" s="132"/>
      <c r="JNH3224" s="132"/>
      <c r="JNI3224" s="132"/>
      <c r="JNJ3224" s="132"/>
      <c r="JNK3224" s="132"/>
      <c r="JNL3224" s="132"/>
      <c r="JNM3224" s="132"/>
      <c r="JNN3224" s="132"/>
      <c r="JNO3224" s="132"/>
      <c r="JNP3224" s="132"/>
      <c r="JNQ3224" s="132"/>
      <c r="JNR3224" s="132"/>
      <c r="JNS3224" s="132"/>
      <c r="JNT3224" s="132"/>
      <c r="JNU3224" s="132"/>
      <c r="JNV3224" s="132"/>
      <c r="JNW3224" s="132"/>
      <c r="JNX3224" s="132"/>
      <c r="JNY3224" s="132"/>
      <c r="JNZ3224" s="132"/>
      <c r="JOA3224" s="132"/>
      <c r="JOB3224" s="132"/>
      <c r="JOC3224" s="132"/>
      <c r="JOD3224" s="132"/>
      <c r="JOE3224" s="132"/>
      <c r="JOF3224" s="132"/>
      <c r="JOG3224" s="132"/>
      <c r="JOH3224" s="132"/>
      <c r="JOI3224" s="132"/>
      <c r="JOJ3224" s="132"/>
      <c r="JOK3224" s="132"/>
      <c r="JOL3224" s="132"/>
      <c r="JOM3224" s="132"/>
      <c r="JON3224" s="132"/>
      <c r="JOO3224" s="132"/>
      <c r="JOP3224" s="132"/>
      <c r="JOQ3224" s="132"/>
      <c r="JOR3224" s="132"/>
      <c r="JOS3224" s="132"/>
      <c r="JOT3224" s="132"/>
      <c r="JOU3224" s="132"/>
      <c r="JOV3224" s="132"/>
      <c r="JOW3224" s="132"/>
      <c r="JOX3224" s="132"/>
      <c r="JOY3224" s="132"/>
      <c r="JOZ3224" s="132"/>
      <c r="JPA3224" s="132"/>
      <c r="JPB3224" s="132"/>
      <c r="JPC3224" s="132"/>
      <c r="JPD3224" s="132"/>
      <c r="JPE3224" s="132"/>
      <c r="JPF3224" s="132"/>
      <c r="JPG3224" s="132"/>
      <c r="JPH3224" s="132"/>
      <c r="JPI3224" s="132"/>
      <c r="JPJ3224" s="132"/>
      <c r="JPK3224" s="132"/>
      <c r="JPL3224" s="132"/>
      <c r="JPM3224" s="132"/>
      <c r="JPN3224" s="132"/>
      <c r="JPO3224" s="132"/>
      <c r="JPP3224" s="132"/>
      <c r="JPQ3224" s="132"/>
      <c r="JPR3224" s="132"/>
      <c r="JPS3224" s="132"/>
      <c r="JPT3224" s="132"/>
      <c r="JPU3224" s="132"/>
      <c r="JPV3224" s="132"/>
      <c r="JPW3224" s="132"/>
      <c r="JPX3224" s="132"/>
      <c r="JPY3224" s="132"/>
      <c r="JPZ3224" s="132"/>
      <c r="JQA3224" s="132"/>
      <c r="JQB3224" s="132"/>
      <c r="JQC3224" s="132"/>
      <c r="JQD3224" s="132"/>
      <c r="JQE3224" s="132"/>
      <c r="JQF3224" s="132"/>
      <c r="JQG3224" s="132"/>
      <c r="JQH3224" s="132"/>
      <c r="JQI3224" s="132"/>
      <c r="JQJ3224" s="132"/>
      <c r="JQK3224" s="132"/>
      <c r="JQL3224" s="132"/>
      <c r="JQM3224" s="132"/>
      <c r="JQN3224" s="132"/>
      <c r="JQO3224" s="132"/>
      <c r="JQP3224" s="132"/>
      <c r="JQQ3224" s="132"/>
      <c r="JQR3224" s="132"/>
      <c r="JQS3224" s="132"/>
      <c r="JQT3224" s="132"/>
      <c r="JQU3224" s="132"/>
      <c r="JQV3224" s="132"/>
      <c r="JQW3224" s="132"/>
      <c r="JQX3224" s="132"/>
      <c r="JQY3224" s="132"/>
      <c r="JQZ3224" s="132"/>
      <c r="JRA3224" s="132"/>
      <c r="JRB3224" s="132"/>
      <c r="JRC3224" s="132"/>
      <c r="JRD3224" s="132"/>
      <c r="JRE3224" s="132"/>
      <c r="JRF3224" s="132"/>
      <c r="JRG3224" s="132"/>
      <c r="JRH3224" s="132"/>
      <c r="JRI3224" s="132"/>
      <c r="JRJ3224" s="132"/>
      <c r="JRK3224" s="132"/>
      <c r="JRL3224" s="132"/>
      <c r="JRM3224" s="132"/>
      <c r="JRN3224" s="132"/>
      <c r="JRO3224" s="132"/>
      <c r="JRP3224" s="132"/>
      <c r="JRQ3224" s="132"/>
      <c r="JRR3224" s="132"/>
      <c r="JRS3224" s="132"/>
      <c r="JRT3224" s="132"/>
      <c r="JRU3224" s="132"/>
      <c r="JRV3224" s="132"/>
      <c r="JRW3224" s="132"/>
      <c r="JRX3224" s="132"/>
      <c r="JRY3224" s="132"/>
      <c r="JRZ3224" s="132"/>
      <c r="JSA3224" s="132"/>
      <c r="JSB3224" s="132"/>
      <c r="JSC3224" s="132"/>
      <c r="JSD3224" s="132"/>
      <c r="JSE3224" s="132"/>
      <c r="JSF3224" s="132"/>
      <c r="JSG3224" s="132"/>
      <c r="JSH3224" s="132"/>
      <c r="JSI3224" s="132"/>
      <c r="JSJ3224" s="132"/>
      <c r="JSK3224" s="132"/>
      <c r="JSL3224" s="132"/>
      <c r="JSM3224" s="132"/>
      <c r="JSN3224" s="132"/>
      <c r="JSO3224" s="132"/>
      <c r="JSP3224" s="132"/>
      <c r="JSQ3224" s="132"/>
      <c r="JSR3224" s="132"/>
      <c r="JSS3224" s="132"/>
      <c r="JST3224" s="132"/>
      <c r="JSU3224" s="132"/>
      <c r="JSV3224" s="132"/>
      <c r="JSW3224" s="132"/>
      <c r="JSX3224" s="132"/>
      <c r="JSY3224" s="132"/>
      <c r="JSZ3224" s="132"/>
      <c r="JTA3224" s="132"/>
      <c r="JTB3224" s="132"/>
      <c r="JTC3224" s="132"/>
      <c r="JTD3224" s="132"/>
      <c r="JTE3224" s="132"/>
      <c r="JTF3224" s="132"/>
      <c r="JTG3224" s="132"/>
      <c r="JTH3224" s="132"/>
      <c r="JTI3224" s="132"/>
      <c r="JTJ3224" s="132"/>
      <c r="JTK3224" s="132"/>
      <c r="JTL3224" s="132"/>
      <c r="JTM3224" s="132"/>
      <c r="JTN3224" s="132"/>
      <c r="JTO3224" s="132"/>
      <c r="JTP3224" s="132"/>
      <c r="JTQ3224" s="132"/>
      <c r="JTR3224" s="132"/>
      <c r="JTS3224" s="132"/>
      <c r="JTT3224" s="132"/>
      <c r="JTU3224" s="132"/>
      <c r="JTV3224" s="132"/>
      <c r="JTW3224" s="132"/>
      <c r="JTX3224" s="132"/>
      <c r="JTY3224" s="132"/>
      <c r="JTZ3224" s="132"/>
      <c r="JUA3224" s="132"/>
      <c r="JUB3224" s="132"/>
      <c r="JUC3224" s="132"/>
      <c r="JUD3224" s="132"/>
      <c r="JUE3224" s="132"/>
      <c r="JUF3224" s="132"/>
      <c r="JUG3224" s="132"/>
      <c r="JUH3224" s="132"/>
      <c r="JUI3224" s="132"/>
      <c r="JUJ3224" s="132"/>
      <c r="JUK3224" s="132"/>
      <c r="JUL3224" s="132"/>
      <c r="JUM3224" s="132"/>
      <c r="JUN3224" s="132"/>
      <c r="JUO3224" s="132"/>
      <c r="JUP3224" s="132"/>
      <c r="JUQ3224" s="132"/>
      <c r="JUR3224" s="132"/>
      <c r="JUS3224" s="132"/>
      <c r="JUT3224" s="132"/>
      <c r="JUU3224" s="132"/>
      <c r="JUV3224" s="132"/>
      <c r="JUW3224" s="132"/>
      <c r="JUX3224" s="132"/>
      <c r="JUY3224" s="132"/>
      <c r="JUZ3224" s="132"/>
      <c r="JVA3224" s="132"/>
      <c r="JVB3224" s="132"/>
      <c r="JVC3224" s="132"/>
      <c r="JVD3224" s="132"/>
      <c r="JVE3224" s="132"/>
      <c r="JVF3224" s="132"/>
      <c r="JVG3224" s="132"/>
      <c r="JVH3224" s="132"/>
      <c r="JVI3224" s="132"/>
      <c r="JVJ3224" s="132"/>
      <c r="JVK3224" s="132"/>
      <c r="JVL3224" s="132"/>
      <c r="JVM3224" s="132"/>
      <c r="JVN3224" s="132"/>
      <c r="JVO3224" s="132"/>
      <c r="JVP3224" s="132"/>
      <c r="JVQ3224" s="132"/>
      <c r="JVR3224" s="132"/>
      <c r="JVS3224" s="132"/>
      <c r="JVT3224" s="132"/>
      <c r="JVU3224" s="132"/>
      <c r="JVV3224" s="132"/>
      <c r="JVW3224" s="132"/>
      <c r="JVX3224" s="132"/>
      <c r="JVY3224" s="132"/>
      <c r="JVZ3224" s="132"/>
      <c r="JWA3224" s="132"/>
      <c r="JWB3224" s="132"/>
      <c r="JWC3224" s="132"/>
      <c r="JWD3224" s="132"/>
      <c r="JWE3224" s="132"/>
      <c r="JWF3224" s="132"/>
      <c r="JWG3224" s="132"/>
      <c r="JWH3224" s="132"/>
      <c r="JWI3224" s="132"/>
      <c r="JWJ3224" s="132"/>
      <c r="JWK3224" s="132"/>
      <c r="JWL3224" s="132"/>
      <c r="JWM3224" s="132"/>
      <c r="JWN3224" s="132"/>
      <c r="JWO3224" s="132"/>
      <c r="JWP3224" s="132"/>
      <c r="JWQ3224" s="132"/>
      <c r="JWR3224" s="132"/>
      <c r="JWS3224" s="132"/>
      <c r="JWT3224" s="132"/>
      <c r="JWU3224" s="132"/>
      <c r="JWV3224" s="132"/>
      <c r="JWW3224" s="132"/>
      <c r="JWX3224" s="132"/>
      <c r="JWY3224" s="132"/>
      <c r="JWZ3224" s="132"/>
      <c r="JXA3224" s="132"/>
      <c r="JXB3224" s="132"/>
      <c r="JXC3224" s="132"/>
      <c r="JXD3224" s="132"/>
      <c r="JXE3224" s="132"/>
      <c r="JXF3224" s="132"/>
      <c r="JXG3224" s="132"/>
      <c r="JXH3224" s="132"/>
      <c r="JXI3224" s="132"/>
      <c r="JXJ3224" s="132"/>
      <c r="JXK3224" s="132"/>
      <c r="JXL3224" s="132"/>
      <c r="JXM3224" s="132"/>
      <c r="JXN3224" s="132"/>
      <c r="JXO3224" s="132"/>
      <c r="JXP3224" s="132"/>
      <c r="JXQ3224" s="132"/>
      <c r="JXR3224" s="132"/>
      <c r="JXS3224" s="132"/>
      <c r="JXT3224" s="132"/>
      <c r="JXU3224" s="132"/>
      <c r="JXV3224" s="132"/>
      <c r="JXW3224" s="132"/>
      <c r="JXX3224" s="132"/>
      <c r="JXY3224" s="132"/>
      <c r="JXZ3224" s="132"/>
      <c r="JYA3224" s="132"/>
      <c r="JYB3224" s="132"/>
      <c r="JYC3224" s="132"/>
      <c r="JYD3224" s="132"/>
      <c r="JYE3224" s="132"/>
      <c r="JYF3224" s="132"/>
      <c r="JYG3224" s="132"/>
      <c r="JYH3224" s="132"/>
      <c r="JYI3224" s="132"/>
      <c r="JYJ3224" s="132"/>
      <c r="JYK3224" s="132"/>
      <c r="JYL3224" s="132"/>
      <c r="JYM3224" s="132"/>
      <c r="JYN3224" s="132"/>
      <c r="JYO3224" s="132"/>
      <c r="JYP3224" s="132"/>
      <c r="JYQ3224" s="132"/>
      <c r="JYR3224" s="132"/>
      <c r="JYS3224" s="132"/>
      <c r="JYT3224" s="132"/>
      <c r="JYU3224" s="132"/>
      <c r="JYV3224" s="132"/>
      <c r="JYW3224" s="132"/>
      <c r="JYX3224" s="132"/>
      <c r="JYY3224" s="132"/>
      <c r="JYZ3224" s="132"/>
      <c r="JZA3224" s="132"/>
      <c r="JZB3224" s="132"/>
      <c r="JZC3224" s="132"/>
      <c r="JZD3224" s="132"/>
      <c r="JZE3224" s="132"/>
      <c r="JZF3224" s="132"/>
      <c r="JZG3224" s="132"/>
      <c r="JZH3224" s="132"/>
      <c r="JZI3224" s="132"/>
      <c r="JZJ3224" s="132"/>
      <c r="JZK3224" s="132"/>
      <c r="JZL3224" s="132"/>
      <c r="JZM3224" s="132"/>
      <c r="JZN3224" s="132"/>
      <c r="JZO3224" s="132"/>
      <c r="JZP3224" s="132"/>
      <c r="JZQ3224" s="132"/>
      <c r="JZR3224" s="132"/>
      <c r="JZS3224" s="132"/>
      <c r="JZT3224" s="132"/>
      <c r="JZU3224" s="132"/>
      <c r="JZV3224" s="132"/>
      <c r="JZW3224" s="132"/>
      <c r="JZX3224" s="132"/>
      <c r="JZY3224" s="132"/>
      <c r="JZZ3224" s="132"/>
      <c r="KAA3224" s="132"/>
      <c r="KAB3224" s="132"/>
      <c r="KAC3224" s="132"/>
      <c r="KAD3224" s="132"/>
      <c r="KAE3224" s="132"/>
      <c r="KAF3224" s="132"/>
      <c r="KAG3224" s="132"/>
      <c r="KAH3224" s="132"/>
      <c r="KAI3224" s="132"/>
      <c r="KAJ3224" s="132"/>
      <c r="KAK3224" s="132"/>
      <c r="KAL3224" s="132"/>
      <c r="KAM3224" s="132"/>
      <c r="KAN3224" s="132"/>
      <c r="KAO3224" s="132"/>
      <c r="KAP3224" s="132"/>
      <c r="KAQ3224" s="132"/>
      <c r="KAR3224" s="132"/>
      <c r="KAS3224" s="132"/>
      <c r="KAT3224" s="132"/>
      <c r="KAU3224" s="132"/>
      <c r="KAV3224" s="132"/>
      <c r="KAW3224" s="132"/>
      <c r="KAX3224" s="132"/>
      <c r="KAY3224" s="132"/>
      <c r="KAZ3224" s="132"/>
      <c r="KBA3224" s="132"/>
      <c r="KBB3224" s="132"/>
      <c r="KBC3224" s="132"/>
      <c r="KBD3224" s="132"/>
      <c r="KBE3224" s="132"/>
      <c r="KBF3224" s="132"/>
      <c r="KBG3224" s="132"/>
      <c r="KBH3224" s="132"/>
      <c r="KBI3224" s="132"/>
      <c r="KBJ3224" s="132"/>
      <c r="KBK3224" s="132"/>
      <c r="KBL3224" s="132"/>
      <c r="KBM3224" s="132"/>
      <c r="KBN3224" s="132"/>
      <c r="KBO3224" s="132"/>
      <c r="KBP3224" s="132"/>
      <c r="KBQ3224" s="132"/>
      <c r="KBR3224" s="132"/>
      <c r="KBS3224" s="132"/>
      <c r="KBT3224" s="132"/>
      <c r="KBU3224" s="132"/>
      <c r="KBV3224" s="132"/>
      <c r="KBW3224" s="132"/>
      <c r="KBX3224" s="132"/>
      <c r="KBY3224" s="132"/>
      <c r="KBZ3224" s="132"/>
      <c r="KCA3224" s="132"/>
      <c r="KCB3224" s="132"/>
      <c r="KCC3224" s="132"/>
      <c r="KCD3224" s="132"/>
      <c r="KCE3224" s="132"/>
      <c r="KCF3224" s="132"/>
      <c r="KCG3224" s="132"/>
      <c r="KCH3224" s="132"/>
      <c r="KCI3224" s="132"/>
      <c r="KCJ3224" s="132"/>
      <c r="KCK3224" s="132"/>
      <c r="KCL3224" s="132"/>
      <c r="KCM3224" s="132"/>
      <c r="KCN3224" s="132"/>
      <c r="KCO3224" s="132"/>
      <c r="KCP3224" s="132"/>
      <c r="KCQ3224" s="132"/>
      <c r="KCR3224" s="132"/>
      <c r="KCS3224" s="132"/>
      <c r="KCT3224" s="132"/>
      <c r="KCU3224" s="132"/>
      <c r="KCV3224" s="132"/>
      <c r="KCW3224" s="132"/>
      <c r="KCX3224" s="132"/>
      <c r="KCY3224" s="132"/>
      <c r="KCZ3224" s="132"/>
      <c r="KDA3224" s="132"/>
      <c r="KDB3224" s="132"/>
      <c r="KDC3224" s="132"/>
      <c r="KDD3224" s="132"/>
      <c r="KDE3224" s="132"/>
      <c r="KDF3224" s="132"/>
      <c r="KDG3224" s="132"/>
      <c r="KDH3224" s="132"/>
      <c r="KDI3224" s="132"/>
      <c r="KDJ3224" s="132"/>
      <c r="KDK3224" s="132"/>
      <c r="KDL3224" s="132"/>
      <c r="KDM3224" s="132"/>
      <c r="KDN3224" s="132"/>
      <c r="KDO3224" s="132"/>
      <c r="KDP3224" s="132"/>
      <c r="KDQ3224" s="132"/>
      <c r="KDR3224" s="132"/>
      <c r="KDS3224" s="132"/>
      <c r="KDT3224" s="132"/>
      <c r="KDU3224" s="132"/>
      <c r="KDV3224" s="132"/>
      <c r="KDW3224" s="132"/>
      <c r="KDX3224" s="132"/>
      <c r="KDY3224" s="132"/>
      <c r="KDZ3224" s="132"/>
      <c r="KEA3224" s="132"/>
      <c r="KEB3224" s="132"/>
      <c r="KEC3224" s="132"/>
      <c r="KED3224" s="132"/>
      <c r="KEE3224" s="132"/>
      <c r="KEF3224" s="132"/>
      <c r="KEG3224" s="132"/>
      <c r="KEH3224" s="132"/>
      <c r="KEI3224" s="132"/>
      <c r="KEJ3224" s="132"/>
      <c r="KEK3224" s="132"/>
      <c r="KEL3224" s="132"/>
      <c r="KEM3224" s="132"/>
      <c r="KEN3224" s="132"/>
      <c r="KEO3224" s="132"/>
      <c r="KEP3224" s="132"/>
      <c r="KEQ3224" s="132"/>
      <c r="KER3224" s="132"/>
      <c r="KES3224" s="132"/>
      <c r="KET3224" s="132"/>
      <c r="KEU3224" s="132"/>
      <c r="KEV3224" s="132"/>
      <c r="KEW3224" s="132"/>
      <c r="KEX3224" s="132"/>
      <c r="KEY3224" s="132"/>
      <c r="KEZ3224" s="132"/>
      <c r="KFA3224" s="132"/>
      <c r="KFB3224" s="132"/>
      <c r="KFC3224" s="132"/>
      <c r="KFD3224" s="132"/>
      <c r="KFE3224" s="132"/>
      <c r="KFF3224" s="132"/>
      <c r="KFG3224" s="132"/>
      <c r="KFH3224" s="132"/>
      <c r="KFI3224" s="132"/>
      <c r="KFJ3224" s="132"/>
      <c r="KFK3224" s="132"/>
      <c r="KFL3224" s="132"/>
      <c r="KFM3224" s="132"/>
      <c r="KFN3224" s="132"/>
      <c r="KFO3224" s="132"/>
      <c r="KFP3224" s="132"/>
      <c r="KFQ3224" s="132"/>
      <c r="KFR3224" s="132"/>
      <c r="KFS3224" s="132"/>
      <c r="KFT3224" s="132"/>
      <c r="KFU3224" s="132"/>
      <c r="KFV3224" s="132"/>
      <c r="KFW3224" s="132"/>
      <c r="KFX3224" s="132"/>
      <c r="KFY3224" s="132"/>
      <c r="KFZ3224" s="132"/>
      <c r="KGA3224" s="132"/>
      <c r="KGB3224" s="132"/>
      <c r="KGC3224" s="132"/>
      <c r="KGD3224" s="132"/>
      <c r="KGE3224" s="132"/>
      <c r="KGF3224" s="132"/>
      <c r="KGG3224" s="132"/>
      <c r="KGH3224" s="132"/>
      <c r="KGI3224" s="132"/>
      <c r="KGJ3224" s="132"/>
      <c r="KGK3224" s="132"/>
      <c r="KGL3224" s="132"/>
      <c r="KGM3224" s="132"/>
      <c r="KGN3224" s="132"/>
      <c r="KGO3224" s="132"/>
      <c r="KGP3224" s="132"/>
      <c r="KGQ3224" s="132"/>
      <c r="KGR3224" s="132"/>
      <c r="KGS3224" s="132"/>
      <c r="KGT3224" s="132"/>
      <c r="KGU3224" s="132"/>
      <c r="KGV3224" s="132"/>
      <c r="KGW3224" s="132"/>
      <c r="KGX3224" s="132"/>
      <c r="KGY3224" s="132"/>
      <c r="KGZ3224" s="132"/>
      <c r="KHA3224" s="132"/>
      <c r="KHB3224" s="132"/>
      <c r="KHC3224" s="132"/>
      <c r="KHD3224" s="132"/>
      <c r="KHE3224" s="132"/>
      <c r="KHF3224" s="132"/>
      <c r="KHG3224" s="132"/>
      <c r="KHH3224" s="132"/>
      <c r="KHI3224" s="132"/>
      <c r="KHJ3224" s="132"/>
      <c r="KHK3224" s="132"/>
      <c r="KHL3224" s="132"/>
      <c r="KHM3224" s="132"/>
      <c r="KHN3224" s="132"/>
      <c r="KHO3224" s="132"/>
      <c r="KHP3224" s="132"/>
      <c r="KHQ3224" s="132"/>
      <c r="KHR3224" s="132"/>
      <c r="KHS3224" s="132"/>
      <c r="KHT3224" s="132"/>
      <c r="KHU3224" s="132"/>
      <c r="KHV3224" s="132"/>
      <c r="KHW3224" s="132"/>
      <c r="KHX3224" s="132"/>
      <c r="KHY3224" s="132"/>
      <c r="KHZ3224" s="132"/>
      <c r="KIA3224" s="132"/>
      <c r="KIB3224" s="132"/>
      <c r="KIC3224" s="132"/>
      <c r="KID3224" s="132"/>
      <c r="KIE3224" s="132"/>
      <c r="KIF3224" s="132"/>
      <c r="KIG3224" s="132"/>
      <c r="KIH3224" s="132"/>
      <c r="KII3224" s="132"/>
      <c r="KIJ3224" s="132"/>
      <c r="KIK3224" s="132"/>
      <c r="KIL3224" s="132"/>
      <c r="KIM3224" s="132"/>
      <c r="KIN3224" s="132"/>
      <c r="KIO3224" s="132"/>
      <c r="KIP3224" s="132"/>
      <c r="KIQ3224" s="132"/>
      <c r="KIR3224" s="132"/>
      <c r="KIS3224" s="132"/>
      <c r="KIT3224" s="132"/>
      <c r="KIU3224" s="132"/>
      <c r="KIV3224" s="132"/>
      <c r="KIW3224" s="132"/>
      <c r="KIX3224" s="132"/>
      <c r="KIY3224" s="132"/>
      <c r="KIZ3224" s="132"/>
      <c r="KJA3224" s="132"/>
      <c r="KJB3224" s="132"/>
      <c r="KJC3224" s="132"/>
      <c r="KJD3224" s="132"/>
      <c r="KJE3224" s="132"/>
      <c r="KJF3224" s="132"/>
      <c r="KJG3224" s="132"/>
      <c r="KJH3224" s="132"/>
      <c r="KJI3224" s="132"/>
      <c r="KJJ3224" s="132"/>
      <c r="KJK3224" s="132"/>
      <c r="KJL3224" s="132"/>
      <c r="KJM3224" s="132"/>
      <c r="KJN3224" s="132"/>
      <c r="KJO3224" s="132"/>
      <c r="KJP3224" s="132"/>
      <c r="KJQ3224" s="132"/>
      <c r="KJR3224" s="132"/>
      <c r="KJS3224" s="132"/>
      <c r="KJT3224" s="132"/>
      <c r="KJU3224" s="132"/>
      <c r="KJV3224" s="132"/>
      <c r="KJW3224" s="132"/>
      <c r="KJX3224" s="132"/>
      <c r="KJY3224" s="132"/>
      <c r="KJZ3224" s="132"/>
      <c r="KKA3224" s="132"/>
      <c r="KKB3224" s="132"/>
      <c r="KKC3224" s="132"/>
      <c r="KKD3224" s="132"/>
      <c r="KKE3224" s="132"/>
      <c r="KKF3224" s="132"/>
      <c r="KKG3224" s="132"/>
      <c r="KKH3224" s="132"/>
      <c r="KKI3224" s="132"/>
      <c r="KKJ3224" s="132"/>
      <c r="KKK3224" s="132"/>
      <c r="KKL3224" s="132"/>
      <c r="KKM3224" s="132"/>
      <c r="KKN3224" s="132"/>
      <c r="KKO3224" s="132"/>
      <c r="KKP3224" s="132"/>
      <c r="KKQ3224" s="132"/>
      <c r="KKR3224" s="132"/>
      <c r="KKS3224" s="132"/>
      <c r="KKT3224" s="132"/>
      <c r="KKU3224" s="132"/>
      <c r="KKV3224" s="132"/>
      <c r="KKW3224" s="132"/>
      <c r="KKX3224" s="132"/>
      <c r="KKY3224" s="132"/>
      <c r="KKZ3224" s="132"/>
      <c r="KLA3224" s="132"/>
      <c r="KLB3224" s="132"/>
      <c r="KLC3224" s="132"/>
      <c r="KLD3224" s="132"/>
      <c r="KLE3224" s="132"/>
      <c r="KLF3224" s="132"/>
      <c r="KLG3224" s="132"/>
      <c r="KLH3224" s="132"/>
      <c r="KLI3224" s="132"/>
      <c r="KLJ3224" s="132"/>
      <c r="KLK3224" s="132"/>
      <c r="KLL3224" s="132"/>
      <c r="KLM3224" s="132"/>
      <c r="KLN3224" s="132"/>
      <c r="KLO3224" s="132"/>
      <c r="KLP3224" s="132"/>
      <c r="KLQ3224" s="132"/>
      <c r="KLR3224" s="132"/>
      <c r="KLS3224" s="132"/>
      <c r="KLT3224" s="132"/>
      <c r="KLU3224" s="132"/>
      <c r="KLV3224" s="132"/>
      <c r="KLW3224" s="132"/>
      <c r="KLX3224" s="132"/>
      <c r="KLY3224" s="132"/>
      <c r="KLZ3224" s="132"/>
      <c r="KMA3224" s="132"/>
      <c r="KMB3224" s="132"/>
      <c r="KMC3224" s="132"/>
      <c r="KMD3224" s="132"/>
      <c r="KME3224" s="132"/>
      <c r="KMF3224" s="132"/>
      <c r="KMG3224" s="132"/>
      <c r="KMH3224" s="132"/>
      <c r="KMI3224" s="132"/>
      <c r="KMJ3224" s="132"/>
      <c r="KMK3224" s="132"/>
      <c r="KML3224" s="132"/>
      <c r="KMM3224" s="132"/>
      <c r="KMN3224" s="132"/>
      <c r="KMO3224" s="132"/>
      <c r="KMP3224" s="132"/>
      <c r="KMQ3224" s="132"/>
      <c r="KMR3224" s="132"/>
      <c r="KMS3224" s="132"/>
      <c r="KMT3224" s="132"/>
      <c r="KMU3224" s="132"/>
      <c r="KMV3224" s="132"/>
      <c r="KMW3224" s="132"/>
      <c r="KMX3224" s="132"/>
      <c r="KMY3224" s="132"/>
      <c r="KMZ3224" s="132"/>
      <c r="KNA3224" s="132"/>
      <c r="KNB3224" s="132"/>
      <c r="KNC3224" s="132"/>
      <c r="KND3224" s="132"/>
      <c r="KNE3224" s="132"/>
      <c r="KNF3224" s="132"/>
      <c r="KNG3224" s="132"/>
      <c r="KNH3224" s="132"/>
      <c r="KNI3224" s="132"/>
      <c r="KNJ3224" s="132"/>
      <c r="KNK3224" s="132"/>
      <c r="KNL3224" s="132"/>
      <c r="KNM3224" s="132"/>
      <c r="KNN3224" s="132"/>
      <c r="KNO3224" s="132"/>
      <c r="KNP3224" s="132"/>
      <c r="KNQ3224" s="132"/>
      <c r="KNR3224" s="132"/>
      <c r="KNS3224" s="132"/>
      <c r="KNT3224" s="132"/>
      <c r="KNU3224" s="132"/>
      <c r="KNV3224" s="132"/>
      <c r="KNW3224" s="132"/>
      <c r="KNX3224" s="132"/>
      <c r="KNY3224" s="132"/>
      <c r="KNZ3224" s="132"/>
      <c r="KOA3224" s="132"/>
      <c r="KOB3224" s="132"/>
      <c r="KOC3224" s="132"/>
      <c r="KOD3224" s="132"/>
      <c r="KOE3224" s="132"/>
      <c r="KOF3224" s="132"/>
      <c r="KOG3224" s="132"/>
      <c r="KOH3224" s="132"/>
      <c r="KOI3224" s="132"/>
      <c r="KOJ3224" s="132"/>
      <c r="KOK3224" s="132"/>
      <c r="KOL3224" s="132"/>
      <c r="KOM3224" s="132"/>
      <c r="KON3224" s="132"/>
      <c r="KOO3224" s="132"/>
      <c r="KOP3224" s="132"/>
      <c r="KOQ3224" s="132"/>
      <c r="KOR3224" s="132"/>
      <c r="KOS3224" s="132"/>
      <c r="KOT3224" s="132"/>
      <c r="KOU3224" s="132"/>
      <c r="KOV3224" s="132"/>
      <c r="KOW3224" s="132"/>
      <c r="KOX3224" s="132"/>
      <c r="KOY3224" s="132"/>
      <c r="KOZ3224" s="132"/>
      <c r="KPA3224" s="132"/>
      <c r="KPB3224" s="132"/>
      <c r="KPC3224" s="132"/>
      <c r="KPD3224" s="132"/>
      <c r="KPE3224" s="132"/>
      <c r="KPF3224" s="132"/>
      <c r="KPG3224" s="132"/>
      <c r="KPH3224" s="132"/>
      <c r="KPI3224" s="132"/>
      <c r="KPJ3224" s="132"/>
      <c r="KPK3224" s="132"/>
      <c r="KPL3224" s="132"/>
      <c r="KPM3224" s="132"/>
      <c r="KPN3224" s="132"/>
      <c r="KPO3224" s="132"/>
      <c r="KPP3224" s="132"/>
      <c r="KPQ3224" s="132"/>
      <c r="KPR3224" s="132"/>
      <c r="KPS3224" s="132"/>
      <c r="KPT3224" s="132"/>
      <c r="KPU3224" s="132"/>
      <c r="KPV3224" s="132"/>
      <c r="KPW3224" s="132"/>
      <c r="KPX3224" s="132"/>
      <c r="KPY3224" s="132"/>
      <c r="KPZ3224" s="132"/>
      <c r="KQA3224" s="132"/>
      <c r="KQB3224" s="132"/>
      <c r="KQC3224" s="132"/>
      <c r="KQD3224" s="132"/>
      <c r="KQE3224" s="132"/>
      <c r="KQF3224" s="132"/>
      <c r="KQG3224" s="132"/>
      <c r="KQH3224" s="132"/>
      <c r="KQI3224" s="132"/>
      <c r="KQJ3224" s="132"/>
      <c r="KQK3224" s="132"/>
      <c r="KQL3224" s="132"/>
      <c r="KQM3224" s="132"/>
      <c r="KQN3224" s="132"/>
      <c r="KQO3224" s="132"/>
      <c r="KQP3224" s="132"/>
      <c r="KQQ3224" s="132"/>
      <c r="KQR3224" s="132"/>
      <c r="KQS3224" s="132"/>
      <c r="KQT3224" s="132"/>
      <c r="KQU3224" s="132"/>
      <c r="KQV3224" s="132"/>
      <c r="KQW3224" s="132"/>
      <c r="KQX3224" s="132"/>
      <c r="KQY3224" s="132"/>
      <c r="KQZ3224" s="132"/>
      <c r="KRA3224" s="132"/>
      <c r="KRB3224" s="132"/>
      <c r="KRC3224" s="132"/>
      <c r="KRD3224" s="132"/>
      <c r="KRE3224" s="132"/>
      <c r="KRF3224" s="132"/>
      <c r="KRG3224" s="132"/>
      <c r="KRH3224" s="132"/>
      <c r="KRI3224" s="132"/>
      <c r="KRJ3224" s="132"/>
      <c r="KRK3224" s="132"/>
      <c r="KRL3224" s="132"/>
      <c r="KRM3224" s="132"/>
      <c r="KRN3224" s="132"/>
      <c r="KRO3224" s="132"/>
      <c r="KRP3224" s="132"/>
      <c r="KRQ3224" s="132"/>
      <c r="KRR3224" s="132"/>
      <c r="KRS3224" s="132"/>
      <c r="KRT3224" s="132"/>
      <c r="KRU3224" s="132"/>
      <c r="KRV3224" s="132"/>
      <c r="KRW3224" s="132"/>
      <c r="KRX3224" s="132"/>
      <c r="KRY3224" s="132"/>
      <c r="KRZ3224" s="132"/>
      <c r="KSA3224" s="132"/>
      <c r="KSB3224" s="132"/>
      <c r="KSC3224" s="132"/>
      <c r="KSD3224" s="132"/>
      <c r="KSE3224" s="132"/>
      <c r="KSF3224" s="132"/>
      <c r="KSG3224" s="132"/>
      <c r="KSH3224" s="132"/>
      <c r="KSI3224" s="132"/>
      <c r="KSJ3224" s="132"/>
      <c r="KSK3224" s="132"/>
      <c r="KSL3224" s="132"/>
      <c r="KSM3224" s="132"/>
      <c r="KSN3224" s="132"/>
      <c r="KSO3224" s="132"/>
      <c r="KSP3224" s="132"/>
      <c r="KSQ3224" s="132"/>
      <c r="KSR3224" s="132"/>
      <c r="KSS3224" s="132"/>
      <c r="KST3224" s="132"/>
      <c r="KSU3224" s="132"/>
      <c r="KSV3224" s="132"/>
      <c r="KSW3224" s="132"/>
      <c r="KSX3224" s="132"/>
      <c r="KSY3224" s="132"/>
      <c r="KSZ3224" s="132"/>
      <c r="KTA3224" s="132"/>
      <c r="KTB3224" s="132"/>
      <c r="KTC3224" s="132"/>
      <c r="KTD3224" s="132"/>
      <c r="KTE3224" s="132"/>
      <c r="KTF3224" s="132"/>
      <c r="KTG3224" s="132"/>
      <c r="KTH3224" s="132"/>
      <c r="KTI3224" s="132"/>
      <c r="KTJ3224" s="132"/>
      <c r="KTK3224" s="132"/>
      <c r="KTL3224" s="132"/>
      <c r="KTM3224" s="132"/>
      <c r="KTN3224" s="132"/>
      <c r="KTO3224" s="132"/>
      <c r="KTP3224" s="132"/>
      <c r="KTQ3224" s="132"/>
      <c r="KTR3224" s="132"/>
      <c r="KTS3224" s="132"/>
      <c r="KTT3224" s="132"/>
      <c r="KTU3224" s="132"/>
      <c r="KTV3224" s="132"/>
      <c r="KTW3224" s="132"/>
      <c r="KTX3224" s="132"/>
      <c r="KTY3224" s="132"/>
      <c r="KTZ3224" s="132"/>
      <c r="KUA3224" s="132"/>
      <c r="KUB3224" s="132"/>
      <c r="KUC3224" s="132"/>
      <c r="KUD3224" s="132"/>
      <c r="KUE3224" s="132"/>
      <c r="KUF3224" s="132"/>
      <c r="KUG3224" s="132"/>
      <c r="KUH3224" s="132"/>
      <c r="KUI3224" s="132"/>
      <c r="KUJ3224" s="132"/>
      <c r="KUK3224" s="132"/>
      <c r="KUL3224" s="132"/>
      <c r="KUM3224" s="132"/>
      <c r="KUN3224" s="132"/>
      <c r="KUO3224" s="132"/>
      <c r="KUP3224" s="132"/>
      <c r="KUQ3224" s="132"/>
      <c r="KUR3224" s="132"/>
      <c r="KUS3224" s="132"/>
      <c r="KUT3224" s="132"/>
      <c r="KUU3224" s="132"/>
      <c r="KUV3224" s="132"/>
      <c r="KUW3224" s="132"/>
      <c r="KUX3224" s="132"/>
      <c r="KUY3224" s="132"/>
      <c r="KUZ3224" s="132"/>
      <c r="KVA3224" s="132"/>
      <c r="KVB3224" s="132"/>
      <c r="KVC3224" s="132"/>
      <c r="KVD3224" s="132"/>
      <c r="KVE3224" s="132"/>
      <c r="KVF3224" s="132"/>
      <c r="KVG3224" s="132"/>
      <c r="KVH3224" s="132"/>
      <c r="KVI3224" s="132"/>
      <c r="KVJ3224" s="132"/>
      <c r="KVK3224" s="132"/>
      <c r="KVL3224" s="132"/>
      <c r="KVM3224" s="132"/>
      <c r="KVN3224" s="132"/>
      <c r="KVO3224" s="132"/>
      <c r="KVP3224" s="132"/>
      <c r="KVQ3224" s="132"/>
      <c r="KVR3224" s="132"/>
      <c r="KVS3224" s="132"/>
      <c r="KVT3224" s="132"/>
      <c r="KVU3224" s="132"/>
      <c r="KVV3224" s="132"/>
      <c r="KVW3224" s="132"/>
      <c r="KVX3224" s="132"/>
      <c r="KVY3224" s="132"/>
      <c r="KVZ3224" s="132"/>
      <c r="KWA3224" s="132"/>
      <c r="KWB3224" s="132"/>
      <c r="KWC3224" s="132"/>
      <c r="KWD3224" s="132"/>
      <c r="KWE3224" s="132"/>
      <c r="KWF3224" s="132"/>
      <c r="KWG3224" s="132"/>
      <c r="KWH3224" s="132"/>
      <c r="KWI3224" s="132"/>
      <c r="KWJ3224" s="132"/>
      <c r="KWK3224" s="132"/>
      <c r="KWL3224" s="132"/>
      <c r="KWM3224" s="132"/>
      <c r="KWN3224" s="132"/>
      <c r="KWO3224" s="132"/>
      <c r="KWP3224" s="132"/>
      <c r="KWQ3224" s="132"/>
      <c r="KWR3224" s="132"/>
      <c r="KWS3224" s="132"/>
      <c r="KWT3224" s="132"/>
      <c r="KWU3224" s="132"/>
      <c r="KWV3224" s="132"/>
      <c r="KWW3224" s="132"/>
      <c r="KWX3224" s="132"/>
      <c r="KWY3224" s="132"/>
      <c r="KWZ3224" s="132"/>
      <c r="KXA3224" s="132"/>
      <c r="KXB3224" s="132"/>
      <c r="KXC3224" s="132"/>
      <c r="KXD3224" s="132"/>
      <c r="KXE3224" s="132"/>
      <c r="KXF3224" s="132"/>
      <c r="KXG3224" s="132"/>
      <c r="KXH3224" s="132"/>
      <c r="KXI3224" s="132"/>
      <c r="KXJ3224" s="132"/>
      <c r="KXK3224" s="132"/>
      <c r="KXL3224" s="132"/>
      <c r="KXM3224" s="132"/>
      <c r="KXN3224" s="132"/>
      <c r="KXO3224" s="132"/>
      <c r="KXP3224" s="132"/>
      <c r="KXQ3224" s="132"/>
      <c r="KXR3224" s="132"/>
      <c r="KXS3224" s="132"/>
      <c r="KXT3224" s="132"/>
      <c r="KXU3224" s="132"/>
      <c r="KXV3224" s="132"/>
      <c r="KXW3224" s="132"/>
      <c r="KXX3224" s="132"/>
      <c r="KXY3224" s="132"/>
      <c r="KXZ3224" s="132"/>
      <c r="KYA3224" s="132"/>
      <c r="KYB3224" s="132"/>
      <c r="KYC3224" s="132"/>
      <c r="KYD3224" s="132"/>
      <c r="KYE3224" s="132"/>
      <c r="KYF3224" s="132"/>
      <c r="KYG3224" s="132"/>
      <c r="KYH3224" s="132"/>
      <c r="KYI3224" s="132"/>
      <c r="KYJ3224" s="132"/>
      <c r="KYK3224" s="132"/>
      <c r="KYL3224" s="132"/>
      <c r="KYM3224" s="132"/>
      <c r="KYN3224" s="132"/>
      <c r="KYO3224" s="132"/>
      <c r="KYP3224" s="132"/>
      <c r="KYQ3224" s="132"/>
      <c r="KYR3224" s="132"/>
      <c r="KYS3224" s="132"/>
      <c r="KYT3224" s="132"/>
      <c r="KYU3224" s="132"/>
      <c r="KYV3224" s="132"/>
      <c r="KYW3224" s="132"/>
      <c r="KYX3224" s="132"/>
      <c r="KYY3224" s="132"/>
      <c r="KYZ3224" s="132"/>
      <c r="KZA3224" s="132"/>
      <c r="KZB3224" s="132"/>
      <c r="KZC3224" s="132"/>
      <c r="KZD3224" s="132"/>
      <c r="KZE3224" s="132"/>
      <c r="KZF3224" s="132"/>
      <c r="KZG3224" s="132"/>
      <c r="KZH3224" s="132"/>
      <c r="KZI3224" s="132"/>
      <c r="KZJ3224" s="132"/>
      <c r="KZK3224" s="132"/>
      <c r="KZL3224" s="132"/>
      <c r="KZM3224" s="132"/>
      <c r="KZN3224" s="132"/>
      <c r="KZO3224" s="132"/>
      <c r="KZP3224" s="132"/>
      <c r="KZQ3224" s="132"/>
      <c r="KZR3224" s="132"/>
      <c r="KZS3224" s="132"/>
      <c r="KZT3224" s="132"/>
      <c r="KZU3224" s="132"/>
      <c r="KZV3224" s="132"/>
      <c r="KZW3224" s="132"/>
      <c r="KZX3224" s="132"/>
      <c r="KZY3224" s="132"/>
      <c r="KZZ3224" s="132"/>
      <c r="LAA3224" s="132"/>
      <c r="LAB3224" s="132"/>
      <c r="LAC3224" s="132"/>
      <c r="LAD3224" s="132"/>
      <c r="LAE3224" s="132"/>
      <c r="LAF3224" s="132"/>
      <c r="LAG3224" s="132"/>
      <c r="LAH3224" s="132"/>
      <c r="LAI3224" s="132"/>
      <c r="LAJ3224" s="132"/>
      <c r="LAK3224" s="132"/>
      <c r="LAL3224" s="132"/>
      <c r="LAM3224" s="132"/>
      <c r="LAN3224" s="132"/>
      <c r="LAO3224" s="132"/>
      <c r="LAP3224" s="132"/>
      <c r="LAQ3224" s="132"/>
      <c r="LAR3224" s="132"/>
      <c r="LAS3224" s="132"/>
      <c r="LAT3224" s="132"/>
      <c r="LAU3224" s="132"/>
      <c r="LAV3224" s="132"/>
      <c r="LAW3224" s="132"/>
      <c r="LAX3224" s="132"/>
      <c r="LAY3224" s="132"/>
      <c r="LAZ3224" s="132"/>
      <c r="LBA3224" s="132"/>
      <c r="LBB3224" s="132"/>
      <c r="LBC3224" s="132"/>
      <c r="LBD3224" s="132"/>
      <c r="LBE3224" s="132"/>
      <c r="LBF3224" s="132"/>
      <c r="LBG3224" s="132"/>
      <c r="LBH3224" s="132"/>
      <c r="LBI3224" s="132"/>
      <c r="LBJ3224" s="132"/>
      <c r="LBK3224" s="132"/>
      <c r="LBL3224" s="132"/>
      <c r="LBM3224" s="132"/>
      <c r="LBN3224" s="132"/>
      <c r="LBO3224" s="132"/>
      <c r="LBP3224" s="132"/>
      <c r="LBQ3224" s="132"/>
      <c r="LBR3224" s="132"/>
      <c r="LBS3224" s="132"/>
      <c r="LBT3224" s="132"/>
      <c r="LBU3224" s="132"/>
      <c r="LBV3224" s="132"/>
      <c r="LBW3224" s="132"/>
      <c r="LBX3224" s="132"/>
      <c r="LBY3224" s="132"/>
      <c r="LBZ3224" s="132"/>
      <c r="LCA3224" s="132"/>
      <c r="LCB3224" s="132"/>
      <c r="LCC3224" s="132"/>
      <c r="LCD3224" s="132"/>
      <c r="LCE3224" s="132"/>
      <c r="LCF3224" s="132"/>
      <c r="LCG3224" s="132"/>
      <c r="LCH3224" s="132"/>
      <c r="LCI3224" s="132"/>
      <c r="LCJ3224" s="132"/>
      <c r="LCK3224" s="132"/>
      <c r="LCL3224" s="132"/>
      <c r="LCM3224" s="132"/>
      <c r="LCN3224" s="132"/>
      <c r="LCO3224" s="132"/>
      <c r="LCP3224" s="132"/>
      <c r="LCQ3224" s="132"/>
      <c r="LCR3224" s="132"/>
      <c r="LCS3224" s="132"/>
      <c r="LCT3224" s="132"/>
      <c r="LCU3224" s="132"/>
      <c r="LCV3224" s="132"/>
      <c r="LCW3224" s="132"/>
      <c r="LCX3224" s="132"/>
      <c r="LCY3224" s="132"/>
      <c r="LCZ3224" s="132"/>
      <c r="LDA3224" s="132"/>
      <c r="LDB3224" s="132"/>
      <c r="LDC3224" s="132"/>
      <c r="LDD3224" s="132"/>
      <c r="LDE3224" s="132"/>
      <c r="LDF3224" s="132"/>
      <c r="LDG3224" s="132"/>
      <c r="LDH3224" s="132"/>
      <c r="LDI3224" s="132"/>
      <c r="LDJ3224" s="132"/>
      <c r="LDK3224" s="132"/>
      <c r="LDL3224" s="132"/>
      <c r="LDM3224" s="132"/>
      <c r="LDN3224" s="132"/>
      <c r="LDO3224" s="132"/>
      <c r="LDP3224" s="132"/>
      <c r="LDQ3224" s="132"/>
      <c r="LDR3224" s="132"/>
      <c r="LDS3224" s="132"/>
      <c r="LDT3224" s="132"/>
      <c r="LDU3224" s="132"/>
      <c r="LDV3224" s="132"/>
      <c r="LDW3224" s="132"/>
      <c r="LDX3224" s="132"/>
      <c r="LDY3224" s="132"/>
      <c r="LDZ3224" s="132"/>
      <c r="LEA3224" s="132"/>
      <c r="LEB3224" s="132"/>
      <c r="LEC3224" s="132"/>
      <c r="LED3224" s="132"/>
      <c r="LEE3224" s="132"/>
      <c r="LEF3224" s="132"/>
      <c r="LEG3224" s="132"/>
      <c r="LEH3224" s="132"/>
      <c r="LEI3224" s="132"/>
      <c r="LEJ3224" s="132"/>
      <c r="LEK3224" s="132"/>
      <c r="LEL3224" s="132"/>
      <c r="LEM3224" s="132"/>
      <c r="LEN3224" s="132"/>
      <c r="LEO3224" s="132"/>
      <c r="LEP3224" s="132"/>
      <c r="LEQ3224" s="132"/>
      <c r="LER3224" s="132"/>
      <c r="LES3224" s="132"/>
      <c r="LET3224" s="132"/>
      <c r="LEU3224" s="132"/>
      <c r="LEV3224" s="132"/>
      <c r="LEW3224" s="132"/>
      <c r="LEX3224" s="132"/>
      <c r="LEY3224" s="132"/>
      <c r="LEZ3224" s="132"/>
      <c r="LFA3224" s="132"/>
      <c r="LFB3224" s="132"/>
      <c r="LFC3224" s="132"/>
      <c r="LFD3224" s="132"/>
      <c r="LFE3224" s="132"/>
      <c r="LFF3224" s="132"/>
      <c r="LFG3224" s="132"/>
      <c r="LFH3224" s="132"/>
      <c r="LFI3224" s="132"/>
      <c r="LFJ3224" s="132"/>
      <c r="LFK3224" s="132"/>
      <c r="LFL3224" s="132"/>
      <c r="LFM3224" s="132"/>
      <c r="LFN3224" s="132"/>
      <c r="LFO3224" s="132"/>
      <c r="LFP3224" s="132"/>
      <c r="LFQ3224" s="132"/>
      <c r="LFR3224" s="132"/>
      <c r="LFS3224" s="132"/>
      <c r="LFT3224" s="132"/>
      <c r="LFU3224" s="132"/>
      <c r="LFV3224" s="132"/>
      <c r="LFW3224" s="132"/>
      <c r="LFX3224" s="132"/>
      <c r="LFY3224" s="132"/>
      <c r="LFZ3224" s="132"/>
      <c r="LGA3224" s="132"/>
      <c r="LGB3224" s="132"/>
      <c r="LGC3224" s="132"/>
      <c r="LGD3224" s="132"/>
      <c r="LGE3224" s="132"/>
      <c r="LGF3224" s="132"/>
      <c r="LGG3224" s="132"/>
      <c r="LGH3224" s="132"/>
      <c r="LGI3224" s="132"/>
      <c r="LGJ3224" s="132"/>
      <c r="LGK3224" s="132"/>
      <c r="LGL3224" s="132"/>
      <c r="LGM3224" s="132"/>
      <c r="LGN3224" s="132"/>
      <c r="LGO3224" s="132"/>
      <c r="LGP3224" s="132"/>
      <c r="LGQ3224" s="132"/>
      <c r="LGR3224" s="132"/>
      <c r="LGS3224" s="132"/>
      <c r="LGT3224" s="132"/>
      <c r="LGU3224" s="132"/>
      <c r="LGV3224" s="132"/>
      <c r="LGW3224" s="132"/>
      <c r="LGX3224" s="132"/>
      <c r="LGY3224" s="132"/>
      <c r="LGZ3224" s="132"/>
      <c r="LHA3224" s="132"/>
      <c r="LHB3224" s="132"/>
      <c r="LHC3224" s="132"/>
      <c r="LHD3224" s="132"/>
      <c r="LHE3224" s="132"/>
      <c r="LHF3224" s="132"/>
      <c r="LHG3224" s="132"/>
      <c r="LHH3224" s="132"/>
      <c r="LHI3224" s="132"/>
      <c r="LHJ3224" s="132"/>
      <c r="LHK3224" s="132"/>
      <c r="LHL3224" s="132"/>
      <c r="LHM3224" s="132"/>
      <c r="LHN3224" s="132"/>
      <c r="LHO3224" s="132"/>
      <c r="LHP3224" s="132"/>
      <c r="LHQ3224" s="132"/>
      <c r="LHR3224" s="132"/>
      <c r="LHS3224" s="132"/>
      <c r="LHT3224" s="132"/>
      <c r="LHU3224" s="132"/>
      <c r="LHV3224" s="132"/>
      <c r="LHW3224" s="132"/>
      <c r="LHX3224" s="132"/>
      <c r="LHY3224" s="132"/>
      <c r="LHZ3224" s="132"/>
      <c r="LIA3224" s="132"/>
      <c r="LIB3224" s="132"/>
      <c r="LIC3224" s="132"/>
      <c r="LID3224" s="132"/>
      <c r="LIE3224" s="132"/>
      <c r="LIF3224" s="132"/>
      <c r="LIG3224" s="132"/>
      <c r="LIH3224" s="132"/>
      <c r="LII3224" s="132"/>
      <c r="LIJ3224" s="132"/>
      <c r="LIK3224" s="132"/>
      <c r="LIL3224" s="132"/>
      <c r="LIM3224" s="132"/>
      <c r="LIN3224" s="132"/>
      <c r="LIO3224" s="132"/>
      <c r="LIP3224" s="132"/>
      <c r="LIQ3224" s="132"/>
      <c r="LIR3224" s="132"/>
      <c r="LIS3224" s="132"/>
      <c r="LIT3224" s="132"/>
      <c r="LIU3224" s="132"/>
      <c r="LIV3224" s="132"/>
      <c r="LIW3224" s="132"/>
      <c r="LIX3224" s="132"/>
      <c r="LIY3224" s="132"/>
      <c r="LIZ3224" s="132"/>
      <c r="LJA3224" s="132"/>
      <c r="LJB3224" s="132"/>
      <c r="LJC3224" s="132"/>
      <c r="LJD3224" s="132"/>
      <c r="LJE3224" s="132"/>
      <c r="LJF3224" s="132"/>
      <c r="LJG3224" s="132"/>
      <c r="LJH3224" s="132"/>
      <c r="LJI3224" s="132"/>
      <c r="LJJ3224" s="132"/>
      <c r="LJK3224" s="132"/>
      <c r="LJL3224" s="132"/>
      <c r="LJM3224" s="132"/>
      <c r="LJN3224" s="132"/>
      <c r="LJO3224" s="132"/>
      <c r="LJP3224" s="132"/>
      <c r="LJQ3224" s="132"/>
      <c r="LJR3224" s="132"/>
      <c r="LJS3224" s="132"/>
      <c r="LJT3224" s="132"/>
      <c r="LJU3224" s="132"/>
      <c r="LJV3224" s="132"/>
      <c r="LJW3224" s="132"/>
      <c r="LJX3224" s="132"/>
      <c r="LJY3224" s="132"/>
      <c r="LJZ3224" s="132"/>
      <c r="LKA3224" s="132"/>
      <c r="LKB3224" s="132"/>
      <c r="LKC3224" s="132"/>
      <c r="LKD3224" s="132"/>
      <c r="LKE3224" s="132"/>
      <c r="LKF3224" s="132"/>
      <c r="LKG3224" s="132"/>
      <c r="LKH3224" s="132"/>
      <c r="LKI3224" s="132"/>
      <c r="LKJ3224" s="132"/>
      <c r="LKK3224" s="132"/>
      <c r="LKL3224" s="132"/>
      <c r="LKM3224" s="132"/>
      <c r="LKN3224" s="132"/>
      <c r="LKO3224" s="132"/>
      <c r="LKP3224" s="132"/>
      <c r="LKQ3224" s="132"/>
      <c r="LKR3224" s="132"/>
      <c r="LKS3224" s="132"/>
      <c r="LKT3224" s="132"/>
      <c r="LKU3224" s="132"/>
      <c r="LKV3224" s="132"/>
      <c r="LKW3224" s="132"/>
      <c r="LKX3224" s="132"/>
      <c r="LKY3224" s="132"/>
      <c r="LKZ3224" s="132"/>
      <c r="LLA3224" s="132"/>
      <c r="LLB3224" s="132"/>
      <c r="LLC3224" s="132"/>
      <c r="LLD3224" s="132"/>
      <c r="LLE3224" s="132"/>
      <c r="LLF3224" s="132"/>
      <c r="LLG3224" s="132"/>
      <c r="LLH3224" s="132"/>
      <c r="LLI3224" s="132"/>
      <c r="LLJ3224" s="132"/>
      <c r="LLK3224" s="132"/>
      <c r="LLL3224" s="132"/>
      <c r="LLM3224" s="132"/>
      <c r="LLN3224" s="132"/>
      <c r="LLO3224" s="132"/>
      <c r="LLP3224" s="132"/>
      <c r="LLQ3224" s="132"/>
      <c r="LLR3224" s="132"/>
      <c r="LLS3224" s="132"/>
      <c r="LLT3224" s="132"/>
      <c r="LLU3224" s="132"/>
      <c r="LLV3224" s="132"/>
      <c r="LLW3224" s="132"/>
      <c r="LLX3224" s="132"/>
      <c r="LLY3224" s="132"/>
      <c r="LLZ3224" s="132"/>
      <c r="LMA3224" s="132"/>
      <c r="LMB3224" s="132"/>
      <c r="LMC3224" s="132"/>
      <c r="LMD3224" s="132"/>
      <c r="LME3224" s="132"/>
      <c r="LMF3224" s="132"/>
      <c r="LMG3224" s="132"/>
      <c r="LMH3224" s="132"/>
      <c r="LMI3224" s="132"/>
      <c r="LMJ3224" s="132"/>
      <c r="LMK3224" s="132"/>
      <c r="LML3224" s="132"/>
      <c r="LMM3224" s="132"/>
      <c r="LMN3224" s="132"/>
      <c r="LMO3224" s="132"/>
      <c r="LMP3224" s="132"/>
      <c r="LMQ3224" s="132"/>
      <c r="LMR3224" s="132"/>
      <c r="LMS3224" s="132"/>
      <c r="LMT3224" s="132"/>
      <c r="LMU3224" s="132"/>
      <c r="LMV3224" s="132"/>
      <c r="LMW3224" s="132"/>
      <c r="LMX3224" s="132"/>
      <c r="LMY3224" s="132"/>
      <c r="LMZ3224" s="132"/>
      <c r="LNA3224" s="132"/>
      <c r="LNB3224" s="132"/>
      <c r="LNC3224" s="132"/>
      <c r="LND3224" s="132"/>
      <c r="LNE3224" s="132"/>
      <c r="LNF3224" s="132"/>
      <c r="LNG3224" s="132"/>
      <c r="LNH3224" s="132"/>
      <c r="LNI3224" s="132"/>
      <c r="LNJ3224" s="132"/>
      <c r="LNK3224" s="132"/>
      <c r="LNL3224" s="132"/>
      <c r="LNM3224" s="132"/>
      <c r="LNN3224" s="132"/>
      <c r="LNO3224" s="132"/>
      <c r="LNP3224" s="132"/>
      <c r="LNQ3224" s="132"/>
      <c r="LNR3224" s="132"/>
      <c r="LNS3224" s="132"/>
      <c r="LNT3224" s="132"/>
      <c r="LNU3224" s="132"/>
      <c r="LNV3224" s="132"/>
      <c r="LNW3224" s="132"/>
      <c r="LNX3224" s="132"/>
      <c r="LNY3224" s="132"/>
      <c r="LNZ3224" s="132"/>
      <c r="LOA3224" s="132"/>
      <c r="LOB3224" s="132"/>
      <c r="LOC3224" s="132"/>
      <c r="LOD3224" s="132"/>
      <c r="LOE3224" s="132"/>
      <c r="LOF3224" s="132"/>
      <c r="LOG3224" s="132"/>
      <c r="LOH3224" s="132"/>
      <c r="LOI3224" s="132"/>
      <c r="LOJ3224" s="132"/>
      <c r="LOK3224" s="132"/>
      <c r="LOL3224" s="132"/>
      <c r="LOM3224" s="132"/>
      <c r="LON3224" s="132"/>
      <c r="LOO3224" s="132"/>
      <c r="LOP3224" s="132"/>
      <c r="LOQ3224" s="132"/>
      <c r="LOR3224" s="132"/>
      <c r="LOS3224" s="132"/>
      <c r="LOT3224" s="132"/>
      <c r="LOU3224" s="132"/>
      <c r="LOV3224" s="132"/>
      <c r="LOW3224" s="132"/>
      <c r="LOX3224" s="132"/>
      <c r="LOY3224" s="132"/>
      <c r="LOZ3224" s="132"/>
      <c r="LPA3224" s="132"/>
      <c r="LPB3224" s="132"/>
      <c r="LPC3224" s="132"/>
      <c r="LPD3224" s="132"/>
      <c r="LPE3224" s="132"/>
      <c r="LPF3224" s="132"/>
      <c r="LPG3224" s="132"/>
      <c r="LPH3224" s="132"/>
      <c r="LPI3224" s="132"/>
      <c r="LPJ3224" s="132"/>
      <c r="LPK3224" s="132"/>
      <c r="LPL3224" s="132"/>
      <c r="LPM3224" s="132"/>
      <c r="LPN3224" s="132"/>
      <c r="LPO3224" s="132"/>
      <c r="LPP3224" s="132"/>
      <c r="LPQ3224" s="132"/>
      <c r="LPR3224" s="132"/>
      <c r="LPS3224" s="132"/>
      <c r="LPT3224" s="132"/>
      <c r="LPU3224" s="132"/>
      <c r="LPV3224" s="132"/>
      <c r="LPW3224" s="132"/>
      <c r="LPX3224" s="132"/>
      <c r="LPY3224" s="132"/>
      <c r="LPZ3224" s="132"/>
      <c r="LQA3224" s="132"/>
      <c r="LQB3224" s="132"/>
      <c r="LQC3224" s="132"/>
      <c r="LQD3224" s="132"/>
      <c r="LQE3224" s="132"/>
      <c r="LQF3224" s="132"/>
      <c r="LQG3224" s="132"/>
      <c r="LQH3224" s="132"/>
      <c r="LQI3224" s="132"/>
      <c r="LQJ3224" s="132"/>
      <c r="LQK3224" s="132"/>
      <c r="LQL3224" s="132"/>
      <c r="LQM3224" s="132"/>
      <c r="LQN3224" s="132"/>
      <c r="LQO3224" s="132"/>
      <c r="LQP3224" s="132"/>
      <c r="LQQ3224" s="132"/>
      <c r="LQR3224" s="132"/>
      <c r="LQS3224" s="132"/>
      <c r="LQT3224" s="132"/>
      <c r="LQU3224" s="132"/>
      <c r="LQV3224" s="132"/>
      <c r="LQW3224" s="132"/>
      <c r="LQX3224" s="132"/>
      <c r="LQY3224" s="132"/>
      <c r="LQZ3224" s="132"/>
      <c r="LRA3224" s="132"/>
      <c r="LRB3224" s="132"/>
      <c r="LRC3224" s="132"/>
      <c r="LRD3224" s="132"/>
      <c r="LRE3224" s="132"/>
      <c r="LRF3224" s="132"/>
      <c r="LRG3224" s="132"/>
      <c r="LRH3224" s="132"/>
      <c r="LRI3224" s="132"/>
      <c r="LRJ3224" s="132"/>
      <c r="LRK3224" s="132"/>
      <c r="LRL3224" s="132"/>
      <c r="LRM3224" s="132"/>
      <c r="LRN3224" s="132"/>
      <c r="LRO3224" s="132"/>
      <c r="LRP3224" s="132"/>
      <c r="LRQ3224" s="132"/>
      <c r="LRR3224" s="132"/>
      <c r="LRS3224" s="132"/>
      <c r="LRT3224" s="132"/>
      <c r="LRU3224" s="132"/>
      <c r="LRV3224" s="132"/>
      <c r="LRW3224" s="132"/>
      <c r="LRX3224" s="132"/>
      <c r="LRY3224" s="132"/>
      <c r="LRZ3224" s="132"/>
      <c r="LSA3224" s="132"/>
      <c r="LSB3224" s="132"/>
      <c r="LSC3224" s="132"/>
      <c r="LSD3224" s="132"/>
      <c r="LSE3224" s="132"/>
      <c r="LSF3224" s="132"/>
      <c r="LSG3224" s="132"/>
      <c r="LSH3224" s="132"/>
      <c r="LSI3224" s="132"/>
      <c r="LSJ3224" s="132"/>
      <c r="LSK3224" s="132"/>
      <c r="LSL3224" s="132"/>
      <c r="LSM3224" s="132"/>
      <c r="LSN3224" s="132"/>
      <c r="LSO3224" s="132"/>
      <c r="LSP3224" s="132"/>
      <c r="LSQ3224" s="132"/>
      <c r="LSR3224" s="132"/>
      <c r="LSS3224" s="132"/>
      <c r="LST3224" s="132"/>
      <c r="LSU3224" s="132"/>
      <c r="LSV3224" s="132"/>
      <c r="LSW3224" s="132"/>
      <c r="LSX3224" s="132"/>
      <c r="LSY3224" s="132"/>
      <c r="LSZ3224" s="132"/>
      <c r="LTA3224" s="132"/>
      <c r="LTB3224" s="132"/>
      <c r="LTC3224" s="132"/>
      <c r="LTD3224" s="132"/>
      <c r="LTE3224" s="132"/>
      <c r="LTF3224" s="132"/>
      <c r="LTG3224" s="132"/>
      <c r="LTH3224" s="132"/>
      <c r="LTI3224" s="132"/>
      <c r="LTJ3224" s="132"/>
      <c r="LTK3224" s="132"/>
      <c r="LTL3224" s="132"/>
      <c r="LTM3224" s="132"/>
      <c r="LTN3224" s="132"/>
      <c r="LTO3224" s="132"/>
      <c r="LTP3224" s="132"/>
      <c r="LTQ3224" s="132"/>
      <c r="LTR3224" s="132"/>
      <c r="LTS3224" s="132"/>
      <c r="LTT3224" s="132"/>
      <c r="LTU3224" s="132"/>
      <c r="LTV3224" s="132"/>
      <c r="LTW3224" s="132"/>
      <c r="LTX3224" s="132"/>
      <c r="LTY3224" s="132"/>
      <c r="LTZ3224" s="132"/>
      <c r="LUA3224" s="132"/>
      <c r="LUB3224" s="132"/>
      <c r="LUC3224" s="132"/>
      <c r="LUD3224" s="132"/>
      <c r="LUE3224" s="132"/>
      <c r="LUF3224" s="132"/>
      <c r="LUG3224" s="132"/>
      <c r="LUH3224" s="132"/>
      <c r="LUI3224" s="132"/>
      <c r="LUJ3224" s="132"/>
      <c r="LUK3224" s="132"/>
      <c r="LUL3224" s="132"/>
      <c r="LUM3224" s="132"/>
      <c r="LUN3224" s="132"/>
      <c r="LUO3224" s="132"/>
      <c r="LUP3224" s="132"/>
      <c r="LUQ3224" s="132"/>
      <c r="LUR3224" s="132"/>
      <c r="LUS3224" s="132"/>
      <c r="LUT3224" s="132"/>
      <c r="LUU3224" s="132"/>
      <c r="LUV3224" s="132"/>
      <c r="LUW3224" s="132"/>
      <c r="LUX3224" s="132"/>
      <c r="LUY3224" s="132"/>
      <c r="LUZ3224" s="132"/>
      <c r="LVA3224" s="132"/>
      <c r="LVB3224" s="132"/>
      <c r="LVC3224" s="132"/>
      <c r="LVD3224" s="132"/>
      <c r="LVE3224" s="132"/>
      <c r="LVF3224" s="132"/>
      <c r="LVG3224" s="132"/>
      <c r="LVH3224" s="132"/>
      <c r="LVI3224" s="132"/>
      <c r="LVJ3224" s="132"/>
      <c r="LVK3224" s="132"/>
      <c r="LVL3224" s="132"/>
      <c r="LVM3224" s="132"/>
      <c r="LVN3224" s="132"/>
      <c r="LVO3224" s="132"/>
      <c r="LVP3224" s="132"/>
      <c r="LVQ3224" s="132"/>
      <c r="LVR3224" s="132"/>
      <c r="LVS3224" s="132"/>
      <c r="LVT3224" s="132"/>
      <c r="LVU3224" s="132"/>
      <c r="LVV3224" s="132"/>
      <c r="LVW3224" s="132"/>
      <c r="LVX3224" s="132"/>
      <c r="LVY3224" s="132"/>
      <c r="LVZ3224" s="132"/>
      <c r="LWA3224" s="132"/>
      <c r="LWB3224" s="132"/>
      <c r="LWC3224" s="132"/>
      <c r="LWD3224" s="132"/>
      <c r="LWE3224" s="132"/>
      <c r="LWF3224" s="132"/>
      <c r="LWG3224" s="132"/>
      <c r="LWH3224" s="132"/>
      <c r="LWI3224" s="132"/>
      <c r="LWJ3224" s="132"/>
      <c r="LWK3224" s="132"/>
      <c r="LWL3224" s="132"/>
      <c r="LWM3224" s="132"/>
      <c r="LWN3224" s="132"/>
      <c r="LWO3224" s="132"/>
      <c r="LWP3224" s="132"/>
      <c r="LWQ3224" s="132"/>
      <c r="LWR3224" s="132"/>
      <c r="LWS3224" s="132"/>
      <c r="LWT3224" s="132"/>
      <c r="LWU3224" s="132"/>
      <c r="LWV3224" s="132"/>
      <c r="LWW3224" s="132"/>
      <c r="LWX3224" s="132"/>
      <c r="LWY3224" s="132"/>
      <c r="LWZ3224" s="132"/>
      <c r="LXA3224" s="132"/>
      <c r="LXB3224" s="132"/>
      <c r="LXC3224" s="132"/>
      <c r="LXD3224" s="132"/>
      <c r="LXE3224" s="132"/>
      <c r="LXF3224" s="132"/>
      <c r="LXG3224" s="132"/>
      <c r="LXH3224" s="132"/>
      <c r="LXI3224" s="132"/>
      <c r="LXJ3224" s="132"/>
      <c r="LXK3224" s="132"/>
      <c r="LXL3224" s="132"/>
      <c r="LXM3224" s="132"/>
      <c r="LXN3224" s="132"/>
      <c r="LXO3224" s="132"/>
      <c r="LXP3224" s="132"/>
      <c r="LXQ3224" s="132"/>
      <c r="LXR3224" s="132"/>
      <c r="LXS3224" s="132"/>
      <c r="LXT3224" s="132"/>
      <c r="LXU3224" s="132"/>
      <c r="LXV3224" s="132"/>
      <c r="LXW3224" s="132"/>
      <c r="LXX3224" s="132"/>
      <c r="LXY3224" s="132"/>
      <c r="LXZ3224" s="132"/>
      <c r="LYA3224" s="132"/>
      <c r="LYB3224" s="132"/>
      <c r="LYC3224" s="132"/>
      <c r="LYD3224" s="132"/>
      <c r="LYE3224" s="132"/>
      <c r="LYF3224" s="132"/>
      <c r="LYG3224" s="132"/>
      <c r="LYH3224" s="132"/>
      <c r="LYI3224" s="132"/>
      <c r="LYJ3224" s="132"/>
      <c r="LYK3224" s="132"/>
      <c r="LYL3224" s="132"/>
      <c r="LYM3224" s="132"/>
      <c r="LYN3224" s="132"/>
      <c r="LYO3224" s="132"/>
      <c r="LYP3224" s="132"/>
      <c r="LYQ3224" s="132"/>
      <c r="LYR3224" s="132"/>
      <c r="LYS3224" s="132"/>
      <c r="LYT3224" s="132"/>
      <c r="LYU3224" s="132"/>
      <c r="LYV3224" s="132"/>
      <c r="LYW3224" s="132"/>
      <c r="LYX3224" s="132"/>
      <c r="LYY3224" s="132"/>
      <c r="LYZ3224" s="132"/>
      <c r="LZA3224" s="132"/>
      <c r="LZB3224" s="132"/>
      <c r="LZC3224" s="132"/>
      <c r="LZD3224" s="132"/>
      <c r="LZE3224" s="132"/>
      <c r="LZF3224" s="132"/>
      <c r="LZG3224" s="132"/>
      <c r="LZH3224" s="132"/>
      <c r="LZI3224" s="132"/>
      <c r="LZJ3224" s="132"/>
      <c r="LZK3224" s="132"/>
      <c r="LZL3224" s="132"/>
      <c r="LZM3224" s="132"/>
      <c r="LZN3224" s="132"/>
      <c r="LZO3224" s="132"/>
      <c r="LZP3224" s="132"/>
      <c r="LZQ3224" s="132"/>
      <c r="LZR3224" s="132"/>
      <c r="LZS3224" s="132"/>
      <c r="LZT3224" s="132"/>
      <c r="LZU3224" s="132"/>
      <c r="LZV3224" s="132"/>
      <c r="LZW3224" s="132"/>
      <c r="LZX3224" s="132"/>
      <c r="LZY3224" s="132"/>
      <c r="LZZ3224" s="132"/>
      <c r="MAA3224" s="132"/>
      <c r="MAB3224" s="132"/>
      <c r="MAC3224" s="132"/>
      <c r="MAD3224" s="132"/>
      <c r="MAE3224" s="132"/>
      <c r="MAF3224" s="132"/>
      <c r="MAG3224" s="132"/>
      <c r="MAH3224" s="132"/>
      <c r="MAI3224" s="132"/>
      <c r="MAJ3224" s="132"/>
      <c r="MAK3224" s="132"/>
      <c r="MAL3224" s="132"/>
      <c r="MAM3224" s="132"/>
      <c r="MAN3224" s="132"/>
      <c r="MAO3224" s="132"/>
      <c r="MAP3224" s="132"/>
      <c r="MAQ3224" s="132"/>
      <c r="MAR3224" s="132"/>
      <c r="MAS3224" s="132"/>
      <c r="MAT3224" s="132"/>
      <c r="MAU3224" s="132"/>
      <c r="MAV3224" s="132"/>
      <c r="MAW3224" s="132"/>
      <c r="MAX3224" s="132"/>
      <c r="MAY3224" s="132"/>
      <c r="MAZ3224" s="132"/>
      <c r="MBA3224" s="132"/>
      <c r="MBB3224" s="132"/>
      <c r="MBC3224" s="132"/>
      <c r="MBD3224" s="132"/>
      <c r="MBE3224" s="132"/>
      <c r="MBF3224" s="132"/>
      <c r="MBG3224" s="132"/>
      <c r="MBH3224" s="132"/>
      <c r="MBI3224" s="132"/>
      <c r="MBJ3224" s="132"/>
      <c r="MBK3224" s="132"/>
      <c r="MBL3224" s="132"/>
      <c r="MBM3224" s="132"/>
      <c r="MBN3224" s="132"/>
      <c r="MBO3224" s="132"/>
      <c r="MBP3224" s="132"/>
      <c r="MBQ3224" s="132"/>
      <c r="MBR3224" s="132"/>
      <c r="MBS3224" s="132"/>
      <c r="MBT3224" s="132"/>
      <c r="MBU3224" s="132"/>
      <c r="MBV3224" s="132"/>
      <c r="MBW3224" s="132"/>
      <c r="MBX3224" s="132"/>
      <c r="MBY3224" s="132"/>
      <c r="MBZ3224" s="132"/>
      <c r="MCA3224" s="132"/>
      <c r="MCB3224" s="132"/>
      <c r="MCC3224" s="132"/>
      <c r="MCD3224" s="132"/>
      <c r="MCE3224" s="132"/>
      <c r="MCF3224" s="132"/>
      <c r="MCG3224" s="132"/>
      <c r="MCH3224" s="132"/>
      <c r="MCI3224" s="132"/>
      <c r="MCJ3224" s="132"/>
      <c r="MCK3224" s="132"/>
      <c r="MCL3224" s="132"/>
      <c r="MCM3224" s="132"/>
      <c r="MCN3224" s="132"/>
      <c r="MCO3224" s="132"/>
      <c r="MCP3224" s="132"/>
      <c r="MCQ3224" s="132"/>
      <c r="MCR3224" s="132"/>
      <c r="MCS3224" s="132"/>
      <c r="MCT3224" s="132"/>
      <c r="MCU3224" s="132"/>
      <c r="MCV3224" s="132"/>
      <c r="MCW3224" s="132"/>
      <c r="MCX3224" s="132"/>
      <c r="MCY3224" s="132"/>
      <c r="MCZ3224" s="132"/>
      <c r="MDA3224" s="132"/>
      <c r="MDB3224" s="132"/>
      <c r="MDC3224" s="132"/>
      <c r="MDD3224" s="132"/>
      <c r="MDE3224" s="132"/>
      <c r="MDF3224" s="132"/>
      <c r="MDG3224" s="132"/>
      <c r="MDH3224" s="132"/>
      <c r="MDI3224" s="132"/>
      <c r="MDJ3224" s="132"/>
      <c r="MDK3224" s="132"/>
      <c r="MDL3224" s="132"/>
      <c r="MDM3224" s="132"/>
      <c r="MDN3224" s="132"/>
      <c r="MDO3224" s="132"/>
      <c r="MDP3224" s="132"/>
      <c r="MDQ3224" s="132"/>
      <c r="MDR3224" s="132"/>
      <c r="MDS3224" s="132"/>
      <c r="MDT3224" s="132"/>
      <c r="MDU3224" s="132"/>
      <c r="MDV3224" s="132"/>
      <c r="MDW3224" s="132"/>
      <c r="MDX3224" s="132"/>
      <c r="MDY3224" s="132"/>
      <c r="MDZ3224" s="132"/>
      <c r="MEA3224" s="132"/>
      <c r="MEB3224" s="132"/>
      <c r="MEC3224" s="132"/>
      <c r="MED3224" s="132"/>
      <c r="MEE3224" s="132"/>
      <c r="MEF3224" s="132"/>
      <c r="MEG3224" s="132"/>
      <c r="MEH3224" s="132"/>
      <c r="MEI3224" s="132"/>
      <c r="MEJ3224" s="132"/>
      <c r="MEK3224" s="132"/>
      <c r="MEL3224" s="132"/>
      <c r="MEM3224" s="132"/>
      <c r="MEN3224" s="132"/>
      <c r="MEO3224" s="132"/>
      <c r="MEP3224" s="132"/>
      <c r="MEQ3224" s="132"/>
      <c r="MER3224" s="132"/>
      <c r="MES3224" s="132"/>
      <c r="MET3224" s="132"/>
      <c r="MEU3224" s="132"/>
      <c r="MEV3224" s="132"/>
      <c r="MEW3224" s="132"/>
      <c r="MEX3224" s="132"/>
      <c r="MEY3224" s="132"/>
      <c r="MEZ3224" s="132"/>
      <c r="MFA3224" s="132"/>
      <c r="MFB3224" s="132"/>
      <c r="MFC3224" s="132"/>
      <c r="MFD3224" s="132"/>
      <c r="MFE3224" s="132"/>
      <c r="MFF3224" s="132"/>
      <c r="MFG3224" s="132"/>
      <c r="MFH3224" s="132"/>
      <c r="MFI3224" s="132"/>
      <c r="MFJ3224" s="132"/>
      <c r="MFK3224" s="132"/>
      <c r="MFL3224" s="132"/>
      <c r="MFM3224" s="132"/>
      <c r="MFN3224" s="132"/>
      <c r="MFO3224" s="132"/>
      <c r="MFP3224" s="132"/>
      <c r="MFQ3224" s="132"/>
      <c r="MFR3224" s="132"/>
      <c r="MFS3224" s="132"/>
      <c r="MFT3224" s="132"/>
      <c r="MFU3224" s="132"/>
      <c r="MFV3224" s="132"/>
      <c r="MFW3224" s="132"/>
      <c r="MFX3224" s="132"/>
      <c r="MFY3224" s="132"/>
      <c r="MFZ3224" s="132"/>
      <c r="MGA3224" s="132"/>
      <c r="MGB3224" s="132"/>
      <c r="MGC3224" s="132"/>
      <c r="MGD3224" s="132"/>
      <c r="MGE3224" s="132"/>
      <c r="MGF3224" s="132"/>
      <c r="MGG3224" s="132"/>
      <c r="MGH3224" s="132"/>
      <c r="MGI3224" s="132"/>
      <c r="MGJ3224" s="132"/>
      <c r="MGK3224" s="132"/>
      <c r="MGL3224" s="132"/>
      <c r="MGM3224" s="132"/>
      <c r="MGN3224" s="132"/>
      <c r="MGO3224" s="132"/>
      <c r="MGP3224" s="132"/>
      <c r="MGQ3224" s="132"/>
      <c r="MGR3224" s="132"/>
      <c r="MGS3224" s="132"/>
      <c r="MGT3224" s="132"/>
      <c r="MGU3224" s="132"/>
      <c r="MGV3224" s="132"/>
      <c r="MGW3224" s="132"/>
      <c r="MGX3224" s="132"/>
      <c r="MGY3224" s="132"/>
      <c r="MGZ3224" s="132"/>
      <c r="MHA3224" s="132"/>
      <c r="MHB3224" s="132"/>
      <c r="MHC3224" s="132"/>
      <c r="MHD3224" s="132"/>
      <c r="MHE3224" s="132"/>
      <c r="MHF3224" s="132"/>
      <c r="MHG3224" s="132"/>
      <c r="MHH3224" s="132"/>
      <c r="MHI3224" s="132"/>
      <c r="MHJ3224" s="132"/>
      <c r="MHK3224" s="132"/>
      <c r="MHL3224" s="132"/>
      <c r="MHM3224" s="132"/>
      <c r="MHN3224" s="132"/>
      <c r="MHO3224" s="132"/>
      <c r="MHP3224" s="132"/>
      <c r="MHQ3224" s="132"/>
      <c r="MHR3224" s="132"/>
      <c r="MHS3224" s="132"/>
      <c r="MHT3224" s="132"/>
      <c r="MHU3224" s="132"/>
      <c r="MHV3224" s="132"/>
      <c r="MHW3224" s="132"/>
      <c r="MHX3224" s="132"/>
      <c r="MHY3224" s="132"/>
      <c r="MHZ3224" s="132"/>
      <c r="MIA3224" s="132"/>
      <c r="MIB3224" s="132"/>
      <c r="MIC3224" s="132"/>
      <c r="MID3224" s="132"/>
      <c r="MIE3224" s="132"/>
      <c r="MIF3224" s="132"/>
      <c r="MIG3224" s="132"/>
      <c r="MIH3224" s="132"/>
      <c r="MII3224" s="132"/>
      <c r="MIJ3224" s="132"/>
      <c r="MIK3224" s="132"/>
      <c r="MIL3224" s="132"/>
      <c r="MIM3224" s="132"/>
      <c r="MIN3224" s="132"/>
      <c r="MIO3224" s="132"/>
      <c r="MIP3224" s="132"/>
      <c r="MIQ3224" s="132"/>
      <c r="MIR3224" s="132"/>
      <c r="MIS3224" s="132"/>
      <c r="MIT3224" s="132"/>
      <c r="MIU3224" s="132"/>
      <c r="MIV3224" s="132"/>
      <c r="MIW3224" s="132"/>
      <c r="MIX3224" s="132"/>
      <c r="MIY3224" s="132"/>
      <c r="MIZ3224" s="132"/>
      <c r="MJA3224" s="132"/>
      <c r="MJB3224" s="132"/>
      <c r="MJC3224" s="132"/>
      <c r="MJD3224" s="132"/>
      <c r="MJE3224" s="132"/>
      <c r="MJF3224" s="132"/>
      <c r="MJG3224" s="132"/>
      <c r="MJH3224" s="132"/>
      <c r="MJI3224" s="132"/>
      <c r="MJJ3224" s="132"/>
      <c r="MJK3224" s="132"/>
      <c r="MJL3224" s="132"/>
      <c r="MJM3224" s="132"/>
      <c r="MJN3224" s="132"/>
      <c r="MJO3224" s="132"/>
      <c r="MJP3224" s="132"/>
      <c r="MJQ3224" s="132"/>
      <c r="MJR3224" s="132"/>
      <c r="MJS3224" s="132"/>
      <c r="MJT3224" s="132"/>
      <c r="MJU3224" s="132"/>
      <c r="MJV3224" s="132"/>
      <c r="MJW3224" s="132"/>
      <c r="MJX3224" s="132"/>
      <c r="MJY3224" s="132"/>
      <c r="MJZ3224" s="132"/>
      <c r="MKA3224" s="132"/>
      <c r="MKB3224" s="132"/>
      <c r="MKC3224" s="132"/>
      <c r="MKD3224" s="132"/>
      <c r="MKE3224" s="132"/>
      <c r="MKF3224" s="132"/>
      <c r="MKG3224" s="132"/>
      <c r="MKH3224" s="132"/>
      <c r="MKI3224" s="132"/>
      <c r="MKJ3224" s="132"/>
      <c r="MKK3224" s="132"/>
      <c r="MKL3224" s="132"/>
      <c r="MKM3224" s="132"/>
      <c r="MKN3224" s="132"/>
      <c r="MKO3224" s="132"/>
      <c r="MKP3224" s="132"/>
      <c r="MKQ3224" s="132"/>
      <c r="MKR3224" s="132"/>
      <c r="MKS3224" s="132"/>
      <c r="MKT3224" s="132"/>
      <c r="MKU3224" s="132"/>
      <c r="MKV3224" s="132"/>
      <c r="MKW3224" s="132"/>
      <c r="MKX3224" s="132"/>
      <c r="MKY3224" s="132"/>
      <c r="MKZ3224" s="132"/>
      <c r="MLA3224" s="132"/>
      <c r="MLB3224" s="132"/>
      <c r="MLC3224" s="132"/>
      <c r="MLD3224" s="132"/>
      <c r="MLE3224" s="132"/>
      <c r="MLF3224" s="132"/>
      <c r="MLG3224" s="132"/>
      <c r="MLH3224" s="132"/>
      <c r="MLI3224" s="132"/>
      <c r="MLJ3224" s="132"/>
      <c r="MLK3224" s="132"/>
      <c r="MLL3224" s="132"/>
      <c r="MLM3224" s="132"/>
      <c r="MLN3224" s="132"/>
      <c r="MLO3224" s="132"/>
      <c r="MLP3224" s="132"/>
      <c r="MLQ3224" s="132"/>
      <c r="MLR3224" s="132"/>
      <c r="MLS3224" s="132"/>
      <c r="MLT3224" s="132"/>
      <c r="MLU3224" s="132"/>
      <c r="MLV3224" s="132"/>
      <c r="MLW3224" s="132"/>
      <c r="MLX3224" s="132"/>
      <c r="MLY3224" s="132"/>
      <c r="MLZ3224" s="132"/>
      <c r="MMA3224" s="132"/>
      <c r="MMB3224" s="132"/>
      <c r="MMC3224" s="132"/>
      <c r="MMD3224" s="132"/>
      <c r="MME3224" s="132"/>
      <c r="MMF3224" s="132"/>
      <c r="MMG3224" s="132"/>
      <c r="MMH3224" s="132"/>
      <c r="MMI3224" s="132"/>
      <c r="MMJ3224" s="132"/>
      <c r="MMK3224" s="132"/>
      <c r="MML3224" s="132"/>
      <c r="MMM3224" s="132"/>
      <c r="MMN3224" s="132"/>
      <c r="MMO3224" s="132"/>
      <c r="MMP3224" s="132"/>
      <c r="MMQ3224" s="132"/>
      <c r="MMR3224" s="132"/>
      <c r="MMS3224" s="132"/>
      <c r="MMT3224" s="132"/>
      <c r="MMU3224" s="132"/>
      <c r="MMV3224" s="132"/>
      <c r="MMW3224" s="132"/>
      <c r="MMX3224" s="132"/>
      <c r="MMY3224" s="132"/>
      <c r="MMZ3224" s="132"/>
      <c r="MNA3224" s="132"/>
      <c r="MNB3224" s="132"/>
      <c r="MNC3224" s="132"/>
      <c r="MND3224" s="132"/>
      <c r="MNE3224" s="132"/>
      <c r="MNF3224" s="132"/>
      <c r="MNG3224" s="132"/>
      <c r="MNH3224" s="132"/>
      <c r="MNI3224" s="132"/>
      <c r="MNJ3224" s="132"/>
      <c r="MNK3224" s="132"/>
      <c r="MNL3224" s="132"/>
      <c r="MNM3224" s="132"/>
      <c r="MNN3224" s="132"/>
      <c r="MNO3224" s="132"/>
      <c r="MNP3224" s="132"/>
      <c r="MNQ3224" s="132"/>
      <c r="MNR3224" s="132"/>
      <c r="MNS3224" s="132"/>
      <c r="MNT3224" s="132"/>
      <c r="MNU3224" s="132"/>
      <c r="MNV3224" s="132"/>
      <c r="MNW3224" s="132"/>
      <c r="MNX3224" s="132"/>
      <c r="MNY3224" s="132"/>
      <c r="MNZ3224" s="132"/>
      <c r="MOA3224" s="132"/>
      <c r="MOB3224" s="132"/>
      <c r="MOC3224" s="132"/>
      <c r="MOD3224" s="132"/>
      <c r="MOE3224" s="132"/>
      <c r="MOF3224" s="132"/>
      <c r="MOG3224" s="132"/>
      <c r="MOH3224" s="132"/>
      <c r="MOI3224" s="132"/>
      <c r="MOJ3224" s="132"/>
      <c r="MOK3224" s="132"/>
      <c r="MOL3224" s="132"/>
      <c r="MOM3224" s="132"/>
      <c r="MON3224" s="132"/>
      <c r="MOO3224" s="132"/>
      <c r="MOP3224" s="132"/>
      <c r="MOQ3224" s="132"/>
      <c r="MOR3224" s="132"/>
      <c r="MOS3224" s="132"/>
      <c r="MOT3224" s="132"/>
      <c r="MOU3224" s="132"/>
      <c r="MOV3224" s="132"/>
      <c r="MOW3224" s="132"/>
      <c r="MOX3224" s="132"/>
      <c r="MOY3224" s="132"/>
      <c r="MOZ3224" s="132"/>
      <c r="MPA3224" s="132"/>
      <c r="MPB3224" s="132"/>
      <c r="MPC3224" s="132"/>
      <c r="MPD3224" s="132"/>
      <c r="MPE3224" s="132"/>
      <c r="MPF3224" s="132"/>
      <c r="MPG3224" s="132"/>
      <c r="MPH3224" s="132"/>
      <c r="MPI3224" s="132"/>
      <c r="MPJ3224" s="132"/>
      <c r="MPK3224" s="132"/>
      <c r="MPL3224" s="132"/>
      <c r="MPM3224" s="132"/>
      <c r="MPN3224" s="132"/>
      <c r="MPO3224" s="132"/>
      <c r="MPP3224" s="132"/>
      <c r="MPQ3224" s="132"/>
      <c r="MPR3224" s="132"/>
      <c r="MPS3224" s="132"/>
      <c r="MPT3224" s="132"/>
      <c r="MPU3224" s="132"/>
      <c r="MPV3224" s="132"/>
      <c r="MPW3224" s="132"/>
      <c r="MPX3224" s="132"/>
      <c r="MPY3224" s="132"/>
      <c r="MPZ3224" s="132"/>
      <c r="MQA3224" s="132"/>
      <c r="MQB3224" s="132"/>
      <c r="MQC3224" s="132"/>
      <c r="MQD3224" s="132"/>
      <c r="MQE3224" s="132"/>
      <c r="MQF3224" s="132"/>
      <c r="MQG3224" s="132"/>
      <c r="MQH3224" s="132"/>
      <c r="MQI3224" s="132"/>
      <c r="MQJ3224" s="132"/>
      <c r="MQK3224" s="132"/>
      <c r="MQL3224" s="132"/>
      <c r="MQM3224" s="132"/>
      <c r="MQN3224" s="132"/>
      <c r="MQO3224" s="132"/>
      <c r="MQP3224" s="132"/>
      <c r="MQQ3224" s="132"/>
      <c r="MQR3224" s="132"/>
      <c r="MQS3224" s="132"/>
      <c r="MQT3224" s="132"/>
      <c r="MQU3224" s="132"/>
      <c r="MQV3224" s="132"/>
      <c r="MQW3224" s="132"/>
      <c r="MQX3224" s="132"/>
      <c r="MQY3224" s="132"/>
      <c r="MQZ3224" s="132"/>
      <c r="MRA3224" s="132"/>
      <c r="MRB3224" s="132"/>
      <c r="MRC3224" s="132"/>
      <c r="MRD3224" s="132"/>
      <c r="MRE3224" s="132"/>
      <c r="MRF3224" s="132"/>
      <c r="MRG3224" s="132"/>
      <c r="MRH3224" s="132"/>
      <c r="MRI3224" s="132"/>
      <c r="MRJ3224" s="132"/>
      <c r="MRK3224" s="132"/>
      <c r="MRL3224" s="132"/>
      <c r="MRM3224" s="132"/>
      <c r="MRN3224" s="132"/>
      <c r="MRO3224" s="132"/>
      <c r="MRP3224" s="132"/>
      <c r="MRQ3224" s="132"/>
      <c r="MRR3224" s="132"/>
      <c r="MRS3224" s="132"/>
      <c r="MRT3224" s="132"/>
      <c r="MRU3224" s="132"/>
      <c r="MRV3224" s="132"/>
      <c r="MRW3224" s="132"/>
      <c r="MRX3224" s="132"/>
      <c r="MRY3224" s="132"/>
      <c r="MRZ3224" s="132"/>
      <c r="MSA3224" s="132"/>
      <c r="MSB3224" s="132"/>
      <c r="MSC3224" s="132"/>
      <c r="MSD3224" s="132"/>
      <c r="MSE3224" s="132"/>
      <c r="MSF3224" s="132"/>
      <c r="MSG3224" s="132"/>
      <c r="MSH3224" s="132"/>
      <c r="MSI3224" s="132"/>
      <c r="MSJ3224" s="132"/>
      <c r="MSK3224" s="132"/>
      <c r="MSL3224" s="132"/>
      <c r="MSM3224" s="132"/>
      <c r="MSN3224" s="132"/>
      <c r="MSO3224" s="132"/>
      <c r="MSP3224" s="132"/>
      <c r="MSQ3224" s="132"/>
      <c r="MSR3224" s="132"/>
      <c r="MSS3224" s="132"/>
      <c r="MST3224" s="132"/>
      <c r="MSU3224" s="132"/>
      <c r="MSV3224" s="132"/>
      <c r="MSW3224" s="132"/>
      <c r="MSX3224" s="132"/>
      <c r="MSY3224" s="132"/>
      <c r="MSZ3224" s="132"/>
      <c r="MTA3224" s="132"/>
      <c r="MTB3224" s="132"/>
      <c r="MTC3224" s="132"/>
      <c r="MTD3224" s="132"/>
      <c r="MTE3224" s="132"/>
      <c r="MTF3224" s="132"/>
      <c r="MTG3224" s="132"/>
      <c r="MTH3224" s="132"/>
      <c r="MTI3224" s="132"/>
      <c r="MTJ3224" s="132"/>
      <c r="MTK3224" s="132"/>
      <c r="MTL3224" s="132"/>
      <c r="MTM3224" s="132"/>
      <c r="MTN3224" s="132"/>
      <c r="MTO3224" s="132"/>
      <c r="MTP3224" s="132"/>
      <c r="MTQ3224" s="132"/>
      <c r="MTR3224" s="132"/>
      <c r="MTS3224" s="132"/>
      <c r="MTT3224" s="132"/>
      <c r="MTU3224" s="132"/>
      <c r="MTV3224" s="132"/>
      <c r="MTW3224" s="132"/>
      <c r="MTX3224" s="132"/>
      <c r="MTY3224" s="132"/>
      <c r="MTZ3224" s="132"/>
      <c r="MUA3224" s="132"/>
      <c r="MUB3224" s="132"/>
      <c r="MUC3224" s="132"/>
      <c r="MUD3224" s="132"/>
      <c r="MUE3224" s="132"/>
      <c r="MUF3224" s="132"/>
      <c r="MUG3224" s="132"/>
      <c r="MUH3224" s="132"/>
      <c r="MUI3224" s="132"/>
      <c r="MUJ3224" s="132"/>
      <c r="MUK3224" s="132"/>
      <c r="MUL3224" s="132"/>
      <c r="MUM3224" s="132"/>
      <c r="MUN3224" s="132"/>
      <c r="MUO3224" s="132"/>
      <c r="MUP3224" s="132"/>
      <c r="MUQ3224" s="132"/>
      <c r="MUR3224" s="132"/>
      <c r="MUS3224" s="132"/>
      <c r="MUT3224" s="132"/>
      <c r="MUU3224" s="132"/>
      <c r="MUV3224" s="132"/>
      <c r="MUW3224" s="132"/>
      <c r="MUX3224" s="132"/>
      <c r="MUY3224" s="132"/>
      <c r="MUZ3224" s="132"/>
      <c r="MVA3224" s="132"/>
      <c r="MVB3224" s="132"/>
      <c r="MVC3224" s="132"/>
      <c r="MVD3224" s="132"/>
      <c r="MVE3224" s="132"/>
      <c r="MVF3224" s="132"/>
      <c r="MVG3224" s="132"/>
      <c r="MVH3224" s="132"/>
      <c r="MVI3224" s="132"/>
      <c r="MVJ3224" s="132"/>
      <c r="MVK3224" s="132"/>
      <c r="MVL3224" s="132"/>
      <c r="MVM3224" s="132"/>
      <c r="MVN3224" s="132"/>
      <c r="MVO3224" s="132"/>
      <c r="MVP3224" s="132"/>
      <c r="MVQ3224" s="132"/>
      <c r="MVR3224" s="132"/>
      <c r="MVS3224" s="132"/>
      <c r="MVT3224" s="132"/>
      <c r="MVU3224" s="132"/>
      <c r="MVV3224" s="132"/>
      <c r="MVW3224" s="132"/>
      <c r="MVX3224" s="132"/>
      <c r="MVY3224" s="132"/>
      <c r="MVZ3224" s="132"/>
      <c r="MWA3224" s="132"/>
      <c r="MWB3224" s="132"/>
      <c r="MWC3224" s="132"/>
      <c r="MWD3224" s="132"/>
      <c r="MWE3224" s="132"/>
      <c r="MWF3224" s="132"/>
      <c r="MWG3224" s="132"/>
      <c r="MWH3224" s="132"/>
      <c r="MWI3224" s="132"/>
      <c r="MWJ3224" s="132"/>
      <c r="MWK3224" s="132"/>
      <c r="MWL3224" s="132"/>
      <c r="MWM3224" s="132"/>
      <c r="MWN3224" s="132"/>
      <c r="MWO3224" s="132"/>
      <c r="MWP3224" s="132"/>
      <c r="MWQ3224" s="132"/>
      <c r="MWR3224" s="132"/>
      <c r="MWS3224" s="132"/>
      <c r="MWT3224" s="132"/>
      <c r="MWU3224" s="132"/>
      <c r="MWV3224" s="132"/>
      <c r="MWW3224" s="132"/>
      <c r="MWX3224" s="132"/>
      <c r="MWY3224" s="132"/>
      <c r="MWZ3224" s="132"/>
      <c r="MXA3224" s="132"/>
      <c r="MXB3224" s="132"/>
      <c r="MXC3224" s="132"/>
      <c r="MXD3224" s="132"/>
      <c r="MXE3224" s="132"/>
      <c r="MXF3224" s="132"/>
      <c r="MXG3224" s="132"/>
      <c r="MXH3224" s="132"/>
      <c r="MXI3224" s="132"/>
      <c r="MXJ3224" s="132"/>
      <c r="MXK3224" s="132"/>
      <c r="MXL3224" s="132"/>
      <c r="MXM3224" s="132"/>
      <c r="MXN3224" s="132"/>
      <c r="MXO3224" s="132"/>
      <c r="MXP3224" s="132"/>
      <c r="MXQ3224" s="132"/>
      <c r="MXR3224" s="132"/>
      <c r="MXS3224" s="132"/>
      <c r="MXT3224" s="132"/>
      <c r="MXU3224" s="132"/>
      <c r="MXV3224" s="132"/>
      <c r="MXW3224" s="132"/>
      <c r="MXX3224" s="132"/>
      <c r="MXY3224" s="132"/>
      <c r="MXZ3224" s="132"/>
      <c r="MYA3224" s="132"/>
      <c r="MYB3224" s="132"/>
      <c r="MYC3224" s="132"/>
      <c r="MYD3224" s="132"/>
      <c r="MYE3224" s="132"/>
      <c r="MYF3224" s="132"/>
      <c r="MYG3224" s="132"/>
      <c r="MYH3224" s="132"/>
      <c r="MYI3224" s="132"/>
      <c r="MYJ3224" s="132"/>
      <c r="MYK3224" s="132"/>
      <c r="MYL3224" s="132"/>
      <c r="MYM3224" s="132"/>
      <c r="MYN3224" s="132"/>
      <c r="MYO3224" s="132"/>
      <c r="MYP3224" s="132"/>
      <c r="MYQ3224" s="132"/>
      <c r="MYR3224" s="132"/>
      <c r="MYS3224" s="132"/>
      <c r="MYT3224" s="132"/>
      <c r="MYU3224" s="132"/>
      <c r="MYV3224" s="132"/>
      <c r="MYW3224" s="132"/>
      <c r="MYX3224" s="132"/>
      <c r="MYY3224" s="132"/>
      <c r="MYZ3224" s="132"/>
      <c r="MZA3224" s="132"/>
      <c r="MZB3224" s="132"/>
      <c r="MZC3224" s="132"/>
      <c r="MZD3224" s="132"/>
      <c r="MZE3224" s="132"/>
      <c r="MZF3224" s="132"/>
      <c r="MZG3224" s="132"/>
      <c r="MZH3224" s="132"/>
      <c r="MZI3224" s="132"/>
      <c r="MZJ3224" s="132"/>
      <c r="MZK3224" s="132"/>
      <c r="MZL3224" s="132"/>
      <c r="MZM3224" s="132"/>
      <c r="MZN3224" s="132"/>
      <c r="MZO3224" s="132"/>
      <c r="MZP3224" s="132"/>
      <c r="MZQ3224" s="132"/>
      <c r="MZR3224" s="132"/>
      <c r="MZS3224" s="132"/>
      <c r="MZT3224" s="132"/>
      <c r="MZU3224" s="132"/>
      <c r="MZV3224" s="132"/>
      <c r="MZW3224" s="132"/>
      <c r="MZX3224" s="132"/>
      <c r="MZY3224" s="132"/>
      <c r="MZZ3224" s="132"/>
      <c r="NAA3224" s="132"/>
      <c r="NAB3224" s="132"/>
      <c r="NAC3224" s="132"/>
      <c r="NAD3224" s="132"/>
      <c r="NAE3224" s="132"/>
      <c r="NAF3224" s="132"/>
      <c r="NAG3224" s="132"/>
      <c r="NAH3224" s="132"/>
      <c r="NAI3224" s="132"/>
      <c r="NAJ3224" s="132"/>
      <c r="NAK3224" s="132"/>
      <c r="NAL3224" s="132"/>
      <c r="NAM3224" s="132"/>
      <c r="NAN3224" s="132"/>
      <c r="NAO3224" s="132"/>
      <c r="NAP3224" s="132"/>
      <c r="NAQ3224" s="132"/>
      <c r="NAR3224" s="132"/>
      <c r="NAS3224" s="132"/>
      <c r="NAT3224" s="132"/>
      <c r="NAU3224" s="132"/>
      <c r="NAV3224" s="132"/>
      <c r="NAW3224" s="132"/>
      <c r="NAX3224" s="132"/>
      <c r="NAY3224" s="132"/>
      <c r="NAZ3224" s="132"/>
      <c r="NBA3224" s="132"/>
      <c r="NBB3224" s="132"/>
      <c r="NBC3224" s="132"/>
      <c r="NBD3224" s="132"/>
      <c r="NBE3224" s="132"/>
      <c r="NBF3224" s="132"/>
      <c r="NBG3224" s="132"/>
      <c r="NBH3224" s="132"/>
      <c r="NBI3224" s="132"/>
      <c r="NBJ3224" s="132"/>
      <c r="NBK3224" s="132"/>
      <c r="NBL3224" s="132"/>
      <c r="NBM3224" s="132"/>
      <c r="NBN3224" s="132"/>
      <c r="NBO3224" s="132"/>
      <c r="NBP3224" s="132"/>
      <c r="NBQ3224" s="132"/>
      <c r="NBR3224" s="132"/>
      <c r="NBS3224" s="132"/>
      <c r="NBT3224" s="132"/>
      <c r="NBU3224" s="132"/>
      <c r="NBV3224" s="132"/>
      <c r="NBW3224" s="132"/>
      <c r="NBX3224" s="132"/>
      <c r="NBY3224" s="132"/>
      <c r="NBZ3224" s="132"/>
      <c r="NCA3224" s="132"/>
      <c r="NCB3224" s="132"/>
      <c r="NCC3224" s="132"/>
      <c r="NCD3224" s="132"/>
      <c r="NCE3224" s="132"/>
      <c r="NCF3224" s="132"/>
      <c r="NCG3224" s="132"/>
      <c r="NCH3224" s="132"/>
      <c r="NCI3224" s="132"/>
      <c r="NCJ3224" s="132"/>
      <c r="NCK3224" s="132"/>
      <c r="NCL3224" s="132"/>
      <c r="NCM3224" s="132"/>
      <c r="NCN3224" s="132"/>
      <c r="NCO3224" s="132"/>
      <c r="NCP3224" s="132"/>
      <c r="NCQ3224" s="132"/>
      <c r="NCR3224" s="132"/>
      <c r="NCS3224" s="132"/>
      <c r="NCT3224" s="132"/>
      <c r="NCU3224" s="132"/>
      <c r="NCV3224" s="132"/>
      <c r="NCW3224" s="132"/>
      <c r="NCX3224" s="132"/>
      <c r="NCY3224" s="132"/>
      <c r="NCZ3224" s="132"/>
      <c r="NDA3224" s="132"/>
      <c r="NDB3224" s="132"/>
      <c r="NDC3224" s="132"/>
      <c r="NDD3224" s="132"/>
      <c r="NDE3224" s="132"/>
      <c r="NDF3224" s="132"/>
      <c r="NDG3224" s="132"/>
      <c r="NDH3224" s="132"/>
      <c r="NDI3224" s="132"/>
      <c r="NDJ3224" s="132"/>
      <c r="NDK3224" s="132"/>
      <c r="NDL3224" s="132"/>
      <c r="NDM3224" s="132"/>
      <c r="NDN3224" s="132"/>
      <c r="NDO3224" s="132"/>
      <c r="NDP3224" s="132"/>
      <c r="NDQ3224" s="132"/>
      <c r="NDR3224" s="132"/>
      <c r="NDS3224" s="132"/>
      <c r="NDT3224" s="132"/>
      <c r="NDU3224" s="132"/>
      <c r="NDV3224" s="132"/>
      <c r="NDW3224" s="132"/>
      <c r="NDX3224" s="132"/>
      <c r="NDY3224" s="132"/>
      <c r="NDZ3224" s="132"/>
      <c r="NEA3224" s="132"/>
      <c r="NEB3224" s="132"/>
      <c r="NEC3224" s="132"/>
      <c r="NED3224" s="132"/>
      <c r="NEE3224" s="132"/>
      <c r="NEF3224" s="132"/>
      <c r="NEG3224" s="132"/>
      <c r="NEH3224" s="132"/>
      <c r="NEI3224" s="132"/>
      <c r="NEJ3224" s="132"/>
      <c r="NEK3224" s="132"/>
      <c r="NEL3224" s="132"/>
      <c r="NEM3224" s="132"/>
      <c r="NEN3224" s="132"/>
      <c r="NEO3224" s="132"/>
      <c r="NEP3224" s="132"/>
      <c r="NEQ3224" s="132"/>
      <c r="NER3224" s="132"/>
      <c r="NES3224" s="132"/>
      <c r="NET3224" s="132"/>
      <c r="NEU3224" s="132"/>
      <c r="NEV3224" s="132"/>
      <c r="NEW3224" s="132"/>
      <c r="NEX3224" s="132"/>
      <c r="NEY3224" s="132"/>
      <c r="NEZ3224" s="132"/>
      <c r="NFA3224" s="132"/>
      <c r="NFB3224" s="132"/>
      <c r="NFC3224" s="132"/>
      <c r="NFD3224" s="132"/>
      <c r="NFE3224" s="132"/>
      <c r="NFF3224" s="132"/>
      <c r="NFG3224" s="132"/>
      <c r="NFH3224" s="132"/>
      <c r="NFI3224" s="132"/>
      <c r="NFJ3224" s="132"/>
      <c r="NFK3224" s="132"/>
      <c r="NFL3224" s="132"/>
      <c r="NFM3224" s="132"/>
      <c r="NFN3224" s="132"/>
      <c r="NFO3224" s="132"/>
      <c r="NFP3224" s="132"/>
      <c r="NFQ3224" s="132"/>
      <c r="NFR3224" s="132"/>
      <c r="NFS3224" s="132"/>
      <c r="NFT3224" s="132"/>
      <c r="NFU3224" s="132"/>
      <c r="NFV3224" s="132"/>
      <c r="NFW3224" s="132"/>
      <c r="NFX3224" s="132"/>
      <c r="NFY3224" s="132"/>
      <c r="NFZ3224" s="132"/>
      <c r="NGA3224" s="132"/>
      <c r="NGB3224" s="132"/>
      <c r="NGC3224" s="132"/>
      <c r="NGD3224" s="132"/>
      <c r="NGE3224" s="132"/>
      <c r="NGF3224" s="132"/>
      <c r="NGG3224" s="132"/>
      <c r="NGH3224" s="132"/>
      <c r="NGI3224" s="132"/>
      <c r="NGJ3224" s="132"/>
      <c r="NGK3224" s="132"/>
      <c r="NGL3224" s="132"/>
      <c r="NGM3224" s="132"/>
      <c r="NGN3224" s="132"/>
      <c r="NGO3224" s="132"/>
      <c r="NGP3224" s="132"/>
      <c r="NGQ3224" s="132"/>
      <c r="NGR3224" s="132"/>
      <c r="NGS3224" s="132"/>
      <c r="NGT3224" s="132"/>
      <c r="NGU3224" s="132"/>
      <c r="NGV3224" s="132"/>
      <c r="NGW3224" s="132"/>
      <c r="NGX3224" s="132"/>
      <c r="NGY3224" s="132"/>
      <c r="NGZ3224" s="132"/>
      <c r="NHA3224" s="132"/>
      <c r="NHB3224" s="132"/>
      <c r="NHC3224" s="132"/>
      <c r="NHD3224" s="132"/>
      <c r="NHE3224" s="132"/>
      <c r="NHF3224" s="132"/>
      <c r="NHG3224" s="132"/>
      <c r="NHH3224" s="132"/>
      <c r="NHI3224" s="132"/>
      <c r="NHJ3224" s="132"/>
      <c r="NHK3224" s="132"/>
      <c r="NHL3224" s="132"/>
      <c r="NHM3224" s="132"/>
      <c r="NHN3224" s="132"/>
      <c r="NHO3224" s="132"/>
      <c r="NHP3224" s="132"/>
      <c r="NHQ3224" s="132"/>
      <c r="NHR3224" s="132"/>
      <c r="NHS3224" s="132"/>
      <c r="NHT3224" s="132"/>
      <c r="NHU3224" s="132"/>
      <c r="NHV3224" s="132"/>
      <c r="NHW3224" s="132"/>
      <c r="NHX3224" s="132"/>
      <c r="NHY3224" s="132"/>
      <c r="NHZ3224" s="132"/>
      <c r="NIA3224" s="132"/>
      <c r="NIB3224" s="132"/>
      <c r="NIC3224" s="132"/>
      <c r="NID3224" s="132"/>
      <c r="NIE3224" s="132"/>
      <c r="NIF3224" s="132"/>
      <c r="NIG3224" s="132"/>
      <c r="NIH3224" s="132"/>
      <c r="NII3224" s="132"/>
      <c r="NIJ3224" s="132"/>
      <c r="NIK3224" s="132"/>
      <c r="NIL3224" s="132"/>
      <c r="NIM3224" s="132"/>
      <c r="NIN3224" s="132"/>
      <c r="NIO3224" s="132"/>
      <c r="NIP3224" s="132"/>
      <c r="NIQ3224" s="132"/>
      <c r="NIR3224" s="132"/>
      <c r="NIS3224" s="132"/>
      <c r="NIT3224" s="132"/>
      <c r="NIU3224" s="132"/>
      <c r="NIV3224" s="132"/>
      <c r="NIW3224" s="132"/>
      <c r="NIX3224" s="132"/>
      <c r="NIY3224" s="132"/>
      <c r="NIZ3224" s="132"/>
      <c r="NJA3224" s="132"/>
      <c r="NJB3224" s="132"/>
      <c r="NJC3224" s="132"/>
      <c r="NJD3224" s="132"/>
      <c r="NJE3224" s="132"/>
      <c r="NJF3224" s="132"/>
      <c r="NJG3224" s="132"/>
      <c r="NJH3224" s="132"/>
      <c r="NJI3224" s="132"/>
      <c r="NJJ3224" s="132"/>
      <c r="NJK3224" s="132"/>
      <c r="NJL3224" s="132"/>
      <c r="NJM3224" s="132"/>
      <c r="NJN3224" s="132"/>
      <c r="NJO3224" s="132"/>
      <c r="NJP3224" s="132"/>
      <c r="NJQ3224" s="132"/>
      <c r="NJR3224" s="132"/>
      <c r="NJS3224" s="132"/>
      <c r="NJT3224" s="132"/>
      <c r="NJU3224" s="132"/>
      <c r="NJV3224" s="132"/>
      <c r="NJW3224" s="132"/>
      <c r="NJX3224" s="132"/>
      <c r="NJY3224" s="132"/>
      <c r="NJZ3224" s="132"/>
      <c r="NKA3224" s="132"/>
      <c r="NKB3224" s="132"/>
      <c r="NKC3224" s="132"/>
      <c r="NKD3224" s="132"/>
      <c r="NKE3224" s="132"/>
      <c r="NKF3224" s="132"/>
      <c r="NKG3224" s="132"/>
      <c r="NKH3224" s="132"/>
      <c r="NKI3224" s="132"/>
      <c r="NKJ3224" s="132"/>
      <c r="NKK3224" s="132"/>
      <c r="NKL3224" s="132"/>
      <c r="NKM3224" s="132"/>
      <c r="NKN3224" s="132"/>
      <c r="NKO3224" s="132"/>
      <c r="NKP3224" s="132"/>
      <c r="NKQ3224" s="132"/>
      <c r="NKR3224" s="132"/>
      <c r="NKS3224" s="132"/>
      <c r="NKT3224" s="132"/>
      <c r="NKU3224" s="132"/>
      <c r="NKV3224" s="132"/>
      <c r="NKW3224" s="132"/>
      <c r="NKX3224" s="132"/>
      <c r="NKY3224" s="132"/>
      <c r="NKZ3224" s="132"/>
      <c r="NLA3224" s="132"/>
      <c r="NLB3224" s="132"/>
      <c r="NLC3224" s="132"/>
      <c r="NLD3224" s="132"/>
      <c r="NLE3224" s="132"/>
      <c r="NLF3224" s="132"/>
      <c r="NLG3224" s="132"/>
      <c r="NLH3224" s="132"/>
      <c r="NLI3224" s="132"/>
      <c r="NLJ3224" s="132"/>
      <c r="NLK3224" s="132"/>
      <c r="NLL3224" s="132"/>
      <c r="NLM3224" s="132"/>
      <c r="NLN3224" s="132"/>
      <c r="NLO3224" s="132"/>
      <c r="NLP3224" s="132"/>
      <c r="NLQ3224" s="132"/>
      <c r="NLR3224" s="132"/>
      <c r="NLS3224" s="132"/>
      <c r="NLT3224" s="132"/>
      <c r="NLU3224" s="132"/>
      <c r="NLV3224" s="132"/>
      <c r="NLW3224" s="132"/>
      <c r="NLX3224" s="132"/>
      <c r="NLY3224" s="132"/>
      <c r="NLZ3224" s="132"/>
      <c r="NMA3224" s="132"/>
      <c r="NMB3224" s="132"/>
      <c r="NMC3224" s="132"/>
      <c r="NMD3224" s="132"/>
      <c r="NME3224" s="132"/>
      <c r="NMF3224" s="132"/>
      <c r="NMG3224" s="132"/>
      <c r="NMH3224" s="132"/>
      <c r="NMI3224" s="132"/>
      <c r="NMJ3224" s="132"/>
      <c r="NMK3224" s="132"/>
      <c r="NML3224" s="132"/>
      <c r="NMM3224" s="132"/>
      <c r="NMN3224" s="132"/>
      <c r="NMO3224" s="132"/>
      <c r="NMP3224" s="132"/>
      <c r="NMQ3224" s="132"/>
      <c r="NMR3224" s="132"/>
      <c r="NMS3224" s="132"/>
      <c r="NMT3224" s="132"/>
      <c r="NMU3224" s="132"/>
      <c r="NMV3224" s="132"/>
      <c r="NMW3224" s="132"/>
      <c r="NMX3224" s="132"/>
      <c r="NMY3224" s="132"/>
      <c r="NMZ3224" s="132"/>
      <c r="NNA3224" s="132"/>
      <c r="NNB3224" s="132"/>
      <c r="NNC3224" s="132"/>
      <c r="NND3224" s="132"/>
      <c r="NNE3224" s="132"/>
      <c r="NNF3224" s="132"/>
      <c r="NNG3224" s="132"/>
      <c r="NNH3224" s="132"/>
      <c r="NNI3224" s="132"/>
      <c r="NNJ3224" s="132"/>
      <c r="NNK3224" s="132"/>
      <c r="NNL3224" s="132"/>
      <c r="NNM3224" s="132"/>
      <c r="NNN3224" s="132"/>
      <c r="NNO3224" s="132"/>
      <c r="NNP3224" s="132"/>
      <c r="NNQ3224" s="132"/>
      <c r="NNR3224" s="132"/>
      <c r="NNS3224" s="132"/>
      <c r="NNT3224" s="132"/>
      <c r="NNU3224" s="132"/>
      <c r="NNV3224" s="132"/>
      <c r="NNW3224" s="132"/>
      <c r="NNX3224" s="132"/>
      <c r="NNY3224" s="132"/>
      <c r="NNZ3224" s="132"/>
      <c r="NOA3224" s="132"/>
      <c r="NOB3224" s="132"/>
      <c r="NOC3224" s="132"/>
      <c r="NOD3224" s="132"/>
      <c r="NOE3224" s="132"/>
      <c r="NOF3224" s="132"/>
      <c r="NOG3224" s="132"/>
      <c r="NOH3224" s="132"/>
      <c r="NOI3224" s="132"/>
      <c r="NOJ3224" s="132"/>
      <c r="NOK3224" s="132"/>
      <c r="NOL3224" s="132"/>
      <c r="NOM3224" s="132"/>
      <c r="NON3224" s="132"/>
      <c r="NOO3224" s="132"/>
      <c r="NOP3224" s="132"/>
      <c r="NOQ3224" s="132"/>
      <c r="NOR3224" s="132"/>
      <c r="NOS3224" s="132"/>
      <c r="NOT3224" s="132"/>
      <c r="NOU3224" s="132"/>
      <c r="NOV3224" s="132"/>
      <c r="NOW3224" s="132"/>
      <c r="NOX3224" s="132"/>
      <c r="NOY3224" s="132"/>
      <c r="NOZ3224" s="132"/>
      <c r="NPA3224" s="132"/>
      <c r="NPB3224" s="132"/>
      <c r="NPC3224" s="132"/>
      <c r="NPD3224" s="132"/>
      <c r="NPE3224" s="132"/>
      <c r="NPF3224" s="132"/>
      <c r="NPG3224" s="132"/>
      <c r="NPH3224" s="132"/>
      <c r="NPI3224" s="132"/>
      <c r="NPJ3224" s="132"/>
      <c r="NPK3224" s="132"/>
      <c r="NPL3224" s="132"/>
      <c r="NPM3224" s="132"/>
      <c r="NPN3224" s="132"/>
      <c r="NPO3224" s="132"/>
      <c r="NPP3224" s="132"/>
      <c r="NPQ3224" s="132"/>
      <c r="NPR3224" s="132"/>
      <c r="NPS3224" s="132"/>
      <c r="NPT3224" s="132"/>
      <c r="NPU3224" s="132"/>
      <c r="NPV3224" s="132"/>
      <c r="NPW3224" s="132"/>
      <c r="NPX3224" s="132"/>
      <c r="NPY3224" s="132"/>
      <c r="NPZ3224" s="132"/>
      <c r="NQA3224" s="132"/>
      <c r="NQB3224" s="132"/>
      <c r="NQC3224" s="132"/>
      <c r="NQD3224" s="132"/>
      <c r="NQE3224" s="132"/>
      <c r="NQF3224" s="132"/>
      <c r="NQG3224" s="132"/>
      <c r="NQH3224" s="132"/>
      <c r="NQI3224" s="132"/>
      <c r="NQJ3224" s="132"/>
      <c r="NQK3224" s="132"/>
      <c r="NQL3224" s="132"/>
      <c r="NQM3224" s="132"/>
      <c r="NQN3224" s="132"/>
      <c r="NQO3224" s="132"/>
      <c r="NQP3224" s="132"/>
      <c r="NQQ3224" s="132"/>
      <c r="NQR3224" s="132"/>
      <c r="NQS3224" s="132"/>
      <c r="NQT3224" s="132"/>
      <c r="NQU3224" s="132"/>
      <c r="NQV3224" s="132"/>
      <c r="NQW3224" s="132"/>
      <c r="NQX3224" s="132"/>
      <c r="NQY3224" s="132"/>
      <c r="NQZ3224" s="132"/>
      <c r="NRA3224" s="132"/>
      <c r="NRB3224" s="132"/>
      <c r="NRC3224" s="132"/>
      <c r="NRD3224" s="132"/>
      <c r="NRE3224" s="132"/>
      <c r="NRF3224" s="132"/>
      <c r="NRG3224" s="132"/>
      <c r="NRH3224" s="132"/>
      <c r="NRI3224" s="132"/>
      <c r="NRJ3224" s="132"/>
      <c r="NRK3224" s="132"/>
      <c r="NRL3224" s="132"/>
      <c r="NRM3224" s="132"/>
      <c r="NRN3224" s="132"/>
      <c r="NRO3224" s="132"/>
      <c r="NRP3224" s="132"/>
      <c r="NRQ3224" s="132"/>
      <c r="NRR3224" s="132"/>
      <c r="NRS3224" s="132"/>
      <c r="NRT3224" s="132"/>
      <c r="NRU3224" s="132"/>
      <c r="NRV3224" s="132"/>
      <c r="NRW3224" s="132"/>
      <c r="NRX3224" s="132"/>
      <c r="NRY3224" s="132"/>
      <c r="NRZ3224" s="132"/>
      <c r="NSA3224" s="132"/>
      <c r="NSB3224" s="132"/>
      <c r="NSC3224" s="132"/>
      <c r="NSD3224" s="132"/>
      <c r="NSE3224" s="132"/>
      <c r="NSF3224" s="132"/>
      <c r="NSG3224" s="132"/>
      <c r="NSH3224" s="132"/>
      <c r="NSI3224" s="132"/>
      <c r="NSJ3224" s="132"/>
      <c r="NSK3224" s="132"/>
      <c r="NSL3224" s="132"/>
      <c r="NSM3224" s="132"/>
      <c r="NSN3224" s="132"/>
      <c r="NSO3224" s="132"/>
      <c r="NSP3224" s="132"/>
      <c r="NSQ3224" s="132"/>
      <c r="NSR3224" s="132"/>
      <c r="NSS3224" s="132"/>
      <c r="NST3224" s="132"/>
      <c r="NSU3224" s="132"/>
      <c r="NSV3224" s="132"/>
      <c r="NSW3224" s="132"/>
      <c r="NSX3224" s="132"/>
      <c r="NSY3224" s="132"/>
      <c r="NSZ3224" s="132"/>
      <c r="NTA3224" s="132"/>
      <c r="NTB3224" s="132"/>
      <c r="NTC3224" s="132"/>
      <c r="NTD3224" s="132"/>
      <c r="NTE3224" s="132"/>
      <c r="NTF3224" s="132"/>
      <c r="NTG3224" s="132"/>
      <c r="NTH3224" s="132"/>
      <c r="NTI3224" s="132"/>
      <c r="NTJ3224" s="132"/>
      <c r="NTK3224" s="132"/>
      <c r="NTL3224" s="132"/>
      <c r="NTM3224" s="132"/>
      <c r="NTN3224" s="132"/>
      <c r="NTO3224" s="132"/>
      <c r="NTP3224" s="132"/>
      <c r="NTQ3224" s="132"/>
      <c r="NTR3224" s="132"/>
      <c r="NTS3224" s="132"/>
      <c r="NTT3224" s="132"/>
      <c r="NTU3224" s="132"/>
      <c r="NTV3224" s="132"/>
      <c r="NTW3224" s="132"/>
      <c r="NTX3224" s="132"/>
      <c r="NTY3224" s="132"/>
      <c r="NTZ3224" s="132"/>
      <c r="NUA3224" s="132"/>
      <c r="NUB3224" s="132"/>
      <c r="NUC3224" s="132"/>
      <c r="NUD3224" s="132"/>
      <c r="NUE3224" s="132"/>
      <c r="NUF3224" s="132"/>
      <c r="NUG3224" s="132"/>
      <c r="NUH3224" s="132"/>
      <c r="NUI3224" s="132"/>
      <c r="NUJ3224" s="132"/>
      <c r="NUK3224" s="132"/>
      <c r="NUL3224" s="132"/>
      <c r="NUM3224" s="132"/>
      <c r="NUN3224" s="132"/>
      <c r="NUO3224" s="132"/>
      <c r="NUP3224" s="132"/>
      <c r="NUQ3224" s="132"/>
      <c r="NUR3224" s="132"/>
      <c r="NUS3224" s="132"/>
      <c r="NUT3224" s="132"/>
      <c r="NUU3224" s="132"/>
      <c r="NUV3224" s="132"/>
      <c r="NUW3224" s="132"/>
      <c r="NUX3224" s="132"/>
      <c r="NUY3224" s="132"/>
      <c r="NUZ3224" s="132"/>
      <c r="NVA3224" s="132"/>
      <c r="NVB3224" s="132"/>
      <c r="NVC3224" s="132"/>
      <c r="NVD3224" s="132"/>
      <c r="NVE3224" s="132"/>
      <c r="NVF3224" s="132"/>
      <c r="NVG3224" s="132"/>
      <c r="NVH3224" s="132"/>
      <c r="NVI3224" s="132"/>
      <c r="NVJ3224" s="132"/>
      <c r="NVK3224" s="132"/>
      <c r="NVL3224" s="132"/>
      <c r="NVM3224" s="132"/>
      <c r="NVN3224" s="132"/>
      <c r="NVO3224" s="132"/>
      <c r="NVP3224" s="132"/>
      <c r="NVQ3224" s="132"/>
      <c r="NVR3224" s="132"/>
      <c r="NVS3224" s="132"/>
      <c r="NVT3224" s="132"/>
      <c r="NVU3224" s="132"/>
      <c r="NVV3224" s="132"/>
      <c r="NVW3224" s="132"/>
      <c r="NVX3224" s="132"/>
      <c r="NVY3224" s="132"/>
      <c r="NVZ3224" s="132"/>
      <c r="NWA3224" s="132"/>
      <c r="NWB3224" s="132"/>
      <c r="NWC3224" s="132"/>
      <c r="NWD3224" s="132"/>
      <c r="NWE3224" s="132"/>
      <c r="NWF3224" s="132"/>
      <c r="NWG3224" s="132"/>
      <c r="NWH3224" s="132"/>
      <c r="NWI3224" s="132"/>
      <c r="NWJ3224" s="132"/>
      <c r="NWK3224" s="132"/>
      <c r="NWL3224" s="132"/>
      <c r="NWM3224" s="132"/>
      <c r="NWN3224" s="132"/>
      <c r="NWO3224" s="132"/>
      <c r="NWP3224" s="132"/>
      <c r="NWQ3224" s="132"/>
      <c r="NWR3224" s="132"/>
      <c r="NWS3224" s="132"/>
      <c r="NWT3224" s="132"/>
      <c r="NWU3224" s="132"/>
      <c r="NWV3224" s="132"/>
      <c r="NWW3224" s="132"/>
      <c r="NWX3224" s="132"/>
      <c r="NWY3224" s="132"/>
      <c r="NWZ3224" s="132"/>
      <c r="NXA3224" s="132"/>
      <c r="NXB3224" s="132"/>
      <c r="NXC3224" s="132"/>
      <c r="NXD3224" s="132"/>
      <c r="NXE3224" s="132"/>
      <c r="NXF3224" s="132"/>
      <c r="NXG3224" s="132"/>
      <c r="NXH3224" s="132"/>
      <c r="NXI3224" s="132"/>
      <c r="NXJ3224" s="132"/>
      <c r="NXK3224" s="132"/>
      <c r="NXL3224" s="132"/>
      <c r="NXM3224" s="132"/>
      <c r="NXN3224" s="132"/>
      <c r="NXO3224" s="132"/>
      <c r="NXP3224" s="132"/>
      <c r="NXQ3224" s="132"/>
      <c r="NXR3224" s="132"/>
      <c r="NXS3224" s="132"/>
      <c r="NXT3224" s="132"/>
      <c r="NXU3224" s="132"/>
      <c r="NXV3224" s="132"/>
      <c r="NXW3224" s="132"/>
      <c r="NXX3224" s="132"/>
      <c r="NXY3224" s="132"/>
      <c r="NXZ3224" s="132"/>
      <c r="NYA3224" s="132"/>
      <c r="NYB3224" s="132"/>
      <c r="NYC3224" s="132"/>
      <c r="NYD3224" s="132"/>
      <c r="NYE3224" s="132"/>
      <c r="NYF3224" s="132"/>
      <c r="NYG3224" s="132"/>
      <c r="NYH3224" s="132"/>
      <c r="NYI3224" s="132"/>
      <c r="NYJ3224" s="132"/>
      <c r="NYK3224" s="132"/>
      <c r="NYL3224" s="132"/>
      <c r="NYM3224" s="132"/>
      <c r="NYN3224" s="132"/>
      <c r="NYO3224" s="132"/>
      <c r="NYP3224" s="132"/>
      <c r="NYQ3224" s="132"/>
      <c r="NYR3224" s="132"/>
      <c r="NYS3224" s="132"/>
      <c r="NYT3224" s="132"/>
      <c r="NYU3224" s="132"/>
      <c r="NYV3224" s="132"/>
      <c r="NYW3224" s="132"/>
      <c r="NYX3224" s="132"/>
      <c r="NYY3224" s="132"/>
      <c r="NYZ3224" s="132"/>
      <c r="NZA3224" s="132"/>
      <c r="NZB3224" s="132"/>
      <c r="NZC3224" s="132"/>
      <c r="NZD3224" s="132"/>
      <c r="NZE3224" s="132"/>
      <c r="NZF3224" s="132"/>
      <c r="NZG3224" s="132"/>
      <c r="NZH3224" s="132"/>
      <c r="NZI3224" s="132"/>
      <c r="NZJ3224" s="132"/>
      <c r="NZK3224" s="132"/>
      <c r="NZL3224" s="132"/>
      <c r="NZM3224" s="132"/>
      <c r="NZN3224" s="132"/>
      <c r="NZO3224" s="132"/>
      <c r="NZP3224" s="132"/>
      <c r="NZQ3224" s="132"/>
      <c r="NZR3224" s="132"/>
      <c r="NZS3224" s="132"/>
      <c r="NZT3224" s="132"/>
      <c r="NZU3224" s="132"/>
      <c r="NZV3224" s="132"/>
      <c r="NZW3224" s="132"/>
      <c r="NZX3224" s="132"/>
      <c r="NZY3224" s="132"/>
      <c r="NZZ3224" s="132"/>
      <c r="OAA3224" s="132"/>
      <c r="OAB3224" s="132"/>
      <c r="OAC3224" s="132"/>
      <c r="OAD3224" s="132"/>
      <c r="OAE3224" s="132"/>
      <c r="OAF3224" s="132"/>
      <c r="OAG3224" s="132"/>
      <c r="OAH3224" s="132"/>
      <c r="OAI3224" s="132"/>
      <c r="OAJ3224" s="132"/>
      <c r="OAK3224" s="132"/>
      <c r="OAL3224" s="132"/>
      <c r="OAM3224" s="132"/>
      <c r="OAN3224" s="132"/>
      <c r="OAO3224" s="132"/>
      <c r="OAP3224" s="132"/>
      <c r="OAQ3224" s="132"/>
      <c r="OAR3224" s="132"/>
      <c r="OAS3224" s="132"/>
      <c r="OAT3224" s="132"/>
      <c r="OAU3224" s="132"/>
      <c r="OAV3224" s="132"/>
      <c r="OAW3224" s="132"/>
      <c r="OAX3224" s="132"/>
      <c r="OAY3224" s="132"/>
      <c r="OAZ3224" s="132"/>
      <c r="OBA3224" s="132"/>
      <c r="OBB3224" s="132"/>
      <c r="OBC3224" s="132"/>
      <c r="OBD3224" s="132"/>
      <c r="OBE3224" s="132"/>
      <c r="OBF3224" s="132"/>
      <c r="OBG3224" s="132"/>
      <c r="OBH3224" s="132"/>
      <c r="OBI3224" s="132"/>
      <c r="OBJ3224" s="132"/>
      <c r="OBK3224" s="132"/>
      <c r="OBL3224" s="132"/>
      <c r="OBM3224" s="132"/>
      <c r="OBN3224" s="132"/>
      <c r="OBO3224" s="132"/>
      <c r="OBP3224" s="132"/>
      <c r="OBQ3224" s="132"/>
      <c r="OBR3224" s="132"/>
      <c r="OBS3224" s="132"/>
      <c r="OBT3224" s="132"/>
      <c r="OBU3224" s="132"/>
      <c r="OBV3224" s="132"/>
      <c r="OBW3224" s="132"/>
      <c r="OBX3224" s="132"/>
      <c r="OBY3224" s="132"/>
      <c r="OBZ3224" s="132"/>
      <c r="OCA3224" s="132"/>
      <c r="OCB3224" s="132"/>
      <c r="OCC3224" s="132"/>
      <c r="OCD3224" s="132"/>
      <c r="OCE3224" s="132"/>
      <c r="OCF3224" s="132"/>
      <c r="OCG3224" s="132"/>
      <c r="OCH3224" s="132"/>
      <c r="OCI3224" s="132"/>
      <c r="OCJ3224" s="132"/>
      <c r="OCK3224" s="132"/>
      <c r="OCL3224" s="132"/>
      <c r="OCM3224" s="132"/>
      <c r="OCN3224" s="132"/>
      <c r="OCO3224" s="132"/>
      <c r="OCP3224" s="132"/>
      <c r="OCQ3224" s="132"/>
      <c r="OCR3224" s="132"/>
      <c r="OCS3224" s="132"/>
      <c r="OCT3224" s="132"/>
      <c r="OCU3224" s="132"/>
      <c r="OCV3224" s="132"/>
      <c r="OCW3224" s="132"/>
      <c r="OCX3224" s="132"/>
      <c r="OCY3224" s="132"/>
      <c r="OCZ3224" s="132"/>
      <c r="ODA3224" s="132"/>
      <c r="ODB3224" s="132"/>
      <c r="ODC3224" s="132"/>
      <c r="ODD3224" s="132"/>
      <c r="ODE3224" s="132"/>
      <c r="ODF3224" s="132"/>
      <c r="ODG3224" s="132"/>
      <c r="ODH3224" s="132"/>
      <c r="ODI3224" s="132"/>
      <c r="ODJ3224" s="132"/>
      <c r="ODK3224" s="132"/>
      <c r="ODL3224" s="132"/>
      <c r="ODM3224" s="132"/>
      <c r="ODN3224" s="132"/>
      <c r="ODO3224" s="132"/>
      <c r="ODP3224" s="132"/>
      <c r="ODQ3224" s="132"/>
      <c r="ODR3224" s="132"/>
      <c r="ODS3224" s="132"/>
      <c r="ODT3224" s="132"/>
      <c r="ODU3224" s="132"/>
      <c r="ODV3224" s="132"/>
      <c r="ODW3224" s="132"/>
      <c r="ODX3224" s="132"/>
      <c r="ODY3224" s="132"/>
      <c r="ODZ3224" s="132"/>
      <c r="OEA3224" s="132"/>
      <c r="OEB3224" s="132"/>
      <c r="OEC3224" s="132"/>
      <c r="OED3224" s="132"/>
      <c r="OEE3224" s="132"/>
      <c r="OEF3224" s="132"/>
      <c r="OEG3224" s="132"/>
      <c r="OEH3224" s="132"/>
      <c r="OEI3224" s="132"/>
      <c r="OEJ3224" s="132"/>
      <c r="OEK3224" s="132"/>
      <c r="OEL3224" s="132"/>
      <c r="OEM3224" s="132"/>
      <c r="OEN3224" s="132"/>
      <c r="OEO3224" s="132"/>
      <c r="OEP3224" s="132"/>
      <c r="OEQ3224" s="132"/>
      <c r="OER3224" s="132"/>
      <c r="OES3224" s="132"/>
      <c r="OET3224" s="132"/>
      <c r="OEU3224" s="132"/>
      <c r="OEV3224" s="132"/>
      <c r="OEW3224" s="132"/>
      <c r="OEX3224" s="132"/>
      <c r="OEY3224" s="132"/>
      <c r="OEZ3224" s="132"/>
      <c r="OFA3224" s="132"/>
      <c r="OFB3224" s="132"/>
      <c r="OFC3224" s="132"/>
      <c r="OFD3224" s="132"/>
      <c r="OFE3224" s="132"/>
      <c r="OFF3224" s="132"/>
      <c r="OFG3224" s="132"/>
      <c r="OFH3224" s="132"/>
      <c r="OFI3224" s="132"/>
      <c r="OFJ3224" s="132"/>
      <c r="OFK3224" s="132"/>
      <c r="OFL3224" s="132"/>
      <c r="OFM3224" s="132"/>
      <c r="OFN3224" s="132"/>
      <c r="OFO3224" s="132"/>
      <c r="OFP3224" s="132"/>
      <c r="OFQ3224" s="132"/>
      <c r="OFR3224" s="132"/>
      <c r="OFS3224" s="132"/>
      <c r="OFT3224" s="132"/>
      <c r="OFU3224" s="132"/>
      <c r="OFV3224" s="132"/>
      <c r="OFW3224" s="132"/>
      <c r="OFX3224" s="132"/>
      <c r="OFY3224" s="132"/>
      <c r="OFZ3224" s="132"/>
      <c r="OGA3224" s="132"/>
      <c r="OGB3224" s="132"/>
      <c r="OGC3224" s="132"/>
      <c r="OGD3224" s="132"/>
      <c r="OGE3224" s="132"/>
      <c r="OGF3224" s="132"/>
      <c r="OGG3224" s="132"/>
      <c r="OGH3224" s="132"/>
      <c r="OGI3224" s="132"/>
      <c r="OGJ3224" s="132"/>
      <c r="OGK3224" s="132"/>
      <c r="OGL3224" s="132"/>
      <c r="OGM3224" s="132"/>
      <c r="OGN3224" s="132"/>
      <c r="OGO3224" s="132"/>
      <c r="OGP3224" s="132"/>
      <c r="OGQ3224" s="132"/>
      <c r="OGR3224" s="132"/>
      <c r="OGS3224" s="132"/>
      <c r="OGT3224" s="132"/>
      <c r="OGU3224" s="132"/>
      <c r="OGV3224" s="132"/>
      <c r="OGW3224" s="132"/>
      <c r="OGX3224" s="132"/>
      <c r="OGY3224" s="132"/>
      <c r="OGZ3224" s="132"/>
      <c r="OHA3224" s="132"/>
      <c r="OHB3224" s="132"/>
      <c r="OHC3224" s="132"/>
      <c r="OHD3224" s="132"/>
      <c r="OHE3224" s="132"/>
      <c r="OHF3224" s="132"/>
      <c r="OHG3224" s="132"/>
      <c r="OHH3224" s="132"/>
      <c r="OHI3224" s="132"/>
      <c r="OHJ3224" s="132"/>
      <c r="OHK3224" s="132"/>
      <c r="OHL3224" s="132"/>
      <c r="OHM3224" s="132"/>
      <c r="OHN3224" s="132"/>
      <c r="OHO3224" s="132"/>
      <c r="OHP3224" s="132"/>
      <c r="OHQ3224" s="132"/>
      <c r="OHR3224" s="132"/>
      <c r="OHS3224" s="132"/>
      <c r="OHT3224" s="132"/>
      <c r="OHU3224" s="132"/>
      <c r="OHV3224" s="132"/>
      <c r="OHW3224" s="132"/>
      <c r="OHX3224" s="132"/>
      <c r="OHY3224" s="132"/>
      <c r="OHZ3224" s="132"/>
      <c r="OIA3224" s="132"/>
      <c r="OIB3224" s="132"/>
      <c r="OIC3224" s="132"/>
      <c r="OID3224" s="132"/>
      <c r="OIE3224" s="132"/>
      <c r="OIF3224" s="132"/>
      <c r="OIG3224" s="132"/>
      <c r="OIH3224" s="132"/>
      <c r="OII3224" s="132"/>
      <c r="OIJ3224" s="132"/>
      <c r="OIK3224" s="132"/>
      <c r="OIL3224" s="132"/>
      <c r="OIM3224" s="132"/>
      <c r="OIN3224" s="132"/>
      <c r="OIO3224" s="132"/>
      <c r="OIP3224" s="132"/>
      <c r="OIQ3224" s="132"/>
      <c r="OIR3224" s="132"/>
      <c r="OIS3224" s="132"/>
      <c r="OIT3224" s="132"/>
      <c r="OIU3224" s="132"/>
      <c r="OIV3224" s="132"/>
      <c r="OIW3224" s="132"/>
      <c r="OIX3224" s="132"/>
      <c r="OIY3224" s="132"/>
      <c r="OIZ3224" s="132"/>
      <c r="OJA3224" s="132"/>
      <c r="OJB3224" s="132"/>
      <c r="OJC3224" s="132"/>
      <c r="OJD3224" s="132"/>
      <c r="OJE3224" s="132"/>
      <c r="OJF3224" s="132"/>
      <c r="OJG3224" s="132"/>
      <c r="OJH3224" s="132"/>
      <c r="OJI3224" s="132"/>
      <c r="OJJ3224" s="132"/>
      <c r="OJK3224" s="132"/>
      <c r="OJL3224" s="132"/>
      <c r="OJM3224" s="132"/>
      <c r="OJN3224" s="132"/>
      <c r="OJO3224" s="132"/>
      <c r="OJP3224" s="132"/>
      <c r="OJQ3224" s="132"/>
      <c r="OJR3224" s="132"/>
      <c r="OJS3224" s="132"/>
      <c r="OJT3224" s="132"/>
      <c r="OJU3224" s="132"/>
      <c r="OJV3224" s="132"/>
      <c r="OJW3224" s="132"/>
      <c r="OJX3224" s="132"/>
      <c r="OJY3224" s="132"/>
      <c r="OJZ3224" s="132"/>
      <c r="OKA3224" s="132"/>
      <c r="OKB3224" s="132"/>
      <c r="OKC3224" s="132"/>
      <c r="OKD3224" s="132"/>
      <c r="OKE3224" s="132"/>
      <c r="OKF3224" s="132"/>
      <c r="OKG3224" s="132"/>
      <c r="OKH3224" s="132"/>
      <c r="OKI3224" s="132"/>
      <c r="OKJ3224" s="132"/>
      <c r="OKK3224" s="132"/>
      <c r="OKL3224" s="132"/>
      <c r="OKM3224" s="132"/>
      <c r="OKN3224" s="132"/>
      <c r="OKO3224" s="132"/>
      <c r="OKP3224" s="132"/>
      <c r="OKQ3224" s="132"/>
      <c r="OKR3224" s="132"/>
      <c r="OKS3224" s="132"/>
      <c r="OKT3224" s="132"/>
      <c r="OKU3224" s="132"/>
      <c r="OKV3224" s="132"/>
      <c r="OKW3224" s="132"/>
      <c r="OKX3224" s="132"/>
      <c r="OKY3224" s="132"/>
      <c r="OKZ3224" s="132"/>
      <c r="OLA3224" s="132"/>
      <c r="OLB3224" s="132"/>
      <c r="OLC3224" s="132"/>
      <c r="OLD3224" s="132"/>
      <c r="OLE3224" s="132"/>
      <c r="OLF3224" s="132"/>
      <c r="OLG3224" s="132"/>
      <c r="OLH3224" s="132"/>
      <c r="OLI3224" s="132"/>
      <c r="OLJ3224" s="132"/>
      <c r="OLK3224" s="132"/>
      <c r="OLL3224" s="132"/>
      <c r="OLM3224" s="132"/>
      <c r="OLN3224" s="132"/>
      <c r="OLO3224" s="132"/>
      <c r="OLP3224" s="132"/>
      <c r="OLQ3224" s="132"/>
      <c r="OLR3224" s="132"/>
      <c r="OLS3224" s="132"/>
      <c r="OLT3224" s="132"/>
      <c r="OLU3224" s="132"/>
      <c r="OLV3224" s="132"/>
      <c r="OLW3224" s="132"/>
      <c r="OLX3224" s="132"/>
      <c r="OLY3224" s="132"/>
      <c r="OLZ3224" s="132"/>
      <c r="OMA3224" s="132"/>
      <c r="OMB3224" s="132"/>
      <c r="OMC3224" s="132"/>
      <c r="OMD3224" s="132"/>
      <c r="OME3224" s="132"/>
      <c r="OMF3224" s="132"/>
      <c r="OMG3224" s="132"/>
      <c r="OMH3224" s="132"/>
      <c r="OMI3224" s="132"/>
      <c r="OMJ3224" s="132"/>
      <c r="OMK3224" s="132"/>
      <c r="OML3224" s="132"/>
      <c r="OMM3224" s="132"/>
      <c r="OMN3224" s="132"/>
      <c r="OMO3224" s="132"/>
      <c r="OMP3224" s="132"/>
      <c r="OMQ3224" s="132"/>
      <c r="OMR3224" s="132"/>
      <c r="OMS3224" s="132"/>
      <c r="OMT3224" s="132"/>
      <c r="OMU3224" s="132"/>
      <c r="OMV3224" s="132"/>
      <c r="OMW3224" s="132"/>
      <c r="OMX3224" s="132"/>
      <c r="OMY3224" s="132"/>
      <c r="OMZ3224" s="132"/>
      <c r="ONA3224" s="132"/>
      <c r="ONB3224" s="132"/>
      <c r="ONC3224" s="132"/>
      <c r="OND3224" s="132"/>
      <c r="ONE3224" s="132"/>
      <c r="ONF3224" s="132"/>
      <c r="ONG3224" s="132"/>
      <c r="ONH3224" s="132"/>
      <c r="ONI3224" s="132"/>
      <c r="ONJ3224" s="132"/>
      <c r="ONK3224" s="132"/>
      <c r="ONL3224" s="132"/>
      <c r="ONM3224" s="132"/>
      <c r="ONN3224" s="132"/>
      <c r="ONO3224" s="132"/>
      <c r="ONP3224" s="132"/>
      <c r="ONQ3224" s="132"/>
      <c r="ONR3224" s="132"/>
      <c r="ONS3224" s="132"/>
      <c r="ONT3224" s="132"/>
      <c r="ONU3224" s="132"/>
      <c r="ONV3224" s="132"/>
      <c r="ONW3224" s="132"/>
      <c r="ONX3224" s="132"/>
      <c r="ONY3224" s="132"/>
      <c r="ONZ3224" s="132"/>
      <c r="OOA3224" s="132"/>
      <c r="OOB3224" s="132"/>
      <c r="OOC3224" s="132"/>
      <c r="OOD3224" s="132"/>
      <c r="OOE3224" s="132"/>
      <c r="OOF3224" s="132"/>
      <c r="OOG3224" s="132"/>
      <c r="OOH3224" s="132"/>
      <c r="OOI3224" s="132"/>
      <c r="OOJ3224" s="132"/>
      <c r="OOK3224" s="132"/>
      <c r="OOL3224" s="132"/>
      <c r="OOM3224" s="132"/>
      <c r="OON3224" s="132"/>
      <c r="OOO3224" s="132"/>
      <c r="OOP3224" s="132"/>
      <c r="OOQ3224" s="132"/>
      <c r="OOR3224" s="132"/>
      <c r="OOS3224" s="132"/>
      <c r="OOT3224" s="132"/>
      <c r="OOU3224" s="132"/>
      <c r="OOV3224" s="132"/>
      <c r="OOW3224" s="132"/>
      <c r="OOX3224" s="132"/>
      <c r="OOY3224" s="132"/>
      <c r="OOZ3224" s="132"/>
      <c r="OPA3224" s="132"/>
      <c r="OPB3224" s="132"/>
      <c r="OPC3224" s="132"/>
      <c r="OPD3224" s="132"/>
      <c r="OPE3224" s="132"/>
      <c r="OPF3224" s="132"/>
      <c r="OPG3224" s="132"/>
      <c r="OPH3224" s="132"/>
      <c r="OPI3224" s="132"/>
      <c r="OPJ3224" s="132"/>
      <c r="OPK3224" s="132"/>
      <c r="OPL3224" s="132"/>
      <c r="OPM3224" s="132"/>
      <c r="OPN3224" s="132"/>
      <c r="OPO3224" s="132"/>
      <c r="OPP3224" s="132"/>
      <c r="OPQ3224" s="132"/>
      <c r="OPR3224" s="132"/>
      <c r="OPS3224" s="132"/>
      <c r="OPT3224" s="132"/>
      <c r="OPU3224" s="132"/>
      <c r="OPV3224" s="132"/>
      <c r="OPW3224" s="132"/>
      <c r="OPX3224" s="132"/>
      <c r="OPY3224" s="132"/>
      <c r="OPZ3224" s="132"/>
      <c r="OQA3224" s="132"/>
      <c r="OQB3224" s="132"/>
      <c r="OQC3224" s="132"/>
      <c r="OQD3224" s="132"/>
      <c r="OQE3224" s="132"/>
      <c r="OQF3224" s="132"/>
      <c r="OQG3224" s="132"/>
      <c r="OQH3224" s="132"/>
      <c r="OQI3224" s="132"/>
      <c r="OQJ3224" s="132"/>
      <c r="OQK3224" s="132"/>
      <c r="OQL3224" s="132"/>
      <c r="OQM3224" s="132"/>
      <c r="OQN3224" s="132"/>
      <c r="OQO3224" s="132"/>
      <c r="OQP3224" s="132"/>
      <c r="OQQ3224" s="132"/>
      <c r="OQR3224" s="132"/>
      <c r="OQS3224" s="132"/>
      <c r="OQT3224" s="132"/>
      <c r="OQU3224" s="132"/>
      <c r="OQV3224" s="132"/>
      <c r="OQW3224" s="132"/>
      <c r="OQX3224" s="132"/>
      <c r="OQY3224" s="132"/>
      <c r="OQZ3224" s="132"/>
      <c r="ORA3224" s="132"/>
      <c r="ORB3224" s="132"/>
      <c r="ORC3224" s="132"/>
      <c r="ORD3224" s="132"/>
      <c r="ORE3224" s="132"/>
      <c r="ORF3224" s="132"/>
      <c r="ORG3224" s="132"/>
      <c r="ORH3224" s="132"/>
      <c r="ORI3224" s="132"/>
      <c r="ORJ3224" s="132"/>
      <c r="ORK3224" s="132"/>
      <c r="ORL3224" s="132"/>
      <c r="ORM3224" s="132"/>
      <c r="ORN3224" s="132"/>
      <c r="ORO3224" s="132"/>
      <c r="ORP3224" s="132"/>
      <c r="ORQ3224" s="132"/>
      <c r="ORR3224" s="132"/>
      <c r="ORS3224" s="132"/>
      <c r="ORT3224" s="132"/>
      <c r="ORU3224" s="132"/>
      <c r="ORV3224" s="132"/>
      <c r="ORW3224" s="132"/>
      <c r="ORX3224" s="132"/>
      <c r="ORY3224" s="132"/>
      <c r="ORZ3224" s="132"/>
      <c r="OSA3224" s="132"/>
      <c r="OSB3224" s="132"/>
      <c r="OSC3224" s="132"/>
      <c r="OSD3224" s="132"/>
      <c r="OSE3224" s="132"/>
      <c r="OSF3224" s="132"/>
      <c r="OSG3224" s="132"/>
      <c r="OSH3224" s="132"/>
      <c r="OSI3224" s="132"/>
      <c r="OSJ3224" s="132"/>
      <c r="OSK3224" s="132"/>
      <c r="OSL3224" s="132"/>
      <c r="OSM3224" s="132"/>
      <c r="OSN3224" s="132"/>
      <c r="OSO3224" s="132"/>
      <c r="OSP3224" s="132"/>
      <c r="OSQ3224" s="132"/>
      <c r="OSR3224" s="132"/>
      <c r="OSS3224" s="132"/>
      <c r="OST3224" s="132"/>
      <c r="OSU3224" s="132"/>
      <c r="OSV3224" s="132"/>
      <c r="OSW3224" s="132"/>
      <c r="OSX3224" s="132"/>
      <c r="OSY3224" s="132"/>
      <c r="OSZ3224" s="132"/>
      <c r="OTA3224" s="132"/>
      <c r="OTB3224" s="132"/>
      <c r="OTC3224" s="132"/>
      <c r="OTD3224" s="132"/>
      <c r="OTE3224" s="132"/>
      <c r="OTF3224" s="132"/>
      <c r="OTG3224" s="132"/>
      <c r="OTH3224" s="132"/>
      <c r="OTI3224" s="132"/>
      <c r="OTJ3224" s="132"/>
      <c r="OTK3224" s="132"/>
      <c r="OTL3224" s="132"/>
      <c r="OTM3224" s="132"/>
      <c r="OTN3224" s="132"/>
      <c r="OTO3224" s="132"/>
      <c r="OTP3224" s="132"/>
      <c r="OTQ3224" s="132"/>
      <c r="OTR3224" s="132"/>
      <c r="OTS3224" s="132"/>
      <c r="OTT3224" s="132"/>
      <c r="OTU3224" s="132"/>
      <c r="OTV3224" s="132"/>
      <c r="OTW3224" s="132"/>
      <c r="OTX3224" s="132"/>
      <c r="OTY3224" s="132"/>
      <c r="OTZ3224" s="132"/>
      <c r="OUA3224" s="132"/>
      <c r="OUB3224" s="132"/>
      <c r="OUC3224" s="132"/>
      <c r="OUD3224" s="132"/>
      <c r="OUE3224" s="132"/>
      <c r="OUF3224" s="132"/>
      <c r="OUG3224" s="132"/>
      <c r="OUH3224" s="132"/>
      <c r="OUI3224" s="132"/>
      <c r="OUJ3224" s="132"/>
      <c r="OUK3224" s="132"/>
      <c r="OUL3224" s="132"/>
      <c r="OUM3224" s="132"/>
      <c r="OUN3224" s="132"/>
      <c r="OUO3224" s="132"/>
      <c r="OUP3224" s="132"/>
      <c r="OUQ3224" s="132"/>
      <c r="OUR3224" s="132"/>
      <c r="OUS3224" s="132"/>
      <c r="OUT3224" s="132"/>
      <c r="OUU3224" s="132"/>
      <c r="OUV3224" s="132"/>
      <c r="OUW3224" s="132"/>
      <c r="OUX3224" s="132"/>
      <c r="OUY3224" s="132"/>
      <c r="OUZ3224" s="132"/>
      <c r="OVA3224" s="132"/>
      <c r="OVB3224" s="132"/>
      <c r="OVC3224" s="132"/>
      <c r="OVD3224" s="132"/>
      <c r="OVE3224" s="132"/>
      <c r="OVF3224" s="132"/>
      <c r="OVG3224" s="132"/>
      <c r="OVH3224" s="132"/>
      <c r="OVI3224" s="132"/>
      <c r="OVJ3224" s="132"/>
      <c r="OVK3224" s="132"/>
      <c r="OVL3224" s="132"/>
      <c r="OVM3224" s="132"/>
      <c r="OVN3224" s="132"/>
      <c r="OVO3224" s="132"/>
      <c r="OVP3224" s="132"/>
      <c r="OVQ3224" s="132"/>
      <c r="OVR3224" s="132"/>
      <c r="OVS3224" s="132"/>
      <c r="OVT3224" s="132"/>
      <c r="OVU3224" s="132"/>
      <c r="OVV3224" s="132"/>
      <c r="OVW3224" s="132"/>
      <c r="OVX3224" s="132"/>
      <c r="OVY3224" s="132"/>
      <c r="OVZ3224" s="132"/>
      <c r="OWA3224" s="132"/>
      <c r="OWB3224" s="132"/>
      <c r="OWC3224" s="132"/>
      <c r="OWD3224" s="132"/>
      <c r="OWE3224" s="132"/>
      <c r="OWF3224" s="132"/>
      <c r="OWG3224" s="132"/>
      <c r="OWH3224" s="132"/>
      <c r="OWI3224" s="132"/>
      <c r="OWJ3224" s="132"/>
      <c r="OWK3224" s="132"/>
      <c r="OWL3224" s="132"/>
      <c r="OWM3224" s="132"/>
      <c r="OWN3224" s="132"/>
      <c r="OWO3224" s="132"/>
      <c r="OWP3224" s="132"/>
      <c r="OWQ3224" s="132"/>
      <c r="OWR3224" s="132"/>
      <c r="OWS3224" s="132"/>
      <c r="OWT3224" s="132"/>
      <c r="OWU3224" s="132"/>
      <c r="OWV3224" s="132"/>
      <c r="OWW3224" s="132"/>
      <c r="OWX3224" s="132"/>
      <c r="OWY3224" s="132"/>
      <c r="OWZ3224" s="132"/>
      <c r="OXA3224" s="132"/>
      <c r="OXB3224" s="132"/>
      <c r="OXC3224" s="132"/>
      <c r="OXD3224" s="132"/>
      <c r="OXE3224" s="132"/>
      <c r="OXF3224" s="132"/>
      <c r="OXG3224" s="132"/>
      <c r="OXH3224" s="132"/>
      <c r="OXI3224" s="132"/>
      <c r="OXJ3224" s="132"/>
      <c r="OXK3224" s="132"/>
      <c r="OXL3224" s="132"/>
      <c r="OXM3224" s="132"/>
      <c r="OXN3224" s="132"/>
      <c r="OXO3224" s="132"/>
      <c r="OXP3224" s="132"/>
      <c r="OXQ3224" s="132"/>
      <c r="OXR3224" s="132"/>
      <c r="OXS3224" s="132"/>
      <c r="OXT3224" s="132"/>
      <c r="OXU3224" s="132"/>
      <c r="OXV3224" s="132"/>
      <c r="OXW3224" s="132"/>
      <c r="OXX3224" s="132"/>
      <c r="OXY3224" s="132"/>
      <c r="OXZ3224" s="132"/>
      <c r="OYA3224" s="132"/>
      <c r="OYB3224" s="132"/>
      <c r="OYC3224" s="132"/>
      <c r="OYD3224" s="132"/>
      <c r="OYE3224" s="132"/>
      <c r="OYF3224" s="132"/>
      <c r="OYG3224" s="132"/>
      <c r="OYH3224" s="132"/>
      <c r="OYI3224" s="132"/>
      <c r="OYJ3224" s="132"/>
      <c r="OYK3224" s="132"/>
      <c r="OYL3224" s="132"/>
      <c r="OYM3224" s="132"/>
      <c r="OYN3224" s="132"/>
      <c r="OYO3224" s="132"/>
      <c r="OYP3224" s="132"/>
      <c r="OYQ3224" s="132"/>
      <c r="OYR3224" s="132"/>
      <c r="OYS3224" s="132"/>
      <c r="OYT3224" s="132"/>
      <c r="OYU3224" s="132"/>
      <c r="OYV3224" s="132"/>
      <c r="OYW3224" s="132"/>
      <c r="OYX3224" s="132"/>
      <c r="OYY3224" s="132"/>
      <c r="OYZ3224" s="132"/>
      <c r="OZA3224" s="132"/>
      <c r="OZB3224" s="132"/>
      <c r="OZC3224" s="132"/>
      <c r="OZD3224" s="132"/>
      <c r="OZE3224" s="132"/>
      <c r="OZF3224" s="132"/>
      <c r="OZG3224" s="132"/>
      <c r="OZH3224" s="132"/>
      <c r="OZI3224" s="132"/>
      <c r="OZJ3224" s="132"/>
      <c r="OZK3224" s="132"/>
      <c r="OZL3224" s="132"/>
      <c r="OZM3224" s="132"/>
      <c r="OZN3224" s="132"/>
      <c r="OZO3224" s="132"/>
      <c r="OZP3224" s="132"/>
      <c r="OZQ3224" s="132"/>
      <c r="OZR3224" s="132"/>
      <c r="OZS3224" s="132"/>
      <c r="OZT3224" s="132"/>
      <c r="OZU3224" s="132"/>
      <c r="OZV3224" s="132"/>
      <c r="OZW3224" s="132"/>
      <c r="OZX3224" s="132"/>
      <c r="OZY3224" s="132"/>
      <c r="OZZ3224" s="132"/>
      <c r="PAA3224" s="132"/>
      <c r="PAB3224" s="132"/>
      <c r="PAC3224" s="132"/>
      <c r="PAD3224" s="132"/>
      <c r="PAE3224" s="132"/>
      <c r="PAF3224" s="132"/>
      <c r="PAG3224" s="132"/>
      <c r="PAH3224" s="132"/>
      <c r="PAI3224" s="132"/>
      <c r="PAJ3224" s="132"/>
      <c r="PAK3224" s="132"/>
      <c r="PAL3224" s="132"/>
      <c r="PAM3224" s="132"/>
      <c r="PAN3224" s="132"/>
      <c r="PAO3224" s="132"/>
      <c r="PAP3224" s="132"/>
      <c r="PAQ3224" s="132"/>
      <c r="PAR3224" s="132"/>
      <c r="PAS3224" s="132"/>
      <c r="PAT3224" s="132"/>
      <c r="PAU3224" s="132"/>
      <c r="PAV3224" s="132"/>
      <c r="PAW3224" s="132"/>
      <c r="PAX3224" s="132"/>
      <c r="PAY3224" s="132"/>
      <c r="PAZ3224" s="132"/>
      <c r="PBA3224" s="132"/>
      <c r="PBB3224" s="132"/>
      <c r="PBC3224" s="132"/>
      <c r="PBD3224" s="132"/>
      <c r="PBE3224" s="132"/>
      <c r="PBF3224" s="132"/>
      <c r="PBG3224" s="132"/>
      <c r="PBH3224" s="132"/>
      <c r="PBI3224" s="132"/>
      <c r="PBJ3224" s="132"/>
      <c r="PBK3224" s="132"/>
      <c r="PBL3224" s="132"/>
      <c r="PBM3224" s="132"/>
      <c r="PBN3224" s="132"/>
      <c r="PBO3224" s="132"/>
      <c r="PBP3224" s="132"/>
      <c r="PBQ3224" s="132"/>
      <c r="PBR3224" s="132"/>
      <c r="PBS3224" s="132"/>
      <c r="PBT3224" s="132"/>
      <c r="PBU3224" s="132"/>
      <c r="PBV3224" s="132"/>
      <c r="PBW3224" s="132"/>
      <c r="PBX3224" s="132"/>
      <c r="PBY3224" s="132"/>
      <c r="PBZ3224" s="132"/>
      <c r="PCA3224" s="132"/>
      <c r="PCB3224" s="132"/>
      <c r="PCC3224" s="132"/>
      <c r="PCD3224" s="132"/>
      <c r="PCE3224" s="132"/>
      <c r="PCF3224" s="132"/>
      <c r="PCG3224" s="132"/>
      <c r="PCH3224" s="132"/>
      <c r="PCI3224" s="132"/>
      <c r="PCJ3224" s="132"/>
      <c r="PCK3224" s="132"/>
      <c r="PCL3224" s="132"/>
      <c r="PCM3224" s="132"/>
      <c r="PCN3224" s="132"/>
      <c r="PCO3224" s="132"/>
      <c r="PCP3224" s="132"/>
      <c r="PCQ3224" s="132"/>
      <c r="PCR3224" s="132"/>
      <c r="PCS3224" s="132"/>
      <c r="PCT3224" s="132"/>
      <c r="PCU3224" s="132"/>
      <c r="PCV3224" s="132"/>
      <c r="PCW3224" s="132"/>
      <c r="PCX3224" s="132"/>
      <c r="PCY3224" s="132"/>
      <c r="PCZ3224" s="132"/>
      <c r="PDA3224" s="132"/>
      <c r="PDB3224" s="132"/>
      <c r="PDC3224" s="132"/>
      <c r="PDD3224" s="132"/>
      <c r="PDE3224" s="132"/>
      <c r="PDF3224" s="132"/>
      <c r="PDG3224" s="132"/>
      <c r="PDH3224" s="132"/>
      <c r="PDI3224" s="132"/>
      <c r="PDJ3224" s="132"/>
      <c r="PDK3224" s="132"/>
      <c r="PDL3224" s="132"/>
      <c r="PDM3224" s="132"/>
      <c r="PDN3224" s="132"/>
      <c r="PDO3224" s="132"/>
      <c r="PDP3224" s="132"/>
      <c r="PDQ3224" s="132"/>
      <c r="PDR3224" s="132"/>
      <c r="PDS3224" s="132"/>
      <c r="PDT3224" s="132"/>
      <c r="PDU3224" s="132"/>
      <c r="PDV3224" s="132"/>
      <c r="PDW3224" s="132"/>
      <c r="PDX3224" s="132"/>
      <c r="PDY3224" s="132"/>
      <c r="PDZ3224" s="132"/>
      <c r="PEA3224" s="132"/>
      <c r="PEB3224" s="132"/>
      <c r="PEC3224" s="132"/>
      <c r="PED3224" s="132"/>
      <c r="PEE3224" s="132"/>
      <c r="PEF3224" s="132"/>
      <c r="PEG3224" s="132"/>
      <c r="PEH3224" s="132"/>
      <c r="PEI3224" s="132"/>
      <c r="PEJ3224" s="132"/>
      <c r="PEK3224" s="132"/>
      <c r="PEL3224" s="132"/>
      <c r="PEM3224" s="132"/>
      <c r="PEN3224" s="132"/>
      <c r="PEO3224" s="132"/>
      <c r="PEP3224" s="132"/>
      <c r="PEQ3224" s="132"/>
      <c r="PER3224" s="132"/>
      <c r="PES3224" s="132"/>
      <c r="PET3224" s="132"/>
      <c r="PEU3224" s="132"/>
      <c r="PEV3224" s="132"/>
      <c r="PEW3224" s="132"/>
      <c r="PEX3224" s="132"/>
      <c r="PEY3224" s="132"/>
      <c r="PEZ3224" s="132"/>
      <c r="PFA3224" s="132"/>
      <c r="PFB3224" s="132"/>
      <c r="PFC3224" s="132"/>
      <c r="PFD3224" s="132"/>
      <c r="PFE3224" s="132"/>
      <c r="PFF3224" s="132"/>
      <c r="PFG3224" s="132"/>
      <c r="PFH3224" s="132"/>
      <c r="PFI3224" s="132"/>
      <c r="PFJ3224" s="132"/>
      <c r="PFK3224" s="132"/>
      <c r="PFL3224" s="132"/>
      <c r="PFM3224" s="132"/>
      <c r="PFN3224" s="132"/>
      <c r="PFO3224" s="132"/>
      <c r="PFP3224" s="132"/>
      <c r="PFQ3224" s="132"/>
      <c r="PFR3224" s="132"/>
      <c r="PFS3224" s="132"/>
      <c r="PFT3224" s="132"/>
      <c r="PFU3224" s="132"/>
      <c r="PFV3224" s="132"/>
      <c r="PFW3224" s="132"/>
      <c r="PFX3224" s="132"/>
      <c r="PFY3224" s="132"/>
      <c r="PFZ3224" s="132"/>
      <c r="PGA3224" s="132"/>
      <c r="PGB3224" s="132"/>
      <c r="PGC3224" s="132"/>
      <c r="PGD3224" s="132"/>
      <c r="PGE3224" s="132"/>
      <c r="PGF3224" s="132"/>
      <c r="PGG3224" s="132"/>
      <c r="PGH3224" s="132"/>
      <c r="PGI3224" s="132"/>
      <c r="PGJ3224" s="132"/>
      <c r="PGK3224" s="132"/>
      <c r="PGL3224" s="132"/>
      <c r="PGM3224" s="132"/>
      <c r="PGN3224" s="132"/>
      <c r="PGO3224" s="132"/>
      <c r="PGP3224" s="132"/>
      <c r="PGQ3224" s="132"/>
      <c r="PGR3224" s="132"/>
      <c r="PGS3224" s="132"/>
      <c r="PGT3224" s="132"/>
      <c r="PGU3224" s="132"/>
      <c r="PGV3224" s="132"/>
      <c r="PGW3224" s="132"/>
      <c r="PGX3224" s="132"/>
      <c r="PGY3224" s="132"/>
      <c r="PGZ3224" s="132"/>
      <c r="PHA3224" s="132"/>
      <c r="PHB3224" s="132"/>
      <c r="PHC3224" s="132"/>
      <c r="PHD3224" s="132"/>
      <c r="PHE3224" s="132"/>
      <c r="PHF3224" s="132"/>
      <c r="PHG3224" s="132"/>
      <c r="PHH3224" s="132"/>
      <c r="PHI3224" s="132"/>
      <c r="PHJ3224" s="132"/>
      <c r="PHK3224" s="132"/>
      <c r="PHL3224" s="132"/>
      <c r="PHM3224" s="132"/>
      <c r="PHN3224" s="132"/>
      <c r="PHO3224" s="132"/>
      <c r="PHP3224" s="132"/>
      <c r="PHQ3224" s="132"/>
      <c r="PHR3224" s="132"/>
      <c r="PHS3224" s="132"/>
      <c r="PHT3224" s="132"/>
      <c r="PHU3224" s="132"/>
      <c r="PHV3224" s="132"/>
      <c r="PHW3224" s="132"/>
      <c r="PHX3224" s="132"/>
      <c r="PHY3224" s="132"/>
      <c r="PHZ3224" s="132"/>
      <c r="PIA3224" s="132"/>
      <c r="PIB3224" s="132"/>
      <c r="PIC3224" s="132"/>
      <c r="PID3224" s="132"/>
      <c r="PIE3224" s="132"/>
      <c r="PIF3224" s="132"/>
      <c r="PIG3224" s="132"/>
      <c r="PIH3224" s="132"/>
      <c r="PII3224" s="132"/>
      <c r="PIJ3224" s="132"/>
      <c r="PIK3224" s="132"/>
      <c r="PIL3224" s="132"/>
      <c r="PIM3224" s="132"/>
      <c r="PIN3224" s="132"/>
      <c r="PIO3224" s="132"/>
      <c r="PIP3224" s="132"/>
      <c r="PIQ3224" s="132"/>
      <c r="PIR3224" s="132"/>
      <c r="PIS3224" s="132"/>
      <c r="PIT3224" s="132"/>
      <c r="PIU3224" s="132"/>
      <c r="PIV3224" s="132"/>
      <c r="PIW3224" s="132"/>
      <c r="PIX3224" s="132"/>
      <c r="PIY3224" s="132"/>
      <c r="PIZ3224" s="132"/>
      <c r="PJA3224" s="132"/>
      <c r="PJB3224" s="132"/>
      <c r="PJC3224" s="132"/>
      <c r="PJD3224" s="132"/>
      <c r="PJE3224" s="132"/>
      <c r="PJF3224" s="132"/>
      <c r="PJG3224" s="132"/>
      <c r="PJH3224" s="132"/>
      <c r="PJI3224" s="132"/>
      <c r="PJJ3224" s="132"/>
      <c r="PJK3224" s="132"/>
      <c r="PJL3224" s="132"/>
      <c r="PJM3224" s="132"/>
      <c r="PJN3224" s="132"/>
      <c r="PJO3224" s="132"/>
      <c r="PJP3224" s="132"/>
      <c r="PJQ3224" s="132"/>
      <c r="PJR3224" s="132"/>
      <c r="PJS3224" s="132"/>
      <c r="PJT3224" s="132"/>
      <c r="PJU3224" s="132"/>
      <c r="PJV3224" s="132"/>
      <c r="PJW3224" s="132"/>
      <c r="PJX3224" s="132"/>
      <c r="PJY3224" s="132"/>
      <c r="PJZ3224" s="132"/>
      <c r="PKA3224" s="132"/>
      <c r="PKB3224" s="132"/>
      <c r="PKC3224" s="132"/>
      <c r="PKD3224" s="132"/>
      <c r="PKE3224" s="132"/>
      <c r="PKF3224" s="132"/>
      <c r="PKG3224" s="132"/>
      <c r="PKH3224" s="132"/>
      <c r="PKI3224" s="132"/>
      <c r="PKJ3224" s="132"/>
      <c r="PKK3224" s="132"/>
      <c r="PKL3224" s="132"/>
      <c r="PKM3224" s="132"/>
      <c r="PKN3224" s="132"/>
      <c r="PKO3224" s="132"/>
      <c r="PKP3224" s="132"/>
      <c r="PKQ3224" s="132"/>
      <c r="PKR3224" s="132"/>
      <c r="PKS3224" s="132"/>
      <c r="PKT3224" s="132"/>
      <c r="PKU3224" s="132"/>
      <c r="PKV3224" s="132"/>
      <c r="PKW3224" s="132"/>
      <c r="PKX3224" s="132"/>
      <c r="PKY3224" s="132"/>
      <c r="PKZ3224" s="132"/>
      <c r="PLA3224" s="132"/>
      <c r="PLB3224" s="132"/>
      <c r="PLC3224" s="132"/>
      <c r="PLD3224" s="132"/>
      <c r="PLE3224" s="132"/>
      <c r="PLF3224" s="132"/>
      <c r="PLG3224" s="132"/>
      <c r="PLH3224" s="132"/>
      <c r="PLI3224" s="132"/>
      <c r="PLJ3224" s="132"/>
      <c r="PLK3224" s="132"/>
      <c r="PLL3224" s="132"/>
      <c r="PLM3224" s="132"/>
      <c r="PLN3224" s="132"/>
      <c r="PLO3224" s="132"/>
      <c r="PLP3224" s="132"/>
      <c r="PLQ3224" s="132"/>
      <c r="PLR3224" s="132"/>
      <c r="PLS3224" s="132"/>
      <c r="PLT3224" s="132"/>
      <c r="PLU3224" s="132"/>
      <c r="PLV3224" s="132"/>
      <c r="PLW3224" s="132"/>
      <c r="PLX3224" s="132"/>
      <c r="PLY3224" s="132"/>
      <c r="PLZ3224" s="132"/>
      <c r="PMA3224" s="132"/>
      <c r="PMB3224" s="132"/>
      <c r="PMC3224" s="132"/>
      <c r="PMD3224" s="132"/>
      <c r="PME3224" s="132"/>
      <c r="PMF3224" s="132"/>
      <c r="PMG3224" s="132"/>
      <c r="PMH3224" s="132"/>
      <c r="PMI3224" s="132"/>
      <c r="PMJ3224" s="132"/>
      <c r="PMK3224" s="132"/>
      <c r="PML3224" s="132"/>
      <c r="PMM3224" s="132"/>
      <c r="PMN3224" s="132"/>
      <c r="PMO3224" s="132"/>
      <c r="PMP3224" s="132"/>
      <c r="PMQ3224" s="132"/>
      <c r="PMR3224" s="132"/>
      <c r="PMS3224" s="132"/>
      <c r="PMT3224" s="132"/>
      <c r="PMU3224" s="132"/>
      <c r="PMV3224" s="132"/>
      <c r="PMW3224" s="132"/>
      <c r="PMX3224" s="132"/>
      <c r="PMY3224" s="132"/>
      <c r="PMZ3224" s="132"/>
      <c r="PNA3224" s="132"/>
      <c r="PNB3224" s="132"/>
      <c r="PNC3224" s="132"/>
      <c r="PND3224" s="132"/>
      <c r="PNE3224" s="132"/>
      <c r="PNF3224" s="132"/>
      <c r="PNG3224" s="132"/>
      <c r="PNH3224" s="132"/>
      <c r="PNI3224" s="132"/>
      <c r="PNJ3224" s="132"/>
      <c r="PNK3224" s="132"/>
      <c r="PNL3224" s="132"/>
      <c r="PNM3224" s="132"/>
      <c r="PNN3224" s="132"/>
      <c r="PNO3224" s="132"/>
      <c r="PNP3224" s="132"/>
      <c r="PNQ3224" s="132"/>
      <c r="PNR3224" s="132"/>
      <c r="PNS3224" s="132"/>
      <c r="PNT3224" s="132"/>
      <c r="PNU3224" s="132"/>
      <c r="PNV3224" s="132"/>
      <c r="PNW3224" s="132"/>
      <c r="PNX3224" s="132"/>
      <c r="PNY3224" s="132"/>
      <c r="PNZ3224" s="132"/>
      <c r="POA3224" s="132"/>
      <c r="POB3224" s="132"/>
      <c r="POC3224" s="132"/>
      <c r="POD3224" s="132"/>
      <c r="POE3224" s="132"/>
      <c r="POF3224" s="132"/>
      <c r="POG3224" s="132"/>
      <c r="POH3224" s="132"/>
      <c r="POI3224" s="132"/>
      <c r="POJ3224" s="132"/>
      <c r="POK3224" s="132"/>
      <c r="POL3224" s="132"/>
      <c r="POM3224" s="132"/>
      <c r="PON3224" s="132"/>
      <c r="POO3224" s="132"/>
      <c r="POP3224" s="132"/>
      <c r="POQ3224" s="132"/>
      <c r="POR3224" s="132"/>
      <c r="POS3224" s="132"/>
      <c r="POT3224" s="132"/>
      <c r="POU3224" s="132"/>
      <c r="POV3224" s="132"/>
      <c r="POW3224" s="132"/>
      <c r="POX3224" s="132"/>
      <c r="POY3224" s="132"/>
      <c r="POZ3224" s="132"/>
      <c r="PPA3224" s="132"/>
      <c r="PPB3224" s="132"/>
      <c r="PPC3224" s="132"/>
      <c r="PPD3224" s="132"/>
      <c r="PPE3224" s="132"/>
      <c r="PPF3224" s="132"/>
      <c r="PPG3224" s="132"/>
      <c r="PPH3224" s="132"/>
      <c r="PPI3224" s="132"/>
      <c r="PPJ3224" s="132"/>
      <c r="PPK3224" s="132"/>
      <c r="PPL3224" s="132"/>
      <c r="PPM3224" s="132"/>
      <c r="PPN3224" s="132"/>
      <c r="PPO3224" s="132"/>
      <c r="PPP3224" s="132"/>
      <c r="PPQ3224" s="132"/>
      <c r="PPR3224" s="132"/>
      <c r="PPS3224" s="132"/>
      <c r="PPT3224" s="132"/>
      <c r="PPU3224" s="132"/>
      <c r="PPV3224" s="132"/>
      <c r="PPW3224" s="132"/>
      <c r="PPX3224" s="132"/>
      <c r="PPY3224" s="132"/>
      <c r="PPZ3224" s="132"/>
      <c r="PQA3224" s="132"/>
      <c r="PQB3224" s="132"/>
      <c r="PQC3224" s="132"/>
      <c r="PQD3224" s="132"/>
      <c r="PQE3224" s="132"/>
      <c r="PQF3224" s="132"/>
      <c r="PQG3224" s="132"/>
      <c r="PQH3224" s="132"/>
      <c r="PQI3224" s="132"/>
      <c r="PQJ3224" s="132"/>
      <c r="PQK3224" s="132"/>
      <c r="PQL3224" s="132"/>
      <c r="PQM3224" s="132"/>
      <c r="PQN3224" s="132"/>
      <c r="PQO3224" s="132"/>
      <c r="PQP3224" s="132"/>
      <c r="PQQ3224" s="132"/>
      <c r="PQR3224" s="132"/>
      <c r="PQS3224" s="132"/>
      <c r="PQT3224" s="132"/>
      <c r="PQU3224" s="132"/>
      <c r="PQV3224" s="132"/>
      <c r="PQW3224" s="132"/>
      <c r="PQX3224" s="132"/>
      <c r="PQY3224" s="132"/>
      <c r="PQZ3224" s="132"/>
      <c r="PRA3224" s="132"/>
      <c r="PRB3224" s="132"/>
      <c r="PRC3224" s="132"/>
      <c r="PRD3224" s="132"/>
      <c r="PRE3224" s="132"/>
      <c r="PRF3224" s="132"/>
      <c r="PRG3224" s="132"/>
      <c r="PRH3224" s="132"/>
      <c r="PRI3224" s="132"/>
      <c r="PRJ3224" s="132"/>
      <c r="PRK3224" s="132"/>
      <c r="PRL3224" s="132"/>
      <c r="PRM3224" s="132"/>
      <c r="PRN3224" s="132"/>
      <c r="PRO3224" s="132"/>
      <c r="PRP3224" s="132"/>
      <c r="PRQ3224" s="132"/>
      <c r="PRR3224" s="132"/>
      <c r="PRS3224" s="132"/>
      <c r="PRT3224" s="132"/>
      <c r="PRU3224" s="132"/>
      <c r="PRV3224" s="132"/>
      <c r="PRW3224" s="132"/>
      <c r="PRX3224" s="132"/>
      <c r="PRY3224" s="132"/>
      <c r="PRZ3224" s="132"/>
      <c r="PSA3224" s="132"/>
      <c r="PSB3224" s="132"/>
      <c r="PSC3224" s="132"/>
      <c r="PSD3224" s="132"/>
      <c r="PSE3224" s="132"/>
      <c r="PSF3224" s="132"/>
      <c r="PSG3224" s="132"/>
      <c r="PSH3224" s="132"/>
      <c r="PSI3224" s="132"/>
      <c r="PSJ3224" s="132"/>
      <c r="PSK3224" s="132"/>
      <c r="PSL3224" s="132"/>
      <c r="PSM3224" s="132"/>
      <c r="PSN3224" s="132"/>
      <c r="PSO3224" s="132"/>
      <c r="PSP3224" s="132"/>
      <c r="PSQ3224" s="132"/>
      <c r="PSR3224" s="132"/>
      <c r="PSS3224" s="132"/>
      <c r="PST3224" s="132"/>
      <c r="PSU3224" s="132"/>
      <c r="PSV3224" s="132"/>
      <c r="PSW3224" s="132"/>
      <c r="PSX3224" s="132"/>
      <c r="PSY3224" s="132"/>
      <c r="PSZ3224" s="132"/>
      <c r="PTA3224" s="132"/>
      <c r="PTB3224" s="132"/>
      <c r="PTC3224" s="132"/>
      <c r="PTD3224" s="132"/>
      <c r="PTE3224" s="132"/>
      <c r="PTF3224" s="132"/>
      <c r="PTG3224" s="132"/>
      <c r="PTH3224" s="132"/>
      <c r="PTI3224" s="132"/>
      <c r="PTJ3224" s="132"/>
      <c r="PTK3224" s="132"/>
      <c r="PTL3224" s="132"/>
      <c r="PTM3224" s="132"/>
      <c r="PTN3224" s="132"/>
      <c r="PTO3224" s="132"/>
      <c r="PTP3224" s="132"/>
      <c r="PTQ3224" s="132"/>
      <c r="PTR3224" s="132"/>
      <c r="PTS3224" s="132"/>
      <c r="PTT3224" s="132"/>
      <c r="PTU3224" s="132"/>
      <c r="PTV3224" s="132"/>
      <c r="PTW3224" s="132"/>
      <c r="PTX3224" s="132"/>
      <c r="PTY3224" s="132"/>
      <c r="PTZ3224" s="132"/>
      <c r="PUA3224" s="132"/>
      <c r="PUB3224" s="132"/>
      <c r="PUC3224" s="132"/>
      <c r="PUD3224" s="132"/>
      <c r="PUE3224" s="132"/>
      <c r="PUF3224" s="132"/>
      <c r="PUG3224" s="132"/>
      <c r="PUH3224" s="132"/>
      <c r="PUI3224" s="132"/>
      <c r="PUJ3224" s="132"/>
      <c r="PUK3224" s="132"/>
      <c r="PUL3224" s="132"/>
      <c r="PUM3224" s="132"/>
      <c r="PUN3224" s="132"/>
      <c r="PUO3224" s="132"/>
      <c r="PUP3224" s="132"/>
      <c r="PUQ3224" s="132"/>
      <c r="PUR3224" s="132"/>
      <c r="PUS3224" s="132"/>
      <c r="PUT3224" s="132"/>
      <c r="PUU3224" s="132"/>
      <c r="PUV3224" s="132"/>
      <c r="PUW3224" s="132"/>
      <c r="PUX3224" s="132"/>
      <c r="PUY3224" s="132"/>
      <c r="PUZ3224" s="132"/>
      <c r="PVA3224" s="132"/>
      <c r="PVB3224" s="132"/>
      <c r="PVC3224" s="132"/>
      <c r="PVD3224" s="132"/>
      <c r="PVE3224" s="132"/>
      <c r="PVF3224" s="132"/>
      <c r="PVG3224" s="132"/>
      <c r="PVH3224" s="132"/>
      <c r="PVI3224" s="132"/>
      <c r="PVJ3224" s="132"/>
      <c r="PVK3224" s="132"/>
      <c r="PVL3224" s="132"/>
      <c r="PVM3224" s="132"/>
      <c r="PVN3224" s="132"/>
      <c r="PVO3224" s="132"/>
      <c r="PVP3224" s="132"/>
      <c r="PVQ3224" s="132"/>
      <c r="PVR3224" s="132"/>
      <c r="PVS3224" s="132"/>
      <c r="PVT3224" s="132"/>
      <c r="PVU3224" s="132"/>
      <c r="PVV3224" s="132"/>
      <c r="PVW3224" s="132"/>
      <c r="PVX3224" s="132"/>
      <c r="PVY3224" s="132"/>
      <c r="PVZ3224" s="132"/>
      <c r="PWA3224" s="132"/>
      <c r="PWB3224" s="132"/>
      <c r="PWC3224" s="132"/>
      <c r="PWD3224" s="132"/>
      <c r="PWE3224" s="132"/>
      <c r="PWF3224" s="132"/>
      <c r="PWG3224" s="132"/>
      <c r="PWH3224" s="132"/>
      <c r="PWI3224" s="132"/>
      <c r="PWJ3224" s="132"/>
      <c r="PWK3224" s="132"/>
      <c r="PWL3224" s="132"/>
      <c r="PWM3224" s="132"/>
      <c r="PWN3224" s="132"/>
      <c r="PWO3224" s="132"/>
      <c r="PWP3224" s="132"/>
      <c r="PWQ3224" s="132"/>
      <c r="PWR3224" s="132"/>
      <c r="PWS3224" s="132"/>
      <c r="PWT3224" s="132"/>
      <c r="PWU3224" s="132"/>
      <c r="PWV3224" s="132"/>
      <c r="PWW3224" s="132"/>
      <c r="PWX3224" s="132"/>
      <c r="PWY3224" s="132"/>
      <c r="PWZ3224" s="132"/>
      <c r="PXA3224" s="132"/>
      <c r="PXB3224" s="132"/>
      <c r="PXC3224" s="132"/>
      <c r="PXD3224" s="132"/>
      <c r="PXE3224" s="132"/>
      <c r="PXF3224" s="132"/>
      <c r="PXG3224" s="132"/>
      <c r="PXH3224" s="132"/>
      <c r="PXI3224" s="132"/>
      <c r="PXJ3224" s="132"/>
      <c r="PXK3224" s="132"/>
      <c r="PXL3224" s="132"/>
      <c r="PXM3224" s="132"/>
      <c r="PXN3224" s="132"/>
      <c r="PXO3224" s="132"/>
      <c r="PXP3224" s="132"/>
      <c r="PXQ3224" s="132"/>
      <c r="PXR3224" s="132"/>
      <c r="PXS3224" s="132"/>
      <c r="PXT3224" s="132"/>
      <c r="PXU3224" s="132"/>
      <c r="PXV3224" s="132"/>
      <c r="PXW3224" s="132"/>
      <c r="PXX3224" s="132"/>
      <c r="PXY3224" s="132"/>
      <c r="PXZ3224" s="132"/>
      <c r="PYA3224" s="132"/>
      <c r="PYB3224" s="132"/>
      <c r="PYC3224" s="132"/>
      <c r="PYD3224" s="132"/>
      <c r="PYE3224" s="132"/>
      <c r="PYF3224" s="132"/>
      <c r="PYG3224" s="132"/>
      <c r="PYH3224" s="132"/>
      <c r="PYI3224" s="132"/>
      <c r="PYJ3224" s="132"/>
      <c r="PYK3224" s="132"/>
      <c r="PYL3224" s="132"/>
      <c r="PYM3224" s="132"/>
      <c r="PYN3224" s="132"/>
      <c r="PYO3224" s="132"/>
      <c r="PYP3224" s="132"/>
      <c r="PYQ3224" s="132"/>
      <c r="PYR3224" s="132"/>
      <c r="PYS3224" s="132"/>
      <c r="PYT3224" s="132"/>
      <c r="PYU3224" s="132"/>
      <c r="PYV3224" s="132"/>
      <c r="PYW3224" s="132"/>
      <c r="PYX3224" s="132"/>
      <c r="PYY3224" s="132"/>
      <c r="PYZ3224" s="132"/>
      <c r="PZA3224" s="132"/>
      <c r="PZB3224" s="132"/>
      <c r="PZC3224" s="132"/>
      <c r="PZD3224" s="132"/>
      <c r="PZE3224" s="132"/>
      <c r="PZF3224" s="132"/>
      <c r="PZG3224" s="132"/>
      <c r="PZH3224" s="132"/>
      <c r="PZI3224" s="132"/>
      <c r="PZJ3224" s="132"/>
      <c r="PZK3224" s="132"/>
      <c r="PZL3224" s="132"/>
      <c r="PZM3224" s="132"/>
      <c r="PZN3224" s="132"/>
      <c r="PZO3224" s="132"/>
      <c r="PZP3224" s="132"/>
      <c r="PZQ3224" s="132"/>
      <c r="PZR3224" s="132"/>
      <c r="PZS3224" s="132"/>
      <c r="PZT3224" s="132"/>
      <c r="PZU3224" s="132"/>
      <c r="PZV3224" s="132"/>
      <c r="PZW3224" s="132"/>
      <c r="PZX3224" s="132"/>
      <c r="PZY3224" s="132"/>
      <c r="PZZ3224" s="132"/>
      <c r="QAA3224" s="132"/>
      <c r="QAB3224" s="132"/>
      <c r="QAC3224" s="132"/>
      <c r="QAD3224" s="132"/>
      <c r="QAE3224" s="132"/>
      <c r="QAF3224" s="132"/>
      <c r="QAG3224" s="132"/>
      <c r="QAH3224" s="132"/>
      <c r="QAI3224" s="132"/>
      <c r="QAJ3224" s="132"/>
      <c r="QAK3224" s="132"/>
      <c r="QAL3224" s="132"/>
      <c r="QAM3224" s="132"/>
      <c r="QAN3224" s="132"/>
      <c r="QAO3224" s="132"/>
      <c r="QAP3224" s="132"/>
      <c r="QAQ3224" s="132"/>
      <c r="QAR3224" s="132"/>
      <c r="QAS3224" s="132"/>
      <c r="QAT3224" s="132"/>
      <c r="QAU3224" s="132"/>
      <c r="QAV3224" s="132"/>
      <c r="QAW3224" s="132"/>
      <c r="QAX3224" s="132"/>
      <c r="QAY3224" s="132"/>
      <c r="QAZ3224" s="132"/>
      <c r="QBA3224" s="132"/>
      <c r="QBB3224" s="132"/>
      <c r="QBC3224" s="132"/>
      <c r="QBD3224" s="132"/>
      <c r="QBE3224" s="132"/>
      <c r="QBF3224" s="132"/>
      <c r="QBG3224" s="132"/>
      <c r="QBH3224" s="132"/>
      <c r="QBI3224" s="132"/>
      <c r="QBJ3224" s="132"/>
      <c r="QBK3224" s="132"/>
      <c r="QBL3224" s="132"/>
      <c r="QBM3224" s="132"/>
      <c r="QBN3224" s="132"/>
      <c r="QBO3224" s="132"/>
      <c r="QBP3224" s="132"/>
      <c r="QBQ3224" s="132"/>
      <c r="QBR3224" s="132"/>
      <c r="QBS3224" s="132"/>
      <c r="QBT3224" s="132"/>
      <c r="QBU3224" s="132"/>
      <c r="QBV3224" s="132"/>
      <c r="QBW3224" s="132"/>
      <c r="QBX3224" s="132"/>
      <c r="QBY3224" s="132"/>
      <c r="QBZ3224" s="132"/>
      <c r="QCA3224" s="132"/>
      <c r="QCB3224" s="132"/>
      <c r="QCC3224" s="132"/>
      <c r="QCD3224" s="132"/>
      <c r="QCE3224" s="132"/>
      <c r="QCF3224" s="132"/>
      <c r="QCG3224" s="132"/>
      <c r="QCH3224" s="132"/>
      <c r="QCI3224" s="132"/>
      <c r="QCJ3224" s="132"/>
      <c r="QCK3224" s="132"/>
      <c r="QCL3224" s="132"/>
      <c r="QCM3224" s="132"/>
      <c r="QCN3224" s="132"/>
      <c r="QCO3224" s="132"/>
      <c r="QCP3224" s="132"/>
      <c r="QCQ3224" s="132"/>
      <c r="QCR3224" s="132"/>
      <c r="QCS3224" s="132"/>
      <c r="QCT3224" s="132"/>
      <c r="QCU3224" s="132"/>
      <c r="QCV3224" s="132"/>
      <c r="QCW3224" s="132"/>
      <c r="QCX3224" s="132"/>
      <c r="QCY3224" s="132"/>
      <c r="QCZ3224" s="132"/>
      <c r="QDA3224" s="132"/>
      <c r="QDB3224" s="132"/>
      <c r="QDC3224" s="132"/>
      <c r="QDD3224" s="132"/>
      <c r="QDE3224" s="132"/>
      <c r="QDF3224" s="132"/>
      <c r="QDG3224" s="132"/>
      <c r="QDH3224" s="132"/>
      <c r="QDI3224" s="132"/>
      <c r="QDJ3224" s="132"/>
      <c r="QDK3224" s="132"/>
      <c r="QDL3224" s="132"/>
      <c r="QDM3224" s="132"/>
      <c r="QDN3224" s="132"/>
      <c r="QDO3224" s="132"/>
      <c r="QDP3224" s="132"/>
      <c r="QDQ3224" s="132"/>
      <c r="QDR3224" s="132"/>
      <c r="QDS3224" s="132"/>
      <c r="QDT3224" s="132"/>
      <c r="QDU3224" s="132"/>
      <c r="QDV3224" s="132"/>
      <c r="QDW3224" s="132"/>
      <c r="QDX3224" s="132"/>
      <c r="QDY3224" s="132"/>
      <c r="QDZ3224" s="132"/>
      <c r="QEA3224" s="132"/>
      <c r="QEB3224" s="132"/>
      <c r="QEC3224" s="132"/>
      <c r="QED3224" s="132"/>
      <c r="QEE3224" s="132"/>
      <c r="QEF3224" s="132"/>
      <c r="QEG3224" s="132"/>
      <c r="QEH3224" s="132"/>
      <c r="QEI3224" s="132"/>
      <c r="QEJ3224" s="132"/>
      <c r="QEK3224" s="132"/>
      <c r="QEL3224" s="132"/>
      <c r="QEM3224" s="132"/>
      <c r="QEN3224" s="132"/>
      <c r="QEO3224" s="132"/>
      <c r="QEP3224" s="132"/>
      <c r="QEQ3224" s="132"/>
      <c r="QER3224" s="132"/>
      <c r="QES3224" s="132"/>
      <c r="QET3224" s="132"/>
      <c r="QEU3224" s="132"/>
      <c r="QEV3224" s="132"/>
      <c r="QEW3224" s="132"/>
      <c r="QEX3224" s="132"/>
      <c r="QEY3224" s="132"/>
      <c r="QEZ3224" s="132"/>
      <c r="QFA3224" s="132"/>
      <c r="QFB3224" s="132"/>
      <c r="QFC3224" s="132"/>
      <c r="QFD3224" s="132"/>
      <c r="QFE3224" s="132"/>
      <c r="QFF3224" s="132"/>
      <c r="QFG3224" s="132"/>
      <c r="QFH3224" s="132"/>
      <c r="QFI3224" s="132"/>
      <c r="QFJ3224" s="132"/>
      <c r="QFK3224" s="132"/>
      <c r="QFL3224" s="132"/>
      <c r="QFM3224" s="132"/>
      <c r="QFN3224" s="132"/>
      <c r="QFO3224" s="132"/>
      <c r="QFP3224" s="132"/>
      <c r="QFQ3224" s="132"/>
      <c r="QFR3224" s="132"/>
      <c r="QFS3224" s="132"/>
      <c r="QFT3224" s="132"/>
      <c r="QFU3224" s="132"/>
      <c r="QFV3224" s="132"/>
      <c r="QFW3224" s="132"/>
      <c r="QFX3224" s="132"/>
      <c r="QFY3224" s="132"/>
      <c r="QFZ3224" s="132"/>
      <c r="QGA3224" s="132"/>
      <c r="QGB3224" s="132"/>
      <c r="QGC3224" s="132"/>
      <c r="QGD3224" s="132"/>
      <c r="QGE3224" s="132"/>
      <c r="QGF3224" s="132"/>
      <c r="QGG3224" s="132"/>
      <c r="QGH3224" s="132"/>
      <c r="QGI3224" s="132"/>
      <c r="QGJ3224" s="132"/>
      <c r="QGK3224" s="132"/>
      <c r="QGL3224" s="132"/>
      <c r="QGM3224" s="132"/>
      <c r="QGN3224" s="132"/>
      <c r="QGO3224" s="132"/>
      <c r="QGP3224" s="132"/>
      <c r="QGQ3224" s="132"/>
      <c r="QGR3224" s="132"/>
      <c r="QGS3224" s="132"/>
      <c r="QGT3224" s="132"/>
      <c r="QGU3224" s="132"/>
      <c r="QGV3224" s="132"/>
      <c r="QGW3224" s="132"/>
      <c r="QGX3224" s="132"/>
      <c r="QGY3224" s="132"/>
      <c r="QGZ3224" s="132"/>
      <c r="QHA3224" s="132"/>
      <c r="QHB3224" s="132"/>
      <c r="QHC3224" s="132"/>
      <c r="QHD3224" s="132"/>
      <c r="QHE3224" s="132"/>
      <c r="QHF3224" s="132"/>
      <c r="QHG3224" s="132"/>
      <c r="QHH3224" s="132"/>
      <c r="QHI3224" s="132"/>
      <c r="QHJ3224" s="132"/>
      <c r="QHK3224" s="132"/>
      <c r="QHL3224" s="132"/>
      <c r="QHM3224" s="132"/>
      <c r="QHN3224" s="132"/>
      <c r="QHO3224" s="132"/>
      <c r="QHP3224" s="132"/>
      <c r="QHQ3224" s="132"/>
      <c r="QHR3224" s="132"/>
      <c r="QHS3224" s="132"/>
      <c r="QHT3224" s="132"/>
      <c r="QHU3224" s="132"/>
      <c r="QHV3224" s="132"/>
      <c r="QHW3224" s="132"/>
      <c r="QHX3224" s="132"/>
      <c r="QHY3224" s="132"/>
      <c r="QHZ3224" s="132"/>
      <c r="QIA3224" s="132"/>
      <c r="QIB3224" s="132"/>
      <c r="QIC3224" s="132"/>
      <c r="QID3224" s="132"/>
      <c r="QIE3224" s="132"/>
      <c r="QIF3224" s="132"/>
      <c r="QIG3224" s="132"/>
      <c r="QIH3224" s="132"/>
      <c r="QII3224" s="132"/>
      <c r="QIJ3224" s="132"/>
      <c r="QIK3224" s="132"/>
      <c r="QIL3224" s="132"/>
      <c r="QIM3224" s="132"/>
      <c r="QIN3224" s="132"/>
      <c r="QIO3224" s="132"/>
      <c r="QIP3224" s="132"/>
      <c r="QIQ3224" s="132"/>
      <c r="QIR3224" s="132"/>
      <c r="QIS3224" s="132"/>
      <c r="QIT3224" s="132"/>
      <c r="QIU3224" s="132"/>
      <c r="QIV3224" s="132"/>
      <c r="QIW3224" s="132"/>
      <c r="QIX3224" s="132"/>
      <c r="QIY3224" s="132"/>
      <c r="QIZ3224" s="132"/>
      <c r="QJA3224" s="132"/>
      <c r="QJB3224" s="132"/>
      <c r="QJC3224" s="132"/>
      <c r="QJD3224" s="132"/>
      <c r="QJE3224" s="132"/>
      <c r="QJF3224" s="132"/>
      <c r="QJG3224" s="132"/>
      <c r="QJH3224" s="132"/>
      <c r="QJI3224" s="132"/>
      <c r="QJJ3224" s="132"/>
      <c r="QJK3224" s="132"/>
      <c r="QJL3224" s="132"/>
      <c r="QJM3224" s="132"/>
      <c r="QJN3224" s="132"/>
      <c r="QJO3224" s="132"/>
      <c r="QJP3224" s="132"/>
      <c r="QJQ3224" s="132"/>
      <c r="QJR3224" s="132"/>
      <c r="QJS3224" s="132"/>
      <c r="QJT3224" s="132"/>
      <c r="QJU3224" s="132"/>
      <c r="QJV3224" s="132"/>
      <c r="QJW3224" s="132"/>
      <c r="QJX3224" s="132"/>
      <c r="QJY3224" s="132"/>
      <c r="QJZ3224" s="132"/>
      <c r="QKA3224" s="132"/>
      <c r="QKB3224" s="132"/>
      <c r="QKC3224" s="132"/>
      <c r="QKD3224" s="132"/>
      <c r="QKE3224" s="132"/>
      <c r="QKF3224" s="132"/>
      <c r="QKG3224" s="132"/>
      <c r="QKH3224" s="132"/>
      <c r="QKI3224" s="132"/>
      <c r="QKJ3224" s="132"/>
      <c r="QKK3224" s="132"/>
      <c r="QKL3224" s="132"/>
      <c r="QKM3224" s="132"/>
      <c r="QKN3224" s="132"/>
      <c r="QKO3224" s="132"/>
      <c r="QKP3224" s="132"/>
      <c r="QKQ3224" s="132"/>
      <c r="QKR3224" s="132"/>
      <c r="QKS3224" s="132"/>
      <c r="QKT3224" s="132"/>
      <c r="QKU3224" s="132"/>
      <c r="QKV3224" s="132"/>
      <c r="QKW3224" s="132"/>
      <c r="QKX3224" s="132"/>
      <c r="QKY3224" s="132"/>
      <c r="QKZ3224" s="132"/>
      <c r="QLA3224" s="132"/>
      <c r="QLB3224" s="132"/>
      <c r="QLC3224" s="132"/>
      <c r="QLD3224" s="132"/>
      <c r="QLE3224" s="132"/>
      <c r="QLF3224" s="132"/>
      <c r="QLG3224" s="132"/>
      <c r="QLH3224" s="132"/>
      <c r="QLI3224" s="132"/>
      <c r="QLJ3224" s="132"/>
      <c r="QLK3224" s="132"/>
      <c r="QLL3224" s="132"/>
      <c r="QLM3224" s="132"/>
      <c r="QLN3224" s="132"/>
      <c r="QLO3224" s="132"/>
      <c r="QLP3224" s="132"/>
      <c r="QLQ3224" s="132"/>
      <c r="QLR3224" s="132"/>
      <c r="QLS3224" s="132"/>
      <c r="QLT3224" s="132"/>
      <c r="QLU3224" s="132"/>
      <c r="QLV3224" s="132"/>
      <c r="QLW3224" s="132"/>
      <c r="QLX3224" s="132"/>
      <c r="QLY3224" s="132"/>
      <c r="QLZ3224" s="132"/>
      <c r="QMA3224" s="132"/>
      <c r="QMB3224" s="132"/>
      <c r="QMC3224" s="132"/>
      <c r="QMD3224" s="132"/>
      <c r="QME3224" s="132"/>
      <c r="QMF3224" s="132"/>
      <c r="QMG3224" s="132"/>
      <c r="QMH3224" s="132"/>
      <c r="QMI3224" s="132"/>
      <c r="QMJ3224" s="132"/>
      <c r="QMK3224" s="132"/>
      <c r="QML3224" s="132"/>
      <c r="QMM3224" s="132"/>
      <c r="QMN3224" s="132"/>
      <c r="QMO3224" s="132"/>
      <c r="QMP3224" s="132"/>
      <c r="QMQ3224" s="132"/>
      <c r="QMR3224" s="132"/>
      <c r="QMS3224" s="132"/>
      <c r="QMT3224" s="132"/>
      <c r="QMU3224" s="132"/>
      <c r="QMV3224" s="132"/>
      <c r="QMW3224" s="132"/>
      <c r="QMX3224" s="132"/>
      <c r="QMY3224" s="132"/>
      <c r="QMZ3224" s="132"/>
      <c r="QNA3224" s="132"/>
      <c r="QNB3224" s="132"/>
      <c r="QNC3224" s="132"/>
      <c r="QND3224" s="132"/>
      <c r="QNE3224" s="132"/>
      <c r="QNF3224" s="132"/>
      <c r="QNG3224" s="132"/>
      <c r="QNH3224" s="132"/>
      <c r="QNI3224" s="132"/>
      <c r="QNJ3224" s="132"/>
      <c r="QNK3224" s="132"/>
      <c r="QNL3224" s="132"/>
      <c r="QNM3224" s="132"/>
      <c r="QNN3224" s="132"/>
      <c r="QNO3224" s="132"/>
      <c r="QNP3224" s="132"/>
      <c r="QNQ3224" s="132"/>
      <c r="QNR3224" s="132"/>
      <c r="QNS3224" s="132"/>
      <c r="QNT3224" s="132"/>
      <c r="QNU3224" s="132"/>
      <c r="QNV3224" s="132"/>
      <c r="QNW3224" s="132"/>
      <c r="QNX3224" s="132"/>
      <c r="QNY3224" s="132"/>
      <c r="QNZ3224" s="132"/>
      <c r="QOA3224" s="132"/>
      <c r="QOB3224" s="132"/>
      <c r="QOC3224" s="132"/>
      <c r="QOD3224" s="132"/>
      <c r="QOE3224" s="132"/>
      <c r="QOF3224" s="132"/>
      <c r="QOG3224" s="132"/>
      <c r="QOH3224" s="132"/>
      <c r="QOI3224" s="132"/>
      <c r="QOJ3224" s="132"/>
      <c r="QOK3224" s="132"/>
      <c r="QOL3224" s="132"/>
      <c r="QOM3224" s="132"/>
      <c r="QON3224" s="132"/>
      <c r="QOO3224" s="132"/>
      <c r="QOP3224" s="132"/>
      <c r="QOQ3224" s="132"/>
      <c r="QOR3224" s="132"/>
      <c r="QOS3224" s="132"/>
      <c r="QOT3224" s="132"/>
      <c r="QOU3224" s="132"/>
      <c r="QOV3224" s="132"/>
      <c r="QOW3224" s="132"/>
      <c r="QOX3224" s="132"/>
      <c r="QOY3224" s="132"/>
      <c r="QOZ3224" s="132"/>
      <c r="QPA3224" s="132"/>
      <c r="QPB3224" s="132"/>
      <c r="QPC3224" s="132"/>
      <c r="QPD3224" s="132"/>
      <c r="QPE3224" s="132"/>
      <c r="QPF3224" s="132"/>
      <c r="QPG3224" s="132"/>
      <c r="QPH3224" s="132"/>
      <c r="QPI3224" s="132"/>
      <c r="QPJ3224" s="132"/>
      <c r="QPK3224" s="132"/>
      <c r="QPL3224" s="132"/>
      <c r="QPM3224" s="132"/>
      <c r="QPN3224" s="132"/>
      <c r="QPO3224" s="132"/>
      <c r="QPP3224" s="132"/>
      <c r="QPQ3224" s="132"/>
      <c r="QPR3224" s="132"/>
      <c r="QPS3224" s="132"/>
      <c r="QPT3224" s="132"/>
      <c r="QPU3224" s="132"/>
      <c r="QPV3224" s="132"/>
      <c r="QPW3224" s="132"/>
      <c r="QPX3224" s="132"/>
      <c r="QPY3224" s="132"/>
      <c r="QPZ3224" s="132"/>
      <c r="QQA3224" s="132"/>
      <c r="QQB3224" s="132"/>
      <c r="QQC3224" s="132"/>
      <c r="QQD3224" s="132"/>
      <c r="QQE3224" s="132"/>
      <c r="QQF3224" s="132"/>
      <c r="QQG3224" s="132"/>
      <c r="QQH3224" s="132"/>
      <c r="QQI3224" s="132"/>
      <c r="QQJ3224" s="132"/>
      <c r="QQK3224" s="132"/>
      <c r="QQL3224" s="132"/>
      <c r="QQM3224" s="132"/>
      <c r="QQN3224" s="132"/>
      <c r="QQO3224" s="132"/>
      <c r="QQP3224" s="132"/>
      <c r="QQQ3224" s="132"/>
      <c r="QQR3224" s="132"/>
      <c r="QQS3224" s="132"/>
      <c r="QQT3224" s="132"/>
      <c r="QQU3224" s="132"/>
      <c r="QQV3224" s="132"/>
      <c r="QQW3224" s="132"/>
      <c r="QQX3224" s="132"/>
      <c r="QQY3224" s="132"/>
      <c r="QQZ3224" s="132"/>
      <c r="QRA3224" s="132"/>
      <c r="QRB3224" s="132"/>
      <c r="QRC3224" s="132"/>
      <c r="QRD3224" s="132"/>
      <c r="QRE3224" s="132"/>
      <c r="QRF3224" s="132"/>
      <c r="QRG3224" s="132"/>
      <c r="QRH3224" s="132"/>
      <c r="QRI3224" s="132"/>
      <c r="QRJ3224" s="132"/>
      <c r="QRK3224" s="132"/>
      <c r="QRL3224" s="132"/>
      <c r="QRM3224" s="132"/>
      <c r="QRN3224" s="132"/>
      <c r="QRO3224" s="132"/>
      <c r="QRP3224" s="132"/>
      <c r="QRQ3224" s="132"/>
      <c r="QRR3224" s="132"/>
      <c r="QRS3224" s="132"/>
      <c r="QRT3224" s="132"/>
      <c r="QRU3224" s="132"/>
      <c r="QRV3224" s="132"/>
      <c r="QRW3224" s="132"/>
      <c r="QRX3224" s="132"/>
      <c r="QRY3224" s="132"/>
      <c r="QRZ3224" s="132"/>
      <c r="QSA3224" s="132"/>
      <c r="QSB3224" s="132"/>
      <c r="QSC3224" s="132"/>
      <c r="QSD3224" s="132"/>
      <c r="QSE3224" s="132"/>
      <c r="QSF3224" s="132"/>
      <c r="QSG3224" s="132"/>
      <c r="QSH3224" s="132"/>
      <c r="QSI3224" s="132"/>
      <c r="QSJ3224" s="132"/>
      <c r="QSK3224" s="132"/>
      <c r="QSL3224" s="132"/>
      <c r="QSM3224" s="132"/>
      <c r="QSN3224" s="132"/>
      <c r="QSO3224" s="132"/>
      <c r="QSP3224" s="132"/>
      <c r="QSQ3224" s="132"/>
      <c r="QSR3224" s="132"/>
      <c r="QSS3224" s="132"/>
      <c r="QST3224" s="132"/>
      <c r="QSU3224" s="132"/>
      <c r="QSV3224" s="132"/>
      <c r="QSW3224" s="132"/>
      <c r="QSX3224" s="132"/>
      <c r="QSY3224" s="132"/>
      <c r="QSZ3224" s="132"/>
      <c r="QTA3224" s="132"/>
      <c r="QTB3224" s="132"/>
      <c r="QTC3224" s="132"/>
      <c r="QTD3224" s="132"/>
      <c r="QTE3224" s="132"/>
      <c r="QTF3224" s="132"/>
      <c r="QTG3224" s="132"/>
      <c r="QTH3224" s="132"/>
      <c r="QTI3224" s="132"/>
      <c r="QTJ3224" s="132"/>
      <c r="QTK3224" s="132"/>
      <c r="QTL3224" s="132"/>
      <c r="QTM3224" s="132"/>
      <c r="QTN3224" s="132"/>
      <c r="QTO3224" s="132"/>
      <c r="QTP3224" s="132"/>
      <c r="QTQ3224" s="132"/>
      <c r="QTR3224" s="132"/>
      <c r="QTS3224" s="132"/>
      <c r="QTT3224" s="132"/>
      <c r="QTU3224" s="132"/>
      <c r="QTV3224" s="132"/>
      <c r="QTW3224" s="132"/>
      <c r="QTX3224" s="132"/>
      <c r="QTY3224" s="132"/>
      <c r="QTZ3224" s="132"/>
      <c r="QUA3224" s="132"/>
      <c r="QUB3224" s="132"/>
      <c r="QUC3224" s="132"/>
      <c r="QUD3224" s="132"/>
      <c r="QUE3224" s="132"/>
      <c r="QUF3224" s="132"/>
      <c r="QUG3224" s="132"/>
      <c r="QUH3224" s="132"/>
      <c r="QUI3224" s="132"/>
      <c r="QUJ3224" s="132"/>
      <c r="QUK3224" s="132"/>
      <c r="QUL3224" s="132"/>
      <c r="QUM3224" s="132"/>
      <c r="QUN3224" s="132"/>
      <c r="QUO3224" s="132"/>
      <c r="QUP3224" s="132"/>
      <c r="QUQ3224" s="132"/>
      <c r="QUR3224" s="132"/>
      <c r="QUS3224" s="132"/>
      <c r="QUT3224" s="132"/>
      <c r="QUU3224" s="132"/>
      <c r="QUV3224" s="132"/>
      <c r="QUW3224" s="132"/>
      <c r="QUX3224" s="132"/>
      <c r="QUY3224" s="132"/>
      <c r="QUZ3224" s="132"/>
      <c r="QVA3224" s="132"/>
      <c r="QVB3224" s="132"/>
      <c r="QVC3224" s="132"/>
      <c r="QVD3224" s="132"/>
      <c r="QVE3224" s="132"/>
      <c r="QVF3224" s="132"/>
      <c r="QVG3224" s="132"/>
      <c r="QVH3224" s="132"/>
      <c r="QVI3224" s="132"/>
      <c r="QVJ3224" s="132"/>
      <c r="QVK3224" s="132"/>
      <c r="QVL3224" s="132"/>
      <c r="QVM3224" s="132"/>
      <c r="QVN3224" s="132"/>
      <c r="QVO3224" s="132"/>
      <c r="QVP3224" s="132"/>
      <c r="QVQ3224" s="132"/>
      <c r="QVR3224" s="132"/>
      <c r="QVS3224" s="132"/>
      <c r="QVT3224" s="132"/>
      <c r="QVU3224" s="132"/>
      <c r="QVV3224" s="132"/>
      <c r="QVW3224" s="132"/>
      <c r="QVX3224" s="132"/>
      <c r="QVY3224" s="132"/>
      <c r="QVZ3224" s="132"/>
      <c r="QWA3224" s="132"/>
      <c r="QWB3224" s="132"/>
      <c r="QWC3224" s="132"/>
      <c r="QWD3224" s="132"/>
      <c r="QWE3224" s="132"/>
      <c r="QWF3224" s="132"/>
      <c r="QWG3224" s="132"/>
      <c r="QWH3224" s="132"/>
      <c r="QWI3224" s="132"/>
      <c r="QWJ3224" s="132"/>
      <c r="QWK3224" s="132"/>
      <c r="QWL3224" s="132"/>
      <c r="QWM3224" s="132"/>
      <c r="QWN3224" s="132"/>
      <c r="QWO3224" s="132"/>
      <c r="QWP3224" s="132"/>
      <c r="QWQ3224" s="132"/>
      <c r="QWR3224" s="132"/>
      <c r="QWS3224" s="132"/>
      <c r="QWT3224" s="132"/>
      <c r="QWU3224" s="132"/>
      <c r="QWV3224" s="132"/>
      <c r="QWW3224" s="132"/>
      <c r="QWX3224" s="132"/>
      <c r="QWY3224" s="132"/>
      <c r="QWZ3224" s="132"/>
      <c r="QXA3224" s="132"/>
      <c r="QXB3224" s="132"/>
      <c r="QXC3224" s="132"/>
      <c r="QXD3224" s="132"/>
      <c r="QXE3224" s="132"/>
      <c r="QXF3224" s="132"/>
      <c r="QXG3224" s="132"/>
      <c r="QXH3224" s="132"/>
      <c r="QXI3224" s="132"/>
      <c r="QXJ3224" s="132"/>
      <c r="QXK3224" s="132"/>
      <c r="QXL3224" s="132"/>
      <c r="QXM3224" s="132"/>
      <c r="QXN3224" s="132"/>
      <c r="QXO3224" s="132"/>
      <c r="QXP3224" s="132"/>
      <c r="QXQ3224" s="132"/>
      <c r="QXR3224" s="132"/>
      <c r="QXS3224" s="132"/>
      <c r="QXT3224" s="132"/>
      <c r="QXU3224" s="132"/>
      <c r="QXV3224" s="132"/>
      <c r="QXW3224" s="132"/>
      <c r="QXX3224" s="132"/>
      <c r="QXY3224" s="132"/>
      <c r="QXZ3224" s="132"/>
      <c r="QYA3224" s="132"/>
      <c r="QYB3224" s="132"/>
      <c r="QYC3224" s="132"/>
      <c r="QYD3224" s="132"/>
      <c r="QYE3224" s="132"/>
      <c r="QYF3224" s="132"/>
      <c r="QYG3224" s="132"/>
      <c r="QYH3224" s="132"/>
      <c r="QYI3224" s="132"/>
      <c r="QYJ3224" s="132"/>
      <c r="QYK3224" s="132"/>
      <c r="QYL3224" s="132"/>
      <c r="QYM3224" s="132"/>
      <c r="QYN3224" s="132"/>
      <c r="QYO3224" s="132"/>
      <c r="QYP3224" s="132"/>
      <c r="QYQ3224" s="132"/>
      <c r="QYR3224" s="132"/>
      <c r="QYS3224" s="132"/>
      <c r="QYT3224" s="132"/>
      <c r="QYU3224" s="132"/>
      <c r="QYV3224" s="132"/>
      <c r="QYW3224" s="132"/>
      <c r="QYX3224" s="132"/>
      <c r="QYY3224" s="132"/>
      <c r="QYZ3224" s="132"/>
      <c r="QZA3224" s="132"/>
      <c r="QZB3224" s="132"/>
      <c r="QZC3224" s="132"/>
      <c r="QZD3224" s="132"/>
      <c r="QZE3224" s="132"/>
      <c r="QZF3224" s="132"/>
      <c r="QZG3224" s="132"/>
      <c r="QZH3224" s="132"/>
      <c r="QZI3224" s="132"/>
      <c r="QZJ3224" s="132"/>
      <c r="QZK3224" s="132"/>
      <c r="QZL3224" s="132"/>
      <c r="QZM3224" s="132"/>
      <c r="QZN3224" s="132"/>
      <c r="QZO3224" s="132"/>
      <c r="QZP3224" s="132"/>
      <c r="QZQ3224" s="132"/>
      <c r="QZR3224" s="132"/>
      <c r="QZS3224" s="132"/>
      <c r="QZT3224" s="132"/>
      <c r="QZU3224" s="132"/>
      <c r="QZV3224" s="132"/>
      <c r="QZW3224" s="132"/>
      <c r="QZX3224" s="132"/>
      <c r="QZY3224" s="132"/>
      <c r="QZZ3224" s="132"/>
      <c r="RAA3224" s="132"/>
      <c r="RAB3224" s="132"/>
      <c r="RAC3224" s="132"/>
      <c r="RAD3224" s="132"/>
      <c r="RAE3224" s="132"/>
      <c r="RAF3224" s="132"/>
      <c r="RAG3224" s="132"/>
      <c r="RAH3224" s="132"/>
      <c r="RAI3224" s="132"/>
      <c r="RAJ3224" s="132"/>
      <c r="RAK3224" s="132"/>
      <c r="RAL3224" s="132"/>
      <c r="RAM3224" s="132"/>
      <c r="RAN3224" s="132"/>
      <c r="RAO3224" s="132"/>
      <c r="RAP3224" s="132"/>
      <c r="RAQ3224" s="132"/>
      <c r="RAR3224" s="132"/>
      <c r="RAS3224" s="132"/>
      <c r="RAT3224" s="132"/>
      <c r="RAU3224" s="132"/>
      <c r="RAV3224" s="132"/>
      <c r="RAW3224" s="132"/>
      <c r="RAX3224" s="132"/>
      <c r="RAY3224" s="132"/>
      <c r="RAZ3224" s="132"/>
      <c r="RBA3224" s="132"/>
      <c r="RBB3224" s="132"/>
      <c r="RBC3224" s="132"/>
      <c r="RBD3224" s="132"/>
      <c r="RBE3224" s="132"/>
      <c r="RBF3224" s="132"/>
      <c r="RBG3224" s="132"/>
      <c r="RBH3224" s="132"/>
      <c r="RBI3224" s="132"/>
      <c r="RBJ3224" s="132"/>
      <c r="RBK3224" s="132"/>
      <c r="RBL3224" s="132"/>
      <c r="RBM3224" s="132"/>
      <c r="RBN3224" s="132"/>
      <c r="RBO3224" s="132"/>
      <c r="RBP3224" s="132"/>
      <c r="RBQ3224" s="132"/>
      <c r="RBR3224" s="132"/>
      <c r="RBS3224" s="132"/>
      <c r="RBT3224" s="132"/>
      <c r="RBU3224" s="132"/>
      <c r="RBV3224" s="132"/>
      <c r="RBW3224" s="132"/>
      <c r="RBX3224" s="132"/>
      <c r="RBY3224" s="132"/>
      <c r="RBZ3224" s="132"/>
      <c r="RCA3224" s="132"/>
      <c r="RCB3224" s="132"/>
      <c r="RCC3224" s="132"/>
      <c r="RCD3224" s="132"/>
      <c r="RCE3224" s="132"/>
      <c r="RCF3224" s="132"/>
      <c r="RCG3224" s="132"/>
      <c r="RCH3224" s="132"/>
      <c r="RCI3224" s="132"/>
      <c r="RCJ3224" s="132"/>
      <c r="RCK3224" s="132"/>
      <c r="RCL3224" s="132"/>
      <c r="RCM3224" s="132"/>
      <c r="RCN3224" s="132"/>
      <c r="RCO3224" s="132"/>
      <c r="RCP3224" s="132"/>
      <c r="RCQ3224" s="132"/>
      <c r="RCR3224" s="132"/>
      <c r="RCS3224" s="132"/>
      <c r="RCT3224" s="132"/>
      <c r="RCU3224" s="132"/>
      <c r="RCV3224" s="132"/>
      <c r="RCW3224" s="132"/>
      <c r="RCX3224" s="132"/>
      <c r="RCY3224" s="132"/>
      <c r="RCZ3224" s="132"/>
      <c r="RDA3224" s="132"/>
      <c r="RDB3224" s="132"/>
      <c r="RDC3224" s="132"/>
      <c r="RDD3224" s="132"/>
      <c r="RDE3224" s="132"/>
      <c r="RDF3224" s="132"/>
      <c r="RDG3224" s="132"/>
      <c r="RDH3224" s="132"/>
      <c r="RDI3224" s="132"/>
      <c r="RDJ3224" s="132"/>
      <c r="RDK3224" s="132"/>
      <c r="RDL3224" s="132"/>
      <c r="RDM3224" s="132"/>
      <c r="RDN3224" s="132"/>
      <c r="RDO3224" s="132"/>
      <c r="RDP3224" s="132"/>
      <c r="RDQ3224" s="132"/>
      <c r="RDR3224" s="132"/>
      <c r="RDS3224" s="132"/>
      <c r="RDT3224" s="132"/>
      <c r="RDU3224" s="132"/>
      <c r="RDV3224" s="132"/>
      <c r="RDW3224" s="132"/>
      <c r="RDX3224" s="132"/>
      <c r="RDY3224" s="132"/>
      <c r="RDZ3224" s="132"/>
      <c r="REA3224" s="132"/>
      <c r="REB3224" s="132"/>
      <c r="REC3224" s="132"/>
      <c r="RED3224" s="132"/>
      <c r="REE3224" s="132"/>
      <c r="REF3224" s="132"/>
      <c r="REG3224" s="132"/>
      <c r="REH3224" s="132"/>
      <c r="REI3224" s="132"/>
      <c r="REJ3224" s="132"/>
      <c r="REK3224" s="132"/>
      <c r="REL3224" s="132"/>
      <c r="REM3224" s="132"/>
      <c r="REN3224" s="132"/>
      <c r="REO3224" s="132"/>
      <c r="REP3224" s="132"/>
      <c r="REQ3224" s="132"/>
      <c r="RER3224" s="132"/>
      <c r="RES3224" s="132"/>
      <c r="RET3224" s="132"/>
      <c r="REU3224" s="132"/>
      <c r="REV3224" s="132"/>
      <c r="REW3224" s="132"/>
      <c r="REX3224" s="132"/>
      <c r="REY3224" s="132"/>
      <c r="REZ3224" s="132"/>
      <c r="RFA3224" s="132"/>
      <c r="RFB3224" s="132"/>
      <c r="RFC3224" s="132"/>
      <c r="RFD3224" s="132"/>
      <c r="RFE3224" s="132"/>
      <c r="RFF3224" s="132"/>
      <c r="RFG3224" s="132"/>
      <c r="RFH3224" s="132"/>
      <c r="RFI3224" s="132"/>
      <c r="RFJ3224" s="132"/>
      <c r="RFK3224" s="132"/>
      <c r="RFL3224" s="132"/>
      <c r="RFM3224" s="132"/>
      <c r="RFN3224" s="132"/>
      <c r="RFO3224" s="132"/>
      <c r="RFP3224" s="132"/>
      <c r="RFQ3224" s="132"/>
      <c r="RFR3224" s="132"/>
      <c r="RFS3224" s="132"/>
      <c r="RFT3224" s="132"/>
      <c r="RFU3224" s="132"/>
      <c r="RFV3224" s="132"/>
      <c r="RFW3224" s="132"/>
      <c r="RFX3224" s="132"/>
      <c r="RFY3224" s="132"/>
      <c r="RFZ3224" s="132"/>
      <c r="RGA3224" s="132"/>
      <c r="RGB3224" s="132"/>
      <c r="RGC3224" s="132"/>
      <c r="RGD3224" s="132"/>
      <c r="RGE3224" s="132"/>
      <c r="RGF3224" s="132"/>
      <c r="RGG3224" s="132"/>
      <c r="RGH3224" s="132"/>
      <c r="RGI3224" s="132"/>
      <c r="RGJ3224" s="132"/>
      <c r="RGK3224" s="132"/>
      <c r="RGL3224" s="132"/>
      <c r="RGM3224" s="132"/>
      <c r="RGN3224" s="132"/>
      <c r="RGO3224" s="132"/>
      <c r="RGP3224" s="132"/>
      <c r="RGQ3224" s="132"/>
      <c r="RGR3224" s="132"/>
      <c r="RGS3224" s="132"/>
      <c r="RGT3224" s="132"/>
      <c r="RGU3224" s="132"/>
      <c r="RGV3224" s="132"/>
      <c r="RGW3224" s="132"/>
      <c r="RGX3224" s="132"/>
      <c r="RGY3224" s="132"/>
      <c r="RGZ3224" s="132"/>
      <c r="RHA3224" s="132"/>
      <c r="RHB3224" s="132"/>
      <c r="RHC3224" s="132"/>
      <c r="RHD3224" s="132"/>
      <c r="RHE3224" s="132"/>
      <c r="RHF3224" s="132"/>
      <c r="RHG3224" s="132"/>
      <c r="RHH3224" s="132"/>
      <c r="RHI3224" s="132"/>
      <c r="RHJ3224" s="132"/>
      <c r="RHK3224" s="132"/>
      <c r="RHL3224" s="132"/>
      <c r="RHM3224" s="132"/>
      <c r="RHN3224" s="132"/>
      <c r="RHO3224" s="132"/>
      <c r="RHP3224" s="132"/>
      <c r="RHQ3224" s="132"/>
      <c r="RHR3224" s="132"/>
      <c r="RHS3224" s="132"/>
      <c r="RHT3224" s="132"/>
      <c r="RHU3224" s="132"/>
      <c r="RHV3224" s="132"/>
      <c r="RHW3224" s="132"/>
      <c r="RHX3224" s="132"/>
      <c r="RHY3224" s="132"/>
      <c r="RHZ3224" s="132"/>
      <c r="RIA3224" s="132"/>
      <c r="RIB3224" s="132"/>
      <c r="RIC3224" s="132"/>
      <c r="RID3224" s="132"/>
      <c r="RIE3224" s="132"/>
      <c r="RIF3224" s="132"/>
      <c r="RIG3224" s="132"/>
      <c r="RIH3224" s="132"/>
      <c r="RII3224" s="132"/>
      <c r="RIJ3224" s="132"/>
      <c r="RIK3224" s="132"/>
      <c r="RIL3224" s="132"/>
      <c r="RIM3224" s="132"/>
      <c r="RIN3224" s="132"/>
      <c r="RIO3224" s="132"/>
      <c r="RIP3224" s="132"/>
      <c r="RIQ3224" s="132"/>
      <c r="RIR3224" s="132"/>
      <c r="RIS3224" s="132"/>
      <c r="RIT3224" s="132"/>
      <c r="RIU3224" s="132"/>
      <c r="RIV3224" s="132"/>
      <c r="RIW3224" s="132"/>
      <c r="RIX3224" s="132"/>
      <c r="RIY3224" s="132"/>
      <c r="RIZ3224" s="132"/>
      <c r="RJA3224" s="132"/>
      <c r="RJB3224" s="132"/>
      <c r="RJC3224" s="132"/>
      <c r="RJD3224" s="132"/>
      <c r="RJE3224" s="132"/>
      <c r="RJF3224" s="132"/>
      <c r="RJG3224" s="132"/>
      <c r="RJH3224" s="132"/>
      <c r="RJI3224" s="132"/>
      <c r="RJJ3224" s="132"/>
      <c r="RJK3224" s="132"/>
      <c r="RJL3224" s="132"/>
      <c r="RJM3224" s="132"/>
      <c r="RJN3224" s="132"/>
      <c r="RJO3224" s="132"/>
      <c r="RJP3224" s="132"/>
      <c r="RJQ3224" s="132"/>
      <c r="RJR3224" s="132"/>
      <c r="RJS3224" s="132"/>
      <c r="RJT3224" s="132"/>
      <c r="RJU3224" s="132"/>
      <c r="RJV3224" s="132"/>
      <c r="RJW3224" s="132"/>
      <c r="RJX3224" s="132"/>
      <c r="RJY3224" s="132"/>
      <c r="RJZ3224" s="132"/>
      <c r="RKA3224" s="132"/>
      <c r="RKB3224" s="132"/>
      <c r="RKC3224" s="132"/>
      <c r="RKD3224" s="132"/>
      <c r="RKE3224" s="132"/>
      <c r="RKF3224" s="132"/>
      <c r="RKG3224" s="132"/>
      <c r="RKH3224" s="132"/>
      <c r="RKI3224" s="132"/>
      <c r="RKJ3224" s="132"/>
      <c r="RKK3224" s="132"/>
      <c r="RKL3224" s="132"/>
      <c r="RKM3224" s="132"/>
      <c r="RKN3224" s="132"/>
      <c r="RKO3224" s="132"/>
      <c r="RKP3224" s="132"/>
      <c r="RKQ3224" s="132"/>
      <c r="RKR3224" s="132"/>
      <c r="RKS3224" s="132"/>
      <c r="RKT3224" s="132"/>
      <c r="RKU3224" s="132"/>
      <c r="RKV3224" s="132"/>
      <c r="RKW3224" s="132"/>
      <c r="RKX3224" s="132"/>
      <c r="RKY3224" s="132"/>
      <c r="RKZ3224" s="132"/>
      <c r="RLA3224" s="132"/>
      <c r="RLB3224" s="132"/>
      <c r="RLC3224" s="132"/>
      <c r="RLD3224" s="132"/>
      <c r="RLE3224" s="132"/>
      <c r="RLF3224" s="132"/>
      <c r="RLG3224" s="132"/>
      <c r="RLH3224" s="132"/>
      <c r="RLI3224" s="132"/>
      <c r="RLJ3224" s="132"/>
      <c r="RLK3224" s="132"/>
      <c r="RLL3224" s="132"/>
      <c r="RLM3224" s="132"/>
      <c r="RLN3224" s="132"/>
      <c r="RLO3224" s="132"/>
      <c r="RLP3224" s="132"/>
      <c r="RLQ3224" s="132"/>
      <c r="RLR3224" s="132"/>
      <c r="RLS3224" s="132"/>
      <c r="RLT3224" s="132"/>
      <c r="RLU3224" s="132"/>
      <c r="RLV3224" s="132"/>
      <c r="RLW3224" s="132"/>
      <c r="RLX3224" s="132"/>
      <c r="RLY3224" s="132"/>
      <c r="RLZ3224" s="132"/>
      <c r="RMA3224" s="132"/>
      <c r="RMB3224" s="132"/>
      <c r="RMC3224" s="132"/>
      <c r="RMD3224" s="132"/>
      <c r="RME3224" s="132"/>
      <c r="RMF3224" s="132"/>
      <c r="RMG3224" s="132"/>
      <c r="RMH3224" s="132"/>
      <c r="RMI3224" s="132"/>
      <c r="RMJ3224" s="132"/>
      <c r="RMK3224" s="132"/>
      <c r="RML3224" s="132"/>
      <c r="RMM3224" s="132"/>
      <c r="RMN3224" s="132"/>
      <c r="RMO3224" s="132"/>
      <c r="RMP3224" s="132"/>
      <c r="RMQ3224" s="132"/>
      <c r="RMR3224" s="132"/>
      <c r="RMS3224" s="132"/>
      <c r="RMT3224" s="132"/>
      <c r="RMU3224" s="132"/>
      <c r="RMV3224" s="132"/>
      <c r="RMW3224" s="132"/>
      <c r="RMX3224" s="132"/>
      <c r="RMY3224" s="132"/>
      <c r="RMZ3224" s="132"/>
      <c r="RNA3224" s="132"/>
      <c r="RNB3224" s="132"/>
      <c r="RNC3224" s="132"/>
      <c r="RND3224" s="132"/>
      <c r="RNE3224" s="132"/>
      <c r="RNF3224" s="132"/>
      <c r="RNG3224" s="132"/>
      <c r="RNH3224" s="132"/>
      <c r="RNI3224" s="132"/>
      <c r="RNJ3224" s="132"/>
      <c r="RNK3224" s="132"/>
      <c r="RNL3224" s="132"/>
      <c r="RNM3224" s="132"/>
      <c r="RNN3224" s="132"/>
      <c r="RNO3224" s="132"/>
      <c r="RNP3224" s="132"/>
      <c r="RNQ3224" s="132"/>
      <c r="RNR3224" s="132"/>
      <c r="RNS3224" s="132"/>
      <c r="RNT3224" s="132"/>
      <c r="RNU3224" s="132"/>
      <c r="RNV3224" s="132"/>
      <c r="RNW3224" s="132"/>
      <c r="RNX3224" s="132"/>
      <c r="RNY3224" s="132"/>
      <c r="RNZ3224" s="132"/>
      <c r="ROA3224" s="132"/>
      <c r="ROB3224" s="132"/>
      <c r="ROC3224" s="132"/>
      <c r="ROD3224" s="132"/>
      <c r="ROE3224" s="132"/>
      <c r="ROF3224" s="132"/>
      <c r="ROG3224" s="132"/>
      <c r="ROH3224" s="132"/>
      <c r="ROI3224" s="132"/>
      <c r="ROJ3224" s="132"/>
      <c r="ROK3224" s="132"/>
      <c r="ROL3224" s="132"/>
      <c r="ROM3224" s="132"/>
      <c r="RON3224" s="132"/>
      <c r="ROO3224" s="132"/>
      <c r="ROP3224" s="132"/>
      <c r="ROQ3224" s="132"/>
      <c r="ROR3224" s="132"/>
      <c r="ROS3224" s="132"/>
      <c r="ROT3224" s="132"/>
      <c r="ROU3224" s="132"/>
      <c r="ROV3224" s="132"/>
      <c r="ROW3224" s="132"/>
      <c r="ROX3224" s="132"/>
      <c r="ROY3224" s="132"/>
      <c r="ROZ3224" s="132"/>
      <c r="RPA3224" s="132"/>
      <c r="RPB3224" s="132"/>
      <c r="RPC3224" s="132"/>
      <c r="RPD3224" s="132"/>
      <c r="RPE3224" s="132"/>
      <c r="RPF3224" s="132"/>
      <c r="RPG3224" s="132"/>
      <c r="RPH3224" s="132"/>
      <c r="RPI3224" s="132"/>
      <c r="RPJ3224" s="132"/>
      <c r="RPK3224" s="132"/>
      <c r="RPL3224" s="132"/>
      <c r="RPM3224" s="132"/>
      <c r="RPN3224" s="132"/>
      <c r="RPO3224" s="132"/>
      <c r="RPP3224" s="132"/>
      <c r="RPQ3224" s="132"/>
      <c r="RPR3224" s="132"/>
      <c r="RPS3224" s="132"/>
      <c r="RPT3224" s="132"/>
      <c r="RPU3224" s="132"/>
      <c r="RPV3224" s="132"/>
      <c r="RPW3224" s="132"/>
      <c r="RPX3224" s="132"/>
      <c r="RPY3224" s="132"/>
      <c r="RPZ3224" s="132"/>
      <c r="RQA3224" s="132"/>
      <c r="RQB3224" s="132"/>
      <c r="RQC3224" s="132"/>
      <c r="RQD3224" s="132"/>
      <c r="RQE3224" s="132"/>
      <c r="RQF3224" s="132"/>
      <c r="RQG3224" s="132"/>
      <c r="RQH3224" s="132"/>
      <c r="RQI3224" s="132"/>
      <c r="RQJ3224" s="132"/>
      <c r="RQK3224" s="132"/>
      <c r="RQL3224" s="132"/>
      <c r="RQM3224" s="132"/>
      <c r="RQN3224" s="132"/>
      <c r="RQO3224" s="132"/>
      <c r="RQP3224" s="132"/>
      <c r="RQQ3224" s="132"/>
      <c r="RQR3224" s="132"/>
      <c r="RQS3224" s="132"/>
      <c r="RQT3224" s="132"/>
      <c r="RQU3224" s="132"/>
      <c r="RQV3224" s="132"/>
      <c r="RQW3224" s="132"/>
      <c r="RQX3224" s="132"/>
      <c r="RQY3224" s="132"/>
      <c r="RQZ3224" s="132"/>
      <c r="RRA3224" s="132"/>
      <c r="RRB3224" s="132"/>
      <c r="RRC3224" s="132"/>
      <c r="RRD3224" s="132"/>
      <c r="RRE3224" s="132"/>
      <c r="RRF3224" s="132"/>
      <c r="RRG3224" s="132"/>
      <c r="RRH3224" s="132"/>
      <c r="RRI3224" s="132"/>
      <c r="RRJ3224" s="132"/>
      <c r="RRK3224" s="132"/>
      <c r="RRL3224" s="132"/>
      <c r="RRM3224" s="132"/>
      <c r="RRN3224" s="132"/>
      <c r="RRO3224" s="132"/>
      <c r="RRP3224" s="132"/>
      <c r="RRQ3224" s="132"/>
      <c r="RRR3224" s="132"/>
      <c r="RRS3224" s="132"/>
      <c r="RRT3224" s="132"/>
      <c r="RRU3224" s="132"/>
      <c r="RRV3224" s="132"/>
      <c r="RRW3224" s="132"/>
      <c r="RRX3224" s="132"/>
      <c r="RRY3224" s="132"/>
      <c r="RRZ3224" s="132"/>
      <c r="RSA3224" s="132"/>
      <c r="RSB3224" s="132"/>
      <c r="RSC3224" s="132"/>
      <c r="RSD3224" s="132"/>
      <c r="RSE3224" s="132"/>
      <c r="RSF3224" s="132"/>
      <c r="RSG3224" s="132"/>
      <c r="RSH3224" s="132"/>
      <c r="RSI3224" s="132"/>
      <c r="RSJ3224" s="132"/>
      <c r="RSK3224" s="132"/>
      <c r="RSL3224" s="132"/>
      <c r="RSM3224" s="132"/>
      <c r="RSN3224" s="132"/>
      <c r="RSO3224" s="132"/>
      <c r="RSP3224" s="132"/>
      <c r="RSQ3224" s="132"/>
      <c r="RSR3224" s="132"/>
      <c r="RSS3224" s="132"/>
      <c r="RST3224" s="132"/>
      <c r="RSU3224" s="132"/>
      <c r="RSV3224" s="132"/>
      <c r="RSW3224" s="132"/>
      <c r="RSX3224" s="132"/>
      <c r="RSY3224" s="132"/>
      <c r="RSZ3224" s="132"/>
      <c r="RTA3224" s="132"/>
      <c r="RTB3224" s="132"/>
      <c r="RTC3224" s="132"/>
      <c r="RTD3224" s="132"/>
      <c r="RTE3224" s="132"/>
      <c r="RTF3224" s="132"/>
      <c r="RTG3224" s="132"/>
      <c r="RTH3224" s="132"/>
      <c r="RTI3224" s="132"/>
      <c r="RTJ3224" s="132"/>
      <c r="RTK3224" s="132"/>
      <c r="RTL3224" s="132"/>
      <c r="RTM3224" s="132"/>
      <c r="RTN3224" s="132"/>
      <c r="RTO3224" s="132"/>
      <c r="RTP3224" s="132"/>
      <c r="RTQ3224" s="132"/>
      <c r="RTR3224" s="132"/>
      <c r="RTS3224" s="132"/>
      <c r="RTT3224" s="132"/>
      <c r="RTU3224" s="132"/>
      <c r="RTV3224" s="132"/>
      <c r="RTW3224" s="132"/>
      <c r="RTX3224" s="132"/>
      <c r="RTY3224" s="132"/>
      <c r="RTZ3224" s="132"/>
      <c r="RUA3224" s="132"/>
      <c r="RUB3224" s="132"/>
      <c r="RUC3224" s="132"/>
      <c r="RUD3224" s="132"/>
      <c r="RUE3224" s="132"/>
      <c r="RUF3224" s="132"/>
      <c r="RUG3224" s="132"/>
      <c r="RUH3224" s="132"/>
      <c r="RUI3224" s="132"/>
      <c r="RUJ3224" s="132"/>
      <c r="RUK3224" s="132"/>
      <c r="RUL3224" s="132"/>
      <c r="RUM3224" s="132"/>
      <c r="RUN3224" s="132"/>
      <c r="RUO3224" s="132"/>
      <c r="RUP3224" s="132"/>
      <c r="RUQ3224" s="132"/>
      <c r="RUR3224" s="132"/>
      <c r="RUS3224" s="132"/>
      <c r="RUT3224" s="132"/>
      <c r="RUU3224" s="132"/>
      <c r="RUV3224" s="132"/>
      <c r="RUW3224" s="132"/>
      <c r="RUX3224" s="132"/>
      <c r="RUY3224" s="132"/>
      <c r="RUZ3224" s="132"/>
      <c r="RVA3224" s="132"/>
      <c r="RVB3224" s="132"/>
      <c r="RVC3224" s="132"/>
      <c r="RVD3224" s="132"/>
      <c r="RVE3224" s="132"/>
      <c r="RVF3224" s="132"/>
      <c r="RVG3224" s="132"/>
      <c r="RVH3224" s="132"/>
      <c r="RVI3224" s="132"/>
      <c r="RVJ3224" s="132"/>
      <c r="RVK3224" s="132"/>
      <c r="RVL3224" s="132"/>
      <c r="RVM3224" s="132"/>
      <c r="RVN3224" s="132"/>
      <c r="RVO3224" s="132"/>
      <c r="RVP3224" s="132"/>
      <c r="RVQ3224" s="132"/>
      <c r="RVR3224" s="132"/>
      <c r="RVS3224" s="132"/>
      <c r="RVT3224" s="132"/>
      <c r="RVU3224" s="132"/>
      <c r="RVV3224" s="132"/>
      <c r="RVW3224" s="132"/>
      <c r="RVX3224" s="132"/>
      <c r="RVY3224" s="132"/>
      <c r="RVZ3224" s="132"/>
      <c r="RWA3224" s="132"/>
      <c r="RWB3224" s="132"/>
      <c r="RWC3224" s="132"/>
      <c r="RWD3224" s="132"/>
      <c r="RWE3224" s="132"/>
      <c r="RWF3224" s="132"/>
      <c r="RWG3224" s="132"/>
      <c r="RWH3224" s="132"/>
      <c r="RWI3224" s="132"/>
      <c r="RWJ3224" s="132"/>
      <c r="RWK3224" s="132"/>
      <c r="RWL3224" s="132"/>
      <c r="RWM3224" s="132"/>
      <c r="RWN3224" s="132"/>
      <c r="RWO3224" s="132"/>
      <c r="RWP3224" s="132"/>
      <c r="RWQ3224" s="132"/>
      <c r="RWR3224" s="132"/>
      <c r="RWS3224" s="132"/>
      <c r="RWT3224" s="132"/>
      <c r="RWU3224" s="132"/>
      <c r="RWV3224" s="132"/>
      <c r="RWW3224" s="132"/>
      <c r="RWX3224" s="132"/>
      <c r="RWY3224" s="132"/>
      <c r="RWZ3224" s="132"/>
      <c r="RXA3224" s="132"/>
      <c r="RXB3224" s="132"/>
      <c r="RXC3224" s="132"/>
      <c r="RXD3224" s="132"/>
      <c r="RXE3224" s="132"/>
      <c r="RXF3224" s="132"/>
      <c r="RXG3224" s="132"/>
      <c r="RXH3224" s="132"/>
      <c r="RXI3224" s="132"/>
      <c r="RXJ3224" s="132"/>
      <c r="RXK3224" s="132"/>
      <c r="RXL3224" s="132"/>
      <c r="RXM3224" s="132"/>
      <c r="RXN3224" s="132"/>
      <c r="RXO3224" s="132"/>
      <c r="RXP3224" s="132"/>
      <c r="RXQ3224" s="132"/>
      <c r="RXR3224" s="132"/>
      <c r="RXS3224" s="132"/>
      <c r="RXT3224" s="132"/>
      <c r="RXU3224" s="132"/>
      <c r="RXV3224" s="132"/>
      <c r="RXW3224" s="132"/>
      <c r="RXX3224" s="132"/>
      <c r="RXY3224" s="132"/>
      <c r="RXZ3224" s="132"/>
      <c r="RYA3224" s="132"/>
      <c r="RYB3224" s="132"/>
      <c r="RYC3224" s="132"/>
      <c r="RYD3224" s="132"/>
      <c r="RYE3224" s="132"/>
      <c r="RYF3224" s="132"/>
      <c r="RYG3224" s="132"/>
      <c r="RYH3224" s="132"/>
      <c r="RYI3224" s="132"/>
      <c r="RYJ3224" s="132"/>
      <c r="RYK3224" s="132"/>
      <c r="RYL3224" s="132"/>
      <c r="RYM3224" s="132"/>
      <c r="RYN3224" s="132"/>
      <c r="RYO3224" s="132"/>
      <c r="RYP3224" s="132"/>
      <c r="RYQ3224" s="132"/>
      <c r="RYR3224" s="132"/>
      <c r="RYS3224" s="132"/>
      <c r="RYT3224" s="132"/>
      <c r="RYU3224" s="132"/>
      <c r="RYV3224" s="132"/>
      <c r="RYW3224" s="132"/>
      <c r="RYX3224" s="132"/>
      <c r="RYY3224" s="132"/>
      <c r="RYZ3224" s="132"/>
      <c r="RZA3224" s="132"/>
      <c r="RZB3224" s="132"/>
      <c r="RZC3224" s="132"/>
      <c r="RZD3224" s="132"/>
      <c r="RZE3224" s="132"/>
      <c r="RZF3224" s="132"/>
      <c r="RZG3224" s="132"/>
      <c r="RZH3224" s="132"/>
      <c r="RZI3224" s="132"/>
      <c r="RZJ3224" s="132"/>
      <c r="RZK3224" s="132"/>
      <c r="RZL3224" s="132"/>
      <c r="RZM3224" s="132"/>
      <c r="RZN3224" s="132"/>
      <c r="RZO3224" s="132"/>
      <c r="RZP3224" s="132"/>
      <c r="RZQ3224" s="132"/>
      <c r="RZR3224" s="132"/>
      <c r="RZS3224" s="132"/>
      <c r="RZT3224" s="132"/>
      <c r="RZU3224" s="132"/>
      <c r="RZV3224" s="132"/>
      <c r="RZW3224" s="132"/>
      <c r="RZX3224" s="132"/>
      <c r="RZY3224" s="132"/>
      <c r="RZZ3224" s="132"/>
      <c r="SAA3224" s="132"/>
      <c r="SAB3224" s="132"/>
      <c r="SAC3224" s="132"/>
      <c r="SAD3224" s="132"/>
      <c r="SAE3224" s="132"/>
      <c r="SAF3224" s="132"/>
      <c r="SAG3224" s="132"/>
      <c r="SAH3224" s="132"/>
      <c r="SAI3224" s="132"/>
      <c r="SAJ3224" s="132"/>
      <c r="SAK3224" s="132"/>
      <c r="SAL3224" s="132"/>
      <c r="SAM3224" s="132"/>
      <c r="SAN3224" s="132"/>
      <c r="SAO3224" s="132"/>
      <c r="SAP3224" s="132"/>
      <c r="SAQ3224" s="132"/>
      <c r="SAR3224" s="132"/>
      <c r="SAS3224" s="132"/>
      <c r="SAT3224" s="132"/>
      <c r="SAU3224" s="132"/>
      <c r="SAV3224" s="132"/>
      <c r="SAW3224" s="132"/>
      <c r="SAX3224" s="132"/>
      <c r="SAY3224" s="132"/>
      <c r="SAZ3224" s="132"/>
      <c r="SBA3224" s="132"/>
      <c r="SBB3224" s="132"/>
      <c r="SBC3224" s="132"/>
      <c r="SBD3224" s="132"/>
      <c r="SBE3224" s="132"/>
      <c r="SBF3224" s="132"/>
      <c r="SBG3224" s="132"/>
      <c r="SBH3224" s="132"/>
      <c r="SBI3224" s="132"/>
      <c r="SBJ3224" s="132"/>
      <c r="SBK3224" s="132"/>
      <c r="SBL3224" s="132"/>
      <c r="SBM3224" s="132"/>
      <c r="SBN3224" s="132"/>
      <c r="SBO3224" s="132"/>
      <c r="SBP3224" s="132"/>
      <c r="SBQ3224" s="132"/>
      <c r="SBR3224" s="132"/>
      <c r="SBS3224" s="132"/>
      <c r="SBT3224" s="132"/>
      <c r="SBU3224" s="132"/>
      <c r="SBV3224" s="132"/>
      <c r="SBW3224" s="132"/>
      <c r="SBX3224" s="132"/>
      <c r="SBY3224" s="132"/>
      <c r="SBZ3224" s="132"/>
      <c r="SCA3224" s="132"/>
      <c r="SCB3224" s="132"/>
      <c r="SCC3224" s="132"/>
      <c r="SCD3224" s="132"/>
      <c r="SCE3224" s="132"/>
      <c r="SCF3224" s="132"/>
      <c r="SCG3224" s="132"/>
      <c r="SCH3224" s="132"/>
      <c r="SCI3224" s="132"/>
      <c r="SCJ3224" s="132"/>
      <c r="SCK3224" s="132"/>
      <c r="SCL3224" s="132"/>
      <c r="SCM3224" s="132"/>
      <c r="SCN3224" s="132"/>
      <c r="SCO3224" s="132"/>
      <c r="SCP3224" s="132"/>
      <c r="SCQ3224" s="132"/>
      <c r="SCR3224" s="132"/>
      <c r="SCS3224" s="132"/>
      <c r="SCT3224" s="132"/>
      <c r="SCU3224" s="132"/>
      <c r="SCV3224" s="132"/>
      <c r="SCW3224" s="132"/>
      <c r="SCX3224" s="132"/>
      <c r="SCY3224" s="132"/>
      <c r="SCZ3224" s="132"/>
      <c r="SDA3224" s="132"/>
      <c r="SDB3224" s="132"/>
      <c r="SDC3224" s="132"/>
      <c r="SDD3224" s="132"/>
      <c r="SDE3224" s="132"/>
      <c r="SDF3224" s="132"/>
      <c r="SDG3224" s="132"/>
      <c r="SDH3224" s="132"/>
      <c r="SDI3224" s="132"/>
      <c r="SDJ3224" s="132"/>
      <c r="SDK3224" s="132"/>
      <c r="SDL3224" s="132"/>
      <c r="SDM3224" s="132"/>
      <c r="SDN3224" s="132"/>
      <c r="SDO3224" s="132"/>
      <c r="SDP3224" s="132"/>
      <c r="SDQ3224" s="132"/>
      <c r="SDR3224" s="132"/>
      <c r="SDS3224" s="132"/>
      <c r="SDT3224" s="132"/>
      <c r="SDU3224" s="132"/>
      <c r="SDV3224" s="132"/>
      <c r="SDW3224" s="132"/>
      <c r="SDX3224" s="132"/>
      <c r="SDY3224" s="132"/>
      <c r="SDZ3224" s="132"/>
      <c r="SEA3224" s="132"/>
      <c r="SEB3224" s="132"/>
      <c r="SEC3224" s="132"/>
      <c r="SED3224" s="132"/>
      <c r="SEE3224" s="132"/>
      <c r="SEF3224" s="132"/>
      <c r="SEG3224" s="132"/>
      <c r="SEH3224" s="132"/>
      <c r="SEI3224" s="132"/>
      <c r="SEJ3224" s="132"/>
      <c r="SEK3224" s="132"/>
      <c r="SEL3224" s="132"/>
      <c r="SEM3224" s="132"/>
      <c r="SEN3224" s="132"/>
      <c r="SEO3224" s="132"/>
      <c r="SEP3224" s="132"/>
      <c r="SEQ3224" s="132"/>
      <c r="SER3224" s="132"/>
      <c r="SES3224" s="132"/>
      <c r="SET3224" s="132"/>
      <c r="SEU3224" s="132"/>
      <c r="SEV3224" s="132"/>
      <c r="SEW3224" s="132"/>
      <c r="SEX3224" s="132"/>
      <c r="SEY3224" s="132"/>
      <c r="SEZ3224" s="132"/>
      <c r="SFA3224" s="132"/>
      <c r="SFB3224" s="132"/>
      <c r="SFC3224" s="132"/>
      <c r="SFD3224" s="132"/>
      <c r="SFE3224" s="132"/>
      <c r="SFF3224" s="132"/>
      <c r="SFG3224" s="132"/>
      <c r="SFH3224" s="132"/>
      <c r="SFI3224" s="132"/>
      <c r="SFJ3224" s="132"/>
      <c r="SFK3224" s="132"/>
      <c r="SFL3224" s="132"/>
      <c r="SFM3224" s="132"/>
      <c r="SFN3224" s="132"/>
      <c r="SFO3224" s="132"/>
      <c r="SFP3224" s="132"/>
      <c r="SFQ3224" s="132"/>
      <c r="SFR3224" s="132"/>
      <c r="SFS3224" s="132"/>
      <c r="SFT3224" s="132"/>
      <c r="SFU3224" s="132"/>
      <c r="SFV3224" s="132"/>
      <c r="SFW3224" s="132"/>
      <c r="SFX3224" s="132"/>
      <c r="SFY3224" s="132"/>
      <c r="SFZ3224" s="132"/>
      <c r="SGA3224" s="132"/>
      <c r="SGB3224" s="132"/>
      <c r="SGC3224" s="132"/>
      <c r="SGD3224" s="132"/>
      <c r="SGE3224" s="132"/>
      <c r="SGF3224" s="132"/>
      <c r="SGG3224" s="132"/>
      <c r="SGH3224" s="132"/>
      <c r="SGI3224" s="132"/>
      <c r="SGJ3224" s="132"/>
      <c r="SGK3224" s="132"/>
      <c r="SGL3224" s="132"/>
      <c r="SGM3224" s="132"/>
      <c r="SGN3224" s="132"/>
      <c r="SGO3224" s="132"/>
      <c r="SGP3224" s="132"/>
      <c r="SGQ3224" s="132"/>
      <c r="SGR3224" s="132"/>
      <c r="SGS3224" s="132"/>
      <c r="SGT3224" s="132"/>
      <c r="SGU3224" s="132"/>
      <c r="SGV3224" s="132"/>
      <c r="SGW3224" s="132"/>
      <c r="SGX3224" s="132"/>
      <c r="SGY3224" s="132"/>
      <c r="SGZ3224" s="132"/>
      <c r="SHA3224" s="132"/>
      <c r="SHB3224" s="132"/>
      <c r="SHC3224" s="132"/>
      <c r="SHD3224" s="132"/>
      <c r="SHE3224" s="132"/>
      <c r="SHF3224" s="132"/>
      <c r="SHG3224" s="132"/>
      <c r="SHH3224" s="132"/>
      <c r="SHI3224" s="132"/>
      <c r="SHJ3224" s="132"/>
      <c r="SHK3224" s="132"/>
      <c r="SHL3224" s="132"/>
      <c r="SHM3224" s="132"/>
      <c r="SHN3224" s="132"/>
      <c r="SHO3224" s="132"/>
      <c r="SHP3224" s="132"/>
      <c r="SHQ3224" s="132"/>
      <c r="SHR3224" s="132"/>
      <c r="SHS3224" s="132"/>
      <c r="SHT3224" s="132"/>
      <c r="SHU3224" s="132"/>
      <c r="SHV3224" s="132"/>
      <c r="SHW3224" s="132"/>
      <c r="SHX3224" s="132"/>
      <c r="SHY3224" s="132"/>
      <c r="SHZ3224" s="132"/>
      <c r="SIA3224" s="132"/>
      <c r="SIB3224" s="132"/>
      <c r="SIC3224" s="132"/>
      <c r="SID3224" s="132"/>
      <c r="SIE3224" s="132"/>
      <c r="SIF3224" s="132"/>
      <c r="SIG3224" s="132"/>
      <c r="SIH3224" s="132"/>
      <c r="SII3224" s="132"/>
      <c r="SIJ3224" s="132"/>
      <c r="SIK3224" s="132"/>
      <c r="SIL3224" s="132"/>
      <c r="SIM3224" s="132"/>
      <c r="SIN3224" s="132"/>
      <c r="SIO3224" s="132"/>
      <c r="SIP3224" s="132"/>
      <c r="SIQ3224" s="132"/>
      <c r="SIR3224" s="132"/>
      <c r="SIS3224" s="132"/>
      <c r="SIT3224" s="132"/>
      <c r="SIU3224" s="132"/>
      <c r="SIV3224" s="132"/>
      <c r="SIW3224" s="132"/>
      <c r="SIX3224" s="132"/>
      <c r="SIY3224" s="132"/>
      <c r="SIZ3224" s="132"/>
      <c r="SJA3224" s="132"/>
      <c r="SJB3224" s="132"/>
      <c r="SJC3224" s="132"/>
      <c r="SJD3224" s="132"/>
      <c r="SJE3224" s="132"/>
      <c r="SJF3224" s="132"/>
      <c r="SJG3224" s="132"/>
      <c r="SJH3224" s="132"/>
      <c r="SJI3224" s="132"/>
      <c r="SJJ3224" s="132"/>
      <c r="SJK3224" s="132"/>
      <c r="SJL3224" s="132"/>
      <c r="SJM3224" s="132"/>
      <c r="SJN3224" s="132"/>
      <c r="SJO3224" s="132"/>
      <c r="SJP3224" s="132"/>
      <c r="SJQ3224" s="132"/>
      <c r="SJR3224" s="132"/>
      <c r="SJS3224" s="132"/>
      <c r="SJT3224" s="132"/>
      <c r="SJU3224" s="132"/>
      <c r="SJV3224" s="132"/>
      <c r="SJW3224" s="132"/>
      <c r="SJX3224" s="132"/>
      <c r="SJY3224" s="132"/>
      <c r="SJZ3224" s="132"/>
      <c r="SKA3224" s="132"/>
      <c r="SKB3224" s="132"/>
      <c r="SKC3224" s="132"/>
      <c r="SKD3224" s="132"/>
      <c r="SKE3224" s="132"/>
      <c r="SKF3224" s="132"/>
      <c r="SKG3224" s="132"/>
      <c r="SKH3224" s="132"/>
      <c r="SKI3224" s="132"/>
      <c r="SKJ3224" s="132"/>
      <c r="SKK3224" s="132"/>
      <c r="SKL3224" s="132"/>
      <c r="SKM3224" s="132"/>
      <c r="SKN3224" s="132"/>
      <c r="SKO3224" s="132"/>
      <c r="SKP3224" s="132"/>
      <c r="SKQ3224" s="132"/>
      <c r="SKR3224" s="132"/>
      <c r="SKS3224" s="132"/>
      <c r="SKT3224" s="132"/>
      <c r="SKU3224" s="132"/>
      <c r="SKV3224" s="132"/>
      <c r="SKW3224" s="132"/>
      <c r="SKX3224" s="132"/>
      <c r="SKY3224" s="132"/>
      <c r="SKZ3224" s="132"/>
      <c r="SLA3224" s="132"/>
      <c r="SLB3224" s="132"/>
      <c r="SLC3224" s="132"/>
      <c r="SLD3224" s="132"/>
      <c r="SLE3224" s="132"/>
      <c r="SLF3224" s="132"/>
      <c r="SLG3224" s="132"/>
      <c r="SLH3224" s="132"/>
      <c r="SLI3224" s="132"/>
      <c r="SLJ3224" s="132"/>
      <c r="SLK3224" s="132"/>
      <c r="SLL3224" s="132"/>
      <c r="SLM3224" s="132"/>
      <c r="SLN3224" s="132"/>
      <c r="SLO3224" s="132"/>
      <c r="SLP3224" s="132"/>
      <c r="SLQ3224" s="132"/>
      <c r="SLR3224" s="132"/>
      <c r="SLS3224" s="132"/>
      <c r="SLT3224" s="132"/>
      <c r="SLU3224" s="132"/>
      <c r="SLV3224" s="132"/>
      <c r="SLW3224" s="132"/>
      <c r="SLX3224" s="132"/>
      <c r="SLY3224" s="132"/>
      <c r="SLZ3224" s="132"/>
      <c r="SMA3224" s="132"/>
      <c r="SMB3224" s="132"/>
      <c r="SMC3224" s="132"/>
      <c r="SMD3224" s="132"/>
      <c r="SME3224" s="132"/>
      <c r="SMF3224" s="132"/>
      <c r="SMG3224" s="132"/>
      <c r="SMH3224" s="132"/>
      <c r="SMI3224" s="132"/>
      <c r="SMJ3224" s="132"/>
      <c r="SMK3224" s="132"/>
      <c r="SML3224" s="132"/>
      <c r="SMM3224" s="132"/>
      <c r="SMN3224" s="132"/>
      <c r="SMO3224" s="132"/>
      <c r="SMP3224" s="132"/>
      <c r="SMQ3224" s="132"/>
      <c r="SMR3224" s="132"/>
      <c r="SMS3224" s="132"/>
      <c r="SMT3224" s="132"/>
      <c r="SMU3224" s="132"/>
      <c r="SMV3224" s="132"/>
      <c r="SMW3224" s="132"/>
      <c r="SMX3224" s="132"/>
      <c r="SMY3224" s="132"/>
      <c r="SMZ3224" s="132"/>
      <c r="SNA3224" s="132"/>
      <c r="SNB3224" s="132"/>
      <c r="SNC3224" s="132"/>
      <c r="SND3224" s="132"/>
      <c r="SNE3224" s="132"/>
      <c r="SNF3224" s="132"/>
      <c r="SNG3224" s="132"/>
      <c r="SNH3224" s="132"/>
      <c r="SNI3224" s="132"/>
      <c r="SNJ3224" s="132"/>
      <c r="SNK3224" s="132"/>
      <c r="SNL3224" s="132"/>
      <c r="SNM3224" s="132"/>
      <c r="SNN3224" s="132"/>
      <c r="SNO3224" s="132"/>
      <c r="SNP3224" s="132"/>
      <c r="SNQ3224" s="132"/>
      <c r="SNR3224" s="132"/>
      <c r="SNS3224" s="132"/>
      <c r="SNT3224" s="132"/>
      <c r="SNU3224" s="132"/>
      <c r="SNV3224" s="132"/>
      <c r="SNW3224" s="132"/>
      <c r="SNX3224" s="132"/>
      <c r="SNY3224" s="132"/>
      <c r="SNZ3224" s="132"/>
      <c r="SOA3224" s="132"/>
      <c r="SOB3224" s="132"/>
      <c r="SOC3224" s="132"/>
      <c r="SOD3224" s="132"/>
      <c r="SOE3224" s="132"/>
      <c r="SOF3224" s="132"/>
      <c r="SOG3224" s="132"/>
      <c r="SOH3224" s="132"/>
      <c r="SOI3224" s="132"/>
      <c r="SOJ3224" s="132"/>
      <c r="SOK3224" s="132"/>
      <c r="SOL3224" s="132"/>
      <c r="SOM3224" s="132"/>
      <c r="SON3224" s="132"/>
      <c r="SOO3224" s="132"/>
      <c r="SOP3224" s="132"/>
      <c r="SOQ3224" s="132"/>
      <c r="SOR3224" s="132"/>
      <c r="SOS3224" s="132"/>
      <c r="SOT3224" s="132"/>
      <c r="SOU3224" s="132"/>
      <c r="SOV3224" s="132"/>
      <c r="SOW3224" s="132"/>
      <c r="SOX3224" s="132"/>
      <c r="SOY3224" s="132"/>
      <c r="SOZ3224" s="132"/>
      <c r="SPA3224" s="132"/>
      <c r="SPB3224" s="132"/>
      <c r="SPC3224" s="132"/>
      <c r="SPD3224" s="132"/>
      <c r="SPE3224" s="132"/>
      <c r="SPF3224" s="132"/>
      <c r="SPG3224" s="132"/>
      <c r="SPH3224" s="132"/>
      <c r="SPI3224" s="132"/>
      <c r="SPJ3224" s="132"/>
      <c r="SPK3224" s="132"/>
      <c r="SPL3224" s="132"/>
      <c r="SPM3224" s="132"/>
      <c r="SPN3224" s="132"/>
      <c r="SPO3224" s="132"/>
      <c r="SPP3224" s="132"/>
      <c r="SPQ3224" s="132"/>
      <c r="SPR3224" s="132"/>
      <c r="SPS3224" s="132"/>
      <c r="SPT3224" s="132"/>
      <c r="SPU3224" s="132"/>
      <c r="SPV3224" s="132"/>
      <c r="SPW3224" s="132"/>
      <c r="SPX3224" s="132"/>
      <c r="SPY3224" s="132"/>
      <c r="SPZ3224" s="132"/>
      <c r="SQA3224" s="132"/>
      <c r="SQB3224" s="132"/>
      <c r="SQC3224" s="132"/>
      <c r="SQD3224" s="132"/>
      <c r="SQE3224" s="132"/>
      <c r="SQF3224" s="132"/>
      <c r="SQG3224" s="132"/>
      <c r="SQH3224" s="132"/>
      <c r="SQI3224" s="132"/>
      <c r="SQJ3224" s="132"/>
      <c r="SQK3224" s="132"/>
      <c r="SQL3224" s="132"/>
      <c r="SQM3224" s="132"/>
      <c r="SQN3224" s="132"/>
      <c r="SQO3224" s="132"/>
      <c r="SQP3224" s="132"/>
      <c r="SQQ3224" s="132"/>
      <c r="SQR3224" s="132"/>
      <c r="SQS3224" s="132"/>
      <c r="SQT3224" s="132"/>
      <c r="SQU3224" s="132"/>
      <c r="SQV3224" s="132"/>
      <c r="SQW3224" s="132"/>
      <c r="SQX3224" s="132"/>
      <c r="SQY3224" s="132"/>
      <c r="SQZ3224" s="132"/>
      <c r="SRA3224" s="132"/>
      <c r="SRB3224" s="132"/>
      <c r="SRC3224" s="132"/>
      <c r="SRD3224" s="132"/>
      <c r="SRE3224" s="132"/>
      <c r="SRF3224" s="132"/>
      <c r="SRG3224" s="132"/>
      <c r="SRH3224" s="132"/>
      <c r="SRI3224" s="132"/>
      <c r="SRJ3224" s="132"/>
      <c r="SRK3224" s="132"/>
      <c r="SRL3224" s="132"/>
      <c r="SRM3224" s="132"/>
      <c r="SRN3224" s="132"/>
      <c r="SRO3224" s="132"/>
      <c r="SRP3224" s="132"/>
      <c r="SRQ3224" s="132"/>
      <c r="SRR3224" s="132"/>
      <c r="SRS3224" s="132"/>
      <c r="SRT3224" s="132"/>
      <c r="SRU3224" s="132"/>
      <c r="SRV3224" s="132"/>
      <c r="SRW3224" s="132"/>
      <c r="SRX3224" s="132"/>
      <c r="SRY3224" s="132"/>
      <c r="SRZ3224" s="132"/>
      <c r="SSA3224" s="132"/>
      <c r="SSB3224" s="132"/>
      <c r="SSC3224" s="132"/>
      <c r="SSD3224" s="132"/>
      <c r="SSE3224" s="132"/>
      <c r="SSF3224" s="132"/>
      <c r="SSG3224" s="132"/>
      <c r="SSH3224" s="132"/>
      <c r="SSI3224" s="132"/>
      <c r="SSJ3224" s="132"/>
      <c r="SSK3224" s="132"/>
      <c r="SSL3224" s="132"/>
      <c r="SSM3224" s="132"/>
      <c r="SSN3224" s="132"/>
      <c r="SSO3224" s="132"/>
      <c r="SSP3224" s="132"/>
      <c r="SSQ3224" s="132"/>
      <c r="SSR3224" s="132"/>
      <c r="SSS3224" s="132"/>
      <c r="SST3224" s="132"/>
      <c r="SSU3224" s="132"/>
      <c r="SSV3224" s="132"/>
      <c r="SSW3224" s="132"/>
      <c r="SSX3224" s="132"/>
      <c r="SSY3224" s="132"/>
      <c r="SSZ3224" s="132"/>
      <c r="STA3224" s="132"/>
      <c r="STB3224" s="132"/>
      <c r="STC3224" s="132"/>
      <c r="STD3224" s="132"/>
      <c r="STE3224" s="132"/>
      <c r="STF3224" s="132"/>
      <c r="STG3224" s="132"/>
      <c r="STH3224" s="132"/>
      <c r="STI3224" s="132"/>
      <c r="STJ3224" s="132"/>
      <c r="STK3224" s="132"/>
      <c r="STL3224" s="132"/>
      <c r="STM3224" s="132"/>
      <c r="STN3224" s="132"/>
      <c r="STO3224" s="132"/>
      <c r="STP3224" s="132"/>
      <c r="STQ3224" s="132"/>
      <c r="STR3224" s="132"/>
      <c r="STS3224" s="132"/>
      <c r="STT3224" s="132"/>
      <c r="STU3224" s="132"/>
      <c r="STV3224" s="132"/>
      <c r="STW3224" s="132"/>
      <c r="STX3224" s="132"/>
      <c r="STY3224" s="132"/>
      <c r="STZ3224" s="132"/>
      <c r="SUA3224" s="132"/>
      <c r="SUB3224" s="132"/>
      <c r="SUC3224" s="132"/>
      <c r="SUD3224" s="132"/>
      <c r="SUE3224" s="132"/>
      <c r="SUF3224" s="132"/>
      <c r="SUG3224" s="132"/>
      <c r="SUH3224" s="132"/>
      <c r="SUI3224" s="132"/>
      <c r="SUJ3224" s="132"/>
      <c r="SUK3224" s="132"/>
      <c r="SUL3224" s="132"/>
      <c r="SUM3224" s="132"/>
      <c r="SUN3224" s="132"/>
      <c r="SUO3224" s="132"/>
      <c r="SUP3224" s="132"/>
      <c r="SUQ3224" s="132"/>
      <c r="SUR3224" s="132"/>
      <c r="SUS3224" s="132"/>
      <c r="SUT3224" s="132"/>
      <c r="SUU3224" s="132"/>
      <c r="SUV3224" s="132"/>
      <c r="SUW3224" s="132"/>
      <c r="SUX3224" s="132"/>
      <c r="SUY3224" s="132"/>
      <c r="SUZ3224" s="132"/>
      <c r="SVA3224" s="132"/>
      <c r="SVB3224" s="132"/>
      <c r="SVC3224" s="132"/>
      <c r="SVD3224" s="132"/>
      <c r="SVE3224" s="132"/>
      <c r="SVF3224" s="132"/>
      <c r="SVG3224" s="132"/>
      <c r="SVH3224" s="132"/>
      <c r="SVI3224" s="132"/>
      <c r="SVJ3224" s="132"/>
      <c r="SVK3224" s="132"/>
      <c r="SVL3224" s="132"/>
      <c r="SVM3224" s="132"/>
      <c r="SVN3224" s="132"/>
      <c r="SVO3224" s="132"/>
      <c r="SVP3224" s="132"/>
      <c r="SVQ3224" s="132"/>
      <c r="SVR3224" s="132"/>
      <c r="SVS3224" s="132"/>
      <c r="SVT3224" s="132"/>
      <c r="SVU3224" s="132"/>
      <c r="SVV3224" s="132"/>
      <c r="SVW3224" s="132"/>
      <c r="SVX3224" s="132"/>
      <c r="SVY3224" s="132"/>
      <c r="SVZ3224" s="132"/>
      <c r="SWA3224" s="132"/>
      <c r="SWB3224" s="132"/>
      <c r="SWC3224" s="132"/>
      <c r="SWD3224" s="132"/>
      <c r="SWE3224" s="132"/>
      <c r="SWF3224" s="132"/>
      <c r="SWG3224" s="132"/>
      <c r="SWH3224" s="132"/>
      <c r="SWI3224" s="132"/>
      <c r="SWJ3224" s="132"/>
      <c r="SWK3224" s="132"/>
      <c r="SWL3224" s="132"/>
      <c r="SWM3224" s="132"/>
      <c r="SWN3224" s="132"/>
      <c r="SWO3224" s="132"/>
      <c r="SWP3224" s="132"/>
      <c r="SWQ3224" s="132"/>
      <c r="SWR3224" s="132"/>
      <c r="SWS3224" s="132"/>
      <c r="SWT3224" s="132"/>
      <c r="SWU3224" s="132"/>
      <c r="SWV3224" s="132"/>
      <c r="SWW3224" s="132"/>
      <c r="SWX3224" s="132"/>
      <c r="SWY3224" s="132"/>
      <c r="SWZ3224" s="132"/>
      <c r="SXA3224" s="132"/>
      <c r="SXB3224" s="132"/>
      <c r="SXC3224" s="132"/>
      <c r="SXD3224" s="132"/>
      <c r="SXE3224" s="132"/>
      <c r="SXF3224" s="132"/>
      <c r="SXG3224" s="132"/>
      <c r="SXH3224" s="132"/>
      <c r="SXI3224" s="132"/>
      <c r="SXJ3224" s="132"/>
      <c r="SXK3224" s="132"/>
      <c r="SXL3224" s="132"/>
      <c r="SXM3224" s="132"/>
      <c r="SXN3224" s="132"/>
      <c r="SXO3224" s="132"/>
      <c r="SXP3224" s="132"/>
      <c r="SXQ3224" s="132"/>
      <c r="SXR3224" s="132"/>
      <c r="SXS3224" s="132"/>
      <c r="SXT3224" s="132"/>
      <c r="SXU3224" s="132"/>
      <c r="SXV3224" s="132"/>
      <c r="SXW3224" s="132"/>
      <c r="SXX3224" s="132"/>
      <c r="SXY3224" s="132"/>
      <c r="SXZ3224" s="132"/>
      <c r="SYA3224" s="132"/>
      <c r="SYB3224" s="132"/>
      <c r="SYC3224" s="132"/>
      <c r="SYD3224" s="132"/>
      <c r="SYE3224" s="132"/>
      <c r="SYF3224" s="132"/>
      <c r="SYG3224" s="132"/>
      <c r="SYH3224" s="132"/>
      <c r="SYI3224" s="132"/>
      <c r="SYJ3224" s="132"/>
      <c r="SYK3224" s="132"/>
      <c r="SYL3224" s="132"/>
      <c r="SYM3224" s="132"/>
      <c r="SYN3224" s="132"/>
      <c r="SYO3224" s="132"/>
      <c r="SYP3224" s="132"/>
      <c r="SYQ3224" s="132"/>
      <c r="SYR3224" s="132"/>
      <c r="SYS3224" s="132"/>
      <c r="SYT3224" s="132"/>
      <c r="SYU3224" s="132"/>
      <c r="SYV3224" s="132"/>
      <c r="SYW3224" s="132"/>
      <c r="SYX3224" s="132"/>
      <c r="SYY3224" s="132"/>
      <c r="SYZ3224" s="132"/>
      <c r="SZA3224" s="132"/>
      <c r="SZB3224" s="132"/>
      <c r="SZC3224" s="132"/>
      <c r="SZD3224" s="132"/>
      <c r="SZE3224" s="132"/>
      <c r="SZF3224" s="132"/>
      <c r="SZG3224" s="132"/>
      <c r="SZH3224" s="132"/>
      <c r="SZI3224" s="132"/>
      <c r="SZJ3224" s="132"/>
      <c r="SZK3224" s="132"/>
      <c r="SZL3224" s="132"/>
      <c r="SZM3224" s="132"/>
      <c r="SZN3224" s="132"/>
      <c r="SZO3224" s="132"/>
      <c r="SZP3224" s="132"/>
      <c r="SZQ3224" s="132"/>
      <c r="SZR3224" s="132"/>
      <c r="SZS3224" s="132"/>
      <c r="SZT3224" s="132"/>
      <c r="SZU3224" s="132"/>
      <c r="SZV3224" s="132"/>
      <c r="SZW3224" s="132"/>
      <c r="SZX3224" s="132"/>
      <c r="SZY3224" s="132"/>
      <c r="SZZ3224" s="132"/>
      <c r="TAA3224" s="132"/>
      <c r="TAB3224" s="132"/>
      <c r="TAC3224" s="132"/>
      <c r="TAD3224" s="132"/>
      <c r="TAE3224" s="132"/>
      <c r="TAF3224" s="132"/>
      <c r="TAG3224" s="132"/>
      <c r="TAH3224" s="132"/>
      <c r="TAI3224" s="132"/>
      <c r="TAJ3224" s="132"/>
      <c r="TAK3224" s="132"/>
      <c r="TAL3224" s="132"/>
      <c r="TAM3224" s="132"/>
      <c r="TAN3224" s="132"/>
      <c r="TAO3224" s="132"/>
      <c r="TAP3224" s="132"/>
      <c r="TAQ3224" s="132"/>
      <c r="TAR3224" s="132"/>
      <c r="TAS3224" s="132"/>
      <c r="TAT3224" s="132"/>
      <c r="TAU3224" s="132"/>
      <c r="TAV3224" s="132"/>
      <c r="TAW3224" s="132"/>
      <c r="TAX3224" s="132"/>
      <c r="TAY3224" s="132"/>
      <c r="TAZ3224" s="132"/>
      <c r="TBA3224" s="132"/>
      <c r="TBB3224" s="132"/>
      <c r="TBC3224" s="132"/>
      <c r="TBD3224" s="132"/>
      <c r="TBE3224" s="132"/>
      <c r="TBF3224" s="132"/>
      <c r="TBG3224" s="132"/>
      <c r="TBH3224" s="132"/>
      <c r="TBI3224" s="132"/>
      <c r="TBJ3224" s="132"/>
      <c r="TBK3224" s="132"/>
      <c r="TBL3224" s="132"/>
      <c r="TBM3224" s="132"/>
      <c r="TBN3224" s="132"/>
      <c r="TBO3224" s="132"/>
      <c r="TBP3224" s="132"/>
      <c r="TBQ3224" s="132"/>
      <c r="TBR3224" s="132"/>
      <c r="TBS3224" s="132"/>
      <c r="TBT3224" s="132"/>
      <c r="TBU3224" s="132"/>
      <c r="TBV3224" s="132"/>
      <c r="TBW3224" s="132"/>
      <c r="TBX3224" s="132"/>
      <c r="TBY3224" s="132"/>
      <c r="TBZ3224" s="132"/>
      <c r="TCA3224" s="132"/>
      <c r="TCB3224" s="132"/>
      <c r="TCC3224" s="132"/>
      <c r="TCD3224" s="132"/>
      <c r="TCE3224" s="132"/>
      <c r="TCF3224" s="132"/>
      <c r="TCG3224" s="132"/>
      <c r="TCH3224" s="132"/>
      <c r="TCI3224" s="132"/>
      <c r="TCJ3224" s="132"/>
      <c r="TCK3224" s="132"/>
      <c r="TCL3224" s="132"/>
      <c r="TCM3224" s="132"/>
      <c r="TCN3224" s="132"/>
      <c r="TCO3224" s="132"/>
      <c r="TCP3224" s="132"/>
      <c r="TCQ3224" s="132"/>
      <c r="TCR3224" s="132"/>
      <c r="TCS3224" s="132"/>
      <c r="TCT3224" s="132"/>
      <c r="TCU3224" s="132"/>
      <c r="TCV3224" s="132"/>
      <c r="TCW3224" s="132"/>
      <c r="TCX3224" s="132"/>
      <c r="TCY3224" s="132"/>
      <c r="TCZ3224" s="132"/>
      <c r="TDA3224" s="132"/>
      <c r="TDB3224" s="132"/>
      <c r="TDC3224" s="132"/>
      <c r="TDD3224" s="132"/>
      <c r="TDE3224" s="132"/>
      <c r="TDF3224" s="132"/>
      <c r="TDG3224" s="132"/>
      <c r="TDH3224" s="132"/>
      <c r="TDI3224" s="132"/>
      <c r="TDJ3224" s="132"/>
      <c r="TDK3224" s="132"/>
      <c r="TDL3224" s="132"/>
      <c r="TDM3224" s="132"/>
      <c r="TDN3224" s="132"/>
      <c r="TDO3224" s="132"/>
      <c r="TDP3224" s="132"/>
      <c r="TDQ3224" s="132"/>
      <c r="TDR3224" s="132"/>
      <c r="TDS3224" s="132"/>
      <c r="TDT3224" s="132"/>
      <c r="TDU3224" s="132"/>
      <c r="TDV3224" s="132"/>
      <c r="TDW3224" s="132"/>
      <c r="TDX3224" s="132"/>
      <c r="TDY3224" s="132"/>
      <c r="TDZ3224" s="132"/>
      <c r="TEA3224" s="132"/>
      <c r="TEB3224" s="132"/>
      <c r="TEC3224" s="132"/>
      <c r="TED3224" s="132"/>
      <c r="TEE3224" s="132"/>
      <c r="TEF3224" s="132"/>
      <c r="TEG3224" s="132"/>
      <c r="TEH3224" s="132"/>
      <c r="TEI3224" s="132"/>
      <c r="TEJ3224" s="132"/>
      <c r="TEK3224" s="132"/>
      <c r="TEL3224" s="132"/>
      <c r="TEM3224" s="132"/>
      <c r="TEN3224" s="132"/>
      <c r="TEO3224" s="132"/>
      <c r="TEP3224" s="132"/>
      <c r="TEQ3224" s="132"/>
      <c r="TER3224" s="132"/>
      <c r="TES3224" s="132"/>
      <c r="TET3224" s="132"/>
      <c r="TEU3224" s="132"/>
      <c r="TEV3224" s="132"/>
      <c r="TEW3224" s="132"/>
      <c r="TEX3224" s="132"/>
      <c r="TEY3224" s="132"/>
      <c r="TEZ3224" s="132"/>
      <c r="TFA3224" s="132"/>
      <c r="TFB3224" s="132"/>
      <c r="TFC3224" s="132"/>
      <c r="TFD3224" s="132"/>
      <c r="TFE3224" s="132"/>
      <c r="TFF3224" s="132"/>
      <c r="TFG3224" s="132"/>
      <c r="TFH3224" s="132"/>
      <c r="TFI3224" s="132"/>
      <c r="TFJ3224" s="132"/>
      <c r="TFK3224" s="132"/>
      <c r="TFL3224" s="132"/>
      <c r="TFM3224" s="132"/>
      <c r="TFN3224" s="132"/>
      <c r="TFO3224" s="132"/>
      <c r="TFP3224" s="132"/>
      <c r="TFQ3224" s="132"/>
      <c r="TFR3224" s="132"/>
      <c r="TFS3224" s="132"/>
      <c r="TFT3224" s="132"/>
      <c r="TFU3224" s="132"/>
      <c r="TFV3224" s="132"/>
      <c r="TFW3224" s="132"/>
      <c r="TFX3224" s="132"/>
      <c r="TFY3224" s="132"/>
      <c r="TFZ3224" s="132"/>
      <c r="TGA3224" s="132"/>
      <c r="TGB3224" s="132"/>
      <c r="TGC3224" s="132"/>
      <c r="TGD3224" s="132"/>
      <c r="TGE3224" s="132"/>
      <c r="TGF3224" s="132"/>
      <c r="TGG3224" s="132"/>
      <c r="TGH3224" s="132"/>
      <c r="TGI3224" s="132"/>
      <c r="TGJ3224" s="132"/>
      <c r="TGK3224" s="132"/>
      <c r="TGL3224" s="132"/>
      <c r="TGM3224" s="132"/>
      <c r="TGN3224" s="132"/>
      <c r="TGO3224" s="132"/>
      <c r="TGP3224" s="132"/>
      <c r="TGQ3224" s="132"/>
      <c r="TGR3224" s="132"/>
      <c r="TGS3224" s="132"/>
      <c r="TGT3224" s="132"/>
      <c r="TGU3224" s="132"/>
      <c r="TGV3224" s="132"/>
      <c r="TGW3224" s="132"/>
      <c r="TGX3224" s="132"/>
      <c r="TGY3224" s="132"/>
      <c r="TGZ3224" s="132"/>
      <c r="THA3224" s="132"/>
      <c r="THB3224" s="132"/>
      <c r="THC3224" s="132"/>
      <c r="THD3224" s="132"/>
      <c r="THE3224" s="132"/>
      <c r="THF3224" s="132"/>
      <c r="THG3224" s="132"/>
      <c r="THH3224" s="132"/>
      <c r="THI3224" s="132"/>
      <c r="THJ3224" s="132"/>
      <c r="THK3224" s="132"/>
      <c r="THL3224" s="132"/>
      <c r="THM3224" s="132"/>
      <c r="THN3224" s="132"/>
      <c r="THO3224" s="132"/>
      <c r="THP3224" s="132"/>
      <c r="THQ3224" s="132"/>
      <c r="THR3224" s="132"/>
      <c r="THS3224" s="132"/>
      <c r="THT3224" s="132"/>
      <c r="THU3224" s="132"/>
      <c r="THV3224" s="132"/>
      <c r="THW3224" s="132"/>
      <c r="THX3224" s="132"/>
      <c r="THY3224" s="132"/>
      <c r="THZ3224" s="132"/>
      <c r="TIA3224" s="132"/>
      <c r="TIB3224" s="132"/>
      <c r="TIC3224" s="132"/>
      <c r="TID3224" s="132"/>
      <c r="TIE3224" s="132"/>
      <c r="TIF3224" s="132"/>
      <c r="TIG3224" s="132"/>
      <c r="TIH3224" s="132"/>
      <c r="TII3224" s="132"/>
      <c r="TIJ3224" s="132"/>
      <c r="TIK3224" s="132"/>
      <c r="TIL3224" s="132"/>
      <c r="TIM3224" s="132"/>
      <c r="TIN3224" s="132"/>
      <c r="TIO3224" s="132"/>
      <c r="TIP3224" s="132"/>
      <c r="TIQ3224" s="132"/>
      <c r="TIR3224" s="132"/>
      <c r="TIS3224" s="132"/>
      <c r="TIT3224" s="132"/>
      <c r="TIU3224" s="132"/>
      <c r="TIV3224" s="132"/>
      <c r="TIW3224" s="132"/>
      <c r="TIX3224" s="132"/>
      <c r="TIY3224" s="132"/>
      <c r="TIZ3224" s="132"/>
      <c r="TJA3224" s="132"/>
      <c r="TJB3224" s="132"/>
      <c r="TJC3224" s="132"/>
      <c r="TJD3224" s="132"/>
      <c r="TJE3224" s="132"/>
      <c r="TJF3224" s="132"/>
      <c r="TJG3224" s="132"/>
      <c r="TJH3224" s="132"/>
      <c r="TJI3224" s="132"/>
      <c r="TJJ3224" s="132"/>
      <c r="TJK3224" s="132"/>
      <c r="TJL3224" s="132"/>
      <c r="TJM3224" s="132"/>
      <c r="TJN3224" s="132"/>
      <c r="TJO3224" s="132"/>
      <c r="TJP3224" s="132"/>
      <c r="TJQ3224" s="132"/>
      <c r="TJR3224" s="132"/>
      <c r="TJS3224" s="132"/>
      <c r="TJT3224" s="132"/>
      <c r="TJU3224" s="132"/>
      <c r="TJV3224" s="132"/>
      <c r="TJW3224" s="132"/>
      <c r="TJX3224" s="132"/>
      <c r="TJY3224" s="132"/>
      <c r="TJZ3224" s="132"/>
      <c r="TKA3224" s="132"/>
      <c r="TKB3224" s="132"/>
      <c r="TKC3224" s="132"/>
      <c r="TKD3224" s="132"/>
      <c r="TKE3224" s="132"/>
      <c r="TKF3224" s="132"/>
      <c r="TKG3224" s="132"/>
      <c r="TKH3224" s="132"/>
      <c r="TKI3224" s="132"/>
      <c r="TKJ3224" s="132"/>
      <c r="TKK3224" s="132"/>
      <c r="TKL3224" s="132"/>
      <c r="TKM3224" s="132"/>
      <c r="TKN3224" s="132"/>
      <c r="TKO3224" s="132"/>
      <c r="TKP3224" s="132"/>
      <c r="TKQ3224" s="132"/>
      <c r="TKR3224" s="132"/>
      <c r="TKS3224" s="132"/>
      <c r="TKT3224" s="132"/>
      <c r="TKU3224" s="132"/>
      <c r="TKV3224" s="132"/>
      <c r="TKW3224" s="132"/>
      <c r="TKX3224" s="132"/>
      <c r="TKY3224" s="132"/>
      <c r="TKZ3224" s="132"/>
      <c r="TLA3224" s="132"/>
      <c r="TLB3224" s="132"/>
      <c r="TLC3224" s="132"/>
      <c r="TLD3224" s="132"/>
      <c r="TLE3224" s="132"/>
      <c r="TLF3224" s="132"/>
      <c r="TLG3224" s="132"/>
      <c r="TLH3224" s="132"/>
      <c r="TLI3224" s="132"/>
      <c r="TLJ3224" s="132"/>
      <c r="TLK3224" s="132"/>
      <c r="TLL3224" s="132"/>
      <c r="TLM3224" s="132"/>
      <c r="TLN3224" s="132"/>
      <c r="TLO3224" s="132"/>
      <c r="TLP3224" s="132"/>
      <c r="TLQ3224" s="132"/>
      <c r="TLR3224" s="132"/>
      <c r="TLS3224" s="132"/>
      <c r="TLT3224" s="132"/>
      <c r="TLU3224" s="132"/>
      <c r="TLV3224" s="132"/>
      <c r="TLW3224" s="132"/>
      <c r="TLX3224" s="132"/>
      <c r="TLY3224" s="132"/>
      <c r="TLZ3224" s="132"/>
      <c r="TMA3224" s="132"/>
      <c r="TMB3224" s="132"/>
      <c r="TMC3224" s="132"/>
      <c r="TMD3224" s="132"/>
      <c r="TME3224" s="132"/>
      <c r="TMF3224" s="132"/>
      <c r="TMG3224" s="132"/>
      <c r="TMH3224" s="132"/>
      <c r="TMI3224" s="132"/>
      <c r="TMJ3224" s="132"/>
      <c r="TMK3224" s="132"/>
      <c r="TML3224" s="132"/>
      <c r="TMM3224" s="132"/>
      <c r="TMN3224" s="132"/>
      <c r="TMO3224" s="132"/>
      <c r="TMP3224" s="132"/>
      <c r="TMQ3224" s="132"/>
      <c r="TMR3224" s="132"/>
      <c r="TMS3224" s="132"/>
      <c r="TMT3224" s="132"/>
      <c r="TMU3224" s="132"/>
      <c r="TMV3224" s="132"/>
      <c r="TMW3224" s="132"/>
      <c r="TMX3224" s="132"/>
      <c r="TMY3224" s="132"/>
      <c r="TMZ3224" s="132"/>
      <c r="TNA3224" s="132"/>
      <c r="TNB3224" s="132"/>
      <c r="TNC3224" s="132"/>
      <c r="TND3224" s="132"/>
      <c r="TNE3224" s="132"/>
      <c r="TNF3224" s="132"/>
      <c r="TNG3224" s="132"/>
      <c r="TNH3224" s="132"/>
      <c r="TNI3224" s="132"/>
      <c r="TNJ3224" s="132"/>
      <c r="TNK3224" s="132"/>
      <c r="TNL3224" s="132"/>
      <c r="TNM3224" s="132"/>
      <c r="TNN3224" s="132"/>
      <c r="TNO3224" s="132"/>
      <c r="TNP3224" s="132"/>
      <c r="TNQ3224" s="132"/>
      <c r="TNR3224" s="132"/>
      <c r="TNS3224" s="132"/>
      <c r="TNT3224" s="132"/>
      <c r="TNU3224" s="132"/>
      <c r="TNV3224" s="132"/>
      <c r="TNW3224" s="132"/>
      <c r="TNX3224" s="132"/>
      <c r="TNY3224" s="132"/>
      <c r="TNZ3224" s="132"/>
      <c r="TOA3224" s="132"/>
      <c r="TOB3224" s="132"/>
      <c r="TOC3224" s="132"/>
      <c r="TOD3224" s="132"/>
      <c r="TOE3224" s="132"/>
      <c r="TOF3224" s="132"/>
      <c r="TOG3224" s="132"/>
      <c r="TOH3224" s="132"/>
      <c r="TOI3224" s="132"/>
      <c r="TOJ3224" s="132"/>
      <c r="TOK3224" s="132"/>
      <c r="TOL3224" s="132"/>
      <c r="TOM3224" s="132"/>
      <c r="TON3224" s="132"/>
      <c r="TOO3224" s="132"/>
      <c r="TOP3224" s="132"/>
      <c r="TOQ3224" s="132"/>
      <c r="TOR3224" s="132"/>
      <c r="TOS3224" s="132"/>
      <c r="TOT3224" s="132"/>
      <c r="TOU3224" s="132"/>
      <c r="TOV3224" s="132"/>
      <c r="TOW3224" s="132"/>
      <c r="TOX3224" s="132"/>
      <c r="TOY3224" s="132"/>
      <c r="TOZ3224" s="132"/>
      <c r="TPA3224" s="132"/>
      <c r="TPB3224" s="132"/>
      <c r="TPC3224" s="132"/>
      <c r="TPD3224" s="132"/>
      <c r="TPE3224" s="132"/>
      <c r="TPF3224" s="132"/>
      <c r="TPG3224" s="132"/>
      <c r="TPH3224" s="132"/>
      <c r="TPI3224" s="132"/>
      <c r="TPJ3224" s="132"/>
      <c r="TPK3224" s="132"/>
      <c r="TPL3224" s="132"/>
      <c r="TPM3224" s="132"/>
      <c r="TPN3224" s="132"/>
      <c r="TPO3224" s="132"/>
      <c r="TPP3224" s="132"/>
      <c r="TPQ3224" s="132"/>
      <c r="TPR3224" s="132"/>
      <c r="TPS3224" s="132"/>
      <c r="TPT3224" s="132"/>
      <c r="TPU3224" s="132"/>
      <c r="TPV3224" s="132"/>
      <c r="TPW3224" s="132"/>
      <c r="TPX3224" s="132"/>
      <c r="TPY3224" s="132"/>
      <c r="TPZ3224" s="132"/>
      <c r="TQA3224" s="132"/>
      <c r="TQB3224" s="132"/>
      <c r="TQC3224" s="132"/>
      <c r="TQD3224" s="132"/>
      <c r="TQE3224" s="132"/>
      <c r="TQF3224" s="132"/>
      <c r="TQG3224" s="132"/>
      <c r="TQH3224" s="132"/>
      <c r="TQI3224" s="132"/>
      <c r="TQJ3224" s="132"/>
      <c r="TQK3224" s="132"/>
      <c r="TQL3224" s="132"/>
      <c r="TQM3224" s="132"/>
      <c r="TQN3224" s="132"/>
      <c r="TQO3224" s="132"/>
      <c r="TQP3224" s="132"/>
      <c r="TQQ3224" s="132"/>
      <c r="TQR3224" s="132"/>
      <c r="TQS3224" s="132"/>
      <c r="TQT3224" s="132"/>
      <c r="TQU3224" s="132"/>
      <c r="TQV3224" s="132"/>
      <c r="TQW3224" s="132"/>
      <c r="TQX3224" s="132"/>
      <c r="TQY3224" s="132"/>
      <c r="TQZ3224" s="132"/>
      <c r="TRA3224" s="132"/>
      <c r="TRB3224" s="132"/>
      <c r="TRC3224" s="132"/>
      <c r="TRD3224" s="132"/>
      <c r="TRE3224" s="132"/>
      <c r="TRF3224" s="132"/>
      <c r="TRG3224" s="132"/>
      <c r="TRH3224" s="132"/>
      <c r="TRI3224" s="132"/>
      <c r="TRJ3224" s="132"/>
      <c r="TRK3224" s="132"/>
      <c r="TRL3224" s="132"/>
      <c r="TRM3224" s="132"/>
      <c r="TRN3224" s="132"/>
      <c r="TRO3224" s="132"/>
      <c r="TRP3224" s="132"/>
      <c r="TRQ3224" s="132"/>
      <c r="TRR3224" s="132"/>
      <c r="TRS3224" s="132"/>
      <c r="TRT3224" s="132"/>
      <c r="TRU3224" s="132"/>
      <c r="TRV3224" s="132"/>
      <c r="TRW3224" s="132"/>
      <c r="TRX3224" s="132"/>
      <c r="TRY3224" s="132"/>
      <c r="TRZ3224" s="132"/>
      <c r="TSA3224" s="132"/>
      <c r="TSB3224" s="132"/>
      <c r="TSC3224" s="132"/>
      <c r="TSD3224" s="132"/>
      <c r="TSE3224" s="132"/>
      <c r="TSF3224" s="132"/>
      <c r="TSG3224" s="132"/>
      <c r="TSH3224" s="132"/>
      <c r="TSI3224" s="132"/>
      <c r="TSJ3224" s="132"/>
      <c r="TSK3224" s="132"/>
      <c r="TSL3224" s="132"/>
      <c r="TSM3224" s="132"/>
      <c r="TSN3224" s="132"/>
      <c r="TSO3224" s="132"/>
      <c r="TSP3224" s="132"/>
      <c r="TSQ3224" s="132"/>
      <c r="TSR3224" s="132"/>
      <c r="TSS3224" s="132"/>
      <c r="TST3224" s="132"/>
      <c r="TSU3224" s="132"/>
      <c r="TSV3224" s="132"/>
      <c r="TSW3224" s="132"/>
      <c r="TSX3224" s="132"/>
      <c r="TSY3224" s="132"/>
      <c r="TSZ3224" s="132"/>
      <c r="TTA3224" s="132"/>
      <c r="TTB3224" s="132"/>
      <c r="TTC3224" s="132"/>
      <c r="TTD3224" s="132"/>
      <c r="TTE3224" s="132"/>
      <c r="TTF3224" s="132"/>
      <c r="TTG3224" s="132"/>
      <c r="TTH3224" s="132"/>
      <c r="TTI3224" s="132"/>
      <c r="TTJ3224" s="132"/>
      <c r="TTK3224" s="132"/>
      <c r="TTL3224" s="132"/>
      <c r="TTM3224" s="132"/>
      <c r="TTN3224" s="132"/>
      <c r="TTO3224" s="132"/>
      <c r="TTP3224" s="132"/>
      <c r="TTQ3224" s="132"/>
      <c r="TTR3224" s="132"/>
      <c r="TTS3224" s="132"/>
      <c r="TTT3224" s="132"/>
      <c r="TTU3224" s="132"/>
      <c r="TTV3224" s="132"/>
      <c r="TTW3224" s="132"/>
      <c r="TTX3224" s="132"/>
      <c r="TTY3224" s="132"/>
      <c r="TTZ3224" s="132"/>
      <c r="TUA3224" s="132"/>
      <c r="TUB3224" s="132"/>
      <c r="TUC3224" s="132"/>
      <c r="TUD3224" s="132"/>
      <c r="TUE3224" s="132"/>
      <c r="TUF3224" s="132"/>
      <c r="TUG3224" s="132"/>
      <c r="TUH3224" s="132"/>
      <c r="TUI3224" s="132"/>
      <c r="TUJ3224" s="132"/>
      <c r="TUK3224" s="132"/>
      <c r="TUL3224" s="132"/>
      <c r="TUM3224" s="132"/>
      <c r="TUN3224" s="132"/>
      <c r="TUO3224" s="132"/>
      <c r="TUP3224" s="132"/>
      <c r="TUQ3224" s="132"/>
      <c r="TUR3224" s="132"/>
      <c r="TUS3224" s="132"/>
      <c r="TUT3224" s="132"/>
      <c r="TUU3224" s="132"/>
      <c r="TUV3224" s="132"/>
      <c r="TUW3224" s="132"/>
      <c r="TUX3224" s="132"/>
      <c r="TUY3224" s="132"/>
      <c r="TUZ3224" s="132"/>
      <c r="TVA3224" s="132"/>
      <c r="TVB3224" s="132"/>
      <c r="TVC3224" s="132"/>
      <c r="TVD3224" s="132"/>
      <c r="TVE3224" s="132"/>
      <c r="TVF3224" s="132"/>
      <c r="TVG3224" s="132"/>
      <c r="TVH3224" s="132"/>
      <c r="TVI3224" s="132"/>
      <c r="TVJ3224" s="132"/>
      <c r="TVK3224" s="132"/>
      <c r="TVL3224" s="132"/>
      <c r="TVM3224" s="132"/>
      <c r="TVN3224" s="132"/>
      <c r="TVO3224" s="132"/>
      <c r="TVP3224" s="132"/>
      <c r="TVQ3224" s="132"/>
      <c r="TVR3224" s="132"/>
      <c r="TVS3224" s="132"/>
      <c r="TVT3224" s="132"/>
      <c r="TVU3224" s="132"/>
      <c r="TVV3224" s="132"/>
      <c r="TVW3224" s="132"/>
      <c r="TVX3224" s="132"/>
      <c r="TVY3224" s="132"/>
      <c r="TVZ3224" s="132"/>
      <c r="TWA3224" s="132"/>
      <c r="TWB3224" s="132"/>
      <c r="TWC3224" s="132"/>
      <c r="TWD3224" s="132"/>
      <c r="TWE3224" s="132"/>
      <c r="TWF3224" s="132"/>
      <c r="TWG3224" s="132"/>
      <c r="TWH3224" s="132"/>
      <c r="TWI3224" s="132"/>
      <c r="TWJ3224" s="132"/>
      <c r="TWK3224" s="132"/>
      <c r="TWL3224" s="132"/>
      <c r="TWM3224" s="132"/>
      <c r="TWN3224" s="132"/>
      <c r="TWO3224" s="132"/>
      <c r="TWP3224" s="132"/>
      <c r="TWQ3224" s="132"/>
      <c r="TWR3224" s="132"/>
      <c r="TWS3224" s="132"/>
      <c r="TWT3224" s="132"/>
      <c r="TWU3224" s="132"/>
      <c r="TWV3224" s="132"/>
      <c r="TWW3224" s="132"/>
      <c r="TWX3224" s="132"/>
      <c r="TWY3224" s="132"/>
      <c r="TWZ3224" s="132"/>
      <c r="TXA3224" s="132"/>
      <c r="TXB3224" s="132"/>
      <c r="TXC3224" s="132"/>
      <c r="TXD3224" s="132"/>
      <c r="TXE3224" s="132"/>
      <c r="TXF3224" s="132"/>
      <c r="TXG3224" s="132"/>
      <c r="TXH3224" s="132"/>
      <c r="TXI3224" s="132"/>
      <c r="TXJ3224" s="132"/>
      <c r="TXK3224" s="132"/>
      <c r="TXL3224" s="132"/>
      <c r="TXM3224" s="132"/>
      <c r="TXN3224" s="132"/>
      <c r="TXO3224" s="132"/>
      <c r="TXP3224" s="132"/>
      <c r="TXQ3224" s="132"/>
      <c r="TXR3224" s="132"/>
      <c r="TXS3224" s="132"/>
      <c r="TXT3224" s="132"/>
      <c r="TXU3224" s="132"/>
      <c r="TXV3224" s="132"/>
      <c r="TXW3224" s="132"/>
      <c r="TXX3224" s="132"/>
      <c r="TXY3224" s="132"/>
      <c r="TXZ3224" s="132"/>
      <c r="TYA3224" s="132"/>
      <c r="TYB3224" s="132"/>
      <c r="TYC3224" s="132"/>
      <c r="TYD3224" s="132"/>
      <c r="TYE3224" s="132"/>
      <c r="TYF3224" s="132"/>
      <c r="TYG3224" s="132"/>
      <c r="TYH3224" s="132"/>
      <c r="TYI3224" s="132"/>
      <c r="TYJ3224" s="132"/>
      <c r="TYK3224" s="132"/>
      <c r="TYL3224" s="132"/>
      <c r="TYM3224" s="132"/>
      <c r="TYN3224" s="132"/>
      <c r="TYO3224" s="132"/>
      <c r="TYP3224" s="132"/>
      <c r="TYQ3224" s="132"/>
      <c r="TYR3224" s="132"/>
      <c r="TYS3224" s="132"/>
      <c r="TYT3224" s="132"/>
      <c r="TYU3224" s="132"/>
      <c r="TYV3224" s="132"/>
      <c r="TYW3224" s="132"/>
      <c r="TYX3224" s="132"/>
      <c r="TYY3224" s="132"/>
      <c r="TYZ3224" s="132"/>
      <c r="TZA3224" s="132"/>
      <c r="TZB3224" s="132"/>
      <c r="TZC3224" s="132"/>
      <c r="TZD3224" s="132"/>
      <c r="TZE3224" s="132"/>
      <c r="TZF3224" s="132"/>
      <c r="TZG3224" s="132"/>
      <c r="TZH3224" s="132"/>
      <c r="TZI3224" s="132"/>
      <c r="TZJ3224" s="132"/>
      <c r="TZK3224" s="132"/>
      <c r="TZL3224" s="132"/>
      <c r="TZM3224" s="132"/>
      <c r="TZN3224" s="132"/>
      <c r="TZO3224" s="132"/>
      <c r="TZP3224" s="132"/>
      <c r="TZQ3224" s="132"/>
      <c r="TZR3224" s="132"/>
      <c r="TZS3224" s="132"/>
      <c r="TZT3224" s="132"/>
      <c r="TZU3224" s="132"/>
      <c r="TZV3224" s="132"/>
      <c r="TZW3224" s="132"/>
      <c r="TZX3224" s="132"/>
      <c r="TZY3224" s="132"/>
      <c r="TZZ3224" s="132"/>
      <c r="UAA3224" s="132"/>
      <c r="UAB3224" s="132"/>
      <c r="UAC3224" s="132"/>
      <c r="UAD3224" s="132"/>
      <c r="UAE3224" s="132"/>
      <c r="UAF3224" s="132"/>
      <c r="UAG3224" s="132"/>
      <c r="UAH3224" s="132"/>
      <c r="UAI3224" s="132"/>
      <c r="UAJ3224" s="132"/>
      <c r="UAK3224" s="132"/>
      <c r="UAL3224" s="132"/>
      <c r="UAM3224" s="132"/>
      <c r="UAN3224" s="132"/>
      <c r="UAO3224" s="132"/>
      <c r="UAP3224" s="132"/>
      <c r="UAQ3224" s="132"/>
      <c r="UAR3224" s="132"/>
      <c r="UAS3224" s="132"/>
      <c r="UAT3224" s="132"/>
      <c r="UAU3224" s="132"/>
      <c r="UAV3224" s="132"/>
      <c r="UAW3224" s="132"/>
      <c r="UAX3224" s="132"/>
      <c r="UAY3224" s="132"/>
      <c r="UAZ3224" s="132"/>
      <c r="UBA3224" s="132"/>
      <c r="UBB3224" s="132"/>
      <c r="UBC3224" s="132"/>
      <c r="UBD3224" s="132"/>
      <c r="UBE3224" s="132"/>
      <c r="UBF3224" s="132"/>
      <c r="UBG3224" s="132"/>
      <c r="UBH3224" s="132"/>
      <c r="UBI3224" s="132"/>
      <c r="UBJ3224" s="132"/>
      <c r="UBK3224" s="132"/>
      <c r="UBL3224" s="132"/>
      <c r="UBM3224" s="132"/>
      <c r="UBN3224" s="132"/>
      <c r="UBO3224" s="132"/>
      <c r="UBP3224" s="132"/>
      <c r="UBQ3224" s="132"/>
      <c r="UBR3224" s="132"/>
      <c r="UBS3224" s="132"/>
      <c r="UBT3224" s="132"/>
      <c r="UBU3224" s="132"/>
      <c r="UBV3224" s="132"/>
      <c r="UBW3224" s="132"/>
      <c r="UBX3224" s="132"/>
      <c r="UBY3224" s="132"/>
      <c r="UBZ3224" s="132"/>
      <c r="UCA3224" s="132"/>
      <c r="UCB3224" s="132"/>
      <c r="UCC3224" s="132"/>
      <c r="UCD3224" s="132"/>
      <c r="UCE3224" s="132"/>
      <c r="UCF3224" s="132"/>
      <c r="UCG3224" s="132"/>
      <c r="UCH3224" s="132"/>
      <c r="UCI3224" s="132"/>
      <c r="UCJ3224" s="132"/>
      <c r="UCK3224" s="132"/>
      <c r="UCL3224" s="132"/>
      <c r="UCM3224" s="132"/>
      <c r="UCN3224" s="132"/>
      <c r="UCO3224" s="132"/>
      <c r="UCP3224" s="132"/>
      <c r="UCQ3224" s="132"/>
      <c r="UCR3224" s="132"/>
      <c r="UCS3224" s="132"/>
      <c r="UCT3224" s="132"/>
      <c r="UCU3224" s="132"/>
      <c r="UCV3224" s="132"/>
      <c r="UCW3224" s="132"/>
      <c r="UCX3224" s="132"/>
      <c r="UCY3224" s="132"/>
      <c r="UCZ3224" s="132"/>
      <c r="UDA3224" s="132"/>
      <c r="UDB3224" s="132"/>
      <c r="UDC3224" s="132"/>
      <c r="UDD3224" s="132"/>
      <c r="UDE3224" s="132"/>
      <c r="UDF3224" s="132"/>
      <c r="UDG3224" s="132"/>
      <c r="UDH3224" s="132"/>
      <c r="UDI3224" s="132"/>
      <c r="UDJ3224" s="132"/>
      <c r="UDK3224" s="132"/>
      <c r="UDL3224" s="132"/>
      <c r="UDM3224" s="132"/>
      <c r="UDN3224" s="132"/>
      <c r="UDO3224" s="132"/>
      <c r="UDP3224" s="132"/>
      <c r="UDQ3224" s="132"/>
      <c r="UDR3224" s="132"/>
      <c r="UDS3224" s="132"/>
      <c r="UDT3224" s="132"/>
      <c r="UDU3224" s="132"/>
      <c r="UDV3224" s="132"/>
      <c r="UDW3224" s="132"/>
      <c r="UDX3224" s="132"/>
      <c r="UDY3224" s="132"/>
      <c r="UDZ3224" s="132"/>
      <c r="UEA3224" s="132"/>
      <c r="UEB3224" s="132"/>
      <c r="UEC3224" s="132"/>
      <c r="UED3224" s="132"/>
      <c r="UEE3224" s="132"/>
      <c r="UEF3224" s="132"/>
      <c r="UEG3224" s="132"/>
      <c r="UEH3224" s="132"/>
      <c r="UEI3224" s="132"/>
      <c r="UEJ3224" s="132"/>
      <c r="UEK3224" s="132"/>
      <c r="UEL3224" s="132"/>
      <c r="UEM3224" s="132"/>
      <c r="UEN3224" s="132"/>
      <c r="UEO3224" s="132"/>
      <c r="UEP3224" s="132"/>
      <c r="UEQ3224" s="132"/>
      <c r="UER3224" s="132"/>
      <c r="UES3224" s="132"/>
      <c r="UET3224" s="132"/>
      <c r="UEU3224" s="132"/>
      <c r="UEV3224" s="132"/>
      <c r="UEW3224" s="132"/>
      <c r="UEX3224" s="132"/>
      <c r="UEY3224" s="132"/>
      <c r="UEZ3224" s="132"/>
      <c r="UFA3224" s="132"/>
      <c r="UFB3224" s="132"/>
      <c r="UFC3224" s="132"/>
      <c r="UFD3224" s="132"/>
      <c r="UFE3224" s="132"/>
      <c r="UFF3224" s="132"/>
      <c r="UFG3224" s="132"/>
      <c r="UFH3224" s="132"/>
      <c r="UFI3224" s="132"/>
      <c r="UFJ3224" s="132"/>
      <c r="UFK3224" s="132"/>
      <c r="UFL3224" s="132"/>
      <c r="UFM3224" s="132"/>
      <c r="UFN3224" s="132"/>
      <c r="UFO3224" s="132"/>
      <c r="UFP3224" s="132"/>
      <c r="UFQ3224" s="132"/>
      <c r="UFR3224" s="132"/>
      <c r="UFS3224" s="132"/>
      <c r="UFT3224" s="132"/>
      <c r="UFU3224" s="132"/>
      <c r="UFV3224" s="132"/>
      <c r="UFW3224" s="132"/>
      <c r="UFX3224" s="132"/>
      <c r="UFY3224" s="132"/>
      <c r="UFZ3224" s="132"/>
      <c r="UGA3224" s="132"/>
      <c r="UGB3224" s="132"/>
      <c r="UGC3224" s="132"/>
      <c r="UGD3224" s="132"/>
      <c r="UGE3224" s="132"/>
      <c r="UGF3224" s="132"/>
      <c r="UGG3224" s="132"/>
      <c r="UGH3224" s="132"/>
      <c r="UGI3224" s="132"/>
      <c r="UGJ3224" s="132"/>
      <c r="UGK3224" s="132"/>
      <c r="UGL3224" s="132"/>
      <c r="UGM3224" s="132"/>
      <c r="UGN3224" s="132"/>
      <c r="UGO3224" s="132"/>
      <c r="UGP3224" s="132"/>
      <c r="UGQ3224" s="132"/>
      <c r="UGR3224" s="132"/>
      <c r="UGS3224" s="132"/>
      <c r="UGT3224" s="132"/>
      <c r="UGU3224" s="132"/>
      <c r="UGV3224" s="132"/>
      <c r="UGW3224" s="132"/>
      <c r="UGX3224" s="132"/>
      <c r="UGY3224" s="132"/>
      <c r="UGZ3224" s="132"/>
      <c r="UHA3224" s="132"/>
      <c r="UHB3224" s="132"/>
      <c r="UHC3224" s="132"/>
      <c r="UHD3224" s="132"/>
      <c r="UHE3224" s="132"/>
      <c r="UHF3224" s="132"/>
      <c r="UHG3224" s="132"/>
      <c r="UHH3224" s="132"/>
      <c r="UHI3224" s="132"/>
      <c r="UHJ3224" s="132"/>
      <c r="UHK3224" s="132"/>
      <c r="UHL3224" s="132"/>
      <c r="UHM3224" s="132"/>
      <c r="UHN3224" s="132"/>
      <c r="UHO3224" s="132"/>
      <c r="UHP3224" s="132"/>
      <c r="UHQ3224" s="132"/>
      <c r="UHR3224" s="132"/>
      <c r="UHS3224" s="132"/>
      <c r="UHT3224" s="132"/>
      <c r="UHU3224" s="132"/>
      <c r="UHV3224" s="132"/>
      <c r="UHW3224" s="132"/>
      <c r="UHX3224" s="132"/>
      <c r="UHY3224" s="132"/>
      <c r="UHZ3224" s="132"/>
      <c r="UIA3224" s="132"/>
      <c r="UIB3224" s="132"/>
      <c r="UIC3224" s="132"/>
      <c r="UID3224" s="132"/>
      <c r="UIE3224" s="132"/>
      <c r="UIF3224" s="132"/>
      <c r="UIG3224" s="132"/>
      <c r="UIH3224" s="132"/>
      <c r="UII3224" s="132"/>
      <c r="UIJ3224" s="132"/>
      <c r="UIK3224" s="132"/>
      <c r="UIL3224" s="132"/>
      <c r="UIM3224" s="132"/>
      <c r="UIN3224" s="132"/>
      <c r="UIO3224" s="132"/>
      <c r="UIP3224" s="132"/>
      <c r="UIQ3224" s="132"/>
      <c r="UIR3224" s="132"/>
      <c r="UIS3224" s="132"/>
      <c r="UIT3224" s="132"/>
      <c r="UIU3224" s="132"/>
      <c r="UIV3224" s="132"/>
      <c r="UIW3224" s="132"/>
      <c r="UIX3224" s="132"/>
      <c r="UIY3224" s="132"/>
      <c r="UIZ3224" s="132"/>
      <c r="UJA3224" s="132"/>
      <c r="UJB3224" s="132"/>
      <c r="UJC3224" s="132"/>
      <c r="UJD3224" s="132"/>
      <c r="UJE3224" s="132"/>
      <c r="UJF3224" s="132"/>
      <c r="UJG3224" s="132"/>
      <c r="UJH3224" s="132"/>
      <c r="UJI3224" s="132"/>
      <c r="UJJ3224" s="132"/>
      <c r="UJK3224" s="132"/>
      <c r="UJL3224" s="132"/>
      <c r="UJM3224" s="132"/>
      <c r="UJN3224" s="132"/>
      <c r="UJO3224" s="132"/>
      <c r="UJP3224" s="132"/>
      <c r="UJQ3224" s="132"/>
      <c r="UJR3224" s="132"/>
      <c r="UJS3224" s="132"/>
      <c r="UJT3224" s="132"/>
      <c r="UJU3224" s="132"/>
      <c r="UJV3224" s="132"/>
      <c r="UJW3224" s="132"/>
      <c r="UJX3224" s="132"/>
      <c r="UJY3224" s="132"/>
      <c r="UJZ3224" s="132"/>
      <c r="UKA3224" s="132"/>
      <c r="UKB3224" s="132"/>
      <c r="UKC3224" s="132"/>
      <c r="UKD3224" s="132"/>
      <c r="UKE3224" s="132"/>
      <c r="UKF3224" s="132"/>
      <c r="UKG3224" s="132"/>
      <c r="UKH3224" s="132"/>
      <c r="UKI3224" s="132"/>
      <c r="UKJ3224" s="132"/>
      <c r="UKK3224" s="132"/>
      <c r="UKL3224" s="132"/>
      <c r="UKM3224" s="132"/>
      <c r="UKN3224" s="132"/>
      <c r="UKO3224" s="132"/>
      <c r="UKP3224" s="132"/>
      <c r="UKQ3224" s="132"/>
      <c r="UKR3224" s="132"/>
      <c r="UKS3224" s="132"/>
      <c r="UKT3224" s="132"/>
      <c r="UKU3224" s="132"/>
      <c r="UKV3224" s="132"/>
      <c r="UKW3224" s="132"/>
      <c r="UKX3224" s="132"/>
      <c r="UKY3224" s="132"/>
      <c r="UKZ3224" s="132"/>
      <c r="ULA3224" s="132"/>
      <c r="ULB3224" s="132"/>
      <c r="ULC3224" s="132"/>
      <c r="ULD3224" s="132"/>
      <c r="ULE3224" s="132"/>
      <c r="ULF3224" s="132"/>
      <c r="ULG3224" s="132"/>
      <c r="ULH3224" s="132"/>
      <c r="ULI3224" s="132"/>
      <c r="ULJ3224" s="132"/>
      <c r="ULK3224" s="132"/>
      <c r="ULL3224" s="132"/>
      <c r="ULM3224" s="132"/>
      <c r="ULN3224" s="132"/>
      <c r="ULO3224" s="132"/>
      <c r="ULP3224" s="132"/>
      <c r="ULQ3224" s="132"/>
      <c r="ULR3224" s="132"/>
      <c r="ULS3224" s="132"/>
      <c r="ULT3224" s="132"/>
      <c r="ULU3224" s="132"/>
      <c r="ULV3224" s="132"/>
      <c r="ULW3224" s="132"/>
      <c r="ULX3224" s="132"/>
      <c r="ULY3224" s="132"/>
      <c r="ULZ3224" s="132"/>
      <c r="UMA3224" s="132"/>
      <c r="UMB3224" s="132"/>
      <c r="UMC3224" s="132"/>
      <c r="UMD3224" s="132"/>
      <c r="UME3224" s="132"/>
      <c r="UMF3224" s="132"/>
      <c r="UMG3224" s="132"/>
      <c r="UMH3224" s="132"/>
      <c r="UMI3224" s="132"/>
      <c r="UMJ3224" s="132"/>
      <c r="UMK3224" s="132"/>
      <c r="UML3224" s="132"/>
      <c r="UMM3224" s="132"/>
      <c r="UMN3224" s="132"/>
      <c r="UMO3224" s="132"/>
      <c r="UMP3224" s="132"/>
      <c r="UMQ3224" s="132"/>
      <c r="UMR3224" s="132"/>
      <c r="UMS3224" s="132"/>
      <c r="UMT3224" s="132"/>
      <c r="UMU3224" s="132"/>
      <c r="UMV3224" s="132"/>
      <c r="UMW3224" s="132"/>
      <c r="UMX3224" s="132"/>
      <c r="UMY3224" s="132"/>
      <c r="UMZ3224" s="132"/>
      <c r="UNA3224" s="132"/>
      <c r="UNB3224" s="132"/>
      <c r="UNC3224" s="132"/>
      <c r="UND3224" s="132"/>
      <c r="UNE3224" s="132"/>
      <c r="UNF3224" s="132"/>
      <c r="UNG3224" s="132"/>
      <c r="UNH3224" s="132"/>
      <c r="UNI3224" s="132"/>
      <c r="UNJ3224" s="132"/>
      <c r="UNK3224" s="132"/>
      <c r="UNL3224" s="132"/>
      <c r="UNM3224" s="132"/>
      <c r="UNN3224" s="132"/>
      <c r="UNO3224" s="132"/>
      <c r="UNP3224" s="132"/>
      <c r="UNQ3224" s="132"/>
      <c r="UNR3224" s="132"/>
      <c r="UNS3224" s="132"/>
      <c r="UNT3224" s="132"/>
      <c r="UNU3224" s="132"/>
      <c r="UNV3224" s="132"/>
      <c r="UNW3224" s="132"/>
      <c r="UNX3224" s="132"/>
      <c r="UNY3224" s="132"/>
      <c r="UNZ3224" s="132"/>
      <c r="UOA3224" s="132"/>
      <c r="UOB3224" s="132"/>
      <c r="UOC3224" s="132"/>
      <c r="UOD3224" s="132"/>
      <c r="UOE3224" s="132"/>
      <c r="UOF3224" s="132"/>
      <c r="UOG3224" s="132"/>
      <c r="UOH3224" s="132"/>
      <c r="UOI3224" s="132"/>
      <c r="UOJ3224" s="132"/>
      <c r="UOK3224" s="132"/>
      <c r="UOL3224" s="132"/>
      <c r="UOM3224" s="132"/>
      <c r="UON3224" s="132"/>
      <c r="UOO3224" s="132"/>
      <c r="UOP3224" s="132"/>
      <c r="UOQ3224" s="132"/>
      <c r="UOR3224" s="132"/>
      <c r="UOS3224" s="132"/>
      <c r="UOT3224" s="132"/>
      <c r="UOU3224" s="132"/>
      <c r="UOV3224" s="132"/>
      <c r="UOW3224" s="132"/>
      <c r="UOX3224" s="132"/>
      <c r="UOY3224" s="132"/>
      <c r="UOZ3224" s="132"/>
      <c r="UPA3224" s="132"/>
      <c r="UPB3224" s="132"/>
      <c r="UPC3224" s="132"/>
      <c r="UPD3224" s="132"/>
      <c r="UPE3224" s="132"/>
      <c r="UPF3224" s="132"/>
      <c r="UPG3224" s="132"/>
      <c r="UPH3224" s="132"/>
      <c r="UPI3224" s="132"/>
      <c r="UPJ3224" s="132"/>
      <c r="UPK3224" s="132"/>
      <c r="UPL3224" s="132"/>
      <c r="UPM3224" s="132"/>
      <c r="UPN3224" s="132"/>
      <c r="UPO3224" s="132"/>
      <c r="UPP3224" s="132"/>
      <c r="UPQ3224" s="132"/>
      <c r="UPR3224" s="132"/>
      <c r="UPS3224" s="132"/>
      <c r="UPT3224" s="132"/>
      <c r="UPU3224" s="132"/>
      <c r="UPV3224" s="132"/>
      <c r="UPW3224" s="132"/>
      <c r="UPX3224" s="132"/>
      <c r="UPY3224" s="132"/>
      <c r="UPZ3224" s="132"/>
      <c r="UQA3224" s="132"/>
      <c r="UQB3224" s="132"/>
      <c r="UQC3224" s="132"/>
      <c r="UQD3224" s="132"/>
      <c r="UQE3224" s="132"/>
      <c r="UQF3224" s="132"/>
      <c r="UQG3224" s="132"/>
      <c r="UQH3224" s="132"/>
      <c r="UQI3224" s="132"/>
      <c r="UQJ3224" s="132"/>
      <c r="UQK3224" s="132"/>
      <c r="UQL3224" s="132"/>
      <c r="UQM3224" s="132"/>
      <c r="UQN3224" s="132"/>
      <c r="UQO3224" s="132"/>
      <c r="UQP3224" s="132"/>
      <c r="UQQ3224" s="132"/>
      <c r="UQR3224" s="132"/>
      <c r="UQS3224" s="132"/>
      <c r="UQT3224" s="132"/>
      <c r="UQU3224" s="132"/>
      <c r="UQV3224" s="132"/>
      <c r="UQW3224" s="132"/>
      <c r="UQX3224" s="132"/>
      <c r="UQY3224" s="132"/>
      <c r="UQZ3224" s="132"/>
      <c r="URA3224" s="132"/>
      <c r="URB3224" s="132"/>
      <c r="URC3224" s="132"/>
      <c r="URD3224" s="132"/>
      <c r="URE3224" s="132"/>
      <c r="URF3224" s="132"/>
      <c r="URG3224" s="132"/>
      <c r="URH3224" s="132"/>
      <c r="URI3224" s="132"/>
      <c r="URJ3224" s="132"/>
      <c r="URK3224" s="132"/>
      <c r="URL3224" s="132"/>
      <c r="URM3224" s="132"/>
      <c r="URN3224" s="132"/>
      <c r="URO3224" s="132"/>
      <c r="URP3224" s="132"/>
      <c r="URQ3224" s="132"/>
      <c r="URR3224" s="132"/>
      <c r="URS3224" s="132"/>
      <c r="URT3224" s="132"/>
      <c r="URU3224" s="132"/>
      <c r="URV3224" s="132"/>
      <c r="URW3224" s="132"/>
      <c r="URX3224" s="132"/>
      <c r="URY3224" s="132"/>
      <c r="URZ3224" s="132"/>
      <c r="USA3224" s="132"/>
      <c r="USB3224" s="132"/>
      <c r="USC3224" s="132"/>
      <c r="USD3224" s="132"/>
      <c r="USE3224" s="132"/>
      <c r="USF3224" s="132"/>
      <c r="USG3224" s="132"/>
      <c r="USH3224" s="132"/>
      <c r="USI3224" s="132"/>
      <c r="USJ3224" s="132"/>
      <c r="USK3224" s="132"/>
      <c r="USL3224" s="132"/>
      <c r="USM3224" s="132"/>
      <c r="USN3224" s="132"/>
      <c r="USO3224" s="132"/>
      <c r="USP3224" s="132"/>
      <c r="USQ3224" s="132"/>
      <c r="USR3224" s="132"/>
      <c r="USS3224" s="132"/>
      <c r="UST3224" s="132"/>
      <c r="USU3224" s="132"/>
      <c r="USV3224" s="132"/>
      <c r="USW3224" s="132"/>
      <c r="USX3224" s="132"/>
      <c r="USY3224" s="132"/>
      <c r="USZ3224" s="132"/>
      <c r="UTA3224" s="132"/>
      <c r="UTB3224" s="132"/>
      <c r="UTC3224" s="132"/>
      <c r="UTD3224" s="132"/>
      <c r="UTE3224" s="132"/>
      <c r="UTF3224" s="132"/>
      <c r="UTG3224" s="132"/>
      <c r="UTH3224" s="132"/>
      <c r="UTI3224" s="132"/>
      <c r="UTJ3224" s="132"/>
      <c r="UTK3224" s="132"/>
      <c r="UTL3224" s="132"/>
      <c r="UTM3224" s="132"/>
      <c r="UTN3224" s="132"/>
      <c r="UTO3224" s="132"/>
      <c r="UTP3224" s="132"/>
      <c r="UTQ3224" s="132"/>
      <c r="UTR3224" s="132"/>
      <c r="UTS3224" s="132"/>
      <c r="UTT3224" s="132"/>
      <c r="UTU3224" s="132"/>
      <c r="UTV3224" s="132"/>
      <c r="UTW3224" s="132"/>
      <c r="UTX3224" s="132"/>
      <c r="UTY3224" s="132"/>
      <c r="UTZ3224" s="132"/>
      <c r="UUA3224" s="132"/>
      <c r="UUB3224" s="132"/>
      <c r="UUC3224" s="132"/>
      <c r="UUD3224" s="132"/>
      <c r="UUE3224" s="132"/>
      <c r="UUF3224" s="132"/>
      <c r="UUG3224" s="132"/>
      <c r="UUH3224" s="132"/>
      <c r="UUI3224" s="132"/>
      <c r="UUJ3224" s="132"/>
      <c r="UUK3224" s="132"/>
      <c r="UUL3224" s="132"/>
      <c r="UUM3224" s="132"/>
      <c r="UUN3224" s="132"/>
      <c r="UUO3224" s="132"/>
      <c r="UUP3224" s="132"/>
      <c r="UUQ3224" s="132"/>
      <c r="UUR3224" s="132"/>
      <c r="UUS3224" s="132"/>
      <c r="UUT3224" s="132"/>
      <c r="UUU3224" s="132"/>
      <c r="UUV3224" s="132"/>
      <c r="UUW3224" s="132"/>
      <c r="UUX3224" s="132"/>
      <c r="UUY3224" s="132"/>
      <c r="UUZ3224" s="132"/>
      <c r="UVA3224" s="132"/>
      <c r="UVB3224" s="132"/>
      <c r="UVC3224" s="132"/>
      <c r="UVD3224" s="132"/>
      <c r="UVE3224" s="132"/>
      <c r="UVF3224" s="132"/>
      <c r="UVG3224" s="132"/>
      <c r="UVH3224" s="132"/>
      <c r="UVI3224" s="132"/>
      <c r="UVJ3224" s="132"/>
      <c r="UVK3224" s="132"/>
      <c r="UVL3224" s="132"/>
      <c r="UVM3224" s="132"/>
      <c r="UVN3224" s="132"/>
      <c r="UVO3224" s="132"/>
      <c r="UVP3224" s="132"/>
      <c r="UVQ3224" s="132"/>
      <c r="UVR3224" s="132"/>
      <c r="UVS3224" s="132"/>
      <c r="UVT3224" s="132"/>
      <c r="UVU3224" s="132"/>
      <c r="UVV3224" s="132"/>
      <c r="UVW3224" s="132"/>
      <c r="UVX3224" s="132"/>
      <c r="UVY3224" s="132"/>
      <c r="UVZ3224" s="132"/>
      <c r="UWA3224" s="132"/>
      <c r="UWB3224" s="132"/>
      <c r="UWC3224" s="132"/>
      <c r="UWD3224" s="132"/>
      <c r="UWE3224" s="132"/>
      <c r="UWF3224" s="132"/>
      <c r="UWG3224" s="132"/>
      <c r="UWH3224" s="132"/>
      <c r="UWI3224" s="132"/>
      <c r="UWJ3224" s="132"/>
      <c r="UWK3224" s="132"/>
      <c r="UWL3224" s="132"/>
      <c r="UWM3224" s="132"/>
      <c r="UWN3224" s="132"/>
      <c r="UWO3224" s="132"/>
      <c r="UWP3224" s="132"/>
      <c r="UWQ3224" s="132"/>
      <c r="UWR3224" s="132"/>
      <c r="UWS3224" s="132"/>
      <c r="UWT3224" s="132"/>
      <c r="UWU3224" s="132"/>
      <c r="UWV3224" s="132"/>
      <c r="UWW3224" s="132"/>
      <c r="UWX3224" s="132"/>
      <c r="UWY3224" s="132"/>
      <c r="UWZ3224" s="132"/>
      <c r="UXA3224" s="132"/>
      <c r="UXB3224" s="132"/>
      <c r="UXC3224" s="132"/>
      <c r="UXD3224" s="132"/>
      <c r="UXE3224" s="132"/>
      <c r="UXF3224" s="132"/>
      <c r="UXG3224" s="132"/>
      <c r="UXH3224" s="132"/>
      <c r="UXI3224" s="132"/>
      <c r="UXJ3224" s="132"/>
      <c r="UXK3224" s="132"/>
      <c r="UXL3224" s="132"/>
      <c r="UXM3224" s="132"/>
      <c r="UXN3224" s="132"/>
      <c r="UXO3224" s="132"/>
      <c r="UXP3224" s="132"/>
      <c r="UXQ3224" s="132"/>
      <c r="UXR3224" s="132"/>
      <c r="UXS3224" s="132"/>
      <c r="UXT3224" s="132"/>
      <c r="UXU3224" s="132"/>
      <c r="UXV3224" s="132"/>
      <c r="UXW3224" s="132"/>
      <c r="UXX3224" s="132"/>
      <c r="UXY3224" s="132"/>
      <c r="UXZ3224" s="132"/>
      <c r="UYA3224" s="132"/>
      <c r="UYB3224" s="132"/>
      <c r="UYC3224" s="132"/>
      <c r="UYD3224" s="132"/>
      <c r="UYE3224" s="132"/>
      <c r="UYF3224" s="132"/>
      <c r="UYG3224" s="132"/>
      <c r="UYH3224" s="132"/>
      <c r="UYI3224" s="132"/>
      <c r="UYJ3224" s="132"/>
      <c r="UYK3224" s="132"/>
      <c r="UYL3224" s="132"/>
      <c r="UYM3224" s="132"/>
      <c r="UYN3224" s="132"/>
      <c r="UYO3224" s="132"/>
      <c r="UYP3224" s="132"/>
      <c r="UYQ3224" s="132"/>
      <c r="UYR3224" s="132"/>
      <c r="UYS3224" s="132"/>
      <c r="UYT3224" s="132"/>
      <c r="UYU3224" s="132"/>
      <c r="UYV3224" s="132"/>
      <c r="UYW3224" s="132"/>
      <c r="UYX3224" s="132"/>
      <c r="UYY3224" s="132"/>
      <c r="UYZ3224" s="132"/>
      <c r="UZA3224" s="132"/>
      <c r="UZB3224" s="132"/>
      <c r="UZC3224" s="132"/>
      <c r="UZD3224" s="132"/>
      <c r="UZE3224" s="132"/>
      <c r="UZF3224" s="132"/>
      <c r="UZG3224" s="132"/>
      <c r="UZH3224" s="132"/>
      <c r="UZI3224" s="132"/>
      <c r="UZJ3224" s="132"/>
      <c r="UZK3224" s="132"/>
      <c r="UZL3224" s="132"/>
      <c r="UZM3224" s="132"/>
      <c r="UZN3224" s="132"/>
      <c r="UZO3224" s="132"/>
      <c r="UZP3224" s="132"/>
      <c r="UZQ3224" s="132"/>
      <c r="UZR3224" s="132"/>
      <c r="UZS3224" s="132"/>
      <c r="UZT3224" s="132"/>
      <c r="UZU3224" s="132"/>
      <c r="UZV3224" s="132"/>
      <c r="UZW3224" s="132"/>
      <c r="UZX3224" s="132"/>
      <c r="UZY3224" s="132"/>
      <c r="UZZ3224" s="132"/>
      <c r="VAA3224" s="132"/>
      <c r="VAB3224" s="132"/>
      <c r="VAC3224" s="132"/>
      <c r="VAD3224" s="132"/>
      <c r="VAE3224" s="132"/>
      <c r="VAF3224" s="132"/>
      <c r="VAG3224" s="132"/>
      <c r="VAH3224" s="132"/>
      <c r="VAI3224" s="132"/>
      <c r="VAJ3224" s="132"/>
      <c r="VAK3224" s="132"/>
      <c r="VAL3224" s="132"/>
      <c r="VAM3224" s="132"/>
      <c r="VAN3224" s="132"/>
      <c r="VAO3224" s="132"/>
      <c r="VAP3224" s="132"/>
      <c r="VAQ3224" s="132"/>
      <c r="VAR3224" s="132"/>
      <c r="VAS3224" s="132"/>
      <c r="VAT3224" s="132"/>
      <c r="VAU3224" s="132"/>
      <c r="VAV3224" s="132"/>
      <c r="VAW3224" s="132"/>
      <c r="VAX3224" s="132"/>
      <c r="VAY3224" s="132"/>
      <c r="VAZ3224" s="132"/>
      <c r="VBA3224" s="132"/>
      <c r="VBB3224" s="132"/>
      <c r="VBC3224" s="132"/>
      <c r="VBD3224" s="132"/>
      <c r="VBE3224" s="132"/>
      <c r="VBF3224" s="132"/>
      <c r="VBG3224" s="132"/>
      <c r="VBH3224" s="132"/>
      <c r="VBI3224" s="132"/>
      <c r="VBJ3224" s="132"/>
      <c r="VBK3224" s="132"/>
      <c r="VBL3224" s="132"/>
      <c r="VBM3224" s="132"/>
      <c r="VBN3224" s="132"/>
      <c r="VBO3224" s="132"/>
      <c r="VBP3224" s="132"/>
      <c r="VBQ3224" s="132"/>
      <c r="VBR3224" s="132"/>
      <c r="VBS3224" s="132"/>
      <c r="VBT3224" s="132"/>
      <c r="VBU3224" s="132"/>
      <c r="VBV3224" s="132"/>
      <c r="VBW3224" s="132"/>
      <c r="VBX3224" s="132"/>
      <c r="VBY3224" s="132"/>
      <c r="VBZ3224" s="132"/>
      <c r="VCA3224" s="132"/>
      <c r="VCB3224" s="132"/>
      <c r="VCC3224" s="132"/>
      <c r="VCD3224" s="132"/>
      <c r="VCE3224" s="132"/>
      <c r="VCF3224" s="132"/>
      <c r="VCG3224" s="132"/>
      <c r="VCH3224" s="132"/>
      <c r="VCI3224" s="132"/>
      <c r="VCJ3224" s="132"/>
      <c r="VCK3224" s="132"/>
      <c r="VCL3224" s="132"/>
      <c r="VCM3224" s="132"/>
      <c r="VCN3224" s="132"/>
      <c r="VCO3224" s="132"/>
      <c r="VCP3224" s="132"/>
      <c r="VCQ3224" s="132"/>
      <c r="VCR3224" s="132"/>
      <c r="VCS3224" s="132"/>
      <c r="VCT3224" s="132"/>
      <c r="VCU3224" s="132"/>
      <c r="VCV3224" s="132"/>
      <c r="VCW3224" s="132"/>
      <c r="VCX3224" s="132"/>
      <c r="VCY3224" s="132"/>
      <c r="VCZ3224" s="132"/>
      <c r="VDA3224" s="132"/>
      <c r="VDB3224" s="132"/>
      <c r="VDC3224" s="132"/>
      <c r="VDD3224" s="132"/>
      <c r="VDE3224" s="132"/>
      <c r="VDF3224" s="132"/>
      <c r="VDG3224" s="132"/>
      <c r="VDH3224" s="132"/>
      <c r="VDI3224" s="132"/>
      <c r="VDJ3224" s="132"/>
      <c r="VDK3224" s="132"/>
      <c r="VDL3224" s="132"/>
      <c r="VDM3224" s="132"/>
      <c r="VDN3224" s="132"/>
      <c r="VDO3224" s="132"/>
      <c r="VDP3224" s="132"/>
      <c r="VDQ3224" s="132"/>
      <c r="VDR3224" s="132"/>
      <c r="VDS3224" s="132"/>
      <c r="VDT3224" s="132"/>
      <c r="VDU3224" s="132"/>
      <c r="VDV3224" s="132"/>
      <c r="VDW3224" s="132"/>
      <c r="VDX3224" s="132"/>
      <c r="VDY3224" s="132"/>
      <c r="VDZ3224" s="132"/>
      <c r="VEA3224" s="132"/>
      <c r="VEB3224" s="132"/>
      <c r="VEC3224" s="132"/>
      <c r="VED3224" s="132"/>
      <c r="VEE3224" s="132"/>
      <c r="VEF3224" s="132"/>
      <c r="VEG3224" s="132"/>
      <c r="VEH3224" s="132"/>
      <c r="VEI3224" s="132"/>
      <c r="VEJ3224" s="132"/>
      <c r="VEK3224" s="132"/>
      <c r="VEL3224" s="132"/>
      <c r="VEM3224" s="132"/>
      <c r="VEN3224" s="132"/>
      <c r="VEO3224" s="132"/>
      <c r="VEP3224" s="132"/>
      <c r="VEQ3224" s="132"/>
      <c r="VER3224" s="132"/>
      <c r="VES3224" s="132"/>
      <c r="VET3224" s="132"/>
      <c r="VEU3224" s="132"/>
      <c r="VEV3224" s="132"/>
      <c r="VEW3224" s="132"/>
      <c r="VEX3224" s="132"/>
      <c r="VEY3224" s="132"/>
      <c r="VEZ3224" s="132"/>
      <c r="VFA3224" s="132"/>
      <c r="VFB3224" s="132"/>
      <c r="VFC3224" s="132"/>
      <c r="VFD3224" s="132"/>
      <c r="VFE3224" s="132"/>
      <c r="VFF3224" s="132"/>
      <c r="VFG3224" s="132"/>
      <c r="VFH3224" s="132"/>
      <c r="VFI3224" s="132"/>
      <c r="VFJ3224" s="132"/>
      <c r="VFK3224" s="132"/>
      <c r="VFL3224" s="132"/>
      <c r="VFM3224" s="132"/>
      <c r="VFN3224" s="132"/>
      <c r="VFO3224" s="132"/>
      <c r="VFP3224" s="132"/>
      <c r="VFQ3224" s="132"/>
      <c r="VFR3224" s="132"/>
      <c r="VFS3224" s="132"/>
      <c r="VFT3224" s="132"/>
      <c r="VFU3224" s="132"/>
      <c r="VFV3224" s="132"/>
      <c r="VFW3224" s="132"/>
      <c r="VFX3224" s="132"/>
      <c r="VFY3224" s="132"/>
      <c r="VFZ3224" s="132"/>
      <c r="VGA3224" s="132"/>
      <c r="VGB3224" s="132"/>
      <c r="VGC3224" s="132"/>
      <c r="VGD3224" s="132"/>
      <c r="VGE3224" s="132"/>
      <c r="VGF3224" s="132"/>
      <c r="VGG3224" s="132"/>
      <c r="VGH3224" s="132"/>
      <c r="VGI3224" s="132"/>
      <c r="VGJ3224" s="132"/>
      <c r="VGK3224" s="132"/>
      <c r="VGL3224" s="132"/>
      <c r="VGM3224" s="132"/>
      <c r="VGN3224" s="132"/>
      <c r="VGO3224" s="132"/>
      <c r="VGP3224" s="132"/>
      <c r="VGQ3224" s="132"/>
      <c r="VGR3224" s="132"/>
      <c r="VGS3224" s="132"/>
      <c r="VGT3224" s="132"/>
      <c r="VGU3224" s="132"/>
      <c r="VGV3224" s="132"/>
      <c r="VGW3224" s="132"/>
      <c r="VGX3224" s="132"/>
      <c r="VGY3224" s="132"/>
      <c r="VGZ3224" s="132"/>
      <c r="VHA3224" s="132"/>
      <c r="VHB3224" s="132"/>
      <c r="VHC3224" s="132"/>
      <c r="VHD3224" s="132"/>
      <c r="VHE3224" s="132"/>
      <c r="VHF3224" s="132"/>
      <c r="VHG3224" s="132"/>
      <c r="VHH3224" s="132"/>
      <c r="VHI3224" s="132"/>
      <c r="VHJ3224" s="132"/>
      <c r="VHK3224" s="132"/>
      <c r="VHL3224" s="132"/>
      <c r="VHM3224" s="132"/>
      <c r="VHN3224" s="132"/>
      <c r="VHO3224" s="132"/>
      <c r="VHP3224" s="132"/>
      <c r="VHQ3224" s="132"/>
      <c r="VHR3224" s="132"/>
      <c r="VHS3224" s="132"/>
      <c r="VHT3224" s="132"/>
      <c r="VHU3224" s="132"/>
      <c r="VHV3224" s="132"/>
      <c r="VHW3224" s="132"/>
      <c r="VHX3224" s="132"/>
      <c r="VHY3224" s="132"/>
      <c r="VHZ3224" s="132"/>
      <c r="VIA3224" s="132"/>
      <c r="VIB3224" s="132"/>
      <c r="VIC3224" s="132"/>
      <c r="VID3224" s="132"/>
      <c r="VIE3224" s="132"/>
      <c r="VIF3224" s="132"/>
      <c r="VIG3224" s="132"/>
      <c r="VIH3224" s="132"/>
      <c r="VII3224" s="132"/>
      <c r="VIJ3224" s="132"/>
      <c r="VIK3224" s="132"/>
      <c r="VIL3224" s="132"/>
      <c r="VIM3224" s="132"/>
      <c r="VIN3224" s="132"/>
      <c r="VIO3224" s="132"/>
      <c r="VIP3224" s="132"/>
      <c r="VIQ3224" s="132"/>
      <c r="VIR3224" s="132"/>
      <c r="VIS3224" s="132"/>
      <c r="VIT3224" s="132"/>
      <c r="VIU3224" s="132"/>
      <c r="VIV3224" s="132"/>
      <c r="VIW3224" s="132"/>
      <c r="VIX3224" s="132"/>
      <c r="VIY3224" s="132"/>
      <c r="VIZ3224" s="132"/>
      <c r="VJA3224" s="132"/>
      <c r="VJB3224" s="132"/>
      <c r="VJC3224" s="132"/>
      <c r="VJD3224" s="132"/>
      <c r="VJE3224" s="132"/>
      <c r="VJF3224" s="132"/>
      <c r="VJG3224" s="132"/>
      <c r="VJH3224" s="132"/>
      <c r="VJI3224" s="132"/>
      <c r="VJJ3224" s="132"/>
      <c r="VJK3224" s="132"/>
      <c r="VJL3224" s="132"/>
      <c r="VJM3224" s="132"/>
      <c r="VJN3224" s="132"/>
      <c r="VJO3224" s="132"/>
      <c r="VJP3224" s="132"/>
      <c r="VJQ3224" s="132"/>
      <c r="VJR3224" s="132"/>
      <c r="VJS3224" s="132"/>
      <c r="VJT3224" s="132"/>
      <c r="VJU3224" s="132"/>
      <c r="VJV3224" s="132"/>
      <c r="VJW3224" s="132"/>
      <c r="VJX3224" s="132"/>
      <c r="VJY3224" s="132"/>
      <c r="VJZ3224" s="132"/>
      <c r="VKA3224" s="132"/>
      <c r="VKB3224" s="132"/>
      <c r="VKC3224" s="132"/>
      <c r="VKD3224" s="132"/>
      <c r="VKE3224" s="132"/>
      <c r="VKF3224" s="132"/>
      <c r="VKG3224" s="132"/>
      <c r="VKH3224" s="132"/>
      <c r="VKI3224" s="132"/>
      <c r="VKJ3224" s="132"/>
      <c r="VKK3224" s="132"/>
      <c r="VKL3224" s="132"/>
      <c r="VKM3224" s="132"/>
      <c r="VKN3224" s="132"/>
      <c r="VKO3224" s="132"/>
      <c r="VKP3224" s="132"/>
      <c r="VKQ3224" s="132"/>
      <c r="VKR3224" s="132"/>
      <c r="VKS3224" s="132"/>
      <c r="VKT3224" s="132"/>
      <c r="VKU3224" s="132"/>
      <c r="VKV3224" s="132"/>
      <c r="VKW3224" s="132"/>
      <c r="VKX3224" s="132"/>
      <c r="VKY3224" s="132"/>
      <c r="VKZ3224" s="132"/>
      <c r="VLA3224" s="132"/>
      <c r="VLB3224" s="132"/>
      <c r="VLC3224" s="132"/>
      <c r="VLD3224" s="132"/>
      <c r="VLE3224" s="132"/>
      <c r="VLF3224" s="132"/>
      <c r="VLG3224" s="132"/>
      <c r="VLH3224" s="132"/>
      <c r="VLI3224" s="132"/>
      <c r="VLJ3224" s="132"/>
      <c r="VLK3224" s="132"/>
      <c r="VLL3224" s="132"/>
      <c r="VLM3224" s="132"/>
      <c r="VLN3224" s="132"/>
      <c r="VLO3224" s="132"/>
      <c r="VLP3224" s="132"/>
      <c r="VLQ3224" s="132"/>
      <c r="VLR3224" s="132"/>
      <c r="VLS3224" s="132"/>
      <c r="VLT3224" s="132"/>
      <c r="VLU3224" s="132"/>
      <c r="VLV3224" s="132"/>
      <c r="VLW3224" s="132"/>
      <c r="VLX3224" s="132"/>
      <c r="VLY3224" s="132"/>
      <c r="VLZ3224" s="132"/>
      <c r="VMA3224" s="132"/>
      <c r="VMB3224" s="132"/>
      <c r="VMC3224" s="132"/>
      <c r="VMD3224" s="132"/>
      <c r="VME3224" s="132"/>
      <c r="VMF3224" s="132"/>
      <c r="VMG3224" s="132"/>
      <c r="VMH3224" s="132"/>
      <c r="VMI3224" s="132"/>
      <c r="VMJ3224" s="132"/>
      <c r="VMK3224" s="132"/>
      <c r="VML3224" s="132"/>
      <c r="VMM3224" s="132"/>
      <c r="VMN3224" s="132"/>
      <c r="VMO3224" s="132"/>
      <c r="VMP3224" s="132"/>
      <c r="VMQ3224" s="132"/>
      <c r="VMR3224" s="132"/>
      <c r="VMS3224" s="132"/>
      <c r="VMT3224" s="132"/>
      <c r="VMU3224" s="132"/>
      <c r="VMV3224" s="132"/>
      <c r="VMW3224" s="132"/>
      <c r="VMX3224" s="132"/>
      <c r="VMY3224" s="132"/>
      <c r="VMZ3224" s="132"/>
      <c r="VNA3224" s="132"/>
      <c r="VNB3224" s="132"/>
      <c r="VNC3224" s="132"/>
      <c r="VND3224" s="132"/>
      <c r="VNE3224" s="132"/>
      <c r="VNF3224" s="132"/>
      <c r="VNG3224" s="132"/>
      <c r="VNH3224" s="132"/>
      <c r="VNI3224" s="132"/>
      <c r="VNJ3224" s="132"/>
      <c r="VNK3224" s="132"/>
      <c r="VNL3224" s="132"/>
      <c r="VNM3224" s="132"/>
      <c r="VNN3224" s="132"/>
      <c r="VNO3224" s="132"/>
      <c r="VNP3224" s="132"/>
      <c r="VNQ3224" s="132"/>
      <c r="VNR3224" s="132"/>
      <c r="VNS3224" s="132"/>
      <c r="VNT3224" s="132"/>
      <c r="VNU3224" s="132"/>
      <c r="VNV3224" s="132"/>
      <c r="VNW3224" s="132"/>
      <c r="VNX3224" s="132"/>
      <c r="VNY3224" s="132"/>
      <c r="VNZ3224" s="132"/>
      <c r="VOA3224" s="132"/>
      <c r="VOB3224" s="132"/>
      <c r="VOC3224" s="132"/>
      <c r="VOD3224" s="132"/>
      <c r="VOE3224" s="132"/>
      <c r="VOF3224" s="132"/>
      <c r="VOG3224" s="132"/>
      <c r="VOH3224" s="132"/>
      <c r="VOI3224" s="132"/>
      <c r="VOJ3224" s="132"/>
      <c r="VOK3224" s="132"/>
      <c r="VOL3224" s="132"/>
      <c r="VOM3224" s="132"/>
      <c r="VON3224" s="132"/>
      <c r="VOO3224" s="132"/>
      <c r="VOP3224" s="132"/>
      <c r="VOQ3224" s="132"/>
      <c r="VOR3224" s="132"/>
      <c r="VOS3224" s="132"/>
      <c r="VOT3224" s="132"/>
      <c r="VOU3224" s="132"/>
      <c r="VOV3224" s="132"/>
      <c r="VOW3224" s="132"/>
      <c r="VOX3224" s="132"/>
      <c r="VOY3224" s="132"/>
      <c r="VOZ3224" s="132"/>
      <c r="VPA3224" s="132"/>
      <c r="VPB3224" s="132"/>
      <c r="VPC3224" s="132"/>
      <c r="VPD3224" s="132"/>
      <c r="VPE3224" s="132"/>
      <c r="VPF3224" s="132"/>
      <c r="VPG3224" s="132"/>
      <c r="VPH3224" s="132"/>
      <c r="VPI3224" s="132"/>
      <c r="VPJ3224" s="132"/>
      <c r="VPK3224" s="132"/>
      <c r="VPL3224" s="132"/>
      <c r="VPM3224" s="132"/>
      <c r="VPN3224" s="132"/>
      <c r="VPO3224" s="132"/>
      <c r="VPP3224" s="132"/>
      <c r="VPQ3224" s="132"/>
      <c r="VPR3224" s="132"/>
      <c r="VPS3224" s="132"/>
      <c r="VPT3224" s="132"/>
      <c r="VPU3224" s="132"/>
      <c r="VPV3224" s="132"/>
      <c r="VPW3224" s="132"/>
      <c r="VPX3224" s="132"/>
      <c r="VPY3224" s="132"/>
      <c r="VPZ3224" s="132"/>
      <c r="VQA3224" s="132"/>
      <c r="VQB3224" s="132"/>
      <c r="VQC3224" s="132"/>
      <c r="VQD3224" s="132"/>
      <c r="VQE3224" s="132"/>
      <c r="VQF3224" s="132"/>
      <c r="VQG3224" s="132"/>
      <c r="VQH3224" s="132"/>
      <c r="VQI3224" s="132"/>
      <c r="VQJ3224" s="132"/>
      <c r="VQK3224" s="132"/>
      <c r="VQL3224" s="132"/>
      <c r="VQM3224" s="132"/>
      <c r="VQN3224" s="132"/>
      <c r="VQO3224" s="132"/>
      <c r="VQP3224" s="132"/>
      <c r="VQQ3224" s="132"/>
      <c r="VQR3224" s="132"/>
      <c r="VQS3224" s="132"/>
      <c r="VQT3224" s="132"/>
      <c r="VQU3224" s="132"/>
      <c r="VQV3224" s="132"/>
      <c r="VQW3224" s="132"/>
      <c r="VQX3224" s="132"/>
      <c r="VQY3224" s="132"/>
      <c r="VQZ3224" s="132"/>
      <c r="VRA3224" s="132"/>
      <c r="VRB3224" s="132"/>
      <c r="VRC3224" s="132"/>
      <c r="VRD3224" s="132"/>
      <c r="VRE3224" s="132"/>
      <c r="VRF3224" s="132"/>
      <c r="VRG3224" s="132"/>
      <c r="VRH3224" s="132"/>
      <c r="VRI3224" s="132"/>
      <c r="VRJ3224" s="132"/>
      <c r="VRK3224" s="132"/>
      <c r="VRL3224" s="132"/>
      <c r="VRM3224" s="132"/>
      <c r="VRN3224" s="132"/>
      <c r="VRO3224" s="132"/>
      <c r="VRP3224" s="132"/>
      <c r="VRQ3224" s="132"/>
      <c r="VRR3224" s="132"/>
      <c r="VRS3224" s="132"/>
      <c r="VRT3224" s="132"/>
      <c r="VRU3224" s="132"/>
      <c r="VRV3224" s="132"/>
      <c r="VRW3224" s="132"/>
      <c r="VRX3224" s="132"/>
      <c r="VRY3224" s="132"/>
      <c r="VRZ3224" s="132"/>
      <c r="VSA3224" s="132"/>
      <c r="VSB3224" s="132"/>
      <c r="VSC3224" s="132"/>
      <c r="VSD3224" s="132"/>
      <c r="VSE3224" s="132"/>
      <c r="VSF3224" s="132"/>
      <c r="VSG3224" s="132"/>
      <c r="VSH3224" s="132"/>
      <c r="VSI3224" s="132"/>
      <c r="VSJ3224" s="132"/>
      <c r="VSK3224" s="132"/>
      <c r="VSL3224" s="132"/>
      <c r="VSM3224" s="132"/>
      <c r="VSN3224" s="132"/>
      <c r="VSO3224" s="132"/>
      <c r="VSP3224" s="132"/>
      <c r="VSQ3224" s="132"/>
      <c r="VSR3224" s="132"/>
      <c r="VSS3224" s="132"/>
      <c r="VST3224" s="132"/>
      <c r="VSU3224" s="132"/>
      <c r="VSV3224" s="132"/>
      <c r="VSW3224" s="132"/>
      <c r="VSX3224" s="132"/>
      <c r="VSY3224" s="132"/>
      <c r="VSZ3224" s="132"/>
      <c r="VTA3224" s="132"/>
      <c r="VTB3224" s="132"/>
      <c r="VTC3224" s="132"/>
      <c r="VTD3224" s="132"/>
      <c r="VTE3224" s="132"/>
      <c r="VTF3224" s="132"/>
      <c r="VTG3224" s="132"/>
      <c r="VTH3224" s="132"/>
      <c r="VTI3224" s="132"/>
      <c r="VTJ3224" s="132"/>
      <c r="VTK3224" s="132"/>
      <c r="VTL3224" s="132"/>
      <c r="VTM3224" s="132"/>
      <c r="VTN3224" s="132"/>
      <c r="VTO3224" s="132"/>
      <c r="VTP3224" s="132"/>
      <c r="VTQ3224" s="132"/>
      <c r="VTR3224" s="132"/>
      <c r="VTS3224" s="132"/>
      <c r="VTT3224" s="132"/>
      <c r="VTU3224" s="132"/>
      <c r="VTV3224" s="132"/>
      <c r="VTW3224" s="132"/>
      <c r="VTX3224" s="132"/>
      <c r="VTY3224" s="132"/>
      <c r="VTZ3224" s="132"/>
      <c r="VUA3224" s="132"/>
      <c r="VUB3224" s="132"/>
      <c r="VUC3224" s="132"/>
      <c r="VUD3224" s="132"/>
      <c r="VUE3224" s="132"/>
      <c r="VUF3224" s="132"/>
      <c r="VUG3224" s="132"/>
      <c r="VUH3224" s="132"/>
      <c r="VUI3224" s="132"/>
      <c r="VUJ3224" s="132"/>
      <c r="VUK3224" s="132"/>
      <c r="VUL3224" s="132"/>
      <c r="VUM3224" s="132"/>
      <c r="VUN3224" s="132"/>
      <c r="VUO3224" s="132"/>
      <c r="VUP3224" s="132"/>
      <c r="VUQ3224" s="132"/>
      <c r="VUR3224" s="132"/>
      <c r="VUS3224" s="132"/>
      <c r="VUT3224" s="132"/>
      <c r="VUU3224" s="132"/>
      <c r="VUV3224" s="132"/>
      <c r="VUW3224" s="132"/>
      <c r="VUX3224" s="132"/>
      <c r="VUY3224" s="132"/>
      <c r="VUZ3224" s="132"/>
      <c r="VVA3224" s="132"/>
      <c r="VVB3224" s="132"/>
      <c r="VVC3224" s="132"/>
      <c r="VVD3224" s="132"/>
      <c r="VVE3224" s="132"/>
      <c r="VVF3224" s="132"/>
      <c r="VVG3224" s="132"/>
      <c r="VVH3224" s="132"/>
      <c r="VVI3224" s="132"/>
      <c r="VVJ3224" s="132"/>
      <c r="VVK3224" s="132"/>
      <c r="VVL3224" s="132"/>
      <c r="VVM3224" s="132"/>
      <c r="VVN3224" s="132"/>
      <c r="VVO3224" s="132"/>
      <c r="VVP3224" s="132"/>
      <c r="VVQ3224" s="132"/>
      <c r="VVR3224" s="132"/>
      <c r="VVS3224" s="132"/>
      <c r="VVT3224" s="132"/>
      <c r="VVU3224" s="132"/>
      <c r="VVV3224" s="132"/>
      <c r="VVW3224" s="132"/>
      <c r="VVX3224" s="132"/>
      <c r="VVY3224" s="132"/>
      <c r="VVZ3224" s="132"/>
      <c r="VWA3224" s="132"/>
      <c r="VWB3224" s="132"/>
      <c r="VWC3224" s="132"/>
      <c r="VWD3224" s="132"/>
      <c r="VWE3224" s="132"/>
      <c r="VWF3224" s="132"/>
      <c r="VWG3224" s="132"/>
      <c r="VWH3224" s="132"/>
      <c r="VWI3224" s="132"/>
      <c r="VWJ3224" s="132"/>
      <c r="VWK3224" s="132"/>
      <c r="VWL3224" s="132"/>
      <c r="VWM3224" s="132"/>
      <c r="VWN3224" s="132"/>
      <c r="VWO3224" s="132"/>
      <c r="VWP3224" s="132"/>
      <c r="VWQ3224" s="132"/>
      <c r="VWR3224" s="132"/>
      <c r="VWS3224" s="132"/>
      <c r="VWT3224" s="132"/>
      <c r="VWU3224" s="132"/>
      <c r="VWV3224" s="132"/>
      <c r="VWW3224" s="132"/>
      <c r="VWX3224" s="132"/>
      <c r="VWY3224" s="132"/>
      <c r="VWZ3224" s="132"/>
      <c r="VXA3224" s="132"/>
      <c r="VXB3224" s="132"/>
      <c r="VXC3224" s="132"/>
      <c r="VXD3224" s="132"/>
      <c r="VXE3224" s="132"/>
      <c r="VXF3224" s="132"/>
      <c r="VXG3224" s="132"/>
      <c r="VXH3224" s="132"/>
      <c r="VXI3224" s="132"/>
      <c r="VXJ3224" s="132"/>
      <c r="VXK3224" s="132"/>
      <c r="VXL3224" s="132"/>
      <c r="VXM3224" s="132"/>
      <c r="VXN3224" s="132"/>
      <c r="VXO3224" s="132"/>
      <c r="VXP3224" s="132"/>
      <c r="VXQ3224" s="132"/>
      <c r="VXR3224" s="132"/>
      <c r="VXS3224" s="132"/>
      <c r="VXT3224" s="132"/>
      <c r="VXU3224" s="132"/>
      <c r="VXV3224" s="132"/>
      <c r="VXW3224" s="132"/>
      <c r="VXX3224" s="132"/>
      <c r="VXY3224" s="132"/>
      <c r="VXZ3224" s="132"/>
      <c r="VYA3224" s="132"/>
      <c r="VYB3224" s="132"/>
      <c r="VYC3224" s="132"/>
      <c r="VYD3224" s="132"/>
      <c r="VYE3224" s="132"/>
      <c r="VYF3224" s="132"/>
      <c r="VYG3224" s="132"/>
      <c r="VYH3224" s="132"/>
      <c r="VYI3224" s="132"/>
      <c r="VYJ3224" s="132"/>
      <c r="VYK3224" s="132"/>
      <c r="VYL3224" s="132"/>
      <c r="VYM3224" s="132"/>
      <c r="VYN3224" s="132"/>
      <c r="VYO3224" s="132"/>
      <c r="VYP3224" s="132"/>
      <c r="VYQ3224" s="132"/>
      <c r="VYR3224" s="132"/>
      <c r="VYS3224" s="132"/>
      <c r="VYT3224" s="132"/>
      <c r="VYU3224" s="132"/>
      <c r="VYV3224" s="132"/>
      <c r="VYW3224" s="132"/>
      <c r="VYX3224" s="132"/>
      <c r="VYY3224" s="132"/>
      <c r="VYZ3224" s="132"/>
      <c r="VZA3224" s="132"/>
      <c r="VZB3224" s="132"/>
      <c r="VZC3224" s="132"/>
      <c r="VZD3224" s="132"/>
      <c r="VZE3224" s="132"/>
      <c r="VZF3224" s="132"/>
      <c r="VZG3224" s="132"/>
      <c r="VZH3224" s="132"/>
      <c r="VZI3224" s="132"/>
      <c r="VZJ3224" s="132"/>
      <c r="VZK3224" s="132"/>
      <c r="VZL3224" s="132"/>
      <c r="VZM3224" s="132"/>
      <c r="VZN3224" s="132"/>
      <c r="VZO3224" s="132"/>
      <c r="VZP3224" s="132"/>
      <c r="VZQ3224" s="132"/>
      <c r="VZR3224" s="132"/>
      <c r="VZS3224" s="132"/>
      <c r="VZT3224" s="132"/>
      <c r="VZU3224" s="132"/>
      <c r="VZV3224" s="132"/>
      <c r="VZW3224" s="132"/>
      <c r="VZX3224" s="132"/>
      <c r="VZY3224" s="132"/>
      <c r="VZZ3224" s="132"/>
      <c r="WAA3224" s="132"/>
      <c r="WAB3224" s="132"/>
      <c r="WAC3224" s="132"/>
      <c r="WAD3224" s="132"/>
      <c r="WAE3224" s="132"/>
      <c r="WAF3224" s="132"/>
      <c r="WAG3224" s="132"/>
      <c r="WAH3224" s="132"/>
      <c r="WAI3224" s="132"/>
      <c r="WAJ3224" s="132"/>
      <c r="WAK3224" s="132"/>
      <c r="WAL3224" s="132"/>
      <c r="WAM3224" s="132"/>
      <c r="WAN3224" s="132"/>
      <c r="WAO3224" s="132"/>
      <c r="WAP3224" s="132"/>
      <c r="WAQ3224" s="132"/>
      <c r="WAR3224" s="132"/>
      <c r="WAS3224" s="132"/>
      <c r="WAT3224" s="132"/>
      <c r="WAU3224" s="132"/>
      <c r="WAV3224" s="132"/>
      <c r="WAW3224" s="132"/>
      <c r="WAX3224" s="132"/>
      <c r="WAY3224" s="132"/>
      <c r="WAZ3224" s="132"/>
      <c r="WBA3224" s="132"/>
      <c r="WBB3224" s="132"/>
      <c r="WBC3224" s="132"/>
      <c r="WBD3224" s="132"/>
      <c r="WBE3224" s="132"/>
      <c r="WBF3224" s="132"/>
      <c r="WBG3224" s="132"/>
      <c r="WBH3224" s="132"/>
      <c r="WBI3224" s="132"/>
      <c r="WBJ3224" s="132"/>
      <c r="WBK3224" s="132"/>
      <c r="WBL3224" s="132"/>
      <c r="WBM3224" s="132"/>
      <c r="WBN3224" s="132"/>
      <c r="WBO3224" s="132"/>
      <c r="WBP3224" s="132"/>
      <c r="WBQ3224" s="132"/>
      <c r="WBR3224" s="132"/>
      <c r="WBS3224" s="132"/>
      <c r="WBT3224" s="132"/>
      <c r="WBU3224" s="132"/>
      <c r="WBV3224" s="132"/>
      <c r="WBW3224" s="132"/>
      <c r="WBX3224" s="132"/>
      <c r="WBY3224" s="132"/>
      <c r="WBZ3224" s="132"/>
      <c r="WCA3224" s="132"/>
      <c r="WCB3224" s="132"/>
      <c r="WCC3224" s="132"/>
      <c r="WCD3224" s="132"/>
      <c r="WCE3224" s="132"/>
      <c r="WCF3224" s="132"/>
      <c r="WCG3224" s="132"/>
      <c r="WCH3224" s="132"/>
      <c r="WCI3224" s="132"/>
      <c r="WCJ3224" s="132"/>
      <c r="WCK3224" s="132"/>
      <c r="WCL3224" s="132"/>
      <c r="WCM3224" s="132"/>
      <c r="WCN3224" s="132"/>
      <c r="WCO3224" s="132"/>
      <c r="WCP3224" s="132"/>
      <c r="WCQ3224" s="132"/>
      <c r="WCR3224" s="132"/>
      <c r="WCS3224" s="132"/>
      <c r="WCT3224" s="132"/>
      <c r="WCU3224" s="132"/>
      <c r="WCV3224" s="132"/>
      <c r="WCW3224" s="132"/>
      <c r="WCX3224" s="132"/>
      <c r="WCY3224" s="132"/>
      <c r="WCZ3224" s="132"/>
      <c r="WDA3224" s="132"/>
      <c r="WDB3224" s="132"/>
      <c r="WDC3224" s="132"/>
      <c r="WDD3224" s="132"/>
      <c r="WDE3224" s="132"/>
      <c r="WDF3224" s="132"/>
      <c r="WDG3224" s="132"/>
      <c r="WDH3224" s="132"/>
      <c r="WDI3224" s="132"/>
      <c r="WDJ3224" s="132"/>
      <c r="WDK3224" s="132"/>
      <c r="WDL3224" s="132"/>
      <c r="WDM3224" s="132"/>
      <c r="WDN3224" s="132"/>
      <c r="WDO3224" s="132"/>
      <c r="WDP3224" s="132"/>
      <c r="WDQ3224" s="132"/>
      <c r="WDR3224" s="132"/>
      <c r="WDS3224" s="132"/>
      <c r="WDT3224" s="132"/>
      <c r="WDU3224" s="132"/>
      <c r="WDV3224" s="132"/>
      <c r="WDW3224" s="132"/>
      <c r="WDX3224" s="132"/>
      <c r="WDY3224" s="132"/>
      <c r="WDZ3224" s="132"/>
      <c r="WEA3224" s="132"/>
      <c r="WEB3224" s="132"/>
      <c r="WEC3224" s="132"/>
      <c r="WED3224" s="132"/>
      <c r="WEE3224" s="132"/>
      <c r="WEF3224" s="132"/>
      <c r="WEG3224" s="132"/>
      <c r="WEH3224" s="132"/>
      <c r="WEI3224" s="132"/>
      <c r="WEJ3224" s="132"/>
      <c r="WEK3224" s="132"/>
      <c r="WEL3224" s="132"/>
      <c r="WEM3224" s="132"/>
      <c r="WEN3224" s="132"/>
      <c r="WEO3224" s="132"/>
      <c r="WEP3224" s="132"/>
      <c r="WEQ3224" s="132"/>
      <c r="WER3224" s="132"/>
      <c r="WES3224" s="132"/>
      <c r="WET3224" s="132"/>
      <c r="WEU3224" s="132"/>
      <c r="WEV3224" s="132"/>
      <c r="WEW3224" s="132"/>
      <c r="WEX3224" s="132"/>
      <c r="WEY3224" s="132"/>
      <c r="WEZ3224" s="132"/>
      <c r="WFA3224" s="132"/>
      <c r="WFB3224" s="132"/>
      <c r="WFC3224" s="132"/>
      <c r="WFD3224" s="132"/>
      <c r="WFE3224" s="132"/>
      <c r="WFF3224" s="132"/>
      <c r="WFG3224" s="132"/>
      <c r="WFH3224" s="132"/>
      <c r="WFI3224" s="132"/>
      <c r="WFJ3224" s="132"/>
      <c r="WFK3224" s="132"/>
      <c r="WFL3224" s="132"/>
      <c r="WFM3224" s="132"/>
      <c r="WFN3224" s="132"/>
      <c r="WFO3224" s="132"/>
      <c r="WFP3224" s="132"/>
      <c r="WFQ3224" s="132"/>
      <c r="WFR3224" s="132"/>
      <c r="WFS3224" s="132"/>
      <c r="WFT3224" s="132"/>
      <c r="WFU3224" s="132"/>
      <c r="WFV3224" s="132"/>
      <c r="WFW3224" s="132"/>
      <c r="WFX3224" s="132"/>
      <c r="WFY3224" s="132"/>
      <c r="WFZ3224" s="132"/>
      <c r="WGA3224" s="132"/>
      <c r="WGB3224" s="132"/>
      <c r="WGC3224" s="132"/>
      <c r="WGD3224" s="132"/>
      <c r="WGE3224" s="132"/>
      <c r="WGF3224" s="132"/>
      <c r="WGG3224" s="132"/>
      <c r="WGH3224" s="132"/>
      <c r="WGI3224" s="132"/>
      <c r="WGJ3224" s="132"/>
      <c r="WGK3224" s="132"/>
      <c r="WGL3224" s="132"/>
      <c r="WGM3224" s="132"/>
      <c r="WGN3224" s="132"/>
      <c r="WGO3224" s="132"/>
      <c r="WGP3224" s="132"/>
      <c r="WGQ3224" s="132"/>
      <c r="WGR3224" s="132"/>
      <c r="WGS3224" s="132"/>
      <c r="WGT3224" s="132"/>
      <c r="WGU3224" s="132"/>
      <c r="WGV3224" s="132"/>
      <c r="WGW3224" s="132"/>
      <c r="WGX3224" s="132"/>
      <c r="WGY3224" s="132"/>
      <c r="WGZ3224" s="132"/>
      <c r="WHA3224" s="132"/>
      <c r="WHB3224" s="132"/>
      <c r="WHC3224" s="132"/>
      <c r="WHD3224" s="132"/>
      <c r="WHE3224" s="132"/>
      <c r="WHF3224" s="132"/>
      <c r="WHG3224" s="132"/>
      <c r="WHH3224" s="132"/>
      <c r="WHI3224" s="132"/>
      <c r="WHJ3224" s="132"/>
      <c r="WHK3224" s="132"/>
      <c r="WHL3224" s="132"/>
      <c r="WHM3224" s="132"/>
      <c r="WHN3224" s="132"/>
      <c r="WHO3224" s="132"/>
      <c r="WHP3224" s="132"/>
      <c r="WHQ3224" s="132"/>
      <c r="WHR3224" s="132"/>
      <c r="WHS3224" s="132"/>
      <c r="WHT3224" s="132"/>
      <c r="WHU3224" s="132"/>
      <c r="WHV3224" s="132"/>
      <c r="WHW3224" s="132"/>
      <c r="WHX3224" s="132"/>
      <c r="WHY3224" s="132"/>
      <c r="WHZ3224" s="132"/>
      <c r="WIA3224" s="132"/>
      <c r="WIB3224" s="132"/>
      <c r="WIC3224" s="132"/>
      <c r="WID3224" s="132"/>
      <c r="WIE3224" s="132"/>
      <c r="WIF3224" s="132"/>
      <c r="WIG3224" s="132"/>
      <c r="WIH3224" s="132"/>
      <c r="WII3224" s="132"/>
      <c r="WIJ3224" s="132"/>
      <c r="WIK3224" s="132"/>
      <c r="WIL3224" s="132"/>
      <c r="WIM3224" s="132"/>
      <c r="WIN3224" s="132"/>
      <c r="WIO3224" s="132"/>
      <c r="WIP3224" s="132"/>
      <c r="WIQ3224" s="132"/>
      <c r="WIR3224" s="132"/>
      <c r="WIS3224" s="132"/>
      <c r="WIT3224" s="132"/>
      <c r="WIU3224" s="132"/>
      <c r="WIV3224" s="132"/>
      <c r="WIW3224" s="132"/>
      <c r="WIX3224" s="132"/>
      <c r="WIY3224" s="132"/>
      <c r="WIZ3224" s="132"/>
      <c r="WJA3224" s="132"/>
      <c r="WJB3224" s="132"/>
      <c r="WJC3224" s="132"/>
      <c r="WJD3224" s="132"/>
      <c r="WJE3224" s="132"/>
      <c r="WJF3224" s="132"/>
      <c r="WJG3224" s="132"/>
      <c r="WJH3224" s="132"/>
      <c r="WJI3224" s="132"/>
      <c r="WJJ3224" s="132"/>
      <c r="WJK3224" s="132"/>
      <c r="WJL3224" s="132"/>
      <c r="WJM3224" s="132"/>
      <c r="WJN3224" s="132"/>
      <c r="WJO3224" s="132"/>
      <c r="WJP3224" s="132"/>
      <c r="WJQ3224" s="132"/>
      <c r="WJR3224" s="132"/>
      <c r="WJS3224" s="132"/>
      <c r="WJT3224" s="132"/>
      <c r="WJU3224" s="132"/>
      <c r="WJV3224" s="132"/>
      <c r="WJW3224" s="132"/>
      <c r="WJX3224" s="132"/>
      <c r="WJY3224" s="132"/>
      <c r="WJZ3224" s="132"/>
      <c r="WKA3224" s="132"/>
      <c r="WKB3224" s="132"/>
      <c r="WKC3224" s="132"/>
      <c r="WKD3224" s="132"/>
      <c r="WKE3224" s="132"/>
      <c r="WKF3224" s="132"/>
      <c r="WKG3224" s="132"/>
      <c r="WKH3224" s="132"/>
      <c r="WKI3224" s="132"/>
      <c r="WKJ3224" s="132"/>
      <c r="WKK3224" s="132"/>
      <c r="WKL3224" s="132"/>
      <c r="WKM3224" s="132"/>
      <c r="WKN3224" s="132"/>
      <c r="WKO3224" s="132"/>
      <c r="WKP3224" s="132"/>
      <c r="WKQ3224" s="132"/>
      <c r="WKR3224" s="132"/>
      <c r="WKS3224" s="132"/>
      <c r="WKT3224" s="132"/>
      <c r="WKU3224" s="132"/>
      <c r="WKV3224" s="132"/>
      <c r="WKW3224" s="132"/>
      <c r="WKX3224" s="132"/>
      <c r="WKY3224" s="132"/>
      <c r="WKZ3224" s="132"/>
      <c r="WLA3224" s="132"/>
      <c r="WLB3224" s="132"/>
      <c r="WLC3224" s="132"/>
      <c r="WLD3224" s="132"/>
      <c r="WLE3224" s="132"/>
      <c r="WLF3224" s="132"/>
      <c r="WLG3224" s="132"/>
      <c r="WLH3224" s="132"/>
      <c r="WLI3224" s="132"/>
      <c r="WLJ3224" s="132"/>
      <c r="WLK3224" s="132"/>
      <c r="WLL3224" s="132"/>
      <c r="WLM3224" s="132"/>
      <c r="WLN3224" s="132"/>
      <c r="WLO3224" s="132"/>
      <c r="WLP3224" s="132"/>
      <c r="WLQ3224" s="132"/>
      <c r="WLR3224" s="132"/>
      <c r="WLS3224" s="132"/>
      <c r="WLT3224" s="132"/>
      <c r="WLU3224" s="132"/>
      <c r="WLV3224" s="132"/>
      <c r="WLW3224" s="132"/>
      <c r="WLX3224" s="132"/>
      <c r="WLY3224" s="132"/>
      <c r="WLZ3224" s="132"/>
      <c r="WMA3224" s="132"/>
      <c r="WMB3224" s="132"/>
      <c r="WMC3224" s="132"/>
      <c r="WMD3224" s="132"/>
      <c r="WME3224" s="132"/>
      <c r="WMF3224" s="132"/>
      <c r="WMG3224" s="132"/>
      <c r="WMH3224" s="132"/>
      <c r="WMI3224" s="132"/>
      <c r="WMJ3224" s="132"/>
      <c r="WMK3224" s="132"/>
      <c r="WML3224" s="132"/>
      <c r="WMM3224" s="132"/>
      <c r="WMN3224" s="132"/>
      <c r="WMO3224" s="132"/>
      <c r="WMP3224" s="132"/>
      <c r="WMQ3224" s="132"/>
      <c r="WMR3224" s="132"/>
      <c r="WMS3224" s="132"/>
      <c r="WMT3224" s="132"/>
      <c r="WMU3224" s="132"/>
      <c r="WMV3224" s="132"/>
      <c r="WMW3224" s="132"/>
      <c r="WMX3224" s="132"/>
      <c r="WMY3224" s="132"/>
      <c r="WMZ3224" s="132"/>
      <c r="WNA3224" s="132"/>
      <c r="WNB3224" s="132"/>
      <c r="WNC3224" s="132"/>
      <c r="WND3224" s="132"/>
      <c r="WNE3224" s="132"/>
      <c r="WNF3224" s="132"/>
      <c r="WNG3224" s="132"/>
      <c r="WNH3224" s="132"/>
      <c r="WNI3224" s="132"/>
      <c r="WNJ3224" s="132"/>
      <c r="WNK3224" s="132"/>
      <c r="WNL3224" s="132"/>
      <c r="WNM3224" s="132"/>
      <c r="WNN3224" s="132"/>
      <c r="WNO3224" s="132"/>
      <c r="WNP3224" s="132"/>
      <c r="WNQ3224" s="132"/>
      <c r="WNR3224" s="132"/>
      <c r="WNS3224" s="132"/>
      <c r="WNT3224" s="132"/>
      <c r="WNU3224" s="132"/>
      <c r="WNV3224" s="132"/>
      <c r="WNW3224" s="132"/>
      <c r="WNX3224" s="132"/>
      <c r="WNY3224" s="132"/>
      <c r="WNZ3224" s="132"/>
      <c r="WOA3224" s="132"/>
      <c r="WOB3224" s="132"/>
      <c r="WOC3224" s="132"/>
      <c r="WOD3224" s="132"/>
      <c r="WOE3224" s="132"/>
      <c r="WOF3224" s="132"/>
      <c r="WOG3224" s="132"/>
      <c r="WOH3224" s="132"/>
      <c r="WOI3224" s="132"/>
      <c r="WOJ3224" s="132"/>
      <c r="WOK3224" s="132"/>
      <c r="WOL3224" s="132"/>
      <c r="WOM3224" s="132"/>
      <c r="WON3224" s="132"/>
      <c r="WOO3224" s="132"/>
      <c r="WOP3224" s="132"/>
      <c r="WOQ3224" s="132"/>
      <c r="WOR3224" s="132"/>
      <c r="WOS3224" s="132"/>
      <c r="WOT3224" s="132"/>
      <c r="WOU3224" s="132"/>
      <c r="WOV3224" s="132"/>
      <c r="WOW3224" s="132"/>
      <c r="WOX3224" s="132"/>
      <c r="WOY3224" s="132"/>
      <c r="WOZ3224" s="132"/>
      <c r="WPA3224" s="132"/>
      <c r="WPB3224" s="132"/>
      <c r="WPC3224" s="132"/>
      <c r="WPD3224" s="132"/>
      <c r="WPE3224" s="132"/>
      <c r="WPF3224" s="132"/>
      <c r="WPG3224" s="132"/>
      <c r="WPH3224" s="132"/>
      <c r="WPI3224" s="132"/>
      <c r="WPJ3224" s="132"/>
      <c r="WPK3224" s="132"/>
      <c r="WPL3224" s="132"/>
      <c r="WPM3224" s="132"/>
      <c r="WPN3224" s="132"/>
      <c r="WPO3224" s="132"/>
      <c r="WPP3224" s="132"/>
      <c r="WPQ3224" s="132"/>
      <c r="WPR3224" s="132"/>
      <c r="WPS3224" s="132"/>
      <c r="WPT3224" s="132"/>
      <c r="WPU3224" s="132"/>
      <c r="WPV3224" s="132"/>
      <c r="WPW3224" s="132"/>
      <c r="WPX3224" s="132"/>
      <c r="WPY3224" s="132"/>
      <c r="WPZ3224" s="132"/>
      <c r="WQA3224" s="132"/>
      <c r="WQB3224" s="132"/>
      <c r="WQC3224" s="132"/>
      <c r="WQD3224" s="132"/>
      <c r="WQE3224" s="132"/>
      <c r="WQF3224" s="132"/>
      <c r="WQG3224" s="132"/>
      <c r="WQH3224" s="132"/>
      <c r="WQI3224" s="132"/>
      <c r="WQJ3224" s="132"/>
      <c r="WQK3224" s="132"/>
      <c r="WQL3224" s="132"/>
      <c r="WQM3224" s="132"/>
      <c r="WQN3224" s="132"/>
      <c r="WQO3224" s="132"/>
      <c r="WQP3224" s="132"/>
      <c r="WQQ3224" s="132"/>
      <c r="WQR3224" s="132"/>
      <c r="WQS3224" s="132"/>
      <c r="WQT3224" s="132"/>
      <c r="WQU3224" s="132"/>
      <c r="WQV3224" s="132"/>
      <c r="WQW3224" s="132"/>
      <c r="WQX3224" s="132"/>
      <c r="WQY3224" s="132"/>
      <c r="WQZ3224" s="132"/>
      <c r="WRA3224" s="132"/>
      <c r="WRB3224" s="132"/>
      <c r="WRC3224" s="132"/>
      <c r="WRD3224" s="132"/>
      <c r="WRE3224" s="132"/>
      <c r="WRF3224" s="132"/>
      <c r="WRG3224" s="132"/>
      <c r="WRH3224" s="132"/>
      <c r="WRI3224" s="132"/>
      <c r="WRJ3224" s="132"/>
      <c r="WRK3224" s="132"/>
      <c r="WRL3224" s="132"/>
      <c r="WRM3224" s="132"/>
      <c r="WRN3224" s="132"/>
      <c r="WRO3224" s="132"/>
      <c r="WRP3224" s="132"/>
      <c r="WRQ3224" s="132"/>
      <c r="WRR3224" s="132"/>
      <c r="WRS3224" s="132"/>
      <c r="WRT3224" s="132"/>
      <c r="WRU3224" s="132"/>
      <c r="WRV3224" s="132"/>
      <c r="WRW3224" s="132"/>
      <c r="WRX3224" s="132"/>
      <c r="WRY3224" s="132"/>
      <c r="WRZ3224" s="132"/>
      <c r="WSA3224" s="132"/>
      <c r="WSB3224" s="132"/>
      <c r="WSC3224" s="132"/>
      <c r="WSD3224" s="132"/>
      <c r="WSE3224" s="132"/>
      <c r="WSF3224" s="132"/>
      <c r="WSG3224" s="132"/>
      <c r="WSH3224" s="132"/>
      <c r="WSI3224" s="132"/>
      <c r="WSJ3224" s="132"/>
      <c r="WSK3224" s="132"/>
      <c r="WSL3224" s="132"/>
      <c r="WSM3224" s="132"/>
      <c r="WSN3224" s="132"/>
      <c r="WSO3224" s="132"/>
      <c r="WSP3224" s="132"/>
      <c r="WSQ3224" s="132"/>
      <c r="WSR3224" s="132"/>
      <c r="WSS3224" s="132"/>
      <c r="WST3224" s="132"/>
      <c r="WSU3224" s="132"/>
      <c r="WSV3224" s="132"/>
      <c r="WSW3224" s="132"/>
      <c r="WSX3224" s="132"/>
      <c r="WSY3224" s="132"/>
      <c r="WSZ3224" s="132"/>
      <c r="WTA3224" s="132"/>
      <c r="WTB3224" s="132"/>
      <c r="WTC3224" s="132"/>
      <c r="WTD3224" s="132"/>
      <c r="WTE3224" s="132"/>
      <c r="WTF3224" s="132"/>
      <c r="WTG3224" s="132"/>
      <c r="WTH3224" s="132"/>
      <c r="WTI3224" s="132"/>
      <c r="WTJ3224" s="132"/>
      <c r="WTK3224" s="132"/>
      <c r="WTL3224" s="132"/>
      <c r="WTM3224" s="132"/>
      <c r="WTN3224" s="132"/>
      <c r="WTO3224" s="132"/>
      <c r="WTP3224" s="132"/>
      <c r="WTQ3224" s="132"/>
      <c r="WTR3224" s="132"/>
      <c r="WTS3224" s="132"/>
      <c r="WTT3224" s="132"/>
      <c r="WTU3224" s="132"/>
      <c r="WTV3224" s="132"/>
      <c r="WTW3224" s="132"/>
      <c r="WTX3224" s="132"/>
      <c r="WTY3224" s="132"/>
      <c r="WTZ3224" s="132"/>
      <c r="WUA3224" s="132"/>
      <c r="WUB3224" s="132"/>
      <c r="WUC3224" s="132"/>
      <c r="WUD3224" s="132"/>
      <c r="WUE3224" s="132"/>
      <c r="WUF3224" s="132"/>
      <c r="WUG3224" s="132"/>
      <c r="WUH3224" s="132"/>
      <c r="WUI3224" s="132"/>
      <c r="WUJ3224" s="132"/>
      <c r="WUK3224" s="132"/>
      <c r="WUL3224" s="132"/>
      <c r="WUM3224" s="132"/>
      <c r="WUN3224" s="132"/>
      <c r="WUO3224" s="132"/>
      <c r="WUP3224" s="132"/>
      <c r="WUQ3224" s="132"/>
      <c r="WUR3224" s="132"/>
      <c r="WUS3224" s="132"/>
      <c r="WUT3224" s="132"/>
      <c r="WUU3224" s="132"/>
      <c r="WUV3224" s="132"/>
      <c r="WUW3224" s="132"/>
      <c r="WUX3224" s="132"/>
      <c r="WUY3224" s="132"/>
      <c r="WUZ3224" s="132"/>
      <c r="WVA3224" s="132"/>
      <c r="WVB3224" s="132"/>
      <c r="WVC3224" s="132"/>
      <c r="WVD3224" s="132"/>
      <c r="WVE3224" s="132"/>
      <c r="WVF3224" s="132"/>
      <c r="WVG3224" s="132"/>
      <c r="WVH3224" s="132"/>
      <c r="WVI3224" s="132"/>
      <c r="WVJ3224" s="132"/>
      <c r="WVK3224" s="132"/>
      <c r="WVL3224" s="132"/>
      <c r="WVM3224" s="132"/>
      <c r="WVN3224" s="132"/>
      <c r="WVO3224" s="132"/>
      <c r="WVP3224" s="132"/>
      <c r="WVQ3224" s="132"/>
      <c r="WVR3224" s="132"/>
      <c r="WVS3224" s="132"/>
      <c r="WVT3224" s="132"/>
      <c r="WVU3224" s="132"/>
      <c r="WVV3224" s="132"/>
      <c r="WVW3224" s="132"/>
      <c r="WVX3224" s="132"/>
      <c r="WVY3224" s="132"/>
      <c r="WVZ3224" s="132"/>
      <c r="WWA3224" s="132"/>
      <c r="WWB3224" s="132"/>
      <c r="WWC3224" s="132"/>
      <c r="WWD3224" s="132"/>
      <c r="WWE3224" s="132"/>
      <c r="WWF3224" s="132"/>
      <c r="WWG3224" s="132"/>
      <c r="WWH3224" s="132"/>
      <c r="WWI3224" s="132"/>
      <c r="WWJ3224" s="132"/>
      <c r="WWK3224" s="132"/>
      <c r="WWL3224" s="132"/>
      <c r="WWM3224" s="132"/>
      <c r="WWN3224" s="132"/>
      <c r="WWO3224" s="132"/>
      <c r="WWP3224" s="132"/>
      <c r="WWQ3224" s="132"/>
      <c r="WWR3224" s="132"/>
      <c r="WWS3224" s="132"/>
      <c r="WWT3224" s="132"/>
      <c r="WWU3224" s="132"/>
      <c r="WWV3224" s="132"/>
      <c r="WWW3224" s="132"/>
      <c r="WWX3224" s="132"/>
      <c r="WWY3224" s="132"/>
      <c r="WWZ3224" s="132"/>
      <c r="WXA3224" s="132"/>
      <c r="WXB3224" s="132"/>
      <c r="WXC3224" s="132"/>
      <c r="WXD3224" s="132"/>
      <c r="WXE3224" s="132"/>
      <c r="WXF3224" s="132"/>
      <c r="WXG3224" s="132"/>
      <c r="WXH3224" s="132"/>
      <c r="WXI3224" s="132"/>
      <c r="WXJ3224" s="132"/>
      <c r="WXK3224" s="132"/>
      <c r="WXL3224" s="132"/>
      <c r="WXM3224" s="132"/>
      <c r="WXN3224" s="132"/>
      <c r="WXO3224" s="132"/>
      <c r="WXP3224" s="132"/>
      <c r="WXQ3224" s="132"/>
      <c r="WXR3224" s="132"/>
      <c r="WXS3224" s="132"/>
      <c r="WXT3224" s="132"/>
      <c r="WXU3224" s="132"/>
      <c r="WXV3224" s="132"/>
      <c r="WXW3224" s="132"/>
      <c r="WXX3224" s="132"/>
      <c r="WXY3224" s="132"/>
      <c r="WXZ3224" s="132"/>
      <c r="WYA3224" s="132"/>
      <c r="WYB3224" s="132"/>
      <c r="WYC3224" s="132"/>
      <c r="WYD3224" s="132"/>
      <c r="WYE3224" s="132"/>
      <c r="WYF3224" s="132"/>
      <c r="WYG3224" s="132"/>
      <c r="WYH3224" s="132"/>
      <c r="WYI3224" s="132"/>
      <c r="WYJ3224" s="132"/>
      <c r="WYK3224" s="132"/>
      <c r="WYL3224" s="132"/>
      <c r="WYM3224" s="132"/>
      <c r="WYN3224" s="132"/>
      <c r="WYO3224" s="132"/>
      <c r="WYP3224" s="132"/>
      <c r="WYQ3224" s="132"/>
      <c r="WYR3224" s="132"/>
      <c r="WYS3224" s="132"/>
      <c r="WYT3224" s="132"/>
      <c r="WYU3224" s="132"/>
      <c r="WYV3224" s="132"/>
      <c r="WYW3224" s="132"/>
      <c r="WYX3224" s="132"/>
      <c r="WYY3224" s="132"/>
      <c r="WYZ3224" s="132"/>
      <c r="WZA3224" s="132"/>
      <c r="WZB3224" s="132"/>
      <c r="WZC3224" s="132"/>
      <c r="WZD3224" s="132"/>
      <c r="WZE3224" s="132"/>
      <c r="WZF3224" s="132"/>
      <c r="WZG3224" s="132"/>
      <c r="WZH3224" s="132"/>
      <c r="WZI3224" s="132"/>
      <c r="WZJ3224" s="132"/>
      <c r="WZK3224" s="132"/>
      <c r="WZL3224" s="132"/>
      <c r="WZM3224" s="132"/>
      <c r="WZN3224" s="132"/>
      <c r="WZO3224" s="132"/>
      <c r="WZP3224" s="132"/>
      <c r="WZQ3224" s="132"/>
      <c r="WZR3224" s="132"/>
      <c r="WZS3224" s="132"/>
      <c r="WZT3224" s="132"/>
      <c r="WZU3224" s="132"/>
      <c r="WZV3224" s="132"/>
      <c r="WZW3224" s="132"/>
      <c r="WZX3224" s="132"/>
      <c r="WZY3224" s="132"/>
      <c r="WZZ3224" s="132"/>
      <c r="XAA3224" s="132"/>
      <c r="XAB3224" s="132"/>
      <c r="XAC3224" s="132"/>
      <c r="XAD3224" s="132"/>
      <c r="XAE3224" s="132"/>
      <c r="XAF3224" s="132"/>
      <c r="XAG3224" s="132"/>
      <c r="XAH3224" s="132"/>
      <c r="XAI3224" s="132"/>
      <c r="XAJ3224" s="132"/>
      <c r="XAK3224" s="132"/>
      <c r="XAL3224" s="132"/>
      <c r="XAM3224" s="132"/>
      <c r="XAN3224" s="132"/>
      <c r="XAO3224" s="132"/>
      <c r="XAP3224" s="132"/>
      <c r="XAQ3224" s="132"/>
      <c r="XAR3224" s="132"/>
      <c r="XAS3224" s="132"/>
      <c r="XAT3224" s="132"/>
      <c r="XAU3224" s="132"/>
      <c r="XAV3224" s="132"/>
      <c r="XAW3224" s="132"/>
      <c r="XAX3224" s="132"/>
      <c r="XAY3224" s="132"/>
      <c r="XAZ3224" s="132"/>
      <c r="XBA3224" s="132"/>
      <c r="XBB3224" s="132"/>
      <c r="XBC3224" s="132"/>
      <c r="XBD3224" s="132"/>
      <c r="XBE3224" s="132"/>
      <c r="XBF3224" s="132"/>
      <c r="XBG3224" s="132"/>
      <c r="XBH3224" s="132"/>
      <c r="XBI3224" s="132"/>
      <c r="XBJ3224" s="132"/>
      <c r="XBK3224" s="132"/>
      <c r="XBL3224" s="132"/>
      <c r="XBM3224" s="132"/>
      <c r="XBN3224" s="132"/>
      <c r="XBO3224" s="132"/>
      <c r="XBP3224" s="132"/>
      <c r="XBQ3224" s="132"/>
      <c r="XBR3224" s="132"/>
      <c r="XBS3224" s="132"/>
      <c r="XBT3224" s="132"/>
      <c r="XBU3224" s="132"/>
      <c r="XBV3224" s="132"/>
      <c r="XBW3224" s="132"/>
      <c r="XBX3224" s="132"/>
      <c r="XBY3224" s="132"/>
      <c r="XBZ3224" s="132"/>
      <c r="XCA3224" s="132"/>
      <c r="XCB3224" s="132"/>
      <c r="XCC3224" s="132"/>
      <c r="XCD3224" s="132"/>
      <c r="XCE3224" s="132"/>
      <c r="XCF3224" s="132"/>
      <c r="XCG3224" s="132"/>
      <c r="XCH3224" s="132"/>
      <c r="XCI3224" s="132"/>
      <c r="XCJ3224" s="132"/>
      <c r="XCK3224" s="132"/>
      <c r="XCL3224" s="132"/>
      <c r="XCM3224" s="132"/>
      <c r="XCN3224" s="132"/>
      <c r="XCO3224" s="132"/>
      <c r="XCP3224" s="132"/>
      <c r="XCQ3224" s="132"/>
      <c r="XCR3224" s="132"/>
      <c r="XCS3224" s="132"/>
      <c r="XCT3224" s="132"/>
      <c r="XCU3224" s="132"/>
      <c r="XCV3224" s="132"/>
      <c r="XCW3224" s="132"/>
      <c r="XCX3224" s="132"/>
      <c r="XCY3224" s="132"/>
      <c r="XCZ3224" s="132"/>
      <c r="XDA3224" s="132"/>
      <c r="XDB3224" s="132"/>
      <c r="XDC3224" s="132"/>
      <c r="XDD3224" s="132"/>
      <c r="XDE3224" s="132"/>
      <c r="XDF3224" s="132"/>
      <c r="XDG3224" s="132"/>
      <c r="XDH3224" s="132"/>
      <c r="XDI3224" s="132"/>
      <c r="XDJ3224" s="132"/>
      <c r="XDK3224" s="132"/>
      <c r="XDL3224" s="132"/>
      <c r="XDM3224" s="132"/>
      <c r="XDN3224" s="132"/>
      <c r="XDO3224" s="132"/>
      <c r="XDP3224" s="132"/>
      <c r="XDQ3224" s="132"/>
      <c r="XDR3224" s="132"/>
      <c r="XDS3224" s="132"/>
      <c r="XDT3224" s="132"/>
      <c r="XDU3224" s="132"/>
      <c r="XDV3224" s="132"/>
      <c r="XDW3224" s="132"/>
      <c r="XDX3224" s="132"/>
      <c r="XDY3224" s="132"/>
      <c r="XDZ3224" s="132"/>
      <c r="XEA3224" s="132"/>
      <c r="XEB3224" s="132"/>
      <c r="XEC3224" s="132"/>
      <c r="XED3224" s="132"/>
      <c r="XEE3224" s="132"/>
      <c r="XEF3224" s="132"/>
      <c r="XEG3224" s="132"/>
      <c r="XEH3224" s="132"/>
      <c r="XEI3224" s="132"/>
      <c r="XEJ3224" s="132"/>
      <c r="XEK3224" s="132"/>
      <c r="XEL3224" s="132"/>
      <c r="XEM3224" s="132"/>
      <c r="XEN3224" s="132"/>
      <c r="XEO3224" s="132"/>
      <c r="XEP3224" s="132"/>
      <c r="XEQ3224" s="132"/>
      <c r="XER3224" s="132"/>
      <c r="XES3224" s="132"/>
      <c r="XET3224" s="132"/>
      <c r="XEU3224" s="132"/>
      <c r="XEV3224" s="132"/>
      <c r="XEW3224" s="132"/>
      <c r="XEX3224" s="132"/>
      <c r="XEY3224" s="132"/>
      <c r="XEZ3224" s="132"/>
      <c r="XFA3224" s="132"/>
      <c r="XFB3224" s="132"/>
      <c r="XFC3224" s="132"/>
      <c r="XFD3224" s="132"/>
    </row>
    <row r="3225" s="14" customFormat="1" ht="40.5" spans="1:16384">
      <c r="A3225" s="132">
        <v>3222</v>
      </c>
      <c r="B3225" s="132" t="s">
        <v>2070</v>
      </c>
      <c r="C3225" s="132" t="s">
        <v>3375</v>
      </c>
      <c r="D3225" s="132" t="s">
        <v>4885</v>
      </c>
      <c r="E3225" s="132" t="s">
        <v>4886</v>
      </c>
      <c r="F3225" s="132">
        <v>1.1667</v>
      </c>
      <c r="G3225" s="132"/>
      <c r="H3225" s="132"/>
      <c r="I3225" s="132"/>
      <c r="J3225" s="132"/>
      <c r="K3225" s="132"/>
      <c r="L3225" s="132">
        <v>1.0183</v>
      </c>
      <c r="M3225" s="132"/>
      <c r="N3225" s="132"/>
      <c r="O3225" s="132"/>
      <c r="P3225" s="132"/>
      <c r="Q3225" s="132"/>
      <c r="R3225" s="132"/>
      <c r="S3225" s="132"/>
      <c r="T3225" s="132"/>
      <c r="U3225" s="132"/>
      <c r="V3225" s="132"/>
      <c r="W3225" s="132"/>
      <c r="X3225" s="132"/>
      <c r="Y3225" s="132"/>
      <c r="Z3225" s="132"/>
      <c r="AA3225" s="132">
        <v>1.1111</v>
      </c>
      <c r="AB3225" s="132"/>
      <c r="AC3225" s="132"/>
      <c r="AD3225" s="132"/>
      <c r="AE3225" s="132"/>
      <c r="AF3225" s="132">
        <v>1.1666</v>
      </c>
      <c r="AG3225" s="132"/>
      <c r="AH3225" s="132"/>
      <c r="AI3225" s="132"/>
      <c r="AJ3225" s="132">
        <v>1.1</v>
      </c>
      <c r="AK3225" s="132">
        <v>1.099</v>
      </c>
      <c r="AL3225" s="132"/>
      <c r="AM3225" s="132"/>
      <c r="AN3225" s="132"/>
      <c r="AO3225" s="132"/>
      <c r="AP3225" s="132"/>
      <c r="AQ3225" s="132"/>
      <c r="AR3225" s="132"/>
      <c r="AS3225" s="132"/>
      <c r="AT3225" s="132"/>
      <c r="AU3225" s="132"/>
      <c r="AV3225" s="132"/>
      <c r="AW3225" s="132"/>
      <c r="AX3225" s="132"/>
      <c r="AY3225" s="132"/>
      <c r="AZ3225" s="132"/>
      <c r="BA3225" s="132"/>
      <c r="BB3225" s="132"/>
      <c r="BC3225" s="132"/>
      <c r="BD3225" s="132"/>
      <c r="BE3225" s="132"/>
      <c r="BF3225" s="132"/>
      <c r="BG3225" s="132"/>
      <c r="BH3225" s="132"/>
      <c r="BI3225" s="132"/>
      <c r="BJ3225" s="132"/>
      <c r="BK3225" s="132"/>
      <c r="BL3225" s="132"/>
      <c r="BM3225" s="132"/>
      <c r="BN3225" s="132"/>
      <c r="BO3225" s="132"/>
      <c r="BP3225" s="132"/>
      <c r="BQ3225" s="132"/>
      <c r="BR3225" s="132"/>
      <c r="BS3225" s="132"/>
      <c r="BT3225" s="132"/>
      <c r="BU3225" s="132"/>
      <c r="BV3225" s="132"/>
      <c r="BW3225" s="132"/>
      <c r="BX3225" s="132"/>
      <c r="BY3225" s="132"/>
      <c r="BZ3225" s="132"/>
      <c r="CA3225" s="132"/>
      <c r="CB3225" s="132"/>
      <c r="CC3225" s="132"/>
      <c r="CD3225" s="132"/>
      <c r="CE3225" s="132"/>
      <c r="CF3225" s="132"/>
      <c r="CG3225" s="132"/>
      <c r="CH3225" s="132"/>
      <c r="CI3225" s="132"/>
      <c r="CJ3225" s="132"/>
      <c r="CK3225" s="132"/>
      <c r="CL3225" s="132"/>
      <c r="CM3225" s="132"/>
      <c r="CN3225" s="132"/>
      <c r="CO3225" s="132"/>
      <c r="CP3225" s="132"/>
      <c r="CQ3225" s="132"/>
      <c r="CR3225" s="132"/>
      <c r="CS3225" s="132"/>
      <c r="CT3225" s="132"/>
      <c r="CU3225" s="132"/>
      <c r="CV3225" s="132"/>
      <c r="CW3225" s="132"/>
      <c r="CX3225" s="132"/>
      <c r="CY3225" s="132"/>
      <c r="CZ3225" s="132"/>
      <c r="DA3225" s="132"/>
      <c r="DB3225" s="132"/>
      <c r="DC3225" s="132"/>
      <c r="DD3225" s="132"/>
      <c r="DE3225" s="132"/>
      <c r="DF3225" s="132"/>
      <c r="DG3225" s="132"/>
      <c r="DH3225" s="132"/>
      <c r="DI3225" s="132"/>
      <c r="DJ3225" s="132"/>
      <c r="DK3225" s="132"/>
      <c r="DL3225" s="132"/>
      <c r="DM3225" s="132"/>
      <c r="DN3225" s="132"/>
      <c r="DO3225" s="132"/>
      <c r="DP3225" s="132"/>
      <c r="DQ3225" s="132"/>
      <c r="DR3225" s="132"/>
      <c r="DS3225" s="132"/>
      <c r="DT3225" s="132"/>
      <c r="DU3225" s="132"/>
      <c r="DV3225" s="132"/>
      <c r="DW3225" s="132"/>
      <c r="DX3225" s="132"/>
      <c r="DY3225" s="132"/>
      <c r="DZ3225" s="132"/>
      <c r="EA3225" s="132"/>
      <c r="EB3225" s="132"/>
      <c r="EC3225" s="132"/>
      <c r="ED3225" s="132"/>
      <c r="EE3225" s="132"/>
      <c r="EF3225" s="132"/>
      <c r="EG3225" s="132"/>
      <c r="EH3225" s="132"/>
      <c r="EI3225" s="132"/>
      <c r="EJ3225" s="132"/>
      <c r="EK3225" s="132"/>
      <c r="EL3225" s="132"/>
      <c r="EM3225" s="132"/>
      <c r="EN3225" s="132"/>
      <c r="EO3225" s="132"/>
      <c r="EP3225" s="132"/>
      <c r="EQ3225" s="132"/>
      <c r="ER3225" s="132"/>
      <c r="ES3225" s="132"/>
      <c r="ET3225" s="132"/>
      <c r="EU3225" s="132"/>
      <c r="EV3225" s="132"/>
      <c r="EW3225" s="132"/>
      <c r="EX3225" s="132"/>
      <c r="EY3225" s="132"/>
      <c r="EZ3225" s="132"/>
      <c r="FA3225" s="132"/>
      <c r="FB3225" s="132"/>
      <c r="FC3225" s="132"/>
      <c r="FD3225" s="132"/>
      <c r="FE3225" s="132"/>
      <c r="FF3225" s="132"/>
      <c r="FG3225" s="132"/>
      <c r="FH3225" s="132"/>
      <c r="FI3225" s="132"/>
      <c r="FJ3225" s="132"/>
      <c r="FK3225" s="132"/>
      <c r="FL3225" s="132"/>
      <c r="FM3225" s="132"/>
      <c r="FN3225" s="132"/>
      <c r="FO3225" s="132"/>
      <c r="FP3225" s="132"/>
      <c r="FQ3225" s="132"/>
      <c r="FR3225" s="132"/>
      <c r="FS3225" s="132"/>
      <c r="FT3225" s="132"/>
      <c r="FU3225" s="132"/>
      <c r="FV3225" s="132"/>
      <c r="FW3225" s="132"/>
      <c r="FX3225" s="132"/>
      <c r="FY3225" s="132"/>
      <c r="FZ3225" s="132"/>
      <c r="GA3225" s="132"/>
      <c r="GB3225" s="132"/>
      <c r="GC3225" s="132"/>
      <c r="GD3225" s="132"/>
      <c r="GE3225" s="132"/>
      <c r="GF3225" s="132"/>
      <c r="GG3225" s="132"/>
      <c r="GH3225" s="132"/>
      <c r="GI3225" s="132"/>
      <c r="GJ3225" s="132"/>
      <c r="GK3225" s="132"/>
      <c r="GL3225" s="132"/>
      <c r="GM3225" s="132"/>
      <c r="GN3225" s="132"/>
      <c r="GO3225" s="132"/>
      <c r="GP3225" s="132"/>
      <c r="GQ3225" s="132"/>
      <c r="GR3225" s="132"/>
      <c r="GS3225" s="132"/>
      <c r="GT3225" s="132"/>
      <c r="GU3225" s="132"/>
      <c r="GV3225" s="132"/>
      <c r="GW3225" s="132"/>
      <c r="GX3225" s="132"/>
      <c r="GY3225" s="132"/>
      <c r="GZ3225" s="132"/>
      <c r="HA3225" s="132"/>
      <c r="HB3225" s="132"/>
      <c r="HC3225" s="132"/>
      <c r="HD3225" s="132"/>
      <c r="HE3225" s="132"/>
      <c r="HF3225" s="132"/>
      <c r="HG3225" s="132"/>
      <c r="HH3225" s="132"/>
      <c r="HI3225" s="132"/>
      <c r="HJ3225" s="132"/>
      <c r="HK3225" s="132"/>
      <c r="HL3225" s="132"/>
      <c r="HM3225" s="132"/>
      <c r="HN3225" s="132"/>
      <c r="HO3225" s="132"/>
      <c r="HP3225" s="132"/>
      <c r="HQ3225" s="132"/>
      <c r="HR3225" s="132"/>
      <c r="HS3225" s="132"/>
      <c r="HT3225" s="132"/>
      <c r="HU3225" s="132"/>
      <c r="HV3225" s="132"/>
      <c r="HW3225" s="132"/>
      <c r="HX3225" s="132"/>
      <c r="HY3225" s="132"/>
      <c r="HZ3225" s="132"/>
      <c r="IA3225" s="132"/>
      <c r="IB3225" s="132"/>
      <c r="IC3225" s="132"/>
      <c r="ID3225" s="132"/>
      <c r="IE3225" s="132"/>
      <c r="IF3225" s="132"/>
      <c r="IG3225" s="132"/>
      <c r="IH3225" s="132"/>
      <c r="II3225" s="132"/>
      <c r="IJ3225" s="132"/>
      <c r="IK3225" s="132"/>
      <c r="IL3225" s="132"/>
      <c r="IM3225" s="132"/>
      <c r="IN3225" s="132"/>
      <c r="IO3225" s="132"/>
      <c r="IP3225" s="132"/>
      <c r="IQ3225" s="132"/>
      <c r="IR3225" s="132"/>
      <c r="IS3225" s="132"/>
      <c r="IT3225" s="132"/>
      <c r="IU3225" s="132"/>
      <c r="IV3225" s="132"/>
      <c r="IW3225" s="132"/>
      <c r="IX3225" s="132"/>
      <c r="IY3225" s="132"/>
      <c r="IZ3225" s="132"/>
      <c r="JA3225" s="132"/>
      <c r="JB3225" s="132"/>
      <c r="JC3225" s="132"/>
      <c r="JD3225" s="132"/>
      <c r="JE3225" s="132"/>
      <c r="JF3225" s="132"/>
      <c r="JG3225" s="132"/>
      <c r="JH3225" s="132"/>
      <c r="JI3225" s="132"/>
      <c r="JJ3225" s="132"/>
      <c r="JK3225" s="132"/>
      <c r="JL3225" s="132"/>
      <c r="JM3225" s="132"/>
      <c r="JN3225" s="132"/>
      <c r="JO3225" s="132"/>
      <c r="JP3225" s="132"/>
      <c r="JQ3225" s="132"/>
      <c r="JR3225" s="132"/>
      <c r="JS3225" s="132"/>
      <c r="JT3225" s="132"/>
      <c r="JU3225" s="132"/>
      <c r="JV3225" s="132"/>
      <c r="JW3225" s="132"/>
      <c r="JX3225" s="132"/>
      <c r="JY3225" s="132"/>
      <c r="JZ3225" s="132"/>
      <c r="KA3225" s="132"/>
      <c r="KB3225" s="132"/>
      <c r="KC3225" s="132"/>
      <c r="KD3225" s="132"/>
      <c r="KE3225" s="132"/>
      <c r="KF3225" s="132"/>
      <c r="KG3225" s="132"/>
      <c r="KH3225" s="132"/>
      <c r="KI3225" s="132"/>
      <c r="KJ3225" s="132"/>
      <c r="KK3225" s="132"/>
      <c r="KL3225" s="132"/>
      <c r="KM3225" s="132"/>
      <c r="KN3225" s="132"/>
      <c r="KO3225" s="132"/>
      <c r="KP3225" s="132"/>
      <c r="KQ3225" s="132"/>
      <c r="KR3225" s="132"/>
      <c r="KS3225" s="132"/>
      <c r="KT3225" s="132"/>
      <c r="KU3225" s="132"/>
      <c r="KV3225" s="132"/>
      <c r="KW3225" s="132"/>
      <c r="KX3225" s="132"/>
      <c r="KY3225" s="132"/>
      <c r="KZ3225" s="132"/>
      <c r="LA3225" s="132"/>
      <c r="LB3225" s="132"/>
      <c r="LC3225" s="132"/>
      <c r="LD3225" s="132"/>
      <c r="LE3225" s="132"/>
      <c r="LF3225" s="132"/>
      <c r="LG3225" s="132"/>
      <c r="LH3225" s="132"/>
      <c r="LI3225" s="132"/>
      <c r="LJ3225" s="132"/>
      <c r="LK3225" s="132"/>
      <c r="LL3225" s="132"/>
      <c r="LM3225" s="132"/>
      <c r="LN3225" s="132"/>
      <c r="LO3225" s="132"/>
      <c r="LP3225" s="132"/>
      <c r="LQ3225" s="132"/>
      <c r="LR3225" s="132"/>
      <c r="LS3225" s="132"/>
      <c r="LT3225" s="132"/>
      <c r="LU3225" s="132"/>
      <c r="LV3225" s="132"/>
      <c r="LW3225" s="132"/>
      <c r="LX3225" s="132"/>
      <c r="LY3225" s="132"/>
      <c r="LZ3225" s="132"/>
      <c r="MA3225" s="132"/>
      <c r="MB3225" s="132"/>
      <c r="MC3225" s="132"/>
      <c r="MD3225" s="132"/>
      <c r="ME3225" s="132"/>
      <c r="MF3225" s="132"/>
      <c r="MG3225" s="132"/>
      <c r="MH3225" s="132"/>
      <c r="MI3225" s="132"/>
      <c r="MJ3225" s="132"/>
      <c r="MK3225" s="132"/>
      <c r="ML3225" s="132"/>
      <c r="MM3225" s="132"/>
      <c r="MN3225" s="132"/>
      <c r="MO3225" s="132"/>
      <c r="MP3225" s="132"/>
      <c r="MQ3225" s="132"/>
      <c r="MR3225" s="132"/>
      <c r="MS3225" s="132"/>
      <c r="MT3225" s="132"/>
      <c r="MU3225" s="132"/>
      <c r="MV3225" s="132"/>
      <c r="MW3225" s="132"/>
      <c r="MX3225" s="132"/>
      <c r="MY3225" s="132"/>
      <c r="MZ3225" s="132"/>
      <c r="NA3225" s="132"/>
      <c r="NB3225" s="132"/>
      <c r="NC3225" s="132"/>
      <c r="ND3225" s="132"/>
      <c r="NE3225" s="132"/>
      <c r="NF3225" s="132"/>
      <c r="NG3225" s="132"/>
      <c r="NH3225" s="132"/>
      <c r="NI3225" s="132"/>
      <c r="NJ3225" s="132"/>
      <c r="NK3225" s="132"/>
      <c r="NL3225" s="132"/>
      <c r="NM3225" s="132"/>
      <c r="NN3225" s="132"/>
      <c r="NO3225" s="132"/>
      <c r="NP3225" s="132"/>
      <c r="NQ3225" s="132"/>
      <c r="NR3225" s="132"/>
      <c r="NS3225" s="132"/>
      <c r="NT3225" s="132"/>
      <c r="NU3225" s="132"/>
      <c r="NV3225" s="132"/>
      <c r="NW3225" s="132"/>
      <c r="NX3225" s="132"/>
      <c r="NY3225" s="132"/>
      <c r="NZ3225" s="132"/>
      <c r="OA3225" s="132"/>
      <c r="OB3225" s="132"/>
      <c r="OC3225" s="132"/>
      <c r="OD3225" s="132"/>
      <c r="OE3225" s="132"/>
      <c r="OF3225" s="132"/>
      <c r="OG3225" s="132"/>
      <c r="OH3225" s="132"/>
      <c r="OI3225" s="132"/>
      <c r="OJ3225" s="132"/>
      <c r="OK3225" s="132"/>
      <c r="OL3225" s="132"/>
      <c r="OM3225" s="132"/>
      <c r="ON3225" s="132"/>
      <c r="OO3225" s="132"/>
      <c r="OP3225" s="132"/>
      <c r="OQ3225" s="132"/>
      <c r="OR3225" s="132"/>
      <c r="OS3225" s="132"/>
      <c r="OT3225" s="132"/>
      <c r="OU3225" s="132"/>
      <c r="OV3225" s="132"/>
      <c r="OW3225" s="132"/>
      <c r="OX3225" s="132"/>
      <c r="OY3225" s="132"/>
      <c r="OZ3225" s="132"/>
      <c r="PA3225" s="132"/>
      <c r="PB3225" s="132"/>
      <c r="PC3225" s="132"/>
      <c r="PD3225" s="132"/>
      <c r="PE3225" s="132"/>
      <c r="PF3225" s="132"/>
      <c r="PG3225" s="132"/>
      <c r="PH3225" s="132"/>
      <c r="PI3225" s="132"/>
      <c r="PJ3225" s="132"/>
      <c r="PK3225" s="132"/>
      <c r="PL3225" s="132"/>
      <c r="PM3225" s="132"/>
      <c r="PN3225" s="132"/>
      <c r="PO3225" s="132"/>
      <c r="PP3225" s="132"/>
      <c r="PQ3225" s="132"/>
      <c r="PR3225" s="132"/>
      <c r="PS3225" s="132"/>
      <c r="PT3225" s="132"/>
      <c r="PU3225" s="132"/>
      <c r="PV3225" s="132"/>
      <c r="PW3225" s="132"/>
      <c r="PX3225" s="132"/>
      <c r="PY3225" s="132"/>
      <c r="PZ3225" s="132"/>
      <c r="QA3225" s="132"/>
      <c r="QB3225" s="132"/>
      <c r="QC3225" s="132"/>
      <c r="QD3225" s="132"/>
      <c r="QE3225" s="132"/>
      <c r="QF3225" s="132"/>
      <c r="QG3225" s="132"/>
      <c r="QH3225" s="132"/>
      <c r="QI3225" s="132"/>
      <c r="QJ3225" s="132"/>
      <c r="QK3225" s="132"/>
      <c r="QL3225" s="132"/>
      <c r="QM3225" s="132"/>
      <c r="QN3225" s="132"/>
      <c r="QO3225" s="132"/>
      <c r="QP3225" s="132"/>
      <c r="QQ3225" s="132"/>
      <c r="QR3225" s="132"/>
      <c r="QS3225" s="132"/>
      <c r="QT3225" s="132"/>
      <c r="QU3225" s="132"/>
      <c r="QV3225" s="132"/>
      <c r="QW3225" s="132"/>
      <c r="QX3225" s="132"/>
      <c r="QY3225" s="132"/>
      <c r="QZ3225" s="132"/>
      <c r="RA3225" s="132"/>
      <c r="RB3225" s="132"/>
      <c r="RC3225" s="132"/>
      <c r="RD3225" s="132"/>
      <c r="RE3225" s="132"/>
      <c r="RF3225" s="132"/>
      <c r="RG3225" s="132"/>
      <c r="RH3225" s="132"/>
      <c r="RI3225" s="132"/>
      <c r="RJ3225" s="132"/>
      <c r="RK3225" s="132"/>
      <c r="RL3225" s="132"/>
      <c r="RM3225" s="132"/>
      <c r="RN3225" s="132"/>
      <c r="RO3225" s="132"/>
      <c r="RP3225" s="132"/>
      <c r="RQ3225" s="132"/>
      <c r="RR3225" s="132"/>
      <c r="RS3225" s="132"/>
      <c r="RT3225" s="132"/>
      <c r="RU3225" s="132"/>
      <c r="RV3225" s="132"/>
      <c r="RW3225" s="132"/>
      <c r="RX3225" s="132"/>
      <c r="RY3225" s="132"/>
      <c r="RZ3225" s="132"/>
      <c r="SA3225" s="132"/>
      <c r="SB3225" s="132"/>
      <c r="SC3225" s="132"/>
      <c r="SD3225" s="132"/>
      <c r="SE3225" s="132"/>
      <c r="SF3225" s="132"/>
      <c r="SG3225" s="132"/>
      <c r="SH3225" s="132"/>
      <c r="SI3225" s="132"/>
      <c r="SJ3225" s="132"/>
      <c r="SK3225" s="132"/>
      <c r="SL3225" s="132"/>
      <c r="SM3225" s="132"/>
      <c r="SN3225" s="132"/>
      <c r="SO3225" s="132"/>
      <c r="SP3225" s="132"/>
      <c r="SQ3225" s="132"/>
      <c r="SR3225" s="132"/>
      <c r="SS3225" s="132"/>
      <c r="ST3225" s="132"/>
      <c r="SU3225" s="132"/>
      <c r="SV3225" s="132"/>
      <c r="SW3225" s="132"/>
      <c r="SX3225" s="132"/>
      <c r="SY3225" s="132"/>
      <c r="SZ3225" s="132"/>
      <c r="TA3225" s="132"/>
      <c r="TB3225" s="132"/>
      <c r="TC3225" s="132"/>
      <c r="TD3225" s="132"/>
      <c r="TE3225" s="132"/>
      <c r="TF3225" s="132"/>
      <c r="TG3225" s="132"/>
      <c r="TH3225" s="132"/>
      <c r="TI3225" s="132"/>
      <c r="TJ3225" s="132"/>
      <c r="TK3225" s="132"/>
      <c r="TL3225" s="132"/>
      <c r="TM3225" s="132"/>
      <c r="TN3225" s="132"/>
      <c r="TO3225" s="132"/>
      <c r="TP3225" s="132"/>
      <c r="TQ3225" s="132"/>
      <c r="TR3225" s="132"/>
      <c r="TS3225" s="132"/>
      <c r="TT3225" s="132"/>
      <c r="TU3225" s="132"/>
      <c r="TV3225" s="132"/>
      <c r="TW3225" s="132"/>
      <c r="TX3225" s="132"/>
      <c r="TY3225" s="132"/>
      <c r="TZ3225" s="132"/>
      <c r="UA3225" s="132"/>
      <c r="UB3225" s="132"/>
      <c r="UC3225" s="132"/>
      <c r="UD3225" s="132"/>
      <c r="UE3225" s="132"/>
      <c r="UF3225" s="132"/>
      <c r="UG3225" s="132"/>
      <c r="UH3225" s="132"/>
      <c r="UI3225" s="132"/>
      <c r="UJ3225" s="132"/>
      <c r="UK3225" s="132"/>
      <c r="UL3225" s="132"/>
      <c r="UM3225" s="132"/>
      <c r="UN3225" s="132"/>
      <c r="UO3225" s="132"/>
      <c r="UP3225" s="132"/>
      <c r="UQ3225" s="132"/>
      <c r="UR3225" s="132"/>
      <c r="US3225" s="132"/>
      <c r="UT3225" s="132"/>
      <c r="UU3225" s="132"/>
      <c r="UV3225" s="132"/>
      <c r="UW3225" s="132"/>
      <c r="UX3225" s="132"/>
      <c r="UY3225" s="132"/>
      <c r="UZ3225" s="132"/>
      <c r="VA3225" s="132"/>
      <c r="VB3225" s="132"/>
      <c r="VC3225" s="132"/>
      <c r="VD3225" s="132"/>
      <c r="VE3225" s="132"/>
      <c r="VF3225" s="132"/>
      <c r="VG3225" s="132"/>
      <c r="VH3225" s="132"/>
      <c r="VI3225" s="132"/>
      <c r="VJ3225" s="132"/>
      <c r="VK3225" s="132"/>
      <c r="VL3225" s="132"/>
      <c r="VM3225" s="132"/>
      <c r="VN3225" s="132"/>
      <c r="VO3225" s="132"/>
      <c r="VP3225" s="132"/>
      <c r="VQ3225" s="132"/>
      <c r="VR3225" s="132"/>
      <c r="VS3225" s="132"/>
      <c r="VT3225" s="132"/>
      <c r="VU3225" s="132"/>
      <c r="VV3225" s="132"/>
      <c r="VW3225" s="132"/>
      <c r="VX3225" s="132"/>
      <c r="VY3225" s="132"/>
      <c r="VZ3225" s="132"/>
      <c r="WA3225" s="132"/>
      <c r="WB3225" s="132"/>
      <c r="WC3225" s="132"/>
      <c r="WD3225" s="132"/>
      <c r="WE3225" s="132"/>
      <c r="WF3225" s="132"/>
      <c r="WG3225" s="132"/>
      <c r="WH3225" s="132"/>
      <c r="WI3225" s="132"/>
      <c r="WJ3225" s="132"/>
      <c r="WK3225" s="132"/>
      <c r="WL3225" s="132"/>
      <c r="WM3225" s="132"/>
      <c r="WN3225" s="132"/>
      <c r="WO3225" s="132"/>
      <c r="WP3225" s="132"/>
      <c r="WQ3225" s="132"/>
      <c r="WR3225" s="132"/>
      <c r="WS3225" s="132"/>
      <c r="WT3225" s="132"/>
      <c r="WU3225" s="132"/>
      <c r="WV3225" s="132"/>
      <c r="WW3225" s="132"/>
      <c r="WX3225" s="132"/>
      <c r="WY3225" s="132"/>
      <c r="WZ3225" s="132"/>
      <c r="XA3225" s="132"/>
      <c r="XB3225" s="132"/>
      <c r="XC3225" s="132"/>
      <c r="XD3225" s="132"/>
      <c r="XE3225" s="132"/>
      <c r="XF3225" s="132"/>
      <c r="XG3225" s="132"/>
      <c r="XH3225" s="132"/>
      <c r="XI3225" s="132"/>
      <c r="XJ3225" s="132"/>
      <c r="XK3225" s="132"/>
      <c r="XL3225" s="132"/>
      <c r="XM3225" s="132"/>
      <c r="XN3225" s="132"/>
      <c r="XO3225" s="132"/>
      <c r="XP3225" s="132"/>
      <c r="XQ3225" s="132"/>
      <c r="XR3225" s="132"/>
      <c r="XS3225" s="132"/>
      <c r="XT3225" s="132"/>
      <c r="XU3225" s="132"/>
      <c r="XV3225" s="132"/>
      <c r="XW3225" s="132"/>
      <c r="XX3225" s="132"/>
      <c r="XY3225" s="132"/>
      <c r="XZ3225" s="132"/>
      <c r="YA3225" s="132"/>
      <c r="YB3225" s="132"/>
      <c r="YC3225" s="132"/>
      <c r="YD3225" s="132"/>
      <c r="YE3225" s="132"/>
      <c r="YF3225" s="132"/>
      <c r="YG3225" s="132"/>
      <c r="YH3225" s="132"/>
      <c r="YI3225" s="132"/>
      <c r="YJ3225" s="132"/>
      <c r="YK3225" s="132"/>
      <c r="YL3225" s="132"/>
      <c r="YM3225" s="132"/>
      <c r="YN3225" s="132"/>
      <c r="YO3225" s="132"/>
      <c r="YP3225" s="132"/>
      <c r="YQ3225" s="132"/>
      <c r="YR3225" s="132"/>
      <c r="YS3225" s="132"/>
      <c r="YT3225" s="132"/>
      <c r="YU3225" s="132"/>
      <c r="YV3225" s="132"/>
      <c r="YW3225" s="132"/>
      <c r="YX3225" s="132"/>
      <c r="YY3225" s="132"/>
      <c r="YZ3225" s="132"/>
      <c r="ZA3225" s="132"/>
      <c r="ZB3225" s="132"/>
      <c r="ZC3225" s="132"/>
      <c r="ZD3225" s="132"/>
      <c r="ZE3225" s="132"/>
      <c r="ZF3225" s="132"/>
      <c r="ZG3225" s="132"/>
      <c r="ZH3225" s="132"/>
      <c r="ZI3225" s="132"/>
      <c r="ZJ3225" s="132"/>
      <c r="ZK3225" s="132"/>
      <c r="ZL3225" s="132"/>
      <c r="ZM3225" s="132"/>
      <c r="ZN3225" s="132"/>
      <c r="ZO3225" s="132"/>
      <c r="ZP3225" s="132"/>
      <c r="ZQ3225" s="132"/>
      <c r="ZR3225" s="132"/>
      <c r="ZS3225" s="132"/>
      <c r="ZT3225" s="132"/>
      <c r="ZU3225" s="132"/>
      <c r="ZV3225" s="132"/>
      <c r="ZW3225" s="132"/>
      <c r="ZX3225" s="132"/>
      <c r="ZY3225" s="132"/>
      <c r="ZZ3225" s="132"/>
      <c r="AAA3225" s="132"/>
      <c r="AAB3225" s="132"/>
      <c r="AAC3225" s="132"/>
      <c r="AAD3225" s="132"/>
      <c r="AAE3225" s="132"/>
      <c r="AAF3225" s="132"/>
      <c r="AAG3225" s="132"/>
      <c r="AAH3225" s="132"/>
      <c r="AAI3225" s="132"/>
      <c r="AAJ3225" s="132"/>
      <c r="AAK3225" s="132"/>
      <c r="AAL3225" s="132"/>
      <c r="AAM3225" s="132"/>
      <c r="AAN3225" s="132"/>
      <c r="AAO3225" s="132"/>
      <c r="AAP3225" s="132"/>
      <c r="AAQ3225" s="132"/>
      <c r="AAR3225" s="132"/>
      <c r="AAS3225" s="132"/>
      <c r="AAT3225" s="132"/>
      <c r="AAU3225" s="132"/>
      <c r="AAV3225" s="132"/>
      <c r="AAW3225" s="132"/>
      <c r="AAX3225" s="132"/>
      <c r="AAY3225" s="132"/>
      <c r="AAZ3225" s="132"/>
      <c r="ABA3225" s="132"/>
      <c r="ABB3225" s="132"/>
      <c r="ABC3225" s="132"/>
      <c r="ABD3225" s="132"/>
      <c r="ABE3225" s="132"/>
      <c r="ABF3225" s="132"/>
      <c r="ABG3225" s="132"/>
      <c r="ABH3225" s="132"/>
      <c r="ABI3225" s="132"/>
      <c r="ABJ3225" s="132"/>
      <c r="ABK3225" s="132"/>
      <c r="ABL3225" s="132"/>
      <c r="ABM3225" s="132"/>
      <c r="ABN3225" s="132"/>
      <c r="ABO3225" s="132"/>
      <c r="ABP3225" s="132"/>
      <c r="ABQ3225" s="132"/>
      <c r="ABR3225" s="132"/>
      <c r="ABS3225" s="132"/>
      <c r="ABT3225" s="132"/>
      <c r="ABU3225" s="132"/>
      <c r="ABV3225" s="132"/>
      <c r="ABW3225" s="132"/>
      <c r="ABX3225" s="132"/>
      <c r="ABY3225" s="132"/>
      <c r="ABZ3225" s="132"/>
      <c r="ACA3225" s="132"/>
      <c r="ACB3225" s="132"/>
      <c r="ACC3225" s="132"/>
      <c r="ACD3225" s="132"/>
      <c r="ACE3225" s="132"/>
      <c r="ACF3225" s="132"/>
      <c r="ACG3225" s="132"/>
      <c r="ACH3225" s="132"/>
      <c r="ACI3225" s="132"/>
      <c r="ACJ3225" s="132"/>
      <c r="ACK3225" s="132"/>
      <c r="ACL3225" s="132"/>
      <c r="ACM3225" s="132"/>
      <c r="ACN3225" s="132"/>
      <c r="ACO3225" s="132"/>
      <c r="ACP3225" s="132"/>
      <c r="ACQ3225" s="132"/>
      <c r="ACR3225" s="132"/>
      <c r="ACS3225" s="132"/>
      <c r="ACT3225" s="132"/>
      <c r="ACU3225" s="132"/>
      <c r="ACV3225" s="132"/>
      <c r="ACW3225" s="132"/>
      <c r="ACX3225" s="132"/>
      <c r="ACY3225" s="132"/>
      <c r="ACZ3225" s="132"/>
      <c r="ADA3225" s="132"/>
      <c r="ADB3225" s="132"/>
      <c r="ADC3225" s="132"/>
      <c r="ADD3225" s="132"/>
      <c r="ADE3225" s="132"/>
      <c r="ADF3225" s="132"/>
      <c r="ADG3225" s="132"/>
      <c r="ADH3225" s="132"/>
      <c r="ADI3225" s="132"/>
      <c r="ADJ3225" s="132"/>
      <c r="ADK3225" s="132"/>
      <c r="ADL3225" s="132"/>
      <c r="ADM3225" s="132"/>
      <c r="ADN3225" s="132"/>
      <c r="ADO3225" s="132"/>
      <c r="ADP3225" s="132"/>
      <c r="ADQ3225" s="132"/>
      <c r="ADR3225" s="132"/>
      <c r="ADS3225" s="132"/>
      <c r="ADT3225" s="132"/>
      <c r="ADU3225" s="132"/>
      <c r="ADV3225" s="132"/>
      <c r="ADW3225" s="132"/>
      <c r="ADX3225" s="132"/>
      <c r="ADY3225" s="132"/>
      <c r="ADZ3225" s="132"/>
      <c r="AEA3225" s="132"/>
      <c r="AEB3225" s="132"/>
      <c r="AEC3225" s="132"/>
      <c r="AED3225" s="132"/>
      <c r="AEE3225" s="132"/>
      <c r="AEF3225" s="132"/>
      <c r="AEG3225" s="132"/>
      <c r="AEH3225" s="132"/>
      <c r="AEI3225" s="132"/>
      <c r="AEJ3225" s="132"/>
      <c r="AEK3225" s="132"/>
      <c r="AEL3225" s="132"/>
      <c r="AEM3225" s="132"/>
      <c r="AEN3225" s="132"/>
      <c r="AEO3225" s="132"/>
      <c r="AEP3225" s="132"/>
      <c r="AEQ3225" s="132"/>
      <c r="AER3225" s="132"/>
      <c r="AES3225" s="132"/>
      <c r="AET3225" s="132"/>
      <c r="AEU3225" s="132"/>
      <c r="AEV3225" s="132"/>
      <c r="AEW3225" s="132"/>
      <c r="AEX3225" s="132"/>
      <c r="AEY3225" s="132"/>
      <c r="AEZ3225" s="132"/>
      <c r="AFA3225" s="132"/>
      <c r="AFB3225" s="132"/>
      <c r="AFC3225" s="132"/>
      <c r="AFD3225" s="132"/>
      <c r="AFE3225" s="132"/>
      <c r="AFF3225" s="132"/>
      <c r="AFG3225" s="132"/>
      <c r="AFH3225" s="132"/>
      <c r="AFI3225" s="132"/>
      <c r="AFJ3225" s="132"/>
      <c r="AFK3225" s="132"/>
      <c r="AFL3225" s="132"/>
      <c r="AFM3225" s="132"/>
      <c r="AFN3225" s="132"/>
      <c r="AFO3225" s="132"/>
      <c r="AFP3225" s="132"/>
      <c r="AFQ3225" s="132"/>
      <c r="AFR3225" s="132"/>
      <c r="AFS3225" s="132"/>
      <c r="AFT3225" s="132"/>
      <c r="AFU3225" s="132"/>
      <c r="AFV3225" s="132"/>
      <c r="AFW3225" s="132"/>
      <c r="AFX3225" s="132"/>
      <c r="AFY3225" s="132"/>
      <c r="AFZ3225" s="132"/>
      <c r="AGA3225" s="132"/>
      <c r="AGB3225" s="132"/>
      <c r="AGC3225" s="132"/>
      <c r="AGD3225" s="132"/>
      <c r="AGE3225" s="132"/>
      <c r="AGF3225" s="132"/>
      <c r="AGG3225" s="132"/>
      <c r="AGH3225" s="132"/>
      <c r="AGI3225" s="132"/>
      <c r="AGJ3225" s="132"/>
      <c r="AGK3225" s="132"/>
      <c r="AGL3225" s="132"/>
      <c r="AGM3225" s="132"/>
      <c r="AGN3225" s="132"/>
      <c r="AGO3225" s="132"/>
      <c r="AGP3225" s="132"/>
      <c r="AGQ3225" s="132"/>
      <c r="AGR3225" s="132"/>
      <c r="AGS3225" s="132"/>
      <c r="AGT3225" s="132"/>
      <c r="AGU3225" s="132"/>
      <c r="AGV3225" s="132"/>
      <c r="AGW3225" s="132"/>
      <c r="AGX3225" s="132"/>
      <c r="AGY3225" s="132"/>
      <c r="AGZ3225" s="132"/>
      <c r="AHA3225" s="132"/>
      <c r="AHB3225" s="132"/>
      <c r="AHC3225" s="132"/>
      <c r="AHD3225" s="132"/>
      <c r="AHE3225" s="132"/>
      <c r="AHF3225" s="132"/>
      <c r="AHG3225" s="132"/>
      <c r="AHH3225" s="132"/>
      <c r="AHI3225" s="132"/>
      <c r="AHJ3225" s="132"/>
      <c r="AHK3225" s="132"/>
      <c r="AHL3225" s="132"/>
      <c r="AHM3225" s="132"/>
      <c r="AHN3225" s="132"/>
      <c r="AHO3225" s="132"/>
      <c r="AHP3225" s="132"/>
      <c r="AHQ3225" s="132"/>
      <c r="AHR3225" s="132"/>
      <c r="AHS3225" s="132"/>
      <c r="AHT3225" s="132"/>
      <c r="AHU3225" s="132"/>
      <c r="AHV3225" s="132"/>
      <c r="AHW3225" s="132"/>
      <c r="AHX3225" s="132"/>
      <c r="AHY3225" s="132"/>
      <c r="AHZ3225" s="132"/>
      <c r="AIA3225" s="132"/>
      <c r="AIB3225" s="132"/>
      <c r="AIC3225" s="132"/>
      <c r="AID3225" s="132"/>
      <c r="AIE3225" s="132"/>
      <c r="AIF3225" s="132"/>
      <c r="AIG3225" s="132"/>
      <c r="AIH3225" s="132"/>
      <c r="AII3225" s="132"/>
      <c r="AIJ3225" s="132"/>
      <c r="AIK3225" s="132"/>
      <c r="AIL3225" s="132"/>
      <c r="AIM3225" s="132"/>
      <c r="AIN3225" s="132"/>
      <c r="AIO3225" s="132"/>
      <c r="AIP3225" s="132"/>
      <c r="AIQ3225" s="132"/>
      <c r="AIR3225" s="132"/>
      <c r="AIS3225" s="132"/>
      <c r="AIT3225" s="132"/>
      <c r="AIU3225" s="132"/>
      <c r="AIV3225" s="132"/>
      <c r="AIW3225" s="132"/>
      <c r="AIX3225" s="132"/>
      <c r="AIY3225" s="132"/>
      <c r="AIZ3225" s="132"/>
      <c r="AJA3225" s="132"/>
      <c r="AJB3225" s="132"/>
      <c r="AJC3225" s="132"/>
      <c r="AJD3225" s="132"/>
      <c r="AJE3225" s="132"/>
      <c r="AJF3225" s="132"/>
      <c r="AJG3225" s="132"/>
      <c r="AJH3225" s="132"/>
      <c r="AJI3225" s="132"/>
      <c r="AJJ3225" s="132"/>
      <c r="AJK3225" s="132"/>
      <c r="AJL3225" s="132"/>
      <c r="AJM3225" s="132"/>
      <c r="AJN3225" s="132"/>
      <c r="AJO3225" s="132"/>
      <c r="AJP3225" s="132"/>
      <c r="AJQ3225" s="132"/>
      <c r="AJR3225" s="132"/>
      <c r="AJS3225" s="132"/>
      <c r="AJT3225" s="132"/>
      <c r="AJU3225" s="132"/>
      <c r="AJV3225" s="132"/>
      <c r="AJW3225" s="132"/>
      <c r="AJX3225" s="132"/>
      <c r="AJY3225" s="132"/>
      <c r="AJZ3225" s="132"/>
      <c r="AKA3225" s="132"/>
      <c r="AKB3225" s="132"/>
      <c r="AKC3225" s="132"/>
      <c r="AKD3225" s="132"/>
      <c r="AKE3225" s="132"/>
      <c r="AKF3225" s="132"/>
      <c r="AKG3225" s="132"/>
      <c r="AKH3225" s="132"/>
      <c r="AKI3225" s="132"/>
      <c r="AKJ3225" s="132"/>
      <c r="AKK3225" s="132"/>
      <c r="AKL3225" s="132"/>
      <c r="AKM3225" s="132"/>
      <c r="AKN3225" s="132"/>
      <c r="AKO3225" s="132"/>
      <c r="AKP3225" s="132"/>
      <c r="AKQ3225" s="132"/>
      <c r="AKR3225" s="132"/>
      <c r="AKS3225" s="132"/>
      <c r="AKT3225" s="132"/>
      <c r="AKU3225" s="132"/>
      <c r="AKV3225" s="132"/>
      <c r="AKW3225" s="132"/>
      <c r="AKX3225" s="132"/>
      <c r="AKY3225" s="132"/>
      <c r="AKZ3225" s="132"/>
      <c r="ALA3225" s="132"/>
      <c r="ALB3225" s="132"/>
      <c r="ALC3225" s="132"/>
      <c r="ALD3225" s="132"/>
      <c r="ALE3225" s="132"/>
      <c r="ALF3225" s="132"/>
      <c r="ALG3225" s="132"/>
      <c r="ALH3225" s="132"/>
      <c r="ALI3225" s="132"/>
      <c r="ALJ3225" s="132"/>
      <c r="ALK3225" s="132"/>
      <c r="ALL3225" s="132"/>
      <c r="ALM3225" s="132"/>
      <c r="ALN3225" s="132"/>
      <c r="ALO3225" s="132"/>
      <c r="ALP3225" s="132"/>
      <c r="ALQ3225" s="132"/>
      <c r="ALR3225" s="132"/>
      <c r="ALS3225" s="132"/>
      <c r="ALT3225" s="132"/>
      <c r="ALU3225" s="132"/>
      <c r="ALV3225" s="132"/>
      <c r="ALW3225" s="132"/>
      <c r="ALX3225" s="132"/>
      <c r="ALY3225" s="132"/>
      <c r="ALZ3225" s="132"/>
      <c r="AMA3225" s="132"/>
      <c r="AMB3225" s="132"/>
      <c r="AMC3225" s="132"/>
      <c r="AMD3225" s="132"/>
      <c r="AME3225" s="132"/>
      <c r="AMF3225" s="132"/>
      <c r="AMG3225" s="132"/>
      <c r="AMH3225" s="132"/>
      <c r="AMI3225" s="132"/>
      <c r="AMJ3225" s="132"/>
      <c r="AMK3225" s="132"/>
      <c r="AML3225" s="132"/>
      <c r="AMM3225" s="132"/>
      <c r="AMN3225" s="132"/>
      <c r="AMO3225" s="132"/>
      <c r="AMP3225" s="132"/>
      <c r="AMQ3225" s="132"/>
      <c r="AMR3225" s="132"/>
      <c r="AMS3225" s="132"/>
      <c r="AMT3225" s="132"/>
      <c r="AMU3225" s="132"/>
      <c r="AMV3225" s="132"/>
      <c r="AMW3225" s="132"/>
      <c r="AMX3225" s="132"/>
      <c r="AMY3225" s="132"/>
      <c r="AMZ3225" s="132"/>
      <c r="ANA3225" s="132"/>
      <c r="ANB3225" s="132"/>
      <c r="ANC3225" s="132"/>
      <c r="AND3225" s="132"/>
      <c r="ANE3225" s="132"/>
      <c r="ANF3225" s="132"/>
      <c r="ANG3225" s="132"/>
      <c r="ANH3225" s="132"/>
      <c r="ANI3225" s="132"/>
      <c r="ANJ3225" s="132"/>
      <c r="ANK3225" s="132"/>
      <c r="ANL3225" s="132"/>
      <c r="ANM3225" s="132"/>
      <c r="ANN3225" s="132"/>
      <c r="ANO3225" s="132"/>
      <c r="ANP3225" s="132"/>
      <c r="ANQ3225" s="132"/>
      <c r="ANR3225" s="132"/>
      <c r="ANS3225" s="132"/>
      <c r="ANT3225" s="132"/>
      <c r="ANU3225" s="132"/>
      <c r="ANV3225" s="132"/>
      <c r="ANW3225" s="132"/>
      <c r="ANX3225" s="132"/>
      <c r="ANY3225" s="132"/>
      <c r="ANZ3225" s="132"/>
      <c r="AOA3225" s="132"/>
      <c r="AOB3225" s="132"/>
      <c r="AOC3225" s="132"/>
      <c r="AOD3225" s="132"/>
      <c r="AOE3225" s="132"/>
      <c r="AOF3225" s="132"/>
      <c r="AOG3225" s="132"/>
      <c r="AOH3225" s="132"/>
      <c r="AOI3225" s="132"/>
      <c r="AOJ3225" s="132"/>
      <c r="AOK3225" s="132"/>
      <c r="AOL3225" s="132"/>
      <c r="AOM3225" s="132"/>
      <c r="AON3225" s="132"/>
      <c r="AOO3225" s="132"/>
      <c r="AOP3225" s="132"/>
      <c r="AOQ3225" s="132"/>
      <c r="AOR3225" s="132"/>
      <c r="AOS3225" s="132"/>
      <c r="AOT3225" s="132"/>
      <c r="AOU3225" s="132"/>
      <c r="AOV3225" s="132"/>
      <c r="AOW3225" s="132"/>
      <c r="AOX3225" s="132"/>
      <c r="AOY3225" s="132"/>
      <c r="AOZ3225" s="132"/>
      <c r="APA3225" s="132"/>
      <c r="APB3225" s="132"/>
      <c r="APC3225" s="132"/>
      <c r="APD3225" s="132"/>
      <c r="APE3225" s="132"/>
      <c r="APF3225" s="132"/>
      <c r="APG3225" s="132"/>
      <c r="APH3225" s="132"/>
      <c r="API3225" s="132"/>
      <c r="APJ3225" s="132"/>
      <c r="APK3225" s="132"/>
      <c r="APL3225" s="132"/>
      <c r="APM3225" s="132"/>
      <c r="APN3225" s="132"/>
      <c r="APO3225" s="132"/>
      <c r="APP3225" s="132"/>
      <c r="APQ3225" s="132"/>
      <c r="APR3225" s="132"/>
      <c r="APS3225" s="132"/>
      <c r="APT3225" s="132"/>
      <c r="APU3225" s="132"/>
      <c r="APV3225" s="132"/>
      <c r="APW3225" s="132"/>
      <c r="APX3225" s="132"/>
      <c r="APY3225" s="132"/>
      <c r="APZ3225" s="132"/>
      <c r="AQA3225" s="132"/>
      <c r="AQB3225" s="132"/>
      <c r="AQC3225" s="132"/>
      <c r="AQD3225" s="132"/>
      <c r="AQE3225" s="132"/>
      <c r="AQF3225" s="132"/>
      <c r="AQG3225" s="132"/>
      <c r="AQH3225" s="132"/>
      <c r="AQI3225" s="132"/>
      <c r="AQJ3225" s="132"/>
      <c r="AQK3225" s="132"/>
      <c r="AQL3225" s="132"/>
      <c r="AQM3225" s="132"/>
      <c r="AQN3225" s="132"/>
      <c r="AQO3225" s="132"/>
      <c r="AQP3225" s="132"/>
      <c r="AQQ3225" s="132"/>
      <c r="AQR3225" s="132"/>
      <c r="AQS3225" s="132"/>
      <c r="AQT3225" s="132"/>
      <c r="AQU3225" s="132"/>
      <c r="AQV3225" s="132"/>
      <c r="AQW3225" s="132"/>
      <c r="AQX3225" s="132"/>
      <c r="AQY3225" s="132"/>
      <c r="AQZ3225" s="132"/>
      <c r="ARA3225" s="132"/>
      <c r="ARB3225" s="132"/>
      <c r="ARC3225" s="132"/>
      <c r="ARD3225" s="132"/>
      <c r="ARE3225" s="132"/>
      <c r="ARF3225" s="132"/>
      <c r="ARG3225" s="132"/>
      <c r="ARH3225" s="132"/>
      <c r="ARI3225" s="132"/>
      <c r="ARJ3225" s="132"/>
      <c r="ARK3225" s="132"/>
      <c r="ARL3225" s="132"/>
      <c r="ARM3225" s="132"/>
      <c r="ARN3225" s="132"/>
      <c r="ARO3225" s="132"/>
      <c r="ARP3225" s="132"/>
      <c r="ARQ3225" s="132"/>
      <c r="ARR3225" s="132"/>
      <c r="ARS3225" s="132"/>
      <c r="ART3225" s="132"/>
      <c r="ARU3225" s="132"/>
      <c r="ARV3225" s="132"/>
      <c r="ARW3225" s="132"/>
      <c r="ARX3225" s="132"/>
      <c r="ARY3225" s="132"/>
      <c r="ARZ3225" s="132"/>
      <c r="ASA3225" s="132"/>
      <c r="ASB3225" s="132"/>
      <c r="ASC3225" s="132"/>
      <c r="ASD3225" s="132"/>
      <c r="ASE3225" s="132"/>
      <c r="ASF3225" s="132"/>
      <c r="ASG3225" s="132"/>
      <c r="ASH3225" s="132"/>
      <c r="ASI3225" s="132"/>
      <c r="ASJ3225" s="132"/>
      <c r="ASK3225" s="132"/>
      <c r="ASL3225" s="132"/>
      <c r="ASM3225" s="132"/>
      <c r="ASN3225" s="132"/>
      <c r="ASO3225" s="132"/>
      <c r="ASP3225" s="132"/>
      <c r="ASQ3225" s="132"/>
      <c r="ASR3225" s="132"/>
      <c r="ASS3225" s="132"/>
      <c r="AST3225" s="132"/>
      <c r="ASU3225" s="132"/>
      <c r="ASV3225" s="132"/>
      <c r="ASW3225" s="132"/>
      <c r="ASX3225" s="132"/>
      <c r="ASY3225" s="132"/>
      <c r="ASZ3225" s="132"/>
      <c r="ATA3225" s="132"/>
      <c r="ATB3225" s="132"/>
      <c r="ATC3225" s="132"/>
      <c r="ATD3225" s="132"/>
      <c r="ATE3225" s="132"/>
      <c r="ATF3225" s="132"/>
      <c r="ATG3225" s="132"/>
      <c r="ATH3225" s="132"/>
      <c r="ATI3225" s="132"/>
      <c r="ATJ3225" s="132"/>
      <c r="ATK3225" s="132"/>
      <c r="ATL3225" s="132"/>
      <c r="ATM3225" s="132"/>
      <c r="ATN3225" s="132"/>
      <c r="ATO3225" s="132"/>
      <c r="ATP3225" s="132"/>
      <c r="ATQ3225" s="132"/>
      <c r="ATR3225" s="132"/>
      <c r="ATS3225" s="132"/>
      <c r="ATT3225" s="132"/>
      <c r="ATU3225" s="132"/>
      <c r="ATV3225" s="132"/>
      <c r="ATW3225" s="132"/>
      <c r="ATX3225" s="132"/>
      <c r="ATY3225" s="132"/>
      <c r="ATZ3225" s="132"/>
      <c r="AUA3225" s="132"/>
      <c r="AUB3225" s="132"/>
      <c r="AUC3225" s="132"/>
      <c r="AUD3225" s="132"/>
      <c r="AUE3225" s="132"/>
      <c r="AUF3225" s="132"/>
      <c r="AUG3225" s="132"/>
      <c r="AUH3225" s="132"/>
      <c r="AUI3225" s="132"/>
      <c r="AUJ3225" s="132"/>
      <c r="AUK3225" s="132"/>
      <c r="AUL3225" s="132"/>
      <c r="AUM3225" s="132"/>
      <c r="AUN3225" s="132"/>
      <c r="AUO3225" s="132"/>
      <c r="AUP3225" s="132"/>
      <c r="AUQ3225" s="132"/>
      <c r="AUR3225" s="132"/>
      <c r="AUS3225" s="132"/>
      <c r="AUT3225" s="132"/>
      <c r="AUU3225" s="132"/>
      <c r="AUV3225" s="132"/>
      <c r="AUW3225" s="132"/>
      <c r="AUX3225" s="132"/>
      <c r="AUY3225" s="132"/>
      <c r="AUZ3225" s="132"/>
      <c r="AVA3225" s="132"/>
      <c r="AVB3225" s="132"/>
      <c r="AVC3225" s="132"/>
      <c r="AVD3225" s="132"/>
      <c r="AVE3225" s="132"/>
      <c r="AVF3225" s="132"/>
      <c r="AVG3225" s="132"/>
      <c r="AVH3225" s="132"/>
      <c r="AVI3225" s="132"/>
      <c r="AVJ3225" s="132"/>
      <c r="AVK3225" s="132"/>
      <c r="AVL3225" s="132"/>
      <c r="AVM3225" s="132"/>
      <c r="AVN3225" s="132"/>
      <c r="AVO3225" s="132"/>
      <c r="AVP3225" s="132"/>
      <c r="AVQ3225" s="132"/>
      <c r="AVR3225" s="132"/>
      <c r="AVS3225" s="132"/>
      <c r="AVT3225" s="132"/>
      <c r="AVU3225" s="132"/>
      <c r="AVV3225" s="132"/>
      <c r="AVW3225" s="132"/>
      <c r="AVX3225" s="132"/>
      <c r="AVY3225" s="132"/>
      <c r="AVZ3225" s="132"/>
      <c r="AWA3225" s="132"/>
      <c r="AWB3225" s="132"/>
      <c r="AWC3225" s="132"/>
      <c r="AWD3225" s="132"/>
      <c r="AWE3225" s="132"/>
      <c r="AWF3225" s="132"/>
      <c r="AWG3225" s="132"/>
      <c r="AWH3225" s="132"/>
      <c r="AWI3225" s="132"/>
      <c r="AWJ3225" s="132"/>
      <c r="AWK3225" s="132"/>
      <c r="AWL3225" s="132"/>
      <c r="AWM3225" s="132"/>
      <c r="AWN3225" s="132"/>
      <c r="AWO3225" s="132"/>
      <c r="AWP3225" s="132"/>
      <c r="AWQ3225" s="132"/>
      <c r="AWR3225" s="132"/>
      <c r="AWS3225" s="132"/>
      <c r="AWT3225" s="132"/>
      <c r="AWU3225" s="132"/>
      <c r="AWV3225" s="132"/>
      <c r="AWW3225" s="132"/>
      <c r="AWX3225" s="132"/>
      <c r="AWY3225" s="132"/>
      <c r="AWZ3225" s="132"/>
      <c r="AXA3225" s="132"/>
      <c r="AXB3225" s="132"/>
      <c r="AXC3225" s="132"/>
      <c r="AXD3225" s="132"/>
      <c r="AXE3225" s="132"/>
      <c r="AXF3225" s="132"/>
      <c r="AXG3225" s="132"/>
      <c r="AXH3225" s="132"/>
      <c r="AXI3225" s="132"/>
      <c r="AXJ3225" s="132"/>
      <c r="AXK3225" s="132"/>
      <c r="AXL3225" s="132"/>
      <c r="AXM3225" s="132"/>
      <c r="AXN3225" s="132"/>
      <c r="AXO3225" s="132"/>
      <c r="AXP3225" s="132"/>
      <c r="AXQ3225" s="132"/>
      <c r="AXR3225" s="132"/>
      <c r="AXS3225" s="132"/>
      <c r="AXT3225" s="132"/>
      <c r="AXU3225" s="132"/>
      <c r="AXV3225" s="132"/>
      <c r="AXW3225" s="132"/>
      <c r="AXX3225" s="132"/>
      <c r="AXY3225" s="132"/>
      <c r="AXZ3225" s="132"/>
      <c r="AYA3225" s="132"/>
      <c r="AYB3225" s="132"/>
      <c r="AYC3225" s="132"/>
      <c r="AYD3225" s="132"/>
      <c r="AYE3225" s="132"/>
      <c r="AYF3225" s="132"/>
      <c r="AYG3225" s="132"/>
      <c r="AYH3225" s="132"/>
      <c r="AYI3225" s="132"/>
      <c r="AYJ3225" s="132"/>
      <c r="AYK3225" s="132"/>
      <c r="AYL3225" s="132"/>
      <c r="AYM3225" s="132"/>
      <c r="AYN3225" s="132"/>
      <c r="AYO3225" s="132"/>
      <c r="AYP3225" s="132"/>
      <c r="AYQ3225" s="132"/>
      <c r="AYR3225" s="132"/>
      <c r="AYS3225" s="132"/>
      <c r="AYT3225" s="132"/>
      <c r="AYU3225" s="132"/>
      <c r="AYV3225" s="132"/>
      <c r="AYW3225" s="132"/>
      <c r="AYX3225" s="132"/>
      <c r="AYY3225" s="132"/>
      <c r="AYZ3225" s="132"/>
      <c r="AZA3225" s="132"/>
      <c r="AZB3225" s="132"/>
      <c r="AZC3225" s="132"/>
      <c r="AZD3225" s="132"/>
      <c r="AZE3225" s="132"/>
      <c r="AZF3225" s="132"/>
      <c r="AZG3225" s="132"/>
      <c r="AZH3225" s="132"/>
      <c r="AZI3225" s="132"/>
      <c r="AZJ3225" s="132"/>
      <c r="AZK3225" s="132"/>
      <c r="AZL3225" s="132"/>
      <c r="AZM3225" s="132"/>
      <c r="AZN3225" s="132"/>
      <c r="AZO3225" s="132"/>
      <c r="AZP3225" s="132"/>
      <c r="AZQ3225" s="132"/>
      <c r="AZR3225" s="132"/>
      <c r="AZS3225" s="132"/>
      <c r="AZT3225" s="132"/>
      <c r="AZU3225" s="132"/>
      <c r="AZV3225" s="132"/>
      <c r="AZW3225" s="132"/>
      <c r="AZX3225" s="132"/>
      <c r="AZY3225" s="132"/>
      <c r="AZZ3225" s="132"/>
      <c r="BAA3225" s="132"/>
      <c r="BAB3225" s="132"/>
      <c r="BAC3225" s="132"/>
      <c r="BAD3225" s="132"/>
      <c r="BAE3225" s="132"/>
      <c r="BAF3225" s="132"/>
      <c r="BAG3225" s="132"/>
      <c r="BAH3225" s="132"/>
      <c r="BAI3225" s="132"/>
      <c r="BAJ3225" s="132"/>
      <c r="BAK3225" s="132"/>
      <c r="BAL3225" s="132"/>
      <c r="BAM3225" s="132"/>
      <c r="BAN3225" s="132"/>
      <c r="BAO3225" s="132"/>
      <c r="BAP3225" s="132"/>
      <c r="BAQ3225" s="132"/>
      <c r="BAR3225" s="132"/>
      <c r="BAS3225" s="132"/>
      <c r="BAT3225" s="132"/>
      <c r="BAU3225" s="132"/>
      <c r="BAV3225" s="132"/>
      <c r="BAW3225" s="132"/>
      <c r="BAX3225" s="132"/>
      <c r="BAY3225" s="132"/>
      <c r="BAZ3225" s="132"/>
      <c r="BBA3225" s="132"/>
      <c r="BBB3225" s="132"/>
      <c r="BBC3225" s="132"/>
      <c r="BBD3225" s="132"/>
      <c r="BBE3225" s="132"/>
      <c r="BBF3225" s="132"/>
      <c r="BBG3225" s="132"/>
      <c r="BBH3225" s="132"/>
      <c r="BBI3225" s="132"/>
      <c r="BBJ3225" s="132"/>
      <c r="BBK3225" s="132"/>
      <c r="BBL3225" s="132"/>
      <c r="BBM3225" s="132"/>
      <c r="BBN3225" s="132"/>
      <c r="BBO3225" s="132"/>
      <c r="BBP3225" s="132"/>
      <c r="BBQ3225" s="132"/>
      <c r="BBR3225" s="132"/>
      <c r="BBS3225" s="132"/>
      <c r="BBT3225" s="132"/>
      <c r="BBU3225" s="132"/>
      <c r="BBV3225" s="132"/>
      <c r="BBW3225" s="132"/>
      <c r="BBX3225" s="132"/>
      <c r="BBY3225" s="132"/>
      <c r="BBZ3225" s="132"/>
      <c r="BCA3225" s="132"/>
      <c r="BCB3225" s="132"/>
      <c r="BCC3225" s="132"/>
      <c r="BCD3225" s="132"/>
      <c r="BCE3225" s="132"/>
      <c r="BCF3225" s="132"/>
      <c r="BCG3225" s="132"/>
      <c r="BCH3225" s="132"/>
      <c r="BCI3225" s="132"/>
      <c r="BCJ3225" s="132"/>
      <c r="BCK3225" s="132"/>
      <c r="BCL3225" s="132"/>
      <c r="BCM3225" s="132"/>
      <c r="BCN3225" s="132"/>
      <c r="BCO3225" s="132"/>
      <c r="BCP3225" s="132"/>
      <c r="BCQ3225" s="132"/>
      <c r="BCR3225" s="132"/>
      <c r="BCS3225" s="132"/>
      <c r="BCT3225" s="132"/>
      <c r="BCU3225" s="132"/>
      <c r="BCV3225" s="132"/>
      <c r="BCW3225" s="132"/>
      <c r="BCX3225" s="132"/>
      <c r="BCY3225" s="132"/>
      <c r="BCZ3225" s="132"/>
      <c r="BDA3225" s="132"/>
      <c r="BDB3225" s="132"/>
      <c r="BDC3225" s="132"/>
      <c r="BDD3225" s="132"/>
      <c r="BDE3225" s="132"/>
      <c r="BDF3225" s="132"/>
      <c r="BDG3225" s="132"/>
      <c r="BDH3225" s="132"/>
      <c r="BDI3225" s="132"/>
      <c r="BDJ3225" s="132"/>
      <c r="BDK3225" s="132"/>
      <c r="BDL3225" s="132"/>
      <c r="BDM3225" s="132"/>
      <c r="BDN3225" s="132"/>
      <c r="BDO3225" s="132"/>
      <c r="BDP3225" s="132"/>
      <c r="BDQ3225" s="132"/>
      <c r="BDR3225" s="132"/>
      <c r="BDS3225" s="132"/>
      <c r="BDT3225" s="132"/>
      <c r="BDU3225" s="132"/>
      <c r="BDV3225" s="132"/>
      <c r="BDW3225" s="132"/>
      <c r="BDX3225" s="132"/>
      <c r="BDY3225" s="132"/>
      <c r="BDZ3225" s="132"/>
      <c r="BEA3225" s="132"/>
      <c r="BEB3225" s="132"/>
      <c r="BEC3225" s="132"/>
      <c r="BED3225" s="132"/>
      <c r="BEE3225" s="132"/>
      <c r="BEF3225" s="132"/>
      <c r="BEG3225" s="132"/>
      <c r="BEH3225" s="132"/>
      <c r="BEI3225" s="132"/>
      <c r="BEJ3225" s="132"/>
      <c r="BEK3225" s="132"/>
      <c r="BEL3225" s="132"/>
      <c r="BEM3225" s="132"/>
      <c r="BEN3225" s="132"/>
      <c r="BEO3225" s="132"/>
      <c r="BEP3225" s="132"/>
      <c r="BEQ3225" s="132"/>
      <c r="BER3225" s="132"/>
      <c r="BES3225" s="132"/>
      <c r="BET3225" s="132"/>
      <c r="BEU3225" s="132"/>
      <c r="BEV3225" s="132"/>
      <c r="BEW3225" s="132"/>
      <c r="BEX3225" s="132"/>
      <c r="BEY3225" s="132"/>
      <c r="BEZ3225" s="132"/>
      <c r="BFA3225" s="132"/>
      <c r="BFB3225" s="132"/>
      <c r="BFC3225" s="132"/>
      <c r="BFD3225" s="132"/>
      <c r="BFE3225" s="132"/>
      <c r="BFF3225" s="132"/>
      <c r="BFG3225" s="132"/>
      <c r="BFH3225" s="132"/>
      <c r="BFI3225" s="132"/>
      <c r="BFJ3225" s="132"/>
      <c r="BFK3225" s="132"/>
      <c r="BFL3225" s="132"/>
      <c r="BFM3225" s="132"/>
      <c r="BFN3225" s="132"/>
      <c r="BFO3225" s="132"/>
      <c r="BFP3225" s="132"/>
      <c r="BFQ3225" s="132"/>
      <c r="BFR3225" s="132"/>
      <c r="BFS3225" s="132"/>
      <c r="BFT3225" s="132"/>
      <c r="BFU3225" s="132"/>
      <c r="BFV3225" s="132"/>
      <c r="BFW3225" s="132"/>
      <c r="BFX3225" s="132"/>
      <c r="BFY3225" s="132"/>
      <c r="BFZ3225" s="132"/>
      <c r="BGA3225" s="132"/>
      <c r="BGB3225" s="132"/>
      <c r="BGC3225" s="132"/>
      <c r="BGD3225" s="132"/>
      <c r="BGE3225" s="132"/>
      <c r="BGF3225" s="132"/>
      <c r="BGG3225" s="132"/>
      <c r="BGH3225" s="132"/>
      <c r="BGI3225" s="132"/>
      <c r="BGJ3225" s="132"/>
      <c r="BGK3225" s="132"/>
      <c r="BGL3225" s="132"/>
      <c r="BGM3225" s="132"/>
      <c r="BGN3225" s="132"/>
      <c r="BGO3225" s="132"/>
      <c r="BGP3225" s="132"/>
      <c r="BGQ3225" s="132"/>
      <c r="BGR3225" s="132"/>
      <c r="BGS3225" s="132"/>
      <c r="BGT3225" s="132"/>
      <c r="BGU3225" s="132"/>
      <c r="BGV3225" s="132"/>
      <c r="BGW3225" s="132"/>
      <c r="BGX3225" s="132"/>
      <c r="BGY3225" s="132"/>
      <c r="BGZ3225" s="132"/>
      <c r="BHA3225" s="132"/>
      <c r="BHB3225" s="132"/>
      <c r="BHC3225" s="132"/>
      <c r="BHD3225" s="132"/>
      <c r="BHE3225" s="132"/>
      <c r="BHF3225" s="132"/>
      <c r="BHG3225" s="132"/>
      <c r="BHH3225" s="132"/>
      <c r="BHI3225" s="132"/>
      <c r="BHJ3225" s="132"/>
      <c r="BHK3225" s="132"/>
      <c r="BHL3225" s="132"/>
      <c r="BHM3225" s="132"/>
      <c r="BHN3225" s="132"/>
      <c r="BHO3225" s="132"/>
      <c r="BHP3225" s="132"/>
      <c r="BHQ3225" s="132"/>
      <c r="BHR3225" s="132"/>
      <c r="BHS3225" s="132"/>
      <c r="BHT3225" s="132"/>
      <c r="BHU3225" s="132"/>
      <c r="BHV3225" s="132"/>
      <c r="BHW3225" s="132"/>
      <c r="BHX3225" s="132"/>
      <c r="BHY3225" s="132"/>
      <c r="BHZ3225" s="132"/>
      <c r="BIA3225" s="132"/>
      <c r="BIB3225" s="132"/>
      <c r="BIC3225" s="132"/>
      <c r="BID3225" s="132"/>
      <c r="BIE3225" s="132"/>
      <c r="BIF3225" s="132"/>
      <c r="BIG3225" s="132"/>
      <c r="BIH3225" s="132"/>
      <c r="BII3225" s="132"/>
      <c r="BIJ3225" s="132"/>
      <c r="BIK3225" s="132"/>
      <c r="BIL3225" s="132"/>
      <c r="BIM3225" s="132"/>
      <c r="BIN3225" s="132"/>
      <c r="BIO3225" s="132"/>
      <c r="BIP3225" s="132"/>
      <c r="BIQ3225" s="132"/>
      <c r="BIR3225" s="132"/>
      <c r="BIS3225" s="132"/>
      <c r="BIT3225" s="132"/>
      <c r="BIU3225" s="132"/>
      <c r="BIV3225" s="132"/>
      <c r="BIW3225" s="132"/>
      <c r="BIX3225" s="132"/>
      <c r="BIY3225" s="132"/>
      <c r="BIZ3225" s="132"/>
      <c r="BJA3225" s="132"/>
      <c r="BJB3225" s="132"/>
      <c r="BJC3225" s="132"/>
      <c r="BJD3225" s="132"/>
      <c r="BJE3225" s="132"/>
      <c r="BJF3225" s="132"/>
      <c r="BJG3225" s="132"/>
      <c r="BJH3225" s="132"/>
      <c r="BJI3225" s="132"/>
      <c r="BJJ3225" s="132"/>
      <c r="BJK3225" s="132"/>
      <c r="BJL3225" s="132"/>
      <c r="BJM3225" s="132"/>
      <c r="BJN3225" s="132"/>
      <c r="BJO3225" s="132"/>
      <c r="BJP3225" s="132"/>
      <c r="BJQ3225" s="132"/>
      <c r="BJR3225" s="132"/>
      <c r="BJS3225" s="132"/>
      <c r="BJT3225" s="132"/>
      <c r="BJU3225" s="132"/>
      <c r="BJV3225" s="132"/>
      <c r="BJW3225" s="132"/>
      <c r="BJX3225" s="132"/>
      <c r="BJY3225" s="132"/>
      <c r="BJZ3225" s="132"/>
      <c r="BKA3225" s="132"/>
      <c r="BKB3225" s="132"/>
      <c r="BKC3225" s="132"/>
      <c r="BKD3225" s="132"/>
      <c r="BKE3225" s="132"/>
      <c r="BKF3225" s="132"/>
      <c r="BKG3225" s="132"/>
      <c r="BKH3225" s="132"/>
      <c r="BKI3225" s="132"/>
      <c r="BKJ3225" s="132"/>
      <c r="BKK3225" s="132"/>
      <c r="BKL3225" s="132"/>
      <c r="BKM3225" s="132"/>
      <c r="BKN3225" s="132"/>
      <c r="BKO3225" s="132"/>
      <c r="BKP3225" s="132"/>
      <c r="BKQ3225" s="132"/>
      <c r="BKR3225" s="132"/>
      <c r="BKS3225" s="132"/>
      <c r="BKT3225" s="132"/>
      <c r="BKU3225" s="132"/>
      <c r="BKV3225" s="132"/>
      <c r="BKW3225" s="132"/>
      <c r="BKX3225" s="132"/>
      <c r="BKY3225" s="132"/>
      <c r="BKZ3225" s="132"/>
      <c r="BLA3225" s="132"/>
      <c r="BLB3225" s="132"/>
      <c r="BLC3225" s="132"/>
      <c r="BLD3225" s="132"/>
      <c r="BLE3225" s="132"/>
      <c r="BLF3225" s="132"/>
      <c r="BLG3225" s="132"/>
      <c r="BLH3225" s="132"/>
      <c r="BLI3225" s="132"/>
      <c r="BLJ3225" s="132"/>
      <c r="BLK3225" s="132"/>
      <c r="BLL3225" s="132"/>
      <c r="BLM3225" s="132"/>
      <c r="BLN3225" s="132"/>
      <c r="BLO3225" s="132"/>
      <c r="BLP3225" s="132"/>
      <c r="BLQ3225" s="132"/>
      <c r="BLR3225" s="132"/>
      <c r="BLS3225" s="132"/>
      <c r="BLT3225" s="132"/>
      <c r="BLU3225" s="132"/>
      <c r="BLV3225" s="132"/>
      <c r="BLW3225" s="132"/>
      <c r="BLX3225" s="132"/>
      <c r="BLY3225" s="132"/>
      <c r="BLZ3225" s="132"/>
      <c r="BMA3225" s="132"/>
      <c r="BMB3225" s="132"/>
      <c r="BMC3225" s="132"/>
      <c r="BMD3225" s="132"/>
      <c r="BME3225" s="132"/>
      <c r="BMF3225" s="132"/>
      <c r="BMG3225" s="132"/>
      <c r="BMH3225" s="132"/>
      <c r="BMI3225" s="132"/>
      <c r="BMJ3225" s="132"/>
      <c r="BMK3225" s="132"/>
      <c r="BML3225" s="132"/>
      <c r="BMM3225" s="132"/>
      <c r="BMN3225" s="132"/>
      <c r="BMO3225" s="132"/>
      <c r="BMP3225" s="132"/>
      <c r="BMQ3225" s="132"/>
      <c r="BMR3225" s="132"/>
      <c r="BMS3225" s="132"/>
      <c r="BMT3225" s="132"/>
      <c r="BMU3225" s="132"/>
      <c r="BMV3225" s="132"/>
      <c r="BMW3225" s="132"/>
      <c r="BMX3225" s="132"/>
      <c r="BMY3225" s="132"/>
      <c r="BMZ3225" s="132"/>
      <c r="BNA3225" s="132"/>
      <c r="BNB3225" s="132"/>
      <c r="BNC3225" s="132"/>
      <c r="BND3225" s="132"/>
      <c r="BNE3225" s="132"/>
      <c r="BNF3225" s="132"/>
      <c r="BNG3225" s="132"/>
      <c r="BNH3225" s="132"/>
      <c r="BNI3225" s="132"/>
      <c r="BNJ3225" s="132"/>
      <c r="BNK3225" s="132"/>
      <c r="BNL3225" s="132"/>
      <c r="BNM3225" s="132"/>
      <c r="BNN3225" s="132"/>
      <c r="BNO3225" s="132"/>
      <c r="BNP3225" s="132"/>
      <c r="BNQ3225" s="132"/>
      <c r="BNR3225" s="132"/>
      <c r="BNS3225" s="132"/>
      <c r="BNT3225" s="132"/>
      <c r="BNU3225" s="132"/>
      <c r="BNV3225" s="132"/>
      <c r="BNW3225" s="132"/>
      <c r="BNX3225" s="132"/>
      <c r="BNY3225" s="132"/>
      <c r="BNZ3225" s="132"/>
      <c r="BOA3225" s="132"/>
      <c r="BOB3225" s="132"/>
      <c r="BOC3225" s="132"/>
      <c r="BOD3225" s="132"/>
      <c r="BOE3225" s="132"/>
      <c r="BOF3225" s="132"/>
      <c r="BOG3225" s="132"/>
      <c r="BOH3225" s="132"/>
      <c r="BOI3225" s="132"/>
      <c r="BOJ3225" s="132"/>
      <c r="BOK3225" s="132"/>
      <c r="BOL3225" s="132"/>
      <c r="BOM3225" s="132"/>
      <c r="BON3225" s="132"/>
      <c r="BOO3225" s="132"/>
      <c r="BOP3225" s="132"/>
      <c r="BOQ3225" s="132"/>
      <c r="BOR3225" s="132"/>
      <c r="BOS3225" s="132"/>
      <c r="BOT3225" s="132"/>
      <c r="BOU3225" s="132"/>
      <c r="BOV3225" s="132"/>
      <c r="BOW3225" s="132"/>
      <c r="BOX3225" s="132"/>
      <c r="BOY3225" s="132"/>
      <c r="BOZ3225" s="132"/>
      <c r="BPA3225" s="132"/>
      <c r="BPB3225" s="132"/>
      <c r="BPC3225" s="132"/>
      <c r="BPD3225" s="132"/>
      <c r="BPE3225" s="132"/>
      <c r="BPF3225" s="132"/>
      <c r="BPG3225" s="132"/>
      <c r="BPH3225" s="132"/>
      <c r="BPI3225" s="132"/>
      <c r="BPJ3225" s="132"/>
      <c r="BPK3225" s="132"/>
      <c r="BPL3225" s="132"/>
      <c r="BPM3225" s="132"/>
      <c r="BPN3225" s="132"/>
      <c r="BPO3225" s="132"/>
      <c r="BPP3225" s="132"/>
      <c r="BPQ3225" s="132"/>
      <c r="BPR3225" s="132"/>
      <c r="BPS3225" s="132"/>
      <c r="BPT3225" s="132"/>
      <c r="BPU3225" s="132"/>
      <c r="BPV3225" s="132"/>
      <c r="BPW3225" s="132"/>
      <c r="BPX3225" s="132"/>
      <c r="BPY3225" s="132"/>
      <c r="BPZ3225" s="132"/>
      <c r="BQA3225" s="132"/>
      <c r="BQB3225" s="132"/>
      <c r="BQC3225" s="132"/>
      <c r="BQD3225" s="132"/>
      <c r="BQE3225" s="132"/>
      <c r="BQF3225" s="132"/>
      <c r="BQG3225" s="132"/>
      <c r="BQH3225" s="132"/>
      <c r="BQI3225" s="132"/>
      <c r="BQJ3225" s="132"/>
      <c r="BQK3225" s="132"/>
      <c r="BQL3225" s="132"/>
      <c r="BQM3225" s="132"/>
      <c r="BQN3225" s="132"/>
      <c r="BQO3225" s="132"/>
      <c r="BQP3225" s="132"/>
      <c r="BQQ3225" s="132"/>
      <c r="BQR3225" s="132"/>
      <c r="BQS3225" s="132"/>
      <c r="BQT3225" s="132"/>
      <c r="BQU3225" s="132"/>
      <c r="BQV3225" s="132"/>
      <c r="BQW3225" s="132"/>
      <c r="BQX3225" s="132"/>
      <c r="BQY3225" s="132"/>
      <c r="BQZ3225" s="132"/>
      <c r="BRA3225" s="132"/>
      <c r="BRB3225" s="132"/>
      <c r="BRC3225" s="132"/>
      <c r="BRD3225" s="132"/>
      <c r="BRE3225" s="132"/>
      <c r="BRF3225" s="132"/>
      <c r="BRG3225" s="132"/>
      <c r="BRH3225" s="132"/>
      <c r="BRI3225" s="132"/>
      <c r="BRJ3225" s="132"/>
      <c r="BRK3225" s="132"/>
      <c r="BRL3225" s="132"/>
      <c r="BRM3225" s="132"/>
      <c r="BRN3225" s="132"/>
      <c r="BRO3225" s="132"/>
      <c r="BRP3225" s="132"/>
      <c r="BRQ3225" s="132"/>
      <c r="BRR3225" s="132"/>
      <c r="BRS3225" s="132"/>
      <c r="BRT3225" s="132"/>
      <c r="BRU3225" s="132"/>
      <c r="BRV3225" s="132"/>
      <c r="BRW3225" s="132"/>
      <c r="BRX3225" s="132"/>
      <c r="BRY3225" s="132"/>
      <c r="BRZ3225" s="132"/>
      <c r="BSA3225" s="132"/>
      <c r="BSB3225" s="132"/>
      <c r="BSC3225" s="132"/>
      <c r="BSD3225" s="132"/>
      <c r="BSE3225" s="132"/>
      <c r="BSF3225" s="132"/>
      <c r="BSG3225" s="132"/>
      <c r="BSH3225" s="132"/>
      <c r="BSI3225" s="132"/>
      <c r="BSJ3225" s="132"/>
      <c r="BSK3225" s="132"/>
      <c r="BSL3225" s="132"/>
      <c r="BSM3225" s="132"/>
      <c r="BSN3225" s="132"/>
      <c r="BSO3225" s="132"/>
      <c r="BSP3225" s="132"/>
      <c r="BSQ3225" s="132"/>
      <c r="BSR3225" s="132"/>
      <c r="BSS3225" s="132"/>
      <c r="BST3225" s="132"/>
      <c r="BSU3225" s="132"/>
      <c r="BSV3225" s="132"/>
      <c r="BSW3225" s="132"/>
      <c r="BSX3225" s="132"/>
      <c r="BSY3225" s="132"/>
      <c r="BSZ3225" s="132"/>
      <c r="BTA3225" s="132"/>
      <c r="BTB3225" s="132"/>
      <c r="BTC3225" s="132"/>
      <c r="BTD3225" s="132"/>
      <c r="BTE3225" s="132"/>
      <c r="BTF3225" s="132"/>
      <c r="BTG3225" s="132"/>
      <c r="BTH3225" s="132"/>
      <c r="BTI3225" s="132"/>
      <c r="BTJ3225" s="132"/>
      <c r="BTK3225" s="132"/>
      <c r="BTL3225" s="132"/>
      <c r="BTM3225" s="132"/>
      <c r="BTN3225" s="132"/>
      <c r="BTO3225" s="132"/>
      <c r="BTP3225" s="132"/>
      <c r="BTQ3225" s="132"/>
      <c r="BTR3225" s="132"/>
      <c r="BTS3225" s="132"/>
      <c r="BTT3225" s="132"/>
      <c r="BTU3225" s="132"/>
      <c r="BTV3225" s="132"/>
      <c r="BTW3225" s="132"/>
      <c r="BTX3225" s="132"/>
      <c r="BTY3225" s="132"/>
      <c r="BTZ3225" s="132"/>
      <c r="BUA3225" s="132"/>
      <c r="BUB3225" s="132"/>
      <c r="BUC3225" s="132"/>
      <c r="BUD3225" s="132"/>
      <c r="BUE3225" s="132"/>
      <c r="BUF3225" s="132"/>
      <c r="BUG3225" s="132"/>
      <c r="BUH3225" s="132"/>
      <c r="BUI3225" s="132"/>
      <c r="BUJ3225" s="132"/>
      <c r="BUK3225" s="132"/>
      <c r="BUL3225" s="132"/>
      <c r="BUM3225" s="132"/>
      <c r="BUN3225" s="132"/>
      <c r="BUO3225" s="132"/>
      <c r="BUP3225" s="132"/>
      <c r="BUQ3225" s="132"/>
      <c r="BUR3225" s="132"/>
      <c r="BUS3225" s="132"/>
      <c r="BUT3225" s="132"/>
      <c r="BUU3225" s="132"/>
      <c r="BUV3225" s="132"/>
      <c r="BUW3225" s="132"/>
      <c r="BUX3225" s="132"/>
      <c r="BUY3225" s="132"/>
      <c r="BUZ3225" s="132"/>
      <c r="BVA3225" s="132"/>
      <c r="BVB3225" s="132"/>
      <c r="BVC3225" s="132"/>
      <c r="BVD3225" s="132"/>
      <c r="BVE3225" s="132"/>
      <c r="BVF3225" s="132"/>
      <c r="BVG3225" s="132"/>
      <c r="BVH3225" s="132"/>
      <c r="BVI3225" s="132"/>
      <c r="BVJ3225" s="132"/>
      <c r="BVK3225" s="132"/>
      <c r="BVL3225" s="132"/>
      <c r="BVM3225" s="132"/>
      <c r="BVN3225" s="132"/>
      <c r="BVO3225" s="132"/>
      <c r="BVP3225" s="132"/>
      <c r="BVQ3225" s="132"/>
      <c r="BVR3225" s="132"/>
      <c r="BVS3225" s="132"/>
      <c r="BVT3225" s="132"/>
      <c r="BVU3225" s="132"/>
      <c r="BVV3225" s="132"/>
      <c r="BVW3225" s="132"/>
      <c r="BVX3225" s="132"/>
      <c r="BVY3225" s="132"/>
      <c r="BVZ3225" s="132"/>
      <c r="BWA3225" s="132"/>
      <c r="BWB3225" s="132"/>
      <c r="BWC3225" s="132"/>
      <c r="BWD3225" s="132"/>
      <c r="BWE3225" s="132"/>
      <c r="BWF3225" s="132"/>
      <c r="BWG3225" s="132"/>
      <c r="BWH3225" s="132"/>
      <c r="BWI3225" s="132"/>
      <c r="BWJ3225" s="132"/>
      <c r="BWK3225" s="132"/>
      <c r="BWL3225" s="132"/>
      <c r="BWM3225" s="132"/>
      <c r="BWN3225" s="132"/>
      <c r="BWO3225" s="132"/>
      <c r="BWP3225" s="132"/>
      <c r="BWQ3225" s="132"/>
      <c r="BWR3225" s="132"/>
      <c r="BWS3225" s="132"/>
      <c r="BWT3225" s="132"/>
      <c r="BWU3225" s="132"/>
      <c r="BWV3225" s="132"/>
      <c r="BWW3225" s="132"/>
      <c r="BWX3225" s="132"/>
      <c r="BWY3225" s="132"/>
      <c r="BWZ3225" s="132"/>
      <c r="BXA3225" s="132"/>
      <c r="BXB3225" s="132"/>
      <c r="BXC3225" s="132"/>
      <c r="BXD3225" s="132"/>
      <c r="BXE3225" s="132"/>
      <c r="BXF3225" s="132"/>
      <c r="BXG3225" s="132"/>
      <c r="BXH3225" s="132"/>
      <c r="BXI3225" s="132"/>
      <c r="BXJ3225" s="132"/>
      <c r="BXK3225" s="132"/>
      <c r="BXL3225" s="132"/>
      <c r="BXM3225" s="132"/>
      <c r="BXN3225" s="132"/>
      <c r="BXO3225" s="132"/>
      <c r="BXP3225" s="132"/>
      <c r="BXQ3225" s="132"/>
      <c r="BXR3225" s="132"/>
      <c r="BXS3225" s="132"/>
      <c r="BXT3225" s="132"/>
      <c r="BXU3225" s="132"/>
      <c r="BXV3225" s="132"/>
      <c r="BXW3225" s="132"/>
      <c r="BXX3225" s="132"/>
      <c r="BXY3225" s="132"/>
      <c r="BXZ3225" s="132"/>
      <c r="BYA3225" s="132"/>
      <c r="BYB3225" s="132"/>
      <c r="BYC3225" s="132"/>
      <c r="BYD3225" s="132"/>
      <c r="BYE3225" s="132"/>
      <c r="BYF3225" s="132"/>
      <c r="BYG3225" s="132"/>
      <c r="BYH3225" s="132"/>
      <c r="BYI3225" s="132"/>
      <c r="BYJ3225" s="132"/>
      <c r="BYK3225" s="132"/>
      <c r="BYL3225" s="132"/>
      <c r="BYM3225" s="132"/>
      <c r="BYN3225" s="132"/>
      <c r="BYO3225" s="132"/>
      <c r="BYP3225" s="132"/>
      <c r="BYQ3225" s="132"/>
      <c r="BYR3225" s="132"/>
      <c r="BYS3225" s="132"/>
      <c r="BYT3225" s="132"/>
      <c r="BYU3225" s="132"/>
      <c r="BYV3225" s="132"/>
      <c r="BYW3225" s="132"/>
      <c r="BYX3225" s="132"/>
      <c r="BYY3225" s="132"/>
      <c r="BYZ3225" s="132"/>
      <c r="BZA3225" s="132"/>
      <c r="BZB3225" s="132"/>
      <c r="BZC3225" s="132"/>
      <c r="BZD3225" s="132"/>
      <c r="BZE3225" s="132"/>
      <c r="BZF3225" s="132"/>
      <c r="BZG3225" s="132"/>
      <c r="BZH3225" s="132"/>
      <c r="BZI3225" s="132"/>
      <c r="BZJ3225" s="132"/>
      <c r="BZK3225" s="132"/>
      <c r="BZL3225" s="132"/>
      <c r="BZM3225" s="132"/>
      <c r="BZN3225" s="132"/>
      <c r="BZO3225" s="132"/>
      <c r="BZP3225" s="132"/>
      <c r="BZQ3225" s="132"/>
      <c r="BZR3225" s="132"/>
      <c r="BZS3225" s="132"/>
      <c r="BZT3225" s="132"/>
      <c r="BZU3225" s="132"/>
      <c r="BZV3225" s="132"/>
      <c r="BZW3225" s="132"/>
      <c r="BZX3225" s="132"/>
      <c r="BZY3225" s="132"/>
      <c r="BZZ3225" s="132"/>
      <c r="CAA3225" s="132"/>
      <c r="CAB3225" s="132"/>
      <c r="CAC3225" s="132"/>
      <c r="CAD3225" s="132"/>
      <c r="CAE3225" s="132"/>
      <c r="CAF3225" s="132"/>
      <c r="CAG3225" s="132"/>
      <c r="CAH3225" s="132"/>
      <c r="CAI3225" s="132"/>
      <c r="CAJ3225" s="132"/>
      <c r="CAK3225" s="132"/>
      <c r="CAL3225" s="132"/>
      <c r="CAM3225" s="132"/>
      <c r="CAN3225" s="132"/>
      <c r="CAO3225" s="132"/>
      <c r="CAP3225" s="132"/>
      <c r="CAQ3225" s="132"/>
      <c r="CAR3225" s="132"/>
      <c r="CAS3225" s="132"/>
      <c r="CAT3225" s="132"/>
      <c r="CAU3225" s="132"/>
      <c r="CAV3225" s="132"/>
      <c r="CAW3225" s="132"/>
      <c r="CAX3225" s="132"/>
      <c r="CAY3225" s="132"/>
      <c r="CAZ3225" s="132"/>
      <c r="CBA3225" s="132"/>
      <c r="CBB3225" s="132"/>
      <c r="CBC3225" s="132"/>
      <c r="CBD3225" s="132"/>
      <c r="CBE3225" s="132"/>
      <c r="CBF3225" s="132"/>
      <c r="CBG3225" s="132"/>
      <c r="CBH3225" s="132"/>
      <c r="CBI3225" s="132"/>
      <c r="CBJ3225" s="132"/>
      <c r="CBK3225" s="132"/>
      <c r="CBL3225" s="132"/>
      <c r="CBM3225" s="132"/>
      <c r="CBN3225" s="132"/>
      <c r="CBO3225" s="132"/>
      <c r="CBP3225" s="132"/>
      <c r="CBQ3225" s="132"/>
      <c r="CBR3225" s="132"/>
      <c r="CBS3225" s="132"/>
      <c r="CBT3225" s="132"/>
      <c r="CBU3225" s="132"/>
      <c r="CBV3225" s="132"/>
      <c r="CBW3225" s="132"/>
      <c r="CBX3225" s="132"/>
      <c r="CBY3225" s="132"/>
      <c r="CBZ3225" s="132"/>
      <c r="CCA3225" s="132"/>
      <c r="CCB3225" s="132"/>
      <c r="CCC3225" s="132"/>
      <c r="CCD3225" s="132"/>
      <c r="CCE3225" s="132"/>
      <c r="CCF3225" s="132"/>
      <c r="CCG3225" s="132"/>
      <c r="CCH3225" s="132"/>
      <c r="CCI3225" s="132"/>
      <c r="CCJ3225" s="132"/>
      <c r="CCK3225" s="132"/>
      <c r="CCL3225" s="132"/>
      <c r="CCM3225" s="132"/>
      <c r="CCN3225" s="132"/>
      <c r="CCO3225" s="132"/>
      <c r="CCP3225" s="132"/>
      <c r="CCQ3225" s="132"/>
      <c r="CCR3225" s="132"/>
      <c r="CCS3225" s="132"/>
      <c r="CCT3225" s="132"/>
      <c r="CCU3225" s="132"/>
      <c r="CCV3225" s="132"/>
      <c r="CCW3225" s="132"/>
      <c r="CCX3225" s="132"/>
      <c r="CCY3225" s="132"/>
      <c r="CCZ3225" s="132"/>
      <c r="CDA3225" s="132"/>
      <c r="CDB3225" s="132"/>
      <c r="CDC3225" s="132"/>
      <c r="CDD3225" s="132"/>
      <c r="CDE3225" s="132"/>
      <c r="CDF3225" s="132"/>
      <c r="CDG3225" s="132"/>
      <c r="CDH3225" s="132"/>
      <c r="CDI3225" s="132"/>
      <c r="CDJ3225" s="132"/>
      <c r="CDK3225" s="132"/>
      <c r="CDL3225" s="132"/>
      <c r="CDM3225" s="132"/>
      <c r="CDN3225" s="132"/>
      <c r="CDO3225" s="132"/>
      <c r="CDP3225" s="132"/>
      <c r="CDQ3225" s="132"/>
      <c r="CDR3225" s="132"/>
      <c r="CDS3225" s="132"/>
      <c r="CDT3225" s="132"/>
      <c r="CDU3225" s="132"/>
      <c r="CDV3225" s="132"/>
      <c r="CDW3225" s="132"/>
      <c r="CDX3225" s="132"/>
      <c r="CDY3225" s="132"/>
      <c r="CDZ3225" s="132"/>
      <c r="CEA3225" s="132"/>
      <c r="CEB3225" s="132"/>
      <c r="CEC3225" s="132"/>
      <c r="CED3225" s="132"/>
      <c r="CEE3225" s="132"/>
      <c r="CEF3225" s="132"/>
      <c r="CEG3225" s="132"/>
      <c r="CEH3225" s="132"/>
      <c r="CEI3225" s="132"/>
      <c r="CEJ3225" s="132"/>
      <c r="CEK3225" s="132"/>
      <c r="CEL3225" s="132"/>
      <c r="CEM3225" s="132"/>
      <c r="CEN3225" s="132"/>
      <c r="CEO3225" s="132"/>
      <c r="CEP3225" s="132"/>
      <c r="CEQ3225" s="132"/>
      <c r="CER3225" s="132"/>
      <c r="CES3225" s="132"/>
      <c r="CET3225" s="132"/>
      <c r="CEU3225" s="132"/>
      <c r="CEV3225" s="132"/>
      <c r="CEW3225" s="132"/>
      <c r="CEX3225" s="132"/>
      <c r="CEY3225" s="132"/>
      <c r="CEZ3225" s="132"/>
      <c r="CFA3225" s="132"/>
      <c r="CFB3225" s="132"/>
      <c r="CFC3225" s="132"/>
      <c r="CFD3225" s="132"/>
      <c r="CFE3225" s="132"/>
      <c r="CFF3225" s="132"/>
      <c r="CFG3225" s="132"/>
      <c r="CFH3225" s="132"/>
      <c r="CFI3225" s="132"/>
      <c r="CFJ3225" s="132"/>
      <c r="CFK3225" s="132"/>
      <c r="CFL3225" s="132"/>
      <c r="CFM3225" s="132"/>
      <c r="CFN3225" s="132"/>
      <c r="CFO3225" s="132"/>
      <c r="CFP3225" s="132"/>
      <c r="CFQ3225" s="132"/>
      <c r="CFR3225" s="132"/>
      <c r="CFS3225" s="132"/>
      <c r="CFT3225" s="132"/>
      <c r="CFU3225" s="132"/>
      <c r="CFV3225" s="132"/>
      <c r="CFW3225" s="132"/>
      <c r="CFX3225" s="132"/>
      <c r="CFY3225" s="132"/>
      <c r="CFZ3225" s="132"/>
      <c r="CGA3225" s="132"/>
      <c r="CGB3225" s="132"/>
      <c r="CGC3225" s="132"/>
      <c r="CGD3225" s="132"/>
      <c r="CGE3225" s="132"/>
      <c r="CGF3225" s="132"/>
      <c r="CGG3225" s="132"/>
      <c r="CGH3225" s="132"/>
      <c r="CGI3225" s="132"/>
      <c r="CGJ3225" s="132"/>
      <c r="CGK3225" s="132"/>
      <c r="CGL3225" s="132"/>
      <c r="CGM3225" s="132"/>
      <c r="CGN3225" s="132"/>
      <c r="CGO3225" s="132"/>
      <c r="CGP3225" s="132"/>
      <c r="CGQ3225" s="132"/>
      <c r="CGR3225" s="132"/>
      <c r="CGS3225" s="132"/>
      <c r="CGT3225" s="132"/>
      <c r="CGU3225" s="132"/>
      <c r="CGV3225" s="132"/>
      <c r="CGW3225" s="132"/>
      <c r="CGX3225" s="132"/>
      <c r="CGY3225" s="132"/>
      <c r="CGZ3225" s="132"/>
      <c r="CHA3225" s="132"/>
      <c r="CHB3225" s="132"/>
      <c r="CHC3225" s="132"/>
      <c r="CHD3225" s="132"/>
      <c r="CHE3225" s="132"/>
      <c r="CHF3225" s="132"/>
      <c r="CHG3225" s="132"/>
      <c r="CHH3225" s="132"/>
      <c r="CHI3225" s="132"/>
      <c r="CHJ3225" s="132"/>
      <c r="CHK3225" s="132"/>
      <c r="CHL3225" s="132"/>
      <c r="CHM3225" s="132"/>
      <c r="CHN3225" s="132"/>
      <c r="CHO3225" s="132"/>
      <c r="CHP3225" s="132"/>
      <c r="CHQ3225" s="132"/>
      <c r="CHR3225" s="132"/>
      <c r="CHS3225" s="132"/>
      <c r="CHT3225" s="132"/>
      <c r="CHU3225" s="132"/>
      <c r="CHV3225" s="132"/>
      <c r="CHW3225" s="132"/>
      <c r="CHX3225" s="132"/>
      <c r="CHY3225" s="132"/>
      <c r="CHZ3225" s="132"/>
      <c r="CIA3225" s="132"/>
      <c r="CIB3225" s="132"/>
      <c r="CIC3225" s="132"/>
      <c r="CID3225" s="132"/>
      <c r="CIE3225" s="132"/>
      <c r="CIF3225" s="132"/>
      <c r="CIG3225" s="132"/>
      <c r="CIH3225" s="132"/>
      <c r="CII3225" s="132"/>
      <c r="CIJ3225" s="132"/>
      <c r="CIK3225" s="132"/>
      <c r="CIL3225" s="132"/>
      <c r="CIM3225" s="132"/>
      <c r="CIN3225" s="132"/>
      <c r="CIO3225" s="132"/>
      <c r="CIP3225" s="132"/>
      <c r="CIQ3225" s="132"/>
      <c r="CIR3225" s="132"/>
      <c r="CIS3225" s="132"/>
      <c r="CIT3225" s="132"/>
      <c r="CIU3225" s="132"/>
      <c r="CIV3225" s="132"/>
      <c r="CIW3225" s="132"/>
      <c r="CIX3225" s="132"/>
      <c r="CIY3225" s="132"/>
      <c r="CIZ3225" s="132"/>
      <c r="CJA3225" s="132"/>
      <c r="CJB3225" s="132"/>
      <c r="CJC3225" s="132"/>
      <c r="CJD3225" s="132"/>
      <c r="CJE3225" s="132"/>
      <c r="CJF3225" s="132"/>
      <c r="CJG3225" s="132"/>
      <c r="CJH3225" s="132"/>
      <c r="CJI3225" s="132"/>
      <c r="CJJ3225" s="132"/>
      <c r="CJK3225" s="132"/>
      <c r="CJL3225" s="132"/>
      <c r="CJM3225" s="132"/>
      <c r="CJN3225" s="132"/>
      <c r="CJO3225" s="132"/>
      <c r="CJP3225" s="132"/>
      <c r="CJQ3225" s="132"/>
      <c r="CJR3225" s="132"/>
      <c r="CJS3225" s="132"/>
      <c r="CJT3225" s="132"/>
      <c r="CJU3225" s="132"/>
      <c r="CJV3225" s="132"/>
      <c r="CJW3225" s="132"/>
      <c r="CJX3225" s="132"/>
      <c r="CJY3225" s="132"/>
      <c r="CJZ3225" s="132"/>
      <c r="CKA3225" s="132"/>
      <c r="CKB3225" s="132"/>
      <c r="CKC3225" s="132"/>
      <c r="CKD3225" s="132"/>
      <c r="CKE3225" s="132"/>
      <c r="CKF3225" s="132"/>
      <c r="CKG3225" s="132"/>
      <c r="CKH3225" s="132"/>
      <c r="CKI3225" s="132"/>
      <c r="CKJ3225" s="132"/>
      <c r="CKK3225" s="132"/>
      <c r="CKL3225" s="132"/>
      <c r="CKM3225" s="132"/>
      <c r="CKN3225" s="132"/>
      <c r="CKO3225" s="132"/>
      <c r="CKP3225" s="132"/>
      <c r="CKQ3225" s="132"/>
      <c r="CKR3225" s="132"/>
      <c r="CKS3225" s="132"/>
      <c r="CKT3225" s="132"/>
      <c r="CKU3225" s="132"/>
      <c r="CKV3225" s="132"/>
      <c r="CKW3225" s="132"/>
      <c r="CKX3225" s="132"/>
      <c r="CKY3225" s="132"/>
      <c r="CKZ3225" s="132"/>
      <c r="CLA3225" s="132"/>
      <c r="CLB3225" s="132"/>
      <c r="CLC3225" s="132"/>
      <c r="CLD3225" s="132"/>
      <c r="CLE3225" s="132"/>
      <c r="CLF3225" s="132"/>
      <c r="CLG3225" s="132"/>
      <c r="CLH3225" s="132"/>
      <c r="CLI3225" s="132"/>
      <c r="CLJ3225" s="132"/>
      <c r="CLK3225" s="132"/>
      <c r="CLL3225" s="132"/>
      <c r="CLM3225" s="132"/>
      <c r="CLN3225" s="132"/>
      <c r="CLO3225" s="132"/>
      <c r="CLP3225" s="132"/>
      <c r="CLQ3225" s="132"/>
      <c r="CLR3225" s="132"/>
      <c r="CLS3225" s="132"/>
      <c r="CLT3225" s="132"/>
      <c r="CLU3225" s="132"/>
      <c r="CLV3225" s="132"/>
      <c r="CLW3225" s="132"/>
      <c r="CLX3225" s="132"/>
      <c r="CLY3225" s="132"/>
      <c r="CLZ3225" s="132"/>
      <c r="CMA3225" s="132"/>
      <c r="CMB3225" s="132"/>
      <c r="CMC3225" s="132"/>
      <c r="CMD3225" s="132"/>
      <c r="CME3225" s="132"/>
      <c r="CMF3225" s="132"/>
      <c r="CMG3225" s="132"/>
      <c r="CMH3225" s="132"/>
      <c r="CMI3225" s="132"/>
      <c r="CMJ3225" s="132"/>
      <c r="CMK3225" s="132"/>
      <c r="CML3225" s="132"/>
      <c r="CMM3225" s="132"/>
      <c r="CMN3225" s="132"/>
      <c r="CMO3225" s="132"/>
      <c r="CMP3225" s="132"/>
      <c r="CMQ3225" s="132"/>
      <c r="CMR3225" s="132"/>
      <c r="CMS3225" s="132"/>
      <c r="CMT3225" s="132"/>
      <c r="CMU3225" s="132"/>
      <c r="CMV3225" s="132"/>
      <c r="CMW3225" s="132"/>
      <c r="CMX3225" s="132"/>
      <c r="CMY3225" s="132"/>
      <c r="CMZ3225" s="132"/>
      <c r="CNA3225" s="132"/>
      <c r="CNB3225" s="132"/>
      <c r="CNC3225" s="132"/>
      <c r="CND3225" s="132"/>
      <c r="CNE3225" s="132"/>
      <c r="CNF3225" s="132"/>
      <c r="CNG3225" s="132"/>
      <c r="CNH3225" s="132"/>
      <c r="CNI3225" s="132"/>
      <c r="CNJ3225" s="132"/>
      <c r="CNK3225" s="132"/>
      <c r="CNL3225" s="132"/>
      <c r="CNM3225" s="132"/>
      <c r="CNN3225" s="132"/>
      <c r="CNO3225" s="132"/>
      <c r="CNP3225" s="132"/>
      <c r="CNQ3225" s="132"/>
      <c r="CNR3225" s="132"/>
      <c r="CNS3225" s="132"/>
      <c r="CNT3225" s="132"/>
      <c r="CNU3225" s="132"/>
      <c r="CNV3225" s="132"/>
      <c r="CNW3225" s="132"/>
      <c r="CNX3225" s="132"/>
      <c r="CNY3225" s="132"/>
      <c r="CNZ3225" s="132"/>
      <c r="COA3225" s="132"/>
      <c r="COB3225" s="132"/>
      <c r="COC3225" s="132"/>
      <c r="COD3225" s="132"/>
      <c r="COE3225" s="132"/>
      <c r="COF3225" s="132"/>
      <c r="COG3225" s="132"/>
      <c r="COH3225" s="132"/>
      <c r="COI3225" s="132"/>
      <c r="COJ3225" s="132"/>
      <c r="COK3225" s="132"/>
      <c r="COL3225" s="132"/>
      <c r="COM3225" s="132"/>
      <c r="CON3225" s="132"/>
      <c r="COO3225" s="132"/>
      <c r="COP3225" s="132"/>
      <c r="COQ3225" s="132"/>
      <c r="COR3225" s="132"/>
      <c r="COS3225" s="132"/>
      <c r="COT3225" s="132"/>
      <c r="COU3225" s="132"/>
      <c r="COV3225" s="132"/>
      <c r="COW3225" s="132"/>
      <c r="COX3225" s="132"/>
      <c r="COY3225" s="132"/>
      <c r="COZ3225" s="132"/>
      <c r="CPA3225" s="132"/>
      <c r="CPB3225" s="132"/>
      <c r="CPC3225" s="132"/>
      <c r="CPD3225" s="132"/>
      <c r="CPE3225" s="132"/>
      <c r="CPF3225" s="132"/>
      <c r="CPG3225" s="132"/>
      <c r="CPH3225" s="132"/>
      <c r="CPI3225" s="132"/>
      <c r="CPJ3225" s="132"/>
      <c r="CPK3225" s="132"/>
      <c r="CPL3225" s="132"/>
      <c r="CPM3225" s="132"/>
      <c r="CPN3225" s="132"/>
      <c r="CPO3225" s="132"/>
      <c r="CPP3225" s="132"/>
      <c r="CPQ3225" s="132"/>
      <c r="CPR3225" s="132"/>
      <c r="CPS3225" s="132"/>
      <c r="CPT3225" s="132"/>
      <c r="CPU3225" s="132"/>
      <c r="CPV3225" s="132"/>
      <c r="CPW3225" s="132"/>
      <c r="CPX3225" s="132"/>
      <c r="CPY3225" s="132"/>
      <c r="CPZ3225" s="132"/>
      <c r="CQA3225" s="132"/>
      <c r="CQB3225" s="132"/>
      <c r="CQC3225" s="132"/>
      <c r="CQD3225" s="132"/>
      <c r="CQE3225" s="132"/>
      <c r="CQF3225" s="132"/>
      <c r="CQG3225" s="132"/>
      <c r="CQH3225" s="132"/>
      <c r="CQI3225" s="132"/>
      <c r="CQJ3225" s="132"/>
      <c r="CQK3225" s="132"/>
      <c r="CQL3225" s="132"/>
      <c r="CQM3225" s="132"/>
      <c r="CQN3225" s="132"/>
      <c r="CQO3225" s="132"/>
      <c r="CQP3225" s="132"/>
      <c r="CQQ3225" s="132"/>
      <c r="CQR3225" s="132"/>
      <c r="CQS3225" s="132"/>
      <c r="CQT3225" s="132"/>
      <c r="CQU3225" s="132"/>
      <c r="CQV3225" s="132"/>
      <c r="CQW3225" s="132"/>
      <c r="CQX3225" s="132"/>
      <c r="CQY3225" s="132"/>
      <c r="CQZ3225" s="132"/>
      <c r="CRA3225" s="132"/>
      <c r="CRB3225" s="132"/>
      <c r="CRC3225" s="132"/>
      <c r="CRD3225" s="132"/>
      <c r="CRE3225" s="132"/>
      <c r="CRF3225" s="132"/>
      <c r="CRG3225" s="132"/>
      <c r="CRH3225" s="132"/>
      <c r="CRI3225" s="132"/>
      <c r="CRJ3225" s="132"/>
      <c r="CRK3225" s="132"/>
      <c r="CRL3225" s="132"/>
      <c r="CRM3225" s="132"/>
      <c r="CRN3225" s="132"/>
      <c r="CRO3225" s="132"/>
      <c r="CRP3225" s="132"/>
      <c r="CRQ3225" s="132"/>
      <c r="CRR3225" s="132"/>
      <c r="CRS3225" s="132"/>
      <c r="CRT3225" s="132"/>
      <c r="CRU3225" s="132"/>
      <c r="CRV3225" s="132"/>
      <c r="CRW3225" s="132"/>
      <c r="CRX3225" s="132"/>
      <c r="CRY3225" s="132"/>
      <c r="CRZ3225" s="132"/>
      <c r="CSA3225" s="132"/>
      <c r="CSB3225" s="132"/>
      <c r="CSC3225" s="132"/>
      <c r="CSD3225" s="132"/>
      <c r="CSE3225" s="132"/>
      <c r="CSF3225" s="132"/>
      <c r="CSG3225" s="132"/>
      <c r="CSH3225" s="132"/>
      <c r="CSI3225" s="132"/>
      <c r="CSJ3225" s="132"/>
      <c r="CSK3225" s="132"/>
      <c r="CSL3225" s="132"/>
      <c r="CSM3225" s="132"/>
      <c r="CSN3225" s="132"/>
      <c r="CSO3225" s="132"/>
      <c r="CSP3225" s="132"/>
      <c r="CSQ3225" s="132"/>
      <c r="CSR3225" s="132"/>
      <c r="CSS3225" s="132"/>
      <c r="CST3225" s="132"/>
      <c r="CSU3225" s="132"/>
      <c r="CSV3225" s="132"/>
      <c r="CSW3225" s="132"/>
      <c r="CSX3225" s="132"/>
      <c r="CSY3225" s="132"/>
      <c r="CSZ3225" s="132"/>
      <c r="CTA3225" s="132"/>
      <c r="CTB3225" s="132"/>
      <c r="CTC3225" s="132"/>
      <c r="CTD3225" s="132"/>
      <c r="CTE3225" s="132"/>
      <c r="CTF3225" s="132"/>
      <c r="CTG3225" s="132"/>
      <c r="CTH3225" s="132"/>
      <c r="CTI3225" s="132"/>
      <c r="CTJ3225" s="132"/>
      <c r="CTK3225" s="132"/>
      <c r="CTL3225" s="132"/>
      <c r="CTM3225" s="132"/>
      <c r="CTN3225" s="132"/>
      <c r="CTO3225" s="132"/>
      <c r="CTP3225" s="132"/>
      <c r="CTQ3225" s="132"/>
      <c r="CTR3225" s="132"/>
      <c r="CTS3225" s="132"/>
      <c r="CTT3225" s="132"/>
      <c r="CTU3225" s="132"/>
      <c r="CTV3225" s="132"/>
      <c r="CTW3225" s="132"/>
      <c r="CTX3225" s="132"/>
      <c r="CTY3225" s="132"/>
      <c r="CTZ3225" s="132"/>
      <c r="CUA3225" s="132"/>
      <c r="CUB3225" s="132"/>
      <c r="CUC3225" s="132"/>
      <c r="CUD3225" s="132"/>
      <c r="CUE3225" s="132"/>
      <c r="CUF3225" s="132"/>
      <c r="CUG3225" s="132"/>
      <c r="CUH3225" s="132"/>
      <c r="CUI3225" s="132"/>
      <c r="CUJ3225" s="132"/>
      <c r="CUK3225" s="132"/>
      <c r="CUL3225" s="132"/>
      <c r="CUM3225" s="132"/>
      <c r="CUN3225" s="132"/>
      <c r="CUO3225" s="132"/>
      <c r="CUP3225" s="132"/>
      <c r="CUQ3225" s="132"/>
      <c r="CUR3225" s="132"/>
      <c r="CUS3225" s="132"/>
      <c r="CUT3225" s="132"/>
      <c r="CUU3225" s="132"/>
      <c r="CUV3225" s="132"/>
      <c r="CUW3225" s="132"/>
      <c r="CUX3225" s="132"/>
      <c r="CUY3225" s="132"/>
      <c r="CUZ3225" s="132"/>
      <c r="CVA3225" s="132"/>
      <c r="CVB3225" s="132"/>
      <c r="CVC3225" s="132"/>
      <c r="CVD3225" s="132"/>
      <c r="CVE3225" s="132"/>
      <c r="CVF3225" s="132"/>
      <c r="CVG3225" s="132"/>
      <c r="CVH3225" s="132"/>
      <c r="CVI3225" s="132"/>
      <c r="CVJ3225" s="132"/>
      <c r="CVK3225" s="132"/>
      <c r="CVL3225" s="132"/>
      <c r="CVM3225" s="132"/>
      <c r="CVN3225" s="132"/>
      <c r="CVO3225" s="132"/>
      <c r="CVP3225" s="132"/>
      <c r="CVQ3225" s="132"/>
      <c r="CVR3225" s="132"/>
      <c r="CVS3225" s="132"/>
      <c r="CVT3225" s="132"/>
      <c r="CVU3225" s="132"/>
      <c r="CVV3225" s="132"/>
      <c r="CVW3225" s="132"/>
      <c r="CVX3225" s="132"/>
      <c r="CVY3225" s="132"/>
      <c r="CVZ3225" s="132"/>
      <c r="CWA3225" s="132"/>
      <c r="CWB3225" s="132"/>
      <c r="CWC3225" s="132"/>
      <c r="CWD3225" s="132"/>
      <c r="CWE3225" s="132"/>
      <c r="CWF3225" s="132"/>
      <c r="CWG3225" s="132"/>
      <c r="CWH3225" s="132"/>
      <c r="CWI3225" s="132"/>
      <c r="CWJ3225" s="132"/>
      <c r="CWK3225" s="132"/>
      <c r="CWL3225" s="132"/>
      <c r="CWM3225" s="132"/>
      <c r="CWN3225" s="132"/>
      <c r="CWO3225" s="132"/>
      <c r="CWP3225" s="132"/>
      <c r="CWQ3225" s="132"/>
      <c r="CWR3225" s="132"/>
      <c r="CWS3225" s="132"/>
      <c r="CWT3225" s="132"/>
      <c r="CWU3225" s="132"/>
      <c r="CWV3225" s="132"/>
      <c r="CWW3225" s="132"/>
      <c r="CWX3225" s="132"/>
      <c r="CWY3225" s="132"/>
      <c r="CWZ3225" s="132"/>
      <c r="CXA3225" s="132"/>
      <c r="CXB3225" s="132"/>
      <c r="CXC3225" s="132"/>
      <c r="CXD3225" s="132"/>
      <c r="CXE3225" s="132"/>
      <c r="CXF3225" s="132"/>
      <c r="CXG3225" s="132"/>
      <c r="CXH3225" s="132"/>
      <c r="CXI3225" s="132"/>
      <c r="CXJ3225" s="132"/>
      <c r="CXK3225" s="132"/>
      <c r="CXL3225" s="132"/>
      <c r="CXM3225" s="132"/>
      <c r="CXN3225" s="132"/>
      <c r="CXO3225" s="132"/>
      <c r="CXP3225" s="132"/>
      <c r="CXQ3225" s="132"/>
      <c r="CXR3225" s="132"/>
      <c r="CXS3225" s="132"/>
      <c r="CXT3225" s="132"/>
      <c r="CXU3225" s="132"/>
      <c r="CXV3225" s="132"/>
      <c r="CXW3225" s="132"/>
      <c r="CXX3225" s="132"/>
      <c r="CXY3225" s="132"/>
      <c r="CXZ3225" s="132"/>
      <c r="CYA3225" s="132"/>
      <c r="CYB3225" s="132"/>
      <c r="CYC3225" s="132"/>
      <c r="CYD3225" s="132"/>
      <c r="CYE3225" s="132"/>
      <c r="CYF3225" s="132"/>
      <c r="CYG3225" s="132"/>
      <c r="CYH3225" s="132"/>
      <c r="CYI3225" s="132"/>
      <c r="CYJ3225" s="132"/>
      <c r="CYK3225" s="132"/>
      <c r="CYL3225" s="132"/>
      <c r="CYM3225" s="132"/>
      <c r="CYN3225" s="132"/>
      <c r="CYO3225" s="132"/>
      <c r="CYP3225" s="132"/>
      <c r="CYQ3225" s="132"/>
      <c r="CYR3225" s="132"/>
      <c r="CYS3225" s="132"/>
      <c r="CYT3225" s="132"/>
      <c r="CYU3225" s="132"/>
      <c r="CYV3225" s="132"/>
      <c r="CYW3225" s="132"/>
      <c r="CYX3225" s="132"/>
      <c r="CYY3225" s="132"/>
      <c r="CYZ3225" s="132"/>
      <c r="CZA3225" s="132"/>
      <c r="CZB3225" s="132"/>
      <c r="CZC3225" s="132"/>
      <c r="CZD3225" s="132"/>
      <c r="CZE3225" s="132"/>
      <c r="CZF3225" s="132"/>
      <c r="CZG3225" s="132"/>
      <c r="CZH3225" s="132"/>
      <c r="CZI3225" s="132"/>
      <c r="CZJ3225" s="132"/>
      <c r="CZK3225" s="132"/>
      <c r="CZL3225" s="132"/>
      <c r="CZM3225" s="132"/>
      <c r="CZN3225" s="132"/>
      <c r="CZO3225" s="132"/>
      <c r="CZP3225" s="132"/>
      <c r="CZQ3225" s="132"/>
      <c r="CZR3225" s="132"/>
      <c r="CZS3225" s="132"/>
      <c r="CZT3225" s="132"/>
      <c r="CZU3225" s="132"/>
      <c r="CZV3225" s="132"/>
      <c r="CZW3225" s="132"/>
      <c r="CZX3225" s="132"/>
      <c r="CZY3225" s="132"/>
      <c r="CZZ3225" s="132"/>
      <c r="DAA3225" s="132"/>
      <c r="DAB3225" s="132"/>
      <c r="DAC3225" s="132"/>
      <c r="DAD3225" s="132"/>
      <c r="DAE3225" s="132"/>
      <c r="DAF3225" s="132"/>
      <c r="DAG3225" s="132"/>
      <c r="DAH3225" s="132"/>
      <c r="DAI3225" s="132"/>
      <c r="DAJ3225" s="132"/>
      <c r="DAK3225" s="132"/>
      <c r="DAL3225" s="132"/>
      <c r="DAM3225" s="132"/>
      <c r="DAN3225" s="132"/>
      <c r="DAO3225" s="132"/>
      <c r="DAP3225" s="132"/>
      <c r="DAQ3225" s="132"/>
      <c r="DAR3225" s="132"/>
      <c r="DAS3225" s="132"/>
      <c r="DAT3225" s="132"/>
      <c r="DAU3225" s="132"/>
      <c r="DAV3225" s="132"/>
      <c r="DAW3225" s="132"/>
      <c r="DAX3225" s="132"/>
      <c r="DAY3225" s="132"/>
      <c r="DAZ3225" s="132"/>
      <c r="DBA3225" s="132"/>
      <c r="DBB3225" s="132"/>
      <c r="DBC3225" s="132"/>
      <c r="DBD3225" s="132"/>
      <c r="DBE3225" s="132"/>
      <c r="DBF3225" s="132"/>
      <c r="DBG3225" s="132"/>
      <c r="DBH3225" s="132"/>
      <c r="DBI3225" s="132"/>
      <c r="DBJ3225" s="132"/>
      <c r="DBK3225" s="132"/>
      <c r="DBL3225" s="132"/>
      <c r="DBM3225" s="132"/>
      <c r="DBN3225" s="132"/>
      <c r="DBO3225" s="132"/>
      <c r="DBP3225" s="132"/>
      <c r="DBQ3225" s="132"/>
      <c r="DBR3225" s="132"/>
      <c r="DBS3225" s="132"/>
      <c r="DBT3225" s="132"/>
      <c r="DBU3225" s="132"/>
      <c r="DBV3225" s="132"/>
      <c r="DBW3225" s="132"/>
      <c r="DBX3225" s="132"/>
      <c r="DBY3225" s="132"/>
      <c r="DBZ3225" s="132"/>
      <c r="DCA3225" s="132"/>
      <c r="DCB3225" s="132"/>
      <c r="DCC3225" s="132"/>
      <c r="DCD3225" s="132"/>
      <c r="DCE3225" s="132"/>
      <c r="DCF3225" s="132"/>
      <c r="DCG3225" s="132"/>
      <c r="DCH3225" s="132"/>
      <c r="DCI3225" s="132"/>
      <c r="DCJ3225" s="132"/>
      <c r="DCK3225" s="132"/>
      <c r="DCL3225" s="132"/>
      <c r="DCM3225" s="132"/>
      <c r="DCN3225" s="132"/>
      <c r="DCO3225" s="132"/>
      <c r="DCP3225" s="132"/>
      <c r="DCQ3225" s="132"/>
      <c r="DCR3225" s="132"/>
      <c r="DCS3225" s="132"/>
      <c r="DCT3225" s="132"/>
      <c r="DCU3225" s="132"/>
      <c r="DCV3225" s="132"/>
      <c r="DCW3225" s="132"/>
      <c r="DCX3225" s="132"/>
      <c r="DCY3225" s="132"/>
      <c r="DCZ3225" s="132"/>
      <c r="DDA3225" s="132"/>
      <c r="DDB3225" s="132"/>
      <c r="DDC3225" s="132"/>
      <c r="DDD3225" s="132"/>
      <c r="DDE3225" s="132"/>
      <c r="DDF3225" s="132"/>
      <c r="DDG3225" s="132"/>
      <c r="DDH3225" s="132"/>
      <c r="DDI3225" s="132"/>
      <c r="DDJ3225" s="132"/>
      <c r="DDK3225" s="132"/>
      <c r="DDL3225" s="132"/>
      <c r="DDM3225" s="132"/>
      <c r="DDN3225" s="132"/>
      <c r="DDO3225" s="132"/>
      <c r="DDP3225" s="132"/>
      <c r="DDQ3225" s="132"/>
      <c r="DDR3225" s="132"/>
      <c r="DDS3225" s="132"/>
      <c r="DDT3225" s="132"/>
      <c r="DDU3225" s="132"/>
      <c r="DDV3225" s="132"/>
      <c r="DDW3225" s="132"/>
      <c r="DDX3225" s="132"/>
      <c r="DDY3225" s="132"/>
      <c r="DDZ3225" s="132"/>
      <c r="DEA3225" s="132"/>
      <c r="DEB3225" s="132"/>
      <c r="DEC3225" s="132"/>
      <c r="DED3225" s="132"/>
      <c r="DEE3225" s="132"/>
      <c r="DEF3225" s="132"/>
      <c r="DEG3225" s="132"/>
      <c r="DEH3225" s="132"/>
      <c r="DEI3225" s="132"/>
      <c r="DEJ3225" s="132"/>
      <c r="DEK3225" s="132"/>
      <c r="DEL3225" s="132"/>
      <c r="DEM3225" s="132"/>
      <c r="DEN3225" s="132"/>
      <c r="DEO3225" s="132"/>
      <c r="DEP3225" s="132"/>
      <c r="DEQ3225" s="132"/>
      <c r="DER3225" s="132"/>
      <c r="DES3225" s="132"/>
      <c r="DET3225" s="132"/>
      <c r="DEU3225" s="132"/>
      <c r="DEV3225" s="132"/>
      <c r="DEW3225" s="132"/>
      <c r="DEX3225" s="132"/>
      <c r="DEY3225" s="132"/>
      <c r="DEZ3225" s="132"/>
      <c r="DFA3225" s="132"/>
      <c r="DFB3225" s="132"/>
      <c r="DFC3225" s="132"/>
      <c r="DFD3225" s="132"/>
      <c r="DFE3225" s="132"/>
      <c r="DFF3225" s="132"/>
      <c r="DFG3225" s="132"/>
      <c r="DFH3225" s="132"/>
      <c r="DFI3225" s="132"/>
      <c r="DFJ3225" s="132"/>
      <c r="DFK3225" s="132"/>
      <c r="DFL3225" s="132"/>
      <c r="DFM3225" s="132"/>
      <c r="DFN3225" s="132"/>
      <c r="DFO3225" s="132"/>
      <c r="DFP3225" s="132"/>
      <c r="DFQ3225" s="132"/>
      <c r="DFR3225" s="132"/>
      <c r="DFS3225" s="132"/>
      <c r="DFT3225" s="132"/>
      <c r="DFU3225" s="132"/>
      <c r="DFV3225" s="132"/>
      <c r="DFW3225" s="132"/>
      <c r="DFX3225" s="132"/>
      <c r="DFY3225" s="132"/>
      <c r="DFZ3225" s="132"/>
      <c r="DGA3225" s="132"/>
      <c r="DGB3225" s="132"/>
      <c r="DGC3225" s="132"/>
      <c r="DGD3225" s="132"/>
      <c r="DGE3225" s="132"/>
      <c r="DGF3225" s="132"/>
      <c r="DGG3225" s="132"/>
      <c r="DGH3225" s="132"/>
      <c r="DGI3225" s="132"/>
      <c r="DGJ3225" s="132"/>
      <c r="DGK3225" s="132"/>
      <c r="DGL3225" s="132"/>
      <c r="DGM3225" s="132"/>
      <c r="DGN3225" s="132"/>
      <c r="DGO3225" s="132"/>
      <c r="DGP3225" s="132"/>
      <c r="DGQ3225" s="132"/>
      <c r="DGR3225" s="132"/>
      <c r="DGS3225" s="132"/>
      <c r="DGT3225" s="132"/>
      <c r="DGU3225" s="132"/>
      <c r="DGV3225" s="132"/>
      <c r="DGW3225" s="132"/>
      <c r="DGX3225" s="132"/>
      <c r="DGY3225" s="132"/>
      <c r="DGZ3225" s="132"/>
      <c r="DHA3225" s="132"/>
      <c r="DHB3225" s="132"/>
      <c r="DHC3225" s="132"/>
      <c r="DHD3225" s="132"/>
      <c r="DHE3225" s="132"/>
      <c r="DHF3225" s="132"/>
      <c r="DHG3225" s="132"/>
      <c r="DHH3225" s="132"/>
      <c r="DHI3225" s="132"/>
      <c r="DHJ3225" s="132"/>
      <c r="DHK3225" s="132"/>
      <c r="DHL3225" s="132"/>
      <c r="DHM3225" s="132"/>
      <c r="DHN3225" s="132"/>
      <c r="DHO3225" s="132"/>
      <c r="DHP3225" s="132"/>
      <c r="DHQ3225" s="132"/>
      <c r="DHR3225" s="132"/>
      <c r="DHS3225" s="132"/>
      <c r="DHT3225" s="132"/>
      <c r="DHU3225" s="132"/>
      <c r="DHV3225" s="132"/>
      <c r="DHW3225" s="132"/>
      <c r="DHX3225" s="132"/>
      <c r="DHY3225" s="132"/>
      <c r="DHZ3225" s="132"/>
      <c r="DIA3225" s="132"/>
      <c r="DIB3225" s="132"/>
      <c r="DIC3225" s="132"/>
      <c r="DID3225" s="132"/>
      <c r="DIE3225" s="132"/>
      <c r="DIF3225" s="132"/>
      <c r="DIG3225" s="132"/>
      <c r="DIH3225" s="132"/>
      <c r="DII3225" s="132"/>
      <c r="DIJ3225" s="132"/>
      <c r="DIK3225" s="132"/>
      <c r="DIL3225" s="132"/>
      <c r="DIM3225" s="132"/>
      <c r="DIN3225" s="132"/>
      <c r="DIO3225" s="132"/>
      <c r="DIP3225" s="132"/>
      <c r="DIQ3225" s="132"/>
      <c r="DIR3225" s="132"/>
      <c r="DIS3225" s="132"/>
      <c r="DIT3225" s="132"/>
      <c r="DIU3225" s="132"/>
      <c r="DIV3225" s="132"/>
      <c r="DIW3225" s="132"/>
      <c r="DIX3225" s="132"/>
      <c r="DIY3225" s="132"/>
      <c r="DIZ3225" s="132"/>
      <c r="DJA3225" s="132"/>
      <c r="DJB3225" s="132"/>
      <c r="DJC3225" s="132"/>
      <c r="DJD3225" s="132"/>
      <c r="DJE3225" s="132"/>
      <c r="DJF3225" s="132"/>
      <c r="DJG3225" s="132"/>
      <c r="DJH3225" s="132"/>
      <c r="DJI3225" s="132"/>
      <c r="DJJ3225" s="132"/>
      <c r="DJK3225" s="132"/>
      <c r="DJL3225" s="132"/>
      <c r="DJM3225" s="132"/>
      <c r="DJN3225" s="132"/>
      <c r="DJO3225" s="132"/>
      <c r="DJP3225" s="132"/>
      <c r="DJQ3225" s="132"/>
      <c r="DJR3225" s="132"/>
      <c r="DJS3225" s="132"/>
      <c r="DJT3225" s="132"/>
      <c r="DJU3225" s="132"/>
      <c r="DJV3225" s="132"/>
      <c r="DJW3225" s="132"/>
      <c r="DJX3225" s="132"/>
      <c r="DJY3225" s="132"/>
      <c r="DJZ3225" s="132"/>
      <c r="DKA3225" s="132"/>
      <c r="DKB3225" s="132"/>
      <c r="DKC3225" s="132"/>
      <c r="DKD3225" s="132"/>
      <c r="DKE3225" s="132"/>
      <c r="DKF3225" s="132"/>
      <c r="DKG3225" s="132"/>
      <c r="DKH3225" s="132"/>
      <c r="DKI3225" s="132"/>
      <c r="DKJ3225" s="132"/>
      <c r="DKK3225" s="132"/>
      <c r="DKL3225" s="132"/>
      <c r="DKM3225" s="132"/>
      <c r="DKN3225" s="132"/>
      <c r="DKO3225" s="132"/>
      <c r="DKP3225" s="132"/>
      <c r="DKQ3225" s="132"/>
      <c r="DKR3225" s="132"/>
      <c r="DKS3225" s="132"/>
      <c r="DKT3225" s="132"/>
      <c r="DKU3225" s="132"/>
      <c r="DKV3225" s="132"/>
      <c r="DKW3225" s="132"/>
      <c r="DKX3225" s="132"/>
      <c r="DKY3225" s="132"/>
      <c r="DKZ3225" s="132"/>
      <c r="DLA3225" s="132"/>
      <c r="DLB3225" s="132"/>
      <c r="DLC3225" s="132"/>
      <c r="DLD3225" s="132"/>
      <c r="DLE3225" s="132"/>
      <c r="DLF3225" s="132"/>
      <c r="DLG3225" s="132"/>
      <c r="DLH3225" s="132"/>
      <c r="DLI3225" s="132"/>
      <c r="DLJ3225" s="132"/>
      <c r="DLK3225" s="132"/>
      <c r="DLL3225" s="132"/>
      <c r="DLM3225" s="132"/>
      <c r="DLN3225" s="132"/>
      <c r="DLO3225" s="132"/>
      <c r="DLP3225" s="132"/>
      <c r="DLQ3225" s="132"/>
      <c r="DLR3225" s="132"/>
      <c r="DLS3225" s="132"/>
      <c r="DLT3225" s="132"/>
      <c r="DLU3225" s="132"/>
      <c r="DLV3225" s="132"/>
      <c r="DLW3225" s="132"/>
      <c r="DLX3225" s="132"/>
      <c r="DLY3225" s="132"/>
      <c r="DLZ3225" s="132"/>
      <c r="DMA3225" s="132"/>
      <c r="DMB3225" s="132"/>
      <c r="DMC3225" s="132"/>
      <c r="DMD3225" s="132"/>
      <c r="DME3225" s="132"/>
      <c r="DMF3225" s="132"/>
      <c r="DMG3225" s="132"/>
      <c r="DMH3225" s="132"/>
      <c r="DMI3225" s="132"/>
      <c r="DMJ3225" s="132"/>
      <c r="DMK3225" s="132"/>
      <c r="DML3225" s="132"/>
      <c r="DMM3225" s="132"/>
      <c r="DMN3225" s="132"/>
      <c r="DMO3225" s="132"/>
      <c r="DMP3225" s="132"/>
      <c r="DMQ3225" s="132"/>
      <c r="DMR3225" s="132"/>
      <c r="DMS3225" s="132"/>
      <c r="DMT3225" s="132"/>
      <c r="DMU3225" s="132"/>
      <c r="DMV3225" s="132"/>
      <c r="DMW3225" s="132"/>
      <c r="DMX3225" s="132"/>
      <c r="DMY3225" s="132"/>
      <c r="DMZ3225" s="132"/>
      <c r="DNA3225" s="132"/>
      <c r="DNB3225" s="132"/>
      <c r="DNC3225" s="132"/>
      <c r="DND3225" s="132"/>
      <c r="DNE3225" s="132"/>
      <c r="DNF3225" s="132"/>
      <c r="DNG3225" s="132"/>
      <c r="DNH3225" s="132"/>
      <c r="DNI3225" s="132"/>
      <c r="DNJ3225" s="132"/>
      <c r="DNK3225" s="132"/>
      <c r="DNL3225" s="132"/>
      <c r="DNM3225" s="132"/>
      <c r="DNN3225" s="132"/>
      <c r="DNO3225" s="132"/>
      <c r="DNP3225" s="132"/>
      <c r="DNQ3225" s="132"/>
      <c r="DNR3225" s="132"/>
      <c r="DNS3225" s="132"/>
      <c r="DNT3225" s="132"/>
      <c r="DNU3225" s="132"/>
      <c r="DNV3225" s="132"/>
      <c r="DNW3225" s="132"/>
      <c r="DNX3225" s="132"/>
      <c r="DNY3225" s="132"/>
      <c r="DNZ3225" s="132"/>
      <c r="DOA3225" s="132"/>
      <c r="DOB3225" s="132"/>
      <c r="DOC3225" s="132"/>
      <c r="DOD3225" s="132"/>
      <c r="DOE3225" s="132"/>
      <c r="DOF3225" s="132"/>
      <c r="DOG3225" s="132"/>
      <c r="DOH3225" s="132"/>
      <c r="DOI3225" s="132"/>
      <c r="DOJ3225" s="132"/>
      <c r="DOK3225" s="132"/>
      <c r="DOL3225" s="132"/>
      <c r="DOM3225" s="132"/>
      <c r="DON3225" s="132"/>
      <c r="DOO3225" s="132"/>
      <c r="DOP3225" s="132"/>
      <c r="DOQ3225" s="132"/>
      <c r="DOR3225" s="132"/>
      <c r="DOS3225" s="132"/>
      <c r="DOT3225" s="132"/>
      <c r="DOU3225" s="132"/>
      <c r="DOV3225" s="132"/>
      <c r="DOW3225" s="132"/>
      <c r="DOX3225" s="132"/>
      <c r="DOY3225" s="132"/>
      <c r="DOZ3225" s="132"/>
      <c r="DPA3225" s="132"/>
      <c r="DPB3225" s="132"/>
      <c r="DPC3225" s="132"/>
      <c r="DPD3225" s="132"/>
      <c r="DPE3225" s="132"/>
      <c r="DPF3225" s="132"/>
      <c r="DPG3225" s="132"/>
      <c r="DPH3225" s="132"/>
      <c r="DPI3225" s="132"/>
      <c r="DPJ3225" s="132"/>
      <c r="DPK3225" s="132"/>
      <c r="DPL3225" s="132"/>
      <c r="DPM3225" s="132"/>
      <c r="DPN3225" s="132"/>
      <c r="DPO3225" s="132"/>
      <c r="DPP3225" s="132"/>
      <c r="DPQ3225" s="132"/>
      <c r="DPR3225" s="132"/>
      <c r="DPS3225" s="132"/>
      <c r="DPT3225" s="132"/>
      <c r="DPU3225" s="132"/>
      <c r="DPV3225" s="132"/>
      <c r="DPW3225" s="132"/>
      <c r="DPX3225" s="132"/>
      <c r="DPY3225" s="132"/>
      <c r="DPZ3225" s="132"/>
      <c r="DQA3225" s="132"/>
      <c r="DQB3225" s="132"/>
      <c r="DQC3225" s="132"/>
      <c r="DQD3225" s="132"/>
      <c r="DQE3225" s="132"/>
      <c r="DQF3225" s="132"/>
      <c r="DQG3225" s="132"/>
      <c r="DQH3225" s="132"/>
      <c r="DQI3225" s="132"/>
      <c r="DQJ3225" s="132"/>
      <c r="DQK3225" s="132"/>
      <c r="DQL3225" s="132"/>
      <c r="DQM3225" s="132"/>
      <c r="DQN3225" s="132"/>
      <c r="DQO3225" s="132"/>
      <c r="DQP3225" s="132"/>
      <c r="DQQ3225" s="132"/>
      <c r="DQR3225" s="132"/>
      <c r="DQS3225" s="132"/>
      <c r="DQT3225" s="132"/>
      <c r="DQU3225" s="132"/>
      <c r="DQV3225" s="132"/>
      <c r="DQW3225" s="132"/>
      <c r="DQX3225" s="132"/>
      <c r="DQY3225" s="132"/>
      <c r="DQZ3225" s="132"/>
      <c r="DRA3225" s="132"/>
      <c r="DRB3225" s="132"/>
      <c r="DRC3225" s="132"/>
      <c r="DRD3225" s="132"/>
      <c r="DRE3225" s="132"/>
      <c r="DRF3225" s="132"/>
      <c r="DRG3225" s="132"/>
      <c r="DRH3225" s="132"/>
      <c r="DRI3225" s="132"/>
      <c r="DRJ3225" s="132"/>
      <c r="DRK3225" s="132"/>
      <c r="DRL3225" s="132"/>
      <c r="DRM3225" s="132"/>
      <c r="DRN3225" s="132"/>
      <c r="DRO3225" s="132"/>
      <c r="DRP3225" s="132"/>
      <c r="DRQ3225" s="132"/>
      <c r="DRR3225" s="132"/>
      <c r="DRS3225" s="132"/>
      <c r="DRT3225" s="132"/>
      <c r="DRU3225" s="132"/>
      <c r="DRV3225" s="132"/>
      <c r="DRW3225" s="132"/>
      <c r="DRX3225" s="132"/>
      <c r="DRY3225" s="132"/>
      <c r="DRZ3225" s="132"/>
      <c r="DSA3225" s="132"/>
      <c r="DSB3225" s="132"/>
      <c r="DSC3225" s="132"/>
      <c r="DSD3225" s="132"/>
      <c r="DSE3225" s="132"/>
      <c r="DSF3225" s="132"/>
      <c r="DSG3225" s="132"/>
      <c r="DSH3225" s="132"/>
      <c r="DSI3225" s="132"/>
      <c r="DSJ3225" s="132"/>
      <c r="DSK3225" s="132"/>
      <c r="DSL3225" s="132"/>
      <c r="DSM3225" s="132"/>
      <c r="DSN3225" s="132"/>
      <c r="DSO3225" s="132"/>
      <c r="DSP3225" s="132"/>
      <c r="DSQ3225" s="132"/>
      <c r="DSR3225" s="132"/>
      <c r="DSS3225" s="132"/>
      <c r="DST3225" s="132"/>
      <c r="DSU3225" s="132"/>
      <c r="DSV3225" s="132"/>
      <c r="DSW3225" s="132"/>
      <c r="DSX3225" s="132"/>
      <c r="DSY3225" s="132"/>
      <c r="DSZ3225" s="132"/>
      <c r="DTA3225" s="132"/>
      <c r="DTB3225" s="132"/>
      <c r="DTC3225" s="132"/>
      <c r="DTD3225" s="132"/>
      <c r="DTE3225" s="132"/>
      <c r="DTF3225" s="132"/>
      <c r="DTG3225" s="132"/>
      <c r="DTH3225" s="132"/>
      <c r="DTI3225" s="132"/>
      <c r="DTJ3225" s="132"/>
      <c r="DTK3225" s="132"/>
      <c r="DTL3225" s="132"/>
      <c r="DTM3225" s="132"/>
      <c r="DTN3225" s="132"/>
      <c r="DTO3225" s="132"/>
      <c r="DTP3225" s="132"/>
      <c r="DTQ3225" s="132"/>
      <c r="DTR3225" s="132"/>
      <c r="DTS3225" s="132"/>
      <c r="DTT3225" s="132"/>
      <c r="DTU3225" s="132"/>
      <c r="DTV3225" s="132"/>
      <c r="DTW3225" s="132"/>
      <c r="DTX3225" s="132"/>
      <c r="DTY3225" s="132"/>
      <c r="DTZ3225" s="132"/>
      <c r="DUA3225" s="132"/>
      <c r="DUB3225" s="132"/>
      <c r="DUC3225" s="132"/>
      <c r="DUD3225" s="132"/>
      <c r="DUE3225" s="132"/>
      <c r="DUF3225" s="132"/>
      <c r="DUG3225" s="132"/>
      <c r="DUH3225" s="132"/>
      <c r="DUI3225" s="132"/>
      <c r="DUJ3225" s="132"/>
      <c r="DUK3225" s="132"/>
      <c r="DUL3225" s="132"/>
      <c r="DUM3225" s="132"/>
      <c r="DUN3225" s="132"/>
      <c r="DUO3225" s="132"/>
      <c r="DUP3225" s="132"/>
      <c r="DUQ3225" s="132"/>
      <c r="DUR3225" s="132"/>
      <c r="DUS3225" s="132"/>
      <c r="DUT3225" s="132"/>
      <c r="DUU3225" s="132"/>
      <c r="DUV3225" s="132"/>
      <c r="DUW3225" s="132"/>
      <c r="DUX3225" s="132"/>
      <c r="DUY3225" s="132"/>
      <c r="DUZ3225" s="132"/>
      <c r="DVA3225" s="132"/>
      <c r="DVB3225" s="132"/>
      <c r="DVC3225" s="132"/>
      <c r="DVD3225" s="132"/>
      <c r="DVE3225" s="132"/>
      <c r="DVF3225" s="132"/>
      <c r="DVG3225" s="132"/>
      <c r="DVH3225" s="132"/>
      <c r="DVI3225" s="132"/>
      <c r="DVJ3225" s="132"/>
      <c r="DVK3225" s="132"/>
      <c r="DVL3225" s="132"/>
      <c r="DVM3225" s="132"/>
      <c r="DVN3225" s="132"/>
      <c r="DVO3225" s="132"/>
      <c r="DVP3225" s="132"/>
      <c r="DVQ3225" s="132"/>
      <c r="DVR3225" s="132"/>
      <c r="DVS3225" s="132"/>
      <c r="DVT3225" s="132"/>
      <c r="DVU3225" s="132"/>
      <c r="DVV3225" s="132"/>
      <c r="DVW3225" s="132"/>
      <c r="DVX3225" s="132"/>
      <c r="DVY3225" s="132"/>
      <c r="DVZ3225" s="132"/>
      <c r="DWA3225" s="132"/>
      <c r="DWB3225" s="132"/>
      <c r="DWC3225" s="132"/>
      <c r="DWD3225" s="132"/>
      <c r="DWE3225" s="132"/>
      <c r="DWF3225" s="132"/>
      <c r="DWG3225" s="132"/>
      <c r="DWH3225" s="132"/>
      <c r="DWI3225" s="132"/>
      <c r="DWJ3225" s="132"/>
      <c r="DWK3225" s="132"/>
      <c r="DWL3225" s="132"/>
      <c r="DWM3225" s="132"/>
      <c r="DWN3225" s="132"/>
      <c r="DWO3225" s="132"/>
      <c r="DWP3225" s="132"/>
      <c r="DWQ3225" s="132"/>
      <c r="DWR3225" s="132"/>
      <c r="DWS3225" s="132"/>
      <c r="DWT3225" s="132"/>
      <c r="DWU3225" s="132"/>
      <c r="DWV3225" s="132"/>
      <c r="DWW3225" s="132"/>
      <c r="DWX3225" s="132"/>
      <c r="DWY3225" s="132"/>
      <c r="DWZ3225" s="132"/>
      <c r="DXA3225" s="132"/>
      <c r="DXB3225" s="132"/>
      <c r="DXC3225" s="132"/>
      <c r="DXD3225" s="132"/>
      <c r="DXE3225" s="132"/>
      <c r="DXF3225" s="132"/>
      <c r="DXG3225" s="132"/>
      <c r="DXH3225" s="132"/>
      <c r="DXI3225" s="132"/>
      <c r="DXJ3225" s="132"/>
      <c r="DXK3225" s="132"/>
      <c r="DXL3225" s="132"/>
      <c r="DXM3225" s="132"/>
      <c r="DXN3225" s="132"/>
      <c r="DXO3225" s="132"/>
      <c r="DXP3225" s="132"/>
      <c r="DXQ3225" s="132"/>
      <c r="DXR3225" s="132"/>
      <c r="DXS3225" s="132"/>
      <c r="DXT3225" s="132"/>
      <c r="DXU3225" s="132"/>
      <c r="DXV3225" s="132"/>
      <c r="DXW3225" s="132"/>
      <c r="DXX3225" s="132"/>
      <c r="DXY3225" s="132"/>
      <c r="DXZ3225" s="132"/>
      <c r="DYA3225" s="132"/>
      <c r="DYB3225" s="132"/>
      <c r="DYC3225" s="132"/>
      <c r="DYD3225" s="132"/>
      <c r="DYE3225" s="132"/>
      <c r="DYF3225" s="132"/>
      <c r="DYG3225" s="132"/>
      <c r="DYH3225" s="132"/>
      <c r="DYI3225" s="132"/>
      <c r="DYJ3225" s="132"/>
      <c r="DYK3225" s="132"/>
      <c r="DYL3225" s="132"/>
      <c r="DYM3225" s="132"/>
      <c r="DYN3225" s="132"/>
      <c r="DYO3225" s="132"/>
      <c r="DYP3225" s="132"/>
      <c r="DYQ3225" s="132"/>
      <c r="DYR3225" s="132"/>
      <c r="DYS3225" s="132"/>
      <c r="DYT3225" s="132"/>
      <c r="DYU3225" s="132"/>
      <c r="DYV3225" s="132"/>
      <c r="DYW3225" s="132"/>
      <c r="DYX3225" s="132"/>
      <c r="DYY3225" s="132"/>
      <c r="DYZ3225" s="132"/>
      <c r="DZA3225" s="132"/>
      <c r="DZB3225" s="132"/>
      <c r="DZC3225" s="132"/>
      <c r="DZD3225" s="132"/>
      <c r="DZE3225" s="132"/>
      <c r="DZF3225" s="132"/>
      <c r="DZG3225" s="132"/>
      <c r="DZH3225" s="132"/>
      <c r="DZI3225" s="132"/>
      <c r="DZJ3225" s="132"/>
      <c r="DZK3225" s="132"/>
      <c r="DZL3225" s="132"/>
      <c r="DZM3225" s="132"/>
      <c r="DZN3225" s="132"/>
      <c r="DZO3225" s="132"/>
      <c r="DZP3225" s="132"/>
      <c r="DZQ3225" s="132"/>
      <c r="DZR3225" s="132"/>
      <c r="DZS3225" s="132"/>
      <c r="DZT3225" s="132"/>
      <c r="DZU3225" s="132"/>
      <c r="DZV3225" s="132"/>
      <c r="DZW3225" s="132"/>
      <c r="DZX3225" s="132"/>
      <c r="DZY3225" s="132"/>
      <c r="DZZ3225" s="132"/>
      <c r="EAA3225" s="132"/>
      <c r="EAB3225" s="132"/>
      <c r="EAC3225" s="132"/>
      <c r="EAD3225" s="132"/>
      <c r="EAE3225" s="132"/>
      <c r="EAF3225" s="132"/>
      <c r="EAG3225" s="132"/>
      <c r="EAH3225" s="132"/>
      <c r="EAI3225" s="132"/>
      <c r="EAJ3225" s="132"/>
      <c r="EAK3225" s="132"/>
      <c r="EAL3225" s="132"/>
      <c r="EAM3225" s="132"/>
      <c r="EAN3225" s="132"/>
      <c r="EAO3225" s="132"/>
      <c r="EAP3225" s="132"/>
      <c r="EAQ3225" s="132"/>
      <c r="EAR3225" s="132"/>
      <c r="EAS3225" s="132"/>
      <c r="EAT3225" s="132"/>
      <c r="EAU3225" s="132"/>
      <c r="EAV3225" s="132"/>
      <c r="EAW3225" s="132"/>
      <c r="EAX3225" s="132"/>
      <c r="EAY3225" s="132"/>
      <c r="EAZ3225" s="132"/>
      <c r="EBA3225" s="132"/>
      <c r="EBB3225" s="132"/>
      <c r="EBC3225" s="132"/>
      <c r="EBD3225" s="132"/>
      <c r="EBE3225" s="132"/>
      <c r="EBF3225" s="132"/>
      <c r="EBG3225" s="132"/>
      <c r="EBH3225" s="132"/>
      <c r="EBI3225" s="132"/>
      <c r="EBJ3225" s="132"/>
      <c r="EBK3225" s="132"/>
      <c r="EBL3225" s="132"/>
      <c r="EBM3225" s="132"/>
      <c r="EBN3225" s="132"/>
      <c r="EBO3225" s="132"/>
      <c r="EBP3225" s="132"/>
      <c r="EBQ3225" s="132"/>
      <c r="EBR3225" s="132"/>
      <c r="EBS3225" s="132"/>
      <c r="EBT3225" s="132"/>
      <c r="EBU3225" s="132"/>
      <c r="EBV3225" s="132"/>
      <c r="EBW3225" s="132"/>
      <c r="EBX3225" s="132"/>
      <c r="EBY3225" s="132"/>
      <c r="EBZ3225" s="132"/>
      <c r="ECA3225" s="132"/>
      <c r="ECB3225" s="132"/>
      <c r="ECC3225" s="132"/>
      <c r="ECD3225" s="132"/>
      <c r="ECE3225" s="132"/>
      <c r="ECF3225" s="132"/>
      <c r="ECG3225" s="132"/>
      <c r="ECH3225" s="132"/>
      <c r="ECI3225" s="132"/>
      <c r="ECJ3225" s="132"/>
      <c r="ECK3225" s="132"/>
      <c r="ECL3225" s="132"/>
      <c r="ECM3225" s="132"/>
      <c r="ECN3225" s="132"/>
      <c r="ECO3225" s="132"/>
      <c r="ECP3225" s="132"/>
      <c r="ECQ3225" s="132"/>
      <c r="ECR3225" s="132"/>
      <c r="ECS3225" s="132"/>
      <c r="ECT3225" s="132"/>
      <c r="ECU3225" s="132"/>
      <c r="ECV3225" s="132"/>
      <c r="ECW3225" s="132"/>
      <c r="ECX3225" s="132"/>
      <c r="ECY3225" s="132"/>
      <c r="ECZ3225" s="132"/>
      <c r="EDA3225" s="132"/>
      <c r="EDB3225" s="132"/>
      <c r="EDC3225" s="132"/>
      <c r="EDD3225" s="132"/>
      <c r="EDE3225" s="132"/>
      <c r="EDF3225" s="132"/>
      <c r="EDG3225" s="132"/>
      <c r="EDH3225" s="132"/>
      <c r="EDI3225" s="132"/>
      <c r="EDJ3225" s="132"/>
      <c r="EDK3225" s="132"/>
      <c r="EDL3225" s="132"/>
      <c r="EDM3225" s="132"/>
      <c r="EDN3225" s="132"/>
      <c r="EDO3225" s="132"/>
      <c r="EDP3225" s="132"/>
      <c r="EDQ3225" s="132"/>
      <c r="EDR3225" s="132"/>
      <c r="EDS3225" s="132"/>
      <c r="EDT3225" s="132"/>
      <c r="EDU3225" s="132"/>
      <c r="EDV3225" s="132"/>
      <c r="EDW3225" s="132"/>
      <c r="EDX3225" s="132"/>
      <c r="EDY3225" s="132"/>
      <c r="EDZ3225" s="132"/>
      <c r="EEA3225" s="132"/>
      <c r="EEB3225" s="132"/>
      <c r="EEC3225" s="132"/>
      <c r="EED3225" s="132"/>
      <c r="EEE3225" s="132"/>
      <c r="EEF3225" s="132"/>
      <c r="EEG3225" s="132"/>
      <c r="EEH3225" s="132"/>
      <c r="EEI3225" s="132"/>
      <c r="EEJ3225" s="132"/>
      <c r="EEK3225" s="132"/>
      <c r="EEL3225" s="132"/>
      <c r="EEM3225" s="132"/>
      <c r="EEN3225" s="132"/>
      <c r="EEO3225" s="132"/>
      <c r="EEP3225" s="132"/>
      <c r="EEQ3225" s="132"/>
      <c r="EER3225" s="132"/>
      <c r="EES3225" s="132"/>
      <c r="EET3225" s="132"/>
      <c r="EEU3225" s="132"/>
      <c r="EEV3225" s="132"/>
      <c r="EEW3225" s="132"/>
      <c r="EEX3225" s="132"/>
      <c r="EEY3225" s="132"/>
      <c r="EEZ3225" s="132"/>
      <c r="EFA3225" s="132"/>
      <c r="EFB3225" s="132"/>
      <c r="EFC3225" s="132"/>
      <c r="EFD3225" s="132"/>
      <c r="EFE3225" s="132"/>
      <c r="EFF3225" s="132"/>
      <c r="EFG3225" s="132"/>
      <c r="EFH3225" s="132"/>
      <c r="EFI3225" s="132"/>
      <c r="EFJ3225" s="132"/>
      <c r="EFK3225" s="132"/>
      <c r="EFL3225" s="132"/>
      <c r="EFM3225" s="132"/>
      <c r="EFN3225" s="132"/>
      <c r="EFO3225" s="132"/>
      <c r="EFP3225" s="132"/>
      <c r="EFQ3225" s="132"/>
      <c r="EFR3225" s="132"/>
      <c r="EFS3225" s="132"/>
      <c r="EFT3225" s="132"/>
      <c r="EFU3225" s="132"/>
      <c r="EFV3225" s="132"/>
      <c r="EFW3225" s="132"/>
      <c r="EFX3225" s="132"/>
      <c r="EFY3225" s="132"/>
      <c r="EFZ3225" s="132"/>
      <c r="EGA3225" s="132"/>
      <c r="EGB3225" s="132"/>
      <c r="EGC3225" s="132"/>
      <c r="EGD3225" s="132"/>
      <c r="EGE3225" s="132"/>
      <c r="EGF3225" s="132"/>
      <c r="EGG3225" s="132"/>
      <c r="EGH3225" s="132"/>
      <c r="EGI3225" s="132"/>
      <c r="EGJ3225" s="132"/>
      <c r="EGK3225" s="132"/>
      <c r="EGL3225" s="132"/>
      <c r="EGM3225" s="132"/>
      <c r="EGN3225" s="132"/>
      <c r="EGO3225" s="132"/>
      <c r="EGP3225" s="132"/>
      <c r="EGQ3225" s="132"/>
      <c r="EGR3225" s="132"/>
      <c r="EGS3225" s="132"/>
      <c r="EGT3225" s="132"/>
      <c r="EGU3225" s="132"/>
      <c r="EGV3225" s="132"/>
      <c r="EGW3225" s="132"/>
      <c r="EGX3225" s="132"/>
      <c r="EGY3225" s="132"/>
      <c r="EGZ3225" s="132"/>
      <c r="EHA3225" s="132"/>
      <c r="EHB3225" s="132"/>
      <c r="EHC3225" s="132"/>
      <c r="EHD3225" s="132"/>
      <c r="EHE3225" s="132"/>
      <c r="EHF3225" s="132"/>
      <c r="EHG3225" s="132"/>
      <c r="EHH3225" s="132"/>
      <c r="EHI3225" s="132"/>
      <c r="EHJ3225" s="132"/>
      <c r="EHK3225" s="132"/>
      <c r="EHL3225" s="132"/>
      <c r="EHM3225" s="132"/>
      <c r="EHN3225" s="132"/>
      <c r="EHO3225" s="132"/>
      <c r="EHP3225" s="132"/>
      <c r="EHQ3225" s="132"/>
      <c r="EHR3225" s="132"/>
      <c r="EHS3225" s="132"/>
      <c r="EHT3225" s="132"/>
      <c r="EHU3225" s="132"/>
      <c r="EHV3225" s="132"/>
      <c r="EHW3225" s="132"/>
      <c r="EHX3225" s="132"/>
      <c r="EHY3225" s="132"/>
      <c r="EHZ3225" s="132"/>
      <c r="EIA3225" s="132"/>
      <c r="EIB3225" s="132"/>
      <c r="EIC3225" s="132"/>
      <c r="EID3225" s="132"/>
      <c r="EIE3225" s="132"/>
      <c r="EIF3225" s="132"/>
      <c r="EIG3225" s="132"/>
      <c r="EIH3225" s="132"/>
      <c r="EII3225" s="132"/>
      <c r="EIJ3225" s="132"/>
      <c r="EIK3225" s="132"/>
      <c r="EIL3225" s="132"/>
      <c r="EIM3225" s="132"/>
      <c r="EIN3225" s="132"/>
      <c r="EIO3225" s="132"/>
      <c r="EIP3225" s="132"/>
      <c r="EIQ3225" s="132"/>
      <c r="EIR3225" s="132"/>
      <c r="EIS3225" s="132"/>
      <c r="EIT3225" s="132"/>
      <c r="EIU3225" s="132"/>
      <c r="EIV3225" s="132"/>
      <c r="EIW3225" s="132"/>
      <c r="EIX3225" s="132"/>
      <c r="EIY3225" s="132"/>
      <c r="EIZ3225" s="132"/>
      <c r="EJA3225" s="132"/>
      <c r="EJB3225" s="132"/>
      <c r="EJC3225" s="132"/>
      <c r="EJD3225" s="132"/>
      <c r="EJE3225" s="132"/>
      <c r="EJF3225" s="132"/>
      <c r="EJG3225" s="132"/>
      <c r="EJH3225" s="132"/>
      <c r="EJI3225" s="132"/>
      <c r="EJJ3225" s="132"/>
      <c r="EJK3225" s="132"/>
      <c r="EJL3225" s="132"/>
      <c r="EJM3225" s="132"/>
      <c r="EJN3225" s="132"/>
      <c r="EJO3225" s="132"/>
      <c r="EJP3225" s="132"/>
      <c r="EJQ3225" s="132"/>
      <c r="EJR3225" s="132"/>
      <c r="EJS3225" s="132"/>
      <c r="EJT3225" s="132"/>
      <c r="EJU3225" s="132"/>
      <c r="EJV3225" s="132"/>
      <c r="EJW3225" s="132"/>
      <c r="EJX3225" s="132"/>
      <c r="EJY3225" s="132"/>
      <c r="EJZ3225" s="132"/>
      <c r="EKA3225" s="132"/>
      <c r="EKB3225" s="132"/>
      <c r="EKC3225" s="132"/>
      <c r="EKD3225" s="132"/>
      <c r="EKE3225" s="132"/>
      <c r="EKF3225" s="132"/>
      <c r="EKG3225" s="132"/>
      <c r="EKH3225" s="132"/>
      <c r="EKI3225" s="132"/>
      <c r="EKJ3225" s="132"/>
      <c r="EKK3225" s="132"/>
      <c r="EKL3225" s="132"/>
      <c r="EKM3225" s="132"/>
      <c r="EKN3225" s="132"/>
      <c r="EKO3225" s="132"/>
      <c r="EKP3225" s="132"/>
      <c r="EKQ3225" s="132"/>
      <c r="EKR3225" s="132"/>
      <c r="EKS3225" s="132"/>
      <c r="EKT3225" s="132"/>
      <c r="EKU3225" s="132"/>
      <c r="EKV3225" s="132"/>
      <c r="EKW3225" s="132"/>
      <c r="EKX3225" s="132"/>
      <c r="EKY3225" s="132"/>
      <c r="EKZ3225" s="132"/>
      <c r="ELA3225" s="132"/>
      <c r="ELB3225" s="132"/>
      <c r="ELC3225" s="132"/>
      <c r="ELD3225" s="132"/>
      <c r="ELE3225" s="132"/>
      <c r="ELF3225" s="132"/>
      <c r="ELG3225" s="132"/>
      <c r="ELH3225" s="132"/>
      <c r="ELI3225" s="132"/>
      <c r="ELJ3225" s="132"/>
      <c r="ELK3225" s="132"/>
      <c r="ELL3225" s="132"/>
      <c r="ELM3225" s="132"/>
      <c r="ELN3225" s="132"/>
      <c r="ELO3225" s="132"/>
      <c r="ELP3225" s="132"/>
      <c r="ELQ3225" s="132"/>
      <c r="ELR3225" s="132"/>
      <c r="ELS3225" s="132"/>
      <c r="ELT3225" s="132"/>
      <c r="ELU3225" s="132"/>
      <c r="ELV3225" s="132"/>
      <c r="ELW3225" s="132"/>
      <c r="ELX3225" s="132"/>
      <c r="ELY3225" s="132"/>
      <c r="ELZ3225" s="132"/>
      <c r="EMA3225" s="132"/>
      <c r="EMB3225" s="132"/>
      <c r="EMC3225" s="132"/>
      <c r="EMD3225" s="132"/>
      <c r="EME3225" s="132"/>
      <c r="EMF3225" s="132"/>
      <c r="EMG3225" s="132"/>
      <c r="EMH3225" s="132"/>
      <c r="EMI3225" s="132"/>
      <c r="EMJ3225" s="132"/>
      <c r="EMK3225" s="132"/>
      <c r="EML3225" s="132"/>
      <c r="EMM3225" s="132"/>
      <c r="EMN3225" s="132"/>
      <c r="EMO3225" s="132"/>
      <c r="EMP3225" s="132"/>
      <c r="EMQ3225" s="132"/>
      <c r="EMR3225" s="132"/>
      <c r="EMS3225" s="132"/>
      <c r="EMT3225" s="132"/>
      <c r="EMU3225" s="132"/>
      <c r="EMV3225" s="132"/>
      <c r="EMW3225" s="132"/>
      <c r="EMX3225" s="132"/>
      <c r="EMY3225" s="132"/>
      <c r="EMZ3225" s="132"/>
      <c r="ENA3225" s="132"/>
      <c r="ENB3225" s="132"/>
      <c r="ENC3225" s="132"/>
      <c r="END3225" s="132"/>
      <c r="ENE3225" s="132"/>
      <c r="ENF3225" s="132"/>
      <c r="ENG3225" s="132"/>
      <c r="ENH3225" s="132"/>
      <c r="ENI3225" s="132"/>
      <c r="ENJ3225" s="132"/>
      <c r="ENK3225" s="132"/>
      <c r="ENL3225" s="132"/>
      <c r="ENM3225" s="132"/>
      <c r="ENN3225" s="132"/>
      <c r="ENO3225" s="132"/>
      <c r="ENP3225" s="132"/>
      <c r="ENQ3225" s="132"/>
      <c r="ENR3225" s="132"/>
      <c r="ENS3225" s="132"/>
      <c r="ENT3225" s="132"/>
      <c r="ENU3225" s="132"/>
      <c r="ENV3225" s="132"/>
      <c r="ENW3225" s="132"/>
      <c r="ENX3225" s="132"/>
      <c r="ENY3225" s="132"/>
      <c r="ENZ3225" s="132"/>
      <c r="EOA3225" s="132"/>
      <c r="EOB3225" s="132"/>
      <c r="EOC3225" s="132"/>
      <c r="EOD3225" s="132"/>
      <c r="EOE3225" s="132"/>
      <c r="EOF3225" s="132"/>
      <c r="EOG3225" s="132"/>
      <c r="EOH3225" s="132"/>
      <c r="EOI3225" s="132"/>
      <c r="EOJ3225" s="132"/>
      <c r="EOK3225" s="132"/>
      <c r="EOL3225" s="132"/>
      <c r="EOM3225" s="132"/>
      <c r="EON3225" s="132"/>
      <c r="EOO3225" s="132"/>
      <c r="EOP3225" s="132"/>
      <c r="EOQ3225" s="132"/>
      <c r="EOR3225" s="132"/>
      <c r="EOS3225" s="132"/>
      <c r="EOT3225" s="132"/>
      <c r="EOU3225" s="132"/>
      <c r="EOV3225" s="132"/>
      <c r="EOW3225" s="132"/>
      <c r="EOX3225" s="132"/>
      <c r="EOY3225" s="132"/>
      <c r="EOZ3225" s="132"/>
      <c r="EPA3225" s="132"/>
      <c r="EPB3225" s="132"/>
      <c r="EPC3225" s="132"/>
      <c r="EPD3225" s="132"/>
      <c r="EPE3225" s="132"/>
      <c r="EPF3225" s="132"/>
      <c r="EPG3225" s="132"/>
      <c r="EPH3225" s="132"/>
      <c r="EPI3225" s="132"/>
      <c r="EPJ3225" s="132"/>
      <c r="EPK3225" s="132"/>
      <c r="EPL3225" s="132"/>
      <c r="EPM3225" s="132"/>
      <c r="EPN3225" s="132"/>
      <c r="EPO3225" s="132"/>
      <c r="EPP3225" s="132"/>
      <c r="EPQ3225" s="132"/>
      <c r="EPR3225" s="132"/>
      <c r="EPS3225" s="132"/>
      <c r="EPT3225" s="132"/>
      <c r="EPU3225" s="132"/>
      <c r="EPV3225" s="132"/>
      <c r="EPW3225" s="132"/>
      <c r="EPX3225" s="132"/>
      <c r="EPY3225" s="132"/>
      <c r="EPZ3225" s="132"/>
      <c r="EQA3225" s="132"/>
      <c r="EQB3225" s="132"/>
      <c r="EQC3225" s="132"/>
      <c r="EQD3225" s="132"/>
      <c r="EQE3225" s="132"/>
      <c r="EQF3225" s="132"/>
      <c r="EQG3225" s="132"/>
      <c r="EQH3225" s="132"/>
      <c r="EQI3225" s="132"/>
      <c r="EQJ3225" s="132"/>
      <c r="EQK3225" s="132"/>
      <c r="EQL3225" s="132"/>
      <c r="EQM3225" s="132"/>
      <c r="EQN3225" s="132"/>
      <c r="EQO3225" s="132"/>
      <c r="EQP3225" s="132"/>
      <c r="EQQ3225" s="132"/>
      <c r="EQR3225" s="132"/>
      <c r="EQS3225" s="132"/>
      <c r="EQT3225" s="132"/>
      <c r="EQU3225" s="132"/>
      <c r="EQV3225" s="132"/>
      <c r="EQW3225" s="132"/>
      <c r="EQX3225" s="132"/>
      <c r="EQY3225" s="132"/>
      <c r="EQZ3225" s="132"/>
      <c r="ERA3225" s="132"/>
      <c r="ERB3225" s="132"/>
      <c r="ERC3225" s="132"/>
      <c r="ERD3225" s="132"/>
      <c r="ERE3225" s="132"/>
      <c r="ERF3225" s="132"/>
      <c r="ERG3225" s="132"/>
      <c r="ERH3225" s="132"/>
      <c r="ERI3225" s="132"/>
      <c r="ERJ3225" s="132"/>
      <c r="ERK3225" s="132"/>
      <c r="ERL3225" s="132"/>
      <c r="ERM3225" s="132"/>
      <c r="ERN3225" s="132"/>
      <c r="ERO3225" s="132"/>
      <c r="ERP3225" s="132"/>
      <c r="ERQ3225" s="132"/>
      <c r="ERR3225" s="132"/>
      <c r="ERS3225" s="132"/>
      <c r="ERT3225" s="132"/>
      <c r="ERU3225" s="132"/>
      <c r="ERV3225" s="132"/>
      <c r="ERW3225" s="132"/>
      <c r="ERX3225" s="132"/>
      <c r="ERY3225" s="132"/>
      <c r="ERZ3225" s="132"/>
      <c r="ESA3225" s="132"/>
      <c r="ESB3225" s="132"/>
      <c r="ESC3225" s="132"/>
      <c r="ESD3225" s="132"/>
      <c r="ESE3225" s="132"/>
      <c r="ESF3225" s="132"/>
      <c r="ESG3225" s="132"/>
      <c r="ESH3225" s="132"/>
      <c r="ESI3225" s="132"/>
      <c r="ESJ3225" s="132"/>
      <c r="ESK3225" s="132"/>
      <c r="ESL3225" s="132"/>
      <c r="ESM3225" s="132"/>
      <c r="ESN3225" s="132"/>
      <c r="ESO3225" s="132"/>
      <c r="ESP3225" s="132"/>
      <c r="ESQ3225" s="132"/>
      <c r="ESR3225" s="132"/>
      <c r="ESS3225" s="132"/>
      <c r="EST3225" s="132"/>
      <c r="ESU3225" s="132"/>
      <c r="ESV3225" s="132"/>
      <c r="ESW3225" s="132"/>
      <c r="ESX3225" s="132"/>
      <c r="ESY3225" s="132"/>
      <c r="ESZ3225" s="132"/>
      <c r="ETA3225" s="132"/>
      <c r="ETB3225" s="132"/>
      <c r="ETC3225" s="132"/>
      <c r="ETD3225" s="132"/>
      <c r="ETE3225" s="132"/>
      <c r="ETF3225" s="132"/>
      <c r="ETG3225" s="132"/>
      <c r="ETH3225" s="132"/>
      <c r="ETI3225" s="132"/>
      <c r="ETJ3225" s="132"/>
      <c r="ETK3225" s="132"/>
      <c r="ETL3225" s="132"/>
      <c r="ETM3225" s="132"/>
      <c r="ETN3225" s="132"/>
      <c r="ETO3225" s="132"/>
      <c r="ETP3225" s="132"/>
      <c r="ETQ3225" s="132"/>
      <c r="ETR3225" s="132"/>
      <c r="ETS3225" s="132"/>
      <c r="ETT3225" s="132"/>
      <c r="ETU3225" s="132"/>
      <c r="ETV3225" s="132"/>
      <c r="ETW3225" s="132"/>
      <c r="ETX3225" s="132"/>
      <c r="ETY3225" s="132"/>
      <c r="ETZ3225" s="132"/>
      <c r="EUA3225" s="132"/>
      <c r="EUB3225" s="132"/>
      <c r="EUC3225" s="132"/>
      <c r="EUD3225" s="132"/>
      <c r="EUE3225" s="132"/>
      <c r="EUF3225" s="132"/>
      <c r="EUG3225" s="132"/>
      <c r="EUH3225" s="132"/>
      <c r="EUI3225" s="132"/>
      <c r="EUJ3225" s="132"/>
      <c r="EUK3225" s="132"/>
      <c r="EUL3225" s="132"/>
      <c r="EUM3225" s="132"/>
      <c r="EUN3225" s="132"/>
      <c r="EUO3225" s="132"/>
      <c r="EUP3225" s="132"/>
      <c r="EUQ3225" s="132"/>
      <c r="EUR3225" s="132"/>
      <c r="EUS3225" s="132"/>
      <c r="EUT3225" s="132"/>
      <c r="EUU3225" s="132"/>
      <c r="EUV3225" s="132"/>
      <c r="EUW3225" s="132"/>
      <c r="EUX3225" s="132"/>
      <c r="EUY3225" s="132"/>
      <c r="EUZ3225" s="132"/>
      <c r="EVA3225" s="132"/>
      <c r="EVB3225" s="132"/>
      <c r="EVC3225" s="132"/>
      <c r="EVD3225" s="132"/>
      <c r="EVE3225" s="132"/>
      <c r="EVF3225" s="132"/>
      <c r="EVG3225" s="132"/>
      <c r="EVH3225" s="132"/>
      <c r="EVI3225" s="132"/>
      <c r="EVJ3225" s="132"/>
      <c r="EVK3225" s="132"/>
      <c r="EVL3225" s="132"/>
      <c r="EVM3225" s="132"/>
      <c r="EVN3225" s="132"/>
      <c r="EVO3225" s="132"/>
      <c r="EVP3225" s="132"/>
      <c r="EVQ3225" s="132"/>
      <c r="EVR3225" s="132"/>
      <c r="EVS3225" s="132"/>
      <c r="EVT3225" s="132"/>
      <c r="EVU3225" s="132"/>
      <c r="EVV3225" s="132"/>
      <c r="EVW3225" s="132"/>
      <c r="EVX3225" s="132"/>
      <c r="EVY3225" s="132"/>
      <c r="EVZ3225" s="132"/>
      <c r="EWA3225" s="132"/>
      <c r="EWB3225" s="132"/>
      <c r="EWC3225" s="132"/>
      <c r="EWD3225" s="132"/>
      <c r="EWE3225" s="132"/>
      <c r="EWF3225" s="132"/>
      <c r="EWG3225" s="132"/>
      <c r="EWH3225" s="132"/>
      <c r="EWI3225" s="132"/>
      <c r="EWJ3225" s="132"/>
      <c r="EWK3225" s="132"/>
      <c r="EWL3225" s="132"/>
      <c r="EWM3225" s="132"/>
      <c r="EWN3225" s="132"/>
      <c r="EWO3225" s="132"/>
      <c r="EWP3225" s="132"/>
      <c r="EWQ3225" s="132"/>
      <c r="EWR3225" s="132"/>
      <c r="EWS3225" s="132"/>
      <c r="EWT3225" s="132"/>
      <c r="EWU3225" s="132"/>
      <c r="EWV3225" s="132"/>
      <c r="EWW3225" s="132"/>
      <c r="EWX3225" s="132"/>
      <c r="EWY3225" s="132"/>
      <c r="EWZ3225" s="132"/>
      <c r="EXA3225" s="132"/>
      <c r="EXB3225" s="132"/>
      <c r="EXC3225" s="132"/>
      <c r="EXD3225" s="132"/>
      <c r="EXE3225" s="132"/>
      <c r="EXF3225" s="132"/>
      <c r="EXG3225" s="132"/>
      <c r="EXH3225" s="132"/>
      <c r="EXI3225" s="132"/>
      <c r="EXJ3225" s="132"/>
      <c r="EXK3225" s="132"/>
      <c r="EXL3225" s="132"/>
      <c r="EXM3225" s="132"/>
      <c r="EXN3225" s="132"/>
      <c r="EXO3225" s="132"/>
      <c r="EXP3225" s="132"/>
      <c r="EXQ3225" s="132"/>
      <c r="EXR3225" s="132"/>
      <c r="EXS3225" s="132"/>
      <c r="EXT3225" s="132"/>
      <c r="EXU3225" s="132"/>
      <c r="EXV3225" s="132"/>
      <c r="EXW3225" s="132"/>
      <c r="EXX3225" s="132"/>
      <c r="EXY3225" s="132"/>
      <c r="EXZ3225" s="132"/>
      <c r="EYA3225" s="132"/>
      <c r="EYB3225" s="132"/>
      <c r="EYC3225" s="132"/>
      <c r="EYD3225" s="132"/>
      <c r="EYE3225" s="132"/>
      <c r="EYF3225" s="132"/>
      <c r="EYG3225" s="132"/>
      <c r="EYH3225" s="132"/>
      <c r="EYI3225" s="132"/>
      <c r="EYJ3225" s="132"/>
      <c r="EYK3225" s="132"/>
      <c r="EYL3225" s="132"/>
      <c r="EYM3225" s="132"/>
      <c r="EYN3225" s="132"/>
      <c r="EYO3225" s="132"/>
      <c r="EYP3225" s="132"/>
      <c r="EYQ3225" s="132"/>
      <c r="EYR3225" s="132"/>
      <c r="EYS3225" s="132"/>
      <c r="EYT3225" s="132"/>
      <c r="EYU3225" s="132"/>
      <c r="EYV3225" s="132"/>
      <c r="EYW3225" s="132"/>
      <c r="EYX3225" s="132"/>
      <c r="EYY3225" s="132"/>
      <c r="EYZ3225" s="132"/>
      <c r="EZA3225" s="132"/>
      <c r="EZB3225" s="132"/>
      <c r="EZC3225" s="132"/>
      <c r="EZD3225" s="132"/>
      <c r="EZE3225" s="132"/>
      <c r="EZF3225" s="132"/>
      <c r="EZG3225" s="132"/>
      <c r="EZH3225" s="132"/>
      <c r="EZI3225" s="132"/>
      <c r="EZJ3225" s="132"/>
      <c r="EZK3225" s="132"/>
      <c r="EZL3225" s="132"/>
      <c r="EZM3225" s="132"/>
      <c r="EZN3225" s="132"/>
      <c r="EZO3225" s="132"/>
      <c r="EZP3225" s="132"/>
      <c r="EZQ3225" s="132"/>
      <c r="EZR3225" s="132"/>
      <c r="EZS3225" s="132"/>
      <c r="EZT3225" s="132"/>
      <c r="EZU3225" s="132"/>
      <c r="EZV3225" s="132"/>
      <c r="EZW3225" s="132"/>
      <c r="EZX3225" s="132"/>
      <c r="EZY3225" s="132"/>
      <c r="EZZ3225" s="132"/>
      <c r="FAA3225" s="132"/>
      <c r="FAB3225" s="132"/>
      <c r="FAC3225" s="132"/>
      <c r="FAD3225" s="132"/>
      <c r="FAE3225" s="132"/>
      <c r="FAF3225" s="132"/>
      <c r="FAG3225" s="132"/>
      <c r="FAH3225" s="132"/>
      <c r="FAI3225" s="132"/>
      <c r="FAJ3225" s="132"/>
      <c r="FAK3225" s="132"/>
      <c r="FAL3225" s="132"/>
      <c r="FAM3225" s="132"/>
      <c r="FAN3225" s="132"/>
      <c r="FAO3225" s="132"/>
      <c r="FAP3225" s="132"/>
      <c r="FAQ3225" s="132"/>
      <c r="FAR3225" s="132"/>
      <c r="FAS3225" s="132"/>
      <c r="FAT3225" s="132"/>
      <c r="FAU3225" s="132"/>
      <c r="FAV3225" s="132"/>
      <c r="FAW3225" s="132"/>
      <c r="FAX3225" s="132"/>
      <c r="FAY3225" s="132"/>
      <c r="FAZ3225" s="132"/>
      <c r="FBA3225" s="132"/>
      <c r="FBB3225" s="132"/>
      <c r="FBC3225" s="132"/>
      <c r="FBD3225" s="132"/>
      <c r="FBE3225" s="132"/>
      <c r="FBF3225" s="132"/>
      <c r="FBG3225" s="132"/>
      <c r="FBH3225" s="132"/>
      <c r="FBI3225" s="132"/>
      <c r="FBJ3225" s="132"/>
      <c r="FBK3225" s="132"/>
      <c r="FBL3225" s="132"/>
      <c r="FBM3225" s="132"/>
      <c r="FBN3225" s="132"/>
      <c r="FBO3225" s="132"/>
      <c r="FBP3225" s="132"/>
      <c r="FBQ3225" s="132"/>
      <c r="FBR3225" s="132"/>
      <c r="FBS3225" s="132"/>
      <c r="FBT3225" s="132"/>
      <c r="FBU3225" s="132"/>
      <c r="FBV3225" s="132"/>
      <c r="FBW3225" s="132"/>
      <c r="FBX3225" s="132"/>
      <c r="FBY3225" s="132"/>
      <c r="FBZ3225" s="132"/>
      <c r="FCA3225" s="132"/>
      <c r="FCB3225" s="132"/>
      <c r="FCC3225" s="132"/>
      <c r="FCD3225" s="132"/>
      <c r="FCE3225" s="132"/>
      <c r="FCF3225" s="132"/>
      <c r="FCG3225" s="132"/>
      <c r="FCH3225" s="132"/>
      <c r="FCI3225" s="132"/>
      <c r="FCJ3225" s="132"/>
      <c r="FCK3225" s="132"/>
      <c r="FCL3225" s="132"/>
      <c r="FCM3225" s="132"/>
      <c r="FCN3225" s="132"/>
      <c r="FCO3225" s="132"/>
      <c r="FCP3225" s="132"/>
      <c r="FCQ3225" s="132"/>
      <c r="FCR3225" s="132"/>
      <c r="FCS3225" s="132"/>
      <c r="FCT3225" s="132"/>
      <c r="FCU3225" s="132"/>
      <c r="FCV3225" s="132"/>
      <c r="FCW3225" s="132"/>
      <c r="FCX3225" s="132"/>
      <c r="FCY3225" s="132"/>
      <c r="FCZ3225" s="132"/>
      <c r="FDA3225" s="132"/>
      <c r="FDB3225" s="132"/>
      <c r="FDC3225" s="132"/>
      <c r="FDD3225" s="132"/>
      <c r="FDE3225" s="132"/>
      <c r="FDF3225" s="132"/>
      <c r="FDG3225" s="132"/>
      <c r="FDH3225" s="132"/>
      <c r="FDI3225" s="132"/>
      <c r="FDJ3225" s="132"/>
      <c r="FDK3225" s="132"/>
      <c r="FDL3225" s="132"/>
      <c r="FDM3225" s="132"/>
      <c r="FDN3225" s="132"/>
      <c r="FDO3225" s="132"/>
      <c r="FDP3225" s="132"/>
      <c r="FDQ3225" s="132"/>
      <c r="FDR3225" s="132"/>
      <c r="FDS3225" s="132"/>
      <c r="FDT3225" s="132"/>
      <c r="FDU3225" s="132"/>
      <c r="FDV3225" s="132"/>
      <c r="FDW3225" s="132"/>
      <c r="FDX3225" s="132"/>
      <c r="FDY3225" s="132"/>
      <c r="FDZ3225" s="132"/>
      <c r="FEA3225" s="132"/>
      <c r="FEB3225" s="132"/>
      <c r="FEC3225" s="132"/>
      <c r="FED3225" s="132"/>
      <c r="FEE3225" s="132"/>
      <c r="FEF3225" s="132"/>
      <c r="FEG3225" s="132"/>
      <c r="FEH3225" s="132"/>
      <c r="FEI3225" s="132"/>
      <c r="FEJ3225" s="132"/>
      <c r="FEK3225" s="132"/>
      <c r="FEL3225" s="132"/>
      <c r="FEM3225" s="132"/>
      <c r="FEN3225" s="132"/>
      <c r="FEO3225" s="132"/>
      <c r="FEP3225" s="132"/>
      <c r="FEQ3225" s="132"/>
      <c r="FER3225" s="132"/>
      <c r="FES3225" s="132"/>
      <c r="FET3225" s="132"/>
      <c r="FEU3225" s="132"/>
      <c r="FEV3225" s="132"/>
      <c r="FEW3225" s="132"/>
      <c r="FEX3225" s="132"/>
      <c r="FEY3225" s="132"/>
      <c r="FEZ3225" s="132"/>
      <c r="FFA3225" s="132"/>
      <c r="FFB3225" s="132"/>
      <c r="FFC3225" s="132"/>
      <c r="FFD3225" s="132"/>
      <c r="FFE3225" s="132"/>
      <c r="FFF3225" s="132"/>
      <c r="FFG3225" s="132"/>
      <c r="FFH3225" s="132"/>
      <c r="FFI3225" s="132"/>
      <c r="FFJ3225" s="132"/>
      <c r="FFK3225" s="132"/>
      <c r="FFL3225" s="132"/>
      <c r="FFM3225" s="132"/>
      <c r="FFN3225" s="132"/>
      <c r="FFO3225" s="132"/>
      <c r="FFP3225" s="132"/>
      <c r="FFQ3225" s="132"/>
      <c r="FFR3225" s="132"/>
      <c r="FFS3225" s="132"/>
      <c r="FFT3225" s="132"/>
      <c r="FFU3225" s="132"/>
      <c r="FFV3225" s="132"/>
      <c r="FFW3225" s="132"/>
      <c r="FFX3225" s="132"/>
      <c r="FFY3225" s="132"/>
      <c r="FFZ3225" s="132"/>
      <c r="FGA3225" s="132"/>
      <c r="FGB3225" s="132"/>
      <c r="FGC3225" s="132"/>
      <c r="FGD3225" s="132"/>
      <c r="FGE3225" s="132"/>
      <c r="FGF3225" s="132"/>
      <c r="FGG3225" s="132"/>
      <c r="FGH3225" s="132"/>
      <c r="FGI3225" s="132"/>
      <c r="FGJ3225" s="132"/>
      <c r="FGK3225" s="132"/>
      <c r="FGL3225" s="132"/>
      <c r="FGM3225" s="132"/>
      <c r="FGN3225" s="132"/>
      <c r="FGO3225" s="132"/>
      <c r="FGP3225" s="132"/>
      <c r="FGQ3225" s="132"/>
      <c r="FGR3225" s="132"/>
      <c r="FGS3225" s="132"/>
      <c r="FGT3225" s="132"/>
      <c r="FGU3225" s="132"/>
      <c r="FGV3225" s="132"/>
      <c r="FGW3225" s="132"/>
      <c r="FGX3225" s="132"/>
      <c r="FGY3225" s="132"/>
      <c r="FGZ3225" s="132"/>
      <c r="FHA3225" s="132"/>
      <c r="FHB3225" s="132"/>
      <c r="FHC3225" s="132"/>
      <c r="FHD3225" s="132"/>
      <c r="FHE3225" s="132"/>
      <c r="FHF3225" s="132"/>
      <c r="FHG3225" s="132"/>
      <c r="FHH3225" s="132"/>
      <c r="FHI3225" s="132"/>
      <c r="FHJ3225" s="132"/>
      <c r="FHK3225" s="132"/>
      <c r="FHL3225" s="132"/>
      <c r="FHM3225" s="132"/>
      <c r="FHN3225" s="132"/>
      <c r="FHO3225" s="132"/>
      <c r="FHP3225" s="132"/>
      <c r="FHQ3225" s="132"/>
      <c r="FHR3225" s="132"/>
      <c r="FHS3225" s="132"/>
      <c r="FHT3225" s="132"/>
      <c r="FHU3225" s="132"/>
      <c r="FHV3225" s="132"/>
      <c r="FHW3225" s="132"/>
      <c r="FHX3225" s="132"/>
      <c r="FHY3225" s="132"/>
      <c r="FHZ3225" s="132"/>
      <c r="FIA3225" s="132"/>
      <c r="FIB3225" s="132"/>
      <c r="FIC3225" s="132"/>
      <c r="FID3225" s="132"/>
      <c r="FIE3225" s="132"/>
      <c r="FIF3225" s="132"/>
      <c r="FIG3225" s="132"/>
      <c r="FIH3225" s="132"/>
      <c r="FII3225" s="132"/>
      <c r="FIJ3225" s="132"/>
      <c r="FIK3225" s="132"/>
      <c r="FIL3225" s="132"/>
      <c r="FIM3225" s="132"/>
      <c r="FIN3225" s="132"/>
      <c r="FIO3225" s="132"/>
      <c r="FIP3225" s="132"/>
      <c r="FIQ3225" s="132"/>
      <c r="FIR3225" s="132"/>
      <c r="FIS3225" s="132"/>
      <c r="FIT3225" s="132"/>
      <c r="FIU3225" s="132"/>
      <c r="FIV3225" s="132"/>
      <c r="FIW3225" s="132"/>
      <c r="FIX3225" s="132"/>
      <c r="FIY3225" s="132"/>
      <c r="FIZ3225" s="132"/>
      <c r="FJA3225" s="132"/>
      <c r="FJB3225" s="132"/>
      <c r="FJC3225" s="132"/>
      <c r="FJD3225" s="132"/>
      <c r="FJE3225" s="132"/>
      <c r="FJF3225" s="132"/>
      <c r="FJG3225" s="132"/>
      <c r="FJH3225" s="132"/>
      <c r="FJI3225" s="132"/>
      <c r="FJJ3225" s="132"/>
      <c r="FJK3225" s="132"/>
      <c r="FJL3225" s="132"/>
      <c r="FJM3225" s="132"/>
      <c r="FJN3225" s="132"/>
      <c r="FJO3225" s="132"/>
      <c r="FJP3225" s="132"/>
      <c r="FJQ3225" s="132"/>
      <c r="FJR3225" s="132"/>
      <c r="FJS3225" s="132"/>
      <c r="FJT3225" s="132"/>
      <c r="FJU3225" s="132"/>
      <c r="FJV3225" s="132"/>
      <c r="FJW3225" s="132"/>
      <c r="FJX3225" s="132"/>
      <c r="FJY3225" s="132"/>
      <c r="FJZ3225" s="132"/>
      <c r="FKA3225" s="132"/>
      <c r="FKB3225" s="132"/>
      <c r="FKC3225" s="132"/>
      <c r="FKD3225" s="132"/>
      <c r="FKE3225" s="132"/>
      <c r="FKF3225" s="132"/>
      <c r="FKG3225" s="132"/>
      <c r="FKH3225" s="132"/>
      <c r="FKI3225" s="132"/>
      <c r="FKJ3225" s="132"/>
      <c r="FKK3225" s="132"/>
      <c r="FKL3225" s="132"/>
      <c r="FKM3225" s="132"/>
      <c r="FKN3225" s="132"/>
      <c r="FKO3225" s="132"/>
      <c r="FKP3225" s="132"/>
      <c r="FKQ3225" s="132"/>
      <c r="FKR3225" s="132"/>
      <c r="FKS3225" s="132"/>
      <c r="FKT3225" s="132"/>
      <c r="FKU3225" s="132"/>
      <c r="FKV3225" s="132"/>
      <c r="FKW3225" s="132"/>
      <c r="FKX3225" s="132"/>
      <c r="FKY3225" s="132"/>
      <c r="FKZ3225" s="132"/>
      <c r="FLA3225" s="132"/>
      <c r="FLB3225" s="132"/>
      <c r="FLC3225" s="132"/>
      <c r="FLD3225" s="132"/>
      <c r="FLE3225" s="132"/>
      <c r="FLF3225" s="132"/>
      <c r="FLG3225" s="132"/>
      <c r="FLH3225" s="132"/>
      <c r="FLI3225" s="132"/>
      <c r="FLJ3225" s="132"/>
      <c r="FLK3225" s="132"/>
      <c r="FLL3225" s="132"/>
      <c r="FLM3225" s="132"/>
      <c r="FLN3225" s="132"/>
      <c r="FLO3225" s="132"/>
      <c r="FLP3225" s="132"/>
      <c r="FLQ3225" s="132"/>
      <c r="FLR3225" s="132"/>
      <c r="FLS3225" s="132"/>
      <c r="FLT3225" s="132"/>
      <c r="FLU3225" s="132"/>
      <c r="FLV3225" s="132"/>
      <c r="FLW3225" s="132"/>
      <c r="FLX3225" s="132"/>
      <c r="FLY3225" s="132"/>
      <c r="FLZ3225" s="132"/>
      <c r="FMA3225" s="132"/>
      <c r="FMB3225" s="132"/>
      <c r="FMC3225" s="132"/>
      <c r="FMD3225" s="132"/>
      <c r="FME3225" s="132"/>
      <c r="FMF3225" s="132"/>
      <c r="FMG3225" s="132"/>
      <c r="FMH3225" s="132"/>
      <c r="FMI3225" s="132"/>
      <c r="FMJ3225" s="132"/>
      <c r="FMK3225" s="132"/>
      <c r="FML3225" s="132"/>
      <c r="FMM3225" s="132"/>
      <c r="FMN3225" s="132"/>
      <c r="FMO3225" s="132"/>
      <c r="FMP3225" s="132"/>
      <c r="FMQ3225" s="132"/>
      <c r="FMR3225" s="132"/>
      <c r="FMS3225" s="132"/>
      <c r="FMT3225" s="132"/>
      <c r="FMU3225" s="132"/>
      <c r="FMV3225" s="132"/>
      <c r="FMW3225" s="132"/>
      <c r="FMX3225" s="132"/>
      <c r="FMY3225" s="132"/>
      <c r="FMZ3225" s="132"/>
      <c r="FNA3225" s="132"/>
      <c r="FNB3225" s="132"/>
      <c r="FNC3225" s="132"/>
      <c r="FND3225" s="132"/>
      <c r="FNE3225" s="132"/>
      <c r="FNF3225" s="132"/>
      <c r="FNG3225" s="132"/>
      <c r="FNH3225" s="132"/>
      <c r="FNI3225" s="132"/>
      <c r="FNJ3225" s="132"/>
      <c r="FNK3225" s="132"/>
      <c r="FNL3225" s="132"/>
      <c r="FNM3225" s="132"/>
      <c r="FNN3225" s="132"/>
      <c r="FNO3225" s="132"/>
      <c r="FNP3225" s="132"/>
      <c r="FNQ3225" s="132"/>
      <c r="FNR3225" s="132"/>
      <c r="FNS3225" s="132"/>
      <c r="FNT3225" s="132"/>
      <c r="FNU3225" s="132"/>
      <c r="FNV3225" s="132"/>
      <c r="FNW3225" s="132"/>
      <c r="FNX3225" s="132"/>
      <c r="FNY3225" s="132"/>
      <c r="FNZ3225" s="132"/>
      <c r="FOA3225" s="132"/>
      <c r="FOB3225" s="132"/>
      <c r="FOC3225" s="132"/>
      <c r="FOD3225" s="132"/>
      <c r="FOE3225" s="132"/>
      <c r="FOF3225" s="132"/>
      <c r="FOG3225" s="132"/>
      <c r="FOH3225" s="132"/>
      <c r="FOI3225" s="132"/>
      <c r="FOJ3225" s="132"/>
      <c r="FOK3225" s="132"/>
      <c r="FOL3225" s="132"/>
      <c r="FOM3225" s="132"/>
      <c r="FON3225" s="132"/>
      <c r="FOO3225" s="132"/>
      <c r="FOP3225" s="132"/>
      <c r="FOQ3225" s="132"/>
      <c r="FOR3225" s="132"/>
      <c r="FOS3225" s="132"/>
      <c r="FOT3225" s="132"/>
      <c r="FOU3225" s="132"/>
      <c r="FOV3225" s="132"/>
      <c r="FOW3225" s="132"/>
      <c r="FOX3225" s="132"/>
      <c r="FOY3225" s="132"/>
      <c r="FOZ3225" s="132"/>
      <c r="FPA3225" s="132"/>
      <c r="FPB3225" s="132"/>
      <c r="FPC3225" s="132"/>
      <c r="FPD3225" s="132"/>
      <c r="FPE3225" s="132"/>
      <c r="FPF3225" s="132"/>
      <c r="FPG3225" s="132"/>
      <c r="FPH3225" s="132"/>
      <c r="FPI3225" s="132"/>
      <c r="FPJ3225" s="132"/>
      <c r="FPK3225" s="132"/>
      <c r="FPL3225" s="132"/>
      <c r="FPM3225" s="132"/>
      <c r="FPN3225" s="132"/>
      <c r="FPO3225" s="132"/>
      <c r="FPP3225" s="132"/>
      <c r="FPQ3225" s="132"/>
      <c r="FPR3225" s="132"/>
      <c r="FPS3225" s="132"/>
      <c r="FPT3225" s="132"/>
      <c r="FPU3225" s="132"/>
      <c r="FPV3225" s="132"/>
      <c r="FPW3225" s="132"/>
      <c r="FPX3225" s="132"/>
      <c r="FPY3225" s="132"/>
      <c r="FPZ3225" s="132"/>
      <c r="FQA3225" s="132"/>
      <c r="FQB3225" s="132"/>
      <c r="FQC3225" s="132"/>
      <c r="FQD3225" s="132"/>
      <c r="FQE3225" s="132"/>
      <c r="FQF3225" s="132"/>
      <c r="FQG3225" s="132"/>
      <c r="FQH3225" s="132"/>
      <c r="FQI3225" s="132"/>
      <c r="FQJ3225" s="132"/>
      <c r="FQK3225" s="132"/>
      <c r="FQL3225" s="132"/>
      <c r="FQM3225" s="132"/>
      <c r="FQN3225" s="132"/>
      <c r="FQO3225" s="132"/>
      <c r="FQP3225" s="132"/>
      <c r="FQQ3225" s="132"/>
      <c r="FQR3225" s="132"/>
      <c r="FQS3225" s="132"/>
      <c r="FQT3225" s="132"/>
      <c r="FQU3225" s="132"/>
      <c r="FQV3225" s="132"/>
      <c r="FQW3225" s="132"/>
      <c r="FQX3225" s="132"/>
      <c r="FQY3225" s="132"/>
      <c r="FQZ3225" s="132"/>
      <c r="FRA3225" s="132"/>
      <c r="FRB3225" s="132"/>
      <c r="FRC3225" s="132"/>
      <c r="FRD3225" s="132"/>
      <c r="FRE3225" s="132"/>
      <c r="FRF3225" s="132"/>
      <c r="FRG3225" s="132"/>
      <c r="FRH3225" s="132"/>
      <c r="FRI3225" s="132"/>
      <c r="FRJ3225" s="132"/>
      <c r="FRK3225" s="132"/>
      <c r="FRL3225" s="132"/>
      <c r="FRM3225" s="132"/>
      <c r="FRN3225" s="132"/>
      <c r="FRO3225" s="132"/>
      <c r="FRP3225" s="132"/>
      <c r="FRQ3225" s="132"/>
      <c r="FRR3225" s="132"/>
      <c r="FRS3225" s="132"/>
      <c r="FRT3225" s="132"/>
      <c r="FRU3225" s="132"/>
      <c r="FRV3225" s="132"/>
      <c r="FRW3225" s="132"/>
      <c r="FRX3225" s="132"/>
      <c r="FRY3225" s="132"/>
      <c r="FRZ3225" s="132"/>
      <c r="FSA3225" s="132"/>
      <c r="FSB3225" s="132"/>
      <c r="FSC3225" s="132"/>
      <c r="FSD3225" s="132"/>
      <c r="FSE3225" s="132"/>
      <c r="FSF3225" s="132"/>
      <c r="FSG3225" s="132"/>
      <c r="FSH3225" s="132"/>
      <c r="FSI3225" s="132"/>
      <c r="FSJ3225" s="132"/>
      <c r="FSK3225" s="132"/>
      <c r="FSL3225" s="132"/>
      <c r="FSM3225" s="132"/>
      <c r="FSN3225" s="132"/>
      <c r="FSO3225" s="132"/>
      <c r="FSP3225" s="132"/>
      <c r="FSQ3225" s="132"/>
      <c r="FSR3225" s="132"/>
      <c r="FSS3225" s="132"/>
      <c r="FST3225" s="132"/>
      <c r="FSU3225" s="132"/>
      <c r="FSV3225" s="132"/>
      <c r="FSW3225" s="132"/>
      <c r="FSX3225" s="132"/>
      <c r="FSY3225" s="132"/>
      <c r="FSZ3225" s="132"/>
      <c r="FTA3225" s="132"/>
      <c r="FTB3225" s="132"/>
      <c r="FTC3225" s="132"/>
      <c r="FTD3225" s="132"/>
      <c r="FTE3225" s="132"/>
      <c r="FTF3225" s="132"/>
      <c r="FTG3225" s="132"/>
      <c r="FTH3225" s="132"/>
      <c r="FTI3225" s="132"/>
      <c r="FTJ3225" s="132"/>
      <c r="FTK3225" s="132"/>
      <c r="FTL3225" s="132"/>
      <c r="FTM3225" s="132"/>
      <c r="FTN3225" s="132"/>
      <c r="FTO3225" s="132"/>
      <c r="FTP3225" s="132"/>
      <c r="FTQ3225" s="132"/>
      <c r="FTR3225" s="132"/>
      <c r="FTS3225" s="132"/>
      <c r="FTT3225" s="132"/>
      <c r="FTU3225" s="132"/>
      <c r="FTV3225" s="132"/>
      <c r="FTW3225" s="132"/>
      <c r="FTX3225" s="132"/>
      <c r="FTY3225" s="132"/>
      <c r="FTZ3225" s="132"/>
      <c r="FUA3225" s="132"/>
      <c r="FUB3225" s="132"/>
      <c r="FUC3225" s="132"/>
      <c r="FUD3225" s="132"/>
      <c r="FUE3225" s="132"/>
      <c r="FUF3225" s="132"/>
      <c r="FUG3225" s="132"/>
      <c r="FUH3225" s="132"/>
      <c r="FUI3225" s="132"/>
      <c r="FUJ3225" s="132"/>
      <c r="FUK3225" s="132"/>
      <c r="FUL3225" s="132"/>
      <c r="FUM3225" s="132"/>
      <c r="FUN3225" s="132"/>
      <c r="FUO3225" s="132"/>
      <c r="FUP3225" s="132"/>
      <c r="FUQ3225" s="132"/>
      <c r="FUR3225" s="132"/>
      <c r="FUS3225" s="132"/>
      <c r="FUT3225" s="132"/>
      <c r="FUU3225" s="132"/>
      <c r="FUV3225" s="132"/>
      <c r="FUW3225" s="132"/>
      <c r="FUX3225" s="132"/>
      <c r="FUY3225" s="132"/>
      <c r="FUZ3225" s="132"/>
      <c r="FVA3225" s="132"/>
      <c r="FVB3225" s="132"/>
      <c r="FVC3225" s="132"/>
      <c r="FVD3225" s="132"/>
      <c r="FVE3225" s="132"/>
      <c r="FVF3225" s="132"/>
      <c r="FVG3225" s="132"/>
      <c r="FVH3225" s="132"/>
      <c r="FVI3225" s="132"/>
      <c r="FVJ3225" s="132"/>
      <c r="FVK3225" s="132"/>
      <c r="FVL3225" s="132"/>
      <c r="FVM3225" s="132"/>
      <c r="FVN3225" s="132"/>
      <c r="FVO3225" s="132"/>
      <c r="FVP3225" s="132"/>
      <c r="FVQ3225" s="132"/>
      <c r="FVR3225" s="132"/>
      <c r="FVS3225" s="132"/>
      <c r="FVT3225" s="132"/>
      <c r="FVU3225" s="132"/>
      <c r="FVV3225" s="132"/>
      <c r="FVW3225" s="132"/>
      <c r="FVX3225" s="132"/>
      <c r="FVY3225" s="132"/>
      <c r="FVZ3225" s="132"/>
      <c r="FWA3225" s="132"/>
      <c r="FWB3225" s="132"/>
      <c r="FWC3225" s="132"/>
      <c r="FWD3225" s="132"/>
      <c r="FWE3225" s="132"/>
      <c r="FWF3225" s="132"/>
      <c r="FWG3225" s="132"/>
      <c r="FWH3225" s="132"/>
      <c r="FWI3225" s="132"/>
      <c r="FWJ3225" s="132"/>
      <c r="FWK3225" s="132"/>
      <c r="FWL3225" s="132"/>
      <c r="FWM3225" s="132"/>
      <c r="FWN3225" s="132"/>
      <c r="FWO3225" s="132"/>
      <c r="FWP3225" s="132"/>
      <c r="FWQ3225" s="132"/>
      <c r="FWR3225" s="132"/>
      <c r="FWS3225" s="132"/>
      <c r="FWT3225" s="132"/>
      <c r="FWU3225" s="132"/>
      <c r="FWV3225" s="132"/>
      <c r="FWW3225" s="132"/>
      <c r="FWX3225" s="132"/>
      <c r="FWY3225" s="132"/>
      <c r="FWZ3225" s="132"/>
      <c r="FXA3225" s="132"/>
      <c r="FXB3225" s="132"/>
      <c r="FXC3225" s="132"/>
      <c r="FXD3225" s="132"/>
      <c r="FXE3225" s="132"/>
      <c r="FXF3225" s="132"/>
      <c r="FXG3225" s="132"/>
      <c r="FXH3225" s="132"/>
      <c r="FXI3225" s="132"/>
      <c r="FXJ3225" s="132"/>
      <c r="FXK3225" s="132"/>
      <c r="FXL3225" s="132"/>
      <c r="FXM3225" s="132"/>
      <c r="FXN3225" s="132"/>
      <c r="FXO3225" s="132"/>
      <c r="FXP3225" s="132"/>
      <c r="FXQ3225" s="132"/>
      <c r="FXR3225" s="132"/>
      <c r="FXS3225" s="132"/>
      <c r="FXT3225" s="132"/>
      <c r="FXU3225" s="132"/>
      <c r="FXV3225" s="132"/>
      <c r="FXW3225" s="132"/>
      <c r="FXX3225" s="132"/>
      <c r="FXY3225" s="132"/>
      <c r="FXZ3225" s="132"/>
      <c r="FYA3225" s="132"/>
      <c r="FYB3225" s="132"/>
      <c r="FYC3225" s="132"/>
      <c r="FYD3225" s="132"/>
      <c r="FYE3225" s="132"/>
      <c r="FYF3225" s="132"/>
      <c r="FYG3225" s="132"/>
      <c r="FYH3225" s="132"/>
      <c r="FYI3225" s="132"/>
      <c r="FYJ3225" s="132"/>
      <c r="FYK3225" s="132"/>
      <c r="FYL3225" s="132"/>
      <c r="FYM3225" s="132"/>
      <c r="FYN3225" s="132"/>
      <c r="FYO3225" s="132"/>
      <c r="FYP3225" s="132"/>
      <c r="FYQ3225" s="132"/>
      <c r="FYR3225" s="132"/>
      <c r="FYS3225" s="132"/>
      <c r="FYT3225" s="132"/>
      <c r="FYU3225" s="132"/>
      <c r="FYV3225" s="132"/>
      <c r="FYW3225" s="132"/>
      <c r="FYX3225" s="132"/>
      <c r="FYY3225" s="132"/>
      <c r="FYZ3225" s="132"/>
      <c r="FZA3225" s="132"/>
      <c r="FZB3225" s="132"/>
      <c r="FZC3225" s="132"/>
      <c r="FZD3225" s="132"/>
      <c r="FZE3225" s="132"/>
      <c r="FZF3225" s="132"/>
      <c r="FZG3225" s="132"/>
      <c r="FZH3225" s="132"/>
      <c r="FZI3225" s="132"/>
      <c r="FZJ3225" s="132"/>
      <c r="FZK3225" s="132"/>
      <c r="FZL3225" s="132"/>
      <c r="FZM3225" s="132"/>
      <c r="FZN3225" s="132"/>
      <c r="FZO3225" s="132"/>
      <c r="FZP3225" s="132"/>
      <c r="FZQ3225" s="132"/>
      <c r="FZR3225" s="132"/>
      <c r="FZS3225" s="132"/>
      <c r="FZT3225" s="132"/>
      <c r="FZU3225" s="132"/>
      <c r="FZV3225" s="132"/>
      <c r="FZW3225" s="132"/>
      <c r="FZX3225" s="132"/>
      <c r="FZY3225" s="132"/>
      <c r="FZZ3225" s="132"/>
      <c r="GAA3225" s="132"/>
      <c r="GAB3225" s="132"/>
      <c r="GAC3225" s="132"/>
      <c r="GAD3225" s="132"/>
      <c r="GAE3225" s="132"/>
      <c r="GAF3225" s="132"/>
      <c r="GAG3225" s="132"/>
      <c r="GAH3225" s="132"/>
      <c r="GAI3225" s="132"/>
      <c r="GAJ3225" s="132"/>
      <c r="GAK3225" s="132"/>
      <c r="GAL3225" s="132"/>
      <c r="GAM3225" s="132"/>
      <c r="GAN3225" s="132"/>
      <c r="GAO3225" s="132"/>
      <c r="GAP3225" s="132"/>
      <c r="GAQ3225" s="132"/>
      <c r="GAR3225" s="132"/>
      <c r="GAS3225" s="132"/>
      <c r="GAT3225" s="132"/>
      <c r="GAU3225" s="132"/>
      <c r="GAV3225" s="132"/>
      <c r="GAW3225" s="132"/>
      <c r="GAX3225" s="132"/>
      <c r="GAY3225" s="132"/>
      <c r="GAZ3225" s="132"/>
      <c r="GBA3225" s="132"/>
      <c r="GBB3225" s="132"/>
      <c r="GBC3225" s="132"/>
      <c r="GBD3225" s="132"/>
      <c r="GBE3225" s="132"/>
      <c r="GBF3225" s="132"/>
      <c r="GBG3225" s="132"/>
      <c r="GBH3225" s="132"/>
      <c r="GBI3225" s="132"/>
      <c r="GBJ3225" s="132"/>
      <c r="GBK3225" s="132"/>
      <c r="GBL3225" s="132"/>
      <c r="GBM3225" s="132"/>
      <c r="GBN3225" s="132"/>
      <c r="GBO3225" s="132"/>
      <c r="GBP3225" s="132"/>
      <c r="GBQ3225" s="132"/>
      <c r="GBR3225" s="132"/>
      <c r="GBS3225" s="132"/>
      <c r="GBT3225" s="132"/>
      <c r="GBU3225" s="132"/>
      <c r="GBV3225" s="132"/>
      <c r="GBW3225" s="132"/>
      <c r="GBX3225" s="132"/>
      <c r="GBY3225" s="132"/>
      <c r="GBZ3225" s="132"/>
      <c r="GCA3225" s="132"/>
      <c r="GCB3225" s="132"/>
      <c r="GCC3225" s="132"/>
      <c r="GCD3225" s="132"/>
      <c r="GCE3225" s="132"/>
      <c r="GCF3225" s="132"/>
      <c r="GCG3225" s="132"/>
      <c r="GCH3225" s="132"/>
      <c r="GCI3225" s="132"/>
      <c r="GCJ3225" s="132"/>
      <c r="GCK3225" s="132"/>
      <c r="GCL3225" s="132"/>
      <c r="GCM3225" s="132"/>
      <c r="GCN3225" s="132"/>
      <c r="GCO3225" s="132"/>
      <c r="GCP3225" s="132"/>
      <c r="GCQ3225" s="132"/>
      <c r="GCR3225" s="132"/>
      <c r="GCS3225" s="132"/>
      <c r="GCT3225" s="132"/>
      <c r="GCU3225" s="132"/>
      <c r="GCV3225" s="132"/>
      <c r="GCW3225" s="132"/>
      <c r="GCX3225" s="132"/>
      <c r="GCY3225" s="132"/>
      <c r="GCZ3225" s="132"/>
      <c r="GDA3225" s="132"/>
      <c r="GDB3225" s="132"/>
      <c r="GDC3225" s="132"/>
      <c r="GDD3225" s="132"/>
      <c r="GDE3225" s="132"/>
      <c r="GDF3225" s="132"/>
      <c r="GDG3225" s="132"/>
      <c r="GDH3225" s="132"/>
      <c r="GDI3225" s="132"/>
      <c r="GDJ3225" s="132"/>
      <c r="GDK3225" s="132"/>
      <c r="GDL3225" s="132"/>
      <c r="GDM3225" s="132"/>
      <c r="GDN3225" s="132"/>
      <c r="GDO3225" s="132"/>
      <c r="GDP3225" s="132"/>
      <c r="GDQ3225" s="132"/>
      <c r="GDR3225" s="132"/>
      <c r="GDS3225" s="132"/>
      <c r="GDT3225" s="132"/>
      <c r="GDU3225" s="132"/>
      <c r="GDV3225" s="132"/>
      <c r="GDW3225" s="132"/>
      <c r="GDX3225" s="132"/>
      <c r="GDY3225" s="132"/>
      <c r="GDZ3225" s="132"/>
      <c r="GEA3225" s="132"/>
      <c r="GEB3225" s="132"/>
      <c r="GEC3225" s="132"/>
      <c r="GED3225" s="132"/>
      <c r="GEE3225" s="132"/>
      <c r="GEF3225" s="132"/>
      <c r="GEG3225" s="132"/>
      <c r="GEH3225" s="132"/>
      <c r="GEI3225" s="132"/>
      <c r="GEJ3225" s="132"/>
      <c r="GEK3225" s="132"/>
      <c r="GEL3225" s="132"/>
      <c r="GEM3225" s="132"/>
      <c r="GEN3225" s="132"/>
      <c r="GEO3225" s="132"/>
      <c r="GEP3225" s="132"/>
      <c r="GEQ3225" s="132"/>
      <c r="GER3225" s="132"/>
      <c r="GES3225" s="132"/>
      <c r="GET3225" s="132"/>
      <c r="GEU3225" s="132"/>
      <c r="GEV3225" s="132"/>
      <c r="GEW3225" s="132"/>
      <c r="GEX3225" s="132"/>
      <c r="GEY3225" s="132"/>
      <c r="GEZ3225" s="132"/>
      <c r="GFA3225" s="132"/>
      <c r="GFB3225" s="132"/>
      <c r="GFC3225" s="132"/>
      <c r="GFD3225" s="132"/>
      <c r="GFE3225" s="132"/>
      <c r="GFF3225" s="132"/>
      <c r="GFG3225" s="132"/>
      <c r="GFH3225" s="132"/>
      <c r="GFI3225" s="132"/>
      <c r="GFJ3225" s="132"/>
      <c r="GFK3225" s="132"/>
      <c r="GFL3225" s="132"/>
      <c r="GFM3225" s="132"/>
      <c r="GFN3225" s="132"/>
      <c r="GFO3225" s="132"/>
      <c r="GFP3225" s="132"/>
      <c r="GFQ3225" s="132"/>
      <c r="GFR3225" s="132"/>
      <c r="GFS3225" s="132"/>
      <c r="GFT3225" s="132"/>
      <c r="GFU3225" s="132"/>
      <c r="GFV3225" s="132"/>
      <c r="GFW3225" s="132"/>
      <c r="GFX3225" s="132"/>
      <c r="GFY3225" s="132"/>
      <c r="GFZ3225" s="132"/>
      <c r="GGA3225" s="132"/>
      <c r="GGB3225" s="132"/>
      <c r="GGC3225" s="132"/>
      <c r="GGD3225" s="132"/>
      <c r="GGE3225" s="132"/>
      <c r="GGF3225" s="132"/>
      <c r="GGG3225" s="132"/>
      <c r="GGH3225" s="132"/>
      <c r="GGI3225" s="132"/>
      <c r="GGJ3225" s="132"/>
      <c r="GGK3225" s="132"/>
      <c r="GGL3225" s="132"/>
      <c r="GGM3225" s="132"/>
      <c r="GGN3225" s="132"/>
      <c r="GGO3225" s="132"/>
      <c r="GGP3225" s="132"/>
      <c r="GGQ3225" s="132"/>
      <c r="GGR3225" s="132"/>
      <c r="GGS3225" s="132"/>
      <c r="GGT3225" s="132"/>
      <c r="GGU3225" s="132"/>
      <c r="GGV3225" s="132"/>
      <c r="GGW3225" s="132"/>
      <c r="GGX3225" s="132"/>
      <c r="GGY3225" s="132"/>
      <c r="GGZ3225" s="132"/>
      <c r="GHA3225" s="132"/>
      <c r="GHB3225" s="132"/>
      <c r="GHC3225" s="132"/>
      <c r="GHD3225" s="132"/>
      <c r="GHE3225" s="132"/>
      <c r="GHF3225" s="132"/>
      <c r="GHG3225" s="132"/>
      <c r="GHH3225" s="132"/>
      <c r="GHI3225" s="132"/>
      <c r="GHJ3225" s="132"/>
      <c r="GHK3225" s="132"/>
      <c r="GHL3225" s="132"/>
      <c r="GHM3225" s="132"/>
      <c r="GHN3225" s="132"/>
      <c r="GHO3225" s="132"/>
      <c r="GHP3225" s="132"/>
      <c r="GHQ3225" s="132"/>
      <c r="GHR3225" s="132"/>
      <c r="GHS3225" s="132"/>
      <c r="GHT3225" s="132"/>
      <c r="GHU3225" s="132"/>
      <c r="GHV3225" s="132"/>
      <c r="GHW3225" s="132"/>
      <c r="GHX3225" s="132"/>
      <c r="GHY3225" s="132"/>
      <c r="GHZ3225" s="132"/>
      <c r="GIA3225" s="132"/>
      <c r="GIB3225" s="132"/>
      <c r="GIC3225" s="132"/>
      <c r="GID3225" s="132"/>
      <c r="GIE3225" s="132"/>
      <c r="GIF3225" s="132"/>
      <c r="GIG3225" s="132"/>
      <c r="GIH3225" s="132"/>
      <c r="GII3225" s="132"/>
      <c r="GIJ3225" s="132"/>
      <c r="GIK3225" s="132"/>
      <c r="GIL3225" s="132"/>
      <c r="GIM3225" s="132"/>
      <c r="GIN3225" s="132"/>
      <c r="GIO3225" s="132"/>
      <c r="GIP3225" s="132"/>
      <c r="GIQ3225" s="132"/>
      <c r="GIR3225" s="132"/>
      <c r="GIS3225" s="132"/>
      <c r="GIT3225" s="132"/>
      <c r="GIU3225" s="132"/>
      <c r="GIV3225" s="132"/>
      <c r="GIW3225" s="132"/>
      <c r="GIX3225" s="132"/>
      <c r="GIY3225" s="132"/>
      <c r="GIZ3225" s="132"/>
      <c r="GJA3225" s="132"/>
      <c r="GJB3225" s="132"/>
      <c r="GJC3225" s="132"/>
      <c r="GJD3225" s="132"/>
      <c r="GJE3225" s="132"/>
      <c r="GJF3225" s="132"/>
      <c r="GJG3225" s="132"/>
      <c r="GJH3225" s="132"/>
      <c r="GJI3225" s="132"/>
      <c r="GJJ3225" s="132"/>
      <c r="GJK3225" s="132"/>
      <c r="GJL3225" s="132"/>
      <c r="GJM3225" s="132"/>
      <c r="GJN3225" s="132"/>
      <c r="GJO3225" s="132"/>
      <c r="GJP3225" s="132"/>
      <c r="GJQ3225" s="132"/>
      <c r="GJR3225" s="132"/>
      <c r="GJS3225" s="132"/>
      <c r="GJT3225" s="132"/>
      <c r="GJU3225" s="132"/>
      <c r="GJV3225" s="132"/>
      <c r="GJW3225" s="132"/>
      <c r="GJX3225" s="132"/>
      <c r="GJY3225" s="132"/>
      <c r="GJZ3225" s="132"/>
      <c r="GKA3225" s="132"/>
      <c r="GKB3225" s="132"/>
      <c r="GKC3225" s="132"/>
      <c r="GKD3225" s="132"/>
      <c r="GKE3225" s="132"/>
      <c r="GKF3225" s="132"/>
      <c r="GKG3225" s="132"/>
      <c r="GKH3225" s="132"/>
      <c r="GKI3225" s="132"/>
      <c r="GKJ3225" s="132"/>
      <c r="GKK3225" s="132"/>
      <c r="GKL3225" s="132"/>
      <c r="GKM3225" s="132"/>
      <c r="GKN3225" s="132"/>
      <c r="GKO3225" s="132"/>
      <c r="GKP3225" s="132"/>
      <c r="GKQ3225" s="132"/>
      <c r="GKR3225" s="132"/>
      <c r="GKS3225" s="132"/>
      <c r="GKT3225" s="132"/>
      <c r="GKU3225" s="132"/>
      <c r="GKV3225" s="132"/>
      <c r="GKW3225" s="132"/>
      <c r="GKX3225" s="132"/>
      <c r="GKY3225" s="132"/>
      <c r="GKZ3225" s="132"/>
      <c r="GLA3225" s="132"/>
      <c r="GLB3225" s="132"/>
      <c r="GLC3225" s="132"/>
      <c r="GLD3225" s="132"/>
      <c r="GLE3225" s="132"/>
      <c r="GLF3225" s="132"/>
      <c r="GLG3225" s="132"/>
      <c r="GLH3225" s="132"/>
      <c r="GLI3225" s="132"/>
      <c r="GLJ3225" s="132"/>
      <c r="GLK3225" s="132"/>
      <c r="GLL3225" s="132"/>
      <c r="GLM3225" s="132"/>
      <c r="GLN3225" s="132"/>
      <c r="GLO3225" s="132"/>
      <c r="GLP3225" s="132"/>
      <c r="GLQ3225" s="132"/>
      <c r="GLR3225" s="132"/>
      <c r="GLS3225" s="132"/>
      <c r="GLT3225" s="132"/>
      <c r="GLU3225" s="132"/>
      <c r="GLV3225" s="132"/>
      <c r="GLW3225" s="132"/>
      <c r="GLX3225" s="132"/>
      <c r="GLY3225" s="132"/>
      <c r="GLZ3225" s="132"/>
      <c r="GMA3225" s="132"/>
      <c r="GMB3225" s="132"/>
      <c r="GMC3225" s="132"/>
      <c r="GMD3225" s="132"/>
      <c r="GME3225" s="132"/>
      <c r="GMF3225" s="132"/>
      <c r="GMG3225" s="132"/>
      <c r="GMH3225" s="132"/>
      <c r="GMI3225" s="132"/>
      <c r="GMJ3225" s="132"/>
      <c r="GMK3225" s="132"/>
      <c r="GML3225" s="132"/>
      <c r="GMM3225" s="132"/>
      <c r="GMN3225" s="132"/>
      <c r="GMO3225" s="132"/>
      <c r="GMP3225" s="132"/>
      <c r="GMQ3225" s="132"/>
      <c r="GMR3225" s="132"/>
      <c r="GMS3225" s="132"/>
      <c r="GMT3225" s="132"/>
      <c r="GMU3225" s="132"/>
      <c r="GMV3225" s="132"/>
      <c r="GMW3225" s="132"/>
      <c r="GMX3225" s="132"/>
      <c r="GMY3225" s="132"/>
      <c r="GMZ3225" s="132"/>
      <c r="GNA3225" s="132"/>
      <c r="GNB3225" s="132"/>
      <c r="GNC3225" s="132"/>
      <c r="GND3225" s="132"/>
      <c r="GNE3225" s="132"/>
      <c r="GNF3225" s="132"/>
      <c r="GNG3225" s="132"/>
      <c r="GNH3225" s="132"/>
      <c r="GNI3225" s="132"/>
      <c r="GNJ3225" s="132"/>
      <c r="GNK3225" s="132"/>
      <c r="GNL3225" s="132"/>
      <c r="GNM3225" s="132"/>
      <c r="GNN3225" s="132"/>
      <c r="GNO3225" s="132"/>
      <c r="GNP3225" s="132"/>
      <c r="GNQ3225" s="132"/>
      <c r="GNR3225" s="132"/>
      <c r="GNS3225" s="132"/>
      <c r="GNT3225" s="132"/>
      <c r="GNU3225" s="132"/>
      <c r="GNV3225" s="132"/>
      <c r="GNW3225" s="132"/>
      <c r="GNX3225" s="132"/>
      <c r="GNY3225" s="132"/>
      <c r="GNZ3225" s="132"/>
      <c r="GOA3225" s="132"/>
      <c r="GOB3225" s="132"/>
      <c r="GOC3225" s="132"/>
      <c r="GOD3225" s="132"/>
      <c r="GOE3225" s="132"/>
      <c r="GOF3225" s="132"/>
      <c r="GOG3225" s="132"/>
      <c r="GOH3225" s="132"/>
      <c r="GOI3225" s="132"/>
      <c r="GOJ3225" s="132"/>
      <c r="GOK3225" s="132"/>
      <c r="GOL3225" s="132"/>
      <c r="GOM3225" s="132"/>
      <c r="GON3225" s="132"/>
      <c r="GOO3225" s="132"/>
      <c r="GOP3225" s="132"/>
      <c r="GOQ3225" s="132"/>
      <c r="GOR3225" s="132"/>
      <c r="GOS3225" s="132"/>
      <c r="GOT3225" s="132"/>
      <c r="GOU3225" s="132"/>
      <c r="GOV3225" s="132"/>
      <c r="GOW3225" s="132"/>
      <c r="GOX3225" s="132"/>
      <c r="GOY3225" s="132"/>
      <c r="GOZ3225" s="132"/>
      <c r="GPA3225" s="132"/>
      <c r="GPB3225" s="132"/>
      <c r="GPC3225" s="132"/>
      <c r="GPD3225" s="132"/>
      <c r="GPE3225" s="132"/>
      <c r="GPF3225" s="132"/>
      <c r="GPG3225" s="132"/>
      <c r="GPH3225" s="132"/>
      <c r="GPI3225" s="132"/>
      <c r="GPJ3225" s="132"/>
      <c r="GPK3225" s="132"/>
      <c r="GPL3225" s="132"/>
      <c r="GPM3225" s="132"/>
      <c r="GPN3225" s="132"/>
      <c r="GPO3225" s="132"/>
      <c r="GPP3225" s="132"/>
      <c r="GPQ3225" s="132"/>
      <c r="GPR3225" s="132"/>
      <c r="GPS3225" s="132"/>
      <c r="GPT3225" s="132"/>
      <c r="GPU3225" s="132"/>
      <c r="GPV3225" s="132"/>
      <c r="GPW3225" s="132"/>
      <c r="GPX3225" s="132"/>
      <c r="GPY3225" s="132"/>
      <c r="GPZ3225" s="132"/>
      <c r="GQA3225" s="132"/>
      <c r="GQB3225" s="132"/>
      <c r="GQC3225" s="132"/>
      <c r="GQD3225" s="132"/>
      <c r="GQE3225" s="132"/>
      <c r="GQF3225" s="132"/>
      <c r="GQG3225" s="132"/>
      <c r="GQH3225" s="132"/>
      <c r="GQI3225" s="132"/>
      <c r="GQJ3225" s="132"/>
      <c r="GQK3225" s="132"/>
      <c r="GQL3225" s="132"/>
      <c r="GQM3225" s="132"/>
      <c r="GQN3225" s="132"/>
      <c r="GQO3225" s="132"/>
      <c r="GQP3225" s="132"/>
      <c r="GQQ3225" s="132"/>
      <c r="GQR3225" s="132"/>
      <c r="GQS3225" s="132"/>
      <c r="GQT3225" s="132"/>
      <c r="GQU3225" s="132"/>
      <c r="GQV3225" s="132"/>
      <c r="GQW3225" s="132"/>
      <c r="GQX3225" s="132"/>
      <c r="GQY3225" s="132"/>
      <c r="GQZ3225" s="132"/>
      <c r="GRA3225" s="132"/>
      <c r="GRB3225" s="132"/>
      <c r="GRC3225" s="132"/>
      <c r="GRD3225" s="132"/>
      <c r="GRE3225" s="132"/>
      <c r="GRF3225" s="132"/>
      <c r="GRG3225" s="132"/>
      <c r="GRH3225" s="132"/>
      <c r="GRI3225" s="132"/>
      <c r="GRJ3225" s="132"/>
      <c r="GRK3225" s="132"/>
      <c r="GRL3225" s="132"/>
      <c r="GRM3225" s="132"/>
      <c r="GRN3225" s="132"/>
      <c r="GRO3225" s="132"/>
      <c r="GRP3225" s="132"/>
      <c r="GRQ3225" s="132"/>
      <c r="GRR3225" s="132"/>
      <c r="GRS3225" s="132"/>
      <c r="GRT3225" s="132"/>
      <c r="GRU3225" s="132"/>
      <c r="GRV3225" s="132"/>
      <c r="GRW3225" s="132"/>
      <c r="GRX3225" s="132"/>
      <c r="GRY3225" s="132"/>
      <c r="GRZ3225" s="132"/>
      <c r="GSA3225" s="132"/>
      <c r="GSB3225" s="132"/>
      <c r="GSC3225" s="132"/>
      <c r="GSD3225" s="132"/>
      <c r="GSE3225" s="132"/>
      <c r="GSF3225" s="132"/>
      <c r="GSG3225" s="132"/>
      <c r="GSH3225" s="132"/>
      <c r="GSI3225" s="132"/>
      <c r="GSJ3225" s="132"/>
      <c r="GSK3225" s="132"/>
      <c r="GSL3225" s="132"/>
      <c r="GSM3225" s="132"/>
      <c r="GSN3225" s="132"/>
      <c r="GSO3225" s="132"/>
      <c r="GSP3225" s="132"/>
      <c r="GSQ3225" s="132"/>
      <c r="GSR3225" s="132"/>
      <c r="GSS3225" s="132"/>
      <c r="GST3225" s="132"/>
      <c r="GSU3225" s="132"/>
      <c r="GSV3225" s="132"/>
      <c r="GSW3225" s="132"/>
      <c r="GSX3225" s="132"/>
      <c r="GSY3225" s="132"/>
      <c r="GSZ3225" s="132"/>
      <c r="GTA3225" s="132"/>
      <c r="GTB3225" s="132"/>
      <c r="GTC3225" s="132"/>
      <c r="GTD3225" s="132"/>
      <c r="GTE3225" s="132"/>
      <c r="GTF3225" s="132"/>
      <c r="GTG3225" s="132"/>
      <c r="GTH3225" s="132"/>
      <c r="GTI3225" s="132"/>
      <c r="GTJ3225" s="132"/>
      <c r="GTK3225" s="132"/>
      <c r="GTL3225" s="132"/>
      <c r="GTM3225" s="132"/>
      <c r="GTN3225" s="132"/>
      <c r="GTO3225" s="132"/>
      <c r="GTP3225" s="132"/>
      <c r="GTQ3225" s="132"/>
      <c r="GTR3225" s="132"/>
      <c r="GTS3225" s="132"/>
      <c r="GTT3225" s="132"/>
      <c r="GTU3225" s="132"/>
      <c r="GTV3225" s="132"/>
      <c r="GTW3225" s="132"/>
      <c r="GTX3225" s="132"/>
      <c r="GTY3225" s="132"/>
      <c r="GTZ3225" s="132"/>
      <c r="GUA3225" s="132"/>
      <c r="GUB3225" s="132"/>
      <c r="GUC3225" s="132"/>
      <c r="GUD3225" s="132"/>
      <c r="GUE3225" s="132"/>
      <c r="GUF3225" s="132"/>
      <c r="GUG3225" s="132"/>
      <c r="GUH3225" s="132"/>
      <c r="GUI3225" s="132"/>
      <c r="GUJ3225" s="132"/>
      <c r="GUK3225" s="132"/>
      <c r="GUL3225" s="132"/>
      <c r="GUM3225" s="132"/>
      <c r="GUN3225" s="132"/>
      <c r="GUO3225" s="132"/>
      <c r="GUP3225" s="132"/>
      <c r="GUQ3225" s="132"/>
      <c r="GUR3225" s="132"/>
      <c r="GUS3225" s="132"/>
      <c r="GUT3225" s="132"/>
      <c r="GUU3225" s="132"/>
      <c r="GUV3225" s="132"/>
      <c r="GUW3225" s="132"/>
      <c r="GUX3225" s="132"/>
      <c r="GUY3225" s="132"/>
      <c r="GUZ3225" s="132"/>
      <c r="GVA3225" s="132"/>
      <c r="GVB3225" s="132"/>
      <c r="GVC3225" s="132"/>
      <c r="GVD3225" s="132"/>
      <c r="GVE3225" s="132"/>
      <c r="GVF3225" s="132"/>
      <c r="GVG3225" s="132"/>
      <c r="GVH3225" s="132"/>
      <c r="GVI3225" s="132"/>
      <c r="GVJ3225" s="132"/>
      <c r="GVK3225" s="132"/>
      <c r="GVL3225" s="132"/>
      <c r="GVM3225" s="132"/>
      <c r="GVN3225" s="132"/>
      <c r="GVO3225" s="132"/>
      <c r="GVP3225" s="132"/>
      <c r="GVQ3225" s="132"/>
      <c r="GVR3225" s="132"/>
      <c r="GVS3225" s="132"/>
      <c r="GVT3225" s="132"/>
      <c r="GVU3225" s="132"/>
      <c r="GVV3225" s="132"/>
      <c r="GVW3225" s="132"/>
      <c r="GVX3225" s="132"/>
      <c r="GVY3225" s="132"/>
      <c r="GVZ3225" s="132"/>
      <c r="GWA3225" s="132"/>
      <c r="GWB3225" s="132"/>
      <c r="GWC3225" s="132"/>
      <c r="GWD3225" s="132"/>
      <c r="GWE3225" s="132"/>
      <c r="GWF3225" s="132"/>
      <c r="GWG3225" s="132"/>
      <c r="GWH3225" s="132"/>
      <c r="GWI3225" s="132"/>
      <c r="GWJ3225" s="132"/>
      <c r="GWK3225" s="132"/>
      <c r="GWL3225" s="132"/>
      <c r="GWM3225" s="132"/>
      <c r="GWN3225" s="132"/>
      <c r="GWO3225" s="132"/>
      <c r="GWP3225" s="132"/>
      <c r="GWQ3225" s="132"/>
      <c r="GWR3225" s="132"/>
      <c r="GWS3225" s="132"/>
      <c r="GWT3225" s="132"/>
      <c r="GWU3225" s="132"/>
      <c r="GWV3225" s="132"/>
      <c r="GWW3225" s="132"/>
      <c r="GWX3225" s="132"/>
      <c r="GWY3225" s="132"/>
      <c r="GWZ3225" s="132"/>
      <c r="GXA3225" s="132"/>
      <c r="GXB3225" s="132"/>
      <c r="GXC3225" s="132"/>
      <c r="GXD3225" s="132"/>
      <c r="GXE3225" s="132"/>
      <c r="GXF3225" s="132"/>
      <c r="GXG3225" s="132"/>
      <c r="GXH3225" s="132"/>
      <c r="GXI3225" s="132"/>
      <c r="GXJ3225" s="132"/>
      <c r="GXK3225" s="132"/>
      <c r="GXL3225" s="132"/>
      <c r="GXM3225" s="132"/>
      <c r="GXN3225" s="132"/>
      <c r="GXO3225" s="132"/>
      <c r="GXP3225" s="132"/>
      <c r="GXQ3225" s="132"/>
      <c r="GXR3225" s="132"/>
      <c r="GXS3225" s="132"/>
      <c r="GXT3225" s="132"/>
      <c r="GXU3225" s="132"/>
      <c r="GXV3225" s="132"/>
      <c r="GXW3225" s="132"/>
      <c r="GXX3225" s="132"/>
      <c r="GXY3225" s="132"/>
      <c r="GXZ3225" s="132"/>
      <c r="GYA3225" s="132"/>
      <c r="GYB3225" s="132"/>
      <c r="GYC3225" s="132"/>
      <c r="GYD3225" s="132"/>
      <c r="GYE3225" s="132"/>
      <c r="GYF3225" s="132"/>
      <c r="GYG3225" s="132"/>
      <c r="GYH3225" s="132"/>
      <c r="GYI3225" s="132"/>
      <c r="GYJ3225" s="132"/>
      <c r="GYK3225" s="132"/>
      <c r="GYL3225" s="132"/>
      <c r="GYM3225" s="132"/>
      <c r="GYN3225" s="132"/>
      <c r="GYO3225" s="132"/>
      <c r="GYP3225" s="132"/>
      <c r="GYQ3225" s="132"/>
      <c r="GYR3225" s="132"/>
      <c r="GYS3225" s="132"/>
      <c r="GYT3225" s="132"/>
      <c r="GYU3225" s="132"/>
      <c r="GYV3225" s="132"/>
      <c r="GYW3225" s="132"/>
      <c r="GYX3225" s="132"/>
      <c r="GYY3225" s="132"/>
      <c r="GYZ3225" s="132"/>
      <c r="GZA3225" s="132"/>
      <c r="GZB3225" s="132"/>
      <c r="GZC3225" s="132"/>
      <c r="GZD3225" s="132"/>
      <c r="GZE3225" s="132"/>
      <c r="GZF3225" s="132"/>
      <c r="GZG3225" s="132"/>
      <c r="GZH3225" s="132"/>
      <c r="GZI3225" s="132"/>
      <c r="GZJ3225" s="132"/>
      <c r="GZK3225" s="132"/>
      <c r="GZL3225" s="132"/>
      <c r="GZM3225" s="132"/>
      <c r="GZN3225" s="132"/>
      <c r="GZO3225" s="132"/>
      <c r="GZP3225" s="132"/>
      <c r="GZQ3225" s="132"/>
      <c r="GZR3225" s="132"/>
      <c r="GZS3225" s="132"/>
      <c r="GZT3225" s="132"/>
      <c r="GZU3225" s="132"/>
      <c r="GZV3225" s="132"/>
      <c r="GZW3225" s="132"/>
      <c r="GZX3225" s="132"/>
      <c r="GZY3225" s="132"/>
      <c r="GZZ3225" s="132"/>
      <c r="HAA3225" s="132"/>
      <c r="HAB3225" s="132"/>
      <c r="HAC3225" s="132"/>
      <c r="HAD3225" s="132"/>
      <c r="HAE3225" s="132"/>
      <c r="HAF3225" s="132"/>
      <c r="HAG3225" s="132"/>
      <c r="HAH3225" s="132"/>
      <c r="HAI3225" s="132"/>
      <c r="HAJ3225" s="132"/>
      <c r="HAK3225" s="132"/>
      <c r="HAL3225" s="132"/>
      <c r="HAM3225" s="132"/>
      <c r="HAN3225" s="132"/>
      <c r="HAO3225" s="132"/>
      <c r="HAP3225" s="132"/>
      <c r="HAQ3225" s="132"/>
      <c r="HAR3225" s="132"/>
      <c r="HAS3225" s="132"/>
      <c r="HAT3225" s="132"/>
      <c r="HAU3225" s="132"/>
      <c r="HAV3225" s="132"/>
      <c r="HAW3225" s="132"/>
      <c r="HAX3225" s="132"/>
      <c r="HAY3225" s="132"/>
      <c r="HAZ3225" s="132"/>
      <c r="HBA3225" s="132"/>
      <c r="HBB3225" s="132"/>
      <c r="HBC3225" s="132"/>
      <c r="HBD3225" s="132"/>
      <c r="HBE3225" s="132"/>
      <c r="HBF3225" s="132"/>
      <c r="HBG3225" s="132"/>
      <c r="HBH3225" s="132"/>
      <c r="HBI3225" s="132"/>
      <c r="HBJ3225" s="132"/>
      <c r="HBK3225" s="132"/>
      <c r="HBL3225" s="132"/>
      <c r="HBM3225" s="132"/>
      <c r="HBN3225" s="132"/>
      <c r="HBO3225" s="132"/>
      <c r="HBP3225" s="132"/>
      <c r="HBQ3225" s="132"/>
      <c r="HBR3225" s="132"/>
      <c r="HBS3225" s="132"/>
      <c r="HBT3225" s="132"/>
      <c r="HBU3225" s="132"/>
      <c r="HBV3225" s="132"/>
      <c r="HBW3225" s="132"/>
      <c r="HBX3225" s="132"/>
      <c r="HBY3225" s="132"/>
      <c r="HBZ3225" s="132"/>
      <c r="HCA3225" s="132"/>
      <c r="HCB3225" s="132"/>
      <c r="HCC3225" s="132"/>
      <c r="HCD3225" s="132"/>
      <c r="HCE3225" s="132"/>
      <c r="HCF3225" s="132"/>
      <c r="HCG3225" s="132"/>
      <c r="HCH3225" s="132"/>
      <c r="HCI3225" s="132"/>
      <c r="HCJ3225" s="132"/>
      <c r="HCK3225" s="132"/>
      <c r="HCL3225" s="132"/>
      <c r="HCM3225" s="132"/>
      <c r="HCN3225" s="132"/>
      <c r="HCO3225" s="132"/>
      <c r="HCP3225" s="132"/>
      <c r="HCQ3225" s="132"/>
      <c r="HCR3225" s="132"/>
      <c r="HCS3225" s="132"/>
      <c r="HCT3225" s="132"/>
      <c r="HCU3225" s="132"/>
      <c r="HCV3225" s="132"/>
      <c r="HCW3225" s="132"/>
      <c r="HCX3225" s="132"/>
      <c r="HCY3225" s="132"/>
      <c r="HCZ3225" s="132"/>
      <c r="HDA3225" s="132"/>
      <c r="HDB3225" s="132"/>
      <c r="HDC3225" s="132"/>
      <c r="HDD3225" s="132"/>
      <c r="HDE3225" s="132"/>
      <c r="HDF3225" s="132"/>
      <c r="HDG3225" s="132"/>
      <c r="HDH3225" s="132"/>
      <c r="HDI3225" s="132"/>
      <c r="HDJ3225" s="132"/>
      <c r="HDK3225" s="132"/>
      <c r="HDL3225" s="132"/>
      <c r="HDM3225" s="132"/>
      <c r="HDN3225" s="132"/>
      <c r="HDO3225" s="132"/>
      <c r="HDP3225" s="132"/>
      <c r="HDQ3225" s="132"/>
      <c r="HDR3225" s="132"/>
      <c r="HDS3225" s="132"/>
      <c r="HDT3225" s="132"/>
      <c r="HDU3225" s="132"/>
      <c r="HDV3225" s="132"/>
      <c r="HDW3225" s="132"/>
      <c r="HDX3225" s="132"/>
      <c r="HDY3225" s="132"/>
      <c r="HDZ3225" s="132"/>
      <c r="HEA3225" s="132"/>
      <c r="HEB3225" s="132"/>
      <c r="HEC3225" s="132"/>
      <c r="HED3225" s="132"/>
      <c r="HEE3225" s="132"/>
      <c r="HEF3225" s="132"/>
      <c r="HEG3225" s="132"/>
      <c r="HEH3225" s="132"/>
      <c r="HEI3225" s="132"/>
      <c r="HEJ3225" s="132"/>
      <c r="HEK3225" s="132"/>
      <c r="HEL3225" s="132"/>
      <c r="HEM3225" s="132"/>
      <c r="HEN3225" s="132"/>
      <c r="HEO3225" s="132"/>
      <c r="HEP3225" s="132"/>
      <c r="HEQ3225" s="132"/>
      <c r="HER3225" s="132"/>
      <c r="HES3225" s="132"/>
      <c r="HET3225" s="132"/>
      <c r="HEU3225" s="132"/>
      <c r="HEV3225" s="132"/>
      <c r="HEW3225" s="132"/>
      <c r="HEX3225" s="132"/>
      <c r="HEY3225" s="132"/>
      <c r="HEZ3225" s="132"/>
      <c r="HFA3225" s="132"/>
      <c r="HFB3225" s="132"/>
      <c r="HFC3225" s="132"/>
      <c r="HFD3225" s="132"/>
      <c r="HFE3225" s="132"/>
      <c r="HFF3225" s="132"/>
      <c r="HFG3225" s="132"/>
      <c r="HFH3225" s="132"/>
      <c r="HFI3225" s="132"/>
      <c r="HFJ3225" s="132"/>
      <c r="HFK3225" s="132"/>
      <c r="HFL3225" s="132"/>
      <c r="HFM3225" s="132"/>
      <c r="HFN3225" s="132"/>
      <c r="HFO3225" s="132"/>
      <c r="HFP3225" s="132"/>
      <c r="HFQ3225" s="132"/>
      <c r="HFR3225" s="132"/>
      <c r="HFS3225" s="132"/>
      <c r="HFT3225" s="132"/>
      <c r="HFU3225" s="132"/>
      <c r="HFV3225" s="132"/>
      <c r="HFW3225" s="132"/>
      <c r="HFX3225" s="132"/>
      <c r="HFY3225" s="132"/>
      <c r="HFZ3225" s="132"/>
      <c r="HGA3225" s="132"/>
      <c r="HGB3225" s="132"/>
      <c r="HGC3225" s="132"/>
      <c r="HGD3225" s="132"/>
      <c r="HGE3225" s="132"/>
      <c r="HGF3225" s="132"/>
      <c r="HGG3225" s="132"/>
      <c r="HGH3225" s="132"/>
      <c r="HGI3225" s="132"/>
      <c r="HGJ3225" s="132"/>
      <c r="HGK3225" s="132"/>
      <c r="HGL3225" s="132"/>
      <c r="HGM3225" s="132"/>
      <c r="HGN3225" s="132"/>
      <c r="HGO3225" s="132"/>
      <c r="HGP3225" s="132"/>
      <c r="HGQ3225" s="132"/>
      <c r="HGR3225" s="132"/>
      <c r="HGS3225" s="132"/>
      <c r="HGT3225" s="132"/>
      <c r="HGU3225" s="132"/>
      <c r="HGV3225" s="132"/>
      <c r="HGW3225" s="132"/>
      <c r="HGX3225" s="132"/>
      <c r="HGY3225" s="132"/>
      <c r="HGZ3225" s="132"/>
      <c r="HHA3225" s="132"/>
      <c r="HHB3225" s="132"/>
      <c r="HHC3225" s="132"/>
      <c r="HHD3225" s="132"/>
      <c r="HHE3225" s="132"/>
      <c r="HHF3225" s="132"/>
      <c r="HHG3225" s="132"/>
      <c r="HHH3225" s="132"/>
      <c r="HHI3225" s="132"/>
      <c r="HHJ3225" s="132"/>
      <c r="HHK3225" s="132"/>
      <c r="HHL3225" s="132"/>
      <c r="HHM3225" s="132"/>
      <c r="HHN3225" s="132"/>
      <c r="HHO3225" s="132"/>
      <c r="HHP3225" s="132"/>
      <c r="HHQ3225" s="132"/>
      <c r="HHR3225" s="132"/>
      <c r="HHS3225" s="132"/>
      <c r="HHT3225" s="132"/>
      <c r="HHU3225" s="132"/>
      <c r="HHV3225" s="132"/>
      <c r="HHW3225" s="132"/>
      <c r="HHX3225" s="132"/>
      <c r="HHY3225" s="132"/>
      <c r="HHZ3225" s="132"/>
      <c r="HIA3225" s="132"/>
      <c r="HIB3225" s="132"/>
      <c r="HIC3225" s="132"/>
      <c r="HID3225" s="132"/>
      <c r="HIE3225" s="132"/>
      <c r="HIF3225" s="132"/>
      <c r="HIG3225" s="132"/>
      <c r="HIH3225" s="132"/>
      <c r="HII3225" s="132"/>
      <c r="HIJ3225" s="132"/>
      <c r="HIK3225" s="132"/>
      <c r="HIL3225" s="132"/>
      <c r="HIM3225" s="132"/>
      <c r="HIN3225" s="132"/>
      <c r="HIO3225" s="132"/>
      <c r="HIP3225" s="132"/>
      <c r="HIQ3225" s="132"/>
      <c r="HIR3225" s="132"/>
      <c r="HIS3225" s="132"/>
      <c r="HIT3225" s="132"/>
      <c r="HIU3225" s="132"/>
      <c r="HIV3225" s="132"/>
      <c r="HIW3225" s="132"/>
      <c r="HIX3225" s="132"/>
      <c r="HIY3225" s="132"/>
      <c r="HIZ3225" s="132"/>
      <c r="HJA3225" s="132"/>
      <c r="HJB3225" s="132"/>
      <c r="HJC3225" s="132"/>
      <c r="HJD3225" s="132"/>
      <c r="HJE3225" s="132"/>
      <c r="HJF3225" s="132"/>
      <c r="HJG3225" s="132"/>
      <c r="HJH3225" s="132"/>
      <c r="HJI3225" s="132"/>
      <c r="HJJ3225" s="132"/>
      <c r="HJK3225" s="132"/>
      <c r="HJL3225" s="132"/>
      <c r="HJM3225" s="132"/>
      <c r="HJN3225" s="132"/>
      <c r="HJO3225" s="132"/>
      <c r="HJP3225" s="132"/>
      <c r="HJQ3225" s="132"/>
      <c r="HJR3225" s="132"/>
      <c r="HJS3225" s="132"/>
      <c r="HJT3225" s="132"/>
      <c r="HJU3225" s="132"/>
      <c r="HJV3225" s="132"/>
      <c r="HJW3225" s="132"/>
      <c r="HJX3225" s="132"/>
      <c r="HJY3225" s="132"/>
      <c r="HJZ3225" s="132"/>
      <c r="HKA3225" s="132"/>
      <c r="HKB3225" s="132"/>
      <c r="HKC3225" s="132"/>
      <c r="HKD3225" s="132"/>
      <c r="HKE3225" s="132"/>
      <c r="HKF3225" s="132"/>
      <c r="HKG3225" s="132"/>
      <c r="HKH3225" s="132"/>
      <c r="HKI3225" s="132"/>
      <c r="HKJ3225" s="132"/>
      <c r="HKK3225" s="132"/>
      <c r="HKL3225" s="132"/>
      <c r="HKM3225" s="132"/>
      <c r="HKN3225" s="132"/>
      <c r="HKO3225" s="132"/>
      <c r="HKP3225" s="132"/>
      <c r="HKQ3225" s="132"/>
      <c r="HKR3225" s="132"/>
      <c r="HKS3225" s="132"/>
      <c r="HKT3225" s="132"/>
      <c r="HKU3225" s="132"/>
      <c r="HKV3225" s="132"/>
      <c r="HKW3225" s="132"/>
      <c r="HKX3225" s="132"/>
      <c r="HKY3225" s="132"/>
      <c r="HKZ3225" s="132"/>
      <c r="HLA3225" s="132"/>
      <c r="HLB3225" s="132"/>
      <c r="HLC3225" s="132"/>
      <c r="HLD3225" s="132"/>
      <c r="HLE3225" s="132"/>
      <c r="HLF3225" s="132"/>
      <c r="HLG3225" s="132"/>
      <c r="HLH3225" s="132"/>
      <c r="HLI3225" s="132"/>
      <c r="HLJ3225" s="132"/>
      <c r="HLK3225" s="132"/>
      <c r="HLL3225" s="132"/>
      <c r="HLM3225" s="132"/>
      <c r="HLN3225" s="132"/>
      <c r="HLO3225" s="132"/>
      <c r="HLP3225" s="132"/>
      <c r="HLQ3225" s="132"/>
      <c r="HLR3225" s="132"/>
      <c r="HLS3225" s="132"/>
      <c r="HLT3225" s="132"/>
      <c r="HLU3225" s="132"/>
      <c r="HLV3225" s="132"/>
      <c r="HLW3225" s="132"/>
      <c r="HLX3225" s="132"/>
      <c r="HLY3225" s="132"/>
      <c r="HLZ3225" s="132"/>
      <c r="HMA3225" s="132"/>
      <c r="HMB3225" s="132"/>
      <c r="HMC3225" s="132"/>
      <c r="HMD3225" s="132"/>
      <c r="HME3225" s="132"/>
      <c r="HMF3225" s="132"/>
      <c r="HMG3225" s="132"/>
      <c r="HMH3225" s="132"/>
      <c r="HMI3225" s="132"/>
      <c r="HMJ3225" s="132"/>
      <c r="HMK3225" s="132"/>
      <c r="HML3225" s="132"/>
      <c r="HMM3225" s="132"/>
      <c r="HMN3225" s="132"/>
      <c r="HMO3225" s="132"/>
      <c r="HMP3225" s="132"/>
      <c r="HMQ3225" s="132"/>
      <c r="HMR3225" s="132"/>
      <c r="HMS3225" s="132"/>
      <c r="HMT3225" s="132"/>
      <c r="HMU3225" s="132"/>
      <c r="HMV3225" s="132"/>
      <c r="HMW3225" s="132"/>
      <c r="HMX3225" s="132"/>
      <c r="HMY3225" s="132"/>
      <c r="HMZ3225" s="132"/>
      <c r="HNA3225" s="132"/>
      <c r="HNB3225" s="132"/>
      <c r="HNC3225" s="132"/>
      <c r="HND3225" s="132"/>
      <c r="HNE3225" s="132"/>
      <c r="HNF3225" s="132"/>
      <c r="HNG3225" s="132"/>
      <c r="HNH3225" s="132"/>
      <c r="HNI3225" s="132"/>
      <c r="HNJ3225" s="132"/>
      <c r="HNK3225" s="132"/>
      <c r="HNL3225" s="132"/>
      <c r="HNM3225" s="132"/>
      <c r="HNN3225" s="132"/>
      <c r="HNO3225" s="132"/>
      <c r="HNP3225" s="132"/>
      <c r="HNQ3225" s="132"/>
      <c r="HNR3225" s="132"/>
      <c r="HNS3225" s="132"/>
      <c r="HNT3225" s="132"/>
      <c r="HNU3225" s="132"/>
      <c r="HNV3225" s="132"/>
      <c r="HNW3225" s="132"/>
      <c r="HNX3225" s="132"/>
      <c r="HNY3225" s="132"/>
      <c r="HNZ3225" s="132"/>
      <c r="HOA3225" s="132"/>
      <c r="HOB3225" s="132"/>
      <c r="HOC3225" s="132"/>
      <c r="HOD3225" s="132"/>
      <c r="HOE3225" s="132"/>
      <c r="HOF3225" s="132"/>
      <c r="HOG3225" s="132"/>
      <c r="HOH3225" s="132"/>
      <c r="HOI3225" s="132"/>
      <c r="HOJ3225" s="132"/>
      <c r="HOK3225" s="132"/>
      <c r="HOL3225" s="132"/>
      <c r="HOM3225" s="132"/>
      <c r="HON3225" s="132"/>
      <c r="HOO3225" s="132"/>
      <c r="HOP3225" s="132"/>
      <c r="HOQ3225" s="132"/>
      <c r="HOR3225" s="132"/>
      <c r="HOS3225" s="132"/>
      <c r="HOT3225" s="132"/>
      <c r="HOU3225" s="132"/>
      <c r="HOV3225" s="132"/>
      <c r="HOW3225" s="132"/>
      <c r="HOX3225" s="132"/>
      <c r="HOY3225" s="132"/>
      <c r="HOZ3225" s="132"/>
      <c r="HPA3225" s="132"/>
      <c r="HPB3225" s="132"/>
      <c r="HPC3225" s="132"/>
      <c r="HPD3225" s="132"/>
      <c r="HPE3225" s="132"/>
      <c r="HPF3225" s="132"/>
      <c r="HPG3225" s="132"/>
      <c r="HPH3225" s="132"/>
      <c r="HPI3225" s="132"/>
      <c r="HPJ3225" s="132"/>
      <c r="HPK3225" s="132"/>
      <c r="HPL3225" s="132"/>
      <c r="HPM3225" s="132"/>
      <c r="HPN3225" s="132"/>
      <c r="HPO3225" s="132"/>
      <c r="HPP3225" s="132"/>
      <c r="HPQ3225" s="132"/>
      <c r="HPR3225" s="132"/>
      <c r="HPS3225" s="132"/>
      <c r="HPT3225" s="132"/>
      <c r="HPU3225" s="132"/>
      <c r="HPV3225" s="132"/>
      <c r="HPW3225" s="132"/>
      <c r="HPX3225" s="132"/>
      <c r="HPY3225" s="132"/>
      <c r="HPZ3225" s="132"/>
      <c r="HQA3225" s="132"/>
      <c r="HQB3225" s="132"/>
      <c r="HQC3225" s="132"/>
      <c r="HQD3225" s="132"/>
      <c r="HQE3225" s="132"/>
      <c r="HQF3225" s="132"/>
      <c r="HQG3225" s="132"/>
      <c r="HQH3225" s="132"/>
      <c r="HQI3225" s="132"/>
      <c r="HQJ3225" s="132"/>
      <c r="HQK3225" s="132"/>
      <c r="HQL3225" s="132"/>
      <c r="HQM3225" s="132"/>
      <c r="HQN3225" s="132"/>
      <c r="HQO3225" s="132"/>
      <c r="HQP3225" s="132"/>
      <c r="HQQ3225" s="132"/>
      <c r="HQR3225" s="132"/>
      <c r="HQS3225" s="132"/>
      <c r="HQT3225" s="132"/>
      <c r="HQU3225" s="132"/>
      <c r="HQV3225" s="132"/>
      <c r="HQW3225" s="132"/>
      <c r="HQX3225" s="132"/>
      <c r="HQY3225" s="132"/>
      <c r="HQZ3225" s="132"/>
      <c r="HRA3225" s="132"/>
      <c r="HRB3225" s="132"/>
      <c r="HRC3225" s="132"/>
      <c r="HRD3225" s="132"/>
      <c r="HRE3225" s="132"/>
      <c r="HRF3225" s="132"/>
      <c r="HRG3225" s="132"/>
      <c r="HRH3225" s="132"/>
      <c r="HRI3225" s="132"/>
      <c r="HRJ3225" s="132"/>
      <c r="HRK3225" s="132"/>
      <c r="HRL3225" s="132"/>
      <c r="HRM3225" s="132"/>
      <c r="HRN3225" s="132"/>
      <c r="HRO3225" s="132"/>
      <c r="HRP3225" s="132"/>
      <c r="HRQ3225" s="132"/>
      <c r="HRR3225" s="132"/>
      <c r="HRS3225" s="132"/>
      <c r="HRT3225" s="132"/>
      <c r="HRU3225" s="132"/>
      <c r="HRV3225" s="132"/>
      <c r="HRW3225" s="132"/>
      <c r="HRX3225" s="132"/>
      <c r="HRY3225" s="132"/>
      <c r="HRZ3225" s="132"/>
      <c r="HSA3225" s="132"/>
      <c r="HSB3225" s="132"/>
      <c r="HSC3225" s="132"/>
      <c r="HSD3225" s="132"/>
      <c r="HSE3225" s="132"/>
      <c r="HSF3225" s="132"/>
      <c r="HSG3225" s="132"/>
      <c r="HSH3225" s="132"/>
      <c r="HSI3225" s="132"/>
      <c r="HSJ3225" s="132"/>
      <c r="HSK3225" s="132"/>
      <c r="HSL3225" s="132"/>
      <c r="HSM3225" s="132"/>
      <c r="HSN3225" s="132"/>
      <c r="HSO3225" s="132"/>
      <c r="HSP3225" s="132"/>
      <c r="HSQ3225" s="132"/>
      <c r="HSR3225" s="132"/>
      <c r="HSS3225" s="132"/>
      <c r="HST3225" s="132"/>
      <c r="HSU3225" s="132"/>
      <c r="HSV3225" s="132"/>
      <c r="HSW3225" s="132"/>
      <c r="HSX3225" s="132"/>
      <c r="HSY3225" s="132"/>
      <c r="HSZ3225" s="132"/>
      <c r="HTA3225" s="132"/>
      <c r="HTB3225" s="132"/>
      <c r="HTC3225" s="132"/>
      <c r="HTD3225" s="132"/>
      <c r="HTE3225" s="132"/>
      <c r="HTF3225" s="132"/>
      <c r="HTG3225" s="132"/>
      <c r="HTH3225" s="132"/>
      <c r="HTI3225" s="132"/>
      <c r="HTJ3225" s="132"/>
      <c r="HTK3225" s="132"/>
      <c r="HTL3225" s="132"/>
      <c r="HTM3225" s="132"/>
      <c r="HTN3225" s="132"/>
      <c r="HTO3225" s="132"/>
      <c r="HTP3225" s="132"/>
      <c r="HTQ3225" s="132"/>
      <c r="HTR3225" s="132"/>
      <c r="HTS3225" s="132"/>
      <c r="HTT3225" s="132"/>
      <c r="HTU3225" s="132"/>
      <c r="HTV3225" s="132"/>
      <c r="HTW3225" s="132"/>
      <c r="HTX3225" s="132"/>
      <c r="HTY3225" s="132"/>
      <c r="HTZ3225" s="132"/>
      <c r="HUA3225" s="132"/>
      <c r="HUB3225" s="132"/>
      <c r="HUC3225" s="132"/>
      <c r="HUD3225" s="132"/>
      <c r="HUE3225" s="132"/>
      <c r="HUF3225" s="132"/>
      <c r="HUG3225" s="132"/>
      <c r="HUH3225" s="132"/>
      <c r="HUI3225" s="132"/>
      <c r="HUJ3225" s="132"/>
      <c r="HUK3225" s="132"/>
      <c r="HUL3225" s="132"/>
      <c r="HUM3225" s="132"/>
      <c r="HUN3225" s="132"/>
      <c r="HUO3225" s="132"/>
      <c r="HUP3225" s="132"/>
      <c r="HUQ3225" s="132"/>
      <c r="HUR3225" s="132"/>
      <c r="HUS3225" s="132"/>
      <c r="HUT3225" s="132"/>
      <c r="HUU3225" s="132"/>
      <c r="HUV3225" s="132"/>
      <c r="HUW3225" s="132"/>
      <c r="HUX3225" s="132"/>
      <c r="HUY3225" s="132"/>
      <c r="HUZ3225" s="132"/>
      <c r="HVA3225" s="132"/>
      <c r="HVB3225" s="132"/>
      <c r="HVC3225" s="132"/>
      <c r="HVD3225" s="132"/>
      <c r="HVE3225" s="132"/>
      <c r="HVF3225" s="132"/>
      <c r="HVG3225" s="132"/>
      <c r="HVH3225" s="132"/>
      <c r="HVI3225" s="132"/>
      <c r="HVJ3225" s="132"/>
      <c r="HVK3225" s="132"/>
      <c r="HVL3225" s="132"/>
      <c r="HVM3225" s="132"/>
      <c r="HVN3225" s="132"/>
      <c r="HVO3225" s="132"/>
      <c r="HVP3225" s="132"/>
      <c r="HVQ3225" s="132"/>
      <c r="HVR3225" s="132"/>
      <c r="HVS3225" s="132"/>
      <c r="HVT3225" s="132"/>
      <c r="HVU3225" s="132"/>
      <c r="HVV3225" s="132"/>
      <c r="HVW3225" s="132"/>
      <c r="HVX3225" s="132"/>
      <c r="HVY3225" s="132"/>
      <c r="HVZ3225" s="132"/>
      <c r="HWA3225" s="132"/>
      <c r="HWB3225" s="132"/>
      <c r="HWC3225" s="132"/>
      <c r="HWD3225" s="132"/>
      <c r="HWE3225" s="132"/>
      <c r="HWF3225" s="132"/>
      <c r="HWG3225" s="132"/>
      <c r="HWH3225" s="132"/>
      <c r="HWI3225" s="132"/>
      <c r="HWJ3225" s="132"/>
      <c r="HWK3225" s="132"/>
      <c r="HWL3225" s="132"/>
      <c r="HWM3225" s="132"/>
      <c r="HWN3225" s="132"/>
      <c r="HWO3225" s="132"/>
      <c r="HWP3225" s="132"/>
      <c r="HWQ3225" s="132"/>
      <c r="HWR3225" s="132"/>
      <c r="HWS3225" s="132"/>
      <c r="HWT3225" s="132"/>
      <c r="HWU3225" s="132"/>
      <c r="HWV3225" s="132"/>
      <c r="HWW3225" s="132"/>
      <c r="HWX3225" s="132"/>
      <c r="HWY3225" s="132"/>
      <c r="HWZ3225" s="132"/>
      <c r="HXA3225" s="132"/>
      <c r="HXB3225" s="132"/>
      <c r="HXC3225" s="132"/>
      <c r="HXD3225" s="132"/>
      <c r="HXE3225" s="132"/>
      <c r="HXF3225" s="132"/>
      <c r="HXG3225" s="132"/>
      <c r="HXH3225" s="132"/>
      <c r="HXI3225" s="132"/>
      <c r="HXJ3225" s="132"/>
      <c r="HXK3225" s="132"/>
      <c r="HXL3225" s="132"/>
      <c r="HXM3225" s="132"/>
      <c r="HXN3225" s="132"/>
      <c r="HXO3225" s="132"/>
      <c r="HXP3225" s="132"/>
      <c r="HXQ3225" s="132"/>
      <c r="HXR3225" s="132"/>
      <c r="HXS3225" s="132"/>
      <c r="HXT3225" s="132"/>
      <c r="HXU3225" s="132"/>
      <c r="HXV3225" s="132"/>
      <c r="HXW3225" s="132"/>
      <c r="HXX3225" s="132"/>
      <c r="HXY3225" s="132"/>
      <c r="HXZ3225" s="132"/>
      <c r="HYA3225" s="132"/>
      <c r="HYB3225" s="132"/>
      <c r="HYC3225" s="132"/>
      <c r="HYD3225" s="132"/>
      <c r="HYE3225" s="132"/>
      <c r="HYF3225" s="132"/>
      <c r="HYG3225" s="132"/>
      <c r="HYH3225" s="132"/>
      <c r="HYI3225" s="132"/>
      <c r="HYJ3225" s="132"/>
      <c r="HYK3225" s="132"/>
      <c r="HYL3225" s="132"/>
      <c r="HYM3225" s="132"/>
      <c r="HYN3225" s="132"/>
      <c r="HYO3225" s="132"/>
      <c r="HYP3225" s="132"/>
      <c r="HYQ3225" s="132"/>
      <c r="HYR3225" s="132"/>
      <c r="HYS3225" s="132"/>
      <c r="HYT3225" s="132"/>
      <c r="HYU3225" s="132"/>
      <c r="HYV3225" s="132"/>
      <c r="HYW3225" s="132"/>
      <c r="HYX3225" s="132"/>
      <c r="HYY3225" s="132"/>
      <c r="HYZ3225" s="132"/>
      <c r="HZA3225" s="132"/>
      <c r="HZB3225" s="132"/>
      <c r="HZC3225" s="132"/>
      <c r="HZD3225" s="132"/>
      <c r="HZE3225" s="132"/>
      <c r="HZF3225" s="132"/>
      <c r="HZG3225" s="132"/>
      <c r="HZH3225" s="132"/>
      <c r="HZI3225" s="132"/>
      <c r="HZJ3225" s="132"/>
      <c r="HZK3225" s="132"/>
      <c r="HZL3225" s="132"/>
      <c r="HZM3225" s="132"/>
      <c r="HZN3225" s="132"/>
      <c r="HZO3225" s="132"/>
      <c r="HZP3225" s="132"/>
      <c r="HZQ3225" s="132"/>
      <c r="HZR3225" s="132"/>
      <c r="HZS3225" s="132"/>
      <c r="HZT3225" s="132"/>
      <c r="HZU3225" s="132"/>
      <c r="HZV3225" s="132"/>
      <c r="HZW3225" s="132"/>
      <c r="HZX3225" s="132"/>
      <c r="HZY3225" s="132"/>
      <c r="HZZ3225" s="132"/>
      <c r="IAA3225" s="132"/>
      <c r="IAB3225" s="132"/>
      <c r="IAC3225" s="132"/>
      <c r="IAD3225" s="132"/>
      <c r="IAE3225" s="132"/>
      <c r="IAF3225" s="132"/>
      <c r="IAG3225" s="132"/>
      <c r="IAH3225" s="132"/>
      <c r="IAI3225" s="132"/>
      <c r="IAJ3225" s="132"/>
      <c r="IAK3225" s="132"/>
      <c r="IAL3225" s="132"/>
      <c r="IAM3225" s="132"/>
      <c r="IAN3225" s="132"/>
      <c r="IAO3225" s="132"/>
      <c r="IAP3225" s="132"/>
      <c r="IAQ3225" s="132"/>
      <c r="IAR3225" s="132"/>
      <c r="IAS3225" s="132"/>
      <c r="IAT3225" s="132"/>
      <c r="IAU3225" s="132"/>
      <c r="IAV3225" s="132"/>
      <c r="IAW3225" s="132"/>
      <c r="IAX3225" s="132"/>
      <c r="IAY3225" s="132"/>
      <c r="IAZ3225" s="132"/>
      <c r="IBA3225" s="132"/>
      <c r="IBB3225" s="132"/>
      <c r="IBC3225" s="132"/>
      <c r="IBD3225" s="132"/>
      <c r="IBE3225" s="132"/>
      <c r="IBF3225" s="132"/>
      <c r="IBG3225" s="132"/>
      <c r="IBH3225" s="132"/>
      <c r="IBI3225" s="132"/>
      <c r="IBJ3225" s="132"/>
      <c r="IBK3225" s="132"/>
      <c r="IBL3225" s="132"/>
      <c r="IBM3225" s="132"/>
      <c r="IBN3225" s="132"/>
      <c r="IBO3225" s="132"/>
      <c r="IBP3225" s="132"/>
      <c r="IBQ3225" s="132"/>
      <c r="IBR3225" s="132"/>
      <c r="IBS3225" s="132"/>
      <c r="IBT3225" s="132"/>
      <c r="IBU3225" s="132"/>
      <c r="IBV3225" s="132"/>
      <c r="IBW3225" s="132"/>
      <c r="IBX3225" s="132"/>
      <c r="IBY3225" s="132"/>
      <c r="IBZ3225" s="132"/>
      <c r="ICA3225" s="132"/>
      <c r="ICB3225" s="132"/>
      <c r="ICC3225" s="132"/>
      <c r="ICD3225" s="132"/>
      <c r="ICE3225" s="132"/>
      <c r="ICF3225" s="132"/>
      <c r="ICG3225" s="132"/>
      <c r="ICH3225" s="132"/>
      <c r="ICI3225" s="132"/>
      <c r="ICJ3225" s="132"/>
      <c r="ICK3225" s="132"/>
      <c r="ICL3225" s="132"/>
      <c r="ICM3225" s="132"/>
      <c r="ICN3225" s="132"/>
      <c r="ICO3225" s="132"/>
      <c r="ICP3225" s="132"/>
      <c r="ICQ3225" s="132"/>
      <c r="ICR3225" s="132"/>
      <c r="ICS3225" s="132"/>
      <c r="ICT3225" s="132"/>
      <c r="ICU3225" s="132"/>
      <c r="ICV3225" s="132"/>
      <c r="ICW3225" s="132"/>
      <c r="ICX3225" s="132"/>
      <c r="ICY3225" s="132"/>
      <c r="ICZ3225" s="132"/>
      <c r="IDA3225" s="132"/>
      <c r="IDB3225" s="132"/>
      <c r="IDC3225" s="132"/>
      <c r="IDD3225" s="132"/>
      <c r="IDE3225" s="132"/>
      <c r="IDF3225" s="132"/>
      <c r="IDG3225" s="132"/>
      <c r="IDH3225" s="132"/>
      <c r="IDI3225" s="132"/>
      <c r="IDJ3225" s="132"/>
      <c r="IDK3225" s="132"/>
      <c r="IDL3225" s="132"/>
      <c r="IDM3225" s="132"/>
      <c r="IDN3225" s="132"/>
      <c r="IDO3225" s="132"/>
      <c r="IDP3225" s="132"/>
      <c r="IDQ3225" s="132"/>
      <c r="IDR3225" s="132"/>
      <c r="IDS3225" s="132"/>
      <c r="IDT3225" s="132"/>
      <c r="IDU3225" s="132"/>
      <c r="IDV3225" s="132"/>
      <c r="IDW3225" s="132"/>
      <c r="IDX3225" s="132"/>
      <c r="IDY3225" s="132"/>
      <c r="IDZ3225" s="132"/>
      <c r="IEA3225" s="132"/>
      <c r="IEB3225" s="132"/>
      <c r="IEC3225" s="132"/>
      <c r="IED3225" s="132"/>
      <c r="IEE3225" s="132"/>
      <c r="IEF3225" s="132"/>
      <c r="IEG3225" s="132"/>
      <c r="IEH3225" s="132"/>
      <c r="IEI3225" s="132"/>
      <c r="IEJ3225" s="132"/>
      <c r="IEK3225" s="132"/>
      <c r="IEL3225" s="132"/>
      <c r="IEM3225" s="132"/>
      <c r="IEN3225" s="132"/>
      <c r="IEO3225" s="132"/>
      <c r="IEP3225" s="132"/>
      <c r="IEQ3225" s="132"/>
      <c r="IER3225" s="132"/>
      <c r="IES3225" s="132"/>
      <c r="IET3225" s="132"/>
      <c r="IEU3225" s="132"/>
      <c r="IEV3225" s="132"/>
      <c r="IEW3225" s="132"/>
      <c r="IEX3225" s="132"/>
      <c r="IEY3225" s="132"/>
      <c r="IEZ3225" s="132"/>
      <c r="IFA3225" s="132"/>
      <c r="IFB3225" s="132"/>
      <c r="IFC3225" s="132"/>
      <c r="IFD3225" s="132"/>
      <c r="IFE3225" s="132"/>
      <c r="IFF3225" s="132"/>
      <c r="IFG3225" s="132"/>
      <c r="IFH3225" s="132"/>
      <c r="IFI3225" s="132"/>
      <c r="IFJ3225" s="132"/>
      <c r="IFK3225" s="132"/>
      <c r="IFL3225" s="132"/>
      <c r="IFM3225" s="132"/>
      <c r="IFN3225" s="132"/>
      <c r="IFO3225" s="132"/>
      <c r="IFP3225" s="132"/>
      <c r="IFQ3225" s="132"/>
      <c r="IFR3225" s="132"/>
      <c r="IFS3225" s="132"/>
      <c r="IFT3225" s="132"/>
      <c r="IFU3225" s="132"/>
      <c r="IFV3225" s="132"/>
      <c r="IFW3225" s="132"/>
      <c r="IFX3225" s="132"/>
      <c r="IFY3225" s="132"/>
      <c r="IFZ3225" s="132"/>
      <c r="IGA3225" s="132"/>
      <c r="IGB3225" s="132"/>
      <c r="IGC3225" s="132"/>
      <c r="IGD3225" s="132"/>
      <c r="IGE3225" s="132"/>
      <c r="IGF3225" s="132"/>
      <c r="IGG3225" s="132"/>
      <c r="IGH3225" s="132"/>
      <c r="IGI3225" s="132"/>
      <c r="IGJ3225" s="132"/>
      <c r="IGK3225" s="132"/>
      <c r="IGL3225" s="132"/>
      <c r="IGM3225" s="132"/>
      <c r="IGN3225" s="132"/>
      <c r="IGO3225" s="132"/>
      <c r="IGP3225" s="132"/>
      <c r="IGQ3225" s="132"/>
      <c r="IGR3225" s="132"/>
      <c r="IGS3225" s="132"/>
      <c r="IGT3225" s="132"/>
      <c r="IGU3225" s="132"/>
      <c r="IGV3225" s="132"/>
      <c r="IGW3225" s="132"/>
      <c r="IGX3225" s="132"/>
      <c r="IGY3225" s="132"/>
      <c r="IGZ3225" s="132"/>
      <c r="IHA3225" s="132"/>
      <c r="IHB3225" s="132"/>
      <c r="IHC3225" s="132"/>
      <c r="IHD3225" s="132"/>
      <c r="IHE3225" s="132"/>
      <c r="IHF3225" s="132"/>
      <c r="IHG3225" s="132"/>
      <c r="IHH3225" s="132"/>
      <c r="IHI3225" s="132"/>
      <c r="IHJ3225" s="132"/>
      <c r="IHK3225" s="132"/>
      <c r="IHL3225" s="132"/>
      <c r="IHM3225" s="132"/>
      <c r="IHN3225" s="132"/>
      <c r="IHO3225" s="132"/>
      <c r="IHP3225" s="132"/>
      <c r="IHQ3225" s="132"/>
      <c r="IHR3225" s="132"/>
      <c r="IHS3225" s="132"/>
      <c r="IHT3225" s="132"/>
      <c r="IHU3225" s="132"/>
      <c r="IHV3225" s="132"/>
      <c r="IHW3225" s="132"/>
      <c r="IHX3225" s="132"/>
      <c r="IHY3225" s="132"/>
      <c r="IHZ3225" s="132"/>
      <c r="IIA3225" s="132"/>
      <c r="IIB3225" s="132"/>
      <c r="IIC3225" s="132"/>
      <c r="IID3225" s="132"/>
      <c r="IIE3225" s="132"/>
      <c r="IIF3225" s="132"/>
      <c r="IIG3225" s="132"/>
      <c r="IIH3225" s="132"/>
      <c r="III3225" s="132"/>
      <c r="IIJ3225" s="132"/>
      <c r="IIK3225" s="132"/>
      <c r="IIL3225" s="132"/>
      <c r="IIM3225" s="132"/>
      <c r="IIN3225" s="132"/>
      <c r="IIO3225" s="132"/>
      <c r="IIP3225" s="132"/>
      <c r="IIQ3225" s="132"/>
      <c r="IIR3225" s="132"/>
      <c r="IIS3225" s="132"/>
      <c r="IIT3225" s="132"/>
      <c r="IIU3225" s="132"/>
      <c r="IIV3225" s="132"/>
      <c r="IIW3225" s="132"/>
      <c r="IIX3225" s="132"/>
      <c r="IIY3225" s="132"/>
      <c r="IIZ3225" s="132"/>
      <c r="IJA3225" s="132"/>
      <c r="IJB3225" s="132"/>
      <c r="IJC3225" s="132"/>
      <c r="IJD3225" s="132"/>
      <c r="IJE3225" s="132"/>
      <c r="IJF3225" s="132"/>
      <c r="IJG3225" s="132"/>
      <c r="IJH3225" s="132"/>
      <c r="IJI3225" s="132"/>
      <c r="IJJ3225" s="132"/>
      <c r="IJK3225" s="132"/>
      <c r="IJL3225" s="132"/>
      <c r="IJM3225" s="132"/>
      <c r="IJN3225" s="132"/>
      <c r="IJO3225" s="132"/>
      <c r="IJP3225" s="132"/>
      <c r="IJQ3225" s="132"/>
      <c r="IJR3225" s="132"/>
      <c r="IJS3225" s="132"/>
      <c r="IJT3225" s="132"/>
      <c r="IJU3225" s="132"/>
      <c r="IJV3225" s="132"/>
      <c r="IJW3225" s="132"/>
      <c r="IJX3225" s="132"/>
      <c r="IJY3225" s="132"/>
      <c r="IJZ3225" s="132"/>
      <c r="IKA3225" s="132"/>
      <c r="IKB3225" s="132"/>
      <c r="IKC3225" s="132"/>
      <c r="IKD3225" s="132"/>
      <c r="IKE3225" s="132"/>
      <c r="IKF3225" s="132"/>
      <c r="IKG3225" s="132"/>
      <c r="IKH3225" s="132"/>
      <c r="IKI3225" s="132"/>
      <c r="IKJ3225" s="132"/>
      <c r="IKK3225" s="132"/>
      <c r="IKL3225" s="132"/>
      <c r="IKM3225" s="132"/>
      <c r="IKN3225" s="132"/>
      <c r="IKO3225" s="132"/>
      <c r="IKP3225" s="132"/>
      <c r="IKQ3225" s="132"/>
      <c r="IKR3225" s="132"/>
      <c r="IKS3225" s="132"/>
      <c r="IKT3225" s="132"/>
      <c r="IKU3225" s="132"/>
      <c r="IKV3225" s="132"/>
      <c r="IKW3225" s="132"/>
      <c r="IKX3225" s="132"/>
      <c r="IKY3225" s="132"/>
      <c r="IKZ3225" s="132"/>
      <c r="ILA3225" s="132"/>
      <c r="ILB3225" s="132"/>
      <c r="ILC3225" s="132"/>
      <c r="ILD3225" s="132"/>
      <c r="ILE3225" s="132"/>
      <c r="ILF3225" s="132"/>
      <c r="ILG3225" s="132"/>
      <c r="ILH3225" s="132"/>
      <c r="ILI3225" s="132"/>
      <c r="ILJ3225" s="132"/>
      <c r="ILK3225" s="132"/>
      <c r="ILL3225" s="132"/>
      <c r="ILM3225" s="132"/>
      <c r="ILN3225" s="132"/>
      <c r="ILO3225" s="132"/>
      <c r="ILP3225" s="132"/>
      <c r="ILQ3225" s="132"/>
      <c r="ILR3225" s="132"/>
      <c r="ILS3225" s="132"/>
      <c r="ILT3225" s="132"/>
      <c r="ILU3225" s="132"/>
      <c r="ILV3225" s="132"/>
      <c r="ILW3225" s="132"/>
      <c r="ILX3225" s="132"/>
      <c r="ILY3225" s="132"/>
      <c r="ILZ3225" s="132"/>
      <c r="IMA3225" s="132"/>
      <c r="IMB3225" s="132"/>
      <c r="IMC3225" s="132"/>
      <c r="IMD3225" s="132"/>
      <c r="IME3225" s="132"/>
      <c r="IMF3225" s="132"/>
      <c r="IMG3225" s="132"/>
      <c r="IMH3225" s="132"/>
      <c r="IMI3225" s="132"/>
      <c r="IMJ3225" s="132"/>
      <c r="IMK3225" s="132"/>
      <c r="IML3225" s="132"/>
      <c r="IMM3225" s="132"/>
      <c r="IMN3225" s="132"/>
      <c r="IMO3225" s="132"/>
      <c r="IMP3225" s="132"/>
      <c r="IMQ3225" s="132"/>
      <c r="IMR3225" s="132"/>
      <c r="IMS3225" s="132"/>
      <c r="IMT3225" s="132"/>
      <c r="IMU3225" s="132"/>
      <c r="IMV3225" s="132"/>
      <c r="IMW3225" s="132"/>
      <c r="IMX3225" s="132"/>
      <c r="IMY3225" s="132"/>
      <c r="IMZ3225" s="132"/>
      <c r="INA3225" s="132"/>
      <c r="INB3225" s="132"/>
      <c r="INC3225" s="132"/>
      <c r="IND3225" s="132"/>
      <c r="INE3225" s="132"/>
      <c r="INF3225" s="132"/>
      <c r="ING3225" s="132"/>
      <c r="INH3225" s="132"/>
      <c r="INI3225" s="132"/>
      <c r="INJ3225" s="132"/>
      <c r="INK3225" s="132"/>
      <c r="INL3225" s="132"/>
      <c r="INM3225" s="132"/>
      <c r="INN3225" s="132"/>
      <c r="INO3225" s="132"/>
      <c r="INP3225" s="132"/>
      <c r="INQ3225" s="132"/>
      <c r="INR3225" s="132"/>
      <c r="INS3225" s="132"/>
      <c r="INT3225" s="132"/>
      <c r="INU3225" s="132"/>
      <c r="INV3225" s="132"/>
      <c r="INW3225" s="132"/>
      <c r="INX3225" s="132"/>
      <c r="INY3225" s="132"/>
      <c r="INZ3225" s="132"/>
      <c r="IOA3225" s="132"/>
      <c r="IOB3225" s="132"/>
      <c r="IOC3225" s="132"/>
      <c r="IOD3225" s="132"/>
      <c r="IOE3225" s="132"/>
      <c r="IOF3225" s="132"/>
      <c r="IOG3225" s="132"/>
      <c r="IOH3225" s="132"/>
      <c r="IOI3225" s="132"/>
      <c r="IOJ3225" s="132"/>
      <c r="IOK3225" s="132"/>
      <c r="IOL3225" s="132"/>
      <c r="IOM3225" s="132"/>
      <c r="ION3225" s="132"/>
      <c r="IOO3225" s="132"/>
      <c r="IOP3225" s="132"/>
      <c r="IOQ3225" s="132"/>
      <c r="IOR3225" s="132"/>
      <c r="IOS3225" s="132"/>
      <c r="IOT3225" s="132"/>
      <c r="IOU3225" s="132"/>
      <c r="IOV3225" s="132"/>
      <c r="IOW3225" s="132"/>
      <c r="IOX3225" s="132"/>
      <c r="IOY3225" s="132"/>
      <c r="IOZ3225" s="132"/>
      <c r="IPA3225" s="132"/>
      <c r="IPB3225" s="132"/>
      <c r="IPC3225" s="132"/>
      <c r="IPD3225" s="132"/>
      <c r="IPE3225" s="132"/>
      <c r="IPF3225" s="132"/>
      <c r="IPG3225" s="132"/>
      <c r="IPH3225" s="132"/>
      <c r="IPI3225" s="132"/>
      <c r="IPJ3225" s="132"/>
      <c r="IPK3225" s="132"/>
      <c r="IPL3225" s="132"/>
      <c r="IPM3225" s="132"/>
      <c r="IPN3225" s="132"/>
      <c r="IPO3225" s="132"/>
      <c r="IPP3225" s="132"/>
      <c r="IPQ3225" s="132"/>
      <c r="IPR3225" s="132"/>
      <c r="IPS3225" s="132"/>
      <c r="IPT3225" s="132"/>
      <c r="IPU3225" s="132"/>
      <c r="IPV3225" s="132"/>
      <c r="IPW3225" s="132"/>
      <c r="IPX3225" s="132"/>
      <c r="IPY3225" s="132"/>
      <c r="IPZ3225" s="132"/>
      <c r="IQA3225" s="132"/>
      <c r="IQB3225" s="132"/>
      <c r="IQC3225" s="132"/>
      <c r="IQD3225" s="132"/>
      <c r="IQE3225" s="132"/>
      <c r="IQF3225" s="132"/>
      <c r="IQG3225" s="132"/>
      <c r="IQH3225" s="132"/>
      <c r="IQI3225" s="132"/>
      <c r="IQJ3225" s="132"/>
      <c r="IQK3225" s="132"/>
      <c r="IQL3225" s="132"/>
      <c r="IQM3225" s="132"/>
      <c r="IQN3225" s="132"/>
      <c r="IQO3225" s="132"/>
      <c r="IQP3225" s="132"/>
      <c r="IQQ3225" s="132"/>
      <c r="IQR3225" s="132"/>
      <c r="IQS3225" s="132"/>
      <c r="IQT3225" s="132"/>
      <c r="IQU3225" s="132"/>
      <c r="IQV3225" s="132"/>
      <c r="IQW3225" s="132"/>
      <c r="IQX3225" s="132"/>
      <c r="IQY3225" s="132"/>
      <c r="IQZ3225" s="132"/>
      <c r="IRA3225" s="132"/>
      <c r="IRB3225" s="132"/>
      <c r="IRC3225" s="132"/>
      <c r="IRD3225" s="132"/>
      <c r="IRE3225" s="132"/>
      <c r="IRF3225" s="132"/>
      <c r="IRG3225" s="132"/>
      <c r="IRH3225" s="132"/>
      <c r="IRI3225" s="132"/>
      <c r="IRJ3225" s="132"/>
      <c r="IRK3225" s="132"/>
      <c r="IRL3225" s="132"/>
      <c r="IRM3225" s="132"/>
      <c r="IRN3225" s="132"/>
      <c r="IRO3225" s="132"/>
      <c r="IRP3225" s="132"/>
      <c r="IRQ3225" s="132"/>
      <c r="IRR3225" s="132"/>
      <c r="IRS3225" s="132"/>
      <c r="IRT3225" s="132"/>
      <c r="IRU3225" s="132"/>
      <c r="IRV3225" s="132"/>
      <c r="IRW3225" s="132"/>
      <c r="IRX3225" s="132"/>
      <c r="IRY3225" s="132"/>
      <c r="IRZ3225" s="132"/>
      <c r="ISA3225" s="132"/>
      <c r="ISB3225" s="132"/>
      <c r="ISC3225" s="132"/>
      <c r="ISD3225" s="132"/>
      <c r="ISE3225" s="132"/>
      <c r="ISF3225" s="132"/>
      <c r="ISG3225" s="132"/>
      <c r="ISH3225" s="132"/>
      <c r="ISI3225" s="132"/>
      <c r="ISJ3225" s="132"/>
      <c r="ISK3225" s="132"/>
      <c r="ISL3225" s="132"/>
      <c r="ISM3225" s="132"/>
      <c r="ISN3225" s="132"/>
      <c r="ISO3225" s="132"/>
      <c r="ISP3225" s="132"/>
      <c r="ISQ3225" s="132"/>
      <c r="ISR3225" s="132"/>
      <c r="ISS3225" s="132"/>
      <c r="IST3225" s="132"/>
      <c r="ISU3225" s="132"/>
      <c r="ISV3225" s="132"/>
      <c r="ISW3225" s="132"/>
      <c r="ISX3225" s="132"/>
      <c r="ISY3225" s="132"/>
      <c r="ISZ3225" s="132"/>
      <c r="ITA3225" s="132"/>
      <c r="ITB3225" s="132"/>
      <c r="ITC3225" s="132"/>
      <c r="ITD3225" s="132"/>
      <c r="ITE3225" s="132"/>
      <c r="ITF3225" s="132"/>
      <c r="ITG3225" s="132"/>
      <c r="ITH3225" s="132"/>
      <c r="ITI3225" s="132"/>
      <c r="ITJ3225" s="132"/>
      <c r="ITK3225" s="132"/>
      <c r="ITL3225" s="132"/>
      <c r="ITM3225" s="132"/>
      <c r="ITN3225" s="132"/>
      <c r="ITO3225" s="132"/>
      <c r="ITP3225" s="132"/>
      <c r="ITQ3225" s="132"/>
      <c r="ITR3225" s="132"/>
      <c r="ITS3225" s="132"/>
      <c r="ITT3225" s="132"/>
      <c r="ITU3225" s="132"/>
      <c r="ITV3225" s="132"/>
      <c r="ITW3225" s="132"/>
      <c r="ITX3225" s="132"/>
      <c r="ITY3225" s="132"/>
      <c r="ITZ3225" s="132"/>
      <c r="IUA3225" s="132"/>
      <c r="IUB3225" s="132"/>
      <c r="IUC3225" s="132"/>
      <c r="IUD3225" s="132"/>
      <c r="IUE3225" s="132"/>
      <c r="IUF3225" s="132"/>
      <c r="IUG3225" s="132"/>
      <c r="IUH3225" s="132"/>
      <c r="IUI3225" s="132"/>
      <c r="IUJ3225" s="132"/>
      <c r="IUK3225" s="132"/>
      <c r="IUL3225" s="132"/>
      <c r="IUM3225" s="132"/>
      <c r="IUN3225" s="132"/>
      <c r="IUO3225" s="132"/>
      <c r="IUP3225" s="132"/>
      <c r="IUQ3225" s="132"/>
      <c r="IUR3225" s="132"/>
      <c r="IUS3225" s="132"/>
      <c r="IUT3225" s="132"/>
      <c r="IUU3225" s="132"/>
      <c r="IUV3225" s="132"/>
      <c r="IUW3225" s="132"/>
      <c r="IUX3225" s="132"/>
      <c r="IUY3225" s="132"/>
      <c r="IUZ3225" s="132"/>
      <c r="IVA3225" s="132"/>
      <c r="IVB3225" s="132"/>
      <c r="IVC3225" s="132"/>
      <c r="IVD3225" s="132"/>
      <c r="IVE3225" s="132"/>
      <c r="IVF3225" s="132"/>
      <c r="IVG3225" s="132"/>
      <c r="IVH3225" s="132"/>
      <c r="IVI3225" s="132"/>
      <c r="IVJ3225" s="132"/>
      <c r="IVK3225" s="132"/>
      <c r="IVL3225" s="132"/>
      <c r="IVM3225" s="132"/>
      <c r="IVN3225" s="132"/>
      <c r="IVO3225" s="132"/>
      <c r="IVP3225" s="132"/>
      <c r="IVQ3225" s="132"/>
      <c r="IVR3225" s="132"/>
      <c r="IVS3225" s="132"/>
      <c r="IVT3225" s="132"/>
      <c r="IVU3225" s="132"/>
      <c r="IVV3225" s="132"/>
      <c r="IVW3225" s="132"/>
      <c r="IVX3225" s="132"/>
      <c r="IVY3225" s="132"/>
      <c r="IVZ3225" s="132"/>
      <c r="IWA3225" s="132"/>
      <c r="IWB3225" s="132"/>
      <c r="IWC3225" s="132"/>
      <c r="IWD3225" s="132"/>
      <c r="IWE3225" s="132"/>
      <c r="IWF3225" s="132"/>
      <c r="IWG3225" s="132"/>
      <c r="IWH3225" s="132"/>
      <c r="IWI3225" s="132"/>
      <c r="IWJ3225" s="132"/>
      <c r="IWK3225" s="132"/>
      <c r="IWL3225" s="132"/>
      <c r="IWM3225" s="132"/>
      <c r="IWN3225" s="132"/>
      <c r="IWO3225" s="132"/>
      <c r="IWP3225" s="132"/>
      <c r="IWQ3225" s="132"/>
      <c r="IWR3225" s="132"/>
      <c r="IWS3225" s="132"/>
      <c r="IWT3225" s="132"/>
      <c r="IWU3225" s="132"/>
      <c r="IWV3225" s="132"/>
      <c r="IWW3225" s="132"/>
      <c r="IWX3225" s="132"/>
      <c r="IWY3225" s="132"/>
      <c r="IWZ3225" s="132"/>
      <c r="IXA3225" s="132"/>
      <c r="IXB3225" s="132"/>
      <c r="IXC3225" s="132"/>
      <c r="IXD3225" s="132"/>
      <c r="IXE3225" s="132"/>
      <c r="IXF3225" s="132"/>
      <c r="IXG3225" s="132"/>
      <c r="IXH3225" s="132"/>
      <c r="IXI3225" s="132"/>
      <c r="IXJ3225" s="132"/>
      <c r="IXK3225" s="132"/>
      <c r="IXL3225" s="132"/>
      <c r="IXM3225" s="132"/>
      <c r="IXN3225" s="132"/>
      <c r="IXO3225" s="132"/>
      <c r="IXP3225" s="132"/>
      <c r="IXQ3225" s="132"/>
      <c r="IXR3225" s="132"/>
      <c r="IXS3225" s="132"/>
      <c r="IXT3225" s="132"/>
      <c r="IXU3225" s="132"/>
      <c r="IXV3225" s="132"/>
      <c r="IXW3225" s="132"/>
      <c r="IXX3225" s="132"/>
      <c r="IXY3225" s="132"/>
      <c r="IXZ3225" s="132"/>
      <c r="IYA3225" s="132"/>
      <c r="IYB3225" s="132"/>
      <c r="IYC3225" s="132"/>
      <c r="IYD3225" s="132"/>
      <c r="IYE3225" s="132"/>
      <c r="IYF3225" s="132"/>
      <c r="IYG3225" s="132"/>
      <c r="IYH3225" s="132"/>
      <c r="IYI3225" s="132"/>
      <c r="IYJ3225" s="132"/>
      <c r="IYK3225" s="132"/>
      <c r="IYL3225" s="132"/>
      <c r="IYM3225" s="132"/>
      <c r="IYN3225" s="132"/>
      <c r="IYO3225" s="132"/>
      <c r="IYP3225" s="132"/>
      <c r="IYQ3225" s="132"/>
      <c r="IYR3225" s="132"/>
      <c r="IYS3225" s="132"/>
      <c r="IYT3225" s="132"/>
      <c r="IYU3225" s="132"/>
      <c r="IYV3225" s="132"/>
      <c r="IYW3225" s="132"/>
      <c r="IYX3225" s="132"/>
      <c r="IYY3225" s="132"/>
      <c r="IYZ3225" s="132"/>
      <c r="IZA3225" s="132"/>
      <c r="IZB3225" s="132"/>
      <c r="IZC3225" s="132"/>
      <c r="IZD3225" s="132"/>
      <c r="IZE3225" s="132"/>
      <c r="IZF3225" s="132"/>
      <c r="IZG3225" s="132"/>
      <c r="IZH3225" s="132"/>
      <c r="IZI3225" s="132"/>
      <c r="IZJ3225" s="132"/>
      <c r="IZK3225" s="132"/>
      <c r="IZL3225" s="132"/>
      <c r="IZM3225" s="132"/>
      <c r="IZN3225" s="132"/>
      <c r="IZO3225" s="132"/>
      <c r="IZP3225" s="132"/>
      <c r="IZQ3225" s="132"/>
      <c r="IZR3225" s="132"/>
      <c r="IZS3225" s="132"/>
      <c r="IZT3225" s="132"/>
      <c r="IZU3225" s="132"/>
      <c r="IZV3225" s="132"/>
      <c r="IZW3225" s="132"/>
      <c r="IZX3225" s="132"/>
      <c r="IZY3225" s="132"/>
      <c r="IZZ3225" s="132"/>
      <c r="JAA3225" s="132"/>
      <c r="JAB3225" s="132"/>
      <c r="JAC3225" s="132"/>
      <c r="JAD3225" s="132"/>
      <c r="JAE3225" s="132"/>
      <c r="JAF3225" s="132"/>
      <c r="JAG3225" s="132"/>
      <c r="JAH3225" s="132"/>
      <c r="JAI3225" s="132"/>
      <c r="JAJ3225" s="132"/>
      <c r="JAK3225" s="132"/>
      <c r="JAL3225" s="132"/>
      <c r="JAM3225" s="132"/>
      <c r="JAN3225" s="132"/>
      <c r="JAO3225" s="132"/>
      <c r="JAP3225" s="132"/>
      <c r="JAQ3225" s="132"/>
      <c r="JAR3225" s="132"/>
      <c r="JAS3225" s="132"/>
      <c r="JAT3225" s="132"/>
      <c r="JAU3225" s="132"/>
      <c r="JAV3225" s="132"/>
      <c r="JAW3225" s="132"/>
      <c r="JAX3225" s="132"/>
      <c r="JAY3225" s="132"/>
      <c r="JAZ3225" s="132"/>
      <c r="JBA3225" s="132"/>
      <c r="JBB3225" s="132"/>
      <c r="JBC3225" s="132"/>
      <c r="JBD3225" s="132"/>
      <c r="JBE3225" s="132"/>
      <c r="JBF3225" s="132"/>
      <c r="JBG3225" s="132"/>
      <c r="JBH3225" s="132"/>
      <c r="JBI3225" s="132"/>
      <c r="JBJ3225" s="132"/>
      <c r="JBK3225" s="132"/>
      <c r="JBL3225" s="132"/>
      <c r="JBM3225" s="132"/>
      <c r="JBN3225" s="132"/>
      <c r="JBO3225" s="132"/>
      <c r="JBP3225" s="132"/>
      <c r="JBQ3225" s="132"/>
      <c r="JBR3225" s="132"/>
      <c r="JBS3225" s="132"/>
      <c r="JBT3225" s="132"/>
      <c r="JBU3225" s="132"/>
      <c r="JBV3225" s="132"/>
      <c r="JBW3225" s="132"/>
      <c r="JBX3225" s="132"/>
      <c r="JBY3225" s="132"/>
      <c r="JBZ3225" s="132"/>
      <c r="JCA3225" s="132"/>
      <c r="JCB3225" s="132"/>
      <c r="JCC3225" s="132"/>
      <c r="JCD3225" s="132"/>
      <c r="JCE3225" s="132"/>
      <c r="JCF3225" s="132"/>
      <c r="JCG3225" s="132"/>
      <c r="JCH3225" s="132"/>
      <c r="JCI3225" s="132"/>
      <c r="JCJ3225" s="132"/>
      <c r="JCK3225" s="132"/>
      <c r="JCL3225" s="132"/>
      <c r="JCM3225" s="132"/>
      <c r="JCN3225" s="132"/>
      <c r="JCO3225" s="132"/>
      <c r="JCP3225" s="132"/>
      <c r="JCQ3225" s="132"/>
      <c r="JCR3225" s="132"/>
      <c r="JCS3225" s="132"/>
      <c r="JCT3225" s="132"/>
      <c r="JCU3225" s="132"/>
      <c r="JCV3225" s="132"/>
      <c r="JCW3225" s="132"/>
      <c r="JCX3225" s="132"/>
      <c r="JCY3225" s="132"/>
      <c r="JCZ3225" s="132"/>
      <c r="JDA3225" s="132"/>
      <c r="JDB3225" s="132"/>
      <c r="JDC3225" s="132"/>
      <c r="JDD3225" s="132"/>
      <c r="JDE3225" s="132"/>
      <c r="JDF3225" s="132"/>
      <c r="JDG3225" s="132"/>
      <c r="JDH3225" s="132"/>
      <c r="JDI3225" s="132"/>
      <c r="JDJ3225" s="132"/>
      <c r="JDK3225" s="132"/>
      <c r="JDL3225" s="132"/>
      <c r="JDM3225" s="132"/>
      <c r="JDN3225" s="132"/>
      <c r="JDO3225" s="132"/>
      <c r="JDP3225" s="132"/>
      <c r="JDQ3225" s="132"/>
      <c r="JDR3225" s="132"/>
      <c r="JDS3225" s="132"/>
      <c r="JDT3225" s="132"/>
      <c r="JDU3225" s="132"/>
      <c r="JDV3225" s="132"/>
      <c r="JDW3225" s="132"/>
      <c r="JDX3225" s="132"/>
      <c r="JDY3225" s="132"/>
      <c r="JDZ3225" s="132"/>
      <c r="JEA3225" s="132"/>
      <c r="JEB3225" s="132"/>
      <c r="JEC3225" s="132"/>
      <c r="JED3225" s="132"/>
      <c r="JEE3225" s="132"/>
      <c r="JEF3225" s="132"/>
      <c r="JEG3225" s="132"/>
      <c r="JEH3225" s="132"/>
      <c r="JEI3225" s="132"/>
      <c r="JEJ3225" s="132"/>
      <c r="JEK3225" s="132"/>
      <c r="JEL3225" s="132"/>
      <c r="JEM3225" s="132"/>
      <c r="JEN3225" s="132"/>
      <c r="JEO3225" s="132"/>
      <c r="JEP3225" s="132"/>
      <c r="JEQ3225" s="132"/>
      <c r="JER3225" s="132"/>
      <c r="JES3225" s="132"/>
      <c r="JET3225" s="132"/>
      <c r="JEU3225" s="132"/>
      <c r="JEV3225" s="132"/>
      <c r="JEW3225" s="132"/>
      <c r="JEX3225" s="132"/>
      <c r="JEY3225" s="132"/>
      <c r="JEZ3225" s="132"/>
      <c r="JFA3225" s="132"/>
      <c r="JFB3225" s="132"/>
      <c r="JFC3225" s="132"/>
      <c r="JFD3225" s="132"/>
      <c r="JFE3225" s="132"/>
      <c r="JFF3225" s="132"/>
      <c r="JFG3225" s="132"/>
      <c r="JFH3225" s="132"/>
      <c r="JFI3225" s="132"/>
      <c r="JFJ3225" s="132"/>
      <c r="JFK3225" s="132"/>
      <c r="JFL3225" s="132"/>
      <c r="JFM3225" s="132"/>
      <c r="JFN3225" s="132"/>
      <c r="JFO3225" s="132"/>
      <c r="JFP3225" s="132"/>
      <c r="JFQ3225" s="132"/>
      <c r="JFR3225" s="132"/>
      <c r="JFS3225" s="132"/>
      <c r="JFT3225" s="132"/>
      <c r="JFU3225" s="132"/>
      <c r="JFV3225" s="132"/>
      <c r="JFW3225" s="132"/>
      <c r="JFX3225" s="132"/>
      <c r="JFY3225" s="132"/>
      <c r="JFZ3225" s="132"/>
      <c r="JGA3225" s="132"/>
      <c r="JGB3225" s="132"/>
      <c r="JGC3225" s="132"/>
      <c r="JGD3225" s="132"/>
      <c r="JGE3225" s="132"/>
      <c r="JGF3225" s="132"/>
      <c r="JGG3225" s="132"/>
      <c r="JGH3225" s="132"/>
      <c r="JGI3225" s="132"/>
      <c r="JGJ3225" s="132"/>
      <c r="JGK3225" s="132"/>
      <c r="JGL3225" s="132"/>
      <c r="JGM3225" s="132"/>
      <c r="JGN3225" s="132"/>
      <c r="JGO3225" s="132"/>
      <c r="JGP3225" s="132"/>
      <c r="JGQ3225" s="132"/>
      <c r="JGR3225" s="132"/>
      <c r="JGS3225" s="132"/>
      <c r="JGT3225" s="132"/>
      <c r="JGU3225" s="132"/>
      <c r="JGV3225" s="132"/>
      <c r="JGW3225" s="132"/>
      <c r="JGX3225" s="132"/>
      <c r="JGY3225" s="132"/>
      <c r="JGZ3225" s="132"/>
      <c r="JHA3225" s="132"/>
      <c r="JHB3225" s="132"/>
      <c r="JHC3225" s="132"/>
      <c r="JHD3225" s="132"/>
      <c r="JHE3225" s="132"/>
      <c r="JHF3225" s="132"/>
      <c r="JHG3225" s="132"/>
      <c r="JHH3225" s="132"/>
      <c r="JHI3225" s="132"/>
      <c r="JHJ3225" s="132"/>
      <c r="JHK3225" s="132"/>
      <c r="JHL3225" s="132"/>
      <c r="JHM3225" s="132"/>
      <c r="JHN3225" s="132"/>
      <c r="JHO3225" s="132"/>
      <c r="JHP3225" s="132"/>
      <c r="JHQ3225" s="132"/>
      <c r="JHR3225" s="132"/>
      <c r="JHS3225" s="132"/>
      <c r="JHT3225" s="132"/>
      <c r="JHU3225" s="132"/>
      <c r="JHV3225" s="132"/>
      <c r="JHW3225" s="132"/>
      <c r="JHX3225" s="132"/>
      <c r="JHY3225" s="132"/>
      <c r="JHZ3225" s="132"/>
      <c r="JIA3225" s="132"/>
      <c r="JIB3225" s="132"/>
      <c r="JIC3225" s="132"/>
      <c r="JID3225" s="132"/>
      <c r="JIE3225" s="132"/>
      <c r="JIF3225" s="132"/>
      <c r="JIG3225" s="132"/>
      <c r="JIH3225" s="132"/>
      <c r="JII3225" s="132"/>
      <c r="JIJ3225" s="132"/>
      <c r="JIK3225" s="132"/>
      <c r="JIL3225" s="132"/>
      <c r="JIM3225" s="132"/>
      <c r="JIN3225" s="132"/>
      <c r="JIO3225" s="132"/>
      <c r="JIP3225" s="132"/>
      <c r="JIQ3225" s="132"/>
      <c r="JIR3225" s="132"/>
      <c r="JIS3225" s="132"/>
      <c r="JIT3225" s="132"/>
      <c r="JIU3225" s="132"/>
      <c r="JIV3225" s="132"/>
      <c r="JIW3225" s="132"/>
      <c r="JIX3225" s="132"/>
      <c r="JIY3225" s="132"/>
      <c r="JIZ3225" s="132"/>
      <c r="JJA3225" s="132"/>
      <c r="JJB3225" s="132"/>
      <c r="JJC3225" s="132"/>
      <c r="JJD3225" s="132"/>
      <c r="JJE3225" s="132"/>
      <c r="JJF3225" s="132"/>
      <c r="JJG3225" s="132"/>
      <c r="JJH3225" s="132"/>
      <c r="JJI3225" s="132"/>
      <c r="JJJ3225" s="132"/>
      <c r="JJK3225" s="132"/>
      <c r="JJL3225" s="132"/>
      <c r="JJM3225" s="132"/>
      <c r="JJN3225" s="132"/>
      <c r="JJO3225" s="132"/>
      <c r="JJP3225" s="132"/>
      <c r="JJQ3225" s="132"/>
      <c r="JJR3225" s="132"/>
      <c r="JJS3225" s="132"/>
      <c r="JJT3225" s="132"/>
      <c r="JJU3225" s="132"/>
      <c r="JJV3225" s="132"/>
      <c r="JJW3225" s="132"/>
      <c r="JJX3225" s="132"/>
      <c r="JJY3225" s="132"/>
      <c r="JJZ3225" s="132"/>
      <c r="JKA3225" s="132"/>
      <c r="JKB3225" s="132"/>
      <c r="JKC3225" s="132"/>
      <c r="JKD3225" s="132"/>
      <c r="JKE3225" s="132"/>
      <c r="JKF3225" s="132"/>
      <c r="JKG3225" s="132"/>
      <c r="JKH3225" s="132"/>
      <c r="JKI3225" s="132"/>
      <c r="JKJ3225" s="132"/>
      <c r="JKK3225" s="132"/>
      <c r="JKL3225" s="132"/>
      <c r="JKM3225" s="132"/>
      <c r="JKN3225" s="132"/>
      <c r="JKO3225" s="132"/>
      <c r="JKP3225" s="132"/>
      <c r="JKQ3225" s="132"/>
      <c r="JKR3225" s="132"/>
      <c r="JKS3225" s="132"/>
      <c r="JKT3225" s="132"/>
      <c r="JKU3225" s="132"/>
      <c r="JKV3225" s="132"/>
      <c r="JKW3225" s="132"/>
      <c r="JKX3225" s="132"/>
      <c r="JKY3225" s="132"/>
      <c r="JKZ3225" s="132"/>
      <c r="JLA3225" s="132"/>
      <c r="JLB3225" s="132"/>
      <c r="JLC3225" s="132"/>
      <c r="JLD3225" s="132"/>
      <c r="JLE3225" s="132"/>
      <c r="JLF3225" s="132"/>
      <c r="JLG3225" s="132"/>
      <c r="JLH3225" s="132"/>
      <c r="JLI3225" s="132"/>
      <c r="JLJ3225" s="132"/>
      <c r="JLK3225" s="132"/>
      <c r="JLL3225" s="132"/>
      <c r="JLM3225" s="132"/>
      <c r="JLN3225" s="132"/>
      <c r="JLO3225" s="132"/>
      <c r="JLP3225" s="132"/>
      <c r="JLQ3225" s="132"/>
      <c r="JLR3225" s="132"/>
      <c r="JLS3225" s="132"/>
      <c r="JLT3225" s="132"/>
      <c r="JLU3225" s="132"/>
      <c r="JLV3225" s="132"/>
      <c r="JLW3225" s="132"/>
      <c r="JLX3225" s="132"/>
      <c r="JLY3225" s="132"/>
      <c r="JLZ3225" s="132"/>
      <c r="JMA3225" s="132"/>
      <c r="JMB3225" s="132"/>
      <c r="JMC3225" s="132"/>
      <c r="JMD3225" s="132"/>
      <c r="JME3225" s="132"/>
      <c r="JMF3225" s="132"/>
      <c r="JMG3225" s="132"/>
      <c r="JMH3225" s="132"/>
      <c r="JMI3225" s="132"/>
      <c r="JMJ3225" s="132"/>
      <c r="JMK3225" s="132"/>
      <c r="JML3225" s="132"/>
      <c r="JMM3225" s="132"/>
      <c r="JMN3225" s="132"/>
      <c r="JMO3225" s="132"/>
      <c r="JMP3225" s="132"/>
      <c r="JMQ3225" s="132"/>
      <c r="JMR3225" s="132"/>
      <c r="JMS3225" s="132"/>
      <c r="JMT3225" s="132"/>
      <c r="JMU3225" s="132"/>
      <c r="JMV3225" s="132"/>
      <c r="JMW3225" s="132"/>
      <c r="JMX3225" s="132"/>
      <c r="JMY3225" s="132"/>
      <c r="JMZ3225" s="132"/>
      <c r="JNA3225" s="132"/>
      <c r="JNB3225" s="132"/>
      <c r="JNC3225" s="132"/>
      <c r="JND3225" s="132"/>
      <c r="JNE3225" s="132"/>
      <c r="JNF3225" s="132"/>
      <c r="JNG3225" s="132"/>
      <c r="JNH3225" s="132"/>
      <c r="JNI3225" s="132"/>
      <c r="JNJ3225" s="132"/>
      <c r="JNK3225" s="132"/>
      <c r="JNL3225" s="132"/>
      <c r="JNM3225" s="132"/>
      <c r="JNN3225" s="132"/>
      <c r="JNO3225" s="132"/>
      <c r="JNP3225" s="132"/>
      <c r="JNQ3225" s="132"/>
      <c r="JNR3225" s="132"/>
      <c r="JNS3225" s="132"/>
      <c r="JNT3225" s="132"/>
      <c r="JNU3225" s="132"/>
      <c r="JNV3225" s="132"/>
      <c r="JNW3225" s="132"/>
      <c r="JNX3225" s="132"/>
      <c r="JNY3225" s="132"/>
      <c r="JNZ3225" s="132"/>
      <c r="JOA3225" s="132"/>
      <c r="JOB3225" s="132"/>
      <c r="JOC3225" s="132"/>
      <c r="JOD3225" s="132"/>
      <c r="JOE3225" s="132"/>
      <c r="JOF3225" s="132"/>
      <c r="JOG3225" s="132"/>
      <c r="JOH3225" s="132"/>
      <c r="JOI3225" s="132"/>
      <c r="JOJ3225" s="132"/>
      <c r="JOK3225" s="132"/>
      <c r="JOL3225" s="132"/>
      <c r="JOM3225" s="132"/>
      <c r="JON3225" s="132"/>
      <c r="JOO3225" s="132"/>
      <c r="JOP3225" s="132"/>
      <c r="JOQ3225" s="132"/>
      <c r="JOR3225" s="132"/>
      <c r="JOS3225" s="132"/>
      <c r="JOT3225" s="132"/>
      <c r="JOU3225" s="132"/>
      <c r="JOV3225" s="132"/>
      <c r="JOW3225" s="132"/>
      <c r="JOX3225" s="132"/>
      <c r="JOY3225" s="132"/>
      <c r="JOZ3225" s="132"/>
      <c r="JPA3225" s="132"/>
      <c r="JPB3225" s="132"/>
      <c r="JPC3225" s="132"/>
      <c r="JPD3225" s="132"/>
      <c r="JPE3225" s="132"/>
      <c r="JPF3225" s="132"/>
      <c r="JPG3225" s="132"/>
      <c r="JPH3225" s="132"/>
      <c r="JPI3225" s="132"/>
      <c r="JPJ3225" s="132"/>
      <c r="JPK3225" s="132"/>
      <c r="JPL3225" s="132"/>
      <c r="JPM3225" s="132"/>
      <c r="JPN3225" s="132"/>
      <c r="JPO3225" s="132"/>
      <c r="JPP3225" s="132"/>
      <c r="JPQ3225" s="132"/>
      <c r="JPR3225" s="132"/>
      <c r="JPS3225" s="132"/>
      <c r="JPT3225" s="132"/>
      <c r="JPU3225" s="132"/>
      <c r="JPV3225" s="132"/>
      <c r="JPW3225" s="132"/>
      <c r="JPX3225" s="132"/>
      <c r="JPY3225" s="132"/>
      <c r="JPZ3225" s="132"/>
      <c r="JQA3225" s="132"/>
      <c r="JQB3225" s="132"/>
      <c r="JQC3225" s="132"/>
      <c r="JQD3225" s="132"/>
      <c r="JQE3225" s="132"/>
      <c r="JQF3225" s="132"/>
      <c r="JQG3225" s="132"/>
      <c r="JQH3225" s="132"/>
      <c r="JQI3225" s="132"/>
      <c r="JQJ3225" s="132"/>
      <c r="JQK3225" s="132"/>
      <c r="JQL3225" s="132"/>
      <c r="JQM3225" s="132"/>
      <c r="JQN3225" s="132"/>
      <c r="JQO3225" s="132"/>
      <c r="JQP3225" s="132"/>
      <c r="JQQ3225" s="132"/>
      <c r="JQR3225" s="132"/>
      <c r="JQS3225" s="132"/>
      <c r="JQT3225" s="132"/>
      <c r="JQU3225" s="132"/>
      <c r="JQV3225" s="132"/>
      <c r="JQW3225" s="132"/>
      <c r="JQX3225" s="132"/>
      <c r="JQY3225" s="132"/>
      <c r="JQZ3225" s="132"/>
      <c r="JRA3225" s="132"/>
      <c r="JRB3225" s="132"/>
      <c r="JRC3225" s="132"/>
      <c r="JRD3225" s="132"/>
      <c r="JRE3225" s="132"/>
      <c r="JRF3225" s="132"/>
      <c r="JRG3225" s="132"/>
      <c r="JRH3225" s="132"/>
      <c r="JRI3225" s="132"/>
      <c r="JRJ3225" s="132"/>
      <c r="JRK3225" s="132"/>
      <c r="JRL3225" s="132"/>
      <c r="JRM3225" s="132"/>
      <c r="JRN3225" s="132"/>
      <c r="JRO3225" s="132"/>
      <c r="JRP3225" s="132"/>
      <c r="JRQ3225" s="132"/>
      <c r="JRR3225" s="132"/>
      <c r="JRS3225" s="132"/>
      <c r="JRT3225" s="132"/>
      <c r="JRU3225" s="132"/>
      <c r="JRV3225" s="132"/>
      <c r="JRW3225" s="132"/>
      <c r="JRX3225" s="132"/>
      <c r="JRY3225" s="132"/>
      <c r="JRZ3225" s="132"/>
      <c r="JSA3225" s="132"/>
      <c r="JSB3225" s="132"/>
      <c r="JSC3225" s="132"/>
      <c r="JSD3225" s="132"/>
      <c r="JSE3225" s="132"/>
      <c r="JSF3225" s="132"/>
      <c r="JSG3225" s="132"/>
      <c r="JSH3225" s="132"/>
      <c r="JSI3225" s="132"/>
      <c r="JSJ3225" s="132"/>
      <c r="JSK3225" s="132"/>
      <c r="JSL3225" s="132"/>
      <c r="JSM3225" s="132"/>
      <c r="JSN3225" s="132"/>
      <c r="JSO3225" s="132"/>
      <c r="JSP3225" s="132"/>
      <c r="JSQ3225" s="132"/>
      <c r="JSR3225" s="132"/>
      <c r="JSS3225" s="132"/>
      <c r="JST3225" s="132"/>
      <c r="JSU3225" s="132"/>
      <c r="JSV3225" s="132"/>
      <c r="JSW3225" s="132"/>
      <c r="JSX3225" s="132"/>
      <c r="JSY3225" s="132"/>
      <c r="JSZ3225" s="132"/>
      <c r="JTA3225" s="132"/>
      <c r="JTB3225" s="132"/>
      <c r="JTC3225" s="132"/>
      <c r="JTD3225" s="132"/>
      <c r="JTE3225" s="132"/>
      <c r="JTF3225" s="132"/>
      <c r="JTG3225" s="132"/>
      <c r="JTH3225" s="132"/>
      <c r="JTI3225" s="132"/>
      <c r="JTJ3225" s="132"/>
      <c r="JTK3225" s="132"/>
      <c r="JTL3225" s="132"/>
      <c r="JTM3225" s="132"/>
      <c r="JTN3225" s="132"/>
      <c r="JTO3225" s="132"/>
      <c r="JTP3225" s="132"/>
      <c r="JTQ3225" s="132"/>
      <c r="JTR3225" s="132"/>
      <c r="JTS3225" s="132"/>
      <c r="JTT3225" s="132"/>
      <c r="JTU3225" s="132"/>
      <c r="JTV3225" s="132"/>
      <c r="JTW3225" s="132"/>
      <c r="JTX3225" s="132"/>
      <c r="JTY3225" s="132"/>
      <c r="JTZ3225" s="132"/>
      <c r="JUA3225" s="132"/>
      <c r="JUB3225" s="132"/>
      <c r="JUC3225" s="132"/>
      <c r="JUD3225" s="132"/>
      <c r="JUE3225" s="132"/>
      <c r="JUF3225" s="132"/>
      <c r="JUG3225" s="132"/>
      <c r="JUH3225" s="132"/>
      <c r="JUI3225" s="132"/>
      <c r="JUJ3225" s="132"/>
      <c r="JUK3225" s="132"/>
      <c r="JUL3225" s="132"/>
      <c r="JUM3225" s="132"/>
      <c r="JUN3225" s="132"/>
      <c r="JUO3225" s="132"/>
      <c r="JUP3225" s="132"/>
      <c r="JUQ3225" s="132"/>
      <c r="JUR3225" s="132"/>
      <c r="JUS3225" s="132"/>
      <c r="JUT3225" s="132"/>
      <c r="JUU3225" s="132"/>
      <c r="JUV3225" s="132"/>
      <c r="JUW3225" s="132"/>
      <c r="JUX3225" s="132"/>
      <c r="JUY3225" s="132"/>
      <c r="JUZ3225" s="132"/>
      <c r="JVA3225" s="132"/>
      <c r="JVB3225" s="132"/>
      <c r="JVC3225" s="132"/>
      <c r="JVD3225" s="132"/>
      <c r="JVE3225" s="132"/>
      <c r="JVF3225" s="132"/>
      <c r="JVG3225" s="132"/>
      <c r="JVH3225" s="132"/>
      <c r="JVI3225" s="132"/>
      <c r="JVJ3225" s="132"/>
      <c r="JVK3225" s="132"/>
      <c r="JVL3225" s="132"/>
      <c r="JVM3225" s="132"/>
      <c r="JVN3225" s="132"/>
      <c r="JVO3225" s="132"/>
      <c r="JVP3225" s="132"/>
      <c r="JVQ3225" s="132"/>
      <c r="JVR3225" s="132"/>
      <c r="JVS3225" s="132"/>
      <c r="JVT3225" s="132"/>
      <c r="JVU3225" s="132"/>
      <c r="JVV3225" s="132"/>
      <c r="JVW3225" s="132"/>
      <c r="JVX3225" s="132"/>
      <c r="JVY3225" s="132"/>
      <c r="JVZ3225" s="132"/>
      <c r="JWA3225" s="132"/>
      <c r="JWB3225" s="132"/>
      <c r="JWC3225" s="132"/>
      <c r="JWD3225" s="132"/>
      <c r="JWE3225" s="132"/>
      <c r="JWF3225" s="132"/>
      <c r="JWG3225" s="132"/>
      <c r="JWH3225" s="132"/>
      <c r="JWI3225" s="132"/>
      <c r="JWJ3225" s="132"/>
      <c r="JWK3225" s="132"/>
      <c r="JWL3225" s="132"/>
      <c r="JWM3225" s="132"/>
      <c r="JWN3225" s="132"/>
      <c r="JWO3225" s="132"/>
      <c r="JWP3225" s="132"/>
      <c r="JWQ3225" s="132"/>
      <c r="JWR3225" s="132"/>
      <c r="JWS3225" s="132"/>
      <c r="JWT3225" s="132"/>
      <c r="JWU3225" s="132"/>
      <c r="JWV3225" s="132"/>
      <c r="JWW3225" s="132"/>
      <c r="JWX3225" s="132"/>
      <c r="JWY3225" s="132"/>
      <c r="JWZ3225" s="132"/>
      <c r="JXA3225" s="132"/>
      <c r="JXB3225" s="132"/>
      <c r="JXC3225" s="132"/>
      <c r="JXD3225" s="132"/>
      <c r="JXE3225" s="132"/>
      <c r="JXF3225" s="132"/>
      <c r="JXG3225" s="132"/>
      <c r="JXH3225" s="132"/>
      <c r="JXI3225" s="132"/>
      <c r="JXJ3225" s="132"/>
      <c r="JXK3225" s="132"/>
      <c r="JXL3225" s="132"/>
      <c r="JXM3225" s="132"/>
      <c r="JXN3225" s="132"/>
      <c r="JXO3225" s="132"/>
      <c r="JXP3225" s="132"/>
      <c r="JXQ3225" s="132"/>
      <c r="JXR3225" s="132"/>
      <c r="JXS3225" s="132"/>
      <c r="JXT3225" s="132"/>
      <c r="JXU3225" s="132"/>
      <c r="JXV3225" s="132"/>
      <c r="JXW3225" s="132"/>
      <c r="JXX3225" s="132"/>
      <c r="JXY3225" s="132"/>
      <c r="JXZ3225" s="132"/>
      <c r="JYA3225" s="132"/>
      <c r="JYB3225" s="132"/>
      <c r="JYC3225" s="132"/>
      <c r="JYD3225" s="132"/>
      <c r="JYE3225" s="132"/>
      <c r="JYF3225" s="132"/>
      <c r="JYG3225" s="132"/>
      <c r="JYH3225" s="132"/>
      <c r="JYI3225" s="132"/>
      <c r="JYJ3225" s="132"/>
      <c r="JYK3225" s="132"/>
      <c r="JYL3225" s="132"/>
      <c r="JYM3225" s="132"/>
      <c r="JYN3225" s="132"/>
      <c r="JYO3225" s="132"/>
      <c r="JYP3225" s="132"/>
      <c r="JYQ3225" s="132"/>
      <c r="JYR3225" s="132"/>
      <c r="JYS3225" s="132"/>
      <c r="JYT3225" s="132"/>
      <c r="JYU3225" s="132"/>
      <c r="JYV3225" s="132"/>
      <c r="JYW3225" s="132"/>
      <c r="JYX3225" s="132"/>
      <c r="JYY3225" s="132"/>
      <c r="JYZ3225" s="132"/>
      <c r="JZA3225" s="132"/>
      <c r="JZB3225" s="132"/>
      <c r="JZC3225" s="132"/>
      <c r="JZD3225" s="132"/>
      <c r="JZE3225" s="132"/>
      <c r="JZF3225" s="132"/>
      <c r="JZG3225" s="132"/>
      <c r="JZH3225" s="132"/>
      <c r="JZI3225" s="132"/>
      <c r="JZJ3225" s="132"/>
      <c r="JZK3225" s="132"/>
      <c r="JZL3225" s="132"/>
      <c r="JZM3225" s="132"/>
      <c r="JZN3225" s="132"/>
      <c r="JZO3225" s="132"/>
      <c r="JZP3225" s="132"/>
      <c r="JZQ3225" s="132"/>
      <c r="JZR3225" s="132"/>
      <c r="JZS3225" s="132"/>
      <c r="JZT3225" s="132"/>
      <c r="JZU3225" s="132"/>
      <c r="JZV3225" s="132"/>
      <c r="JZW3225" s="132"/>
      <c r="JZX3225" s="132"/>
      <c r="JZY3225" s="132"/>
      <c r="JZZ3225" s="132"/>
      <c r="KAA3225" s="132"/>
      <c r="KAB3225" s="132"/>
      <c r="KAC3225" s="132"/>
      <c r="KAD3225" s="132"/>
      <c r="KAE3225" s="132"/>
      <c r="KAF3225" s="132"/>
      <c r="KAG3225" s="132"/>
      <c r="KAH3225" s="132"/>
      <c r="KAI3225" s="132"/>
      <c r="KAJ3225" s="132"/>
      <c r="KAK3225" s="132"/>
      <c r="KAL3225" s="132"/>
      <c r="KAM3225" s="132"/>
      <c r="KAN3225" s="132"/>
      <c r="KAO3225" s="132"/>
      <c r="KAP3225" s="132"/>
      <c r="KAQ3225" s="132"/>
      <c r="KAR3225" s="132"/>
      <c r="KAS3225" s="132"/>
      <c r="KAT3225" s="132"/>
      <c r="KAU3225" s="132"/>
      <c r="KAV3225" s="132"/>
      <c r="KAW3225" s="132"/>
      <c r="KAX3225" s="132"/>
      <c r="KAY3225" s="132"/>
      <c r="KAZ3225" s="132"/>
      <c r="KBA3225" s="132"/>
      <c r="KBB3225" s="132"/>
      <c r="KBC3225" s="132"/>
      <c r="KBD3225" s="132"/>
      <c r="KBE3225" s="132"/>
      <c r="KBF3225" s="132"/>
      <c r="KBG3225" s="132"/>
      <c r="KBH3225" s="132"/>
      <c r="KBI3225" s="132"/>
      <c r="KBJ3225" s="132"/>
      <c r="KBK3225" s="132"/>
      <c r="KBL3225" s="132"/>
      <c r="KBM3225" s="132"/>
      <c r="KBN3225" s="132"/>
      <c r="KBO3225" s="132"/>
      <c r="KBP3225" s="132"/>
      <c r="KBQ3225" s="132"/>
      <c r="KBR3225" s="132"/>
      <c r="KBS3225" s="132"/>
      <c r="KBT3225" s="132"/>
      <c r="KBU3225" s="132"/>
      <c r="KBV3225" s="132"/>
      <c r="KBW3225" s="132"/>
      <c r="KBX3225" s="132"/>
      <c r="KBY3225" s="132"/>
      <c r="KBZ3225" s="132"/>
      <c r="KCA3225" s="132"/>
      <c r="KCB3225" s="132"/>
      <c r="KCC3225" s="132"/>
      <c r="KCD3225" s="132"/>
      <c r="KCE3225" s="132"/>
      <c r="KCF3225" s="132"/>
      <c r="KCG3225" s="132"/>
      <c r="KCH3225" s="132"/>
      <c r="KCI3225" s="132"/>
      <c r="KCJ3225" s="132"/>
      <c r="KCK3225" s="132"/>
      <c r="KCL3225" s="132"/>
      <c r="KCM3225" s="132"/>
      <c r="KCN3225" s="132"/>
      <c r="KCO3225" s="132"/>
      <c r="KCP3225" s="132"/>
      <c r="KCQ3225" s="132"/>
      <c r="KCR3225" s="132"/>
      <c r="KCS3225" s="132"/>
      <c r="KCT3225" s="132"/>
      <c r="KCU3225" s="132"/>
      <c r="KCV3225" s="132"/>
      <c r="KCW3225" s="132"/>
      <c r="KCX3225" s="132"/>
      <c r="KCY3225" s="132"/>
      <c r="KCZ3225" s="132"/>
      <c r="KDA3225" s="132"/>
      <c r="KDB3225" s="132"/>
      <c r="KDC3225" s="132"/>
      <c r="KDD3225" s="132"/>
      <c r="KDE3225" s="132"/>
      <c r="KDF3225" s="132"/>
      <c r="KDG3225" s="132"/>
      <c r="KDH3225" s="132"/>
      <c r="KDI3225" s="132"/>
      <c r="KDJ3225" s="132"/>
      <c r="KDK3225" s="132"/>
      <c r="KDL3225" s="132"/>
      <c r="KDM3225" s="132"/>
      <c r="KDN3225" s="132"/>
      <c r="KDO3225" s="132"/>
      <c r="KDP3225" s="132"/>
      <c r="KDQ3225" s="132"/>
      <c r="KDR3225" s="132"/>
      <c r="KDS3225" s="132"/>
      <c r="KDT3225" s="132"/>
      <c r="KDU3225" s="132"/>
      <c r="KDV3225" s="132"/>
      <c r="KDW3225" s="132"/>
      <c r="KDX3225" s="132"/>
      <c r="KDY3225" s="132"/>
      <c r="KDZ3225" s="132"/>
      <c r="KEA3225" s="132"/>
      <c r="KEB3225" s="132"/>
      <c r="KEC3225" s="132"/>
      <c r="KED3225" s="132"/>
      <c r="KEE3225" s="132"/>
      <c r="KEF3225" s="132"/>
      <c r="KEG3225" s="132"/>
      <c r="KEH3225" s="132"/>
      <c r="KEI3225" s="132"/>
      <c r="KEJ3225" s="132"/>
      <c r="KEK3225" s="132"/>
      <c r="KEL3225" s="132"/>
      <c r="KEM3225" s="132"/>
      <c r="KEN3225" s="132"/>
      <c r="KEO3225" s="132"/>
      <c r="KEP3225" s="132"/>
      <c r="KEQ3225" s="132"/>
      <c r="KER3225" s="132"/>
      <c r="KES3225" s="132"/>
      <c r="KET3225" s="132"/>
      <c r="KEU3225" s="132"/>
      <c r="KEV3225" s="132"/>
      <c r="KEW3225" s="132"/>
      <c r="KEX3225" s="132"/>
      <c r="KEY3225" s="132"/>
      <c r="KEZ3225" s="132"/>
      <c r="KFA3225" s="132"/>
      <c r="KFB3225" s="132"/>
      <c r="KFC3225" s="132"/>
      <c r="KFD3225" s="132"/>
      <c r="KFE3225" s="132"/>
      <c r="KFF3225" s="132"/>
      <c r="KFG3225" s="132"/>
      <c r="KFH3225" s="132"/>
      <c r="KFI3225" s="132"/>
      <c r="KFJ3225" s="132"/>
      <c r="KFK3225" s="132"/>
      <c r="KFL3225" s="132"/>
      <c r="KFM3225" s="132"/>
      <c r="KFN3225" s="132"/>
      <c r="KFO3225" s="132"/>
      <c r="KFP3225" s="132"/>
      <c r="KFQ3225" s="132"/>
      <c r="KFR3225" s="132"/>
      <c r="KFS3225" s="132"/>
      <c r="KFT3225" s="132"/>
      <c r="KFU3225" s="132"/>
      <c r="KFV3225" s="132"/>
      <c r="KFW3225" s="132"/>
      <c r="KFX3225" s="132"/>
      <c r="KFY3225" s="132"/>
      <c r="KFZ3225" s="132"/>
      <c r="KGA3225" s="132"/>
      <c r="KGB3225" s="132"/>
      <c r="KGC3225" s="132"/>
      <c r="KGD3225" s="132"/>
      <c r="KGE3225" s="132"/>
      <c r="KGF3225" s="132"/>
      <c r="KGG3225" s="132"/>
      <c r="KGH3225" s="132"/>
      <c r="KGI3225" s="132"/>
      <c r="KGJ3225" s="132"/>
      <c r="KGK3225" s="132"/>
      <c r="KGL3225" s="132"/>
      <c r="KGM3225" s="132"/>
      <c r="KGN3225" s="132"/>
      <c r="KGO3225" s="132"/>
      <c r="KGP3225" s="132"/>
      <c r="KGQ3225" s="132"/>
      <c r="KGR3225" s="132"/>
      <c r="KGS3225" s="132"/>
      <c r="KGT3225" s="132"/>
      <c r="KGU3225" s="132"/>
      <c r="KGV3225" s="132"/>
      <c r="KGW3225" s="132"/>
      <c r="KGX3225" s="132"/>
      <c r="KGY3225" s="132"/>
      <c r="KGZ3225" s="132"/>
      <c r="KHA3225" s="132"/>
      <c r="KHB3225" s="132"/>
      <c r="KHC3225" s="132"/>
      <c r="KHD3225" s="132"/>
      <c r="KHE3225" s="132"/>
      <c r="KHF3225" s="132"/>
      <c r="KHG3225" s="132"/>
      <c r="KHH3225" s="132"/>
      <c r="KHI3225" s="132"/>
      <c r="KHJ3225" s="132"/>
      <c r="KHK3225" s="132"/>
      <c r="KHL3225" s="132"/>
      <c r="KHM3225" s="132"/>
      <c r="KHN3225" s="132"/>
      <c r="KHO3225" s="132"/>
      <c r="KHP3225" s="132"/>
      <c r="KHQ3225" s="132"/>
      <c r="KHR3225" s="132"/>
      <c r="KHS3225" s="132"/>
      <c r="KHT3225" s="132"/>
      <c r="KHU3225" s="132"/>
      <c r="KHV3225" s="132"/>
      <c r="KHW3225" s="132"/>
      <c r="KHX3225" s="132"/>
      <c r="KHY3225" s="132"/>
      <c r="KHZ3225" s="132"/>
      <c r="KIA3225" s="132"/>
      <c r="KIB3225" s="132"/>
      <c r="KIC3225" s="132"/>
      <c r="KID3225" s="132"/>
      <c r="KIE3225" s="132"/>
      <c r="KIF3225" s="132"/>
      <c r="KIG3225" s="132"/>
      <c r="KIH3225" s="132"/>
      <c r="KII3225" s="132"/>
      <c r="KIJ3225" s="132"/>
      <c r="KIK3225" s="132"/>
      <c r="KIL3225" s="132"/>
      <c r="KIM3225" s="132"/>
      <c r="KIN3225" s="132"/>
      <c r="KIO3225" s="132"/>
      <c r="KIP3225" s="132"/>
      <c r="KIQ3225" s="132"/>
      <c r="KIR3225" s="132"/>
      <c r="KIS3225" s="132"/>
      <c r="KIT3225" s="132"/>
      <c r="KIU3225" s="132"/>
      <c r="KIV3225" s="132"/>
      <c r="KIW3225" s="132"/>
      <c r="KIX3225" s="132"/>
      <c r="KIY3225" s="132"/>
      <c r="KIZ3225" s="132"/>
      <c r="KJA3225" s="132"/>
      <c r="KJB3225" s="132"/>
      <c r="KJC3225" s="132"/>
      <c r="KJD3225" s="132"/>
      <c r="KJE3225" s="132"/>
      <c r="KJF3225" s="132"/>
      <c r="KJG3225" s="132"/>
      <c r="KJH3225" s="132"/>
      <c r="KJI3225" s="132"/>
      <c r="KJJ3225" s="132"/>
      <c r="KJK3225" s="132"/>
      <c r="KJL3225" s="132"/>
      <c r="KJM3225" s="132"/>
      <c r="KJN3225" s="132"/>
      <c r="KJO3225" s="132"/>
      <c r="KJP3225" s="132"/>
      <c r="KJQ3225" s="132"/>
      <c r="KJR3225" s="132"/>
      <c r="KJS3225" s="132"/>
      <c r="KJT3225" s="132"/>
      <c r="KJU3225" s="132"/>
      <c r="KJV3225" s="132"/>
      <c r="KJW3225" s="132"/>
      <c r="KJX3225" s="132"/>
      <c r="KJY3225" s="132"/>
      <c r="KJZ3225" s="132"/>
      <c r="KKA3225" s="132"/>
      <c r="KKB3225" s="132"/>
      <c r="KKC3225" s="132"/>
      <c r="KKD3225" s="132"/>
      <c r="KKE3225" s="132"/>
      <c r="KKF3225" s="132"/>
      <c r="KKG3225" s="132"/>
      <c r="KKH3225" s="132"/>
      <c r="KKI3225" s="132"/>
      <c r="KKJ3225" s="132"/>
      <c r="KKK3225" s="132"/>
      <c r="KKL3225" s="132"/>
      <c r="KKM3225" s="132"/>
      <c r="KKN3225" s="132"/>
      <c r="KKO3225" s="132"/>
      <c r="KKP3225" s="132"/>
      <c r="KKQ3225" s="132"/>
      <c r="KKR3225" s="132"/>
      <c r="KKS3225" s="132"/>
      <c r="KKT3225" s="132"/>
      <c r="KKU3225" s="132"/>
      <c r="KKV3225" s="132"/>
      <c r="KKW3225" s="132"/>
      <c r="KKX3225" s="132"/>
      <c r="KKY3225" s="132"/>
      <c r="KKZ3225" s="132"/>
      <c r="KLA3225" s="132"/>
      <c r="KLB3225" s="132"/>
      <c r="KLC3225" s="132"/>
      <c r="KLD3225" s="132"/>
      <c r="KLE3225" s="132"/>
      <c r="KLF3225" s="132"/>
      <c r="KLG3225" s="132"/>
      <c r="KLH3225" s="132"/>
      <c r="KLI3225" s="132"/>
      <c r="KLJ3225" s="132"/>
      <c r="KLK3225" s="132"/>
      <c r="KLL3225" s="132"/>
      <c r="KLM3225" s="132"/>
      <c r="KLN3225" s="132"/>
      <c r="KLO3225" s="132"/>
      <c r="KLP3225" s="132"/>
      <c r="KLQ3225" s="132"/>
      <c r="KLR3225" s="132"/>
      <c r="KLS3225" s="132"/>
      <c r="KLT3225" s="132"/>
      <c r="KLU3225" s="132"/>
      <c r="KLV3225" s="132"/>
      <c r="KLW3225" s="132"/>
      <c r="KLX3225" s="132"/>
      <c r="KLY3225" s="132"/>
      <c r="KLZ3225" s="132"/>
      <c r="KMA3225" s="132"/>
      <c r="KMB3225" s="132"/>
      <c r="KMC3225" s="132"/>
      <c r="KMD3225" s="132"/>
      <c r="KME3225" s="132"/>
      <c r="KMF3225" s="132"/>
      <c r="KMG3225" s="132"/>
      <c r="KMH3225" s="132"/>
      <c r="KMI3225" s="132"/>
      <c r="KMJ3225" s="132"/>
      <c r="KMK3225" s="132"/>
      <c r="KML3225" s="132"/>
      <c r="KMM3225" s="132"/>
      <c r="KMN3225" s="132"/>
      <c r="KMO3225" s="132"/>
      <c r="KMP3225" s="132"/>
      <c r="KMQ3225" s="132"/>
      <c r="KMR3225" s="132"/>
      <c r="KMS3225" s="132"/>
      <c r="KMT3225" s="132"/>
      <c r="KMU3225" s="132"/>
      <c r="KMV3225" s="132"/>
      <c r="KMW3225" s="132"/>
      <c r="KMX3225" s="132"/>
      <c r="KMY3225" s="132"/>
      <c r="KMZ3225" s="132"/>
      <c r="KNA3225" s="132"/>
      <c r="KNB3225" s="132"/>
      <c r="KNC3225" s="132"/>
      <c r="KND3225" s="132"/>
      <c r="KNE3225" s="132"/>
      <c r="KNF3225" s="132"/>
      <c r="KNG3225" s="132"/>
      <c r="KNH3225" s="132"/>
      <c r="KNI3225" s="132"/>
      <c r="KNJ3225" s="132"/>
      <c r="KNK3225" s="132"/>
      <c r="KNL3225" s="132"/>
      <c r="KNM3225" s="132"/>
      <c r="KNN3225" s="132"/>
      <c r="KNO3225" s="132"/>
      <c r="KNP3225" s="132"/>
      <c r="KNQ3225" s="132"/>
      <c r="KNR3225" s="132"/>
      <c r="KNS3225" s="132"/>
      <c r="KNT3225" s="132"/>
      <c r="KNU3225" s="132"/>
      <c r="KNV3225" s="132"/>
      <c r="KNW3225" s="132"/>
      <c r="KNX3225" s="132"/>
      <c r="KNY3225" s="132"/>
      <c r="KNZ3225" s="132"/>
      <c r="KOA3225" s="132"/>
      <c r="KOB3225" s="132"/>
      <c r="KOC3225" s="132"/>
      <c r="KOD3225" s="132"/>
      <c r="KOE3225" s="132"/>
      <c r="KOF3225" s="132"/>
      <c r="KOG3225" s="132"/>
      <c r="KOH3225" s="132"/>
      <c r="KOI3225" s="132"/>
      <c r="KOJ3225" s="132"/>
      <c r="KOK3225" s="132"/>
      <c r="KOL3225" s="132"/>
      <c r="KOM3225" s="132"/>
      <c r="KON3225" s="132"/>
      <c r="KOO3225" s="132"/>
      <c r="KOP3225" s="132"/>
      <c r="KOQ3225" s="132"/>
      <c r="KOR3225" s="132"/>
      <c r="KOS3225" s="132"/>
      <c r="KOT3225" s="132"/>
      <c r="KOU3225" s="132"/>
      <c r="KOV3225" s="132"/>
      <c r="KOW3225" s="132"/>
      <c r="KOX3225" s="132"/>
      <c r="KOY3225" s="132"/>
      <c r="KOZ3225" s="132"/>
      <c r="KPA3225" s="132"/>
      <c r="KPB3225" s="132"/>
      <c r="KPC3225" s="132"/>
      <c r="KPD3225" s="132"/>
      <c r="KPE3225" s="132"/>
      <c r="KPF3225" s="132"/>
      <c r="KPG3225" s="132"/>
      <c r="KPH3225" s="132"/>
      <c r="KPI3225" s="132"/>
      <c r="KPJ3225" s="132"/>
      <c r="KPK3225" s="132"/>
      <c r="KPL3225" s="132"/>
      <c r="KPM3225" s="132"/>
      <c r="KPN3225" s="132"/>
      <c r="KPO3225" s="132"/>
      <c r="KPP3225" s="132"/>
      <c r="KPQ3225" s="132"/>
      <c r="KPR3225" s="132"/>
      <c r="KPS3225" s="132"/>
      <c r="KPT3225" s="132"/>
      <c r="KPU3225" s="132"/>
      <c r="KPV3225" s="132"/>
      <c r="KPW3225" s="132"/>
      <c r="KPX3225" s="132"/>
      <c r="KPY3225" s="132"/>
      <c r="KPZ3225" s="132"/>
      <c r="KQA3225" s="132"/>
      <c r="KQB3225" s="132"/>
      <c r="KQC3225" s="132"/>
      <c r="KQD3225" s="132"/>
      <c r="KQE3225" s="132"/>
      <c r="KQF3225" s="132"/>
      <c r="KQG3225" s="132"/>
      <c r="KQH3225" s="132"/>
      <c r="KQI3225" s="132"/>
      <c r="KQJ3225" s="132"/>
      <c r="KQK3225" s="132"/>
      <c r="KQL3225" s="132"/>
      <c r="KQM3225" s="132"/>
      <c r="KQN3225" s="132"/>
      <c r="KQO3225" s="132"/>
      <c r="KQP3225" s="132"/>
      <c r="KQQ3225" s="132"/>
      <c r="KQR3225" s="132"/>
      <c r="KQS3225" s="132"/>
      <c r="KQT3225" s="132"/>
      <c r="KQU3225" s="132"/>
      <c r="KQV3225" s="132"/>
      <c r="KQW3225" s="132"/>
      <c r="KQX3225" s="132"/>
      <c r="KQY3225" s="132"/>
      <c r="KQZ3225" s="132"/>
      <c r="KRA3225" s="132"/>
      <c r="KRB3225" s="132"/>
      <c r="KRC3225" s="132"/>
      <c r="KRD3225" s="132"/>
      <c r="KRE3225" s="132"/>
      <c r="KRF3225" s="132"/>
      <c r="KRG3225" s="132"/>
      <c r="KRH3225" s="132"/>
      <c r="KRI3225" s="132"/>
      <c r="KRJ3225" s="132"/>
      <c r="KRK3225" s="132"/>
      <c r="KRL3225" s="132"/>
      <c r="KRM3225" s="132"/>
      <c r="KRN3225" s="132"/>
      <c r="KRO3225" s="132"/>
      <c r="KRP3225" s="132"/>
      <c r="KRQ3225" s="132"/>
      <c r="KRR3225" s="132"/>
      <c r="KRS3225" s="132"/>
      <c r="KRT3225" s="132"/>
      <c r="KRU3225" s="132"/>
      <c r="KRV3225" s="132"/>
      <c r="KRW3225" s="132"/>
      <c r="KRX3225" s="132"/>
      <c r="KRY3225" s="132"/>
      <c r="KRZ3225" s="132"/>
      <c r="KSA3225" s="132"/>
      <c r="KSB3225" s="132"/>
      <c r="KSC3225" s="132"/>
      <c r="KSD3225" s="132"/>
      <c r="KSE3225" s="132"/>
      <c r="KSF3225" s="132"/>
      <c r="KSG3225" s="132"/>
      <c r="KSH3225" s="132"/>
      <c r="KSI3225" s="132"/>
      <c r="KSJ3225" s="132"/>
      <c r="KSK3225" s="132"/>
      <c r="KSL3225" s="132"/>
      <c r="KSM3225" s="132"/>
      <c r="KSN3225" s="132"/>
      <c r="KSO3225" s="132"/>
      <c r="KSP3225" s="132"/>
      <c r="KSQ3225" s="132"/>
      <c r="KSR3225" s="132"/>
      <c r="KSS3225" s="132"/>
      <c r="KST3225" s="132"/>
      <c r="KSU3225" s="132"/>
      <c r="KSV3225" s="132"/>
      <c r="KSW3225" s="132"/>
      <c r="KSX3225" s="132"/>
      <c r="KSY3225" s="132"/>
      <c r="KSZ3225" s="132"/>
      <c r="KTA3225" s="132"/>
      <c r="KTB3225" s="132"/>
      <c r="KTC3225" s="132"/>
      <c r="KTD3225" s="132"/>
      <c r="KTE3225" s="132"/>
      <c r="KTF3225" s="132"/>
      <c r="KTG3225" s="132"/>
      <c r="KTH3225" s="132"/>
      <c r="KTI3225" s="132"/>
      <c r="KTJ3225" s="132"/>
      <c r="KTK3225" s="132"/>
      <c r="KTL3225" s="132"/>
      <c r="KTM3225" s="132"/>
      <c r="KTN3225" s="132"/>
      <c r="KTO3225" s="132"/>
      <c r="KTP3225" s="132"/>
      <c r="KTQ3225" s="132"/>
      <c r="KTR3225" s="132"/>
      <c r="KTS3225" s="132"/>
      <c r="KTT3225" s="132"/>
      <c r="KTU3225" s="132"/>
      <c r="KTV3225" s="132"/>
      <c r="KTW3225" s="132"/>
      <c r="KTX3225" s="132"/>
      <c r="KTY3225" s="132"/>
      <c r="KTZ3225" s="132"/>
      <c r="KUA3225" s="132"/>
      <c r="KUB3225" s="132"/>
      <c r="KUC3225" s="132"/>
      <c r="KUD3225" s="132"/>
      <c r="KUE3225" s="132"/>
      <c r="KUF3225" s="132"/>
      <c r="KUG3225" s="132"/>
      <c r="KUH3225" s="132"/>
      <c r="KUI3225" s="132"/>
      <c r="KUJ3225" s="132"/>
      <c r="KUK3225" s="132"/>
      <c r="KUL3225" s="132"/>
      <c r="KUM3225" s="132"/>
      <c r="KUN3225" s="132"/>
      <c r="KUO3225" s="132"/>
      <c r="KUP3225" s="132"/>
      <c r="KUQ3225" s="132"/>
      <c r="KUR3225" s="132"/>
      <c r="KUS3225" s="132"/>
      <c r="KUT3225" s="132"/>
      <c r="KUU3225" s="132"/>
      <c r="KUV3225" s="132"/>
      <c r="KUW3225" s="132"/>
      <c r="KUX3225" s="132"/>
      <c r="KUY3225" s="132"/>
      <c r="KUZ3225" s="132"/>
      <c r="KVA3225" s="132"/>
      <c r="KVB3225" s="132"/>
      <c r="KVC3225" s="132"/>
      <c r="KVD3225" s="132"/>
      <c r="KVE3225" s="132"/>
      <c r="KVF3225" s="132"/>
      <c r="KVG3225" s="132"/>
      <c r="KVH3225" s="132"/>
      <c r="KVI3225" s="132"/>
      <c r="KVJ3225" s="132"/>
      <c r="KVK3225" s="132"/>
      <c r="KVL3225" s="132"/>
      <c r="KVM3225" s="132"/>
      <c r="KVN3225" s="132"/>
      <c r="KVO3225" s="132"/>
      <c r="KVP3225" s="132"/>
      <c r="KVQ3225" s="132"/>
      <c r="KVR3225" s="132"/>
      <c r="KVS3225" s="132"/>
      <c r="KVT3225" s="132"/>
      <c r="KVU3225" s="132"/>
      <c r="KVV3225" s="132"/>
      <c r="KVW3225" s="132"/>
      <c r="KVX3225" s="132"/>
      <c r="KVY3225" s="132"/>
      <c r="KVZ3225" s="132"/>
      <c r="KWA3225" s="132"/>
      <c r="KWB3225" s="132"/>
      <c r="KWC3225" s="132"/>
      <c r="KWD3225" s="132"/>
      <c r="KWE3225" s="132"/>
      <c r="KWF3225" s="132"/>
      <c r="KWG3225" s="132"/>
      <c r="KWH3225" s="132"/>
      <c r="KWI3225" s="132"/>
      <c r="KWJ3225" s="132"/>
      <c r="KWK3225" s="132"/>
      <c r="KWL3225" s="132"/>
      <c r="KWM3225" s="132"/>
      <c r="KWN3225" s="132"/>
      <c r="KWO3225" s="132"/>
      <c r="KWP3225" s="132"/>
      <c r="KWQ3225" s="132"/>
      <c r="KWR3225" s="132"/>
      <c r="KWS3225" s="132"/>
      <c r="KWT3225" s="132"/>
      <c r="KWU3225" s="132"/>
      <c r="KWV3225" s="132"/>
      <c r="KWW3225" s="132"/>
      <c r="KWX3225" s="132"/>
      <c r="KWY3225" s="132"/>
      <c r="KWZ3225" s="132"/>
      <c r="KXA3225" s="132"/>
      <c r="KXB3225" s="132"/>
      <c r="KXC3225" s="132"/>
      <c r="KXD3225" s="132"/>
      <c r="KXE3225" s="132"/>
      <c r="KXF3225" s="132"/>
      <c r="KXG3225" s="132"/>
      <c r="KXH3225" s="132"/>
      <c r="KXI3225" s="132"/>
      <c r="KXJ3225" s="132"/>
      <c r="KXK3225" s="132"/>
      <c r="KXL3225" s="132"/>
      <c r="KXM3225" s="132"/>
      <c r="KXN3225" s="132"/>
      <c r="KXO3225" s="132"/>
      <c r="KXP3225" s="132"/>
      <c r="KXQ3225" s="132"/>
      <c r="KXR3225" s="132"/>
      <c r="KXS3225" s="132"/>
      <c r="KXT3225" s="132"/>
      <c r="KXU3225" s="132"/>
      <c r="KXV3225" s="132"/>
      <c r="KXW3225" s="132"/>
      <c r="KXX3225" s="132"/>
      <c r="KXY3225" s="132"/>
      <c r="KXZ3225" s="132"/>
      <c r="KYA3225" s="132"/>
      <c r="KYB3225" s="132"/>
      <c r="KYC3225" s="132"/>
      <c r="KYD3225" s="132"/>
      <c r="KYE3225" s="132"/>
      <c r="KYF3225" s="132"/>
      <c r="KYG3225" s="132"/>
      <c r="KYH3225" s="132"/>
      <c r="KYI3225" s="132"/>
      <c r="KYJ3225" s="132"/>
      <c r="KYK3225" s="132"/>
      <c r="KYL3225" s="132"/>
      <c r="KYM3225" s="132"/>
      <c r="KYN3225" s="132"/>
      <c r="KYO3225" s="132"/>
      <c r="KYP3225" s="132"/>
      <c r="KYQ3225" s="132"/>
      <c r="KYR3225" s="132"/>
      <c r="KYS3225" s="132"/>
      <c r="KYT3225" s="132"/>
      <c r="KYU3225" s="132"/>
      <c r="KYV3225" s="132"/>
      <c r="KYW3225" s="132"/>
      <c r="KYX3225" s="132"/>
      <c r="KYY3225" s="132"/>
      <c r="KYZ3225" s="132"/>
      <c r="KZA3225" s="132"/>
      <c r="KZB3225" s="132"/>
      <c r="KZC3225" s="132"/>
      <c r="KZD3225" s="132"/>
      <c r="KZE3225" s="132"/>
      <c r="KZF3225" s="132"/>
      <c r="KZG3225" s="132"/>
      <c r="KZH3225" s="132"/>
      <c r="KZI3225" s="132"/>
      <c r="KZJ3225" s="132"/>
      <c r="KZK3225" s="132"/>
      <c r="KZL3225" s="132"/>
      <c r="KZM3225" s="132"/>
      <c r="KZN3225" s="132"/>
      <c r="KZO3225" s="132"/>
      <c r="KZP3225" s="132"/>
      <c r="KZQ3225" s="132"/>
      <c r="KZR3225" s="132"/>
      <c r="KZS3225" s="132"/>
      <c r="KZT3225" s="132"/>
      <c r="KZU3225" s="132"/>
      <c r="KZV3225" s="132"/>
      <c r="KZW3225" s="132"/>
      <c r="KZX3225" s="132"/>
      <c r="KZY3225" s="132"/>
      <c r="KZZ3225" s="132"/>
      <c r="LAA3225" s="132"/>
      <c r="LAB3225" s="132"/>
      <c r="LAC3225" s="132"/>
      <c r="LAD3225" s="132"/>
      <c r="LAE3225" s="132"/>
      <c r="LAF3225" s="132"/>
      <c r="LAG3225" s="132"/>
      <c r="LAH3225" s="132"/>
      <c r="LAI3225" s="132"/>
      <c r="LAJ3225" s="132"/>
      <c r="LAK3225" s="132"/>
      <c r="LAL3225" s="132"/>
      <c r="LAM3225" s="132"/>
      <c r="LAN3225" s="132"/>
      <c r="LAO3225" s="132"/>
      <c r="LAP3225" s="132"/>
      <c r="LAQ3225" s="132"/>
      <c r="LAR3225" s="132"/>
      <c r="LAS3225" s="132"/>
      <c r="LAT3225" s="132"/>
      <c r="LAU3225" s="132"/>
      <c r="LAV3225" s="132"/>
      <c r="LAW3225" s="132"/>
      <c r="LAX3225" s="132"/>
      <c r="LAY3225" s="132"/>
      <c r="LAZ3225" s="132"/>
      <c r="LBA3225" s="132"/>
      <c r="LBB3225" s="132"/>
      <c r="LBC3225" s="132"/>
      <c r="LBD3225" s="132"/>
      <c r="LBE3225" s="132"/>
      <c r="LBF3225" s="132"/>
      <c r="LBG3225" s="132"/>
      <c r="LBH3225" s="132"/>
      <c r="LBI3225" s="132"/>
      <c r="LBJ3225" s="132"/>
      <c r="LBK3225" s="132"/>
      <c r="LBL3225" s="132"/>
      <c r="LBM3225" s="132"/>
      <c r="LBN3225" s="132"/>
      <c r="LBO3225" s="132"/>
      <c r="LBP3225" s="132"/>
      <c r="LBQ3225" s="132"/>
      <c r="LBR3225" s="132"/>
      <c r="LBS3225" s="132"/>
      <c r="LBT3225" s="132"/>
      <c r="LBU3225" s="132"/>
      <c r="LBV3225" s="132"/>
      <c r="LBW3225" s="132"/>
      <c r="LBX3225" s="132"/>
      <c r="LBY3225" s="132"/>
      <c r="LBZ3225" s="132"/>
      <c r="LCA3225" s="132"/>
      <c r="LCB3225" s="132"/>
      <c r="LCC3225" s="132"/>
      <c r="LCD3225" s="132"/>
      <c r="LCE3225" s="132"/>
      <c r="LCF3225" s="132"/>
      <c r="LCG3225" s="132"/>
      <c r="LCH3225" s="132"/>
      <c r="LCI3225" s="132"/>
      <c r="LCJ3225" s="132"/>
      <c r="LCK3225" s="132"/>
      <c r="LCL3225" s="132"/>
      <c r="LCM3225" s="132"/>
      <c r="LCN3225" s="132"/>
      <c r="LCO3225" s="132"/>
      <c r="LCP3225" s="132"/>
      <c r="LCQ3225" s="132"/>
      <c r="LCR3225" s="132"/>
      <c r="LCS3225" s="132"/>
      <c r="LCT3225" s="132"/>
      <c r="LCU3225" s="132"/>
      <c r="LCV3225" s="132"/>
      <c r="LCW3225" s="132"/>
      <c r="LCX3225" s="132"/>
      <c r="LCY3225" s="132"/>
      <c r="LCZ3225" s="132"/>
      <c r="LDA3225" s="132"/>
      <c r="LDB3225" s="132"/>
      <c r="LDC3225" s="132"/>
      <c r="LDD3225" s="132"/>
      <c r="LDE3225" s="132"/>
      <c r="LDF3225" s="132"/>
      <c r="LDG3225" s="132"/>
      <c r="LDH3225" s="132"/>
      <c r="LDI3225" s="132"/>
      <c r="LDJ3225" s="132"/>
      <c r="LDK3225" s="132"/>
      <c r="LDL3225" s="132"/>
      <c r="LDM3225" s="132"/>
      <c r="LDN3225" s="132"/>
      <c r="LDO3225" s="132"/>
      <c r="LDP3225" s="132"/>
      <c r="LDQ3225" s="132"/>
      <c r="LDR3225" s="132"/>
      <c r="LDS3225" s="132"/>
      <c r="LDT3225" s="132"/>
      <c r="LDU3225" s="132"/>
      <c r="LDV3225" s="132"/>
      <c r="LDW3225" s="132"/>
      <c r="LDX3225" s="132"/>
      <c r="LDY3225" s="132"/>
      <c r="LDZ3225" s="132"/>
      <c r="LEA3225" s="132"/>
      <c r="LEB3225" s="132"/>
      <c r="LEC3225" s="132"/>
      <c r="LED3225" s="132"/>
      <c r="LEE3225" s="132"/>
      <c r="LEF3225" s="132"/>
      <c r="LEG3225" s="132"/>
      <c r="LEH3225" s="132"/>
      <c r="LEI3225" s="132"/>
      <c r="LEJ3225" s="132"/>
      <c r="LEK3225" s="132"/>
      <c r="LEL3225" s="132"/>
      <c r="LEM3225" s="132"/>
      <c r="LEN3225" s="132"/>
      <c r="LEO3225" s="132"/>
      <c r="LEP3225" s="132"/>
      <c r="LEQ3225" s="132"/>
      <c r="LER3225" s="132"/>
      <c r="LES3225" s="132"/>
      <c r="LET3225" s="132"/>
      <c r="LEU3225" s="132"/>
      <c r="LEV3225" s="132"/>
      <c r="LEW3225" s="132"/>
      <c r="LEX3225" s="132"/>
      <c r="LEY3225" s="132"/>
      <c r="LEZ3225" s="132"/>
      <c r="LFA3225" s="132"/>
      <c r="LFB3225" s="132"/>
      <c r="LFC3225" s="132"/>
      <c r="LFD3225" s="132"/>
      <c r="LFE3225" s="132"/>
      <c r="LFF3225" s="132"/>
      <c r="LFG3225" s="132"/>
      <c r="LFH3225" s="132"/>
      <c r="LFI3225" s="132"/>
      <c r="LFJ3225" s="132"/>
      <c r="LFK3225" s="132"/>
      <c r="LFL3225" s="132"/>
      <c r="LFM3225" s="132"/>
      <c r="LFN3225" s="132"/>
      <c r="LFO3225" s="132"/>
      <c r="LFP3225" s="132"/>
      <c r="LFQ3225" s="132"/>
      <c r="LFR3225" s="132"/>
      <c r="LFS3225" s="132"/>
      <c r="LFT3225" s="132"/>
      <c r="LFU3225" s="132"/>
      <c r="LFV3225" s="132"/>
      <c r="LFW3225" s="132"/>
      <c r="LFX3225" s="132"/>
      <c r="LFY3225" s="132"/>
      <c r="LFZ3225" s="132"/>
      <c r="LGA3225" s="132"/>
      <c r="LGB3225" s="132"/>
      <c r="LGC3225" s="132"/>
      <c r="LGD3225" s="132"/>
      <c r="LGE3225" s="132"/>
      <c r="LGF3225" s="132"/>
      <c r="LGG3225" s="132"/>
      <c r="LGH3225" s="132"/>
      <c r="LGI3225" s="132"/>
      <c r="LGJ3225" s="132"/>
      <c r="LGK3225" s="132"/>
      <c r="LGL3225" s="132"/>
      <c r="LGM3225" s="132"/>
      <c r="LGN3225" s="132"/>
      <c r="LGO3225" s="132"/>
      <c r="LGP3225" s="132"/>
      <c r="LGQ3225" s="132"/>
      <c r="LGR3225" s="132"/>
      <c r="LGS3225" s="132"/>
      <c r="LGT3225" s="132"/>
      <c r="LGU3225" s="132"/>
      <c r="LGV3225" s="132"/>
      <c r="LGW3225" s="132"/>
      <c r="LGX3225" s="132"/>
      <c r="LGY3225" s="132"/>
      <c r="LGZ3225" s="132"/>
      <c r="LHA3225" s="132"/>
      <c r="LHB3225" s="132"/>
      <c r="LHC3225" s="132"/>
      <c r="LHD3225" s="132"/>
      <c r="LHE3225" s="132"/>
      <c r="LHF3225" s="132"/>
      <c r="LHG3225" s="132"/>
      <c r="LHH3225" s="132"/>
      <c r="LHI3225" s="132"/>
      <c r="LHJ3225" s="132"/>
      <c r="LHK3225" s="132"/>
      <c r="LHL3225" s="132"/>
      <c r="LHM3225" s="132"/>
      <c r="LHN3225" s="132"/>
      <c r="LHO3225" s="132"/>
      <c r="LHP3225" s="132"/>
      <c r="LHQ3225" s="132"/>
      <c r="LHR3225" s="132"/>
      <c r="LHS3225" s="132"/>
      <c r="LHT3225" s="132"/>
      <c r="LHU3225" s="132"/>
      <c r="LHV3225" s="132"/>
      <c r="LHW3225" s="132"/>
      <c r="LHX3225" s="132"/>
      <c r="LHY3225" s="132"/>
      <c r="LHZ3225" s="132"/>
      <c r="LIA3225" s="132"/>
      <c r="LIB3225" s="132"/>
      <c r="LIC3225" s="132"/>
      <c r="LID3225" s="132"/>
      <c r="LIE3225" s="132"/>
      <c r="LIF3225" s="132"/>
      <c r="LIG3225" s="132"/>
      <c r="LIH3225" s="132"/>
      <c r="LII3225" s="132"/>
      <c r="LIJ3225" s="132"/>
      <c r="LIK3225" s="132"/>
      <c r="LIL3225" s="132"/>
      <c r="LIM3225" s="132"/>
      <c r="LIN3225" s="132"/>
      <c r="LIO3225" s="132"/>
      <c r="LIP3225" s="132"/>
      <c r="LIQ3225" s="132"/>
      <c r="LIR3225" s="132"/>
      <c r="LIS3225" s="132"/>
      <c r="LIT3225" s="132"/>
      <c r="LIU3225" s="132"/>
      <c r="LIV3225" s="132"/>
      <c r="LIW3225" s="132"/>
      <c r="LIX3225" s="132"/>
      <c r="LIY3225" s="132"/>
      <c r="LIZ3225" s="132"/>
      <c r="LJA3225" s="132"/>
      <c r="LJB3225" s="132"/>
      <c r="LJC3225" s="132"/>
      <c r="LJD3225" s="132"/>
      <c r="LJE3225" s="132"/>
      <c r="LJF3225" s="132"/>
      <c r="LJG3225" s="132"/>
      <c r="LJH3225" s="132"/>
      <c r="LJI3225" s="132"/>
      <c r="LJJ3225" s="132"/>
      <c r="LJK3225" s="132"/>
      <c r="LJL3225" s="132"/>
      <c r="LJM3225" s="132"/>
      <c r="LJN3225" s="132"/>
      <c r="LJO3225" s="132"/>
      <c r="LJP3225" s="132"/>
      <c r="LJQ3225" s="132"/>
      <c r="LJR3225" s="132"/>
      <c r="LJS3225" s="132"/>
      <c r="LJT3225" s="132"/>
      <c r="LJU3225" s="132"/>
      <c r="LJV3225" s="132"/>
      <c r="LJW3225" s="132"/>
      <c r="LJX3225" s="132"/>
      <c r="LJY3225" s="132"/>
      <c r="LJZ3225" s="132"/>
      <c r="LKA3225" s="132"/>
      <c r="LKB3225" s="132"/>
      <c r="LKC3225" s="132"/>
      <c r="LKD3225" s="132"/>
      <c r="LKE3225" s="132"/>
      <c r="LKF3225" s="132"/>
      <c r="LKG3225" s="132"/>
      <c r="LKH3225" s="132"/>
      <c r="LKI3225" s="132"/>
      <c r="LKJ3225" s="132"/>
      <c r="LKK3225" s="132"/>
      <c r="LKL3225" s="132"/>
      <c r="LKM3225" s="132"/>
      <c r="LKN3225" s="132"/>
      <c r="LKO3225" s="132"/>
      <c r="LKP3225" s="132"/>
      <c r="LKQ3225" s="132"/>
      <c r="LKR3225" s="132"/>
      <c r="LKS3225" s="132"/>
      <c r="LKT3225" s="132"/>
      <c r="LKU3225" s="132"/>
      <c r="LKV3225" s="132"/>
      <c r="LKW3225" s="132"/>
      <c r="LKX3225" s="132"/>
      <c r="LKY3225" s="132"/>
      <c r="LKZ3225" s="132"/>
      <c r="LLA3225" s="132"/>
      <c r="LLB3225" s="132"/>
      <c r="LLC3225" s="132"/>
      <c r="LLD3225" s="132"/>
      <c r="LLE3225" s="132"/>
      <c r="LLF3225" s="132"/>
      <c r="LLG3225" s="132"/>
      <c r="LLH3225" s="132"/>
      <c r="LLI3225" s="132"/>
      <c r="LLJ3225" s="132"/>
      <c r="LLK3225" s="132"/>
      <c r="LLL3225" s="132"/>
      <c r="LLM3225" s="132"/>
      <c r="LLN3225" s="132"/>
      <c r="LLO3225" s="132"/>
      <c r="LLP3225" s="132"/>
      <c r="LLQ3225" s="132"/>
      <c r="LLR3225" s="132"/>
      <c r="LLS3225" s="132"/>
      <c r="LLT3225" s="132"/>
      <c r="LLU3225" s="132"/>
      <c r="LLV3225" s="132"/>
      <c r="LLW3225" s="132"/>
      <c r="LLX3225" s="132"/>
      <c r="LLY3225" s="132"/>
      <c r="LLZ3225" s="132"/>
      <c r="LMA3225" s="132"/>
      <c r="LMB3225" s="132"/>
      <c r="LMC3225" s="132"/>
      <c r="LMD3225" s="132"/>
      <c r="LME3225" s="132"/>
      <c r="LMF3225" s="132"/>
      <c r="LMG3225" s="132"/>
      <c r="LMH3225" s="132"/>
      <c r="LMI3225" s="132"/>
      <c r="LMJ3225" s="132"/>
      <c r="LMK3225" s="132"/>
      <c r="LML3225" s="132"/>
      <c r="LMM3225" s="132"/>
      <c r="LMN3225" s="132"/>
      <c r="LMO3225" s="132"/>
      <c r="LMP3225" s="132"/>
      <c r="LMQ3225" s="132"/>
      <c r="LMR3225" s="132"/>
      <c r="LMS3225" s="132"/>
      <c r="LMT3225" s="132"/>
      <c r="LMU3225" s="132"/>
      <c r="LMV3225" s="132"/>
      <c r="LMW3225" s="132"/>
      <c r="LMX3225" s="132"/>
      <c r="LMY3225" s="132"/>
      <c r="LMZ3225" s="132"/>
      <c r="LNA3225" s="132"/>
      <c r="LNB3225" s="132"/>
      <c r="LNC3225" s="132"/>
      <c r="LND3225" s="132"/>
      <c r="LNE3225" s="132"/>
      <c r="LNF3225" s="132"/>
      <c r="LNG3225" s="132"/>
      <c r="LNH3225" s="132"/>
      <c r="LNI3225" s="132"/>
      <c r="LNJ3225" s="132"/>
      <c r="LNK3225" s="132"/>
      <c r="LNL3225" s="132"/>
      <c r="LNM3225" s="132"/>
      <c r="LNN3225" s="132"/>
      <c r="LNO3225" s="132"/>
      <c r="LNP3225" s="132"/>
      <c r="LNQ3225" s="132"/>
      <c r="LNR3225" s="132"/>
      <c r="LNS3225" s="132"/>
      <c r="LNT3225" s="132"/>
      <c r="LNU3225" s="132"/>
      <c r="LNV3225" s="132"/>
      <c r="LNW3225" s="132"/>
      <c r="LNX3225" s="132"/>
      <c r="LNY3225" s="132"/>
      <c r="LNZ3225" s="132"/>
      <c r="LOA3225" s="132"/>
      <c r="LOB3225" s="132"/>
      <c r="LOC3225" s="132"/>
      <c r="LOD3225" s="132"/>
      <c r="LOE3225" s="132"/>
      <c r="LOF3225" s="132"/>
      <c r="LOG3225" s="132"/>
      <c r="LOH3225" s="132"/>
      <c r="LOI3225" s="132"/>
      <c r="LOJ3225" s="132"/>
      <c r="LOK3225" s="132"/>
      <c r="LOL3225" s="132"/>
      <c r="LOM3225" s="132"/>
      <c r="LON3225" s="132"/>
      <c r="LOO3225" s="132"/>
      <c r="LOP3225" s="132"/>
      <c r="LOQ3225" s="132"/>
      <c r="LOR3225" s="132"/>
      <c r="LOS3225" s="132"/>
      <c r="LOT3225" s="132"/>
      <c r="LOU3225" s="132"/>
      <c r="LOV3225" s="132"/>
      <c r="LOW3225" s="132"/>
      <c r="LOX3225" s="132"/>
      <c r="LOY3225" s="132"/>
      <c r="LOZ3225" s="132"/>
      <c r="LPA3225" s="132"/>
      <c r="LPB3225" s="132"/>
      <c r="LPC3225" s="132"/>
      <c r="LPD3225" s="132"/>
      <c r="LPE3225" s="132"/>
      <c r="LPF3225" s="132"/>
      <c r="LPG3225" s="132"/>
      <c r="LPH3225" s="132"/>
      <c r="LPI3225" s="132"/>
      <c r="LPJ3225" s="132"/>
      <c r="LPK3225" s="132"/>
      <c r="LPL3225" s="132"/>
      <c r="LPM3225" s="132"/>
      <c r="LPN3225" s="132"/>
      <c r="LPO3225" s="132"/>
      <c r="LPP3225" s="132"/>
      <c r="LPQ3225" s="132"/>
      <c r="LPR3225" s="132"/>
      <c r="LPS3225" s="132"/>
      <c r="LPT3225" s="132"/>
      <c r="LPU3225" s="132"/>
      <c r="LPV3225" s="132"/>
      <c r="LPW3225" s="132"/>
      <c r="LPX3225" s="132"/>
      <c r="LPY3225" s="132"/>
      <c r="LPZ3225" s="132"/>
      <c r="LQA3225" s="132"/>
      <c r="LQB3225" s="132"/>
      <c r="LQC3225" s="132"/>
      <c r="LQD3225" s="132"/>
      <c r="LQE3225" s="132"/>
      <c r="LQF3225" s="132"/>
      <c r="LQG3225" s="132"/>
      <c r="LQH3225" s="132"/>
      <c r="LQI3225" s="132"/>
      <c r="LQJ3225" s="132"/>
      <c r="LQK3225" s="132"/>
      <c r="LQL3225" s="132"/>
      <c r="LQM3225" s="132"/>
      <c r="LQN3225" s="132"/>
      <c r="LQO3225" s="132"/>
      <c r="LQP3225" s="132"/>
      <c r="LQQ3225" s="132"/>
      <c r="LQR3225" s="132"/>
      <c r="LQS3225" s="132"/>
      <c r="LQT3225" s="132"/>
      <c r="LQU3225" s="132"/>
      <c r="LQV3225" s="132"/>
      <c r="LQW3225" s="132"/>
      <c r="LQX3225" s="132"/>
      <c r="LQY3225" s="132"/>
      <c r="LQZ3225" s="132"/>
      <c r="LRA3225" s="132"/>
      <c r="LRB3225" s="132"/>
      <c r="LRC3225" s="132"/>
      <c r="LRD3225" s="132"/>
      <c r="LRE3225" s="132"/>
      <c r="LRF3225" s="132"/>
      <c r="LRG3225" s="132"/>
      <c r="LRH3225" s="132"/>
      <c r="LRI3225" s="132"/>
      <c r="LRJ3225" s="132"/>
      <c r="LRK3225" s="132"/>
      <c r="LRL3225" s="132"/>
      <c r="LRM3225" s="132"/>
      <c r="LRN3225" s="132"/>
      <c r="LRO3225" s="132"/>
      <c r="LRP3225" s="132"/>
      <c r="LRQ3225" s="132"/>
      <c r="LRR3225" s="132"/>
      <c r="LRS3225" s="132"/>
      <c r="LRT3225" s="132"/>
      <c r="LRU3225" s="132"/>
      <c r="LRV3225" s="132"/>
      <c r="LRW3225" s="132"/>
      <c r="LRX3225" s="132"/>
      <c r="LRY3225" s="132"/>
      <c r="LRZ3225" s="132"/>
      <c r="LSA3225" s="132"/>
      <c r="LSB3225" s="132"/>
      <c r="LSC3225" s="132"/>
      <c r="LSD3225" s="132"/>
      <c r="LSE3225" s="132"/>
      <c r="LSF3225" s="132"/>
      <c r="LSG3225" s="132"/>
      <c r="LSH3225" s="132"/>
      <c r="LSI3225" s="132"/>
      <c r="LSJ3225" s="132"/>
      <c r="LSK3225" s="132"/>
      <c r="LSL3225" s="132"/>
      <c r="LSM3225" s="132"/>
      <c r="LSN3225" s="132"/>
      <c r="LSO3225" s="132"/>
      <c r="LSP3225" s="132"/>
      <c r="LSQ3225" s="132"/>
      <c r="LSR3225" s="132"/>
      <c r="LSS3225" s="132"/>
      <c r="LST3225" s="132"/>
      <c r="LSU3225" s="132"/>
      <c r="LSV3225" s="132"/>
      <c r="LSW3225" s="132"/>
      <c r="LSX3225" s="132"/>
      <c r="LSY3225" s="132"/>
      <c r="LSZ3225" s="132"/>
      <c r="LTA3225" s="132"/>
      <c r="LTB3225" s="132"/>
      <c r="LTC3225" s="132"/>
      <c r="LTD3225" s="132"/>
      <c r="LTE3225" s="132"/>
      <c r="LTF3225" s="132"/>
      <c r="LTG3225" s="132"/>
      <c r="LTH3225" s="132"/>
      <c r="LTI3225" s="132"/>
      <c r="LTJ3225" s="132"/>
      <c r="LTK3225" s="132"/>
      <c r="LTL3225" s="132"/>
      <c r="LTM3225" s="132"/>
      <c r="LTN3225" s="132"/>
      <c r="LTO3225" s="132"/>
      <c r="LTP3225" s="132"/>
      <c r="LTQ3225" s="132"/>
      <c r="LTR3225" s="132"/>
      <c r="LTS3225" s="132"/>
      <c r="LTT3225" s="132"/>
      <c r="LTU3225" s="132"/>
      <c r="LTV3225" s="132"/>
      <c r="LTW3225" s="132"/>
      <c r="LTX3225" s="132"/>
      <c r="LTY3225" s="132"/>
      <c r="LTZ3225" s="132"/>
      <c r="LUA3225" s="132"/>
      <c r="LUB3225" s="132"/>
      <c r="LUC3225" s="132"/>
      <c r="LUD3225" s="132"/>
      <c r="LUE3225" s="132"/>
      <c r="LUF3225" s="132"/>
      <c r="LUG3225" s="132"/>
      <c r="LUH3225" s="132"/>
      <c r="LUI3225" s="132"/>
      <c r="LUJ3225" s="132"/>
      <c r="LUK3225" s="132"/>
      <c r="LUL3225" s="132"/>
      <c r="LUM3225" s="132"/>
      <c r="LUN3225" s="132"/>
      <c r="LUO3225" s="132"/>
      <c r="LUP3225" s="132"/>
      <c r="LUQ3225" s="132"/>
      <c r="LUR3225" s="132"/>
      <c r="LUS3225" s="132"/>
      <c r="LUT3225" s="132"/>
      <c r="LUU3225" s="132"/>
      <c r="LUV3225" s="132"/>
      <c r="LUW3225" s="132"/>
      <c r="LUX3225" s="132"/>
      <c r="LUY3225" s="132"/>
      <c r="LUZ3225" s="132"/>
      <c r="LVA3225" s="132"/>
      <c r="LVB3225" s="132"/>
      <c r="LVC3225" s="132"/>
      <c r="LVD3225" s="132"/>
      <c r="LVE3225" s="132"/>
      <c r="LVF3225" s="132"/>
      <c r="LVG3225" s="132"/>
      <c r="LVH3225" s="132"/>
      <c r="LVI3225" s="132"/>
      <c r="LVJ3225" s="132"/>
      <c r="LVK3225" s="132"/>
      <c r="LVL3225" s="132"/>
      <c r="LVM3225" s="132"/>
      <c r="LVN3225" s="132"/>
      <c r="LVO3225" s="132"/>
      <c r="LVP3225" s="132"/>
      <c r="LVQ3225" s="132"/>
      <c r="LVR3225" s="132"/>
      <c r="LVS3225" s="132"/>
      <c r="LVT3225" s="132"/>
      <c r="LVU3225" s="132"/>
      <c r="LVV3225" s="132"/>
      <c r="LVW3225" s="132"/>
      <c r="LVX3225" s="132"/>
      <c r="LVY3225" s="132"/>
      <c r="LVZ3225" s="132"/>
      <c r="LWA3225" s="132"/>
      <c r="LWB3225" s="132"/>
      <c r="LWC3225" s="132"/>
      <c r="LWD3225" s="132"/>
      <c r="LWE3225" s="132"/>
      <c r="LWF3225" s="132"/>
      <c r="LWG3225" s="132"/>
      <c r="LWH3225" s="132"/>
      <c r="LWI3225" s="132"/>
      <c r="LWJ3225" s="132"/>
      <c r="LWK3225" s="132"/>
      <c r="LWL3225" s="132"/>
      <c r="LWM3225" s="132"/>
      <c r="LWN3225" s="132"/>
      <c r="LWO3225" s="132"/>
      <c r="LWP3225" s="132"/>
      <c r="LWQ3225" s="132"/>
      <c r="LWR3225" s="132"/>
      <c r="LWS3225" s="132"/>
      <c r="LWT3225" s="132"/>
      <c r="LWU3225" s="132"/>
      <c r="LWV3225" s="132"/>
      <c r="LWW3225" s="132"/>
      <c r="LWX3225" s="132"/>
      <c r="LWY3225" s="132"/>
      <c r="LWZ3225" s="132"/>
      <c r="LXA3225" s="132"/>
      <c r="LXB3225" s="132"/>
      <c r="LXC3225" s="132"/>
      <c r="LXD3225" s="132"/>
      <c r="LXE3225" s="132"/>
      <c r="LXF3225" s="132"/>
      <c r="LXG3225" s="132"/>
      <c r="LXH3225" s="132"/>
      <c r="LXI3225" s="132"/>
      <c r="LXJ3225" s="132"/>
      <c r="LXK3225" s="132"/>
      <c r="LXL3225" s="132"/>
      <c r="LXM3225" s="132"/>
      <c r="LXN3225" s="132"/>
      <c r="LXO3225" s="132"/>
      <c r="LXP3225" s="132"/>
      <c r="LXQ3225" s="132"/>
      <c r="LXR3225" s="132"/>
      <c r="LXS3225" s="132"/>
      <c r="LXT3225" s="132"/>
      <c r="LXU3225" s="132"/>
      <c r="LXV3225" s="132"/>
      <c r="LXW3225" s="132"/>
      <c r="LXX3225" s="132"/>
      <c r="LXY3225" s="132"/>
      <c r="LXZ3225" s="132"/>
      <c r="LYA3225" s="132"/>
      <c r="LYB3225" s="132"/>
      <c r="LYC3225" s="132"/>
      <c r="LYD3225" s="132"/>
      <c r="LYE3225" s="132"/>
      <c r="LYF3225" s="132"/>
      <c r="LYG3225" s="132"/>
      <c r="LYH3225" s="132"/>
      <c r="LYI3225" s="132"/>
      <c r="LYJ3225" s="132"/>
      <c r="LYK3225" s="132"/>
      <c r="LYL3225" s="132"/>
      <c r="LYM3225" s="132"/>
      <c r="LYN3225" s="132"/>
      <c r="LYO3225" s="132"/>
      <c r="LYP3225" s="132"/>
      <c r="LYQ3225" s="132"/>
      <c r="LYR3225" s="132"/>
      <c r="LYS3225" s="132"/>
      <c r="LYT3225" s="132"/>
      <c r="LYU3225" s="132"/>
      <c r="LYV3225" s="132"/>
      <c r="LYW3225" s="132"/>
      <c r="LYX3225" s="132"/>
      <c r="LYY3225" s="132"/>
      <c r="LYZ3225" s="132"/>
      <c r="LZA3225" s="132"/>
      <c r="LZB3225" s="132"/>
      <c r="LZC3225" s="132"/>
      <c r="LZD3225" s="132"/>
      <c r="LZE3225" s="132"/>
      <c r="LZF3225" s="132"/>
      <c r="LZG3225" s="132"/>
      <c r="LZH3225" s="132"/>
      <c r="LZI3225" s="132"/>
      <c r="LZJ3225" s="132"/>
      <c r="LZK3225" s="132"/>
      <c r="LZL3225" s="132"/>
      <c r="LZM3225" s="132"/>
      <c r="LZN3225" s="132"/>
      <c r="LZO3225" s="132"/>
      <c r="LZP3225" s="132"/>
      <c r="LZQ3225" s="132"/>
      <c r="LZR3225" s="132"/>
      <c r="LZS3225" s="132"/>
      <c r="LZT3225" s="132"/>
      <c r="LZU3225" s="132"/>
      <c r="LZV3225" s="132"/>
      <c r="LZW3225" s="132"/>
      <c r="LZX3225" s="132"/>
      <c r="LZY3225" s="132"/>
      <c r="LZZ3225" s="132"/>
      <c r="MAA3225" s="132"/>
      <c r="MAB3225" s="132"/>
      <c r="MAC3225" s="132"/>
      <c r="MAD3225" s="132"/>
      <c r="MAE3225" s="132"/>
      <c r="MAF3225" s="132"/>
      <c r="MAG3225" s="132"/>
      <c r="MAH3225" s="132"/>
      <c r="MAI3225" s="132"/>
      <c r="MAJ3225" s="132"/>
      <c r="MAK3225" s="132"/>
      <c r="MAL3225" s="132"/>
      <c r="MAM3225" s="132"/>
      <c r="MAN3225" s="132"/>
      <c r="MAO3225" s="132"/>
      <c r="MAP3225" s="132"/>
      <c r="MAQ3225" s="132"/>
      <c r="MAR3225" s="132"/>
      <c r="MAS3225" s="132"/>
      <c r="MAT3225" s="132"/>
      <c r="MAU3225" s="132"/>
      <c r="MAV3225" s="132"/>
      <c r="MAW3225" s="132"/>
      <c r="MAX3225" s="132"/>
      <c r="MAY3225" s="132"/>
      <c r="MAZ3225" s="132"/>
      <c r="MBA3225" s="132"/>
      <c r="MBB3225" s="132"/>
      <c r="MBC3225" s="132"/>
      <c r="MBD3225" s="132"/>
      <c r="MBE3225" s="132"/>
      <c r="MBF3225" s="132"/>
      <c r="MBG3225" s="132"/>
      <c r="MBH3225" s="132"/>
      <c r="MBI3225" s="132"/>
      <c r="MBJ3225" s="132"/>
      <c r="MBK3225" s="132"/>
      <c r="MBL3225" s="132"/>
      <c r="MBM3225" s="132"/>
      <c r="MBN3225" s="132"/>
      <c r="MBO3225" s="132"/>
      <c r="MBP3225" s="132"/>
      <c r="MBQ3225" s="132"/>
      <c r="MBR3225" s="132"/>
      <c r="MBS3225" s="132"/>
      <c r="MBT3225" s="132"/>
      <c r="MBU3225" s="132"/>
      <c r="MBV3225" s="132"/>
      <c r="MBW3225" s="132"/>
      <c r="MBX3225" s="132"/>
      <c r="MBY3225" s="132"/>
      <c r="MBZ3225" s="132"/>
      <c r="MCA3225" s="132"/>
      <c r="MCB3225" s="132"/>
      <c r="MCC3225" s="132"/>
      <c r="MCD3225" s="132"/>
      <c r="MCE3225" s="132"/>
      <c r="MCF3225" s="132"/>
      <c r="MCG3225" s="132"/>
      <c r="MCH3225" s="132"/>
      <c r="MCI3225" s="132"/>
      <c r="MCJ3225" s="132"/>
      <c r="MCK3225" s="132"/>
      <c r="MCL3225" s="132"/>
      <c r="MCM3225" s="132"/>
      <c r="MCN3225" s="132"/>
      <c r="MCO3225" s="132"/>
      <c r="MCP3225" s="132"/>
      <c r="MCQ3225" s="132"/>
      <c r="MCR3225" s="132"/>
      <c r="MCS3225" s="132"/>
      <c r="MCT3225" s="132"/>
      <c r="MCU3225" s="132"/>
      <c r="MCV3225" s="132"/>
      <c r="MCW3225" s="132"/>
      <c r="MCX3225" s="132"/>
      <c r="MCY3225" s="132"/>
      <c r="MCZ3225" s="132"/>
      <c r="MDA3225" s="132"/>
      <c r="MDB3225" s="132"/>
      <c r="MDC3225" s="132"/>
      <c r="MDD3225" s="132"/>
      <c r="MDE3225" s="132"/>
      <c r="MDF3225" s="132"/>
      <c r="MDG3225" s="132"/>
      <c r="MDH3225" s="132"/>
      <c r="MDI3225" s="132"/>
      <c r="MDJ3225" s="132"/>
      <c r="MDK3225" s="132"/>
      <c r="MDL3225" s="132"/>
      <c r="MDM3225" s="132"/>
      <c r="MDN3225" s="132"/>
      <c r="MDO3225" s="132"/>
      <c r="MDP3225" s="132"/>
      <c r="MDQ3225" s="132"/>
      <c r="MDR3225" s="132"/>
      <c r="MDS3225" s="132"/>
      <c r="MDT3225" s="132"/>
      <c r="MDU3225" s="132"/>
      <c r="MDV3225" s="132"/>
      <c r="MDW3225" s="132"/>
      <c r="MDX3225" s="132"/>
      <c r="MDY3225" s="132"/>
      <c r="MDZ3225" s="132"/>
      <c r="MEA3225" s="132"/>
      <c r="MEB3225" s="132"/>
      <c r="MEC3225" s="132"/>
      <c r="MED3225" s="132"/>
      <c r="MEE3225" s="132"/>
      <c r="MEF3225" s="132"/>
      <c r="MEG3225" s="132"/>
      <c r="MEH3225" s="132"/>
      <c r="MEI3225" s="132"/>
      <c r="MEJ3225" s="132"/>
      <c r="MEK3225" s="132"/>
      <c r="MEL3225" s="132"/>
      <c r="MEM3225" s="132"/>
      <c r="MEN3225" s="132"/>
      <c r="MEO3225" s="132"/>
      <c r="MEP3225" s="132"/>
      <c r="MEQ3225" s="132"/>
      <c r="MER3225" s="132"/>
      <c r="MES3225" s="132"/>
      <c r="MET3225" s="132"/>
      <c r="MEU3225" s="132"/>
      <c r="MEV3225" s="132"/>
      <c r="MEW3225" s="132"/>
      <c r="MEX3225" s="132"/>
      <c r="MEY3225" s="132"/>
      <c r="MEZ3225" s="132"/>
      <c r="MFA3225" s="132"/>
      <c r="MFB3225" s="132"/>
      <c r="MFC3225" s="132"/>
      <c r="MFD3225" s="132"/>
      <c r="MFE3225" s="132"/>
      <c r="MFF3225" s="132"/>
      <c r="MFG3225" s="132"/>
      <c r="MFH3225" s="132"/>
      <c r="MFI3225" s="132"/>
      <c r="MFJ3225" s="132"/>
      <c r="MFK3225" s="132"/>
      <c r="MFL3225" s="132"/>
      <c r="MFM3225" s="132"/>
      <c r="MFN3225" s="132"/>
      <c r="MFO3225" s="132"/>
      <c r="MFP3225" s="132"/>
      <c r="MFQ3225" s="132"/>
      <c r="MFR3225" s="132"/>
      <c r="MFS3225" s="132"/>
      <c r="MFT3225" s="132"/>
      <c r="MFU3225" s="132"/>
      <c r="MFV3225" s="132"/>
      <c r="MFW3225" s="132"/>
      <c r="MFX3225" s="132"/>
      <c r="MFY3225" s="132"/>
      <c r="MFZ3225" s="132"/>
      <c r="MGA3225" s="132"/>
      <c r="MGB3225" s="132"/>
      <c r="MGC3225" s="132"/>
      <c r="MGD3225" s="132"/>
      <c r="MGE3225" s="132"/>
      <c r="MGF3225" s="132"/>
      <c r="MGG3225" s="132"/>
      <c r="MGH3225" s="132"/>
      <c r="MGI3225" s="132"/>
      <c r="MGJ3225" s="132"/>
      <c r="MGK3225" s="132"/>
      <c r="MGL3225" s="132"/>
      <c r="MGM3225" s="132"/>
      <c r="MGN3225" s="132"/>
      <c r="MGO3225" s="132"/>
      <c r="MGP3225" s="132"/>
      <c r="MGQ3225" s="132"/>
      <c r="MGR3225" s="132"/>
      <c r="MGS3225" s="132"/>
      <c r="MGT3225" s="132"/>
      <c r="MGU3225" s="132"/>
      <c r="MGV3225" s="132"/>
      <c r="MGW3225" s="132"/>
      <c r="MGX3225" s="132"/>
      <c r="MGY3225" s="132"/>
      <c r="MGZ3225" s="132"/>
      <c r="MHA3225" s="132"/>
      <c r="MHB3225" s="132"/>
      <c r="MHC3225" s="132"/>
      <c r="MHD3225" s="132"/>
      <c r="MHE3225" s="132"/>
      <c r="MHF3225" s="132"/>
      <c r="MHG3225" s="132"/>
      <c r="MHH3225" s="132"/>
      <c r="MHI3225" s="132"/>
      <c r="MHJ3225" s="132"/>
      <c r="MHK3225" s="132"/>
      <c r="MHL3225" s="132"/>
      <c r="MHM3225" s="132"/>
      <c r="MHN3225" s="132"/>
      <c r="MHO3225" s="132"/>
      <c r="MHP3225" s="132"/>
      <c r="MHQ3225" s="132"/>
      <c r="MHR3225" s="132"/>
      <c r="MHS3225" s="132"/>
      <c r="MHT3225" s="132"/>
      <c r="MHU3225" s="132"/>
      <c r="MHV3225" s="132"/>
      <c r="MHW3225" s="132"/>
      <c r="MHX3225" s="132"/>
      <c r="MHY3225" s="132"/>
      <c r="MHZ3225" s="132"/>
      <c r="MIA3225" s="132"/>
      <c r="MIB3225" s="132"/>
      <c r="MIC3225" s="132"/>
      <c r="MID3225" s="132"/>
      <c r="MIE3225" s="132"/>
      <c r="MIF3225" s="132"/>
      <c r="MIG3225" s="132"/>
      <c r="MIH3225" s="132"/>
      <c r="MII3225" s="132"/>
      <c r="MIJ3225" s="132"/>
      <c r="MIK3225" s="132"/>
      <c r="MIL3225" s="132"/>
      <c r="MIM3225" s="132"/>
      <c r="MIN3225" s="132"/>
      <c r="MIO3225" s="132"/>
      <c r="MIP3225" s="132"/>
      <c r="MIQ3225" s="132"/>
      <c r="MIR3225" s="132"/>
      <c r="MIS3225" s="132"/>
      <c r="MIT3225" s="132"/>
      <c r="MIU3225" s="132"/>
      <c r="MIV3225" s="132"/>
      <c r="MIW3225" s="132"/>
      <c r="MIX3225" s="132"/>
      <c r="MIY3225" s="132"/>
      <c r="MIZ3225" s="132"/>
      <c r="MJA3225" s="132"/>
      <c r="MJB3225" s="132"/>
      <c r="MJC3225" s="132"/>
      <c r="MJD3225" s="132"/>
      <c r="MJE3225" s="132"/>
      <c r="MJF3225" s="132"/>
      <c r="MJG3225" s="132"/>
      <c r="MJH3225" s="132"/>
      <c r="MJI3225" s="132"/>
      <c r="MJJ3225" s="132"/>
      <c r="MJK3225" s="132"/>
      <c r="MJL3225" s="132"/>
      <c r="MJM3225" s="132"/>
      <c r="MJN3225" s="132"/>
      <c r="MJO3225" s="132"/>
      <c r="MJP3225" s="132"/>
      <c r="MJQ3225" s="132"/>
      <c r="MJR3225" s="132"/>
      <c r="MJS3225" s="132"/>
      <c r="MJT3225" s="132"/>
      <c r="MJU3225" s="132"/>
      <c r="MJV3225" s="132"/>
      <c r="MJW3225" s="132"/>
      <c r="MJX3225" s="132"/>
      <c r="MJY3225" s="132"/>
      <c r="MJZ3225" s="132"/>
      <c r="MKA3225" s="132"/>
      <c r="MKB3225" s="132"/>
      <c r="MKC3225" s="132"/>
      <c r="MKD3225" s="132"/>
      <c r="MKE3225" s="132"/>
      <c r="MKF3225" s="132"/>
      <c r="MKG3225" s="132"/>
      <c r="MKH3225" s="132"/>
      <c r="MKI3225" s="132"/>
      <c r="MKJ3225" s="132"/>
      <c r="MKK3225" s="132"/>
      <c r="MKL3225" s="132"/>
      <c r="MKM3225" s="132"/>
      <c r="MKN3225" s="132"/>
      <c r="MKO3225" s="132"/>
      <c r="MKP3225" s="132"/>
      <c r="MKQ3225" s="132"/>
      <c r="MKR3225" s="132"/>
      <c r="MKS3225" s="132"/>
      <c r="MKT3225" s="132"/>
      <c r="MKU3225" s="132"/>
      <c r="MKV3225" s="132"/>
      <c r="MKW3225" s="132"/>
      <c r="MKX3225" s="132"/>
      <c r="MKY3225" s="132"/>
      <c r="MKZ3225" s="132"/>
      <c r="MLA3225" s="132"/>
      <c r="MLB3225" s="132"/>
      <c r="MLC3225" s="132"/>
      <c r="MLD3225" s="132"/>
      <c r="MLE3225" s="132"/>
      <c r="MLF3225" s="132"/>
      <c r="MLG3225" s="132"/>
      <c r="MLH3225" s="132"/>
      <c r="MLI3225" s="132"/>
      <c r="MLJ3225" s="132"/>
      <c r="MLK3225" s="132"/>
      <c r="MLL3225" s="132"/>
      <c r="MLM3225" s="132"/>
      <c r="MLN3225" s="132"/>
      <c r="MLO3225" s="132"/>
      <c r="MLP3225" s="132"/>
      <c r="MLQ3225" s="132"/>
      <c r="MLR3225" s="132"/>
      <c r="MLS3225" s="132"/>
      <c r="MLT3225" s="132"/>
      <c r="MLU3225" s="132"/>
      <c r="MLV3225" s="132"/>
      <c r="MLW3225" s="132"/>
      <c r="MLX3225" s="132"/>
      <c r="MLY3225" s="132"/>
      <c r="MLZ3225" s="132"/>
      <c r="MMA3225" s="132"/>
      <c r="MMB3225" s="132"/>
      <c r="MMC3225" s="132"/>
      <c r="MMD3225" s="132"/>
      <c r="MME3225" s="132"/>
      <c r="MMF3225" s="132"/>
      <c r="MMG3225" s="132"/>
      <c r="MMH3225" s="132"/>
      <c r="MMI3225" s="132"/>
      <c r="MMJ3225" s="132"/>
      <c r="MMK3225" s="132"/>
      <c r="MML3225" s="132"/>
      <c r="MMM3225" s="132"/>
      <c r="MMN3225" s="132"/>
      <c r="MMO3225" s="132"/>
      <c r="MMP3225" s="132"/>
      <c r="MMQ3225" s="132"/>
      <c r="MMR3225" s="132"/>
      <c r="MMS3225" s="132"/>
      <c r="MMT3225" s="132"/>
      <c r="MMU3225" s="132"/>
      <c r="MMV3225" s="132"/>
      <c r="MMW3225" s="132"/>
      <c r="MMX3225" s="132"/>
      <c r="MMY3225" s="132"/>
      <c r="MMZ3225" s="132"/>
      <c r="MNA3225" s="132"/>
      <c r="MNB3225" s="132"/>
      <c r="MNC3225" s="132"/>
      <c r="MND3225" s="132"/>
      <c r="MNE3225" s="132"/>
      <c r="MNF3225" s="132"/>
      <c r="MNG3225" s="132"/>
      <c r="MNH3225" s="132"/>
      <c r="MNI3225" s="132"/>
      <c r="MNJ3225" s="132"/>
      <c r="MNK3225" s="132"/>
      <c r="MNL3225" s="132"/>
      <c r="MNM3225" s="132"/>
      <c r="MNN3225" s="132"/>
      <c r="MNO3225" s="132"/>
      <c r="MNP3225" s="132"/>
      <c r="MNQ3225" s="132"/>
      <c r="MNR3225" s="132"/>
      <c r="MNS3225" s="132"/>
      <c r="MNT3225" s="132"/>
      <c r="MNU3225" s="132"/>
      <c r="MNV3225" s="132"/>
      <c r="MNW3225" s="132"/>
      <c r="MNX3225" s="132"/>
      <c r="MNY3225" s="132"/>
      <c r="MNZ3225" s="132"/>
      <c r="MOA3225" s="132"/>
      <c r="MOB3225" s="132"/>
      <c r="MOC3225" s="132"/>
      <c r="MOD3225" s="132"/>
      <c r="MOE3225" s="132"/>
      <c r="MOF3225" s="132"/>
      <c r="MOG3225" s="132"/>
      <c r="MOH3225" s="132"/>
      <c r="MOI3225" s="132"/>
      <c r="MOJ3225" s="132"/>
      <c r="MOK3225" s="132"/>
      <c r="MOL3225" s="132"/>
      <c r="MOM3225" s="132"/>
      <c r="MON3225" s="132"/>
      <c r="MOO3225" s="132"/>
      <c r="MOP3225" s="132"/>
      <c r="MOQ3225" s="132"/>
      <c r="MOR3225" s="132"/>
      <c r="MOS3225" s="132"/>
      <c r="MOT3225" s="132"/>
      <c r="MOU3225" s="132"/>
      <c r="MOV3225" s="132"/>
      <c r="MOW3225" s="132"/>
      <c r="MOX3225" s="132"/>
      <c r="MOY3225" s="132"/>
      <c r="MOZ3225" s="132"/>
      <c r="MPA3225" s="132"/>
      <c r="MPB3225" s="132"/>
      <c r="MPC3225" s="132"/>
      <c r="MPD3225" s="132"/>
      <c r="MPE3225" s="132"/>
      <c r="MPF3225" s="132"/>
      <c r="MPG3225" s="132"/>
      <c r="MPH3225" s="132"/>
      <c r="MPI3225" s="132"/>
      <c r="MPJ3225" s="132"/>
      <c r="MPK3225" s="132"/>
      <c r="MPL3225" s="132"/>
      <c r="MPM3225" s="132"/>
      <c r="MPN3225" s="132"/>
      <c r="MPO3225" s="132"/>
      <c r="MPP3225" s="132"/>
      <c r="MPQ3225" s="132"/>
      <c r="MPR3225" s="132"/>
      <c r="MPS3225" s="132"/>
      <c r="MPT3225" s="132"/>
      <c r="MPU3225" s="132"/>
      <c r="MPV3225" s="132"/>
      <c r="MPW3225" s="132"/>
      <c r="MPX3225" s="132"/>
      <c r="MPY3225" s="132"/>
      <c r="MPZ3225" s="132"/>
      <c r="MQA3225" s="132"/>
      <c r="MQB3225" s="132"/>
      <c r="MQC3225" s="132"/>
      <c r="MQD3225" s="132"/>
      <c r="MQE3225" s="132"/>
      <c r="MQF3225" s="132"/>
      <c r="MQG3225" s="132"/>
      <c r="MQH3225" s="132"/>
      <c r="MQI3225" s="132"/>
      <c r="MQJ3225" s="132"/>
      <c r="MQK3225" s="132"/>
      <c r="MQL3225" s="132"/>
      <c r="MQM3225" s="132"/>
      <c r="MQN3225" s="132"/>
      <c r="MQO3225" s="132"/>
      <c r="MQP3225" s="132"/>
      <c r="MQQ3225" s="132"/>
      <c r="MQR3225" s="132"/>
      <c r="MQS3225" s="132"/>
      <c r="MQT3225" s="132"/>
      <c r="MQU3225" s="132"/>
      <c r="MQV3225" s="132"/>
      <c r="MQW3225" s="132"/>
      <c r="MQX3225" s="132"/>
      <c r="MQY3225" s="132"/>
      <c r="MQZ3225" s="132"/>
      <c r="MRA3225" s="132"/>
      <c r="MRB3225" s="132"/>
      <c r="MRC3225" s="132"/>
      <c r="MRD3225" s="132"/>
      <c r="MRE3225" s="132"/>
      <c r="MRF3225" s="132"/>
      <c r="MRG3225" s="132"/>
      <c r="MRH3225" s="132"/>
      <c r="MRI3225" s="132"/>
      <c r="MRJ3225" s="132"/>
      <c r="MRK3225" s="132"/>
      <c r="MRL3225" s="132"/>
      <c r="MRM3225" s="132"/>
      <c r="MRN3225" s="132"/>
      <c r="MRO3225" s="132"/>
      <c r="MRP3225" s="132"/>
      <c r="MRQ3225" s="132"/>
      <c r="MRR3225" s="132"/>
      <c r="MRS3225" s="132"/>
      <c r="MRT3225" s="132"/>
      <c r="MRU3225" s="132"/>
      <c r="MRV3225" s="132"/>
      <c r="MRW3225" s="132"/>
      <c r="MRX3225" s="132"/>
      <c r="MRY3225" s="132"/>
      <c r="MRZ3225" s="132"/>
      <c r="MSA3225" s="132"/>
      <c r="MSB3225" s="132"/>
      <c r="MSC3225" s="132"/>
      <c r="MSD3225" s="132"/>
      <c r="MSE3225" s="132"/>
      <c r="MSF3225" s="132"/>
      <c r="MSG3225" s="132"/>
      <c r="MSH3225" s="132"/>
      <c r="MSI3225" s="132"/>
      <c r="MSJ3225" s="132"/>
      <c r="MSK3225" s="132"/>
      <c r="MSL3225" s="132"/>
      <c r="MSM3225" s="132"/>
      <c r="MSN3225" s="132"/>
      <c r="MSO3225" s="132"/>
      <c r="MSP3225" s="132"/>
      <c r="MSQ3225" s="132"/>
      <c r="MSR3225" s="132"/>
      <c r="MSS3225" s="132"/>
      <c r="MST3225" s="132"/>
      <c r="MSU3225" s="132"/>
      <c r="MSV3225" s="132"/>
      <c r="MSW3225" s="132"/>
      <c r="MSX3225" s="132"/>
      <c r="MSY3225" s="132"/>
      <c r="MSZ3225" s="132"/>
      <c r="MTA3225" s="132"/>
      <c r="MTB3225" s="132"/>
      <c r="MTC3225" s="132"/>
      <c r="MTD3225" s="132"/>
      <c r="MTE3225" s="132"/>
      <c r="MTF3225" s="132"/>
      <c r="MTG3225" s="132"/>
      <c r="MTH3225" s="132"/>
      <c r="MTI3225" s="132"/>
      <c r="MTJ3225" s="132"/>
      <c r="MTK3225" s="132"/>
      <c r="MTL3225" s="132"/>
      <c r="MTM3225" s="132"/>
      <c r="MTN3225" s="132"/>
      <c r="MTO3225" s="132"/>
      <c r="MTP3225" s="132"/>
      <c r="MTQ3225" s="132"/>
      <c r="MTR3225" s="132"/>
      <c r="MTS3225" s="132"/>
      <c r="MTT3225" s="132"/>
      <c r="MTU3225" s="132"/>
      <c r="MTV3225" s="132"/>
      <c r="MTW3225" s="132"/>
      <c r="MTX3225" s="132"/>
      <c r="MTY3225" s="132"/>
      <c r="MTZ3225" s="132"/>
      <c r="MUA3225" s="132"/>
      <c r="MUB3225" s="132"/>
      <c r="MUC3225" s="132"/>
      <c r="MUD3225" s="132"/>
      <c r="MUE3225" s="132"/>
      <c r="MUF3225" s="132"/>
      <c r="MUG3225" s="132"/>
      <c r="MUH3225" s="132"/>
      <c r="MUI3225" s="132"/>
      <c r="MUJ3225" s="132"/>
      <c r="MUK3225" s="132"/>
      <c r="MUL3225" s="132"/>
      <c r="MUM3225" s="132"/>
      <c r="MUN3225" s="132"/>
      <c r="MUO3225" s="132"/>
      <c r="MUP3225" s="132"/>
      <c r="MUQ3225" s="132"/>
      <c r="MUR3225" s="132"/>
      <c r="MUS3225" s="132"/>
      <c r="MUT3225" s="132"/>
      <c r="MUU3225" s="132"/>
      <c r="MUV3225" s="132"/>
      <c r="MUW3225" s="132"/>
      <c r="MUX3225" s="132"/>
      <c r="MUY3225" s="132"/>
      <c r="MUZ3225" s="132"/>
      <c r="MVA3225" s="132"/>
      <c r="MVB3225" s="132"/>
      <c r="MVC3225" s="132"/>
      <c r="MVD3225" s="132"/>
      <c r="MVE3225" s="132"/>
      <c r="MVF3225" s="132"/>
      <c r="MVG3225" s="132"/>
      <c r="MVH3225" s="132"/>
      <c r="MVI3225" s="132"/>
      <c r="MVJ3225" s="132"/>
      <c r="MVK3225" s="132"/>
      <c r="MVL3225" s="132"/>
      <c r="MVM3225" s="132"/>
      <c r="MVN3225" s="132"/>
      <c r="MVO3225" s="132"/>
      <c r="MVP3225" s="132"/>
      <c r="MVQ3225" s="132"/>
      <c r="MVR3225" s="132"/>
      <c r="MVS3225" s="132"/>
      <c r="MVT3225" s="132"/>
      <c r="MVU3225" s="132"/>
      <c r="MVV3225" s="132"/>
      <c r="MVW3225" s="132"/>
      <c r="MVX3225" s="132"/>
      <c r="MVY3225" s="132"/>
      <c r="MVZ3225" s="132"/>
      <c r="MWA3225" s="132"/>
      <c r="MWB3225" s="132"/>
      <c r="MWC3225" s="132"/>
      <c r="MWD3225" s="132"/>
      <c r="MWE3225" s="132"/>
      <c r="MWF3225" s="132"/>
      <c r="MWG3225" s="132"/>
      <c r="MWH3225" s="132"/>
      <c r="MWI3225" s="132"/>
      <c r="MWJ3225" s="132"/>
      <c r="MWK3225" s="132"/>
      <c r="MWL3225" s="132"/>
      <c r="MWM3225" s="132"/>
      <c r="MWN3225" s="132"/>
      <c r="MWO3225" s="132"/>
      <c r="MWP3225" s="132"/>
      <c r="MWQ3225" s="132"/>
      <c r="MWR3225" s="132"/>
      <c r="MWS3225" s="132"/>
      <c r="MWT3225" s="132"/>
      <c r="MWU3225" s="132"/>
      <c r="MWV3225" s="132"/>
      <c r="MWW3225" s="132"/>
      <c r="MWX3225" s="132"/>
      <c r="MWY3225" s="132"/>
      <c r="MWZ3225" s="132"/>
      <c r="MXA3225" s="132"/>
      <c r="MXB3225" s="132"/>
      <c r="MXC3225" s="132"/>
      <c r="MXD3225" s="132"/>
      <c r="MXE3225" s="132"/>
      <c r="MXF3225" s="132"/>
      <c r="MXG3225" s="132"/>
      <c r="MXH3225" s="132"/>
      <c r="MXI3225" s="132"/>
      <c r="MXJ3225" s="132"/>
      <c r="MXK3225" s="132"/>
      <c r="MXL3225" s="132"/>
      <c r="MXM3225" s="132"/>
      <c r="MXN3225" s="132"/>
      <c r="MXO3225" s="132"/>
      <c r="MXP3225" s="132"/>
      <c r="MXQ3225" s="132"/>
      <c r="MXR3225" s="132"/>
      <c r="MXS3225" s="132"/>
      <c r="MXT3225" s="132"/>
      <c r="MXU3225" s="132"/>
      <c r="MXV3225" s="132"/>
      <c r="MXW3225" s="132"/>
      <c r="MXX3225" s="132"/>
      <c r="MXY3225" s="132"/>
      <c r="MXZ3225" s="132"/>
      <c r="MYA3225" s="132"/>
      <c r="MYB3225" s="132"/>
      <c r="MYC3225" s="132"/>
      <c r="MYD3225" s="132"/>
      <c r="MYE3225" s="132"/>
      <c r="MYF3225" s="132"/>
      <c r="MYG3225" s="132"/>
      <c r="MYH3225" s="132"/>
      <c r="MYI3225" s="132"/>
      <c r="MYJ3225" s="132"/>
      <c r="MYK3225" s="132"/>
      <c r="MYL3225" s="132"/>
      <c r="MYM3225" s="132"/>
      <c r="MYN3225" s="132"/>
      <c r="MYO3225" s="132"/>
      <c r="MYP3225" s="132"/>
      <c r="MYQ3225" s="132"/>
      <c r="MYR3225" s="132"/>
      <c r="MYS3225" s="132"/>
      <c r="MYT3225" s="132"/>
      <c r="MYU3225" s="132"/>
      <c r="MYV3225" s="132"/>
      <c r="MYW3225" s="132"/>
      <c r="MYX3225" s="132"/>
      <c r="MYY3225" s="132"/>
      <c r="MYZ3225" s="132"/>
      <c r="MZA3225" s="132"/>
      <c r="MZB3225" s="132"/>
      <c r="MZC3225" s="132"/>
      <c r="MZD3225" s="132"/>
      <c r="MZE3225" s="132"/>
      <c r="MZF3225" s="132"/>
      <c r="MZG3225" s="132"/>
      <c r="MZH3225" s="132"/>
      <c r="MZI3225" s="132"/>
      <c r="MZJ3225" s="132"/>
      <c r="MZK3225" s="132"/>
      <c r="MZL3225" s="132"/>
      <c r="MZM3225" s="132"/>
      <c r="MZN3225" s="132"/>
      <c r="MZO3225" s="132"/>
      <c r="MZP3225" s="132"/>
      <c r="MZQ3225" s="132"/>
      <c r="MZR3225" s="132"/>
      <c r="MZS3225" s="132"/>
      <c r="MZT3225" s="132"/>
      <c r="MZU3225" s="132"/>
      <c r="MZV3225" s="132"/>
      <c r="MZW3225" s="132"/>
      <c r="MZX3225" s="132"/>
      <c r="MZY3225" s="132"/>
      <c r="MZZ3225" s="132"/>
      <c r="NAA3225" s="132"/>
      <c r="NAB3225" s="132"/>
      <c r="NAC3225" s="132"/>
      <c r="NAD3225" s="132"/>
      <c r="NAE3225" s="132"/>
      <c r="NAF3225" s="132"/>
      <c r="NAG3225" s="132"/>
      <c r="NAH3225" s="132"/>
      <c r="NAI3225" s="132"/>
      <c r="NAJ3225" s="132"/>
      <c r="NAK3225" s="132"/>
      <c r="NAL3225" s="132"/>
      <c r="NAM3225" s="132"/>
      <c r="NAN3225" s="132"/>
      <c r="NAO3225" s="132"/>
      <c r="NAP3225" s="132"/>
      <c r="NAQ3225" s="132"/>
      <c r="NAR3225" s="132"/>
      <c r="NAS3225" s="132"/>
      <c r="NAT3225" s="132"/>
      <c r="NAU3225" s="132"/>
      <c r="NAV3225" s="132"/>
      <c r="NAW3225" s="132"/>
      <c r="NAX3225" s="132"/>
      <c r="NAY3225" s="132"/>
      <c r="NAZ3225" s="132"/>
      <c r="NBA3225" s="132"/>
      <c r="NBB3225" s="132"/>
      <c r="NBC3225" s="132"/>
      <c r="NBD3225" s="132"/>
      <c r="NBE3225" s="132"/>
      <c r="NBF3225" s="132"/>
      <c r="NBG3225" s="132"/>
      <c r="NBH3225" s="132"/>
      <c r="NBI3225" s="132"/>
      <c r="NBJ3225" s="132"/>
      <c r="NBK3225" s="132"/>
      <c r="NBL3225" s="132"/>
      <c r="NBM3225" s="132"/>
      <c r="NBN3225" s="132"/>
      <c r="NBO3225" s="132"/>
      <c r="NBP3225" s="132"/>
      <c r="NBQ3225" s="132"/>
      <c r="NBR3225" s="132"/>
      <c r="NBS3225" s="132"/>
      <c r="NBT3225" s="132"/>
      <c r="NBU3225" s="132"/>
      <c r="NBV3225" s="132"/>
      <c r="NBW3225" s="132"/>
      <c r="NBX3225" s="132"/>
      <c r="NBY3225" s="132"/>
      <c r="NBZ3225" s="132"/>
      <c r="NCA3225" s="132"/>
      <c r="NCB3225" s="132"/>
      <c r="NCC3225" s="132"/>
      <c r="NCD3225" s="132"/>
      <c r="NCE3225" s="132"/>
      <c r="NCF3225" s="132"/>
      <c r="NCG3225" s="132"/>
      <c r="NCH3225" s="132"/>
      <c r="NCI3225" s="132"/>
      <c r="NCJ3225" s="132"/>
      <c r="NCK3225" s="132"/>
      <c r="NCL3225" s="132"/>
      <c r="NCM3225" s="132"/>
      <c r="NCN3225" s="132"/>
      <c r="NCO3225" s="132"/>
      <c r="NCP3225" s="132"/>
      <c r="NCQ3225" s="132"/>
      <c r="NCR3225" s="132"/>
      <c r="NCS3225" s="132"/>
      <c r="NCT3225" s="132"/>
      <c r="NCU3225" s="132"/>
      <c r="NCV3225" s="132"/>
      <c r="NCW3225" s="132"/>
      <c r="NCX3225" s="132"/>
      <c r="NCY3225" s="132"/>
      <c r="NCZ3225" s="132"/>
      <c r="NDA3225" s="132"/>
      <c r="NDB3225" s="132"/>
      <c r="NDC3225" s="132"/>
      <c r="NDD3225" s="132"/>
      <c r="NDE3225" s="132"/>
      <c r="NDF3225" s="132"/>
      <c r="NDG3225" s="132"/>
      <c r="NDH3225" s="132"/>
      <c r="NDI3225" s="132"/>
      <c r="NDJ3225" s="132"/>
      <c r="NDK3225" s="132"/>
      <c r="NDL3225" s="132"/>
      <c r="NDM3225" s="132"/>
      <c r="NDN3225" s="132"/>
      <c r="NDO3225" s="132"/>
      <c r="NDP3225" s="132"/>
      <c r="NDQ3225" s="132"/>
      <c r="NDR3225" s="132"/>
      <c r="NDS3225" s="132"/>
      <c r="NDT3225" s="132"/>
      <c r="NDU3225" s="132"/>
      <c r="NDV3225" s="132"/>
      <c r="NDW3225" s="132"/>
      <c r="NDX3225" s="132"/>
      <c r="NDY3225" s="132"/>
      <c r="NDZ3225" s="132"/>
      <c r="NEA3225" s="132"/>
      <c r="NEB3225" s="132"/>
      <c r="NEC3225" s="132"/>
      <c r="NED3225" s="132"/>
      <c r="NEE3225" s="132"/>
      <c r="NEF3225" s="132"/>
      <c r="NEG3225" s="132"/>
      <c r="NEH3225" s="132"/>
      <c r="NEI3225" s="132"/>
      <c r="NEJ3225" s="132"/>
      <c r="NEK3225" s="132"/>
      <c r="NEL3225" s="132"/>
      <c r="NEM3225" s="132"/>
      <c r="NEN3225" s="132"/>
      <c r="NEO3225" s="132"/>
      <c r="NEP3225" s="132"/>
      <c r="NEQ3225" s="132"/>
      <c r="NER3225" s="132"/>
      <c r="NES3225" s="132"/>
      <c r="NET3225" s="132"/>
      <c r="NEU3225" s="132"/>
      <c r="NEV3225" s="132"/>
      <c r="NEW3225" s="132"/>
      <c r="NEX3225" s="132"/>
      <c r="NEY3225" s="132"/>
      <c r="NEZ3225" s="132"/>
      <c r="NFA3225" s="132"/>
      <c r="NFB3225" s="132"/>
      <c r="NFC3225" s="132"/>
      <c r="NFD3225" s="132"/>
      <c r="NFE3225" s="132"/>
      <c r="NFF3225" s="132"/>
      <c r="NFG3225" s="132"/>
      <c r="NFH3225" s="132"/>
      <c r="NFI3225" s="132"/>
      <c r="NFJ3225" s="132"/>
      <c r="NFK3225" s="132"/>
      <c r="NFL3225" s="132"/>
      <c r="NFM3225" s="132"/>
      <c r="NFN3225" s="132"/>
      <c r="NFO3225" s="132"/>
      <c r="NFP3225" s="132"/>
      <c r="NFQ3225" s="132"/>
      <c r="NFR3225" s="132"/>
      <c r="NFS3225" s="132"/>
      <c r="NFT3225" s="132"/>
      <c r="NFU3225" s="132"/>
      <c r="NFV3225" s="132"/>
      <c r="NFW3225" s="132"/>
      <c r="NFX3225" s="132"/>
      <c r="NFY3225" s="132"/>
      <c r="NFZ3225" s="132"/>
      <c r="NGA3225" s="132"/>
      <c r="NGB3225" s="132"/>
      <c r="NGC3225" s="132"/>
      <c r="NGD3225" s="132"/>
      <c r="NGE3225" s="132"/>
      <c r="NGF3225" s="132"/>
      <c r="NGG3225" s="132"/>
      <c r="NGH3225" s="132"/>
      <c r="NGI3225" s="132"/>
      <c r="NGJ3225" s="132"/>
      <c r="NGK3225" s="132"/>
      <c r="NGL3225" s="132"/>
      <c r="NGM3225" s="132"/>
      <c r="NGN3225" s="132"/>
      <c r="NGO3225" s="132"/>
      <c r="NGP3225" s="132"/>
      <c r="NGQ3225" s="132"/>
      <c r="NGR3225" s="132"/>
      <c r="NGS3225" s="132"/>
      <c r="NGT3225" s="132"/>
      <c r="NGU3225" s="132"/>
      <c r="NGV3225" s="132"/>
      <c r="NGW3225" s="132"/>
      <c r="NGX3225" s="132"/>
      <c r="NGY3225" s="132"/>
      <c r="NGZ3225" s="132"/>
      <c r="NHA3225" s="132"/>
      <c r="NHB3225" s="132"/>
      <c r="NHC3225" s="132"/>
      <c r="NHD3225" s="132"/>
      <c r="NHE3225" s="132"/>
      <c r="NHF3225" s="132"/>
      <c r="NHG3225" s="132"/>
      <c r="NHH3225" s="132"/>
      <c r="NHI3225" s="132"/>
      <c r="NHJ3225" s="132"/>
      <c r="NHK3225" s="132"/>
      <c r="NHL3225" s="132"/>
      <c r="NHM3225" s="132"/>
      <c r="NHN3225" s="132"/>
      <c r="NHO3225" s="132"/>
      <c r="NHP3225" s="132"/>
      <c r="NHQ3225" s="132"/>
      <c r="NHR3225" s="132"/>
      <c r="NHS3225" s="132"/>
      <c r="NHT3225" s="132"/>
      <c r="NHU3225" s="132"/>
      <c r="NHV3225" s="132"/>
      <c r="NHW3225" s="132"/>
      <c r="NHX3225" s="132"/>
      <c r="NHY3225" s="132"/>
      <c r="NHZ3225" s="132"/>
      <c r="NIA3225" s="132"/>
      <c r="NIB3225" s="132"/>
      <c r="NIC3225" s="132"/>
      <c r="NID3225" s="132"/>
      <c r="NIE3225" s="132"/>
      <c r="NIF3225" s="132"/>
      <c r="NIG3225" s="132"/>
      <c r="NIH3225" s="132"/>
      <c r="NII3225" s="132"/>
      <c r="NIJ3225" s="132"/>
      <c r="NIK3225" s="132"/>
      <c r="NIL3225" s="132"/>
      <c r="NIM3225" s="132"/>
      <c r="NIN3225" s="132"/>
      <c r="NIO3225" s="132"/>
      <c r="NIP3225" s="132"/>
      <c r="NIQ3225" s="132"/>
      <c r="NIR3225" s="132"/>
      <c r="NIS3225" s="132"/>
      <c r="NIT3225" s="132"/>
      <c r="NIU3225" s="132"/>
      <c r="NIV3225" s="132"/>
      <c r="NIW3225" s="132"/>
      <c r="NIX3225" s="132"/>
      <c r="NIY3225" s="132"/>
      <c r="NIZ3225" s="132"/>
      <c r="NJA3225" s="132"/>
      <c r="NJB3225" s="132"/>
      <c r="NJC3225" s="132"/>
      <c r="NJD3225" s="132"/>
      <c r="NJE3225" s="132"/>
      <c r="NJF3225" s="132"/>
      <c r="NJG3225" s="132"/>
      <c r="NJH3225" s="132"/>
      <c r="NJI3225" s="132"/>
      <c r="NJJ3225" s="132"/>
      <c r="NJK3225" s="132"/>
      <c r="NJL3225" s="132"/>
      <c r="NJM3225" s="132"/>
      <c r="NJN3225" s="132"/>
      <c r="NJO3225" s="132"/>
      <c r="NJP3225" s="132"/>
      <c r="NJQ3225" s="132"/>
      <c r="NJR3225" s="132"/>
      <c r="NJS3225" s="132"/>
      <c r="NJT3225" s="132"/>
      <c r="NJU3225" s="132"/>
      <c r="NJV3225" s="132"/>
      <c r="NJW3225" s="132"/>
      <c r="NJX3225" s="132"/>
      <c r="NJY3225" s="132"/>
      <c r="NJZ3225" s="132"/>
      <c r="NKA3225" s="132"/>
      <c r="NKB3225" s="132"/>
      <c r="NKC3225" s="132"/>
      <c r="NKD3225" s="132"/>
      <c r="NKE3225" s="132"/>
      <c r="NKF3225" s="132"/>
      <c r="NKG3225" s="132"/>
      <c r="NKH3225" s="132"/>
      <c r="NKI3225" s="132"/>
      <c r="NKJ3225" s="132"/>
      <c r="NKK3225" s="132"/>
      <c r="NKL3225" s="132"/>
      <c r="NKM3225" s="132"/>
      <c r="NKN3225" s="132"/>
      <c r="NKO3225" s="132"/>
      <c r="NKP3225" s="132"/>
      <c r="NKQ3225" s="132"/>
      <c r="NKR3225" s="132"/>
      <c r="NKS3225" s="132"/>
      <c r="NKT3225" s="132"/>
      <c r="NKU3225" s="132"/>
      <c r="NKV3225" s="132"/>
      <c r="NKW3225" s="132"/>
      <c r="NKX3225" s="132"/>
      <c r="NKY3225" s="132"/>
      <c r="NKZ3225" s="132"/>
      <c r="NLA3225" s="132"/>
      <c r="NLB3225" s="132"/>
      <c r="NLC3225" s="132"/>
      <c r="NLD3225" s="132"/>
      <c r="NLE3225" s="132"/>
      <c r="NLF3225" s="132"/>
      <c r="NLG3225" s="132"/>
      <c r="NLH3225" s="132"/>
      <c r="NLI3225" s="132"/>
      <c r="NLJ3225" s="132"/>
      <c r="NLK3225" s="132"/>
      <c r="NLL3225" s="132"/>
      <c r="NLM3225" s="132"/>
      <c r="NLN3225" s="132"/>
      <c r="NLO3225" s="132"/>
      <c r="NLP3225" s="132"/>
      <c r="NLQ3225" s="132"/>
      <c r="NLR3225" s="132"/>
      <c r="NLS3225" s="132"/>
      <c r="NLT3225" s="132"/>
      <c r="NLU3225" s="132"/>
      <c r="NLV3225" s="132"/>
      <c r="NLW3225" s="132"/>
      <c r="NLX3225" s="132"/>
      <c r="NLY3225" s="132"/>
      <c r="NLZ3225" s="132"/>
      <c r="NMA3225" s="132"/>
      <c r="NMB3225" s="132"/>
      <c r="NMC3225" s="132"/>
      <c r="NMD3225" s="132"/>
      <c r="NME3225" s="132"/>
      <c r="NMF3225" s="132"/>
      <c r="NMG3225" s="132"/>
      <c r="NMH3225" s="132"/>
      <c r="NMI3225" s="132"/>
      <c r="NMJ3225" s="132"/>
      <c r="NMK3225" s="132"/>
      <c r="NML3225" s="132"/>
      <c r="NMM3225" s="132"/>
      <c r="NMN3225" s="132"/>
      <c r="NMO3225" s="132"/>
      <c r="NMP3225" s="132"/>
      <c r="NMQ3225" s="132"/>
      <c r="NMR3225" s="132"/>
      <c r="NMS3225" s="132"/>
      <c r="NMT3225" s="132"/>
      <c r="NMU3225" s="132"/>
      <c r="NMV3225" s="132"/>
      <c r="NMW3225" s="132"/>
      <c r="NMX3225" s="132"/>
      <c r="NMY3225" s="132"/>
      <c r="NMZ3225" s="132"/>
      <c r="NNA3225" s="132"/>
      <c r="NNB3225" s="132"/>
      <c r="NNC3225" s="132"/>
      <c r="NND3225" s="132"/>
      <c r="NNE3225" s="132"/>
      <c r="NNF3225" s="132"/>
      <c r="NNG3225" s="132"/>
      <c r="NNH3225" s="132"/>
      <c r="NNI3225" s="132"/>
      <c r="NNJ3225" s="132"/>
      <c r="NNK3225" s="132"/>
      <c r="NNL3225" s="132"/>
      <c r="NNM3225" s="132"/>
      <c r="NNN3225" s="132"/>
      <c r="NNO3225" s="132"/>
      <c r="NNP3225" s="132"/>
      <c r="NNQ3225" s="132"/>
      <c r="NNR3225" s="132"/>
      <c r="NNS3225" s="132"/>
      <c r="NNT3225" s="132"/>
      <c r="NNU3225" s="132"/>
      <c r="NNV3225" s="132"/>
      <c r="NNW3225" s="132"/>
      <c r="NNX3225" s="132"/>
      <c r="NNY3225" s="132"/>
      <c r="NNZ3225" s="132"/>
      <c r="NOA3225" s="132"/>
      <c r="NOB3225" s="132"/>
      <c r="NOC3225" s="132"/>
      <c r="NOD3225" s="132"/>
      <c r="NOE3225" s="132"/>
      <c r="NOF3225" s="132"/>
      <c r="NOG3225" s="132"/>
      <c r="NOH3225" s="132"/>
      <c r="NOI3225" s="132"/>
      <c r="NOJ3225" s="132"/>
      <c r="NOK3225" s="132"/>
      <c r="NOL3225" s="132"/>
      <c r="NOM3225" s="132"/>
      <c r="NON3225" s="132"/>
      <c r="NOO3225" s="132"/>
      <c r="NOP3225" s="132"/>
      <c r="NOQ3225" s="132"/>
      <c r="NOR3225" s="132"/>
      <c r="NOS3225" s="132"/>
      <c r="NOT3225" s="132"/>
      <c r="NOU3225" s="132"/>
      <c r="NOV3225" s="132"/>
      <c r="NOW3225" s="132"/>
      <c r="NOX3225" s="132"/>
      <c r="NOY3225" s="132"/>
      <c r="NOZ3225" s="132"/>
      <c r="NPA3225" s="132"/>
      <c r="NPB3225" s="132"/>
      <c r="NPC3225" s="132"/>
      <c r="NPD3225" s="132"/>
      <c r="NPE3225" s="132"/>
      <c r="NPF3225" s="132"/>
      <c r="NPG3225" s="132"/>
      <c r="NPH3225" s="132"/>
      <c r="NPI3225" s="132"/>
      <c r="NPJ3225" s="132"/>
      <c r="NPK3225" s="132"/>
      <c r="NPL3225" s="132"/>
      <c r="NPM3225" s="132"/>
      <c r="NPN3225" s="132"/>
      <c r="NPO3225" s="132"/>
      <c r="NPP3225" s="132"/>
      <c r="NPQ3225" s="132"/>
      <c r="NPR3225" s="132"/>
      <c r="NPS3225" s="132"/>
      <c r="NPT3225" s="132"/>
      <c r="NPU3225" s="132"/>
      <c r="NPV3225" s="132"/>
      <c r="NPW3225" s="132"/>
      <c r="NPX3225" s="132"/>
      <c r="NPY3225" s="132"/>
      <c r="NPZ3225" s="132"/>
      <c r="NQA3225" s="132"/>
      <c r="NQB3225" s="132"/>
      <c r="NQC3225" s="132"/>
      <c r="NQD3225" s="132"/>
      <c r="NQE3225" s="132"/>
      <c r="NQF3225" s="132"/>
      <c r="NQG3225" s="132"/>
      <c r="NQH3225" s="132"/>
      <c r="NQI3225" s="132"/>
      <c r="NQJ3225" s="132"/>
      <c r="NQK3225" s="132"/>
      <c r="NQL3225" s="132"/>
      <c r="NQM3225" s="132"/>
      <c r="NQN3225" s="132"/>
      <c r="NQO3225" s="132"/>
      <c r="NQP3225" s="132"/>
      <c r="NQQ3225" s="132"/>
      <c r="NQR3225" s="132"/>
      <c r="NQS3225" s="132"/>
      <c r="NQT3225" s="132"/>
      <c r="NQU3225" s="132"/>
      <c r="NQV3225" s="132"/>
      <c r="NQW3225" s="132"/>
      <c r="NQX3225" s="132"/>
      <c r="NQY3225" s="132"/>
      <c r="NQZ3225" s="132"/>
      <c r="NRA3225" s="132"/>
      <c r="NRB3225" s="132"/>
      <c r="NRC3225" s="132"/>
      <c r="NRD3225" s="132"/>
      <c r="NRE3225" s="132"/>
      <c r="NRF3225" s="132"/>
      <c r="NRG3225" s="132"/>
      <c r="NRH3225" s="132"/>
      <c r="NRI3225" s="132"/>
      <c r="NRJ3225" s="132"/>
      <c r="NRK3225" s="132"/>
      <c r="NRL3225" s="132"/>
      <c r="NRM3225" s="132"/>
      <c r="NRN3225" s="132"/>
      <c r="NRO3225" s="132"/>
      <c r="NRP3225" s="132"/>
      <c r="NRQ3225" s="132"/>
      <c r="NRR3225" s="132"/>
      <c r="NRS3225" s="132"/>
      <c r="NRT3225" s="132"/>
      <c r="NRU3225" s="132"/>
      <c r="NRV3225" s="132"/>
      <c r="NRW3225" s="132"/>
      <c r="NRX3225" s="132"/>
      <c r="NRY3225" s="132"/>
      <c r="NRZ3225" s="132"/>
      <c r="NSA3225" s="132"/>
      <c r="NSB3225" s="132"/>
      <c r="NSC3225" s="132"/>
      <c r="NSD3225" s="132"/>
      <c r="NSE3225" s="132"/>
      <c r="NSF3225" s="132"/>
      <c r="NSG3225" s="132"/>
      <c r="NSH3225" s="132"/>
      <c r="NSI3225" s="132"/>
      <c r="NSJ3225" s="132"/>
      <c r="NSK3225" s="132"/>
      <c r="NSL3225" s="132"/>
      <c r="NSM3225" s="132"/>
      <c r="NSN3225" s="132"/>
      <c r="NSO3225" s="132"/>
      <c r="NSP3225" s="132"/>
      <c r="NSQ3225" s="132"/>
      <c r="NSR3225" s="132"/>
      <c r="NSS3225" s="132"/>
      <c r="NST3225" s="132"/>
      <c r="NSU3225" s="132"/>
      <c r="NSV3225" s="132"/>
      <c r="NSW3225" s="132"/>
      <c r="NSX3225" s="132"/>
      <c r="NSY3225" s="132"/>
      <c r="NSZ3225" s="132"/>
      <c r="NTA3225" s="132"/>
      <c r="NTB3225" s="132"/>
      <c r="NTC3225" s="132"/>
      <c r="NTD3225" s="132"/>
      <c r="NTE3225" s="132"/>
      <c r="NTF3225" s="132"/>
      <c r="NTG3225" s="132"/>
      <c r="NTH3225" s="132"/>
      <c r="NTI3225" s="132"/>
      <c r="NTJ3225" s="132"/>
      <c r="NTK3225" s="132"/>
      <c r="NTL3225" s="132"/>
      <c r="NTM3225" s="132"/>
      <c r="NTN3225" s="132"/>
      <c r="NTO3225" s="132"/>
      <c r="NTP3225" s="132"/>
      <c r="NTQ3225" s="132"/>
      <c r="NTR3225" s="132"/>
      <c r="NTS3225" s="132"/>
      <c r="NTT3225" s="132"/>
      <c r="NTU3225" s="132"/>
      <c r="NTV3225" s="132"/>
      <c r="NTW3225" s="132"/>
      <c r="NTX3225" s="132"/>
      <c r="NTY3225" s="132"/>
      <c r="NTZ3225" s="132"/>
      <c r="NUA3225" s="132"/>
      <c r="NUB3225" s="132"/>
      <c r="NUC3225" s="132"/>
      <c r="NUD3225" s="132"/>
      <c r="NUE3225" s="132"/>
      <c r="NUF3225" s="132"/>
      <c r="NUG3225" s="132"/>
      <c r="NUH3225" s="132"/>
      <c r="NUI3225" s="132"/>
      <c r="NUJ3225" s="132"/>
      <c r="NUK3225" s="132"/>
      <c r="NUL3225" s="132"/>
      <c r="NUM3225" s="132"/>
      <c r="NUN3225" s="132"/>
      <c r="NUO3225" s="132"/>
      <c r="NUP3225" s="132"/>
      <c r="NUQ3225" s="132"/>
      <c r="NUR3225" s="132"/>
      <c r="NUS3225" s="132"/>
      <c r="NUT3225" s="132"/>
      <c r="NUU3225" s="132"/>
      <c r="NUV3225" s="132"/>
      <c r="NUW3225" s="132"/>
      <c r="NUX3225" s="132"/>
      <c r="NUY3225" s="132"/>
      <c r="NUZ3225" s="132"/>
      <c r="NVA3225" s="132"/>
      <c r="NVB3225" s="132"/>
      <c r="NVC3225" s="132"/>
      <c r="NVD3225" s="132"/>
      <c r="NVE3225" s="132"/>
      <c r="NVF3225" s="132"/>
      <c r="NVG3225" s="132"/>
      <c r="NVH3225" s="132"/>
      <c r="NVI3225" s="132"/>
      <c r="NVJ3225" s="132"/>
      <c r="NVK3225" s="132"/>
      <c r="NVL3225" s="132"/>
      <c r="NVM3225" s="132"/>
      <c r="NVN3225" s="132"/>
      <c r="NVO3225" s="132"/>
      <c r="NVP3225" s="132"/>
      <c r="NVQ3225" s="132"/>
      <c r="NVR3225" s="132"/>
      <c r="NVS3225" s="132"/>
      <c r="NVT3225" s="132"/>
      <c r="NVU3225" s="132"/>
      <c r="NVV3225" s="132"/>
      <c r="NVW3225" s="132"/>
      <c r="NVX3225" s="132"/>
      <c r="NVY3225" s="132"/>
      <c r="NVZ3225" s="132"/>
      <c r="NWA3225" s="132"/>
      <c r="NWB3225" s="132"/>
      <c r="NWC3225" s="132"/>
      <c r="NWD3225" s="132"/>
      <c r="NWE3225" s="132"/>
      <c r="NWF3225" s="132"/>
      <c r="NWG3225" s="132"/>
      <c r="NWH3225" s="132"/>
      <c r="NWI3225" s="132"/>
      <c r="NWJ3225" s="132"/>
      <c r="NWK3225" s="132"/>
      <c r="NWL3225" s="132"/>
      <c r="NWM3225" s="132"/>
      <c r="NWN3225" s="132"/>
      <c r="NWO3225" s="132"/>
      <c r="NWP3225" s="132"/>
      <c r="NWQ3225" s="132"/>
      <c r="NWR3225" s="132"/>
      <c r="NWS3225" s="132"/>
      <c r="NWT3225" s="132"/>
      <c r="NWU3225" s="132"/>
      <c r="NWV3225" s="132"/>
      <c r="NWW3225" s="132"/>
      <c r="NWX3225" s="132"/>
      <c r="NWY3225" s="132"/>
      <c r="NWZ3225" s="132"/>
      <c r="NXA3225" s="132"/>
      <c r="NXB3225" s="132"/>
      <c r="NXC3225" s="132"/>
      <c r="NXD3225" s="132"/>
      <c r="NXE3225" s="132"/>
      <c r="NXF3225" s="132"/>
      <c r="NXG3225" s="132"/>
      <c r="NXH3225" s="132"/>
      <c r="NXI3225" s="132"/>
      <c r="NXJ3225" s="132"/>
      <c r="NXK3225" s="132"/>
      <c r="NXL3225" s="132"/>
      <c r="NXM3225" s="132"/>
      <c r="NXN3225" s="132"/>
      <c r="NXO3225" s="132"/>
      <c r="NXP3225" s="132"/>
      <c r="NXQ3225" s="132"/>
      <c r="NXR3225" s="132"/>
      <c r="NXS3225" s="132"/>
      <c r="NXT3225" s="132"/>
      <c r="NXU3225" s="132"/>
      <c r="NXV3225" s="132"/>
      <c r="NXW3225" s="132"/>
      <c r="NXX3225" s="132"/>
      <c r="NXY3225" s="132"/>
      <c r="NXZ3225" s="132"/>
      <c r="NYA3225" s="132"/>
      <c r="NYB3225" s="132"/>
      <c r="NYC3225" s="132"/>
      <c r="NYD3225" s="132"/>
      <c r="NYE3225" s="132"/>
      <c r="NYF3225" s="132"/>
      <c r="NYG3225" s="132"/>
      <c r="NYH3225" s="132"/>
      <c r="NYI3225" s="132"/>
      <c r="NYJ3225" s="132"/>
      <c r="NYK3225" s="132"/>
      <c r="NYL3225" s="132"/>
      <c r="NYM3225" s="132"/>
      <c r="NYN3225" s="132"/>
      <c r="NYO3225" s="132"/>
      <c r="NYP3225" s="132"/>
      <c r="NYQ3225" s="132"/>
      <c r="NYR3225" s="132"/>
      <c r="NYS3225" s="132"/>
      <c r="NYT3225" s="132"/>
      <c r="NYU3225" s="132"/>
      <c r="NYV3225" s="132"/>
      <c r="NYW3225" s="132"/>
      <c r="NYX3225" s="132"/>
      <c r="NYY3225" s="132"/>
      <c r="NYZ3225" s="132"/>
      <c r="NZA3225" s="132"/>
      <c r="NZB3225" s="132"/>
      <c r="NZC3225" s="132"/>
      <c r="NZD3225" s="132"/>
      <c r="NZE3225" s="132"/>
      <c r="NZF3225" s="132"/>
      <c r="NZG3225" s="132"/>
      <c r="NZH3225" s="132"/>
      <c r="NZI3225" s="132"/>
      <c r="NZJ3225" s="132"/>
      <c r="NZK3225" s="132"/>
      <c r="NZL3225" s="132"/>
      <c r="NZM3225" s="132"/>
      <c r="NZN3225" s="132"/>
      <c r="NZO3225" s="132"/>
      <c r="NZP3225" s="132"/>
      <c r="NZQ3225" s="132"/>
      <c r="NZR3225" s="132"/>
      <c r="NZS3225" s="132"/>
      <c r="NZT3225" s="132"/>
      <c r="NZU3225" s="132"/>
      <c r="NZV3225" s="132"/>
      <c r="NZW3225" s="132"/>
      <c r="NZX3225" s="132"/>
      <c r="NZY3225" s="132"/>
      <c r="NZZ3225" s="132"/>
      <c r="OAA3225" s="132"/>
      <c r="OAB3225" s="132"/>
      <c r="OAC3225" s="132"/>
      <c r="OAD3225" s="132"/>
      <c r="OAE3225" s="132"/>
      <c r="OAF3225" s="132"/>
      <c r="OAG3225" s="132"/>
      <c r="OAH3225" s="132"/>
      <c r="OAI3225" s="132"/>
      <c r="OAJ3225" s="132"/>
      <c r="OAK3225" s="132"/>
      <c r="OAL3225" s="132"/>
      <c r="OAM3225" s="132"/>
      <c r="OAN3225" s="132"/>
      <c r="OAO3225" s="132"/>
      <c r="OAP3225" s="132"/>
      <c r="OAQ3225" s="132"/>
      <c r="OAR3225" s="132"/>
      <c r="OAS3225" s="132"/>
      <c r="OAT3225" s="132"/>
      <c r="OAU3225" s="132"/>
      <c r="OAV3225" s="132"/>
      <c r="OAW3225" s="132"/>
      <c r="OAX3225" s="132"/>
      <c r="OAY3225" s="132"/>
      <c r="OAZ3225" s="132"/>
      <c r="OBA3225" s="132"/>
      <c r="OBB3225" s="132"/>
      <c r="OBC3225" s="132"/>
      <c r="OBD3225" s="132"/>
      <c r="OBE3225" s="132"/>
      <c r="OBF3225" s="132"/>
      <c r="OBG3225" s="132"/>
      <c r="OBH3225" s="132"/>
      <c r="OBI3225" s="132"/>
      <c r="OBJ3225" s="132"/>
      <c r="OBK3225" s="132"/>
      <c r="OBL3225" s="132"/>
      <c r="OBM3225" s="132"/>
      <c r="OBN3225" s="132"/>
      <c r="OBO3225" s="132"/>
      <c r="OBP3225" s="132"/>
      <c r="OBQ3225" s="132"/>
      <c r="OBR3225" s="132"/>
      <c r="OBS3225" s="132"/>
      <c r="OBT3225" s="132"/>
      <c r="OBU3225" s="132"/>
      <c r="OBV3225" s="132"/>
      <c r="OBW3225" s="132"/>
      <c r="OBX3225" s="132"/>
      <c r="OBY3225" s="132"/>
      <c r="OBZ3225" s="132"/>
      <c r="OCA3225" s="132"/>
      <c r="OCB3225" s="132"/>
      <c r="OCC3225" s="132"/>
      <c r="OCD3225" s="132"/>
      <c r="OCE3225" s="132"/>
      <c r="OCF3225" s="132"/>
      <c r="OCG3225" s="132"/>
      <c r="OCH3225" s="132"/>
      <c r="OCI3225" s="132"/>
      <c r="OCJ3225" s="132"/>
      <c r="OCK3225" s="132"/>
      <c r="OCL3225" s="132"/>
      <c r="OCM3225" s="132"/>
      <c r="OCN3225" s="132"/>
      <c r="OCO3225" s="132"/>
      <c r="OCP3225" s="132"/>
      <c r="OCQ3225" s="132"/>
      <c r="OCR3225" s="132"/>
      <c r="OCS3225" s="132"/>
      <c r="OCT3225" s="132"/>
      <c r="OCU3225" s="132"/>
      <c r="OCV3225" s="132"/>
      <c r="OCW3225" s="132"/>
      <c r="OCX3225" s="132"/>
      <c r="OCY3225" s="132"/>
      <c r="OCZ3225" s="132"/>
      <c r="ODA3225" s="132"/>
      <c r="ODB3225" s="132"/>
      <c r="ODC3225" s="132"/>
      <c r="ODD3225" s="132"/>
      <c r="ODE3225" s="132"/>
      <c r="ODF3225" s="132"/>
      <c r="ODG3225" s="132"/>
      <c r="ODH3225" s="132"/>
      <c r="ODI3225" s="132"/>
      <c r="ODJ3225" s="132"/>
      <c r="ODK3225" s="132"/>
      <c r="ODL3225" s="132"/>
      <c r="ODM3225" s="132"/>
      <c r="ODN3225" s="132"/>
      <c r="ODO3225" s="132"/>
      <c r="ODP3225" s="132"/>
      <c r="ODQ3225" s="132"/>
      <c r="ODR3225" s="132"/>
      <c r="ODS3225" s="132"/>
      <c r="ODT3225" s="132"/>
      <c r="ODU3225" s="132"/>
      <c r="ODV3225" s="132"/>
      <c r="ODW3225" s="132"/>
      <c r="ODX3225" s="132"/>
      <c r="ODY3225" s="132"/>
      <c r="ODZ3225" s="132"/>
      <c r="OEA3225" s="132"/>
      <c r="OEB3225" s="132"/>
      <c r="OEC3225" s="132"/>
      <c r="OED3225" s="132"/>
      <c r="OEE3225" s="132"/>
      <c r="OEF3225" s="132"/>
      <c r="OEG3225" s="132"/>
      <c r="OEH3225" s="132"/>
      <c r="OEI3225" s="132"/>
      <c r="OEJ3225" s="132"/>
      <c r="OEK3225" s="132"/>
      <c r="OEL3225" s="132"/>
      <c r="OEM3225" s="132"/>
      <c r="OEN3225" s="132"/>
      <c r="OEO3225" s="132"/>
      <c r="OEP3225" s="132"/>
      <c r="OEQ3225" s="132"/>
      <c r="OER3225" s="132"/>
      <c r="OES3225" s="132"/>
      <c r="OET3225" s="132"/>
      <c r="OEU3225" s="132"/>
      <c r="OEV3225" s="132"/>
      <c r="OEW3225" s="132"/>
      <c r="OEX3225" s="132"/>
      <c r="OEY3225" s="132"/>
      <c r="OEZ3225" s="132"/>
      <c r="OFA3225" s="132"/>
      <c r="OFB3225" s="132"/>
      <c r="OFC3225" s="132"/>
      <c r="OFD3225" s="132"/>
      <c r="OFE3225" s="132"/>
      <c r="OFF3225" s="132"/>
      <c r="OFG3225" s="132"/>
      <c r="OFH3225" s="132"/>
      <c r="OFI3225" s="132"/>
      <c r="OFJ3225" s="132"/>
      <c r="OFK3225" s="132"/>
      <c r="OFL3225" s="132"/>
      <c r="OFM3225" s="132"/>
      <c r="OFN3225" s="132"/>
      <c r="OFO3225" s="132"/>
      <c r="OFP3225" s="132"/>
      <c r="OFQ3225" s="132"/>
      <c r="OFR3225" s="132"/>
      <c r="OFS3225" s="132"/>
      <c r="OFT3225" s="132"/>
      <c r="OFU3225" s="132"/>
      <c r="OFV3225" s="132"/>
      <c r="OFW3225" s="132"/>
      <c r="OFX3225" s="132"/>
      <c r="OFY3225" s="132"/>
      <c r="OFZ3225" s="132"/>
      <c r="OGA3225" s="132"/>
      <c r="OGB3225" s="132"/>
      <c r="OGC3225" s="132"/>
      <c r="OGD3225" s="132"/>
      <c r="OGE3225" s="132"/>
      <c r="OGF3225" s="132"/>
      <c r="OGG3225" s="132"/>
      <c r="OGH3225" s="132"/>
      <c r="OGI3225" s="132"/>
      <c r="OGJ3225" s="132"/>
      <c r="OGK3225" s="132"/>
      <c r="OGL3225" s="132"/>
      <c r="OGM3225" s="132"/>
      <c r="OGN3225" s="132"/>
      <c r="OGO3225" s="132"/>
      <c r="OGP3225" s="132"/>
      <c r="OGQ3225" s="132"/>
      <c r="OGR3225" s="132"/>
      <c r="OGS3225" s="132"/>
      <c r="OGT3225" s="132"/>
      <c r="OGU3225" s="132"/>
      <c r="OGV3225" s="132"/>
      <c r="OGW3225" s="132"/>
      <c r="OGX3225" s="132"/>
      <c r="OGY3225" s="132"/>
      <c r="OGZ3225" s="132"/>
      <c r="OHA3225" s="132"/>
      <c r="OHB3225" s="132"/>
      <c r="OHC3225" s="132"/>
      <c r="OHD3225" s="132"/>
      <c r="OHE3225" s="132"/>
      <c r="OHF3225" s="132"/>
      <c r="OHG3225" s="132"/>
      <c r="OHH3225" s="132"/>
      <c r="OHI3225" s="132"/>
      <c r="OHJ3225" s="132"/>
      <c r="OHK3225" s="132"/>
      <c r="OHL3225" s="132"/>
      <c r="OHM3225" s="132"/>
      <c r="OHN3225" s="132"/>
      <c r="OHO3225" s="132"/>
      <c r="OHP3225" s="132"/>
      <c r="OHQ3225" s="132"/>
      <c r="OHR3225" s="132"/>
      <c r="OHS3225" s="132"/>
      <c r="OHT3225" s="132"/>
      <c r="OHU3225" s="132"/>
      <c r="OHV3225" s="132"/>
      <c r="OHW3225" s="132"/>
      <c r="OHX3225" s="132"/>
      <c r="OHY3225" s="132"/>
      <c r="OHZ3225" s="132"/>
      <c r="OIA3225" s="132"/>
      <c r="OIB3225" s="132"/>
      <c r="OIC3225" s="132"/>
      <c r="OID3225" s="132"/>
      <c r="OIE3225" s="132"/>
      <c r="OIF3225" s="132"/>
      <c r="OIG3225" s="132"/>
      <c r="OIH3225" s="132"/>
      <c r="OII3225" s="132"/>
      <c r="OIJ3225" s="132"/>
      <c r="OIK3225" s="132"/>
      <c r="OIL3225" s="132"/>
      <c r="OIM3225" s="132"/>
      <c r="OIN3225" s="132"/>
      <c r="OIO3225" s="132"/>
      <c r="OIP3225" s="132"/>
      <c r="OIQ3225" s="132"/>
      <c r="OIR3225" s="132"/>
      <c r="OIS3225" s="132"/>
      <c r="OIT3225" s="132"/>
      <c r="OIU3225" s="132"/>
      <c r="OIV3225" s="132"/>
      <c r="OIW3225" s="132"/>
      <c r="OIX3225" s="132"/>
      <c r="OIY3225" s="132"/>
      <c r="OIZ3225" s="132"/>
      <c r="OJA3225" s="132"/>
      <c r="OJB3225" s="132"/>
      <c r="OJC3225" s="132"/>
      <c r="OJD3225" s="132"/>
      <c r="OJE3225" s="132"/>
      <c r="OJF3225" s="132"/>
      <c r="OJG3225" s="132"/>
      <c r="OJH3225" s="132"/>
      <c r="OJI3225" s="132"/>
      <c r="OJJ3225" s="132"/>
      <c r="OJK3225" s="132"/>
      <c r="OJL3225" s="132"/>
      <c r="OJM3225" s="132"/>
      <c r="OJN3225" s="132"/>
      <c r="OJO3225" s="132"/>
      <c r="OJP3225" s="132"/>
      <c r="OJQ3225" s="132"/>
      <c r="OJR3225" s="132"/>
      <c r="OJS3225" s="132"/>
      <c r="OJT3225" s="132"/>
      <c r="OJU3225" s="132"/>
      <c r="OJV3225" s="132"/>
      <c r="OJW3225" s="132"/>
      <c r="OJX3225" s="132"/>
      <c r="OJY3225" s="132"/>
      <c r="OJZ3225" s="132"/>
      <c r="OKA3225" s="132"/>
      <c r="OKB3225" s="132"/>
      <c r="OKC3225" s="132"/>
      <c r="OKD3225" s="132"/>
      <c r="OKE3225" s="132"/>
      <c r="OKF3225" s="132"/>
      <c r="OKG3225" s="132"/>
      <c r="OKH3225" s="132"/>
      <c r="OKI3225" s="132"/>
      <c r="OKJ3225" s="132"/>
      <c r="OKK3225" s="132"/>
      <c r="OKL3225" s="132"/>
      <c r="OKM3225" s="132"/>
      <c r="OKN3225" s="132"/>
      <c r="OKO3225" s="132"/>
      <c r="OKP3225" s="132"/>
      <c r="OKQ3225" s="132"/>
      <c r="OKR3225" s="132"/>
      <c r="OKS3225" s="132"/>
      <c r="OKT3225" s="132"/>
      <c r="OKU3225" s="132"/>
      <c r="OKV3225" s="132"/>
      <c r="OKW3225" s="132"/>
      <c r="OKX3225" s="132"/>
      <c r="OKY3225" s="132"/>
      <c r="OKZ3225" s="132"/>
      <c r="OLA3225" s="132"/>
      <c r="OLB3225" s="132"/>
      <c r="OLC3225" s="132"/>
      <c r="OLD3225" s="132"/>
      <c r="OLE3225" s="132"/>
      <c r="OLF3225" s="132"/>
      <c r="OLG3225" s="132"/>
      <c r="OLH3225" s="132"/>
      <c r="OLI3225" s="132"/>
      <c r="OLJ3225" s="132"/>
      <c r="OLK3225" s="132"/>
      <c r="OLL3225" s="132"/>
      <c r="OLM3225" s="132"/>
      <c r="OLN3225" s="132"/>
      <c r="OLO3225" s="132"/>
      <c r="OLP3225" s="132"/>
      <c r="OLQ3225" s="132"/>
      <c r="OLR3225" s="132"/>
      <c r="OLS3225" s="132"/>
      <c r="OLT3225" s="132"/>
      <c r="OLU3225" s="132"/>
      <c r="OLV3225" s="132"/>
      <c r="OLW3225" s="132"/>
      <c r="OLX3225" s="132"/>
      <c r="OLY3225" s="132"/>
      <c r="OLZ3225" s="132"/>
      <c r="OMA3225" s="132"/>
      <c r="OMB3225" s="132"/>
      <c r="OMC3225" s="132"/>
      <c r="OMD3225" s="132"/>
      <c r="OME3225" s="132"/>
      <c r="OMF3225" s="132"/>
      <c r="OMG3225" s="132"/>
      <c r="OMH3225" s="132"/>
      <c r="OMI3225" s="132"/>
      <c r="OMJ3225" s="132"/>
      <c r="OMK3225" s="132"/>
      <c r="OML3225" s="132"/>
      <c r="OMM3225" s="132"/>
      <c r="OMN3225" s="132"/>
      <c r="OMO3225" s="132"/>
      <c r="OMP3225" s="132"/>
      <c r="OMQ3225" s="132"/>
      <c r="OMR3225" s="132"/>
      <c r="OMS3225" s="132"/>
      <c r="OMT3225" s="132"/>
      <c r="OMU3225" s="132"/>
      <c r="OMV3225" s="132"/>
      <c r="OMW3225" s="132"/>
      <c r="OMX3225" s="132"/>
      <c r="OMY3225" s="132"/>
      <c r="OMZ3225" s="132"/>
      <c r="ONA3225" s="132"/>
      <c r="ONB3225" s="132"/>
      <c r="ONC3225" s="132"/>
      <c r="OND3225" s="132"/>
      <c r="ONE3225" s="132"/>
      <c r="ONF3225" s="132"/>
      <c r="ONG3225" s="132"/>
      <c r="ONH3225" s="132"/>
      <c r="ONI3225" s="132"/>
      <c r="ONJ3225" s="132"/>
      <c r="ONK3225" s="132"/>
      <c r="ONL3225" s="132"/>
      <c r="ONM3225" s="132"/>
      <c r="ONN3225" s="132"/>
      <c r="ONO3225" s="132"/>
      <c r="ONP3225" s="132"/>
      <c r="ONQ3225" s="132"/>
      <c r="ONR3225" s="132"/>
      <c r="ONS3225" s="132"/>
      <c r="ONT3225" s="132"/>
      <c r="ONU3225" s="132"/>
      <c r="ONV3225" s="132"/>
      <c r="ONW3225" s="132"/>
      <c r="ONX3225" s="132"/>
      <c r="ONY3225" s="132"/>
      <c r="ONZ3225" s="132"/>
      <c r="OOA3225" s="132"/>
      <c r="OOB3225" s="132"/>
      <c r="OOC3225" s="132"/>
      <c r="OOD3225" s="132"/>
      <c r="OOE3225" s="132"/>
      <c r="OOF3225" s="132"/>
      <c r="OOG3225" s="132"/>
      <c r="OOH3225" s="132"/>
      <c r="OOI3225" s="132"/>
      <c r="OOJ3225" s="132"/>
      <c r="OOK3225" s="132"/>
      <c r="OOL3225" s="132"/>
      <c r="OOM3225" s="132"/>
      <c r="OON3225" s="132"/>
      <c r="OOO3225" s="132"/>
      <c r="OOP3225" s="132"/>
      <c r="OOQ3225" s="132"/>
      <c r="OOR3225" s="132"/>
      <c r="OOS3225" s="132"/>
      <c r="OOT3225" s="132"/>
      <c r="OOU3225" s="132"/>
      <c r="OOV3225" s="132"/>
      <c r="OOW3225" s="132"/>
      <c r="OOX3225" s="132"/>
      <c r="OOY3225" s="132"/>
      <c r="OOZ3225" s="132"/>
      <c r="OPA3225" s="132"/>
      <c r="OPB3225" s="132"/>
      <c r="OPC3225" s="132"/>
      <c r="OPD3225" s="132"/>
      <c r="OPE3225" s="132"/>
      <c r="OPF3225" s="132"/>
      <c r="OPG3225" s="132"/>
      <c r="OPH3225" s="132"/>
      <c r="OPI3225" s="132"/>
      <c r="OPJ3225" s="132"/>
      <c r="OPK3225" s="132"/>
      <c r="OPL3225" s="132"/>
      <c r="OPM3225" s="132"/>
      <c r="OPN3225" s="132"/>
      <c r="OPO3225" s="132"/>
      <c r="OPP3225" s="132"/>
      <c r="OPQ3225" s="132"/>
      <c r="OPR3225" s="132"/>
      <c r="OPS3225" s="132"/>
      <c r="OPT3225" s="132"/>
      <c r="OPU3225" s="132"/>
      <c r="OPV3225" s="132"/>
      <c r="OPW3225" s="132"/>
      <c r="OPX3225" s="132"/>
      <c r="OPY3225" s="132"/>
      <c r="OPZ3225" s="132"/>
      <c r="OQA3225" s="132"/>
      <c r="OQB3225" s="132"/>
      <c r="OQC3225" s="132"/>
      <c r="OQD3225" s="132"/>
      <c r="OQE3225" s="132"/>
      <c r="OQF3225" s="132"/>
      <c r="OQG3225" s="132"/>
      <c r="OQH3225" s="132"/>
      <c r="OQI3225" s="132"/>
      <c r="OQJ3225" s="132"/>
      <c r="OQK3225" s="132"/>
      <c r="OQL3225" s="132"/>
      <c r="OQM3225" s="132"/>
      <c r="OQN3225" s="132"/>
      <c r="OQO3225" s="132"/>
      <c r="OQP3225" s="132"/>
      <c r="OQQ3225" s="132"/>
      <c r="OQR3225" s="132"/>
      <c r="OQS3225" s="132"/>
      <c r="OQT3225" s="132"/>
      <c r="OQU3225" s="132"/>
      <c r="OQV3225" s="132"/>
      <c r="OQW3225" s="132"/>
      <c r="OQX3225" s="132"/>
      <c r="OQY3225" s="132"/>
      <c r="OQZ3225" s="132"/>
      <c r="ORA3225" s="132"/>
      <c r="ORB3225" s="132"/>
      <c r="ORC3225" s="132"/>
      <c r="ORD3225" s="132"/>
      <c r="ORE3225" s="132"/>
      <c r="ORF3225" s="132"/>
      <c r="ORG3225" s="132"/>
      <c r="ORH3225" s="132"/>
      <c r="ORI3225" s="132"/>
      <c r="ORJ3225" s="132"/>
      <c r="ORK3225" s="132"/>
      <c r="ORL3225" s="132"/>
      <c r="ORM3225" s="132"/>
      <c r="ORN3225" s="132"/>
      <c r="ORO3225" s="132"/>
      <c r="ORP3225" s="132"/>
      <c r="ORQ3225" s="132"/>
      <c r="ORR3225" s="132"/>
      <c r="ORS3225" s="132"/>
      <c r="ORT3225" s="132"/>
      <c r="ORU3225" s="132"/>
      <c r="ORV3225" s="132"/>
      <c r="ORW3225" s="132"/>
      <c r="ORX3225" s="132"/>
      <c r="ORY3225" s="132"/>
      <c r="ORZ3225" s="132"/>
      <c r="OSA3225" s="132"/>
      <c r="OSB3225" s="132"/>
      <c r="OSC3225" s="132"/>
      <c r="OSD3225" s="132"/>
      <c r="OSE3225" s="132"/>
      <c r="OSF3225" s="132"/>
      <c r="OSG3225" s="132"/>
      <c r="OSH3225" s="132"/>
      <c r="OSI3225" s="132"/>
      <c r="OSJ3225" s="132"/>
      <c r="OSK3225" s="132"/>
      <c r="OSL3225" s="132"/>
      <c r="OSM3225" s="132"/>
      <c r="OSN3225" s="132"/>
      <c r="OSO3225" s="132"/>
      <c r="OSP3225" s="132"/>
      <c r="OSQ3225" s="132"/>
      <c r="OSR3225" s="132"/>
      <c r="OSS3225" s="132"/>
      <c r="OST3225" s="132"/>
      <c r="OSU3225" s="132"/>
      <c r="OSV3225" s="132"/>
      <c r="OSW3225" s="132"/>
      <c r="OSX3225" s="132"/>
      <c r="OSY3225" s="132"/>
      <c r="OSZ3225" s="132"/>
      <c r="OTA3225" s="132"/>
      <c r="OTB3225" s="132"/>
      <c r="OTC3225" s="132"/>
      <c r="OTD3225" s="132"/>
      <c r="OTE3225" s="132"/>
      <c r="OTF3225" s="132"/>
      <c r="OTG3225" s="132"/>
      <c r="OTH3225" s="132"/>
      <c r="OTI3225" s="132"/>
      <c r="OTJ3225" s="132"/>
      <c r="OTK3225" s="132"/>
      <c r="OTL3225" s="132"/>
      <c r="OTM3225" s="132"/>
      <c r="OTN3225" s="132"/>
      <c r="OTO3225" s="132"/>
      <c r="OTP3225" s="132"/>
      <c r="OTQ3225" s="132"/>
      <c r="OTR3225" s="132"/>
      <c r="OTS3225" s="132"/>
      <c r="OTT3225" s="132"/>
      <c r="OTU3225" s="132"/>
      <c r="OTV3225" s="132"/>
      <c r="OTW3225" s="132"/>
      <c r="OTX3225" s="132"/>
      <c r="OTY3225" s="132"/>
      <c r="OTZ3225" s="132"/>
      <c r="OUA3225" s="132"/>
      <c r="OUB3225" s="132"/>
      <c r="OUC3225" s="132"/>
      <c r="OUD3225" s="132"/>
      <c r="OUE3225" s="132"/>
      <c r="OUF3225" s="132"/>
      <c r="OUG3225" s="132"/>
      <c r="OUH3225" s="132"/>
      <c r="OUI3225" s="132"/>
      <c r="OUJ3225" s="132"/>
      <c r="OUK3225" s="132"/>
      <c r="OUL3225" s="132"/>
      <c r="OUM3225" s="132"/>
      <c r="OUN3225" s="132"/>
      <c r="OUO3225" s="132"/>
      <c r="OUP3225" s="132"/>
      <c r="OUQ3225" s="132"/>
      <c r="OUR3225" s="132"/>
      <c r="OUS3225" s="132"/>
      <c r="OUT3225" s="132"/>
      <c r="OUU3225" s="132"/>
      <c r="OUV3225" s="132"/>
      <c r="OUW3225" s="132"/>
      <c r="OUX3225" s="132"/>
      <c r="OUY3225" s="132"/>
      <c r="OUZ3225" s="132"/>
      <c r="OVA3225" s="132"/>
      <c r="OVB3225" s="132"/>
      <c r="OVC3225" s="132"/>
      <c r="OVD3225" s="132"/>
      <c r="OVE3225" s="132"/>
      <c r="OVF3225" s="132"/>
      <c r="OVG3225" s="132"/>
      <c r="OVH3225" s="132"/>
      <c r="OVI3225" s="132"/>
      <c r="OVJ3225" s="132"/>
      <c r="OVK3225" s="132"/>
      <c r="OVL3225" s="132"/>
      <c r="OVM3225" s="132"/>
      <c r="OVN3225" s="132"/>
      <c r="OVO3225" s="132"/>
      <c r="OVP3225" s="132"/>
      <c r="OVQ3225" s="132"/>
      <c r="OVR3225" s="132"/>
      <c r="OVS3225" s="132"/>
      <c r="OVT3225" s="132"/>
      <c r="OVU3225" s="132"/>
      <c r="OVV3225" s="132"/>
      <c r="OVW3225" s="132"/>
      <c r="OVX3225" s="132"/>
      <c r="OVY3225" s="132"/>
      <c r="OVZ3225" s="132"/>
      <c r="OWA3225" s="132"/>
      <c r="OWB3225" s="132"/>
      <c r="OWC3225" s="132"/>
      <c r="OWD3225" s="132"/>
      <c r="OWE3225" s="132"/>
      <c r="OWF3225" s="132"/>
      <c r="OWG3225" s="132"/>
      <c r="OWH3225" s="132"/>
      <c r="OWI3225" s="132"/>
      <c r="OWJ3225" s="132"/>
      <c r="OWK3225" s="132"/>
      <c r="OWL3225" s="132"/>
      <c r="OWM3225" s="132"/>
      <c r="OWN3225" s="132"/>
      <c r="OWO3225" s="132"/>
      <c r="OWP3225" s="132"/>
      <c r="OWQ3225" s="132"/>
      <c r="OWR3225" s="132"/>
      <c r="OWS3225" s="132"/>
      <c r="OWT3225" s="132"/>
      <c r="OWU3225" s="132"/>
      <c r="OWV3225" s="132"/>
      <c r="OWW3225" s="132"/>
      <c r="OWX3225" s="132"/>
      <c r="OWY3225" s="132"/>
      <c r="OWZ3225" s="132"/>
      <c r="OXA3225" s="132"/>
      <c r="OXB3225" s="132"/>
      <c r="OXC3225" s="132"/>
      <c r="OXD3225" s="132"/>
      <c r="OXE3225" s="132"/>
      <c r="OXF3225" s="132"/>
      <c r="OXG3225" s="132"/>
      <c r="OXH3225" s="132"/>
      <c r="OXI3225" s="132"/>
      <c r="OXJ3225" s="132"/>
      <c r="OXK3225" s="132"/>
      <c r="OXL3225" s="132"/>
      <c r="OXM3225" s="132"/>
      <c r="OXN3225" s="132"/>
      <c r="OXO3225" s="132"/>
      <c r="OXP3225" s="132"/>
      <c r="OXQ3225" s="132"/>
      <c r="OXR3225" s="132"/>
      <c r="OXS3225" s="132"/>
      <c r="OXT3225" s="132"/>
      <c r="OXU3225" s="132"/>
      <c r="OXV3225" s="132"/>
      <c r="OXW3225" s="132"/>
      <c r="OXX3225" s="132"/>
      <c r="OXY3225" s="132"/>
      <c r="OXZ3225" s="132"/>
      <c r="OYA3225" s="132"/>
      <c r="OYB3225" s="132"/>
      <c r="OYC3225" s="132"/>
      <c r="OYD3225" s="132"/>
      <c r="OYE3225" s="132"/>
      <c r="OYF3225" s="132"/>
      <c r="OYG3225" s="132"/>
      <c r="OYH3225" s="132"/>
      <c r="OYI3225" s="132"/>
      <c r="OYJ3225" s="132"/>
      <c r="OYK3225" s="132"/>
      <c r="OYL3225" s="132"/>
      <c r="OYM3225" s="132"/>
      <c r="OYN3225" s="132"/>
      <c r="OYO3225" s="132"/>
      <c r="OYP3225" s="132"/>
      <c r="OYQ3225" s="132"/>
      <c r="OYR3225" s="132"/>
      <c r="OYS3225" s="132"/>
      <c r="OYT3225" s="132"/>
      <c r="OYU3225" s="132"/>
      <c r="OYV3225" s="132"/>
      <c r="OYW3225" s="132"/>
      <c r="OYX3225" s="132"/>
      <c r="OYY3225" s="132"/>
      <c r="OYZ3225" s="132"/>
      <c r="OZA3225" s="132"/>
      <c r="OZB3225" s="132"/>
      <c r="OZC3225" s="132"/>
      <c r="OZD3225" s="132"/>
      <c r="OZE3225" s="132"/>
      <c r="OZF3225" s="132"/>
      <c r="OZG3225" s="132"/>
      <c r="OZH3225" s="132"/>
      <c r="OZI3225" s="132"/>
      <c r="OZJ3225" s="132"/>
      <c r="OZK3225" s="132"/>
      <c r="OZL3225" s="132"/>
      <c r="OZM3225" s="132"/>
      <c r="OZN3225" s="132"/>
      <c r="OZO3225" s="132"/>
      <c r="OZP3225" s="132"/>
      <c r="OZQ3225" s="132"/>
      <c r="OZR3225" s="132"/>
      <c r="OZS3225" s="132"/>
      <c r="OZT3225" s="132"/>
      <c r="OZU3225" s="132"/>
      <c r="OZV3225" s="132"/>
      <c r="OZW3225" s="132"/>
      <c r="OZX3225" s="132"/>
      <c r="OZY3225" s="132"/>
      <c r="OZZ3225" s="132"/>
      <c r="PAA3225" s="132"/>
      <c r="PAB3225" s="132"/>
      <c r="PAC3225" s="132"/>
      <c r="PAD3225" s="132"/>
      <c r="PAE3225" s="132"/>
      <c r="PAF3225" s="132"/>
      <c r="PAG3225" s="132"/>
      <c r="PAH3225" s="132"/>
      <c r="PAI3225" s="132"/>
      <c r="PAJ3225" s="132"/>
      <c r="PAK3225" s="132"/>
      <c r="PAL3225" s="132"/>
      <c r="PAM3225" s="132"/>
      <c r="PAN3225" s="132"/>
      <c r="PAO3225" s="132"/>
      <c r="PAP3225" s="132"/>
      <c r="PAQ3225" s="132"/>
      <c r="PAR3225" s="132"/>
      <c r="PAS3225" s="132"/>
      <c r="PAT3225" s="132"/>
      <c r="PAU3225" s="132"/>
      <c r="PAV3225" s="132"/>
      <c r="PAW3225" s="132"/>
      <c r="PAX3225" s="132"/>
      <c r="PAY3225" s="132"/>
      <c r="PAZ3225" s="132"/>
      <c r="PBA3225" s="132"/>
      <c r="PBB3225" s="132"/>
      <c r="PBC3225" s="132"/>
      <c r="PBD3225" s="132"/>
      <c r="PBE3225" s="132"/>
      <c r="PBF3225" s="132"/>
      <c r="PBG3225" s="132"/>
      <c r="PBH3225" s="132"/>
      <c r="PBI3225" s="132"/>
      <c r="PBJ3225" s="132"/>
      <c r="PBK3225" s="132"/>
      <c r="PBL3225" s="132"/>
      <c r="PBM3225" s="132"/>
      <c r="PBN3225" s="132"/>
      <c r="PBO3225" s="132"/>
      <c r="PBP3225" s="132"/>
      <c r="PBQ3225" s="132"/>
      <c r="PBR3225" s="132"/>
      <c r="PBS3225" s="132"/>
      <c r="PBT3225" s="132"/>
      <c r="PBU3225" s="132"/>
      <c r="PBV3225" s="132"/>
      <c r="PBW3225" s="132"/>
      <c r="PBX3225" s="132"/>
      <c r="PBY3225" s="132"/>
      <c r="PBZ3225" s="132"/>
      <c r="PCA3225" s="132"/>
      <c r="PCB3225" s="132"/>
      <c r="PCC3225" s="132"/>
      <c r="PCD3225" s="132"/>
      <c r="PCE3225" s="132"/>
      <c r="PCF3225" s="132"/>
      <c r="PCG3225" s="132"/>
      <c r="PCH3225" s="132"/>
      <c r="PCI3225" s="132"/>
      <c r="PCJ3225" s="132"/>
      <c r="PCK3225" s="132"/>
      <c r="PCL3225" s="132"/>
      <c r="PCM3225" s="132"/>
      <c r="PCN3225" s="132"/>
      <c r="PCO3225" s="132"/>
      <c r="PCP3225" s="132"/>
      <c r="PCQ3225" s="132"/>
      <c r="PCR3225" s="132"/>
      <c r="PCS3225" s="132"/>
      <c r="PCT3225" s="132"/>
      <c r="PCU3225" s="132"/>
      <c r="PCV3225" s="132"/>
      <c r="PCW3225" s="132"/>
      <c r="PCX3225" s="132"/>
      <c r="PCY3225" s="132"/>
      <c r="PCZ3225" s="132"/>
      <c r="PDA3225" s="132"/>
      <c r="PDB3225" s="132"/>
      <c r="PDC3225" s="132"/>
      <c r="PDD3225" s="132"/>
      <c r="PDE3225" s="132"/>
      <c r="PDF3225" s="132"/>
      <c r="PDG3225" s="132"/>
      <c r="PDH3225" s="132"/>
      <c r="PDI3225" s="132"/>
      <c r="PDJ3225" s="132"/>
      <c r="PDK3225" s="132"/>
      <c r="PDL3225" s="132"/>
      <c r="PDM3225" s="132"/>
      <c r="PDN3225" s="132"/>
      <c r="PDO3225" s="132"/>
      <c r="PDP3225" s="132"/>
      <c r="PDQ3225" s="132"/>
      <c r="PDR3225" s="132"/>
      <c r="PDS3225" s="132"/>
      <c r="PDT3225" s="132"/>
      <c r="PDU3225" s="132"/>
      <c r="PDV3225" s="132"/>
      <c r="PDW3225" s="132"/>
      <c r="PDX3225" s="132"/>
      <c r="PDY3225" s="132"/>
      <c r="PDZ3225" s="132"/>
      <c r="PEA3225" s="132"/>
      <c r="PEB3225" s="132"/>
      <c r="PEC3225" s="132"/>
      <c r="PED3225" s="132"/>
      <c r="PEE3225" s="132"/>
      <c r="PEF3225" s="132"/>
      <c r="PEG3225" s="132"/>
      <c r="PEH3225" s="132"/>
      <c r="PEI3225" s="132"/>
      <c r="PEJ3225" s="132"/>
      <c r="PEK3225" s="132"/>
      <c r="PEL3225" s="132"/>
      <c r="PEM3225" s="132"/>
      <c r="PEN3225" s="132"/>
      <c r="PEO3225" s="132"/>
      <c r="PEP3225" s="132"/>
      <c r="PEQ3225" s="132"/>
      <c r="PER3225" s="132"/>
      <c r="PES3225" s="132"/>
      <c r="PET3225" s="132"/>
      <c r="PEU3225" s="132"/>
      <c r="PEV3225" s="132"/>
      <c r="PEW3225" s="132"/>
      <c r="PEX3225" s="132"/>
      <c r="PEY3225" s="132"/>
      <c r="PEZ3225" s="132"/>
      <c r="PFA3225" s="132"/>
      <c r="PFB3225" s="132"/>
      <c r="PFC3225" s="132"/>
      <c r="PFD3225" s="132"/>
      <c r="PFE3225" s="132"/>
      <c r="PFF3225" s="132"/>
      <c r="PFG3225" s="132"/>
      <c r="PFH3225" s="132"/>
      <c r="PFI3225" s="132"/>
      <c r="PFJ3225" s="132"/>
      <c r="PFK3225" s="132"/>
      <c r="PFL3225" s="132"/>
      <c r="PFM3225" s="132"/>
      <c r="PFN3225" s="132"/>
      <c r="PFO3225" s="132"/>
      <c r="PFP3225" s="132"/>
      <c r="PFQ3225" s="132"/>
      <c r="PFR3225" s="132"/>
      <c r="PFS3225" s="132"/>
      <c r="PFT3225" s="132"/>
      <c r="PFU3225" s="132"/>
      <c r="PFV3225" s="132"/>
      <c r="PFW3225" s="132"/>
      <c r="PFX3225" s="132"/>
      <c r="PFY3225" s="132"/>
      <c r="PFZ3225" s="132"/>
      <c r="PGA3225" s="132"/>
      <c r="PGB3225" s="132"/>
      <c r="PGC3225" s="132"/>
      <c r="PGD3225" s="132"/>
      <c r="PGE3225" s="132"/>
      <c r="PGF3225" s="132"/>
      <c r="PGG3225" s="132"/>
      <c r="PGH3225" s="132"/>
      <c r="PGI3225" s="132"/>
      <c r="PGJ3225" s="132"/>
      <c r="PGK3225" s="132"/>
      <c r="PGL3225" s="132"/>
      <c r="PGM3225" s="132"/>
      <c r="PGN3225" s="132"/>
      <c r="PGO3225" s="132"/>
      <c r="PGP3225" s="132"/>
      <c r="PGQ3225" s="132"/>
      <c r="PGR3225" s="132"/>
      <c r="PGS3225" s="132"/>
      <c r="PGT3225" s="132"/>
      <c r="PGU3225" s="132"/>
      <c r="PGV3225" s="132"/>
      <c r="PGW3225" s="132"/>
      <c r="PGX3225" s="132"/>
      <c r="PGY3225" s="132"/>
      <c r="PGZ3225" s="132"/>
      <c r="PHA3225" s="132"/>
      <c r="PHB3225" s="132"/>
      <c r="PHC3225" s="132"/>
      <c r="PHD3225" s="132"/>
      <c r="PHE3225" s="132"/>
      <c r="PHF3225" s="132"/>
      <c r="PHG3225" s="132"/>
      <c r="PHH3225" s="132"/>
      <c r="PHI3225" s="132"/>
      <c r="PHJ3225" s="132"/>
      <c r="PHK3225" s="132"/>
      <c r="PHL3225" s="132"/>
      <c r="PHM3225" s="132"/>
      <c r="PHN3225" s="132"/>
      <c r="PHO3225" s="132"/>
      <c r="PHP3225" s="132"/>
      <c r="PHQ3225" s="132"/>
      <c r="PHR3225" s="132"/>
      <c r="PHS3225" s="132"/>
      <c r="PHT3225" s="132"/>
      <c r="PHU3225" s="132"/>
      <c r="PHV3225" s="132"/>
      <c r="PHW3225" s="132"/>
      <c r="PHX3225" s="132"/>
      <c r="PHY3225" s="132"/>
      <c r="PHZ3225" s="132"/>
      <c r="PIA3225" s="132"/>
      <c r="PIB3225" s="132"/>
      <c r="PIC3225" s="132"/>
      <c r="PID3225" s="132"/>
      <c r="PIE3225" s="132"/>
      <c r="PIF3225" s="132"/>
      <c r="PIG3225" s="132"/>
      <c r="PIH3225" s="132"/>
      <c r="PII3225" s="132"/>
      <c r="PIJ3225" s="132"/>
      <c r="PIK3225" s="132"/>
      <c r="PIL3225" s="132"/>
      <c r="PIM3225" s="132"/>
      <c r="PIN3225" s="132"/>
      <c r="PIO3225" s="132"/>
      <c r="PIP3225" s="132"/>
      <c r="PIQ3225" s="132"/>
      <c r="PIR3225" s="132"/>
      <c r="PIS3225" s="132"/>
      <c r="PIT3225" s="132"/>
      <c r="PIU3225" s="132"/>
      <c r="PIV3225" s="132"/>
      <c r="PIW3225" s="132"/>
      <c r="PIX3225" s="132"/>
      <c r="PIY3225" s="132"/>
      <c r="PIZ3225" s="132"/>
      <c r="PJA3225" s="132"/>
      <c r="PJB3225" s="132"/>
      <c r="PJC3225" s="132"/>
      <c r="PJD3225" s="132"/>
      <c r="PJE3225" s="132"/>
      <c r="PJF3225" s="132"/>
      <c r="PJG3225" s="132"/>
      <c r="PJH3225" s="132"/>
      <c r="PJI3225" s="132"/>
      <c r="PJJ3225" s="132"/>
      <c r="PJK3225" s="132"/>
      <c r="PJL3225" s="132"/>
      <c r="PJM3225" s="132"/>
      <c r="PJN3225" s="132"/>
      <c r="PJO3225" s="132"/>
      <c r="PJP3225" s="132"/>
      <c r="PJQ3225" s="132"/>
      <c r="PJR3225" s="132"/>
      <c r="PJS3225" s="132"/>
      <c r="PJT3225" s="132"/>
      <c r="PJU3225" s="132"/>
      <c r="PJV3225" s="132"/>
      <c r="PJW3225" s="132"/>
      <c r="PJX3225" s="132"/>
      <c r="PJY3225" s="132"/>
      <c r="PJZ3225" s="132"/>
      <c r="PKA3225" s="132"/>
      <c r="PKB3225" s="132"/>
      <c r="PKC3225" s="132"/>
      <c r="PKD3225" s="132"/>
      <c r="PKE3225" s="132"/>
      <c r="PKF3225" s="132"/>
      <c r="PKG3225" s="132"/>
      <c r="PKH3225" s="132"/>
      <c r="PKI3225" s="132"/>
      <c r="PKJ3225" s="132"/>
      <c r="PKK3225" s="132"/>
      <c r="PKL3225" s="132"/>
      <c r="PKM3225" s="132"/>
      <c r="PKN3225" s="132"/>
      <c r="PKO3225" s="132"/>
      <c r="PKP3225" s="132"/>
      <c r="PKQ3225" s="132"/>
      <c r="PKR3225" s="132"/>
      <c r="PKS3225" s="132"/>
      <c r="PKT3225" s="132"/>
      <c r="PKU3225" s="132"/>
      <c r="PKV3225" s="132"/>
      <c r="PKW3225" s="132"/>
      <c r="PKX3225" s="132"/>
      <c r="PKY3225" s="132"/>
      <c r="PKZ3225" s="132"/>
      <c r="PLA3225" s="132"/>
      <c r="PLB3225" s="132"/>
      <c r="PLC3225" s="132"/>
      <c r="PLD3225" s="132"/>
      <c r="PLE3225" s="132"/>
      <c r="PLF3225" s="132"/>
      <c r="PLG3225" s="132"/>
      <c r="PLH3225" s="132"/>
      <c r="PLI3225" s="132"/>
      <c r="PLJ3225" s="132"/>
      <c r="PLK3225" s="132"/>
      <c r="PLL3225" s="132"/>
      <c r="PLM3225" s="132"/>
      <c r="PLN3225" s="132"/>
      <c r="PLO3225" s="132"/>
      <c r="PLP3225" s="132"/>
      <c r="PLQ3225" s="132"/>
      <c r="PLR3225" s="132"/>
      <c r="PLS3225" s="132"/>
      <c r="PLT3225" s="132"/>
      <c r="PLU3225" s="132"/>
      <c r="PLV3225" s="132"/>
      <c r="PLW3225" s="132"/>
      <c r="PLX3225" s="132"/>
      <c r="PLY3225" s="132"/>
      <c r="PLZ3225" s="132"/>
      <c r="PMA3225" s="132"/>
      <c r="PMB3225" s="132"/>
      <c r="PMC3225" s="132"/>
      <c r="PMD3225" s="132"/>
      <c r="PME3225" s="132"/>
      <c r="PMF3225" s="132"/>
      <c r="PMG3225" s="132"/>
      <c r="PMH3225" s="132"/>
      <c r="PMI3225" s="132"/>
      <c r="PMJ3225" s="132"/>
      <c r="PMK3225" s="132"/>
      <c r="PML3225" s="132"/>
      <c r="PMM3225" s="132"/>
      <c r="PMN3225" s="132"/>
      <c r="PMO3225" s="132"/>
      <c r="PMP3225" s="132"/>
      <c r="PMQ3225" s="132"/>
      <c r="PMR3225" s="132"/>
      <c r="PMS3225" s="132"/>
      <c r="PMT3225" s="132"/>
      <c r="PMU3225" s="132"/>
      <c r="PMV3225" s="132"/>
      <c r="PMW3225" s="132"/>
      <c r="PMX3225" s="132"/>
      <c r="PMY3225" s="132"/>
      <c r="PMZ3225" s="132"/>
      <c r="PNA3225" s="132"/>
      <c r="PNB3225" s="132"/>
      <c r="PNC3225" s="132"/>
      <c r="PND3225" s="132"/>
      <c r="PNE3225" s="132"/>
      <c r="PNF3225" s="132"/>
      <c r="PNG3225" s="132"/>
      <c r="PNH3225" s="132"/>
      <c r="PNI3225" s="132"/>
      <c r="PNJ3225" s="132"/>
      <c r="PNK3225" s="132"/>
      <c r="PNL3225" s="132"/>
      <c r="PNM3225" s="132"/>
      <c r="PNN3225" s="132"/>
      <c r="PNO3225" s="132"/>
      <c r="PNP3225" s="132"/>
      <c r="PNQ3225" s="132"/>
      <c r="PNR3225" s="132"/>
      <c r="PNS3225" s="132"/>
      <c r="PNT3225" s="132"/>
      <c r="PNU3225" s="132"/>
      <c r="PNV3225" s="132"/>
      <c r="PNW3225" s="132"/>
      <c r="PNX3225" s="132"/>
      <c r="PNY3225" s="132"/>
      <c r="PNZ3225" s="132"/>
      <c r="POA3225" s="132"/>
      <c r="POB3225" s="132"/>
      <c r="POC3225" s="132"/>
      <c r="POD3225" s="132"/>
      <c r="POE3225" s="132"/>
      <c r="POF3225" s="132"/>
      <c r="POG3225" s="132"/>
      <c r="POH3225" s="132"/>
      <c r="POI3225" s="132"/>
      <c r="POJ3225" s="132"/>
      <c r="POK3225" s="132"/>
      <c r="POL3225" s="132"/>
      <c r="POM3225" s="132"/>
      <c r="PON3225" s="132"/>
      <c r="POO3225" s="132"/>
      <c r="POP3225" s="132"/>
      <c r="POQ3225" s="132"/>
      <c r="POR3225" s="132"/>
      <c r="POS3225" s="132"/>
      <c r="POT3225" s="132"/>
      <c r="POU3225" s="132"/>
      <c r="POV3225" s="132"/>
      <c r="POW3225" s="132"/>
      <c r="POX3225" s="132"/>
      <c r="POY3225" s="132"/>
      <c r="POZ3225" s="132"/>
      <c r="PPA3225" s="132"/>
      <c r="PPB3225" s="132"/>
      <c r="PPC3225" s="132"/>
      <c r="PPD3225" s="132"/>
      <c r="PPE3225" s="132"/>
      <c r="PPF3225" s="132"/>
      <c r="PPG3225" s="132"/>
      <c r="PPH3225" s="132"/>
      <c r="PPI3225" s="132"/>
      <c r="PPJ3225" s="132"/>
      <c r="PPK3225" s="132"/>
      <c r="PPL3225" s="132"/>
      <c r="PPM3225" s="132"/>
      <c r="PPN3225" s="132"/>
      <c r="PPO3225" s="132"/>
      <c r="PPP3225" s="132"/>
      <c r="PPQ3225" s="132"/>
      <c r="PPR3225" s="132"/>
      <c r="PPS3225" s="132"/>
      <c r="PPT3225" s="132"/>
      <c r="PPU3225" s="132"/>
      <c r="PPV3225" s="132"/>
      <c r="PPW3225" s="132"/>
      <c r="PPX3225" s="132"/>
      <c r="PPY3225" s="132"/>
      <c r="PPZ3225" s="132"/>
      <c r="PQA3225" s="132"/>
      <c r="PQB3225" s="132"/>
      <c r="PQC3225" s="132"/>
      <c r="PQD3225" s="132"/>
      <c r="PQE3225" s="132"/>
      <c r="PQF3225" s="132"/>
      <c r="PQG3225" s="132"/>
      <c r="PQH3225" s="132"/>
      <c r="PQI3225" s="132"/>
      <c r="PQJ3225" s="132"/>
      <c r="PQK3225" s="132"/>
      <c r="PQL3225" s="132"/>
      <c r="PQM3225" s="132"/>
      <c r="PQN3225" s="132"/>
      <c r="PQO3225" s="132"/>
      <c r="PQP3225" s="132"/>
      <c r="PQQ3225" s="132"/>
      <c r="PQR3225" s="132"/>
      <c r="PQS3225" s="132"/>
      <c r="PQT3225" s="132"/>
      <c r="PQU3225" s="132"/>
      <c r="PQV3225" s="132"/>
      <c r="PQW3225" s="132"/>
      <c r="PQX3225" s="132"/>
      <c r="PQY3225" s="132"/>
      <c r="PQZ3225" s="132"/>
      <c r="PRA3225" s="132"/>
      <c r="PRB3225" s="132"/>
      <c r="PRC3225" s="132"/>
      <c r="PRD3225" s="132"/>
      <c r="PRE3225" s="132"/>
      <c r="PRF3225" s="132"/>
      <c r="PRG3225" s="132"/>
      <c r="PRH3225" s="132"/>
      <c r="PRI3225" s="132"/>
      <c r="PRJ3225" s="132"/>
      <c r="PRK3225" s="132"/>
      <c r="PRL3225" s="132"/>
      <c r="PRM3225" s="132"/>
      <c r="PRN3225" s="132"/>
      <c r="PRO3225" s="132"/>
      <c r="PRP3225" s="132"/>
      <c r="PRQ3225" s="132"/>
      <c r="PRR3225" s="132"/>
      <c r="PRS3225" s="132"/>
      <c r="PRT3225" s="132"/>
      <c r="PRU3225" s="132"/>
      <c r="PRV3225" s="132"/>
      <c r="PRW3225" s="132"/>
      <c r="PRX3225" s="132"/>
      <c r="PRY3225" s="132"/>
      <c r="PRZ3225" s="132"/>
      <c r="PSA3225" s="132"/>
      <c r="PSB3225" s="132"/>
      <c r="PSC3225" s="132"/>
      <c r="PSD3225" s="132"/>
      <c r="PSE3225" s="132"/>
      <c r="PSF3225" s="132"/>
      <c r="PSG3225" s="132"/>
      <c r="PSH3225" s="132"/>
      <c r="PSI3225" s="132"/>
      <c r="PSJ3225" s="132"/>
      <c r="PSK3225" s="132"/>
      <c r="PSL3225" s="132"/>
      <c r="PSM3225" s="132"/>
      <c r="PSN3225" s="132"/>
      <c r="PSO3225" s="132"/>
      <c r="PSP3225" s="132"/>
      <c r="PSQ3225" s="132"/>
      <c r="PSR3225" s="132"/>
      <c r="PSS3225" s="132"/>
      <c r="PST3225" s="132"/>
      <c r="PSU3225" s="132"/>
      <c r="PSV3225" s="132"/>
      <c r="PSW3225" s="132"/>
      <c r="PSX3225" s="132"/>
      <c r="PSY3225" s="132"/>
      <c r="PSZ3225" s="132"/>
      <c r="PTA3225" s="132"/>
      <c r="PTB3225" s="132"/>
      <c r="PTC3225" s="132"/>
      <c r="PTD3225" s="132"/>
      <c r="PTE3225" s="132"/>
      <c r="PTF3225" s="132"/>
      <c r="PTG3225" s="132"/>
      <c r="PTH3225" s="132"/>
      <c r="PTI3225" s="132"/>
      <c r="PTJ3225" s="132"/>
      <c r="PTK3225" s="132"/>
      <c r="PTL3225" s="132"/>
      <c r="PTM3225" s="132"/>
      <c r="PTN3225" s="132"/>
      <c r="PTO3225" s="132"/>
      <c r="PTP3225" s="132"/>
      <c r="PTQ3225" s="132"/>
      <c r="PTR3225" s="132"/>
      <c r="PTS3225" s="132"/>
      <c r="PTT3225" s="132"/>
      <c r="PTU3225" s="132"/>
      <c r="PTV3225" s="132"/>
      <c r="PTW3225" s="132"/>
      <c r="PTX3225" s="132"/>
      <c r="PTY3225" s="132"/>
      <c r="PTZ3225" s="132"/>
      <c r="PUA3225" s="132"/>
      <c r="PUB3225" s="132"/>
      <c r="PUC3225" s="132"/>
      <c r="PUD3225" s="132"/>
      <c r="PUE3225" s="132"/>
      <c r="PUF3225" s="132"/>
      <c r="PUG3225" s="132"/>
      <c r="PUH3225" s="132"/>
      <c r="PUI3225" s="132"/>
      <c r="PUJ3225" s="132"/>
      <c r="PUK3225" s="132"/>
      <c r="PUL3225" s="132"/>
      <c r="PUM3225" s="132"/>
      <c r="PUN3225" s="132"/>
      <c r="PUO3225" s="132"/>
      <c r="PUP3225" s="132"/>
      <c r="PUQ3225" s="132"/>
      <c r="PUR3225" s="132"/>
      <c r="PUS3225" s="132"/>
      <c r="PUT3225" s="132"/>
      <c r="PUU3225" s="132"/>
      <c r="PUV3225" s="132"/>
      <c r="PUW3225" s="132"/>
      <c r="PUX3225" s="132"/>
      <c r="PUY3225" s="132"/>
      <c r="PUZ3225" s="132"/>
      <c r="PVA3225" s="132"/>
      <c r="PVB3225" s="132"/>
      <c r="PVC3225" s="132"/>
      <c r="PVD3225" s="132"/>
      <c r="PVE3225" s="132"/>
      <c r="PVF3225" s="132"/>
      <c r="PVG3225" s="132"/>
      <c r="PVH3225" s="132"/>
      <c r="PVI3225" s="132"/>
      <c r="PVJ3225" s="132"/>
      <c r="PVK3225" s="132"/>
      <c r="PVL3225" s="132"/>
      <c r="PVM3225" s="132"/>
      <c r="PVN3225" s="132"/>
      <c r="PVO3225" s="132"/>
      <c r="PVP3225" s="132"/>
      <c r="PVQ3225" s="132"/>
      <c r="PVR3225" s="132"/>
      <c r="PVS3225" s="132"/>
      <c r="PVT3225" s="132"/>
      <c r="PVU3225" s="132"/>
      <c r="PVV3225" s="132"/>
      <c r="PVW3225" s="132"/>
      <c r="PVX3225" s="132"/>
      <c r="PVY3225" s="132"/>
      <c r="PVZ3225" s="132"/>
      <c r="PWA3225" s="132"/>
      <c r="PWB3225" s="132"/>
      <c r="PWC3225" s="132"/>
      <c r="PWD3225" s="132"/>
      <c r="PWE3225" s="132"/>
      <c r="PWF3225" s="132"/>
      <c r="PWG3225" s="132"/>
      <c r="PWH3225" s="132"/>
      <c r="PWI3225" s="132"/>
      <c r="PWJ3225" s="132"/>
      <c r="PWK3225" s="132"/>
      <c r="PWL3225" s="132"/>
      <c r="PWM3225" s="132"/>
      <c r="PWN3225" s="132"/>
      <c r="PWO3225" s="132"/>
      <c r="PWP3225" s="132"/>
      <c r="PWQ3225" s="132"/>
      <c r="PWR3225" s="132"/>
      <c r="PWS3225" s="132"/>
      <c r="PWT3225" s="132"/>
      <c r="PWU3225" s="132"/>
      <c r="PWV3225" s="132"/>
      <c r="PWW3225" s="132"/>
      <c r="PWX3225" s="132"/>
      <c r="PWY3225" s="132"/>
      <c r="PWZ3225" s="132"/>
      <c r="PXA3225" s="132"/>
      <c r="PXB3225" s="132"/>
      <c r="PXC3225" s="132"/>
      <c r="PXD3225" s="132"/>
      <c r="PXE3225" s="132"/>
      <c r="PXF3225" s="132"/>
      <c r="PXG3225" s="132"/>
      <c r="PXH3225" s="132"/>
      <c r="PXI3225" s="132"/>
      <c r="PXJ3225" s="132"/>
      <c r="PXK3225" s="132"/>
      <c r="PXL3225" s="132"/>
      <c r="PXM3225" s="132"/>
      <c r="PXN3225" s="132"/>
      <c r="PXO3225" s="132"/>
      <c r="PXP3225" s="132"/>
      <c r="PXQ3225" s="132"/>
      <c r="PXR3225" s="132"/>
      <c r="PXS3225" s="132"/>
      <c r="PXT3225" s="132"/>
      <c r="PXU3225" s="132"/>
      <c r="PXV3225" s="132"/>
      <c r="PXW3225" s="132"/>
      <c r="PXX3225" s="132"/>
      <c r="PXY3225" s="132"/>
      <c r="PXZ3225" s="132"/>
      <c r="PYA3225" s="132"/>
      <c r="PYB3225" s="132"/>
      <c r="PYC3225" s="132"/>
      <c r="PYD3225" s="132"/>
      <c r="PYE3225" s="132"/>
      <c r="PYF3225" s="132"/>
      <c r="PYG3225" s="132"/>
      <c r="PYH3225" s="132"/>
      <c r="PYI3225" s="132"/>
      <c r="PYJ3225" s="132"/>
      <c r="PYK3225" s="132"/>
      <c r="PYL3225" s="132"/>
      <c r="PYM3225" s="132"/>
      <c r="PYN3225" s="132"/>
      <c r="PYO3225" s="132"/>
      <c r="PYP3225" s="132"/>
      <c r="PYQ3225" s="132"/>
      <c r="PYR3225" s="132"/>
      <c r="PYS3225" s="132"/>
      <c r="PYT3225" s="132"/>
      <c r="PYU3225" s="132"/>
      <c r="PYV3225" s="132"/>
      <c r="PYW3225" s="132"/>
      <c r="PYX3225" s="132"/>
      <c r="PYY3225" s="132"/>
      <c r="PYZ3225" s="132"/>
      <c r="PZA3225" s="132"/>
      <c r="PZB3225" s="132"/>
      <c r="PZC3225" s="132"/>
      <c r="PZD3225" s="132"/>
      <c r="PZE3225" s="132"/>
      <c r="PZF3225" s="132"/>
      <c r="PZG3225" s="132"/>
      <c r="PZH3225" s="132"/>
      <c r="PZI3225" s="132"/>
      <c r="PZJ3225" s="132"/>
      <c r="PZK3225" s="132"/>
      <c r="PZL3225" s="132"/>
      <c r="PZM3225" s="132"/>
      <c r="PZN3225" s="132"/>
      <c r="PZO3225" s="132"/>
      <c r="PZP3225" s="132"/>
      <c r="PZQ3225" s="132"/>
      <c r="PZR3225" s="132"/>
      <c r="PZS3225" s="132"/>
      <c r="PZT3225" s="132"/>
      <c r="PZU3225" s="132"/>
      <c r="PZV3225" s="132"/>
      <c r="PZW3225" s="132"/>
      <c r="PZX3225" s="132"/>
      <c r="PZY3225" s="132"/>
      <c r="PZZ3225" s="132"/>
      <c r="QAA3225" s="132"/>
      <c r="QAB3225" s="132"/>
      <c r="QAC3225" s="132"/>
      <c r="QAD3225" s="132"/>
      <c r="QAE3225" s="132"/>
      <c r="QAF3225" s="132"/>
      <c r="QAG3225" s="132"/>
      <c r="QAH3225" s="132"/>
      <c r="QAI3225" s="132"/>
      <c r="QAJ3225" s="132"/>
      <c r="QAK3225" s="132"/>
      <c r="QAL3225" s="132"/>
      <c r="QAM3225" s="132"/>
      <c r="QAN3225" s="132"/>
      <c r="QAO3225" s="132"/>
      <c r="QAP3225" s="132"/>
      <c r="QAQ3225" s="132"/>
      <c r="QAR3225" s="132"/>
      <c r="QAS3225" s="132"/>
      <c r="QAT3225" s="132"/>
      <c r="QAU3225" s="132"/>
      <c r="QAV3225" s="132"/>
      <c r="QAW3225" s="132"/>
      <c r="QAX3225" s="132"/>
      <c r="QAY3225" s="132"/>
      <c r="QAZ3225" s="132"/>
      <c r="QBA3225" s="132"/>
      <c r="QBB3225" s="132"/>
      <c r="QBC3225" s="132"/>
      <c r="QBD3225" s="132"/>
      <c r="QBE3225" s="132"/>
      <c r="QBF3225" s="132"/>
      <c r="QBG3225" s="132"/>
      <c r="QBH3225" s="132"/>
      <c r="QBI3225" s="132"/>
      <c r="QBJ3225" s="132"/>
      <c r="QBK3225" s="132"/>
      <c r="QBL3225" s="132"/>
      <c r="QBM3225" s="132"/>
      <c r="QBN3225" s="132"/>
      <c r="QBO3225" s="132"/>
      <c r="QBP3225" s="132"/>
      <c r="QBQ3225" s="132"/>
      <c r="QBR3225" s="132"/>
      <c r="QBS3225" s="132"/>
      <c r="QBT3225" s="132"/>
      <c r="QBU3225" s="132"/>
      <c r="QBV3225" s="132"/>
      <c r="QBW3225" s="132"/>
      <c r="QBX3225" s="132"/>
      <c r="QBY3225" s="132"/>
      <c r="QBZ3225" s="132"/>
      <c r="QCA3225" s="132"/>
      <c r="QCB3225" s="132"/>
      <c r="QCC3225" s="132"/>
      <c r="QCD3225" s="132"/>
      <c r="QCE3225" s="132"/>
      <c r="QCF3225" s="132"/>
      <c r="QCG3225" s="132"/>
      <c r="QCH3225" s="132"/>
      <c r="QCI3225" s="132"/>
      <c r="QCJ3225" s="132"/>
      <c r="QCK3225" s="132"/>
      <c r="QCL3225" s="132"/>
      <c r="QCM3225" s="132"/>
      <c r="QCN3225" s="132"/>
      <c r="QCO3225" s="132"/>
      <c r="QCP3225" s="132"/>
      <c r="QCQ3225" s="132"/>
      <c r="QCR3225" s="132"/>
      <c r="QCS3225" s="132"/>
      <c r="QCT3225" s="132"/>
      <c r="QCU3225" s="132"/>
      <c r="QCV3225" s="132"/>
      <c r="QCW3225" s="132"/>
      <c r="QCX3225" s="132"/>
      <c r="QCY3225" s="132"/>
      <c r="QCZ3225" s="132"/>
      <c r="QDA3225" s="132"/>
      <c r="QDB3225" s="132"/>
      <c r="QDC3225" s="132"/>
      <c r="QDD3225" s="132"/>
      <c r="QDE3225" s="132"/>
      <c r="QDF3225" s="132"/>
      <c r="QDG3225" s="132"/>
      <c r="QDH3225" s="132"/>
      <c r="QDI3225" s="132"/>
      <c r="QDJ3225" s="132"/>
      <c r="QDK3225" s="132"/>
      <c r="QDL3225" s="132"/>
      <c r="QDM3225" s="132"/>
      <c r="QDN3225" s="132"/>
      <c r="QDO3225" s="132"/>
      <c r="QDP3225" s="132"/>
      <c r="QDQ3225" s="132"/>
      <c r="QDR3225" s="132"/>
      <c r="QDS3225" s="132"/>
      <c r="QDT3225" s="132"/>
      <c r="QDU3225" s="132"/>
      <c r="QDV3225" s="132"/>
      <c r="QDW3225" s="132"/>
      <c r="QDX3225" s="132"/>
      <c r="QDY3225" s="132"/>
      <c r="QDZ3225" s="132"/>
      <c r="QEA3225" s="132"/>
      <c r="QEB3225" s="132"/>
      <c r="QEC3225" s="132"/>
      <c r="QED3225" s="132"/>
      <c r="QEE3225" s="132"/>
      <c r="QEF3225" s="132"/>
      <c r="QEG3225" s="132"/>
      <c r="QEH3225" s="132"/>
      <c r="QEI3225" s="132"/>
      <c r="QEJ3225" s="132"/>
      <c r="QEK3225" s="132"/>
      <c r="QEL3225" s="132"/>
      <c r="QEM3225" s="132"/>
      <c r="QEN3225" s="132"/>
      <c r="QEO3225" s="132"/>
      <c r="QEP3225" s="132"/>
      <c r="QEQ3225" s="132"/>
      <c r="QER3225" s="132"/>
      <c r="QES3225" s="132"/>
      <c r="QET3225" s="132"/>
      <c r="QEU3225" s="132"/>
      <c r="QEV3225" s="132"/>
      <c r="QEW3225" s="132"/>
      <c r="QEX3225" s="132"/>
      <c r="QEY3225" s="132"/>
      <c r="QEZ3225" s="132"/>
      <c r="QFA3225" s="132"/>
      <c r="QFB3225" s="132"/>
      <c r="QFC3225" s="132"/>
      <c r="QFD3225" s="132"/>
      <c r="QFE3225" s="132"/>
      <c r="QFF3225" s="132"/>
      <c r="QFG3225" s="132"/>
      <c r="QFH3225" s="132"/>
      <c r="QFI3225" s="132"/>
      <c r="QFJ3225" s="132"/>
      <c r="QFK3225" s="132"/>
      <c r="QFL3225" s="132"/>
      <c r="QFM3225" s="132"/>
      <c r="QFN3225" s="132"/>
      <c r="QFO3225" s="132"/>
      <c r="QFP3225" s="132"/>
      <c r="QFQ3225" s="132"/>
      <c r="QFR3225" s="132"/>
      <c r="QFS3225" s="132"/>
      <c r="QFT3225" s="132"/>
      <c r="QFU3225" s="132"/>
      <c r="QFV3225" s="132"/>
      <c r="QFW3225" s="132"/>
      <c r="QFX3225" s="132"/>
      <c r="QFY3225" s="132"/>
      <c r="QFZ3225" s="132"/>
      <c r="QGA3225" s="132"/>
      <c r="QGB3225" s="132"/>
      <c r="QGC3225" s="132"/>
      <c r="QGD3225" s="132"/>
      <c r="QGE3225" s="132"/>
      <c r="QGF3225" s="132"/>
      <c r="QGG3225" s="132"/>
      <c r="QGH3225" s="132"/>
      <c r="QGI3225" s="132"/>
      <c r="QGJ3225" s="132"/>
      <c r="QGK3225" s="132"/>
      <c r="QGL3225" s="132"/>
      <c r="QGM3225" s="132"/>
      <c r="QGN3225" s="132"/>
      <c r="QGO3225" s="132"/>
      <c r="QGP3225" s="132"/>
      <c r="QGQ3225" s="132"/>
      <c r="QGR3225" s="132"/>
      <c r="QGS3225" s="132"/>
      <c r="QGT3225" s="132"/>
      <c r="QGU3225" s="132"/>
      <c r="QGV3225" s="132"/>
      <c r="QGW3225" s="132"/>
      <c r="QGX3225" s="132"/>
      <c r="QGY3225" s="132"/>
      <c r="QGZ3225" s="132"/>
      <c r="QHA3225" s="132"/>
      <c r="QHB3225" s="132"/>
      <c r="QHC3225" s="132"/>
      <c r="QHD3225" s="132"/>
      <c r="QHE3225" s="132"/>
      <c r="QHF3225" s="132"/>
      <c r="QHG3225" s="132"/>
      <c r="QHH3225" s="132"/>
      <c r="QHI3225" s="132"/>
      <c r="QHJ3225" s="132"/>
      <c r="QHK3225" s="132"/>
      <c r="QHL3225" s="132"/>
      <c r="QHM3225" s="132"/>
      <c r="QHN3225" s="132"/>
      <c r="QHO3225" s="132"/>
      <c r="QHP3225" s="132"/>
      <c r="QHQ3225" s="132"/>
      <c r="QHR3225" s="132"/>
      <c r="QHS3225" s="132"/>
      <c r="QHT3225" s="132"/>
      <c r="QHU3225" s="132"/>
      <c r="QHV3225" s="132"/>
      <c r="QHW3225" s="132"/>
      <c r="QHX3225" s="132"/>
      <c r="QHY3225" s="132"/>
      <c r="QHZ3225" s="132"/>
      <c r="QIA3225" s="132"/>
      <c r="QIB3225" s="132"/>
      <c r="QIC3225" s="132"/>
      <c r="QID3225" s="132"/>
      <c r="QIE3225" s="132"/>
      <c r="QIF3225" s="132"/>
      <c r="QIG3225" s="132"/>
      <c r="QIH3225" s="132"/>
      <c r="QII3225" s="132"/>
      <c r="QIJ3225" s="132"/>
      <c r="QIK3225" s="132"/>
      <c r="QIL3225" s="132"/>
      <c r="QIM3225" s="132"/>
      <c r="QIN3225" s="132"/>
      <c r="QIO3225" s="132"/>
      <c r="QIP3225" s="132"/>
      <c r="QIQ3225" s="132"/>
      <c r="QIR3225" s="132"/>
      <c r="QIS3225" s="132"/>
      <c r="QIT3225" s="132"/>
      <c r="QIU3225" s="132"/>
      <c r="QIV3225" s="132"/>
      <c r="QIW3225" s="132"/>
      <c r="QIX3225" s="132"/>
      <c r="QIY3225" s="132"/>
      <c r="QIZ3225" s="132"/>
      <c r="QJA3225" s="132"/>
      <c r="QJB3225" s="132"/>
      <c r="QJC3225" s="132"/>
      <c r="QJD3225" s="132"/>
      <c r="QJE3225" s="132"/>
      <c r="QJF3225" s="132"/>
      <c r="QJG3225" s="132"/>
      <c r="QJH3225" s="132"/>
      <c r="QJI3225" s="132"/>
      <c r="QJJ3225" s="132"/>
      <c r="QJK3225" s="132"/>
      <c r="QJL3225" s="132"/>
      <c r="QJM3225" s="132"/>
      <c r="QJN3225" s="132"/>
      <c r="QJO3225" s="132"/>
      <c r="QJP3225" s="132"/>
      <c r="QJQ3225" s="132"/>
      <c r="QJR3225" s="132"/>
      <c r="QJS3225" s="132"/>
      <c r="QJT3225" s="132"/>
      <c r="QJU3225" s="132"/>
      <c r="QJV3225" s="132"/>
      <c r="QJW3225" s="132"/>
      <c r="QJX3225" s="132"/>
      <c r="QJY3225" s="132"/>
      <c r="QJZ3225" s="132"/>
      <c r="QKA3225" s="132"/>
      <c r="QKB3225" s="132"/>
      <c r="QKC3225" s="132"/>
      <c r="QKD3225" s="132"/>
      <c r="QKE3225" s="132"/>
      <c r="QKF3225" s="132"/>
      <c r="QKG3225" s="132"/>
      <c r="QKH3225" s="132"/>
      <c r="QKI3225" s="132"/>
      <c r="QKJ3225" s="132"/>
      <c r="QKK3225" s="132"/>
      <c r="QKL3225" s="132"/>
      <c r="QKM3225" s="132"/>
      <c r="QKN3225" s="132"/>
      <c r="QKO3225" s="132"/>
      <c r="QKP3225" s="132"/>
      <c r="QKQ3225" s="132"/>
      <c r="QKR3225" s="132"/>
      <c r="QKS3225" s="132"/>
      <c r="QKT3225" s="132"/>
      <c r="QKU3225" s="132"/>
      <c r="QKV3225" s="132"/>
      <c r="QKW3225" s="132"/>
      <c r="QKX3225" s="132"/>
      <c r="QKY3225" s="132"/>
      <c r="QKZ3225" s="132"/>
      <c r="QLA3225" s="132"/>
      <c r="QLB3225" s="132"/>
      <c r="QLC3225" s="132"/>
      <c r="QLD3225" s="132"/>
      <c r="QLE3225" s="132"/>
      <c r="QLF3225" s="132"/>
      <c r="QLG3225" s="132"/>
      <c r="QLH3225" s="132"/>
      <c r="QLI3225" s="132"/>
      <c r="QLJ3225" s="132"/>
      <c r="QLK3225" s="132"/>
      <c r="QLL3225" s="132"/>
      <c r="QLM3225" s="132"/>
      <c r="QLN3225" s="132"/>
      <c r="QLO3225" s="132"/>
      <c r="QLP3225" s="132"/>
      <c r="QLQ3225" s="132"/>
      <c r="QLR3225" s="132"/>
      <c r="QLS3225" s="132"/>
      <c r="QLT3225" s="132"/>
      <c r="QLU3225" s="132"/>
      <c r="QLV3225" s="132"/>
      <c r="QLW3225" s="132"/>
      <c r="QLX3225" s="132"/>
      <c r="QLY3225" s="132"/>
      <c r="QLZ3225" s="132"/>
      <c r="QMA3225" s="132"/>
      <c r="QMB3225" s="132"/>
      <c r="QMC3225" s="132"/>
      <c r="QMD3225" s="132"/>
      <c r="QME3225" s="132"/>
      <c r="QMF3225" s="132"/>
      <c r="QMG3225" s="132"/>
      <c r="QMH3225" s="132"/>
      <c r="QMI3225" s="132"/>
      <c r="QMJ3225" s="132"/>
      <c r="QMK3225" s="132"/>
      <c r="QML3225" s="132"/>
      <c r="QMM3225" s="132"/>
      <c r="QMN3225" s="132"/>
      <c r="QMO3225" s="132"/>
      <c r="QMP3225" s="132"/>
      <c r="QMQ3225" s="132"/>
      <c r="QMR3225" s="132"/>
      <c r="QMS3225" s="132"/>
      <c r="QMT3225" s="132"/>
      <c r="QMU3225" s="132"/>
      <c r="QMV3225" s="132"/>
      <c r="QMW3225" s="132"/>
      <c r="QMX3225" s="132"/>
      <c r="QMY3225" s="132"/>
      <c r="QMZ3225" s="132"/>
      <c r="QNA3225" s="132"/>
      <c r="QNB3225" s="132"/>
      <c r="QNC3225" s="132"/>
      <c r="QND3225" s="132"/>
      <c r="QNE3225" s="132"/>
      <c r="QNF3225" s="132"/>
      <c r="QNG3225" s="132"/>
      <c r="QNH3225" s="132"/>
      <c r="QNI3225" s="132"/>
      <c r="QNJ3225" s="132"/>
      <c r="QNK3225" s="132"/>
      <c r="QNL3225" s="132"/>
      <c r="QNM3225" s="132"/>
      <c r="QNN3225" s="132"/>
      <c r="QNO3225" s="132"/>
      <c r="QNP3225" s="132"/>
      <c r="QNQ3225" s="132"/>
      <c r="QNR3225" s="132"/>
      <c r="QNS3225" s="132"/>
      <c r="QNT3225" s="132"/>
      <c r="QNU3225" s="132"/>
      <c r="QNV3225" s="132"/>
      <c r="QNW3225" s="132"/>
      <c r="QNX3225" s="132"/>
      <c r="QNY3225" s="132"/>
      <c r="QNZ3225" s="132"/>
      <c r="QOA3225" s="132"/>
      <c r="QOB3225" s="132"/>
      <c r="QOC3225" s="132"/>
      <c r="QOD3225" s="132"/>
      <c r="QOE3225" s="132"/>
      <c r="QOF3225" s="132"/>
      <c r="QOG3225" s="132"/>
      <c r="QOH3225" s="132"/>
      <c r="QOI3225" s="132"/>
      <c r="QOJ3225" s="132"/>
      <c r="QOK3225" s="132"/>
      <c r="QOL3225" s="132"/>
      <c r="QOM3225" s="132"/>
      <c r="QON3225" s="132"/>
      <c r="QOO3225" s="132"/>
      <c r="QOP3225" s="132"/>
      <c r="QOQ3225" s="132"/>
      <c r="QOR3225" s="132"/>
      <c r="QOS3225" s="132"/>
      <c r="QOT3225" s="132"/>
      <c r="QOU3225" s="132"/>
      <c r="QOV3225" s="132"/>
      <c r="QOW3225" s="132"/>
      <c r="QOX3225" s="132"/>
      <c r="QOY3225" s="132"/>
      <c r="QOZ3225" s="132"/>
      <c r="QPA3225" s="132"/>
      <c r="QPB3225" s="132"/>
      <c r="QPC3225" s="132"/>
      <c r="QPD3225" s="132"/>
      <c r="QPE3225" s="132"/>
      <c r="QPF3225" s="132"/>
      <c r="QPG3225" s="132"/>
      <c r="QPH3225" s="132"/>
      <c r="QPI3225" s="132"/>
      <c r="QPJ3225" s="132"/>
      <c r="QPK3225" s="132"/>
      <c r="QPL3225" s="132"/>
      <c r="QPM3225" s="132"/>
      <c r="QPN3225" s="132"/>
      <c r="QPO3225" s="132"/>
      <c r="QPP3225" s="132"/>
      <c r="QPQ3225" s="132"/>
      <c r="QPR3225" s="132"/>
      <c r="QPS3225" s="132"/>
      <c r="QPT3225" s="132"/>
      <c r="QPU3225" s="132"/>
      <c r="QPV3225" s="132"/>
      <c r="QPW3225" s="132"/>
      <c r="QPX3225" s="132"/>
      <c r="QPY3225" s="132"/>
      <c r="QPZ3225" s="132"/>
      <c r="QQA3225" s="132"/>
      <c r="QQB3225" s="132"/>
      <c r="QQC3225" s="132"/>
      <c r="QQD3225" s="132"/>
      <c r="QQE3225" s="132"/>
      <c r="QQF3225" s="132"/>
      <c r="QQG3225" s="132"/>
      <c r="QQH3225" s="132"/>
      <c r="QQI3225" s="132"/>
      <c r="QQJ3225" s="132"/>
      <c r="QQK3225" s="132"/>
      <c r="QQL3225" s="132"/>
      <c r="QQM3225" s="132"/>
      <c r="QQN3225" s="132"/>
      <c r="QQO3225" s="132"/>
      <c r="QQP3225" s="132"/>
      <c r="QQQ3225" s="132"/>
      <c r="QQR3225" s="132"/>
      <c r="QQS3225" s="132"/>
      <c r="QQT3225" s="132"/>
      <c r="QQU3225" s="132"/>
      <c r="QQV3225" s="132"/>
      <c r="QQW3225" s="132"/>
      <c r="QQX3225" s="132"/>
      <c r="QQY3225" s="132"/>
      <c r="QQZ3225" s="132"/>
      <c r="QRA3225" s="132"/>
      <c r="QRB3225" s="132"/>
      <c r="QRC3225" s="132"/>
      <c r="QRD3225" s="132"/>
      <c r="QRE3225" s="132"/>
      <c r="QRF3225" s="132"/>
      <c r="QRG3225" s="132"/>
      <c r="QRH3225" s="132"/>
      <c r="QRI3225" s="132"/>
      <c r="QRJ3225" s="132"/>
      <c r="QRK3225" s="132"/>
      <c r="QRL3225" s="132"/>
      <c r="QRM3225" s="132"/>
      <c r="QRN3225" s="132"/>
      <c r="QRO3225" s="132"/>
      <c r="QRP3225" s="132"/>
      <c r="QRQ3225" s="132"/>
      <c r="QRR3225" s="132"/>
      <c r="QRS3225" s="132"/>
      <c r="QRT3225" s="132"/>
      <c r="QRU3225" s="132"/>
      <c r="QRV3225" s="132"/>
      <c r="QRW3225" s="132"/>
      <c r="QRX3225" s="132"/>
      <c r="QRY3225" s="132"/>
      <c r="QRZ3225" s="132"/>
      <c r="QSA3225" s="132"/>
      <c r="QSB3225" s="132"/>
      <c r="QSC3225" s="132"/>
      <c r="QSD3225" s="132"/>
      <c r="QSE3225" s="132"/>
      <c r="QSF3225" s="132"/>
      <c r="QSG3225" s="132"/>
      <c r="QSH3225" s="132"/>
      <c r="QSI3225" s="132"/>
      <c r="QSJ3225" s="132"/>
      <c r="QSK3225" s="132"/>
      <c r="QSL3225" s="132"/>
      <c r="QSM3225" s="132"/>
      <c r="QSN3225" s="132"/>
      <c r="QSO3225" s="132"/>
      <c r="QSP3225" s="132"/>
      <c r="QSQ3225" s="132"/>
      <c r="QSR3225" s="132"/>
      <c r="QSS3225" s="132"/>
      <c r="QST3225" s="132"/>
      <c r="QSU3225" s="132"/>
      <c r="QSV3225" s="132"/>
      <c r="QSW3225" s="132"/>
      <c r="QSX3225" s="132"/>
      <c r="QSY3225" s="132"/>
      <c r="QSZ3225" s="132"/>
      <c r="QTA3225" s="132"/>
      <c r="QTB3225" s="132"/>
      <c r="QTC3225" s="132"/>
      <c r="QTD3225" s="132"/>
      <c r="QTE3225" s="132"/>
      <c r="QTF3225" s="132"/>
      <c r="QTG3225" s="132"/>
      <c r="QTH3225" s="132"/>
      <c r="QTI3225" s="132"/>
      <c r="QTJ3225" s="132"/>
      <c r="QTK3225" s="132"/>
      <c r="QTL3225" s="132"/>
      <c r="QTM3225" s="132"/>
      <c r="QTN3225" s="132"/>
      <c r="QTO3225" s="132"/>
      <c r="QTP3225" s="132"/>
      <c r="QTQ3225" s="132"/>
      <c r="QTR3225" s="132"/>
      <c r="QTS3225" s="132"/>
      <c r="QTT3225" s="132"/>
      <c r="QTU3225" s="132"/>
      <c r="QTV3225" s="132"/>
      <c r="QTW3225" s="132"/>
      <c r="QTX3225" s="132"/>
      <c r="QTY3225" s="132"/>
      <c r="QTZ3225" s="132"/>
      <c r="QUA3225" s="132"/>
      <c r="QUB3225" s="132"/>
      <c r="QUC3225" s="132"/>
      <c r="QUD3225" s="132"/>
      <c r="QUE3225" s="132"/>
      <c r="QUF3225" s="132"/>
      <c r="QUG3225" s="132"/>
      <c r="QUH3225" s="132"/>
      <c r="QUI3225" s="132"/>
      <c r="QUJ3225" s="132"/>
      <c r="QUK3225" s="132"/>
      <c r="QUL3225" s="132"/>
      <c r="QUM3225" s="132"/>
      <c r="QUN3225" s="132"/>
      <c r="QUO3225" s="132"/>
      <c r="QUP3225" s="132"/>
      <c r="QUQ3225" s="132"/>
      <c r="QUR3225" s="132"/>
      <c r="QUS3225" s="132"/>
      <c r="QUT3225" s="132"/>
      <c r="QUU3225" s="132"/>
      <c r="QUV3225" s="132"/>
      <c r="QUW3225" s="132"/>
      <c r="QUX3225" s="132"/>
      <c r="QUY3225" s="132"/>
      <c r="QUZ3225" s="132"/>
      <c r="QVA3225" s="132"/>
      <c r="QVB3225" s="132"/>
      <c r="QVC3225" s="132"/>
      <c r="QVD3225" s="132"/>
      <c r="QVE3225" s="132"/>
      <c r="QVF3225" s="132"/>
      <c r="QVG3225" s="132"/>
      <c r="QVH3225" s="132"/>
      <c r="QVI3225" s="132"/>
      <c r="QVJ3225" s="132"/>
      <c r="QVK3225" s="132"/>
      <c r="QVL3225" s="132"/>
      <c r="QVM3225" s="132"/>
      <c r="QVN3225" s="132"/>
      <c r="QVO3225" s="132"/>
      <c r="QVP3225" s="132"/>
      <c r="QVQ3225" s="132"/>
      <c r="QVR3225" s="132"/>
      <c r="QVS3225" s="132"/>
      <c r="QVT3225" s="132"/>
      <c r="QVU3225" s="132"/>
      <c r="QVV3225" s="132"/>
      <c r="QVW3225" s="132"/>
      <c r="QVX3225" s="132"/>
      <c r="QVY3225" s="132"/>
      <c r="QVZ3225" s="132"/>
      <c r="QWA3225" s="132"/>
      <c r="QWB3225" s="132"/>
      <c r="QWC3225" s="132"/>
      <c r="QWD3225" s="132"/>
      <c r="QWE3225" s="132"/>
      <c r="QWF3225" s="132"/>
      <c r="QWG3225" s="132"/>
      <c r="QWH3225" s="132"/>
      <c r="QWI3225" s="132"/>
      <c r="QWJ3225" s="132"/>
      <c r="QWK3225" s="132"/>
      <c r="QWL3225" s="132"/>
      <c r="QWM3225" s="132"/>
      <c r="QWN3225" s="132"/>
      <c r="QWO3225" s="132"/>
      <c r="QWP3225" s="132"/>
      <c r="QWQ3225" s="132"/>
      <c r="QWR3225" s="132"/>
      <c r="QWS3225" s="132"/>
      <c r="QWT3225" s="132"/>
      <c r="QWU3225" s="132"/>
      <c r="QWV3225" s="132"/>
      <c r="QWW3225" s="132"/>
      <c r="QWX3225" s="132"/>
      <c r="QWY3225" s="132"/>
      <c r="QWZ3225" s="132"/>
      <c r="QXA3225" s="132"/>
      <c r="QXB3225" s="132"/>
      <c r="QXC3225" s="132"/>
      <c r="QXD3225" s="132"/>
      <c r="QXE3225" s="132"/>
      <c r="QXF3225" s="132"/>
      <c r="QXG3225" s="132"/>
      <c r="QXH3225" s="132"/>
      <c r="QXI3225" s="132"/>
      <c r="QXJ3225" s="132"/>
      <c r="QXK3225" s="132"/>
      <c r="QXL3225" s="132"/>
      <c r="QXM3225" s="132"/>
      <c r="QXN3225" s="132"/>
      <c r="QXO3225" s="132"/>
      <c r="QXP3225" s="132"/>
      <c r="QXQ3225" s="132"/>
      <c r="QXR3225" s="132"/>
      <c r="QXS3225" s="132"/>
      <c r="QXT3225" s="132"/>
      <c r="QXU3225" s="132"/>
      <c r="QXV3225" s="132"/>
      <c r="QXW3225" s="132"/>
      <c r="QXX3225" s="132"/>
      <c r="QXY3225" s="132"/>
      <c r="QXZ3225" s="132"/>
      <c r="QYA3225" s="132"/>
      <c r="QYB3225" s="132"/>
      <c r="QYC3225" s="132"/>
      <c r="QYD3225" s="132"/>
      <c r="QYE3225" s="132"/>
      <c r="QYF3225" s="132"/>
      <c r="QYG3225" s="132"/>
      <c r="QYH3225" s="132"/>
      <c r="QYI3225" s="132"/>
      <c r="QYJ3225" s="132"/>
      <c r="QYK3225" s="132"/>
      <c r="QYL3225" s="132"/>
      <c r="QYM3225" s="132"/>
      <c r="QYN3225" s="132"/>
      <c r="QYO3225" s="132"/>
      <c r="QYP3225" s="132"/>
      <c r="QYQ3225" s="132"/>
      <c r="QYR3225" s="132"/>
      <c r="QYS3225" s="132"/>
      <c r="QYT3225" s="132"/>
      <c r="QYU3225" s="132"/>
      <c r="QYV3225" s="132"/>
      <c r="QYW3225" s="132"/>
      <c r="QYX3225" s="132"/>
      <c r="QYY3225" s="132"/>
      <c r="QYZ3225" s="132"/>
      <c r="QZA3225" s="132"/>
      <c r="QZB3225" s="132"/>
      <c r="QZC3225" s="132"/>
      <c r="QZD3225" s="132"/>
      <c r="QZE3225" s="132"/>
      <c r="QZF3225" s="132"/>
      <c r="QZG3225" s="132"/>
      <c r="QZH3225" s="132"/>
      <c r="QZI3225" s="132"/>
      <c r="QZJ3225" s="132"/>
      <c r="QZK3225" s="132"/>
      <c r="QZL3225" s="132"/>
      <c r="QZM3225" s="132"/>
      <c r="QZN3225" s="132"/>
      <c r="QZO3225" s="132"/>
      <c r="QZP3225" s="132"/>
      <c r="QZQ3225" s="132"/>
      <c r="QZR3225" s="132"/>
      <c r="QZS3225" s="132"/>
      <c r="QZT3225" s="132"/>
      <c r="QZU3225" s="132"/>
      <c r="QZV3225" s="132"/>
      <c r="QZW3225" s="132"/>
      <c r="QZX3225" s="132"/>
      <c r="QZY3225" s="132"/>
      <c r="QZZ3225" s="132"/>
      <c r="RAA3225" s="132"/>
      <c r="RAB3225" s="132"/>
      <c r="RAC3225" s="132"/>
      <c r="RAD3225" s="132"/>
      <c r="RAE3225" s="132"/>
      <c r="RAF3225" s="132"/>
      <c r="RAG3225" s="132"/>
      <c r="RAH3225" s="132"/>
      <c r="RAI3225" s="132"/>
      <c r="RAJ3225" s="132"/>
      <c r="RAK3225" s="132"/>
      <c r="RAL3225" s="132"/>
      <c r="RAM3225" s="132"/>
      <c r="RAN3225" s="132"/>
      <c r="RAO3225" s="132"/>
      <c r="RAP3225" s="132"/>
      <c r="RAQ3225" s="132"/>
      <c r="RAR3225" s="132"/>
      <c r="RAS3225" s="132"/>
      <c r="RAT3225" s="132"/>
      <c r="RAU3225" s="132"/>
      <c r="RAV3225" s="132"/>
      <c r="RAW3225" s="132"/>
      <c r="RAX3225" s="132"/>
      <c r="RAY3225" s="132"/>
      <c r="RAZ3225" s="132"/>
      <c r="RBA3225" s="132"/>
      <c r="RBB3225" s="132"/>
      <c r="RBC3225" s="132"/>
      <c r="RBD3225" s="132"/>
      <c r="RBE3225" s="132"/>
      <c r="RBF3225" s="132"/>
      <c r="RBG3225" s="132"/>
      <c r="RBH3225" s="132"/>
      <c r="RBI3225" s="132"/>
      <c r="RBJ3225" s="132"/>
      <c r="RBK3225" s="132"/>
      <c r="RBL3225" s="132"/>
      <c r="RBM3225" s="132"/>
      <c r="RBN3225" s="132"/>
      <c r="RBO3225" s="132"/>
      <c r="RBP3225" s="132"/>
      <c r="RBQ3225" s="132"/>
      <c r="RBR3225" s="132"/>
      <c r="RBS3225" s="132"/>
      <c r="RBT3225" s="132"/>
      <c r="RBU3225" s="132"/>
      <c r="RBV3225" s="132"/>
      <c r="RBW3225" s="132"/>
      <c r="RBX3225" s="132"/>
      <c r="RBY3225" s="132"/>
      <c r="RBZ3225" s="132"/>
      <c r="RCA3225" s="132"/>
      <c r="RCB3225" s="132"/>
      <c r="RCC3225" s="132"/>
      <c r="RCD3225" s="132"/>
      <c r="RCE3225" s="132"/>
      <c r="RCF3225" s="132"/>
      <c r="RCG3225" s="132"/>
      <c r="RCH3225" s="132"/>
      <c r="RCI3225" s="132"/>
      <c r="RCJ3225" s="132"/>
      <c r="RCK3225" s="132"/>
      <c r="RCL3225" s="132"/>
      <c r="RCM3225" s="132"/>
      <c r="RCN3225" s="132"/>
      <c r="RCO3225" s="132"/>
      <c r="RCP3225" s="132"/>
      <c r="RCQ3225" s="132"/>
      <c r="RCR3225" s="132"/>
      <c r="RCS3225" s="132"/>
      <c r="RCT3225" s="132"/>
      <c r="RCU3225" s="132"/>
      <c r="RCV3225" s="132"/>
      <c r="RCW3225" s="132"/>
      <c r="RCX3225" s="132"/>
      <c r="RCY3225" s="132"/>
      <c r="RCZ3225" s="132"/>
      <c r="RDA3225" s="132"/>
      <c r="RDB3225" s="132"/>
      <c r="RDC3225" s="132"/>
      <c r="RDD3225" s="132"/>
      <c r="RDE3225" s="132"/>
      <c r="RDF3225" s="132"/>
      <c r="RDG3225" s="132"/>
      <c r="RDH3225" s="132"/>
      <c r="RDI3225" s="132"/>
      <c r="RDJ3225" s="132"/>
      <c r="RDK3225" s="132"/>
      <c r="RDL3225" s="132"/>
      <c r="RDM3225" s="132"/>
      <c r="RDN3225" s="132"/>
      <c r="RDO3225" s="132"/>
      <c r="RDP3225" s="132"/>
      <c r="RDQ3225" s="132"/>
      <c r="RDR3225" s="132"/>
      <c r="RDS3225" s="132"/>
      <c r="RDT3225" s="132"/>
      <c r="RDU3225" s="132"/>
      <c r="RDV3225" s="132"/>
      <c r="RDW3225" s="132"/>
      <c r="RDX3225" s="132"/>
      <c r="RDY3225" s="132"/>
      <c r="RDZ3225" s="132"/>
      <c r="REA3225" s="132"/>
      <c r="REB3225" s="132"/>
      <c r="REC3225" s="132"/>
      <c r="RED3225" s="132"/>
      <c r="REE3225" s="132"/>
      <c r="REF3225" s="132"/>
      <c r="REG3225" s="132"/>
      <c r="REH3225" s="132"/>
      <c r="REI3225" s="132"/>
      <c r="REJ3225" s="132"/>
      <c r="REK3225" s="132"/>
      <c r="REL3225" s="132"/>
      <c r="REM3225" s="132"/>
      <c r="REN3225" s="132"/>
      <c r="REO3225" s="132"/>
      <c r="REP3225" s="132"/>
      <c r="REQ3225" s="132"/>
      <c r="RER3225" s="132"/>
      <c r="RES3225" s="132"/>
      <c r="RET3225" s="132"/>
      <c r="REU3225" s="132"/>
      <c r="REV3225" s="132"/>
      <c r="REW3225" s="132"/>
      <c r="REX3225" s="132"/>
      <c r="REY3225" s="132"/>
      <c r="REZ3225" s="132"/>
      <c r="RFA3225" s="132"/>
      <c r="RFB3225" s="132"/>
      <c r="RFC3225" s="132"/>
      <c r="RFD3225" s="132"/>
      <c r="RFE3225" s="132"/>
      <c r="RFF3225" s="132"/>
      <c r="RFG3225" s="132"/>
      <c r="RFH3225" s="132"/>
      <c r="RFI3225" s="132"/>
      <c r="RFJ3225" s="132"/>
      <c r="RFK3225" s="132"/>
      <c r="RFL3225" s="132"/>
      <c r="RFM3225" s="132"/>
      <c r="RFN3225" s="132"/>
      <c r="RFO3225" s="132"/>
      <c r="RFP3225" s="132"/>
      <c r="RFQ3225" s="132"/>
      <c r="RFR3225" s="132"/>
      <c r="RFS3225" s="132"/>
      <c r="RFT3225" s="132"/>
      <c r="RFU3225" s="132"/>
      <c r="RFV3225" s="132"/>
      <c r="RFW3225" s="132"/>
      <c r="RFX3225" s="132"/>
      <c r="RFY3225" s="132"/>
      <c r="RFZ3225" s="132"/>
      <c r="RGA3225" s="132"/>
      <c r="RGB3225" s="132"/>
      <c r="RGC3225" s="132"/>
      <c r="RGD3225" s="132"/>
      <c r="RGE3225" s="132"/>
      <c r="RGF3225" s="132"/>
      <c r="RGG3225" s="132"/>
      <c r="RGH3225" s="132"/>
      <c r="RGI3225" s="132"/>
      <c r="RGJ3225" s="132"/>
      <c r="RGK3225" s="132"/>
      <c r="RGL3225" s="132"/>
      <c r="RGM3225" s="132"/>
      <c r="RGN3225" s="132"/>
      <c r="RGO3225" s="132"/>
      <c r="RGP3225" s="132"/>
      <c r="RGQ3225" s="132"/>
      <c r="RGR3225" s="132"/>
      <c r="RGS3225" s="132"/>
      <c r="RGT3225" s="132"/>
      <c r="RGU3225" s="132"/>
      <c r="RGV3225" s="132"/>
      <c r="RGW3225" s="132"/>
      <c r="RGX3225" s="132"/>
      <c r="RGY3225" s="132"/>
      <c r="RGZ3225" s="132"/>
      <c r="RHA3225" s="132"/>
      <c r="RHB3225" s="132"/>
      <c r="RHC3225" s="132"/>
      <c r="RHD3225" s="132"/>
      <c r="RHE3225" s="132"/>
      <c r="RHF3225" s="132"/>
      <c r="RHG3225" s="132"/>
      <c r="RHH3225" s="132"/>
      <c r="RHI3225" s="132"/>
      <c r="RHJ3225" s="132"/>
      <c r="RHK3225" s="132"/>
      <c r="RHL3225" s="132"/>
      <c r="RHM3225" s="132"/>
      <c r="RHN3225" s="132"/>
      <c r="RHO3225" s="132"/>
      <c r="RHP3225" s="132"/>
      <c r="RHQ3225" s="132"/>
      <c r="RHR3225" s="132"/>
      <c r="RHS3225" s="132"/>
      <c r="RHT3225" s="132"/>
      <c r="RHU3225" s="132"/>
      <c r="RHV3225" s="132"/>
      <c r="RHW3225" s="132"/>
      <c r="RHX3225" s="132"/>
      <c r="RHY3225" s="132"/>
      <c r="RHZ3225" s="132"/>
      <c r="RIA3225" s="132"/>
      <c r="RIB3225" s="132"/>
      <c r="RIC3225" s="132"/>
      <c r="RID3225" s="132"/>
      <c r="RIE3225" s="132"/>
      <c r="RIF3225" s="132"/>
      <c r="RIG3225" s="132"/>
      <c r="RIH3225" s="132"/>
      <c r="RII3225" s="132"/>
      <c r="RIJ3225" s="132"/>
      <c r="RIK3225" s="132"/>
      <c r="RIL3225" s="132"/>
      <c r="RIM3225" s="132"/>
      <c r="RIN3225" s="132"/>
      <c r="RIO3225" s="132"/>
      <c r="RIP3225" s="132"/>
      <c r="RIQ3225" s="132"/>
      <c r="RIR3225" s="132"/>
      <c r="RIS3225" s="132"/>
      <c r="RIT3225" s="132"/>
      <c r="RIU3225" s="132"/>
      <c r="RIV3225" s="132"/>
      <c r="RIW3225" s="132"/>
      <c r="RIX3225" s="132"/>
      <c r="RIY3225" s="132"/>
      <c r="RIZ3225" s="132"/>
      <c r="RJA3225" s="132"/>
      <c r="RJB3225" s="132"/>
      <c r="RJC3225" s="132"/>
      <c r="RJD3225" s="132"/>
      <c r="RJE3225" s="132"/>
      <c r="RJF3225" s="132"/>
      <c r="RJG3225" s="132"/>
      <c r="RJH3225" s="132"/>
      <c r="RJI3225" s="132"/>
      <c r="RJJ3225" s="132"/>
      <c r="RJK3225" s="132"/>
      <c r="RJL3225" s="132"/>
      <c r="RJM3225" s="132"/>
      <c r="RJN3225" s="132"/>
      <c r="RJO3225" s="132"/>
      <c r="RJP3225" s="132"/>
      <c r="RJQ3225" s="132"/>
      <c r="RJR3225" s="132"/>
      <c r="RJS3225" s="132"/>
      <c r="RJT3225" s="132"/>
      <c r="RJU3225" s="132"/>
      <c r="RJV3225" s="132"/>
      <c r="RJW3225" s="132"/>
      <c r="RJX3225" s="132"/>
      <c r="RJY3225" s="132"/>
      <c r="RJZ3225" s="132"/>
      <c r="RKA3225" s="132"/>
      <c r="RKB3225" s="132"/>
      <c r="RKC3225" s="132"/>
      <c r="RKD3225" s="132"/>
      <c r="RKE3225" s="132"/>
      <c r="RKF3225" s="132"/>
      <c r="RKG3225" s="132"/>
      <c r="RKH3225" s="132"/>
      <c r="RKI3225" s="132"/>
      <c r="RKJ3225" s="132"/>
      <c r="RKK3225" s="132"/>
      <c r="RKL3225" s="132"/>
      <c r="RKM3225" s="132"/>
      <c r="RKN3225" s="132"/>
      <c r="RKO3225" s="132"/>
      <c r="RKP3225" s="132"/>
      <c r="RKQ3225" s="132"/>
      <c r="RKR3225" s="132"/>
      <c r="RKS3225" s="132"/>
      <c r="RKT3225" s="132"/>
      <c r="RKU3225" s="132"/>
      <c r="RKV3225" s="132"/>
      <c r="RKW3225" s="132"/>
      <c r="RKX3225" s="132"/>
      <c r="RKY3225" s="132"/>
      <c r="RKZ3225" s="132"/>
      <c r="RLA3225" s="132"/>
      <c r="RLB3225" s="132"/>
      <c r="RLC3225" s="132"/>
      <c r="RLD3225" s="132"/>
      <c r="RLE3225" s="132"/>
      <c r="RLF3225" s="132"/>
      <c r="RLG3225" s="132"/>
      <c r="RLH3225" s="132"/>
      <c r="RLI3225" s="132"/>
      <c r="RLJ3225" s="132"/>
      <c r="RLK3225" s="132"/>
      <c r="RLL3225" s="132"/>
      <c r="RLM3225" s="132"/>
      <c r="RLN3225" s="132"/>
      <c r="RLO3225" s="132"/>
      <c r="RLP3225" s="132"/>
      <c r="RLQ3225" s="132"/>
      <c r="RLR3225" s="132"/>
      <c r="RLS3225" s="132"/>
      <c r="RLT3225" s="132"/>
      <c r="RLU3225" s="132"/>
      <c r="RLV3225" s="132"/>
      <c r="RLW3225" s="132"/>
      <c r="RLX3225" s="132"/>
      <c r="RLY3225" s="132"/>
      <c r="RLZ3225" s="132"/>
      <c r="RMA3225" s="132"/>
      <c r="RMB3225" s="132"/>
      <c r="RMC3225" s="132"/>
      <c r="RMD3225" s="132"/>
      <c r="RME3225" s="132"/>
      <c r="RMF3225" s="132"/>
      <c r="RMG3225" s="132"/>
      <c r="RMH3225" s="132"/>
      <c r="RMI3225" s="132"/>
      <c r="RMJ3225" s="132"/>
      <c r="RMK3225" s="132"/>
      <c r="RML3225" s="132"/>
      <c r="RMM3225" s="132"/>
      <c r="RMN3225" s="132"/>
      <c r="RMO3225" s="132"/>
      <c r="RMP3225" s="132"/>
      <c r="RMQ3225" s="132"/>
      <c r="RMR3225" s="132"/>
      <c r="RMS3225" s="132"/>
      <c r="RMT3225" s="132"/>
      <c r="RMU3225" s="132"/>
      <c r="RMV3225" s="132"/>
      <c r="RMW3225" s="132"/>
      <c r="RMX3225" s="132"/>
      <c r="RMY3225" s="132"/>
      <c r="RMZ3225" s="132"/>
      <c r="RNA3225" s="132"/>
      <c r="RNB3225" s="132"/>
      <c r="RNC3225" s="132"/>
      <c r="RND3225" s="132"/>
      <c r="RNE3225" s="132"/>
      <c r="RNF3225" s="132"/>
      <c r="RNG3225" s="132"/>
      <c r="RNH3225" s="132"/>
      <c r="RNI3225" s="132"/>
      <c r="RNJ3225" s="132"/>
      <c r="RNK3225" s="132"/>
      <c r="RNL3225" s="132"/>
      <c r="RNM3225" s="132"/>
      <c r="RNN3225" s="132"/>
      <c r="RNO3225" s="132"/>
      <c r="RNP3225" s="132"/>
      <c r="RNQ3225" s="132"/>
      <c r="RNR3225" s="132"/>
      <c r="RNS3225" s="132"/>
      <c r="RNT3225" s="132"/>
      <c r="RNU3225" s="132"/>
      <c r="RNV3225" s="132"/>
      <c r="RNW3225" s="132"/>
      <c r="RNX3225" s="132"/>
      <c r="RNY3225" s="132"/>
      <c r="RNZ3225" s="132"/>
      <c r="ROA3225" s="132"/>
      <c r="ROB3225" s="132"/>
      <c r="ROC3225" s="132"/>
      <c r="ROD3225" s="132"/>
      <c r="ROE3225" s="132"/>
      <c r="ROF3225" s="132"/>
      <c r="ROG3225" s="132"/>
      <c r="ROH3225" s="132"/>
      <c r="ROI3225" s="132"/>
      <c r="ROJ3225" s="132"/>
      <c r="ROK3225" s="132"/>
      <c r="ROL3225" s="132"/>
      <c r="ROM3225" s="132"/>
      <c r="RON3225" s="132"/>
      <c r="ROO3225" s="132"/>
      <c r="ROP3225" s="132"/>
      <c r="ROQ3225" s="132"/>
      <c r="ROR3225" s="132"/>
      <c r="ROS3225" s="132"/>
      <c r="ROT3225" s="132"/>
      <c r="ROU3225" s="132"/>
      <c r="ROV3225" s="132"/>
      <c r="ROW3225" s="132"/>
      <c r="ROX3225" s="132"/>
      <c r="ROY3225" s="132"/>
      <c r="ROZ3225" s="132"/>
      <c r="RPA3225" s="132"/>
      <c r="RPB3225" s="132"/>
      <c r="RPC3225" s="132"/>
      <c r="RPD3225" s="132"/>
      <c r="RPE3225" s="132"/>
      <c r="RPF3225" s="132"/>
      <c r="RPG3225" s="132"/>
      <c r="RPH3225" s="132"/>
      <c r="RPI3225" s="132"/>
      <c r="RPJ3225" s="132"/>
      <c r="RPK3225" s="132"/>
      <c r="RPL3225" s="132"/>
      <c r="RPM3225" s="132"/>
      <c r="RPN3225" s="132"/>
      <c r="RPO3225" s="132"/>
      <c r="RPP3225" s="132"/>
      <c r="RPQ3225" s="132"/>
      <c r="RPR3225" s="132"/>
      <c r="RPS3225" s="132"/>
      <c r="RPT3225" s="132"/>
      <c r="RPU3225" s="132"/>
      <c r="RPV3225" s="132"/>
      <c r="RPW3225" s="132"/>
      <c r="RPX3225" s="132"/>
      <c r="RPY3225" s="132"/>
      <c r="RPZ3225" s="132"/>
      <c r="RQA3225" s="132"/>
      <c r="RQB3225" s="132"/>
      <c r="RQC3225" s="132"/>
      <c r="RQD3225" s="132"/>
      <c r="RQE3225" s="132"/>
      <c r="RQF3225" s="132"/>
      <c r="RQG3225" s="132"/>
      <c r="RQH3225" s="132"/>
      <c r="RQI3225" s="132"/>
      <c r="RQJ3225" s="132"/>
      <c r="RQK3225" s="132"/>
      <c r="RQL3225" s="132"/>
      <c r="RQM3225" s="132"/>
      <c r="RQN3225" s="132"/>
      <c r="RQO3225" s="132"/>
      <c r="RQP3225" s="132"/>
      <c r="RQQ3225" s="132"/>
      <c r="RQR3225" s="132"/>
      <c r="RQS3225" s="132"/>
      <c r="RQT3225" s="132"/>
      <c r="RQU3225" s="132"/>
      <c r="RQV3225" s="132"/>
      <c r="RQW3225" s="132"/>
      <c r="RQX3225" s="132"/>
      <c r="RQY3225" s="132"/>
      <c r="RQZ3225" s="132"/>
      <c r="RRA3225" s="132"/>
      <c r="RRB3225" s="132"/>
      <c r="RRC3225" s="132"/>
      <c r="RRD3225" s="132"/>
      <c r="RRE3225" s="132"/>
      <c r="RRF3225" s="132"/>
      <c r="RRG3225" s="132"/>
      <c r="RRH3225" s="132"/>
      <c r="RRI3225" s="132"/>
      <c r="RRJ3225" s="132"/>
      <c r="RRK3225" s="132"/>
      <c r="RRL3225" s="132"/>
      <c r="RRM3225" s="132"/>
      <c r="RRN3225" s="132"/>
      <c r="RRO3225" s="132"/>
      <c r="RRP3225" s="132"/>
      <c r="RRQ3225" s="132"/>
      <c r="RRR3225" s="132"/>
      <c r="RRS3225" s="132"/>
      <c r="RRT3225" s="132"/>
      <c r="RRU3225" s="132"/>
      <c r="RRV3225" s="132"/>
      <c r="RRW3225" s="132"/>
      <c r="RRX3225" s="132"/>
      <c r="RRY3225" s="132"/>
      <c r="RRZ3225" s="132"/>
      <c r="RSA3225" s="132"/>
      <c r="RSB3225" s="132"/>
      <c r="RSC3225" s="132"/>
      <c r="RSD3225" s="132"/>
      <c r="RSE3225" s="132"/>
      <c r="RSF3225" s="132"/>
      <c r="RSG3225" s="132"/>
      <c r="RSH3225" s="132"/>
      <c r="RSI3225" s="132"/>
      <c r="RSJ3225" s="132"/>
      <c r="RSK3225" s="132"/>
      <c r="RSL3225" s="132"/>
      <c r="RSM3225" s="132"/>
      <c r="RSN3225" s="132"/>
      <c r="RSO3225" s="132"/>
      <c r="RSP3225" s="132"/>
      <c r="RSQ3225" s="132"/>
      <c r="RSR3225" s="132"/>
      <c r="RSS3225" s="132"/>
      <c r="RST3225" s="132"/>
      <c r="RSU3225" s="132"/>
      <c r="RSV3225" s="132"/>
      <c r="RSW3225" s="132"/>
      <c r="RSX3225" s="132"/>
      <c r="RSY3225" s="132"/>
      <c r="RSZ3225" s="132"/>
      <c r="RTA3225" s="132"/>
      <c r="RTB3225" s="132"/>
      <c r="RTC3225" s="132"/>
      <c r="RTD3225" s="132"/>
      <c r="RTE3225" s="132"/>
      <c r="RTF3225" s="132"/>
      <c r="RTG3225" s="132"/>
      <c r="RTH3225" s="132"/>
      <c r="RTI3225" s="132"/>
      <c r="RTJ3225" s="132"/>
      <c r="RTK3225" s="132"/>
      <c r="RTL3225" s="132"/>
      <c r="RTM3225" s="132"/>
      <c r="RTN3225" s="132"/>
      <c r="RTO3225" s="132"/>
      <c r="RTP3225" s="132"/>
      <c r="RTQ3225" s="132"/>
      <c r="RTR3225" s="132"/>
      <c r="RTS3225" s="132"/>
      <c r="RTT3225" s="132"/>
      <c r="RTU3225" s="132"/>
      <c r="RTV3225" s="132"/>
      <c r="RTW3225" s="132"/>
      <c r="RTX3225" s="132"/>
      <c r="RTY3225" s="132"/>
      <c r="RTZ3225" s="132"/>
      <c r="RUA3225" s="132"/>
      <c r="RUB3225" s="132"/>
      <c r="RUC3225" s="132"/>
      <c r="RUD3225" s="132"/>
      <c r="RUE3225" s="132"/>
      <c r="RUF3225" s="132"/>
      <c r="RUG3225" s="132"/>
      <c r="RUH3225" s="132"/>
      <c r="RUI3225" s="132"/>
      <c r="RUJ3225" s="132"/>
      <c r="RUK3225" s="132"/>
      <c r="RUL3225" s="132"/>
      <c r="RUM3225" s="132"/>
      <c r="RUN3225" s="132"/>
      <c r="RUO3225" s="132"/>
      <c r="RUP3225" s="132"/>
      <c r="RUQ3225" s="132"/>
      <c r="RUR3225" s="132"/>
      <c r="RUS3225" s="132"/>
      <c r="RUT3225" s="132"/>
      <c r="RUU3225" s="132"/>
      <c r="RUV3225" s="132"/>
      <c r="RUW3225" s="132"/>
      <c r="RUX3225" s="132"/>
      <c r="RUY3225" s="132"/>
      <c r="RUZ3225" s="132"/>
      <c r="RVA3225" s="132"/>
      <c r="RVB3225" s="132"/>
      <c r="RVC3225" s="132"/>
      <c r="RVD3225" s="132"/>
      <c r="RVE3225" s="132"/>
      <c r="RVF3225" s="132"/>
      <c r="RVG3225" s="132"/>
      <c r="RVH3225" s="132"/>
      <c r="RVI3225" s="132"/>
      <c r="RVJ3225" s="132"/>
      <c r="RVK3225" s="132"/>
      <c r="RVL3225" s="132"/>
      <c r="RVM3225" s="132"/>
      <c r="RVN3225" s="132"/>
      <c r="RVO3225" s="132"/>
      <c r="RVP3225" s="132"/>
      <c r="RVQ3225" s="132"/>
      <c r="RVR3225" s="132"/>
      <c r="RVS3225" s="132"/>
      <c r="RVT3225" s="132"/>
      <c r="RVU3225" s="132"/>
      <c r="RVV3225" s="132"/>
      <c r="RVW3225" s="132"/>
      <c r="RVX3225" s="132"/>
      <c r="RVY3225" s="132"/>
      <c r="RVZ3225" s="132"/>
      <c r="RWA3225" s="132"/>
      <c r="RWB3225" s="132"/>
      <c r="RWC3225" s="132"/>
      <c r="RWD3225" s="132"/>
      <c r="RWE3225" s="132"/>
      <c r="RWF3225" s="132"/>
      <c r="RWG3225" s="132"/>
      <c r="RWH3225" s="132"/>
      <c r="RWI3225" s="132"/>
      <c r="RWJ3225" s="132"/>
      <c r="RWK3225" s="132"/>
      <c r="RWL3225" s="132"/>
      <c r="RWM3225" s="132"/>
      <c r="RWN3225" s="132"/>
      <c r="RWO3225" s="132"/>
      <c r="RWP3225" s="132"/>
      <c r="RWQ3225" s="132"/>
      <c r="RWR3225" s="132"/>
      <c r="RWS3225" s="132"/>
      <c r="RWT3225" s="132"/>
      <c r="RWU3225" s="132"/>
      <c r="RWV3225" s="132"/>
      <c r="RWW3225" s="132"/>
      <c r="RWX3225" s="132"/>
      <c r="RWY3225" s="132"/>
      <c r="RWZ3225" s="132"/>
      <c r="RXA3225" s="132"/>
      <c r="RXB3225" s="132"/>
      <c r="RXC3225" s="132"/>
      <c r="RXD3225" s="132"/>
      <c r="RXE3225" s="132"/>
      <c r="RXF3225" s="132"/>
      <c r="RXG3225" s="132"/>
      <c r="RXH3225" s="132"/>
      <c r="RXI3225" s="132"/>
      <c r="RXJ3225" s="132"/>
      <c r="RXK3225" s="132"/>
      <c r="RXL3225" s="132"/>
      <c r="RXM3225" s="132"/>
      <c r="RXN3225" s="132"/>
      <c r="RXO3225" s="132"/>
      <c r="RXP3225" s="132"/>
      <c r="RXQ3225" s="132"/>
      <c r="RXR3225" s="132"/>
      <c r="RXS3225" s="132"/>
      <c r="RXT3225" s="132"/>
      <c r="RXU3225" s="132"/>
      <c r="RXV3225" s="132"/>
      <c r="RXW3225" s="132"/>
      <c r="RXX3225" s="132"/>
      <c r="RXY3225" s="132"/>
      <c r="RXZ3225" s="132"/>
      <c r="RYA3225" s="132"/>
      <c r="RYB3225" s="132"/>
      <c r="RYC3225" s="132"/>
      <c r="RYD3225" s="132"/>
      <c r="RYE3225" s="132"/>
      <c r="RYF3225" s="132"/>
      <c r="RYG3225" s="132"/>
      <c r="RYH3225" s="132"/>
      <c r="RYI3225" s="132"/>
      <c r="RYJ3225" s="132"/>
      <c r="RYK3225" s="132"/>
      <c r="RYL3225" s="132"/>
      <c r="RYM3225" s="132"/>
      <c r="RYN3225" s="132"/>
      <c r="RYO3225" s="132"/>
      <c r="RYP3225" s="132"/>
      <c r="RYQ3225" s="132"/>
      <c r="RYR3225" s="132"/>
      <c r="RYS3225" s="132"/>
      <c r="RYT3225" s="132"/>
      <c r="RYU3225" s="132"/>
      <c r="RYV3225" s="132"/>
      <c r="RYW3225" s="132"/>
      <c r="RYX3225" s="132"/>
      <c r="RYY3225" s="132"/>
      <c r="RYZ3225" s="132"/>
      <c r="RZA3225" s="132"/>
      <c r="RZB3225" s="132"/>
      <c r="RZC3225" s="132"/>
      <c r="RZD3225" s="132"/>
      <c r="RZE3225" s="132"/>
      <c r="RZF3225" s="132"/>
      <c r="RZG3225" s="132"/>
      <c r="RZH3225" s="132"/>
      <c r="RZI3225" s="132"/>
      <c r="RZJ3225" s="132"/>
      <c r="RZK3225" s="132"/>
      <c r="RZL3225" s="132"/>
      <c r="RZM3225" s="132"/>
      <c r="RZN3225" s="132"/>
      <c r="RZO3225" s="132"/>
      <c r="RZP3225" s="132"/>
      <c r="RZQ3225" s="132"/>
      <c r="RZR3225" s="132"/>
      <c r="RZS3225" s="132"/>
      <c r="RZT3225" s="132"/>
      <c r="RZU3225" s="132"/>
      <c r="RZV3225" s="132"/>
      <c r="RZW3225" s="132"/>
      <c r="RZX3225" s="132"/>
      <c r="RZY3225" s="132"/>
      <c r="RZZ3225" s="132"/>
      <c r="SAA3225" s="132"/>
      <c r="SAB3225" s="132"/>
      <c r="SAC3225" s="132"/>
      <c r="SAD3225" s="132"/>
      <c r="SAE3225" s="132"/>
      <c r="SAF3225" s="132"/>
      <c r="SAG3225" s="132"/>
      <c r="SAH3225" s="132"/>
      <c r="SAI3225" s="132"/>
      <c r="SAJ3225" s="132"/>
      <c r="SAK3225" s="132"/>
      <c r="SAL3225" s="132"/>
      <c r="SAM3225" s="132"/>
      <c r="SAN3225" s="132"/>
      <c r="SAO3225" s="132"/>
      <c r="SAP3225" s="132"/>
      <c r="SAQ3225" s="132"/>
      <c r="SAR3225" s="132"/>
      <c r="SAS3225" s="132"/>
      <c r="SAT3225" s="132"/>
      <c r="SAU3225" s="132"/>
      <c r="SAV3225" s="132"/>
      <c r="SAW3225" s="132"/>
      <c r="SAX3225" s="132"/>
      <c r="SAY3225" s="132"/>
      <c r="SAZ3225" s="132"/>
      <c r="SBA3225" s="132"/>
      <c r="SBB3225" s="132"/>
      <c r="SBC3225" s="132"/>
      <c r="SBD3225" s="132"/>
      <c r="SBE3225" s="132"/>
      <c r="SBF3225" s="132"/>
      <c r="SBG3225" s="132"/>
      <c r="SBH3225" s="132"/>
      <c r="SBI3225" s="132"/>
      <c r="SBJ3225" s="132"/>
      <c r="SBK3225" s="132"/>
      <c r="SBL3225" s="132"/>
      <c r="SBM3225" s="132"/>
      <c r="SBN3225" s="132"/>
      <c r="SBO3225" s="132"/>
      <c r="SBP3225" s="132"/>
      <c r="SBQ3225" s="132"/>
      <c r="SBR3225" s="132"/>
      <c r="SBS3225" s="132"/>
      <c r="SBT3225" s="132"/>
      <c r="SBU3225" s="132"/>
      <c r="SBV3225" s="132"/>
      <c r="SBW3225" s="132"/>
      <c r="SBX3225" s="132"/>
      <c r="SBY3225" s="132"/>
      <c r="SBZ3225" s="132"/>
      <c r="SCA3225" s="132"/>
      <c r="SCB3225" s="132"/>
      <c r="SCC3225" s="132"/>
      <c r="SCD3225" s="132"/>
      <c r="SCE3225" s="132"/>
      <c r="SCF3225" s="132"/>
      <c r="SCG3225" s="132"/>
      <c r="SCH3225" s="132"/>
      <c r="SCI3225" s="132"/>
      <c r="SCJ3225" s="132"/>
      <c r="SCK3225" s="132"/>
      <c r="SCL3225" s="132"/>
      <c r="SCM3225" s="132"/>
      <c r="SCN3225" s="132"/>
      <c r="SCO3225" s="132"/>
      <c r="SCP3225" s="132"/>
      <c r="SCQ3225" s="132"/>
      <c r="SCR3225" s="132"/>
      <c r="SCS3225" s="132"/>
      <c r="SCT3225" s="132"/>
      <c r="SCU3225" s="132"/>
      <c r="SCV3225" s="132"/>
      <c r="SCW3225" s="132"/>
      <c r="SCX3225" s="132"/>
      <c r="SCY3225" s="132"/>
      <c r="SCZ3225" s="132"/>
      <c r="SDA3225" s="132"/>
      <c r="SDB3225" s="132"/>
      <c r="SDC3225" s="132"/>
      <c r="SDD3225" s="132"/>
      <c r="SDE3225" s="132"/>
      <c r="SDF3225" s="132"/>
      <c r="SDG3225" s="132"/>
      <c r="SDH3225" s="132"/>
      <c r="SDI3225" s="132"/>
      <c r="SDJ3225" s="132"/>
      <c r="SDK3225" s="132"/>
      <c r="SDL3225" s="132"/>
      <c r="SDM3225" s="132"/>
      <c r="SDN3225" s="132"/>
      <c r="SDO3225" s="132"/>
      <c r="SDP3225" s="132"/>
      <c r="SDQ3225" s="132"/>
      <c r="SDR3225" s="132"/>
      <c r="SDS3225" s="132"/>
      <c r="SDT3225" s="132"/>
      <c r="SDU3225" s="132"/>
      <c r="SDV3225" s="132"/>
      <c r="SDW3225" s="132"/>
      <c r="SDX3225" s="132"/>
      <c r="SDY3225" s="132"/>
      <c r="SDZ3225" s="132"/>
      <c r="SEA3225" s="132"/>
      <c r="SEB3225" s="132"/>
      <c r="SEC3225" s="132"/>
      <c r="SED3225" s="132"/>
      <c r="SEE3225" s="132"/>
      <c r="SEF3225" s="132"/>
      <c r="SEG3225" s="132"/>
      <c r="SEH3225" s="132"/>
      <c r="SEI3225" s="132"/>
      <c r="SEJ3225" s="132"/>
      <c r="SEK3225" s="132"/>
      <c r="SEL3225" s="132"/>
      <c r="SEM3225" s="132"/>
      <c r="SEN3225" s="132"/>
      <c r="SEO3225" s="132"/>
      <c r="SEP3225" s="132"/>
      <c r="SEQ3225" s="132"/>
      <c r="SER3225" s="132"/>
      <c r="SES3225" s="132"/>
      <c r="SET3225" s="132"/>
      <c r="SEU3225" s="132"/>
      <c r="SEV3225" s="132"/>
      <c r="SEW3225" s="132"/>
      <c r="SEX3225" s="132"/>
      <c r="SEY3225" s="132"/>
      <c r="SEZ3225" s="132"/>
      <c r="SFA3225" s="132"/>
      <c r="SFB3225" s="132"/>
      <c r="SFC3225" s="132"/>
      <c r="SFD3225" s="132"/>
      <c r="SFE3225" s="132"/>
      <c r="SFF3225" s="132"/>
      <c r="SFG3225" s="132"/>
      <c r="SFH3225" s="132"/>
      <c r="SFI3225" s="132"/>
      <c r="SFJ3225" s="132"/>
      <c r="SFK3225" s="132"/>
      <c r="SFL3225" s="132"/>
      <c r="SFM3225" s="132"/>
      <c r="SFN3225" s="132"/>
      <c r="SFO3225" s="132"/>
      <c r="SFP3225" s="132"/>
      <c r="SFQ3225" s="132"/>
      <c r="SFR3225" s="132"/>
      <c r="SFS3225" s="132"/>
      <c r="SFT3225" s="132"/>
      <c r="SFU3225" s="132"/>
      <c r="SFV3225" s="132"/>
      <c r="SFW3225" s="132"/>
      <c r="SFX3225" s="132"/>
      <c r="SFY3225" s="132"/>
      <c r="SFZ3225" s="132"/>
      <c r="SGA3225" s="132"/>
      <c r="SGB3225" s="132"/>
      <c r="SGC3225" s="132"/>
      <c r="SGD3225" s="132"/>
      <c r="SGE3225" s="132"/>
      <c r="SGF3225" s="132"/>
      <c r="SGG3225" s="132"/>
      <c r="SGH3225" s="132"/>
      <c r="SGI3225" s="132"/>
      <c r="SGJ3225" s="132"/>
      <c r="SGK3225" s="132"/>
      <c r="SGL3225" s="132"/>
      <c r="SGM3225" s="132"/>
      <c r="SGN3225" s="132"/>
      <c r="SGO3225" s="132"/>
      <c r="SGP3225" s="132"/>
      <c r="SGQ3225" s="132"/>
      <c r="SGR3225" s="132"/>
      <c r="SGS3225" s="132"/>
      <c r="SGT3225" s="132"/>
      <c r="SGU3225" s="132"/>
      <c r="SGV3225" s="132"/>
      <c r="SGW3225" s="132"/>
      <c r="SGX3225" s="132"/>
      <c r="SGY3225" s="132"/>
      <c r="SGZ3225" s="132"/>
      <c r="SHA3225" s="132"/>
      <c r="SHB3225" s="132"/>
      <c r="SHC3225" s="132"/>
      <c r="SHD3225" s="132"/>
      <c r="SHE3225" s="132"/>
      <c r="SHF3225" s="132"/>
      <c r="SHG3225" s="132"/>
      <c r="SHH3225" s="132"/>
      <c r="SHI3225" s="132"/>
      <c r="SHJ3225" s="132"/>
      <c r="SHK3225" s="132"/>
      <c r="SHL3225" s="132"/>
      <c r="SHM3225" s="132"/>
      <c r="SHN3225" s="132"/>
      <c r="SHO3225" s="132"/>
      <c r="SHP3225" s="132"/>
      <c r="SHQ3225" s="132"/>
      <c r="SHR3225" s="132"/>
      <c r="SHS3225" s="132"/>
      <c r="SHT3225" s="132"/>
      <c r="SHU3225" s="132"/>
      <c r="SHV3225" s="132"/>
      <c r="SHW3225" s="132"/>
      <c r="SHX3225" s="132"/>
      <c r="SHY3225" s="132"/>
      <c r="SHZ3225" s="132"/>
      <c r="SIA3225" s="132"/>
      <c r="SIB3225" s="132"/>
      <c r="SIC3225" s="132"/>
      <c r="SID3225" s="132"/>
      <c r="SIE3225" s="132"/>
      <c r="SIF3225" s="132"/>
      <c r="SIG3225" s="132"/>
      <c r="SIH3225" s="132"/>
      <c r="SII3225" s="132"/>
      <c r="SIJ3225" s="132"/>
      <c r="SIK3225" s="132"/>
      <c r="SIL3225" s="132"/>
      <c r="SIM3225" s="132"/>
      <c r="SIN3225" s="132"/>
      <c r="SIO3225" s="132"/>
      <c r="SIP3225" s="132"/>
      <c r="SIQ3225" s="132"/>
      <c r="SIR3225" s="132"/>
      <c r="SIS3225" s="132"/>
      <c r="SIT3225" s="132"/>
      <c r="SIU3225" s="132"/>
      <c r="SIV3225" s="132"/>
      <c r="SIW3225" s="132"/>
      <c r="SIX3225" s="132"/>
      <c r="SIY3225" s="132"/>
      <c r="SIZ3225" s="132"/>
      <c r="SJA3225" s="132"/>
      <c r="SJB3225" s="132"/>
      <c r="SJC3225" s="132"/>
      <c r="SJD3225" s="132"/>
      <c r="SJE3225" s="132"/>
      <c r="SJF3225" s="132"/>
      <c r="SJG3225" s="132"/>
      <c r="SJH3225" s="132"/>
      <c r="SJI3225" s="132"/>
      <c r="SJJ3225" s="132"/>
      <c r="SJK3225" s="132"/>
      <c r="SJL3225" s="132"/>
      <c r="SJM3225" s="132"/>
      <c r="SJN3225" s="132"/>
      <c r="SJO3225" s="132"/>
      <c r="SJP3225" s="132"/>
      <c r="SJQ3225" s="132"/>
      <c r="SJR3225" s="132"/>
      <c r="SJS3225" s="132"/>
      <c r="SJT3225" s="132"/>
      <c r="SJU3225" s="132"/>
      <c r="SJV3225" s="132"/>
      <c r="SJW3225" s="132"/>
      <c r="SJX3225" s="132"/>
      <c r="SJY3225" s="132"/>
      <c r="SJZ3225" s="132"/>
      <c r="SKA3225" s="132"/>
      <c r="SKB3225" s="132"/>
      <c r="SKC3225" s="132"/>
      <c r="SKD3225" s="132"/>
      <c r="SKE3225" s="132"/>
      <c r="SKF3225" s="132"/>
      <c r="SKG3225" s="132"/>
      <c r="SKH3225" s="132"/>
      <c r="SKI3225" s="132"/>
      <c r="SKJ3225" s="132"/>
      <c r="SKK3225" s="132"/>
      <c r="SKL3225" s="132"/>
      <c r="SKM3225" s="132"/>
      <c r="SKN3225" s="132"/>
      <c r="SKO3225" s="132"/>
      <c r="SKP3225" s="132"/>
      <c r="SKQ3225" s="132"/>
      <c r="SKR3225" s="132"/>
      <c r="SKS3225" s="132"/>
      <c r="SKT3225" s="132"/>
      <c r="SKU3225" s="132"/>
      <c r="SKV3225" s="132"/>
      <c r="SKW3225" s="132"/>
      <c r="SKX3225" s="132"/>
      <c r="SKY3225" s="132"/>
      <c r="SKZ3225" s="132"/>
      <c r="SLA3225" s="132"/>
      <c r="SLB3225" s="132"/>
      <c r="SLC3225" s="132"/>
      <c r="SLD3225" s="132"/>
      <c r="SLE3225" s="132"/>
      <c r="SLF3225" s="132"/>
      <c r="SLG3225" s="132"/>
      <c r="SLH3225" s="132"/>
      <c r="SLI3225" s="132"/>
      <c r="SLJ3225" s="132"/>
      <c r="SLK3225" s="132"/>
      <c r="SLL3225" s="132"/>
      <c r="SLM3225" s="132"/>
      <c r="SLN3225" s="132"/>
      <c r="SLO3225" s="132"/>
      <c r="SLP3225" s="132"/>
      <c r="SLQ3225" s="132"/>
      <c r="SLR3225" s="132"/>
      <c r="SLS3225" s="132"/>
      <c r="SLT3225" s="132"/>
      <c r="SLU3225" s="132"/>
      <c r="SLV3225" s="132"/>
      <c r="SLW3225" s="132"/>
      <c r="SLX3225" s="132"/>
      <c r="SLY3225" s="132"/>
      <c r="SLZ3225" s="132"/>
      <c r="SMA3225" s="132"/>
      <c r="SMB3225" s="132"/>
      <c r="SMC3225" s="132"/>
      <c r="SMD3225" s="132"/>
      <c r="SME3225" s="132"/>
      <c r="SMF3225" s="132"/>
      <c r="SMG3225" s="132"/>
      <c r="SMH3225" s="132"/>
      <c r="SMI3225" s="132"/>
      <c r="SMJ3225" s="132"/>
      <c r="SMK3225" s="132"/>
      <c r="SML3225" s="132"/>
      <c r="SMM3225" s="132"/>
      <c r="SMN3225" s="132"/>
      <c r="SMO3225" s="132"/>
      <c r="SMP3225" s="132"/>
      <c r="SMQ3225" s="132"/>
      <c r="SMR3225" s="132"/>
      <c r="SMS3225" s="132"/>
      <c r="SMT3225" s="132"/>
      <c r="SMU3225" s="132"/>
      <c r="SMV3225" s="132"/>
      <c r="SMW3225" s="132"/>
      <c r="SMX3225" s="132"/>
      <c r="SMY3225" s="132"/>
      <c r="SMZ3225" s="132"/>
      <c r="SNA3225" s="132"/>
      <c r="SNB3225" s="132"/>
      <c r="SNC3225" s="132"/>
      <c r="SND3225" s="132"/>
      <c r="SNE3225" s="132"/>
      <c r="SNF3225" s="132"/>
      <c r="SNG3225" s="132"/>
      <c r="SNH3225" s="132"/>
      <c r="SNI3225" s="132"/>
      <c r="SNJ3225" s="132"/>
      <c r="SNK3225" s="132"/>
      <c r="SNL3225" s="132"/>
      <c r="SNM3225" s="132"/>
      <c r="SNN3225" s="132"/>
      <c r="SNO3225" s="132"/>
      <c r="SNP3225" s="132"/>
      <c r="SNQ3225" s="132"/>
      <c r="SNR3225" s="132"/>
      <c r="SNS3225" s="132"/>
      <c r="SNT3225" s="132"/>
      <c r="SNU3225" s="132"/>
      <c r="SNV3225" s="132"/>
      <c r="SNW3225" s="132"/>
      <c r="SNX3225" s="132"/>
      <c r="SNY3225" s="132"/>
      <c r="SNZ3225" s="132"/>
      <c r="SOA3225" s="132"/>
      <c r="SOB3225" s="132"/>
      <c r="SOC3225" s="132"/>
      <c r="SOD3225" s="132"/>
      <c r="SOE3225" s="132"/>
      <c r="SOF3225" s="132"/>
      <c r="SOG3225" s="132"/>
      <c r="SOH3225" s="132"/>
      <c r="SOI3225" s="132"/>
      <c r="SOJ3225" s="132"/>
      <c r="SOK3225" s="132"/>
      <c r="SOL3225" s="132"/>
      <c r="SOM3225" s="132"/>
      <c r="SON3225" s="132"/>
      <c r="SOO3225" s="132"/>
      <c r="SOP3225" s="132"/>
      <c r="SOQ3225" s="132"/>
      <c r="SOR3225" s="132"/>
      <c r="SOS3225" s="132"/>
      <c r="SOT3225" s="132"/>
      <c r="SOU3225" s="132"/>
      <c r="SOV3225" s="132"/>
      <c r="SOW3225" s="132"/>
      <c r="SOX3225" s="132"/>
      <c r="SOY3225" s="132"/>
      <c r="SOZ3225" s="132"/>
      <c r="SPA3225" s="132"/>
      <c r="SPB3225" s="132"/>
      <c r="SPC3225" s="132"/>
      <c r="SPD3225" s="132"/>
      <c r="SPE3225" s="132"/>
      <c r="SPF3225" s="132"/>
      <c r="SPG3225" s="132"/>
      <c r="SPH3225" s="132"/>
      <c r="SPI3225" s="132"/>
      <c r="SPJ3225" s="132"/>
      <c r="SPK3225" s="132"/>
      <c r="SPL3225" s="132"/>
      <c r="SPM3225" s="132"/>
      <c r="SPN3225" s="132"/>
      <c r="SPO3225" s="132"/>
      <c r="SPP3225" s="132"/>
      <c r="SPQ3225" s="132"/>
      <c r="SPR3225" s="132"/>
      <c r="SPS3225" s="132"/>
      <c r="SPT3225" s="132"/>
      <c r="SPU3225" s="132"/>
      <c r="SPV3225" s="132"/>
      <c r="SPW3225" s="132"/>
      <c r="SPX3225" s="132"/>
      <c r="SPY3225" s="132"/>
      <c r="SPZ3225" s="132"/>
      <c r="SQA3225" s="132"/>
      <c r="SQB3225" s="132"/>
      <c r="SQC3225" s="132"/>
      <c r="SQD3225" s="132"/>
      <c r="SQE3225" s="132"/>
      <c r="SQF3225" s="132"/>
      <c r="SQG3225" s="132"/>
      <c r="SQH3225" s="132"/>
      <c r="SQI3225" s="132"/>
      <c r="SQJ3225" s="132"/>
      <c r="SQK3225" s="132"/>
      <c r="SQL3225" s="132"/>
      <c r="SQM3225" s="132"/>
      <c r="SQN3225" s="132"/>
      <c r="SQO3225" s="132"/>
      <c r="SQP3225" s="132"/>
      <c r="SQQ3225" s="132"/>
      <c r="SQR3225" s="132"/>
      <c r="SQS3225" s="132"/>
      <c r="SQT3225" s="132"/>
      <c r="SQU3225" s="132"/>
      <c r="SQV3225" s="132"/>
      <c r="SQW3225" s="132"/>
      <c r="SQX3225" s="132"/>
      <c r="SQY3225" s="132"/>
      <c r="SQZ3225" s="132"/>
      <c r="SRA3225" s="132"/>
      <c r="SRB3225" s="132"/>
      <c r="SRC3225" s="132"/>
      <c r="SRD3225" s="132"/>
      <c r="SRE3225" s="132"/>
      <c r="SRF3225" s="132"/>
      <c r="SRG3225" s="132"/>
      <c r="SRH3225" s="132"/>
      <c r="SRI3225" s="132"/>
      <c r="SRJ3225" s="132"/>
      <c r="SRK3225" s="132"/>
      <c r="SRL3225" s="132"/>
      <c r="SRM3225" s="132"/>
      <c r="SRN3225" s="132"/>
      <c r="SRO3225" s="132"/>
      <c r="SRP3225" s="132"/>
      <c r="SRQ3225" s="132"/>
      <c r="SRR3225" s="132"/>
      <c r="SRS3225" s="132"/>
      <c r="SRT3225" s="132"/>
      <c r="SRU3225" s="132"/>
      <c r="SRV3225" s="132"/>
      <c r="SRW3225" s="132"/>
      <c r="SRX3225" s="132"/>
      <c r="SRY3225" s="132"/>
      <c r="SRZ3225" s="132"/>
      <c r="SSA3225" s="132"/>
      <c r="SSB3225" s="132"/>
      <c r="SSC3225" s="132"/>
      <c r="SSD3225" s="132"/>
      <c r="SSE3225" s="132"/>
      <c r="SSF3225" s="132"/>
      <c r="SSG3225" s="132"/>
      <c r="SSH3225" s="132"/>
      <c r="SSI3225" s="132"/>
      <c r="SSJ3225" s="132"/>
      <c r="SSK3225" s="132"/>
      <c r="SSL3225" s="132"/>
      <c r="SSM3225" s="132"/>
      <c r="SSN3225" s="132"/>
      <c r="SSO3225" s="132"/>
      <c r="SSP3225" s="132"/>
      <c r="SSQ3225" s="132"/>
      <c r="SSR3225" s="132"/>
      <c r="SSS3225" s="132"/>
      <c r="SST3225" s="132"/>
      <c r="SSU3225" s="132"/>
      <c r="SSV3225" s="132"/>
      <c r="SSW3225" s="132"/>
      <c r="SSX3225" s="132"/>
      <c r="SSY3225" s="132"/>
      <c r="SSZ3225" s="132"/>
      <c r="STA3225" s="132"/>
      <c r="STB3225" s="132"/>
      <c r="STC3225" s="132"/>
      <c r="STD3225" s="132"/>
      <c r="STE3225" s="132"/>
      <c r="STF3225" s="132"/>
      <c r="STG3225" s="132"/>
      <c r="STH3225" s="132"/>
      <c r="STI3225" s="132"/>
      <c r="STJ3225" s="132"/>
      <c r="STK3225" s="132"/>
      <c r="STL3225" s="132"/>
      <c r="STM3225" s="132"/>
      <c r="STN3225" s="132"/>
      <c r="STO3225" s="132"/>
      <c r="STP3225" s="132"/>
      <c r="STQ3225" s="132"/>
      <c r="STR3225" s="132"/>
      <c r="STS3225" s="132"/>
      <c r="STT3225" s="132"/>
      <c r="STU3225" s="132"/>
      <c r="STV3225" s="132"/>
      <c r="STW3225" s="132"/>
      <c r="STX3225" s="132"/>
      <c r="STY3225" s="132"/>
      <c r="STZ3225" s="132"/>
      <c r="SUA3225" s="132"/>
      <c r="SUB3225" s="132"/>
      <c r="SUC3225" s="132"/>
      <c r="SUD3225" s="132"/>
      <c r="SUE3225" s="132"/>
      <c r="SUF3225" s="132"/>
      <c r="SUG3225" s="132"/>
      <c r="SUH3225" s="132"/>
      <c r="SUI3225" s="132"/>
      <c r="SUJ3225" s="132"/>
      <c r="SUK3225" s="132"/>
      <c r="SUL3225" s="132"/>
      <c r="SUM3225" s="132"/>
      <c r="SUN3225" s="132"/>
      <c r="SUO3225" s="132"/>
      <c r="SUP3225" s="132"/>
      <c r="SUQ3225" s="132"/>
      <c r="SUR3225" s="132"/>
      <c r="SUS3225" s="132"/>
      <c r="SUT3225" s="132"/>
      <c r="SUU3225" s="132"/>
      <c r="SUV3225" s="132"/>
      <c r="SUW3225" s="132"/>
      <c r="SUX3225" s="132"/>
      <c r="SUY3225" s="132"/>
      <c r="SUZ3225" s="132"/>
      <c r="SVA3225" s="132"/>
      <c r="SVB3225" s="132"/>
      <c r="SVC3225" s="132"/>
      <c r="SVD3225" s="132"/>
      <c r="SVE3225" s="132"/>
      <c r="SVF3225" s="132"/>
      <c r="SVG3225" s="132"/>
      <c r="SVH3225" s="132"/>
      <c r="SVI3225" s="132"/>
      <c r="SVJ3225" s="132"/>
      <c r="SVK3225" s="132"/>
      <c r="SVL3225" s="132"/>
      <c r="SVM3225" s="132"/>
      <c r="SVN3225" s="132"/>
      <c r="SVO3225" s="132"/>
      <c r="SVP3225" s="132"/>
      <c r="SVQ3225" s="132"/>
      <c r="SVR3225" s="132"/>
      <c r="SVS3225" s="132"/>
      <c r="SVT3225" s="132"/>
      <c r="SVU3225" s="132"/>
      <c r="SVV3225" s="132"/>
      <c r="SVW3225" s="132"/>
      <c r="SVX3225" s="132"/>
      <c r="SVY3225" s="132"/>
      <c r="SVZ3225" s="132"/>
      <c r="SWA3225" s="132"/>
      <c r="SWB3225" s="132"/>
      <c r="SWC3225" s="132"/>
      <c r="SWD3225" s="132"/>
      <c r="SWE3225" s="132"/>
      <c r="SWF3225" s="132"/>
      <c r="SWG3225" s="132"/>
      <c r="SWH3225" s="132"/>
      <c r="SWI3225" s="132"/>
      <c r="SWJ3225" s="132"/>
      <c r="SWK3225" s="132"/>
      <c r="SWL3225" s="132"/>
      <c r="SWM3225" s="132"/>
      <c r="SWN3225" s="132"/>
      <c r="SWO3225" s="132"/>
      <c r="SWP3225" s="132"/>
      <c r="SWQ3225" s="132"/>
      <c r="SWR3225" s="132"/>
      <c r="SWS3225" s="132"/>
      <c r="SWT3225" s="132"/>
      <c r="SWU3225" s="132"/>
      <c r="SWV3225" s="132"/>
      <c r="SWW3225" s="132"/>
      <c r="SWX3225" s="132"/>
      <c r="SWY3225" s="132"/>
      <c r="SWZ3225" s="132"/>
      <c r="SXA3225" s="132"/>
      <c r="SXB3225" s="132"/>
      <c r="SXC3225" s="132"/>
      <c r="SXD3225" s="132"/>
      <c r="SXE3225" s="132"/>
      <c r="SXF3225" s="132"/>
      <c r="SXG3225" s="132"/>
      <c r="SXH3225" s="132"/>
      <c r="SXI3225" s="132"/>
      <c r="SXJ3225" s="132"/>
      <c r="SXK3225" s="132"/>
      <c r="SXL3225" s="132"/>
      <c r="SXM3225" s="132"/>
      <c r="SXN3225" s="132"/>
      <c r="SXO3225" s="132"/>
      <c r="SXP3225" s="132"/>
      <c r="SXQ3225" s="132"/>
      <c r="SXR3225" s="132"/>
      <c r="SXS3225" s="132"/>
      <c r="SXT3225" s="132"/>
      <c r="SXU3225" s="132"/>
      <c r="SXV3225" s="132"/>
      <c r="SXW3225" s="132"/>
      <c r="SXX3225" s="132"/>
      <c r="SXY3225" s="132"/>
      <c r="SXZ3225" s="132"/>
      <c r="SYA3225" s="132"/>
      <c r="SYB3225" s="132"/>
      <c r="SYC3225" s="132"/>
      <c r="SYD3225" s="132"/>
      <c r="SYE3225" s="132"/>
      <c r="SYF3225" s="132"/>
      <c r="SYG3225" s="132"/>
      <c r="SYH3225" s="132"/>
      <c r="SYI3225" s="132"/>
      <c r="SYJ3225" s="132"/>
      <c r="SYK3225" s="132"/>
      <c r="SYL3225" s="132"/>
      <c r="SYM3225" s="132"/>
      <c r="SYN3225" s="132"/>
      <c r="SYO3225" s="132"/>
      <c r="SYP3225" s="132"/>
      <c r="SYQ3225" s="132"/>
      <c r="SYR3225" s="132"/>
      <c r="SYS3225" s="132"/>
      <c r="SYT3225" s="132"/>
      <c r="SYU3225" s="132"/>
      <c r="SYV3225" s="132"/>
      <c r="SYW3225" s="132"/>
      <c r="SYX3225" s="132"/>
      <c r="SYY3225" s="132"/>
      <c r="SYZ3225" s="132"/>
      <c r="SZA3225" s="132"/>
      <c r="SZB3225" s="132"/>
      <c r="SZC3225" s="132"/>
      <c r="SZD3225" s="132"/>
      <c r="SZE3225" s="132"/>
      <c r="SZF3225" s="132"/>
      <c r="SZG3225" s="132"/>
      <c r="SZH3225" s="132"/>
      <c r="SZI3225" s="132"/>
      <c r="SZJ3225" s="132"/>
      <c r="SZK3225" s="132"/>
      <c r="SZL3225" s="132"/>
      <c r="SZM3225" s="132"/>
      <c r="SZN3225" s="132"/>
      <c r="SZO3225" s="132"/>
      <c r="SZP3225" s="132"/>
      <c r="SZQ3225" s="132"/>
      <c r="SZR3225" s="132"/>
      <c r="SZS3225" s="132"/>
      <c r="SZT3225" s="132"/>
      <c r="SZU3225" s="132"/>
      <c r="SZV3225" s="132"/>
      <c r="SZW3225" s="132"/>
      <c r="SZX3225" s="132"/>
      <c r="SZY3225" s="132"/>
      <c r="SZZ3225" s="132"/>
      <c r="TAA3225" s="132"/>
      <c r="TAB3225" s="132"/>
      <c r="TAC3225" s="132"/>
      <c r="TAD3225" s="132"/>
      <c r="TAE3225" s="132"/>
      <c r="TAF3225" s="132"/>
      <c r="TAG3225" s="132"/>
      <c r="TAH3225" s="132"/>
      <c r="TAI3225" s="132"/>
      <c r="TAJ3225" s="132"/>
      <c r="TAK3225" s="132"/>
      <c r="TAL3225" s="132"/>
      <c r="TAM3225" s="132"/>
      <c r="TAN3225" s="132"/>
      <c r="TAO3225" s="132"/>
      <c r="TAP3225" s="132"/>
      <c r="TAQ3225" s="132"/>
      <c r="TAR3225" s="132"/>
      <c r="TAS3225" s="132"/>
      <c r="TAT3225" s="132"/>
      <c r="TAU3225" s="132"/>
      <c r="TAV3225" s="132"/>
      <c r="TAW3225" s="132"/>
      <c r="TAX3225" s="132"/>
      <c r="TAY3225" s="132"/>
      <c r="TAZ3225" s="132"/>
      <c r="TBA3225" s="132"/>
      <c r="TBB3225" s="132"/>
      <c r="TBC3225" s="132"/>
      <c r="TBD3225" s="132"/>
      <c r="TBE3225" s="132"/>
      <c r="TBF3225" s="132"/>
      <c r="TBG3225" s="132"/>
      <c r="TBH3225" s="132"/>
      <c r="TBI3225" s="132"/>
      <c r="TBJ3225" s="132"/>
      <c r="TBK3225" s="132"/>
      <c r="TBL3225" s="132"/>
      <c r="TBM3225" s="132"/>
      <c r="TBN3225" s="132"/>
      <c r="TBO3225" s="132"/>
      <c r="TBP3225" s="132"/>
      <c r="TBQ3225" s="132"/>
      <c r="TBR3225" s="132"/>
      <c r="TBS3225" s="132"/>
      <c r="TBT3225" s="132"/>
      <c r="TBU3225" s="132"/>
      <c r="TBV3225" s="132"/>
      <c r="TBW3225" s="132"/>
      <c r="TBX3225" s="132"/>
      <c r="TBY3225" s="132"/>
      <c r="TBZ3225" s="132"/>
      <c r="TCA3225" s="132"/>
      <c r="TCB3225" s="132"/>
      <c r="TCC3225" s="132"/>
      <c r="TCD3225" s="132"/>
      <c r="TCE3225" s="132"/>
      <c r="TCF3225" s="132"/>
      <c r="TCG3225" s="132"/>
      <c r="TCH3225" s="132"/>
      <c r="TCI3225" s="132"/>
      <c r="TCJ3225" s="132"/>
      <c r="TCK3225" s="132"/>
      <c r="TCL3225" s="132"/>
      <c r="TCM3225" s="132"/>
      <c r="TCN3225" s="132"/>
      <c r="TCO3225" s="132"/>
      <c r="TCP3225" s="132"/>
      <c r="TCQ3225" s="132"/>
      <c r="TCR3225" s="132"/>
      <c r="TCS3225" s="132"/>
      <c r="TCT3225" s="132"/>
      <c r="TCU3225" s="132"/>
      <c r="TCV3225" s="132"/>
      <c r="TCW3225" s="132"/>
      <c r="TCX3225" s="132"/>
      <c r="TCY3225" s="132"/>
      <c r="TCZ3225" s="132"/>
      <c r="TDA3225" s="132"/>
      <c r="TDB3225" s="132"/>
      <c r="TDC3225" s="132"/>
      <c r="TDD3225" s="132"/>
      <c r="TDE3225" s="132"/>
      <c r="TDF3225" s="132"/>
      <c r="TDG3225" s="132"/>
      <c r="TDH3225" s="132"/>
      <c r="TDI3225" s="132"/>
      <c r="TDJ3225" s="132"/>
      <c r="TDK3225" s="132"/>
      <c r="TDL3225" s="132"/>
      <c r="TDM3225" s="132"/>
      <c r="TDN3225" s="132"/>
      <c r="TDO3225" s="132"/>
      <c r="TDP3225" s="132"/>
      <c r="TDQ3225" s="132"/>
      <c r="TDR3225" s="132"/>
      <c r="TDS3225" s="132"/>
      <c r="TDT3225" s="132"/>
      <c r="TDU3225" s="132"/>
      <c r="TDV3225" s="132"/>
      <c r="TDW3225" s="132"/>
      <c r="TDX3225" s="132"/>
      <c r="TDY3225" s="132"/>
      <c r="TDZ3225" s="132"/>
      <c r="TEA3225" s="132"/>
      <c r="TEB3225" s="132"/>
      <c r="TEC3225" s="132"/>
      <c r="TED3225" s="132"/>
      <c r="TEE3225" s="132"/>
      <c r="TEF3225" s="132"/>
      <c r="TEG3225" s="132"/>
      <c r="TEH3225" s="132"/>
      <c r="TEI3225" s="132"/>
      <c r="TEJ3225" s="132"/>
      <c r="TEK3225" s="132"/>
      <c r="TEL3225" s="132"/>
      <c r="TEM3225" s="132"/>
      <c r="TEN3225" s="132"/>
      <c r="TEO3225" s="132"/>
      <c r="TEP3225" s="132"/>
      <c r="TEQ3225" s="132"/>
      <c r="TER3225" s="132"/>
      <c r="TES3225" s="132"/>
      <c r="TET3225" s="132"/>
      <c r="TEU3225" s="132"/>
      <c r="TEV3225" s="132"/>
      <c r="TEW3225" s="132"/>
      <c r="TEX3225" s="132"/>
      <c r="TEY3225" s="132"/>
      <c r="TEZ3225" s="132"/>
      <c r="TFA3225" s="132"/>
      <c r="TFB3225" s="132"/>
      <c r="TFC3225" s="132"/>
      <c r="TFD3225" s="132"/>
      <c r="TFE3225" s="132"/>
      <c r="TFF3225" s="132"/>
      <c r="TFG3225" s="132"/>
      <c r="TFH3225" s="132"/>
      <c r="TFI3225" s="132"/>
      <c r="TFJ3225" s="132"/>
      <c r="TFK3225" s="132"/>
      <c r="TFL3225" s="132"/>
      <c r="TFM3225" s="132"/>
      <c r="TFN3225" s="132"/>
      <c r="TFO3225" s="132"/>
      <c r="TFP3225" s="132"/>
      <c r="TFQ3225" s="132"/>
      <c r="TFR3225" s="132"/>
      <c r="TFS3225" s="132"/>
      <c r="TFT3225" s="132"/>
      <c r="TFU3225" s="132"/>
      <c r="TFV3225" s="132"/>
      <c r="TFW3225" s="132"/>
      <c r="TFX3225" s="132"/>
      <c r="TFY3225" s="132"/>
      <c r="TFZ3225" s="132"/>
      <c r="TGA3225" s="132"/>
      <c r="TGB3225" s="132"/>
      <c r="TGC3225" s="132"/>
      <c r="TGD3225" s="132"/>
      <c r="TGE3225" s="132"/>
      <c r="TGF3225" s="132"/>
      <c r="TGG3225" s="132"/>
      <c r="TGH3225" s="132"/>
      <c r="TGI3225" s="132"/>
      <c r="TGJ3225" s="132"/>
      <c r="TGK3225" s="132"/>
      <c r="TGL3225" s="132"/>
      <c r="TGM3225" s="132"/>
      <c r="TGN3225" s="132"/>
      <c r="TGO3225" s="132"/>
      <c r="TGP3225" s="132"/>
      <c r="TGQ3225" s="132"/>
      <c r="TGR3225" s="132"/>
      <c r="TGS3225" s="132"/>
      <c r="TGT3225" s="132"/>
      <c r="TGU3225" s="132"/>
      <c r="TGV3225" s="132"/>
      <c r="TGW3225" s="132"/>
      <c r="TGX3225" s="132"/>
      <c r="TGY3225" s="132"/>
      <c r="TGZ3225" s="132"/>
      <c r="THA3225" s="132"/>
      <c r="THB3225" s="132"/>
      <c r="THC3225" s="132"/>
      <c r="THD3225" s="132"/>
      <c r="THE3225" s="132"/>
      <c r="THF3225" s="132"/>
      <c r="THG3225" s="132"/>
      <c r="THH3225" s="132"/>
      <c r="THI3225" s="132"/>
      <c r="THJ3225" s="132"/>
      <c r="THK3225" s="132"/>
      <c r="THL3225" s="132"/>
      <c r="THM3225" s="132"/>
      <c r="THN3225" s="132"/>
      <c r="THO3225" s="132"/>
      <c r="THP3225" s="132"/>
      <c r="THQ3225" s="132"/>
      <c r="THR3225" s="132"/>
      <c r="THS3225" s="132"/>
      <c r="THT3225" s="132"/>
      <c r="THU3225" s="132"/>
      <c r="THV3225" s="132"/>
      <c r="THW3225" s="132"/>
      <c r="THX3225" s="132"/>
      <c r="THY3225" s="132"/>
      <c r="THZ3225" s="132"/>
      <c r="TIA3225" s="132"/>
      <c r="TIB3225" s="132"/>
      <c r="TIC3225" s="132"/>
      <c r="TID3225" s="132"/>
      <c r="TIE3225" s="132"/>
      <c r="TIF3225" s="132"/>
      <c r="TIG3225" s="132"/>
      <c r="TIH3225" s="132"/>
      <c r="TII3225" s="132"/>
      <c r="TIJ3225" s="132"/>
      <c r="TIK3225" s="132"/>
      <c r="TIL3225" s="132"/>
      <c r="TIM3225" s="132"/>
      <c r="TIN3225" s="132"/>
      <c r="TIO3225" s="132"/>
      <c r="TIP3225" s="132"/>
      <c r="TIQ3225" s="132"/>
      <c r="TIR3225" s="132"/>
      <c r="TIS3225" s="132"/>
      <c r="TIT3225" s="132"/>
      <c r="TIU3225" s="132"/>
      <c r="TIV3225" s="132"/>
      <c r="TIW3225" s="132"/>
      <c r="TIX3225" s="132"/>
      <c r="TIY3225" s="132"/>
      <c r="TIZ3225" s="132"/>
      <c r="TJA3225" s="132"/>
      <c r="TJB3225" s="132"/>
      <c r="TJC3225" s="132"/>
      <c r="TJD3225" s="132"/>
      <c r="TJE3225" s="132"/>
      <c r="TJF3225" s="132"/>
      <c r="TJG3225" s="132"/>
      <c r="TJH3225" s="132"/>
      <c r="TJI3225" s="132"/>
      <c r="TJJ3225" s="132"/>
      <c r="TJK3225" s="132"/>
      <c r="TJL3225" s="132"/>
      <c r="TJM3225" s="132"/>
      <c r="TJN3225" s="132"/>
      <c r="TJO3225" s="132"/>
      <c r="TJP3225" s="132"/>
      <c r="TJQ3225" s="132"/>
      <c r="TJR3225" s="132"/>
      <c r="TJS3225" s="132"/>
      <c r="TJT3225" s="132"/>
      <c r="TJU3225" s="132"/>
      <c r="TJV3225" s="132"/>
      <c r="TJW3225" s="132"/>
      <c r="TJX3225" s="132"/>
      <c r="TJY3225" s="132"/>
      <c r="TJZ3225" s="132"/>
      <c r="TKA3225" s="132"/>
      <c r="TKB3225" s="132"/>
      <c r="TKC3225" s="132"/>
      <c r="TKD3225" s="132"/>
      <c r="TKE3225" s="132"/>
      <c r="TKF3225" s="132"/>
      <c r="TKG3225" s="132"/>
      <c r="TKH3225" s="132"/>
      <c r="TKI3225" s="132"/>
      <c r="TKJ3225" s="132"/>
      <c r="TKK3225" s="132"/>
      <c r="TKL3225" s="132"/>
      <c r="TKM3225" s="132"/>
      <c r="TKN3225" s="132"/>
      <c r="TKO3225" s="132"/>
      <c r="TKP3225" s="132"/>
      <c r="TKQ3225" s="132"/>
      <c r="TKR3225" s="132"/>
      <c r="TKS3225" s="132"/>
      <c r="TKT3225" s="132"/>
      <c r="TKU3225" s="132"/>
      <c r="TKV3225" s="132"/>
      <c r="TKW3225" s="132"/>
      <c r="TKX3225" s="132"/>
      <c r="TKY3225" s="132"/>
      <c r="TKZ3225" s="132"/>
      <c r="TLA3225" s="132"/>
      <c r="TLB3225" s="132"/>
      <c r="TLC3225" s="132"/>
      <c r="TLD3225" s="132"/>
      <c r="TLE3225" s="132"/>
      <c r="TLF3225" s="132"/>
      <c r="TLG3225" s="132"/>
      <c r="TLH3225" s="132"/>
      <c r="TLI3225" s="132"/>
      <c r="TLJ3225" s="132"/>
      <c r="TLK3225" s="132"/>
      <c r="TLL3225" s="132"/>
      <c r="TLM3225" s="132"/>
      <c r="TLN3225" s="132"/>
      <c r="TLO3225" s="132"/>
      <c r="TLP3225" s="132"/>
      <c r="TLQ3225" s="132"/>
      <c r="TLR3225" s="132"/>
      <c r="TLS3225" s="132"/>
      <c r="TLT3225" s="132"/>
      <c r="TLU3225" s="132"/>
      <c r="TLV3225" s="132"/>
      <c r="TLW3225" s="132"/>
      <c r="TLX3225" s="132"/>
      <c r="TLY3225" s="132"/>
      <c r="TLZ3225" s="132"/>
      <c r="TMA3225" s="132"/>
      <c r="TMB3225" s="132"/>
      <c r="TMC3225" s="132"/>
      <c r="TMD3225" s="132"/>
      <c r="TME3225" s="132"/>
      <c r="TMF3225" s="132"/>
      <c r="TMG3225" s="132"/>
      <c r="TMH3225" s="132"/>
      <c r="TMI3225" s="132"/>
      <c r="TMJ3225" s="132"/>
      <c r="TMK3225" s="132"/>
      <c r="TML3225" s="132"/>
      <c r="TMM3225" s="132"/>
      <c r="TMN3225" s="132"/>
      <c r="TMO3225" s="132"/>
      <c r="TMP3225" s="132"/>
      <c r="TMQ3225" s="132"/>
      <c r="TMR3225" s="132"/>
      <c r="TMS3225" s="132"/>
      <c r="TMT3225" s="132"/>
      <c r="TMU3225" s="132"/>
      <c r="TMV3225" s="132"/>
      <c r="TMW3225" s="132"/>
      <c r="TMX3225" s="132"/>
      <c r="TMY3225" s="132"/>
      <c r="TMZ3225" s="132"/>
      <c r="TNA3225" s="132"/>
      <c r="TNB3225" s="132"/>
      <c r="TNC3225" s="132"/>
      <c r="TND3225" s="132"/>
      <c r="TNE3225" s="132"/>
      <c r="TNF3225" s="132"/>
      <c r="TNG3225" s="132"/>
      <c r="TNH3225" s="132"/>
      <c r="TNI3225" s="132"/>
      <c r="TNJ3225" s="132"/>
      <c r="TNK3225" s="132"/>
      <c r="TNL3225" s="132"/>
      <c r="TNM3225" s="132"/>
      <c r="TNN3225" s="132"/>
      <c r="TNO3225" s="132"/>
      <c r="TNP3225" s="132"/>
      <c r="TNQ3225" s="132"/>
      <c r="TNR3225" s="132"/>
      <c r="TNS3225" s="132"/>
      <c r="TNT3225" s="132"/>
      <c r="TNU3225" s="132"/>
      <c r="TNV3225" s="132"/>
      <c r="TNW3225" s="132"/>
      <c r="TNX3225" s="132"/>
      <c r="TNY3225" s="132"/>
      <c r="TNZ3225" s="132"/>
      <c r="TOA3225" s="132"/>
      <c r="TOB3225" s="132"/>
      <c r="TOC3225" s="132"/>
      <c r="TOD3225" s="132"/>
      <c r="TOE3225" s="132"/>
      <c r="TOF3225" s="132"/>
      <c r="TOG3225" s="132"/>
      <c r="TOH3225" s="132"/>
      <c r="TOI3225" s="132"/>
      <c r="TOJ3225" s="132"/>
      <c r="TOK3225" s="132"/>
      <c r="TOL3225" s="132"/>
      <c r="TOM3225" s="132"/>
      <c r="TON3225" s="132"/>
      <c r="TOO3225" s="132"/>
      <c r="TOP3225" s="132"/>
      <c r="TOQ3225" s="132"/>
      <c r="TOR3225" s="132"/>
      <c r="TOS3225" s="132"/>
      <c r="TOT3225" s="132"/>
      <c r="TOU3225" s="132"/>
      <c r="TOV3225" s="132"/>
      <c r="TOW3225" s="132"/>
      <c r="TOX3225" s="132"/>
      <c r="TOY3225" s="132"/>
      <c r="TOZ3225" s="132"/>
      <c r="TPA3225" s="132"/>
      <c r="TPB3225" s="132"/>
      <c r="TPC3225" s="132"/>
      <c r="TPD3225" s="132"/>
      <c r="TPE3225" s="132"/>
      <c r="TPF3225" s="132"/>
      <c r="TPG3225" s="132"/>
      <c r="TPH3225" s="132"/>
      <c r="TPI3225" s="132"/>
      <c r="TPJ3225" s="132"/>
      <c r="TPK3225" s="132"/>
      <c r="TPL3225" s="132"/>
      <c r="TPM3225" s="132"/>
      <c r="TPN3225" s="132"/>
      <c r="TPO3225" s="132"/>
      <c r="TPP3225" s="132"/>
      <c r="TPQ3225" s="132"/>
      <c r="TPR3225" s="132"/>
      <c r="TPS3225" s="132"/>
      <c r="TPT3225" s="132"/>
      <c r="TPU3225" s="132"/>
      <c r="TPV3225" s="132"/>
      <c r="TPW3225" s="132"/>
      <c r="TPX3225" s="132"/>
      <c r="TPY3225" s="132"/>
      <c r="TPZ3225" s="132"/>
      <c r="TQA3225" s="132"/>
      <c r="TQB3225" s="132"/>
      <c r="TQC3225" s="132"/>
      <c r="TQD3225" s="132"/>
      <c r="TQE3225" s="132"/>
      <c r="TQF3225" s="132"/>
      <c r="TQG3225" s="132"/>
      <c r="TQH3225" s="132"/>
      <c r="TQI3225" s="132"/>
      <c r="TQJ3225" s="132"/>
      <c r="TQK3225" s="132"/>
      <c r="TQL3225" s="132"/>
      <c r="TQM3225" s="132"/>
      <c r="TQN3225" s="132"/>
      <c r="TQO3225" s="132"/>
      <c r="TQP3225" s="132"/>
      <c r="TQQ3225" s="132"/>
      <c r="TQR3225" s="132"/>
      <c r="TQS3225" s="132"/>
      <c r="TQT3225" s="132"/>
      <c r="TQU3225" s="132"/>
      <c r="TQV3225" s="132"/>
      <c r="TQW3225" s="132"/>
      <c r="TQX3225" s="132"/>
      <c r="TQY3225" s="132"/>
      <c r="TQZ3225" s="132"/>
      <c r="TRA3225" s="132"/>
      <c r="TRB3225" s="132"/>
      <c r="TRC3225" s="132"/>
      <c r="TRD3225" s="132"/>
      <c r="TRE3225" s="132"/>
      <c r="TRF3225" s="132"/>
      <c r="TRG3225" s="132"/>
      <c r="TRH3225" s="132"/>
      <c r="TRI3225" s="132"/>
      <c r="TRJ3225" s="132"/>
      <c r="TRK3225" s="132"/>
      <c r="TRL3225" s="132"/>
      <c r="TRM3225" s="132"/>
      <c r="TRN3225" s="132"/>
      <c r="TRO3225" s="132"/>
      <c r="TRP3225" s="132"/>
      <c r="TRQ3225" s="132"/>
      <c r="TRR3225" s="132"/>
      <c r="TRS3225" s="132"/>
      <c r="TRT3225" s="132"/>
      <c r="TRU3225" s="132"/>
      <c r="TRV3225" s="132"/>
      <c r="TRW3225" s="132"/>
      <c r="TRX3225" s="132"/>
      <c r="TRY3225" s="132"/>
      <c r="TRZ3225" s="132"/>
      <c r="TSA3225" s="132"/>
      <c r="TSB3225" s="132"/>
      <c r="TSC3225" s="132"/>
      <c r="TSD3225" s="132"/>
      <c r="TSE3225" s="132"/>
      <c r="TSF3225" s="132"/>
      <c r="TSG3225" s="132"/>
      <c r="TSH3225" s="132"/>
      <c r="TSI3225" s="132"/>
      <c r="TSJ3225" s="132"/>
      <c r="TSK3225" s="132"/>
      <c r="TSL3225" s="132"/>
      <c r="TSM3225" s="132"/>
      <c r="TSN3225" s="132"/>
      <c r="TSO3225" s="132"/>
      <c r="TSP3225" s="132"/>
      <c r="TSQ3225" s="132"/>
      <c r="TSR3225" s="132"/>
      <c r="TSS3225" s="132"/>
      <c r="TST3225" s="132"/>
      <c r="TSU3225" s="132"/>
      <c r="TSV3225" s="132"/>
      <c r="TSW3225" s="132"/>
      <c r="TSX3225" s="132"/>
      <c r="TSY3225" s="132"/>
      <c r="TSZ3225" s="132"/>
      <c r="TTA3225" s="132"/>
      <c r="TTB3225" s="132"/>
      <c r="TTC3225" s="132"/>
      <c r="TTD3225" s="132"/>
      <c r="TTE3225" s="132"/>
      <c r="TTF3225" s="132"/>
      <c r="TTG3225" s="132"/>
      <c r="TTH3225" s="132"/>
      <c r="TTI3225" s="132"/>
      <c r="TTJ3225" s="132"/>
      <c r="TTK3225" s="132"/>
      <c r="TTL3225" s="132"/>
      <c r="TTM3225" s="132"/>
      <c r="TTN3225" s="132"/>
      <c r="TTO3225" s="132"/>
      <c r="TTP3225" s="132"/>
      <c r="TTQ3225" s="132"/>
      <c r="TTR3225" s="132"/>
      <c r="TTS3225" s="132"/>
      <c r="TTT3225" s="132"/>
      <c r="TTU3225" s="132"/>
      <c r="TTV3225" s="132"/>
      <c r="TTW3225" s="132"/>
      <c r="TTX3225" s="132"/>
      <c r="TTY3225" s="132"/>
      <c r="TTZ3225" s="132"/>
      <c r="TUA3225" s="132"/>
      <c r="TUB3225" s="132"/>
      <c r="TUC3225" s="132"/>
      <c r="TUD3225" s="132"/>
      <c r="TUE3225" s="132"/>
      <c r="TUF3225" s="132"/>
      <c r="TUG3225" s="132"/>
      <c r="TUH3225" s="132"/>
      <c r="TUI3225" s="132"/>
      <c r="TUJ3225" s="132"/>
      <c r="TUK3225" s="132"/>
      <c r="TUL3225" s="132"/>
      <c r="TUM3225" s="132"/>
      <c r="TUN3225" s="132"/>
      <c r="TUO3225" s="132"/>
      <c r="TUP3225" s="132"/>
      <c r="TUQ3225" s="132"/>
      <c r="TUR3225" s="132"/>
      <c r="TUS3225" s="132"/>
      <c r="TUT3225" s="132"/>
      <c r="TUU3225" s="132"/>
      <c r="TUV3225" s="132"/>
      <c r="TUW3225" s="132"/>
      <c r="TUX3225" s="132"/>
      <c r="TUY3225" s="132"/>
      <c r="TUZ3225" s="132"/>
      <c r="TVA3225" s="132"/>
      <c r="TVB3225" s="132"/>
      <c r="TVC3225" s="132"/>
      <c r="TVD3225" s="132"/>
      <c r="TVE3225" s="132"/>
      <c r="TVF3225" s="132"/>
      <c r="TVG3225" s="132"/>
      <c r="TVH3225" s="132"/>
      <c r="TVI3225" s="132"/>
      <c r="TVJ3225" s="132"/>
      <c r="TVK3225" s="132"/>
      <c r="TVL3225" s="132"/>
      <c r="TVM3225" s="132"/>
      <c r="TVN3225" s="132"/>
      <c r="TVO3225" s="132"/>
      <c r="TVP3225" s="132"/>
      <c r="TVQ3225" s="132"/>
      <c r="TVR3225" s="132"/>
      <c r="TVS3225" s="132"/>
      <c r="TVT3225" s="132"/>
      <c r="TVU3225" s="132"/>
      <c r="TVV3225" s="132"/>
      <c r="TVW3225" s="132"/>
      <c r="TVX3225" s="132"/>
      <c r="TVY3225" s="132"/>
      <c r="TVZ3225" s="132"/>
      <c r="TWA3225" s="132"/>
      <c r="TWB3225" s="132"/>
      <c r="TWC3225" s="132"/>
      <c r="TWD3225" s="132"/>
      <c r="TWE3225" s="132"/>
      <c r="TWF3225" s="132"/>
      <c r="TWG3225" s="132"/>
      <c r="TWH3225" s="132"/>
      <c r="TWI3225" s="132"/>
      <c r="TWJ3225" s="132"/>
      <c r="TWK3225" s="132"/>
      <c r="TWL3225" s="132"/>
      <c r="TWM3225" s="132"/>
      <c r="TWN3225" s="132"/>
      <c r="TWO3225" s="132"/>
      <c r="TWP3225" s="132"/>
      <c r="TWQ3225" s="132"/>
      <c r="TWR3225" s="132"/>
      <c r="TWS3225" s="132"/>
      <c r="TWT3225" s="132"/>
      <c r="TWU3225" s="132"/>
      <c r="TWV3225" s="132"/>
      <c r="TWW3225" s="132"/>
      <c r="TWX3225" s="132"/>
      <c r="TWY3225" s="132"/>
      <c r="TWZ3225" s="132"/>
      <c r="TXA3225" s="132"/>
      <c r="TXB3225" s="132"/>
      <c r="TXC3225" s="132"/>
      <c r="TXD3225" s="132"/>
      <c r="TXE3225" s="132"/>
      <c r="TXF3225" s="132"/>
      <c r="TXG3225" s="132"/>
      <c r="TXH3225" s="132"/>
      <c r="TXI3225" s="132"/>
      <c r="TXJ3225" s="132"/>
      <c r="TXK3225" s="132"/>
      <c r="TXL3225" s="132"/>
      <c r="TXM3225" s="132"/>
      <c r="TXN3225" s="132"/>
      <c r="TXO3225" s="132"/>
      <c r="TXP3225" s="132"/>
      <c r="TXQ3225" s="132"/>
      <c r="TXR3225" s="132"/>
      <c r="TXS3225" s="132"/>
      <c r="TXT3225" s="132"/>
      <c r="TXU3225" s="132"/>
      <c r="TXV3225" s="132"/>
      <c r="TXW3225" s="132"/>
      <c r="TXX3225" s="132"/>
      <c r="TXY3225" s="132"/>
      <c r="TXZ3225" s="132"/>
      <c r="TYA3225" s="132"/>
      <c r="TYB3225" s="132"/>
      <c r="TYC3225" s="132"/>
      <c r="TYD3225" s="132"/>
      <c r="TYE3225" s="132"/>
      <c r="TYF3225" s="132"/>
      <c r="TYG3225" s="132"/>
      <c r="TYH3225" s="132"/>
      <c r="TYI3225" s="132"/>
      <c r="TYJ3225" s="132"/>
      <c r="TYK3225" s="132"/>
      <c r="TYL3225" s="132"/>
      <c r="TYM3225" s="132"/>
      <c r="TYN3225" s="132"/>
      <c r="TYO3225" s="132"/>
      <c r="TYP3225" s="132"/>
      <c r="TYQ3225" s="132"/>
      <c r="TYR3225" s="132"/>
      <c r="TYS3225" s="132"/>
      <c r="TYT3225" s="132"/>
      <c r="TYU3225" s="132"/>
      <c r="TYV3225" s="132"/>
      <c r="TYW3225" s="132"/>
      <c r="TYX3225" s="132"/>
      <c r="TYY3225" s="132"/>
      <c r="TYZ3225" s="132"/>
      <c r="TZA3225" s="132"/>
      <c r="TZB3225" s="132"/>
      <c r="TZC3225" s="132"/>
      <c r="TZD3225" s="132"/>
      <c r="TZE3225" s="132"/>
      <c r="TZF3225" s="132"/>
      <c r="TZG3225" s="132"/>
      <c r="TZH3225" s="132"/>
      <c r="TZI3225" s="132"/>
      <c r="TZJ3225" s="132"/>
      <c r="TZK3225" s="132"/>
      <c r="TZL3225" s="132"/>
      <c r="TZM3225" s="132"/>
      <c r="TZN3225" s="132"/>
      <c r="TZO3225" s="132"/>
      <c r="TZP3225" s="132"/>
      <c r="TZQ3225" s="132"/>
      <c r="TZR3225" s="132"/>
      <c r="TZS3225" s="132"/>
      <c r="TZT3225" s="132"/>
      <c r="TZU3225" s="132"/>
      <c r="TZV3225" s="132"/>
      <c r="TZW3225" s="132"/>
      <c r="TZX3225" s="132"/>
      <c r="TZY3225" s="132"/>
      <c r="TZZ3225" s="132"/>
      <c r="UAA3225" s="132"/>
      <c r="UAB3225" s="132"/>
      <c r="UAC3225" s="132"/>
      <c r="UAD3225" s="132"/>
      <c r="UAE3225" s="132"/>
      <c r="UAF3225" s="132"/>
      <c r="UAG3225" s="132"/>
      <c r="UAH3225" s="132"/>
      <c r="UAI3225" s="132"/>
      <c r="UAJ3225" s="132"/>
      <c r="UAK3225" s="132"/>
      <c r="UAL3225" s="132"/>
      <c r="UAM3225" s="132"/>
      <c r="UAN3225" s="132"/>
      <c r="UAO3225" s="132"/>
      <c r="UAP3225" s="132"/>
      <c r="UAQ3225" s="132"/>
      <c r="UAR3225" s="132"/>
      <c r="UAS3225" s="132"/>
      <c r="UAT3225" s="132"/>
      <c r="UAU3225" s="132"/>
      <c r="UAV3225" s="132"/>
      <c r="UAW3225" s="132"/>
      <c r="UAX3225" s="132"/>
      <c r="UAY3225" s="132"/>
      <c r="UAZ3225" s="132"/>
      <c r="UBA3225" s="132"/>
      <c r="UBB3225" s="132"/>
      <c r="UBC3225" s="132"/>
      <c r="UBD3225" s="132"/>
      <c r="UBE3225" s="132"/>
      <c r="UBF3225" s="132"/>
      <c r="UBG3225" s="132"/>
      <c r="UBH3225" s="132"/>
      <c r="UBI3225" s="132"/>
      <c r="UBJ3225" s="132"/>
      <c r="UBK3225" s="132"/>
      <c r="UBL3225" s="132"/>
      <c r="UBM3225" s="132"/>
      <c r="UBN3225" s="132"/>
      <c r="UBO3225" s="132"/>
      <c r="UBP3225" s="132"/>
      <c r="UBQ3225" s="132"/>
      <c r="UBR3225" s="132"/>
      <c r="UBS3225" s="132"/>
      <c r="UBT3225" s="132"/>
      <c r="UBU3225" s="132"/>
      <c r="UBV3225" s="132"/>
      <c r="UBW3225" s="132"/>
      <c r="UBX3225" s="132"/>
      <c r="UBY3225" s="132"/>
      <c r="UBZ3225" s="132"/>
      <c r="UCA3225" s="132"/>
      <c r="UCB3225" s="132"/>
      <c r="UCC3225" s="132"/>
      <c r="UCD3225" s="132"/>
      <c r="UCE3225" s="132"/>
      <c r="UCF3225" s="132"/>
      <c r="UCG3225" s="132"/>
      <c r="UCH3225" s="132"/>
      <c r="UCI3225" s="132"/>
      <c r="UCJ3225" s="132"/>
      <c r="UCK3225" s="132"/>
      <c r="UCL3225" s="132"/>
      <c r="UCM3225" s="132"/>
      <c r="UCN3225" s="132"/>
      <c r="UCO3225" s="132"/>
      <c r="UCP3225" s="132"/>
      <c r="UCQ3225" s="132"/>
      <c r="UCR3225" s="132"/>
      <c r="UCS3225" s="132"/>
      <c r="UCT3225" s="132"/>
      <c r="UCU3225" s="132"/>
      <c r="UCV3225" s="132"/>
      <c r="UCW3225" s="132"/>
      <c r="UCX3225" s="132"/>
      <c r="UCY3225" s="132"/>
      <c r="UCZ3225" s="132"/>
      <c r="UDA3225" s="132"/>
      <c r="UDB3225" s="132"/>
      <c r="UDC3225" s="132"/>
      <c r="UDD3225" s="132"/>
      <c r="UDE3225" s="132"/>
      <c r="UDF3225" s="132"/>
      <c r="UDG3225" s="132"/>
      <c r="UDH3225" s="132"/>
      <c r="UDI3225" s="132"/>
      <c r="UDJ3225" s="132"/>
      <c r="UDK3225" s="132"/>
      <c r="UDL3225" s="132"/>
      <c r="UDM3225" s="132"/>
      <c r="UDN3225" s="132"/>
      <c r="UDO3225" s="132"/>
      <c r="UDP3225" s="132"/>
      <c r="UDQ3225" s="132"/>
      <c r="UDR3225" s="132"/>
      <c r="UDS3225" s="132"/>
      <c r="UDT3225" s="132"/>
      <c r="UDU3225" s="132"/>
      <c r="UDV3225" s="132"/>
      <c r="UDW3225" s="132"/>
      <c r="UDX3225" s="132"/>
      <c r="UDY3225" s="132"/>
      <c r="UDZ3225" s="132"/>
      <c r="UEA3225" s="132"/>
      <c r="UEB3225" s="132"/>
      <c r="UEC3225" s="132"/>
      <c r="UED3225" s="132"/>
      <c r="UEE3225" s="132"/>
      <c r="UEF3225" s="132"/>
      <c r="UEG3225" s="132"/>
      <c r="UEH3225" s="132"/>
      <c r="UEI3225" s="132"/>
      <c r="UEJ3225" s="132"/>
      <c r="UEK3225" s="132"/>
      <c r="UEL3225" s="132"/>
      <c r="UEM3225" s="132"/>
      <c r="UEN3225" s="132"/>
      <c r="UEO3225" s="132"/>
      <c r="UEP3225" s="132"/>
      <c r="UEQ3225" s="132"/>
      <c r="UER3225" s="132"/>
      <c r="UES3225" s="132"/>
      <c r="UET3225" s="132"/>
      <c r="UEU3225" s="132"/>
      <c r="UEV3225" s="132"/>
      <c r="UEW3225" s="132"/>
      <c r="UEX3225" s="132"/>
      <c r="UEY3225" s="132"/>
      <c r="UEZ3225" s="132"/>
      <c r="UFA3225" s="132"/>
      <c r="UFB3225" s="132"/>
      <c r="UFC3225" s="132"/>
      <c r="UFD3225" s="132"/>
      <c r="UFE3225" s="132"/>
      <c r="UFF3225" s="132"/>
      <c r="UFG3225" s="132"/>
      <c r="UFH3225" s="132"/>
      <c r="UFI3225" s="132"/>
      <c r="UFJ3225" s="132"/>
      <c r="UFK3225" s="132"/>
      <c r="UFL3225" s="132"/>
      <c r="UFM3225" s="132"/>
      <c r="UFN3225" s="132"/>
      <c r="UFO3225" s="132"/>
      <c r="UFP3225" s="132"/>
      <c r="UFQ3225" s="132"/>
      <c r="UFR3225" s="132"/>
      <c r="UFS3225" s="132"/>
      <c r="UFT3225" s="132"/>
      <c r="UFU3225" s="132"/>
      <c r="UFV3225" s="132"/>
      <c r="UFW3225" s="132"/>
      <c r="UFX3225" s="132"/>
      <c r="UFY3225" s="132"/>
      <c r="UFZ3225" s="132"/>
      <c r="UGA3225" s="132"/>
      <c r="UGB3225" s="132"/>
      <c r="UGC3225" s="132"/>
      <c r="UGD3225" s="132"/>
      <c r="UGE3225" s="132"/>
      <c r="UGF3225" s="132"/>
      <c r="UGG3225" s="132"/>
      <c r="UGH3225" s="132"/>
      <c r="UGI3225" s="132"/>
      <c r="UGJ3225" s="132"/>
      <c r="UGK3225" s="132"/>
      <c r="UGL3225" s="132"/>
      <c r="UGM3225" s="132"/>
      <c r="UGN3225" s="132"/>
      <c r="UGO3225" s="132"/>
      <c r="UGP3225" s="132"/>
      <c r="UGQ3225" s="132"/>
      <c r="UGR3225" s="132"/>
      <c r="UGS3225" s="132"/>
      <c r="UGT3225" s="132"/>
      <c r="UGU3225" s="132"/>
      <c r="UGV3225" s="132"/>
      <c r="UGW3225" s="132"/>
      <c r="UGX3225" s="132"/>
      <c r="UGY3225" s="132"/>
      <c r="UGZ3225" s="132"/>
      <c r="UHA3225" s="132"/>
      <c r="UHB3225" s="132"/>
      <c r="UHC3225" s="132"/>
      <c r="UHD3225" s="132"/>
      <c r="UHE3225" s="132"/>
      <c r="UHF3225" s="132"/>
      <c r="UHG3225" s="132"/>
      <c r="UHH3225" s="132"/>
      <c r="UHI3225" s="132"/>
      <c r="UHJ3225" s="132"/>
      <c r="UHK3225" s="132"/>
      <c r="UHL3225" s="132"/>
      <c r="UHM3225" s="132"/>
      <c r="UHN3225" s="132"/>
      <c r="UHO3225" s="132"/>
      <c r="UHP3225" s="132"/>
      <c r="UHQ3225" s="132"/>
      <c r="UHR3225" s="132"/>
      <c r="UHS3225" s="132"/>
      <c r="UHT3225" s="132"/>
      <c r="UHU3225" s="132"/>
      <c r="UHV3225" s="132"/>
      <c r="UHW3225" s="132"/>
      <c r="UHX3225" s="132"/>
      <c r="UHY3225" s="132"/>
      <c r="UHZ3225" s="132"/>
      <c r="UIA3225" s="132"/>
      <c r="UIB3225" s="132"/>
      <c r="UIC3225" s="132"/>
      <c r="UID3225" s="132"/>
      <c r="UIE3225" s="132"/>
      <c r="UIF3225" s="132"/>
      <c r="UIG3225" s="132"/>
      <c r="UIH3225" s="132"/>
      <c r="UII3225" s="132"/>
      <c r="UIJ3225" s="132"/>
      <c r="UIK3225" s="132"/>
      <c r="UIL3225" s="132"/>
      <c r="UIM3225" s="132"/>
      <c r="UIN3225" s="132"/>
      <c r="UIO3225" s="132"/>
      <c r="UIP3225" s="132"/>
      <c r="UIQ3225" s="132"/>
      <c r="UIR3225" s="132"/>
      <c r="UIS3225" s="132"/>
      <c r="UIT3225" s="132"/>
      <c r="UIU3225" s="132"/>
      <c r="UIV3225" s="132"/>
      <c r="UIW3225" s="132"/>
      <c r="UIX3225" s="132"/>
      <c r="UIY3225" s="132"/>
      <c r="UIZ3225" s="132"/>
      <c r="UJA3225" s="132"/>
      <c r="UJB3225" s="132"/>
      <c r="UJC3225" s="132"/>
      <c r="UJD3225" s="132"/>
      <c r="UJE3225" s="132"/>
      <c r="UJF3225" s="132"/>
      <c r="UJG3225" s="132"/>
      <c r="UJH3225" s="132"/>
      <c r="UJI3225" s="132"/>
      <c r="UJJ3225" s="132"/>
      <c r="UJK3225" s="132"/>
      <c r="UJL3225" s="132"/>
      <c r="UJM3225" s="132"/>
      <c r="UJN3225" s="132"/>
      <c r="UJO3225" s="132"/>
      <c r="UJP3225" s="132"/>
      <c r="UJQ3225" s="132"/>
      <c r="UJR3225" s="132"/>
      <c r="UJS3225" s="132"/>
      <c r="UJT3225" s="132"/>
      <c r="UJU3225" s="132"/>
      <c r="UJV3225" s="132"/>
      <c r="UJW3225" s="132"/>
      <c r="UJX3225" s="132"/>
      <c r="UJY3225" s="132"/>
      <c r="UJZ3225" s="132"/>
      <c r="UKA3225" s="132"/>
      <c r="UKB3225" s="132"/>
      <c r="UKC3225" s="132"/>
      <c r="UKD3225" s="132"/>
      <c r="UKE3225" s="132"/>
      <c r="UKF3225" s="132"/>
      <c r="UKG3225" s="132"/>
      <c r="UKH3225" s="132"/>
      <c r="UKI3225" s="132"/>
      <c r="UKJ3225" s="132"/>
      <c r="UKK3225" s="132"/>
      <c r="UKL3225" s="132"/>
      <c r="UKM3225" s="132"/>
      <c r="UKN3225" s="132"/>
      <c r="UKO3225" s="132"/>
      <c r="UKP3225" s="132"/>
      <c r="UKQ3225" s="132"/>
      <c r="UKR3225" s="132"/>
      <c r="UKS3225" s="132"/>
      <c r="UKT3225" s="132"/>
      <c r="UKU3225" s="132"/>
      <c r="UKV3225" s="132"/>
      <c r="UKW3225" s="132"/>
      <c r="UKX3225" s="132"/>
      <c r="UKY3225" s="132"/>
      <c r="UKZ3225" s="132"/>
      <c r="ULA3225" s="132"/>
      <c r="ULB3225" s="132"/>
      <c r="ULC3225" s="132"/>
      <c r="ULD3225" s="132"/>
      <c r="ULE3225" s="132"/>
      <c r="ULF3225" s="132"/>
      <c r="ULG3225" s="132"/>
      <c r="ULH3225" s="132"/>
      <c r="ULI3225" s="132"/>
      <c r="ULJ3225" s="132"/>
      <c r="ULK3225" s="132"/>
      <c r="ULL3225" s="132"/>
      <c r="ULM3225" s="132"/>
      <c r="ULN3225" s="132"/>
      <c r="ULO3225" s="132"/>
      <c r="ULP3225" s="132"/>
      <c r="ULQ3225" s="132"/>
      <c r="ULR3225" s="132"/>
      <c r="ULS3225" s="132"/>
      <c r="ULT3225" s="132"/>
      <c r="ULU3225" s="132"/>
      <c r="ULV3225" s="132"/>
      <c r="ULW3225" s="132"/>
      <c r="ULX3225" s="132"/>
      <c r="ULY3225" s="132"/>
      <c r="ULZ3225" s="132"/>
      <c r="UMA3225" s="132"/>
      <c r="UMB3225" s="132"/>
      <c r="UMC3225" s="132"/>
      <c r="UMD3225" s="132"/>
      <c r="UME3225" s="132"/>
      <c r="UMF3225" s="132"/>
      <c r="UMG3225" s="132"/>
      <c r="UMH3225" s="132"/>
      <c r="UMI3225" s="132"/>
      <c r="UMJ3225" s="132"/>
      <c r="UMK3225" s="132"/>
      <c r="UML3225" s="132"/>
      <c r="UMM3225" s="132"/>
      <c r="UMN3225" s="132"/>
      <c r="UMO3225" s="132"/>
      <c r="UMP3225" s="132"/>
      <c r="UMQ3225" s="132"/>
      <c r="UMR3225" s="132"/>
      <c r="UMS3225" s="132"/>
      <c r="UMT3225" s="132"/>
      <c r="UMU3225" s="132"/>
      <c r="UMV3225" s="132"/>
      <c r="UMW3225" s="132"/>
      <c r="UMX3225" s="132"/>
      <c r="UMY3225" s="132"/>
      <c r="UMZ3225" s="132"/>
      <c r="UNA3225" s="132"/>
      <c r="UNB3225" s="132"/>
      <c r="UNC3225" s="132"/>
      <c r="UND3225" s="132"/>
      <c r="UNE3225" s="132"/>
      <c r="UNF3225" s="132"/>
      <c r="UNG3225" s="132"/>
      <c r="UNH3225" s="132"/>
      <c r="UNI3225" s="132"/>
      <c r="UNJ3225" s="132"/>
      <c r="UNK3225" s="132"/>
      <c r="UNL3225" s="132"/>
      <c r="UNM3225" s="132"/>
      <c r="UNN3225" s="132"/>
      <c r="UNO3225" s="132"/>
      <c r="UNP3225" s="132"/>
      <c r="UNQ3225" s="132"/>
      <c r="UNR3225" s="132"/>
      <c r="UNS3225" s="132"/>
      <c r="UNT3225" s="132"/>
      <c r="UNU3225" s="132"/>
      <c r="UNV3225" s="132"/>
      <c r="UNW3225" s="132"/>
      <c r="UNX3225" s="132"/>
      <c r="UNY3225" s="132"/>
      <c r="UNZ3225" s="132"/>
      <c r="UOA3225" s="132"/>
      <c r="UOB3225" s="132"/>
      <c r="UOC3225" s="132"/>
      <c r="UOD3225" s="132"/>
      <c r="UOE3225" s="132"/>
      <c r="UOF3225" s="132"/>
      <c r="UOG3225" s="132"/>
      <c r="UOH3225" s="132"/>
      <c r="UOI3225" s="132"/>
      <c r="UOJ3225" s="132"/>
      <c r="UOK3225" s="132"/>
      <c r="UOL3225" s="132"/>
      <c r="UOM3225" s="132"/>
      <c r="UON3225" s="132"/>
      <c r="UOO3225" s="132"/>
      <c r="UOP3225" s="132"/>
      <c r="UOQ3225" s="132"/>
      <c r="UOR3225" s="132"/>
      <c r="UOS3225" s="132"/>
      <c r="UOT3225" s="132"/>
      <c r="UOU3225" s="132"/>
      <c r="UOV3225" s="132"/>
      <c r="UOW3225" s="132"/>
      <c r="UOX3225" s="132"/>
      <c r="UOY3225" s="132"/>
      <c r="UOZ3225" s="132"/>
      <c r="UPA3225" s="132"/>
      <c r="UPB3225" s="132"/>
      <c r="UPC3225" s="132"/>
      <c r="UPD3225" s="132"/>
      <c r="UPE3225" s="132"/>
      <c r="UPF3225" s="132"/>
      <c r="UPG3225" s="132"/>
      <c r="UPH3225" s="132"/>
      <c r="UPI3225" s="132"/>
      <c r="UPJ3225" s="132"/>
      <c r="UPK3225" s="132"/>
      <c r="UPL3225" s="132"/>
      <c r="UPM3225" s="132"/>
      <c r="UPN3225" s="132"/>
      <c r="UPO3225" s="132"/>
      <c r="UPP3225" s="132"/>
      <c r="UPQ3225" s="132"/>
      <c r="UPR3225" s="132"/>
      <c r="UPS3225" s="132"/>
      <c r="UPT3225" s="132"/>
      <c r="UPU3225" s="132"/>
      <c r="UPV3225" s="132"/>
      <c r="UPW3225" s="132"/>
      <c r="UPX3225" s="132"/>
      <c r="UPY3225" s="132"/>
      <c r="UPZ3225" s="132"/>
      <c r="UQA3225" s="132"/>
      <c r="UQB3225" s="132"/>
      <c r="UQC3225" s="132"/>
      <c r="UQD3225" s="132"/>
      <c r="UQE3225" s="132"/>
      <c r="UQF3225" s="132"/>
      <c r="UQG3225" s="132"/>
      <c r="UQH3225" s="132"/>
      <c r="UQI3225" s="132"/>
      <c r="UQJ3225" s="132"/>
      <c r="UQK3225" s="132"/>
      <c r="UQL3225" s="132"/>
      <c r="UQM3225" s="132"/>
      <c r="UQN3225" s="132"/>
      <c r="UQO3225" s="132"/>
      <c r="UQP3225" s="132"/>
      <c r="UQQ3225" s="132"/>
      <c r="UQR3225" s="132"/>
      <c r="UQS3225" s="132"/>
      <c r="UQT3225" s="132"/>
      <c r="UQU3225" s="132"/>
      <c r="UQV3225" s="132"/>
      <c r="UQW3225" s="132"/>
      <c r="UQX3225" s="132"/>
      <c r="UQY3225" s="132"/>
      <c r="UQZ3225" s="132"/>
      <c r="URA3225" s="132"/>
      <c r="URB3225" s="132"/>
      <c r="URC3225" s="132"/>
      <c r="URD3225" s="132"/>
      <c r="URE3225" s="132"/>
      <c r="URF3225" s="132"/>
      <c r="URG3225" s="132"/>
      <c r="URH3225" s="132"/>
      <c r="URI3225" s="132"/>
      <c r="URJ3225" s="132"/>
      <c r="URK3225" s="132"/>
      <c r="URL3225" s="132"/>
      <c r="URM3225" s="132"/>
      <c r="URN3225" s="132"/>
      <c r="URO3225" s="132"/>
      <c r="URP3225" s="132"/>
      <c r="URQ3225" s="132"/>
      <c r="URR3225" s="132"/>
      <c r="URS3225" s="132"/>
      <c r="URT3225" s="132"/>
      <c r="URU3225" s="132"/>
      <c r="URV3225" s="132"/>
      <c r="URW3225" s="132"/>
      <c r="URX3225" s="132"/>
      <c r="URY3225" s="132"/>
      <c r="URZ3225" s="132"/>
      <c r="USA3225" s="132"/>
      <c r="USB3225" s="132"/>
      <c r="USC3225" s="132"/>
      <c r="USD3225" s="132"/>
      <c r="USE3225" s="132"/>
      <c r="USF3225" s="132"/>
      <c r="USG3225" s="132"/>
      <c r="USH3225" s="132"/>
      <c r="USI3225" s="132"/>
      <c r="USJ3225" s="132"/>
      <c r="USK3225" s="132"/>
      <c r="USL3225" s="132"/>
      <c r="USM3225" s="132"/>
      <c r="USN3225" s="132"/>
      <c r="USO3225" s="132"/>
      <c r="USP3225" s="132"/>
      <c r="USQ3225" s="132"/>
      <c r="USR3225" s="132"/>
      <c r="USS3225" s="132"/>
      <c r="UST3225" s="132"/>
      <c r="USU3225" s="132"/>
      <c r="USV3225" s="132"/>
      <c r="USW3225" s="132"/>
      <c r="USX3225" s="132"/>
      <c r="USY3225" s="132"/>
      <c r="USZ3225" s="132"/>
      <c r="UTA3225" s="132"/>
      <c r="UTB3225" s="132"/>
      <c r="UTC3225" s="132"/>
      <c r="UTD3225" s="132"/>
      <c r="UTE3225" s="132"/>
      <c r="UTF3225" s="132"/>
      <c r="UTG3225" s="132"/>
      <c r="UTH3225" s="132"/>
      <c r="UTI3225" s="132"/>
      <c r="UTJ3225" s="132"/>
      <c r="UTK3225" s="132"/>
      <c r="UTL3225" s="132"/>
      <c r="UTM3225" s="132"/>
      <c r="UTN3225" s="132"/>
      <c r="UTO3225" s="132"/>
      <c r="UTP3225" s="132"/>
      <c r="UTQ3225" s="132"/>
      <c r="UTR3225" s="132"/>
      <c r="UTS3225" s="132"/>
      <c r="UTT3225" s="132"/>
      <c r="UTU3225" s="132"/>
      <c r="UTV3225" s="132"/>
      <c r="UTW3225" s="132"/>
      <c r="UTX3225" s="132"/>
      <c r="UTY3225" s="132"/>
      <c r="UTZ3225" s="132"/>
      <c r="UUA3225" s="132"/>
      <c r="UUB3225" s="132"/>
      <c r="UUC3225" s="132"/>
      <c r="UUD3225" s="132"/>
      <c r="UUE3225" s="132"/>
      <c r="UUF3225" s="132"/>
      <c r="UUG3225" s="132"/>
      <c r="UUH3225" s="132"/>
      <c r="UUI3225" s="132"/>
      <c r="UUJ3225" s="132"/>
      <c r="UUK3225" s="132"/>
      <c r="UUL3225" s="132"/>
      <c r="UUM3225" s="132"/>
      <c r="UUN3225" s="132"/>
      <c r="UUO3225" s="132"/>
      <c r="UUP3225" s="132"/>
      <c r="UUQ3225" s="132"/>
      <c r="UUR3225" s="132"/>
      <c r="UUS3225" s="132"/>
      <c r="UUT3225" s="132"/>
      <c r="UUU3225" s="132"/>
      <c r="UUV3225" s="132"/>
      <c r="UUW3225" s="132"/>
      <c r="UUX3225" s="132"/>
      <c r="UUY3225" s="132"/>
      <c r="UUZ3225" s="132"/>
      <c r="UVA3225" s="132"/>
      <c r="UVB3225" s="132"/>
      <c r="UVC3225" s="132"/>
      <c r="UVD3225" s="132"/>
      <c r="UVE3225" s="132"/>
      <c r="UVF3225" s="132"/>
      <c r="UVG3225" s="132"/>
      <c r="UVH3225" s="132"/>
      <c r="UVI3225" s="132"/>
      <c r="UVJ3225" s="132"/>
      <c r="UVK3225" s="132"/>
      <c r="UVL3225" s="132"/>
      <c r="UVM3225" s="132"/>
      <c r="UVN3225" s="132"/>
      <c r="UVO3225" s="132"/>
      <c r="UVP3225" s="132"/>
      <c r="UVQ3225" s="132"/>
      <c r="UVR3225" s="132"/>
      <c r="UVS3225" s="132"/>
      <c r="UVT3225" s="132"/>
      <c r="UVU3225" s="132"/>
      <c r="UVV3225" s="132"/>
      <c r="UVW3225" s="132"/>
      <c r="UVX3225" s="132"/>
      <c r="UVY3225" s="132"/>
      <c r="UVZ3225" s="132"/>
      <c r="UWA3225" s="132"/>
      <c r="UWB3225" s="132"/>
      <c r="UWC3225" s="132"/>
      <c r="UWD3225" s="132"/>
      <c r="UWE3225" s="132"/>
      <c r="UWF3225" s="132"/>
      <c r="UWG3225" s="132"/>
      <c r="UWH3225" s="132"/>
      <c r="UWI3225" s="132"/>
      <c r="UWJ3225" s="132"/>
      <c r="UWK3225" s="132"/>
      <c r="UWL3225" s="132"/>
      <c r="UWM3225" s="132"/>
      <c r="UWN3225" s="132"/>
      <c r="UWO3225" s="132"/>
      <c r="UWP3225" s="132"/>
      <c r="UWQ3225" s="132"/>
      <c r="UWR3225" s="132"/>
      <c r="UWS3225" s="132"/>
      <c r="UWT3225" s="132"/>
      <c r="UWU3225" s="132"/>
      <c r="UWV3225" s="132"/>
      <c r="UWW3225" s="132"/>
      <c r="UWX3225" s="132"/>
      <c r="UWY3225" s="132"/>
      <c r="UWZ3225" s="132"/>
      <c r="UXA3225" s="132"/>
      <c r="UXB3225" s="132"/>
      <c r="UXC3225" s="132"/>
      <c r="UXD3225" s="132"/>
      <c r="UXE3225" s="132"/>
      <c r="UXF3225" s="132"/>
      <c r="UXG3225" s="132"/>
      <c r="UXH3225" s="132"/>
      <c r="UXI3225" s="132"/>
      <c r="UXJ3225" s="132"/>
      <c r="UXK3225" s="132"/>
      <c r="UXL3225" s="132"/>
      <c r="UXM3225" s="132"/>
      <c r="UXN3225" s="132"/>
      <c r="UXO3225" s="132"/>
      <c r="UXP3225" s="132"/>
      <c r="UXQ3225" s="132"/>
      <c r="UXR3225" s="132"/>
      <c r="UXS3225" s="132"/>
      <c r="UXT3225" s="132"/>
      <c r="UXU3225" s="132"/>
      <c r="UXV3225" s="132"/>
      <c r="UXW3225" s="132"/>
      <c r="UXX3225" s="132"/>
      <c r="UXY3225" s="132"/>
      <c r="UXZ3225" s="132"/>
      <c r="UYA3225" s="132"/>
      <c r="UYB3225" s="132"/>
      <c r="UYC3225" s="132"/>
      <c r="UYD3225" s="132"/>
      <c r="UYE3225" s="132"/>
      <c r="UYF3225" s="132"/>
      <c r="UYG3225" s="132"/>
      <c r="UYH3225" s="132"/>
      <c r="UYI3225" s="132"/>
      <c r="UYJ3225" s="132"/>
      <c r="UYK3225" s="132"/>
      <c r="UYL3225" s="132"/>
      <c r="UYM3225" s="132"/>
      <c r="UYN3225" s="132"/>
      <c r="UYO3225" s="132"/>
      <c r="UYP3225" s="132"/>
      <c r="UYQ3225" s="132"/>
      <c r="UYR3225" s="132"/>
      <c r="UYS3225" s="132"/>
      <c r="UYT3225" s="132"/>
      <c r="UYU3225" s="132"/>
      <c r="UYV3225" s="132"/>
      <c r="UYW3225" s="132"/>
      <c r="UYX3225" s="132"/>
      <c r="UYY3225" s="132"/>
      <c r="UYZ3225" s="132"/>
      <c r="UZA3225" s="132"/>
      <c r="UZB3225" s="132"/>
      <c r="UZC3225" s="132"/>
      <c r="UZD3225" s="132"/>
      <c r="UZE3225" s="132"/>
      <c r="UZF3225" s="132"/>
      <c r="UZG3225" s="132"/>
      <c r="UZH3225" s="132"/>
      <c r="UZI3225" s="132"/>
      <c r="UZJ3225" s="132"/>
      <c r="UZK3225" s="132"/>
      <c r="UZL3225" s="132"/>
      <c r="UZM3225" s="132"/>
      <c r="UZN3225" s="132"/>
      <c r="UZO3225" s="132"/>
      <c r="UZP3225" s="132"/>
      <c r="UZQ3225" s="132"/>
      <c r="UZR3225" s="132"/>
      <c r="UZS3225" s="132"/>
      <c r="UZT3225" s="132"/>
      <c r="UZU3225" s="132"/>
      <c r="UZV3225" s="132"/>
      <c r="UZW3225" s="132"/>
      <c r="UZX3225" s="132"/>
      <c r="UZY3225" s="132"/>
      <c r="UZZ3225" s="132"/>
      <c r="VAA3225" s="132"/>
      <c r="VAB3225" s="132"/>
      <c r="VAC3225" s="132"/>
      <c r="VAD3225" s="132"/>
      <c r="VAE3225" s="132"/>
      <c r="VAF3225" s="132"/>
      <c r="VAG3225" s="132"/>
      <c r="VAH3225" s="132"/>
      <c r="VAI3225" s="132"/>
      <c r="VAJ3225" s="132"/>
      <c r="VAK3225" s="132"/>
      <c r="VAL3225" s="132"/>
      <c r="VAM3225" s="132"/>
      <c r="VAN3225" s="132"/>
      <c r="VAO3225" s="132"/>
      <c r="VAP3225" s="132"/>
      <c r="VAQ3225" s="132"/>
      <c r="VAR3225" s="132"/>
      <c r="VAS3225" s="132"/>
      <c r="VAT3225" s="132"/>
      <c r="VAU3225" s="132"/>
      <c r="VAV3225" s="132"/>
      <c r="VAW3225" s="132"/>
      <c r="VAX3225" s="132"/>
      <c r="VAY3225" s="132"/>
      <c r="VAZ3225" s="132"/>
      <c r="VBA3225" s="132"/>
      <c r="VBB3225" s="132"/>
      <c r="VBC3225" s="132"/>
      <c r="VBD3225" s="132"/>
      <c r="VBE3225" s="132"/>
      <c r="VBF3225" s="132"/>
      <c r="VBG3225" s="132"/>
      <c r="VBH3225" s="132"/>
      <c r="VBI3225" s="132"/>
      <c r="VBJ3225" s="132"/>
      <c r="VBK3225" s="132"/>
      <c r="VBL3225" s="132"/>
      <c r="VBM3225" s="132"/>
      <c r="VBN3225" s="132"/>
      <c r="VBO3225" s="132"/>
      <c r="VBP3225" s="132"/>
      <c r="VBQ3225" s="132"/>
      <c r="VBR3225" s="132"/>
      <c r="VBS3225" s="132"/>
      <c r="VBT3225" s="132"/>
      <c r="VBU3225" s="132"/>
      <c r="VBV3225" s="132"/>
      <c r="VBW3225" s="132"/>
      <c r="VBX3225" s="132"/>
      <c r="VBY3225" s="132"/>
      <c r="VBZ3225" s="132"/>
      <c r="VCA3225" s="132"/>
      <c r="VCB3225" s="132"/>
      <c r="VCC3225" s="132"/>
      <c r="VCD3225" s="132"/>
      <c r="VCE3225" s="132"/>
      <c r="VCF3225" s="132"/>
      <c r="VCG3225" s="132"/>
      <c r="VCH3225" s="132"/>
      <c r="VCI3225" s="132"/>
      <c r="VCJ3225" s="132"/>
      <c r="VCK3225" s="132"/>
      <c r="VCL3225" s="132"/>
      <c r="VCM3225" s="132"/>
      <c r="VCN3225" s="132"/>
      <c r="VCO3225" s="132"/>
      <c r="VCP3225" s="132"/>
      <c r="VCQ3225" s="132"/>
      <c r="VCR3225" s="132"/>
      <c r="VCS3225" s="132"/>
      <c r="VCT3225" s="132"/>
      <c r="VCU3225" s="132"/>
      <c r="VCV3225" s="132"/>
      <c r="VCW3225" s="132"/>
      <c r="VCX3225" s="132"/>
      <c r="VCY3225" s="132"/>
      <c r="VCZ3225" s="132"/>
      <c r="VDA3225" s="132"/>
      <c r="VDB3225" s="132"/>
      <c r="VDC3225" s="132"/>
      <c r="VDD3225" s="132"/>
      <c r="VDE3225" s="132"/>
      <c r="VDF3225" s="132"/>
      <c r="VDG3225" s="132"/>
      <c r="VDH3225" s="132"/>
      <c r="VDI3225" s="132"/>
      <c r="VDJ3225" s="132"/>
      <c r="VDK3225" s="132"/>
      <c r="VDL3225" s="132"/>
      <c r="VDM3225" s="132"/>
      <c r="VDN3225" s="132"/>
      <c r="VDO3225" s="132"/>
      <c r="VDP3225" s="132"/>
      <c r="VDQ3225" s="132"/>
      <c r="VDR3225" s="132"/>
      <c r="VDS3225" s="132"/>
      <c r="VDT3225" s="132"/>
      <c r="VDU3225" s="132"/>
      <c r="VDV3225" s="132"/>
      <c r="VDW3225" s="132"/>
      <c r="VDX3225" s="132"/>
      <c r="VDY3225" s="132"/>
      <c r="VDZ3225" s="132"/>
      <c r="VEA3225" s="132"/>
      <c r="VEB3225" s="132"/>
      <c r="VEC3225" s="132"/>
      <c r="VED3225" s="132"/>
      <c r="VEE3225" s="132"/>
      <c r="VEF3225" s="132"/>
      <c r="VEG3225" s="132"/>
      <c r="VEH3225" s="132"/>
      <c r="VEI3225" s="132"/>
      <c r="VEJ3225" s="132"/>
      <c r="VEK3225" s="132"/>
      <c r="VEL3225" s="132"/>
      <c r="VEM3225" s="132"/>
      <c r="VEN3225" s="132"/>
      <c r="VEO3225" s="132"/>
      <c r="VEP3225" s="132"/>
      <c r="VEQ3225" s="132"/>
      <c r="VER3225" s="132"/>
      <c r="VES3225" s="132"/>
      <c r="VET3225" s="132"/>
      <c r="VEU3225" s="132"/>
      <c r="VEV3225" s="132"/>
      <c r="VEW3225" s="132"/>
      <c r="VEX3225" s="132"/>
      <c r="VEY3225" s="132"/>
      <c r="VEZ3225" s="132"/>
      <c r="VFA3225" s="132"/>
      <c r="VFB3225" s="132"/>
      <c r="VFC3225" s="132"/>
      <c r="VFD3225" s="132"/>
      <c r="VFE3225" s="132"/>
      <c r="VFF3225" s="132"/>
      <c r="VFG3225" s="132"/>
      <c r="VFH3225" s="132"/>
      <c r="VFI3225" s="132"/>
      <c r="VFJ3225" s="132"/>
      <c r="VFK3225" s="132"/>
      <c r="VFL3225" s="132"/>
      <c r="VFM3225" s="132"/>
      <c r="VFN3225" s="132"/>
      <c r="VFO3225" s="132"/>
      <c r="VFP3225" s="132"/>
      <c r="VFQ3225" s="132"/>
      <c r="VFR3225" s="132"/>
      <c r="VFS3225" s="132"/>
      <c r="VFT3225" s="132"/>
      <c r="VFU3225" s="132"/>
      <c r="VFV3225" s="132"/>
      <c r="VFW3225" s="132"/>
      <c r="VFX3225" s="132"/>
      <c r="VFY3225" s="132"/>
      <c r="VFZ3225" s="132"/>
      <c r="VGA3225" s="132"/>
      <c r="VGB3225" s="132"/>
      <c r="VGC3225" s="132"/>
      <c r="VGD3225" s="132"/>
      <c r="VGE3225" s="132"/>
      <c r="VGF3225" s="132"/>
      <c r="VGG3225" s="132"/>
      <c r="VGH3225" s="132"/>
      <c r="VGI3225" s="132"/>
      <c r="VGJ3225" s="132"/>
      <c r="VGK3225" s="132"/>
      <c r="VGL3225" s="132"/>
      <c r="VGM3225" s="132"/>
      <c r="VGN3225" s="132"/>
      <c r="VGO3225" s="132"/>
      <c r="VGP3225" s="132"/>
      <c r="VGQ3225" s="132"/>
      <c r="VGR3225" s="132"/>
      <c r="VGS3225" s="132"/>
      <c r="VGT3225" s="132"/>
      <c r="VGU3225" s="132"/>
      <c r="VGV3225" s="132"/>
      <c r="VGW3225" s="132"/>
      <c r="VGX3225" s="132"/>
      <c r="VGY3225" s="132"/>
      <c r="VGZ3225" s="132"/>
      <c r="VHA3225" s="132"/>
      <c r="VHB3225" s="132"/>
      <c r="VHC3225" s="132"/>
      <c r="VHD3225" s="132"/>
      <c r="VHE3225" s="132"/>
      <c r="VHF3225" s="132"/>
      <c r="VHG3225" s="132"/>
      <c r="VHH3225" s="132"/>
      <c r="VHI3225" s="132"/>
      <c r="VHJ3225" s="132"/>
      <c r="VHK3225" s="132"/>
      <c r="VHL3225" s="132"/>
      <c r="VHM3225" s="132"/>
      <c r="VHN3225" s="132"/>
      <c r="VHO3225" s="132"/>
      <c r="VHP3225" s="132"/>
      <c r="VHQ3225" s="132"/>
      <c r="VHR3225" s="132"/>
      <c r="VHS3225" s="132"/>
      <c r="VHT3225" s="132"/>
      <c r="VHU3225" s="132"/>
      <c r="VHV3225" s="132"/>
      <c r="VHW3225" s="132"/>
      <c r="VHX3225" s="132"/>
      <c r="VHY3225" s="132"/>
      <c r="VHZ3225" s="132"/>
      <c r="VIA3225" s="132"/>
      <c r="VIB3225" s="132"/>
      <c r="VIC3225" s="132"/>
      <c r="VID3225" s="132"/>
      <c r="VIE3225" s="132"/>
      <c r="VIF3225" s="132"/>
      <c r="VIG3225" s="132"/>
      <c r="VIH3225" s="132"/>
      <c r="VII3225" s="132"/>
      <c r="VIJ3225" s="132"/>
      <c r="VIK3225" s="132"/>
      <c r="VIL3225" s="132"/>
      <c r="VIM3225" s="132"/>
      <c r="VIN3225" s="132"/>
      <c r="VIO3225" s="132"/>
      <c r="VIP3225" s="132"/>
      <c r="VIQ3225" s="132"/>
      <c r="VIR3225" s="132"/>
      <c r="VIS3225" s="132"/>
      <c r="VIT3225" s="132"/>
      <c r="VIU3225" s="132"/>
      <c r="VIV3225" s="132"/>
      <c r="VIW3225" s="132"/>
      <c r="VIX3225" s="132"/>
      <c r="VIY3225" s="132"/>
      <c r="VIZ3225" s="132"/>
      <c r="VJA3225" s="132"/>
      <c r="VJB3225" s="132"/>
      <c r="VJC3225" s="132"/>
      <c r="VJD3225" s="132"/>
      <c r="VJE3225" s="132"/>
      <c r="VJF3225" s="132"/>
      <c r="VJG3225" s="132"/>
      <c r="VJH3225" s="132"/>
      <c r="VJI3225" s="132"/>
      <c r="VJJ3225" s="132"/>
      <c r="VJK3225" s="132"/>
      <c r="VJL3225" s="132"/>
      <c r="VJM3225" s="132"/>
      <c r="VJN3225" s="132"/>
      <c r="VJO3225" s="132"/>
      <c r="VJP3225" s="132"/>
      <c r="VJQ3225" s="132"/>
      <c r="VJR3225" s="132"/>
      <c r="VJS3225" s="132"/>
      <c r="VJT3225" s="132"/>
      <c r="VJU3225" s="132"/>
      <c r="VJV3225" s="132"/>
      <c r="VJW3225" s="132"/>
      <c r="VJX3225" s="132"/>
      <c r="VJY3225" s="132"/>
      <c r="VJZ3225" s="132"/>
      <c r="VKA3225" s="132"/>
      <c r="VKB3225" s="132"/>
      <c r="VKC3225" s="132"/>
      <c r="VKD3225" s="132"/>
      <c r="VKE3225" s="132"/>
      <c r="VKF3225" s="132"/>
      <c r="VKG3225" s="132"/>
      <c r="VKH3225" s="132"/>
      <c r="VKI3225" s="132"/>
      <c r="VKJ3225" s="132"/>
      <c r="VKK3225" s="132"/>
      <c r="VKL3225" s="132"/>
      <c r="VKM3225" s="132"/>
      <c r="VKN3225" s="132"/>
      <c r="VKO3225" s="132"/>
      <c r="VKP3225" s="132"/>
      <c r="VKQ3225" s="132"/>
      <c r="VKR3225" s="132"/>
      <c r="VKS3225" s="132"/>
      <c r="VKT3225" s="132"/>
      <c r="VKU3225" s="132"/>
      <c r="VKV3225" s="132"/>
      <c r="VKW3225" s="132"/>
      <c r="VKX3225" s="132"/>
      <c r="VKY3225" s="132"/>
      <c r="VKZ3225" s="132"/>
      <c r="VLA3225" s="132"/>
      <c r="VLB3225" s="132"/>
      <c r="VLC3225" s="132"/>
      <c r="VLD3225" s="132"/>
      <c r="VLE3225" s="132"/>
      <c r="VLF3225" s="132"/>
      <c r="VLG3225" s="132"/>
      <c r="VLH3225" s="132"/>
      <c r="VLI3225" s="132"/>
      <c r="VLJ3225" s="132"/>
      <c r="VLK3225" s="132"/>
      <c r="VLL3225" s="132"/>
      <c r="VLM3225" s="132"/>
      <c r="VLN3225" s="132"/>
      <c r="VLO3225" s="132"/>
      <c r="VLP3225" s="132"/>
      <c r="VLQ3225" s="132"/>
      <c r="VLR3225" s="132"/>
      <c r="VLS3225" s="132"/>
      <c r="VLT3225" s="132"/>
      <c r="VLU3225" s="132"/>
      <c r="VLV3225" s="132"/>
      <c r="VLW3225" s="132"/>
      <c r="VLX3225" s="132"/>
      <c r="VLY3225" s="132"/>
      <c r="VLZ3225" s="132"/>
      <c r="VMA3225" s="132"/>
      <c r="VMB3225" s="132"/>
      <c r="VMC3225" s="132"/>
      <c r="VMD3225" s="132"/>
      <c r="VME3225" s="132"/>
      <c r="VMF3225" s="132"/>
      <c r="VMG3225" s="132"/>
      <c r="VMH3225" s="132"/>
      <c r="VMI3225" s="132"/>
      <c r="VMJ3225" s="132"/>
      <c r="VMK3225" s="132"/>
      <c r="VML3225" s="132"/>
      <c r="VMM3225" s="132"/>
      <c r="VMN3225" s="132"/>
      <c r="VMO3225" s="132"/>
      <c r="VMP3225" s="132"/>
      <c r="VMQ3225" s="132"/>
      <c r="VMR3225" s="132"/>
      <c r="VMS3225" s="132"/>
      <c r="VMT3225" s="132"/>
      <c r="VMU3225" s="132"/>
      <c r="VMV3225" s="132"/>
      <c r="VMW3225" s="132"/>
      <c r="VMX3225" s="132"/>
      <c r="VMY3225" s="132"/>
      <c r="VMZ3225" s="132"/>
      <c r="VNA3225" s="132"/>
      <c r="VNB3225" s="132"/>
      <c r="VNC3225" s="132"/>
      <c r="VND3225" s="132"/>
      <c r="VNE3225" s="132"/>
      <c r="VNF3225" s="132"/>
      <c r="VNG3225" s="132"/>
      <c r="VNH3225" s="132"/>
      <c r="VNI3225" s="132"/>
      <c r="VNJ3225" s="132"/>
      <c r="VNK3225" s="132"/>
      <c r="VNL3225" s="132"/>
      <c r="VNM3225" s="132"/>
      <c r="VNN3225" s="132"/>
      <c r="VNO3225" s="132"/>
      <c r="VNP3225" s="132"/>
      <c r="VNQ3225" s="132"/>
      <c r="VNR3225" s="132"/>
      <c r="VNS3225" s="132"/>
      <c r="VNT3225" s="132"/>
      <c r="VNU3225" s="132"/>
      <c r="VNV3225" s="132"/>
      <c r="VNW3225" s="132"/>
      <c r="VNX3225" s="132"/>
      <c r="VNY3225" s="132"/>
      <c r="VNZ3225" s="132"/>
      <c r="VOA3225" s="132"/>
      <c r="VOB3225" s="132"/>
      <c r="VOC3225" s="132"/>
      <c r="VOD3225" s="132"/>
      <c r="VOE3225" s="132"/>
      <c r="VOF3225" s="132"/>
      <c r="VOG3225" s="132"/>
      <c r="VOH3225" s="132"/>
      <c r="VOI3225" s="132"/>
      <c r="VOJ3225" s="132"/>
      <c r="VOK3225" s="132"/>
      <c r="VOL3225" s="132"/>
      <c r="VOM3225" s="132"/>
      <c r="VON3225" s="132"/>
      <c r="VOO3225" s="132"/>
      <c r="VOP3225" s="132"/>
      <c r="VOQ3225" s="132"/>
      <c r="VOR3225" s="132"/>
      <c r="VOS3225" s="132"/>
      <c r="VOT3225" s="132"/>
      <c r="VOU3225" s="132"/>
      <c r="VOV3225" s="132"/>
      <c r="VOW3225" s="132"/>
      <c r="VOX3225" s="132"/>
      <c r="VOY3225" s="132"/>
      <c r="VOZ3225" s="132"/>
      <c r="VPA3225" s="132"/>
      <c r="VPB3225" s="132"/>
      <c r="VPC3225" s="132"/>
      <c r="VPD3225" s="132"/>
      <c r="VPE3225" s="132"/>
      <c r="VPF3225" s="132"/>
      <c r="VPG3225" s="132"/>
      <c r="VPH3225" s="132"/>
      <c r="VPI3225" s="132"/>
      <c r="VPJ3225" s="132"/>
      <c r="VPK3225" s="132"/>
      <c r="VPL3225" s="132"/>
      <c r="VPM3225" s="132"/>
      <c r="VPN3225" s="132"/>
      <c r="VPO3225" s="132"/>
      <c r="VPP3225" s="132"/>
      <c r="VPQ3225" s="132"/>
      <c r="VPR3225" s="132"/>
      <c r="VPS3225" s="132"/>
      <c r="VPT3225" s="132"/>
      <c r="VPU3225" s="132"/>
      <c r="VPV3225" s="132"/>
      <c r="VPW3225" s="132"/>
      <c r="VPX3225" s="132"/>
      <c r="VPY3225" s="132"/>
      <c r="VPZ3225" s="132"/>
      <c r="VQA3225" s="132"/>
      <c r="VQB3225" s="132"/>
      <c r="VQC3225" s="132"/>
      <c r="VQD3225" s="132"/>
      <c r="VQE3225" s="132"/>
      <c r="VQF3225" s="132"/>
      <c r="VQG3225" s="132"/>
      <c r="VQH3225" s="132"/>
      <c r="VQI3225" s="132"/>
      <c r="VQJ3225" s="132"/>
      <c r="VQK3225" s="132"/>
      <c r="VQL3225" s="132"/>
      <c r="VQM3225" s="132"/>
      <c r="VQN3225" s="132"/>
      <c r="VQO3225" s="132"/>
      <c r="VQP3225" s="132"/>
      <c r="VQQ3225" s="132"/>
      <c r="VQR3225" s="132"/>
      <c r="VQS3225" s="132"/>
      <c r="VQT3225" s="132"/>
      <c r="VQU3225" s="132"/>
      <c r="VQV3225" s="132"/>
      <c r="VQW3225" s="132"/>
      <c r="VQX3225" s="132"/>
      <c r="VQY3225" s="132"/>
      <c r="VQZ3225" s="132"/>
      <c r="VRA3225" s="132"/>
      <c r="VRB3225" s="132"/>
      <c r="VRC3225" s="132"/>
      <c r="VRD3225" s="132"/>
      <c r="VRE3225" s="132"/>
      <c r="VRF3225" s="132"/>
      <c r="VRG3225" s="132"/>
      <c r="VRH3225" s="132"/>
      <c r="VRI3225" s="132"/>
      <c r="VRJ3225" s="132"/>
      <c r="VRK3225" s="132"/>
      <c r="VRL3225" s="132"/>
      <c r="VRM3225" s="132"/>
      <c r="VRN3225" s="132"/>
      <c r="VRO3225" s="132"/>
      <c r="VRP3225" s="132"/>
      <c r="VRQ3225" s="132"/>
      <c r="VRR3225" s="132"/>
      <c r="VRS3225" s="132"/>
      <c r="VRT3225" s="132"/>
      <c r="VRU3225" s="132"/>
      <c r="VRV3225" s="132"/>
      <c r="VRW3225" s="132"/>
      <c r="VRX3225" s="132"/>
      <c r="VRY3225" s="132"/>
      <c r="VRZ3225" s="132"/>
      <c r="VSA3225" s="132"/>
      <c r="VSB3225" s="132"/>
      <c r="VSC3225" s="132"/>
      <c r="VSD3225" s="132"/>
      <c r="VSE3225" s="132"/>
      <c r="VSF3225" s="132"/>
      <c r="VSG3225" s="132"/>
      <c r="VSH3225" s="132"/>
      <c r="VSI3225" s="132"/>
      <c r="VSJ3225" s="132"/>
      <c r="VSK3225" s="132"/>
      <c r="VSL3225" s="132"/>
      <c r="VSM3225" s="132"/>
      <c r="VSN3225" s="132"/>
      <c r="VSO3225" s="132"/>
      <c r="VSP3225" s="132"/>
      <c r="VSQ3225" s="132"/>
      <c r="VSR3225" s="132"/>
      <c r="VSS3225" s="132"/>
      <c r="VST3225" s="132"/>
      <c r="VSU3225" s="132"/>
      <c r="VSV3225" s="132"/>
      <c r="VSW3225" s="132"/>
      <c r="VSX3225" s="132"/>
      <c r="VSY3225" s="132"/>
      <c r="VSZ3225" s="132"/>
      <c r="VTA3225" s="132"/>
      <c r="VTB3225" s="132"/>
      <c r="VTC3225" s="132"/>
      <c r="VTD3225" s="132"/>
      <c r="VTE3225" s="132"/>
      <c r="VTF3225" s="132"/>
      <c r="VTG3225" s="132"/>
      <c r="VTH3225" s="132"/>
      <c r="VTI3225" s="132"/>
      <c r="VTJ3225" s="132"/>
      <c r="VTK3225" s="132"/>
      <c r="VTL3225" s="132"/>
      <c r="VTM3225" s="132"/>
      <c r="VTN3225" s="132"/>
      <c r="VTO3225" s="132"/>
      <c r="VTP3225" s="132"/>
      <c r="VTQ3225" s="132"/>
      <c r="VTR3225" s="132"/>
      <c r="VTS3225" s="132"/>
      <c r="VTT3225" s="132"/>
      <c r="VTU3225" s="132"/>
      <c r="VTV3225" s="132"/>
      <c r="VTW3225" s="132"/>
      <c r="VTX3225" s="132"/>
      <c r="VTY3225" s="132"/>
      <c r="VTZ3225" s="132"/>
      <c r="VUA3225" s="132"/>
      <c r="VUB3225" s="132"/>
      <c r="VUC3225" s="132"/>
      <c r="VUD3225" s="132"/>
      <c r="VUE3225" s="132"/>
      <c r="VUF3225" s="132"/>
      <c r="VUG3225" s="132"/>
      <c r="VUH3225" s="132"/>
      <c r="VUI3225" s="132"/>
      <c r="VUJ3225" s="132"/>
      <c r="VUK3225" s="132"/>
      <c r="VUL3225" s="132"/>
      <c r="VUM3225" s="132"/>
      <c r="VUN3225" s="132"/>
      <c r="VUO3225" s="132"/>
      <c r="VUP3225" s="132"/>
      <c r="VUQ3225" s="132"/>
      <c r="VUR3225" s="132"/>
      <c r="VUS3225" s="132"/>
      <c r="VUT3225" s="132"/>
      <c r="VUU3225" s="132"/>
      <c r="VUV3225" s="132"/>
      <c r="VUW3225" s="132"/>
      <c r="VUX3225" s="132"/>
      <c r="VUY3225" s="132"/>
      <c r="VUZ3225" s="132"/>
      <c r="VVA3225" s="132"/>
      <c r="VVB3225" s="132"/>
      <c r="VVC3225" s="132"/>
      <c r="VVD3225" s="132"/>
      <c r="VVE3225" s="132"/>
      <c r="VVF3225" s="132"/>
      <c r="VVG3225" s="132"/>
      <c r="VVH3225" s="132"/>
      <c r="VVI3225" s="132"/>
      <c r="VVJ3225" s="132"/>
      <c r="VVK3225" s="132"/>
      <c r="VVL3225" s="132"/>
      <c r="VVM3225" s="132"/>
      <c r="VVN3225" s="132"/>
      <c r="VVO3225" s="132"/>
      <c r="VVP3225" s="132"/>
      <c r="VVQ3225" s="132"/>
      <c r="VVR3225" s="132"/>
      <c r="VVS3225" s="132"/>
      <c r="VVT3225" s="132"/>
      <c r="VVU3225" s="132"/>
      <c r="VVV3225" s="132"/>
      <c r="VVW3225" s="132"/>
      <c r="VVX3225" s="132"/>
      <c r="VVY3225" s="132"/>
      <c r="VVZ3225" s="132"/>
      <c r="VWA3225" s="132"/>
      <c r="VWB3225" s="132"/>
      <c r="VWC3225" s="132"/>
      <c r="VWD3225" s="132"/>
      <c r="VWE3225" s="132"/>
      <c r="VWF3225" s="132"/>
      <c r="VWG3225" s="132"/>
      <c r="VWH3225" s="132"/>
      <c r="VWI3225" s="132"/>
      <c r="VWJ3225" s="132"/>
      <c r="VWK3225" s="132"/>
      <c r="VWL3225" s="132"/>
      <c r="VWM3225" s="132"/>
      <c r="VWN3225" s="132"/>
      <c r="VWO3225" s="132"/>
      <c r="VWP3225" s="132"/>
      <c r="VWQ3225" s="132"/>
      <c r="VWR3225" s="132"/>
      <c r="VWS3225" s="132"/>
      <c r="VWT3225" s="132"/>
      <c r="VWU3225" s="132"/>
      <c r="VWV3225" s="132"/>
      <c r="VWW3225" s="132"/>
      <c r="VWX3225" s="132"/>
      <c r="VWY3225" s="132"/>
      <c r="VWZ3225" s="132"/>
      <c r="VXA3225" s="132"/>
      <c r="VXB3225" s="132"/>
      <c r="VXC3225" s="132"/>
      <c r="VXD3225" s="132"/>
      <c r="VXE3225" s="132"/>
      <c r="VXF3225" s="132"/>
      <c r="VXG3225" s="132"/>
      <c r="VXH3225" s="132"/>
      <c r="VXI3225" s="132"/>
      <c r="VXJ3225" s="132"/>
      <c r="VXK3225" s="132"/>
      <c r="VXL3225" s="132"/>
      <c r="VXM3225" s="132"/>
      <c r="VXN3225" s="132"/>
      <c r="VXO3225" s="132"/>
      <c r="VXP3225" s="132"/>
      <c r="VXQ3225" s="132"/>
      <c r="VXR3225" s="132"/>
      <c r="VXS3225" s="132"/>
      <c r="VXT3225" s="132"/>
      <c r="VXU3225" s="132"/>
      <c r="VXV3225" s="132"/>
      <c r="VXW3225" s="132"/>
      <c r="VXX3225" s="132"/>
      <c r="VXY3225" s="132"/>
      <c r="VXZ3225" s="132"/>
      <c r="VYA3225" s="132"/>
      <c r="VYB3225" s="132"/>
      <c r="VYC3225" s="132"/>
      <c r="VYD3225" s="132"/>
      <c r="VYE3225" s="132"/>
      <c r="VYF3225" s="132"/>
      <c r="VYG3225" s="132"/>
      <c r="VYH3225" s="132"/>
      <c r="VYI3225" s="132"/>
      <c r="VYJ3225" s="132"/>
      <c r="VYK3225" s="132"/>
      <c r="VYL3225" s="132"/>
      <c r="VYM3225" s="132"/>
      <c r="VYN3225" s="132"/>
      <c r="VYO3225" s="132"/>
      <c r="VYP3225" s="132"/>
      <c r="VYQ3225" s="132"/>
      <c r="VYR3225" s="132"/>
      <c r="VYS3225" s="132"/>
      <c r="VYT3225" s="132"/>
      <c r="VYU3225" s="132"/>
      <c r="VYV3225" s="132"/>
      <c r="VYW3225" s="132"/>
      <c r="VYX3225" s="132"/>
      <c r="VYY3225" s="132"/>
      <c r="VYZ3225" s="132"/>
      <c r="VZA3225" s="132"/>
      <c r="VZB3225" s="132"/>
      <c r="VZC3225" s="132"/>
      <c r="VZD3225" s="132"/>
      <c r="VZE3225" s="132"/>
      <c r="VZF3225" s="132"/>
      <c r="VZG3225" s="132"/>
      <c r="VZH3225" s="132"/>
      <c r="VZI3225" s="132"/>
      <c r="VZJ3225" s="132"/>
      <c r="VZK3225" s="132"/>
      <c r="VZL3225" s="132"/>
      <c r="VZM3225" s="132"/>
      <c r="VZN3225" s="132"/>
      <c r="VZO3225" s="132"/>
      <c r="VZP3225" s="132"/>
      <c r="VZQ3225" s="132"/>
      <c r="VZR3225" s="132"/>
      <c r="VZS3225" s="132"/>
      <c r="VZT3225" s="132"/>
      <c r="VZU3225" s="132"/>
      <c r="VZV3225" s="132"/>
      <c r="VZW3225" s="132"/>
      <c r="VZX3225" s="132"/>
      <c r="VZY3225" s="132"/>
      <c r="VZZ3225" s="132"/>
      <c r="WAA3225" s="132"/>
      <c r="WAB3225" s="132"/>
      <c r="WAC3225" s="132"/>
      <c r="WAD3225" s="132"/>
      <c r="WAE3225" s="132"/>
      <c r="WAF3225" s="132"/>
      <c r="WAG3225" s="132"/>
      <c r="WAH3225" s="132"/>
      <c r="WAI3225" s="132"/>
      <c r="WAJ3225" s="132"/>
      <c r="WAK3225" s="132"/>
      <c r="WAL3225" s="132"/>
      <c r="WAM3225" s="132"/>
      <c r="WAN3225" s="132"/>
      <c r="WAO3225" s="132"/>
      <c r="WAP3225" s="132"/>
      <c r="WAQ3225" s="132"/>
      <c r="WAR3225" s="132"/>
      <c r="WAS3225" s="132"/>
      <c r="WAT3225" s="132"/>
      <c r="WAU3225" s="132"/>
      <c r="WAV3225" s="132"/>
      <c r="WAW3225" s="132"/>
      <c r="WAX3225" s="132"/>
      <c r="WAY3225" s="132"/>
      <c r="WAZ3225" s="132"/>
      <c r="WBA3225" s="132"/>
      <c r="WBB3225" s="132"/>
      <c r="WBC3225" s="132"/>
      <c r="WBD3225" s="132"/>
      <c r="WBE3225" s="132"/>
      <c r="WBF3225" s="132"/>
      <c r="WBG3225" s="132"/>
      <c r="WBH3225" s="132"/>
      <c r="WBI3225" s="132"/>
      <c r="WBJ3225" s="132"/>
      <c r="WBK3225" s="132"/>
      <c r="WBL3225" s="132"/>
      <c r="WBM3225" s="132"/>
      <c r="WBN3225" s="132"/>
      <c r="WBO3225" s="132"/>
      <c r="WBP3225" s="132"/>
      <c r="WBQ3225" s="132"/>
      <c r="WBR3225" s="132"/>
      <c r="WBS3225" s="132"/>
      <c r="WBT3225" s="132"/>
      <c r="WBU3225" s="132"/>
      <c r="WBV3225" s="132"/>
      <c r="WBW3225" s="132"/>
      <c r="WBX3225" s="132"/>
      <c r="WBY3225" s="132"/>
      <c r="WBZ3225" s="132"/>
      <c r="WCA3225" s="132"/>
      <c r="WCB3225" s="132"/>
      <c r="WCC3225" s="132"/>
      <c r="WCD3225" s="132"/>
      <c r="WCE3225" s="132"/>
      <c r="WCF3225" s="132"/>
      <c r="WCG3225" s="132"/>
      <c r="WCH3225" s="132"/>
      <c r="WCI3225" s="132"/>
      <c r="WCJ3225" s="132"/>
      <c r="WCK3225" s="132"/>
      <c r="WCL3225" s="132"/>
      <c r="WCM3225" s="132"/>
      <c r="WCN3225" s="132"/>
      <c r="WCO3225" s="132"/>
      <c r="WCP3225" s="132"/>
      <c r="WCQ3225" s="132"/>
      <c r="WCR3225" s="132"/>
      <c r="WCS3225" s="132"/>
      <c r="WCT3225" s="132"/>
      <c r="WCU3225" s="132"/>
      <c r="WCV3225" s="132"/>
      <c r="WCW3225" s="132"/>
      <c r="WCX3225" s="132"/>
      <c r="WCY3225" s="132"/>
      <c r="WCZ3225" s="132"/>
      <c r="WDA3225" s="132"/>
      <c r="WDB3225" s="132"/>
      <c r="WDC3225" s="132"/>
      <c r="WDD3225" s="132"/>
      <c r="WDE3225" s="132"/>
      <c r="WDF3225" s="132"/>
      <c r="WDG3225" s="132"/>
      <c r="WDH3225" s="132"/>
      <c r="WDI3225" s="132"/>
      <c r="WDJ3225" s="132"/>
      <c r="WDK3225" s="132"/>
      <c r="WDL3225" s="132"/>
      <c r="WDM3225" s="132"/>
      <c r="WDN3225" s="132"/>
      <c r="WDO3225" s="132"/>
      <c r="WDP3225" s="132"/>
      <c r="WDQ3225" s="132"/>
      <c r="WDR3225" s="132"/>
      <c r="WDS3225" s="132"/>
      <c r="WDT3225" s="132"/>
      <c r="WDU3225" s="132"/>
      <c r="WDV3225" s="132"/>
      <c r="WDW3225" s="132"/>
      <c r="WDX3225" s="132"/>
      <c r="WDY3225" s="132"/>
      <c r="WDZ3225" s="132"/>
      <c r="WEA3225" s="132"/>
      <c r="WEB3225" s="132"/>
      <c r="WEC3225" s="132"/>
      <c r="WED3225" s="132"/>
      <c r="WEE3225" s="132"/>
      <c r="WEF3225" s="132"/>
      <c r="WEG3225" s="132"/>
      <c r="WEH3225" s="132"/>
      <c r="WEI3225" s="132"/>
      <c r="WEJ3225" s="132"/>
      <c r="WEK3225" s="132"/>
      <c r="WEL3225" s="132"/>
      <c r="WEM3225" s="132"/>
      <c r="WEN3225" s="132"/>
      <c r="WEO3225" s="132"/>
      <c r="WEP3225" s="132"/>
      <c r="WEQ3225" s="132"/>
      <c r="WER3225" s="132"/>
      <c r="WES3225" s="132"/>
      <c r="WET3225" s="132"/>
      <c r="WEU3225" s="132"/>
      <c r="WEV3225" s="132"/>
      <c r="WEW3225" s="132"/>
      <c r="WEX3225" s="132"/>
      <c r="WEY3225" s="132"/>
      <c r="WEZ3225" s="132"/>
      <c r="WFA3225" s="132"/>
      <c r="WFB3225" s="132"/>
      <c r="WFC3225" s="132"/>
      <c r="WFD3225" s="132"/>
      <c r="WFE3225" s="132"/>
      <c r="WFF3225" s="132"/>
      <c r="WFG3225" s="132"/>
      <c r="WFH3225" s="132"/>
      <c r="WFI3225" s="132"/>
      <c r="WFJ3225" s="132"/>
      <c r="WFK3225" s="132"/>
      <c r="WFL3225" s="132"/>
      <c r="WFM3225" s="132"/>
      <c r="WFN3225" s="132"/>
      <c r="WFO3225" s="132"/>
      <c r="WFP3225" s="132"/>
      <c r="WFQ3225" s="132"/>
      <c r="WFR3225" s="132"/>
      <c r="WFS3225" s="132"/>
      <c r="WFT3225" s="132"/>
      <c r="WFU3225" s="132"/>
      <c r="WFV3225" s="132"/>
      <c r="WFW3225" s="132"/>
      <c r="WFX3225" s="132"/>
      <c r="WFY3225" s="132"/>
      <c r="WFZ3225" s="132"/>
      <c r="WGA3225" s="132"/>
      <c r="WGB3225" s="132"/>
      <c r="WGC3225" s="132"/>
      <c r="WGD3225" s="132"/>
      <c r="WGE3225" s="132"/>
      <c r="WGF3225" s="132"/>
      <c r="WGG3225" s="132"/>
      <c r="WGH3225" s="132"/>
      <c r="WGI3225" s="132"/>
      <c r="WGJ3225" s="132"/>
      <c r="WGK3225" s="132"/>
      <c r="WGL3225" s="132"/>
      <c r="WGM3225" s="132"/>
      <c r="WGN3225" s="132"/>
      <c r="WGO3225" s="132"/>
      <c r="WGP3225" s="132"/>
      <c r="WGQ3225" s="132"/>
      <c r="WGR3225" s="132"/>
      <c r="WGS3225" s="132"/>
      <c r="WGT3225" s="132"/>
      <c r="WGU3225" s="132"/>
      <c r="WGV3225" s="132"/>
      <c r="WGW3225" s="132"/>
      <c r="WGX3225" s="132"/>
      <c r="WGY3225" s="132"/>
      <c r="WGZ3225" s="132"/>
      <c r="WHA3225" s="132"/>
      <c r="WHB3225" s="132"/>
      <c r="WHC3225" s="132"/>
      <c r="WHD3225" s="132"/>
      <c r="WHE3225" s="132"/>
      <c r="WHF3225" s="132"/>
      <c r="WHG3225" s="132"/>
      <c r="WHH3225" s="132"/>
      <c r="WHI3225" s="132"/>
      <c r="WHJ3225" s="132"/>
      <c r="WHK3225" s="132"/>
      <c r="WHL3225" s="132"/>
      <c r="WHM3225" s="132"/>
      <c r="WHN3225" s="132"/>
      <c r="WHO3225" s="132"/>
      <c r="WHP3225" s="132"/>
      <c r="WHQ3225" s="132"/>
      <c r="WHR3225" s="132"/>
      <c r="WHS3225" s="132"/>
      <c r="WHT3225" s="132"/>
      <c r="WHU3225" s="132"/>
      <c r="WHV3225" s="132"/>
      <c r="WHW3225" s="132"/>
      <c r="WHX3225" s="132"/>
      <c r="WHY3225" s="132"/>
      <c r="WHZ3225" s="132"/>
      <c r="WIA3225" s="132"/>
      <c r="WIB3225" s="132"/>
      <c r="WIC3225" s="132"/>
      <c r="WID3225" s="132"/>
      <c r="WIE3225" s="132"/>
      <c r="WIF3225" s="132"/>
      <c r="WIG3225" s="132"/>
      <c r="WIH3225" s="132"/>
      <c r="WII3225" s="132"/>
      <c r="WIJ3225" s="132"/>
      <c r="WIK3225" s="132"/>
      <c r="WIL3225" s="132"/>
      <c r="WIM3225" s="132"/>
      <c r="WIN3225" s="132"/>
      <c r="WIO3225" s="132"/>
      <c r="WIP3225" s="132"/>
      <c r="WIQ3225" s="132"/>
      <c r="WIR3225" s="132"/>
      <c r="WIS3225" s="132"/>
      <c r="WIT3225" s="132"/>
      <c r="WIU3225" s="132"/>
      <c r="WIV3225" s="132"/>
      <c r="WIW3225" s="132"/>
      <c r="WIX3225" s="132"/>
      <c r="WIY3225" s="132"/>
      <c r="WIZ3225" s="132"/>
      <c r="WJA3225" s="132"/>
      <c r="WJB3225" s="132"/>
      <c r="WJC3225" s="132"/>
      <c r="WJD3225" s="132"/>
      <c r="WJE3225" s="132"/>
      <c r="WJF3225" s="132"/>
      <c r="WJG3225" s="132"/>
      <c r="WJH3225" s="132"/>
      <c r="WJI3225" s="132"/>
      <c r="WJJ3225" s="132"/>
      <c r="WJK3225" s="132"/>
      <c r="WJL3225" s="132"/>
      <c r="WJM3225" s="132"/>
      <c r="WJN3225" s="132"/>
      <c r="WJO3225" s="132"/>
      <c r="WJP3225" s="132"/>
      <c r="WJQ3225" s="132"/>
      <c r="WJR3225" s="132"/>
      <c r="WJS3225" s="132"/>
      <c r="WJT3225" s="132"/>
      <c r="WJU3225" s="132"/>
      <c r="WJV3225" s="132"/>
      <c r="WJW3225" s="132"/>
      <c r="WJX3225" s="132"/>
      <c r="WJY3225" s="132"/>
      <c r="WJZ3225" s="132"/>
      <c r="WKA3225" s="132"/>
      <c r="WKB3225" s="132"/>
      <c r="WKC3225" s="132"/>
      <c r="WKD3225" s="132"/>
      <c r="WKE3225" s="132"/>
      <c r="WKF3225" s="132"/>
      <c r="WKG3225" s="132"/>
      <c r="WKH3225" s="132"/>
      <c r="WKI3225" s="132"/>
      <c r="WKJ3225" s="132"/>
      <c r="WKK3225" s="132"/>
      <c r="WKL3225" s="132"/>
      <c r="WKM3225" s="132"/>
      <c r="WKN3225" s="132"/>
      <c r="WKO3225" s="132"/>
      <c r="WKP3225" s="132"/>
      <c r="WKQ3225" s="132"/>
      <c r="WKR3225" s="132"/>
      <c r="WKS3225" s="132"/>
      <c r="WKT3225" s="132"/>
      <c r="WKU3225" s="132"/>
      <c r="WKV3225" s="132"/>
      <c r="WKW3225" s="132"/>
      <c r="WKX3225" s="132"/>
      <c r="WKY3225" s="132"/>
      <c r="WKZ3225" s="132"/>
      <c r="WLA3225" s="132"/>
      <c r="WLB3225" s="132"/>
      <c r="WLC3225" s="132"/>
      <c r="WLD3225" s="132"/>
      <c r="WLE3225" s="132"/>
      <c r="WLF3225" s="132"/>
      <c r="WLG3225" s="132"/>
      <c r="WLH3225" s="132"/>
      <c r="WLI3225" s="132"/>
      <c r="WLJ3225" s="132"/>
      <c r="WLK3225" s="132"/>
      <c r="WLL3225" s="132"/>
      <c r="WLM3225" s="132"/>
      <c r="WLN3225" s="132"/>
      <c r="WLO3225" s="132"/>
      <c r="WLP3225" s="132"/>
      <c r="WLQ3225" s="132"/>
      <c r="WLR3225" s="132"/>
      <c r="WLS3225" s="132"/>
      <c r="WLT3225" s="132"/>
      <c r="WLU3225" s="132"/>
      <c r="WLV3225" s="132"/>
      <c r="WLW3225" s="132"/>
      <c r="WLX3225" s="132"/>
      <c r="WLY3225" s="132"/>
      <c r="WLZ3225" s="132"/>
      <c r="WMA3225" s="132"/>
      <c r="WMB3225" s="132"/>
      <c r="WMC3225" s="132"/>
      <c r="WMD3225" s="132"/>
      <c r="WME3225" s="132"/>
      <c r="WMF3225" s="132"/>
      <c r="WMG3225" s="132"/>
      <c r="WMH3225" s="132"/>
      <c r="WMI3225" s="132"/>
      <c r="WMJ3225" s="132"/>
      <c r="WMK3225" s="132"/>
      <c r="WML3225" s="132"/>
      <c r="WMM3225" s="132"/>
      <c r="WMN3225" s="132"/>
      <c r="WMO3225" s="132"/>
      <c r="WMP3225" s="132"/>
      <c r="WMQ3225" s="132"/>
      <c r="WMR3225" s="132"/>
      <c r="WMS3225" s="132"/>
      <c r="WMT3225" s="132"/>
      <c r="WMU3225" s="132"/>
      <c r="WMV3225" s="132"/>
      <c r="WMW3225" s="132"/>
      <c r="WMX3225" s="132"/>
      <c r="WMY3225" s="132"/>
      <c r="WMZ3225" s="132"/>
      <c r="WNA3225" s="132"/>
      <c r="WNB3225" s="132"/>
      <c r="WNC3225" s="132"/>
      <c r="WND3225" s="132"/>
      <c r="WNE3225" s="132"/>
      <c r="WNF3225" s="132"/>
      <c r="WNG3225" s="132"/>
      <c r="WNH3225" s="132"/>
      <c r="WNI3225" s="132"/>
      <c r="WNJ3225" s="132"/>
      <c r="WNK3225" s="132"/>
      <c r="WNL3225" s="132"/>
      <c r="WNM3225" s="132"/>
      <c r="WNN3225" s="132"/>
      <c r="WNO3225" s="132"/>
      <c r="WNP3225" s="132"/>
      <c r="WNQ3225" s="132"/>
      <c r="WNR3225" s="132"/>
      <c r="WNS3225" s="132"/>
      <c r="WNT3225" s="132"/>
      <c r="WNU3225" s="132"/>
      <c r="WNV3225" s="132"/>
      <c r="WNW3225" s="132"/>
      <c r="WNX3225" s="132"/>
      <c r="WNY3225" s="132"/>
      <c r="WNZ3225" s="132"/>
      <c r="WOA3225" s="132"/>
      <c r="WOB3225" s="132"/>
      <c r="WOC3225" s="132"/>
      <c r="WOD3225" s="132"/>
      <c r="WOE3225" s="132"/>
      <c r="WOF3225" s="132"/>
      <c r="WOG3225" s="132"/>
      <c r="WOH3225" s="132"/>
      <c r="WOI3225" s="132"/>
      <c r="WOJ3225" s="132"/>
      <c r="WOK3225" s="132"/>
      <c r="WOL3225" s="132"/>
      <c r="WOM3225" s="132"/>
      <c r="WON3225" s="132"/>
      <c r="WOO3225" s="132"/>
      <c r="WOP3225" s="132"/>
      <c r="WOQ3225" s="132"/>
      <c r="WOR3225" s="132"/>
      <c r="WOS3225" s="132"/>
      <c r="WOT3225" s="132"/>
      <c r="WOU3225" s="132"/>
      <c r="WOV3225" s="132"/>
      <c r="WOW3225" s="132"/>
      <c r="WOX3225" s="132"/>
      <c r="WOY3225" s="132"/>
      <c r="WOZ3225" s="132"/>
      <c r="WPA3225" s="132"/>
      <c r="WPB3225" s="132"/>
      <c r="WPC3225" s="132"/>
      <c r="WPD3225" s="132"/>
      <c r="WPE3225" s="132"/>
      <c r="WPF3225" s="132"/>
      <c r="WPG3225" s="132"/>
      <c r="WPH3225" s="132"/>
      <c r="WPI3225" s="132"/>
      <c r="WPJ3225" s="132"/>
      <c r="WPK3225" s="132"/>
      <c r="WPL3225" s="132"/>
      <c r="WPM3225" s="132"/>
      <c r="WPN3225" s="132"/>
      <c r="WPO3225" s="132"/>
      <c r="WPP3225" s="132"/>
      <c r="WPQ3225" s="132"/>
      <c r="WPR3225" s="132"/>
      <c r="WPS3225" s="132"/>
      <c r="WPT3225" s="132"/>
      <c r="WPU3225" s="132"/>
      <c r="WPV3225" s="132"/>
      <c r="WPW3225" s="132"/>
      <c r="WPX3225" s="132"/>
      <c r="WPY3225" s="132"/>
      <c r="WPZ3225" s="132"/>
      <c r="WQA3225" s="132"/>
      <c r="WQB3225" s="132"/>
      <c r="WQC3225" s="132"/>
      <c r="WQD3225" s="132"/>
      <c r="WQE3225" s="132"/>
      <c r="WQF3225" s="132"/>
      <c r="WQG3225" s="132"/>
      <c r="WQH3225" s="132"/>
      <c r="WQI3225" s="132"/>
      <c r="WQJ3225" s="132"/>
      <c r="WQK3225" s="132"/>
      <c r="WQL3225" s="132"/>
      <c r="WQM3225" s="132"/>
      <c r="WQN3225" s="132"/>
      <c r="WQO3225" s="132"/>
      <c r="WQP3225" s="132"/>
      <c r="WQQ3225" s="132"/>
      <c r="WQR3225" s="132"/>
      <c r="WQS3225" s="132"/>
      <c r="WQT3225" s="132"/>
      <c r="WQU3225" s="132"/>
      <c r="WQV3225" s="132"/>
      <c r="WQW3225" s="132"/>
      <c r="WQX3225" s="132"/>
      <c r="WQY3225" s="132"/>
      <c r="WQZ3225" s="132"/>
      <c r="WRA3225" s="132"/>
      <c r="WRB3225" s="132"/>
      <c r="WRC3225" s="132"/>
      <c r="WRD3225" s="132"/>
      <c r="WRE3225" s="132"/>
      <c r="WRF3225" s="132"/>
      <c r="WRG3225" s="132"/>
      <c r="WRH3225" s="132"/>
      <c r="WRI3225" s="132"/>
      <c r="WRJ3225" s="132"/>
      <c r="WRK3225" s="132"/>
      <c r="WRL3225" s="132"/>
      <c r="WRM3225" s="132"/>
      <c r="WRN3225" s="132"/>
      <c r="WRO3225" s="132"/>
      <c r="WRP3225" s="132"/>
      <c r="WRQ3225" s="132"/>
      <c r="WRR3225" s="132"/>
      <c r="WRS3225" s="132"/>
      <c r="WRT3225" s="132"/>
      <c r="WRU3225" s="132"/>
      <c r="WRV3225" s="132"/>
      <c r="WRW3225" s="132"/>
      <c r="WRX3225" s="132"/>
      <c r="WRY3225" s="132"/>
      <c r="WRZ3225" s="132"/>
      <c r="WSA3225" s="132"/>
      <c r="WSB3225" s="132"/>
      <c r="WSC3225" s="132"/>
      <c r="WSD3225" s="132"/>
      <c r="WSE3225" s="132"/>
      <c r="WSF3225" s="132"/>
      <c r="WSG3225" s="132"/>
      <c r="WSH3225" s="132"/>
      <c r="WSI3225" s="132"/>
      <c r="WSJ3225" s="132"/>
      <c r="WSK3225" s="132"/>
      <c r="WSL3225" s="132"/>
      <c r="WSM3225" s="132"/>
      <c r="WSN3225" s="132"/>
      <c r="WSO3225" s="132"/>
      <c r="WSP3225" s="132"/>
      <c r="WSQ3225" s="132"/>
      <c r="WSR3225" s="132"/>
      <c r="WSS3225" s="132"/>
      <c r="WST3225" s="132"/>
      <c r="WSU3225" s="132"/>
      <c r="WSV3225" s="132"/>
      <c r="WSW3225" s="132"/>
      <c r="WSX3225" s="132"/>
      <c r="WSY3225" s="132"/>
      <c r="WSZ3225" s="132"/>
      <c r="WTA3225" s="132"/>
      <c r="WTB3225" s="132"/>
      <c r="WTC3225" s="132"/>
      <c r="WTD3225" s="132"/>
      <c r="WTE3225" s="132"/>
      <c r="WTF3225" s="132"/>
      <c r="WTG3225" s="132"/>
      <c r="WTH3225" s="132"/>
      <c r="WTI3225" s="132"/>
      <c r="WTJ3225" s="132"/>
      <c r="WTK3225" s="132"/>
      <c r="WTL3225" s="132"/>
      <c r="WTM3225" s="132"/>
      <c r="WTN3225" s="132"/>
      <c r="WTO3225" s="132"/>
      <c r="WTP3225" s="132"/>
      <c r="WTQ3225" s="132"/>
      <c r="WTR3225" s="132"/>
      <c r="WTS3225" s="132"/>
      <c r="WTT3225" s="132"/>
      <c r="WTU3225" s="132"/>
      <c r="WTV3225" s="132"/>
      <c r="WTW3225" s="132"/>
      <c r="WTX3225" s="132"/>
      <c r="WTY3225" s="132"/>
      <c r="WTZ3225" s="132"/>
      <c r="WUA3225" s="132"/>
      <c r="WUB3225" s="132"/>
      <c r="WUC3225" s="132"/>
      <c r="WUD3225" s="132"/>
      <c r="WUE3225" s="132"/>
      <c r="WUF3225" s="132"/>
      <c r="WUG3225" s="132"/>
      <c r="WUH3225" s="132"/>
      <c r="WUI3225" s="132"/>
      <c r="WUJ3225" s="132"/>
      <c r="WUK3225" s="132"/>
      <c r="WUL3225" s="132"/>
      <c r="WUM3225" s="132"/>
      <c r="WUN3225" s="132"/>
      <c r="WUO3225" s="132"/>
      <c r="WUP3225" s="132"/>
      <c r="WUQ3225" s="132"/>
      <c r="WUR3225" s="132"/>
      <c r="WUS3225" s="132"/>
      <c r="WUT3225" s="132"/>
      <c r="WUU3225" s="132"/>
      <c r="WUV3225" s="132"/>
      <c r="WUW3225" s="132"/>
      <c r="WUX3225" s="132"/>
      <c r="WUY3225" s="132"/>
      <c r="WUZ3225" s="132"/>
      <c r="WVA3225" s="132"/>
      <c r="WVB3225" s="132"/>
      <c r="WVC3225" s="132"/>
      <c r="WVD3225" s="132"/>
      <c r="WVE3225" s="132"/>
      <c r="WVF3225" s="132"/>
      <c r="WVG3225" s="132"/>
      <c r="WVH3225" s="132"/>
      <c r="WVI3225" s="132"/>
      <c r="WVJ3225" s="132"/>
      <c r="WVK3225" s="132"/>
      <c r="WVL3225" s="132"/>
      <c r="WVM3225" s="132"/>
      <c r="WVN3225" s="132"/>
      <c r="WVO3225" s="132"/>
      <c r="WVP3225" s="132"/>
      <c r="WVQ3225" s="132"/>
      <c r="WVR3225" s="132"/>
      <c r="WVS3225" s="132"/>
      <c r="WVT3225" s="132"/>
      <c r="WVU3225" s="132"/>
      <c r="WVV3225" s="132"/>
      <c r="WVW3225" s="132"/>
      <c r="WVX3225" s="132"/>
      <c r="WVY3225" s="132"/>
      <c r="WVZ3225" s="132"/>
      <c r="WWA3225" s="132"/>
      <c r="WWB3225" s="132"/>
      <c r="WWC3225" s="132"/>
      <c r="WWD3225" s="132"/>
      <c r="WWE3225" s="132"/>
      <c r="WWF3225" s="132"/>
      <c r="WWG3225" s="132"/>
      <c r="WWH3225" s="132"/>
      <c r="WWI3225" s="132"/>
      <c r="WWJ3225" s="132"/>
      <c r="WWK3225" s="132"/>
      <c r="WWL3225" s="132"/>
      <c r="WWM3225" s="132"/>
      <c r="WWN3225" s="132"/>
      <c r="WWO3225" s="132"/>
      <c r="WWP3225" s="132"/>
      <c r="WWQ3225" s="132"/>
      <c r="WWR3225" s="132"/>
      <c r="WWS3225" s="132"/>
      <c r="WWT3225" s="132"/>
      <c r="WWU3225" s="132"/>
      <c r="WWV3225" s="132"/>
      <c r="WWW3225" s="132"/>
      <c r="WWX3225" s="132"/>
      <c r="WWY3225" s="132"/>
      <c r="WWZ3225" s="132"/>
      <c r="WXA3225" s="132"/>
      <c r="WXB3225" s="132"/>
      <c r="WXC3225" s="132"/>
      <c r="WXD3225" s="132"/>
      <c r="WXE3225" s="132"/>
      <c r="WXF3225" s="132"/>
      <c r="WXG3225" s="132"/>
      <c r="WXH3225" s="132"/>
      <c r="WXI3225" s="132"/>
      <c r="WXJ3225" s="132"/>
      <c r="WXK3225" s="132"/>
      <c r="WXL3225" s="132"/>
      <c r="WXM3225" s="132"/>
      <c r="WXN3225" s="132"/>
      <c r="WXO3225" s="132"/>
      <c r="WXP3225" s="132"/>
      <c r="WXQ3225" s="132"/>
      <c r="WXR3225" s="132"/>
      <c r="WXS3225" s="132"/>
      <c r="WXT3225" s="132"/>
      <c r="WXU3225" s="132"/>
      <c r="WXV3225" s="132"/>
      <c r="WXW3225" s="132"/>
      <c r="WXX3225" s="132"/>
      <c r="WXY3225" s="132"/>
      <c r="WXZ3225" s="132"/>
      <c r="WYA3225" s="132"/>
      <c r="WYB3225" s="132"/>
      <c r="WYC3225" s="132"/>
      <c r="WYD3225" s="132"/>
      <c r="WYE3225" s="132"/>
      <c r="WYF3225" s="132"/>
      <c r="WYG3225" s="132"/>
      <c r="WYH3225" s="132"/>
      <c r="WYI3225" s="132"/>
      <c r="WYJ3225" s="132"/>
      <c r="WYK3225" s="132"/>
      <c r="WYL3225" s="132"/>
      <c r="WYM3225" s="132"/>
      <c r="WYN3225" s="132"/>
      <c r="WYO3225" s="132"/>
      <c r="WYP3225" s="132"/>
      <c r="WYQ3225" s="132"/>
      <c r="WYR3225" s="132"/>
      <c r="WYS3225" s="132"/>
      <c r="WYT3225" s="132"/>
      <c r="WYU3225" s="132"/>
      <c r="WYV3225" s="132"/>
      <c r="WYW3225" s="132"/>
      <c r="WYX3225" s="132"/>
      <c r="WYY3225" s="132"/>
      <c r="WYZ3225" s="132"/>
      <c r="WZA3225" s="132"/>
      <c r="WZB3225" s="132"/>
      <c r="WZC3225" s="132"/>
      <c r="WZD3225" s="132"/>
      <c r="WZE3225" s="132"/>
      <c r="WZF3225" s="132"/>
      <c r="WZG3225" s="132"/>
      <c r="WZH3225" s="132"/>
      <c r="WZI3225" s="132"/>
      <c r="WZJ3225" s="132"/>
      <c r="WZK3225" s="132"/>
      <c r="WZL3225" s="132"/>
      <c r="WZM3225" s="132"/>
      <c r="WZN3225" s="132"/>
      <c r="WZO3225" s="132"/>
      <c r="WZP3225" s="132"/>
      <c r="WZQ3225" s="132"/>
      <c r="WZR3225" s="132"/>
      <c r="WZS3225" s="132"/>
      <c r="WZT3225" s="132"/>
      <c r="WZU3225" s="132"/>
      <c r="WZV3225" s="132"/>
      <c r="WZW3225" s="132"/>
      <c r="WZX3225" s="132"/>
      <c r="WZY3225" s="132"/>
      <c r="WZZ3225" s="132"/>
      <c r="XAA3225" s="132"/>
      <c r="XAB3225" s="132"/>
      <c r="XAC3225" s="132"/>
      <c r="XAD3225" s="132"/>
      <c r="XAE3225" s="132"/>
      <c r="XAF3225" s="132"/>
      <c r="XAG3225" s="132"/>
      <c r="XAH3225" s="132"/>
      <c r="XAI3225" s="132"/>
      <c r="XAJ3225" s="132"/>
      <c r="XAK3225" s="132"/>
      <c r="XAL3225" s="132"/>
      <c r="XAM3225" s="132"/>
      <c r="XAN3225" s="132"/>
      <c r="XAO3225" s="132"/>
      <c r="XAP3225" s="132"/>
      <c r="XAQ3225" s="132"/>
      <c r="XAR3225" s="132"/>
      <c r="XAS3225" s="132"/>
      <c r="XAT3225" s="132"/>
      <c r="XAU3225" s="132"/>
      <c r="XAV3225" s="132"/>
      <c r="XAW3225" s="132"/>
      <c r="XAX3225" s="132"/>
      <c r="XAY3225" s="132"/>
      <c r="XAZ3225" s="132"/>
      <c r="XBA3225" s="132"/>
      <c r="XBB3225" s="132"/>
      <c r="XBC3225" s="132"/>
      <c r="XBD3225" s="132"/>
      <c r="XBE3225" s="132"/>
      <c r="XBF3225" s="132"/>
      <c r="XBG3225" s="132"/>
      <c r="XBH3225" s="132"/>
      <c r="XBI3225" s="132"/>
      <c r="XBJ3225" s="132"/>
      <c r="XBK3225" s="132"/>
      <c r="XBL3225" s="132"/>
      <c r="XBM3225" s="132"/>
      <c r="XBN3225" s="132"/>
      <c r="XBO3225" s="132"/>
      <c r="XBP3225" s="132"/>
      <c r="XBQ3225" s="132"/>
      <c r="XBR3225" s="132"/>
      <c r="XBS3225" s="132"/>
      <c r="XBT3225" s="132"/>
      <c r="XBU3225" s="132"/>
      <c r="XBV3225" s="132"/>
      <c r="XBW3225" s="132"/>
      <c r="XBX3225" s="132"/>
      <c r="XBY3225" s="132"/>
      <c r="XBZ3225" s="132"/>
      <c r="XCA3225" s="132"/>
      <c r="XCB3225" s="132"/>
      <c r="XCC3225" s="132"/>
      <c r="XCD3225" s="132"/>
      <c r="XCE3225" s="132"/>
      <c r="XCF3225" s="132"/>
      <c r="XCG3225" s="132"/>
      <c r="XCH3225" s="132"/>
      <c r="XCI3225" s="132"/>
      <c r="XCJ3225" s="132"/>
      <c r="XCK3225" s="132"/>
      <c r="XCL3225" s="132"/>
      <c r="XCM3225" s="132"/>
      <c r="XCN3225" s="132"/>
      <c r="XCO3225" s="132"/>
      <c r="XCP3225" s="132"/>
      <c r="XCQ3225" s="132"/>
      <c r="XCR3225" s="132"/>
      <c r="XCS3225" s="132"/>
      <c r="XCT3225" s="132"/>
      <c r="XCU3225" s="132"/>
      <c r="XCV3225" s="132"/>
      <c r="XCW3225" s="132"/>
      <c r="XCX3225" s="132"/>
      <c r="XCY3225" s="132"/>
      <c r="XCZ3225" s="132"/>
      <c r="XDA3225" s="132"/>
      <c r="XDB3225" s="132"/>
      <c r="XDC3225" s="132"/>
      <c r="XDD3225" s="132"/>
      <c r="XDE3225" s="132"/>
      <c r="XDF3225" s="132"/>
      <c r="XDG3225" s="132"/>
      <c r="XDH3225" s="132"/>
      <c r="XDI3225" s="132"/>
      <c r="XDJ3225" s="132"/>
      <c r="XDK3225" s="132"/>
      <c r="XDL3225" s="132"/>
      <c r="XDM3225" s="132"/>
      <c r="XDN3225" s="132"/>
      <c r="XDO3225" s="132"/>
      <c r="XDP3225" s="132"/>
      <c r="XDQ3225" s="132"/>
      <c r="XDR3225" s="132"/>
      <c r="XDS3225" s="132"/>
      <c r="XDT3225" s="132"/>
      <c r="XDU3225" s="132"/>
      <c r="XDV3225" s="132"/>
      <c r="XDW3225" s="132"/>
      <c r="XDX3225" s="132"/>
      <c r="XDY3225" s="132"/>
      <c r="XDZ3225" s="132"/>
      <c r="XEA3225" s="132"/>
      <c r="XEB3225" s="132"/>
      <c r="XEC3225" s="132"/>
      <c r="XED3225" s="132"/>
      <c r="XEE3225" s="132"/>
      <c r="XEF3225" s="132"/>
      <c r="XEG3225" s="132"/>
      <c r="XEH3225" s="132"/>
      <c r="XEI3225" s="132"/>
      <c r="XEJ3225" s="132"/>
      <c r="XEK3225" s="132"/>
      <c r="XEL3225" s="132"/>
      <c r="XEM3225" s="132"/>
      <c r="XEN3225" s="132"/>
      <c r="XEO3225" s="132"/>
      <c r="XEP3225" s="132"/>
      <c r="XEQ3225" s="132"/>
      <c r="XER3225" s="132"/>
      <c r="XES3225" s="132"/>
      <c r="XET3225" s="132"/>
      <c r="XEU3225" s="132"/>
      <c r="XEV3225" s="132"/>
      <c r="XEW3225" s="132"/>
      <c r="XEX3225" s="132"/>
      <c r="XEY3225" s="132"/>
      <c r="XEZ3225" s="132"/>
      <c r="XFA3225" s="132"/>
      <c r="XFB3225" s="132"/>
      <c r="XFC3225" s="132"/>
      <c r="XFD3225" s="132"/>
    </row>
    <row r="3226" s="14" customFormat="1" ht="40.5" spans="1:16384">
      <c r="A3226" s="132">
        <v>3223</v>
      </c>
      <c r="B3226" s="132" t="s">
        <v>4897</v>
      </c>
      <c r="C3226" s="132" t="s">
        <v>573</v>
      </c>
      <c r="D3226" s="132" t="s">
        <v>4898</v>
      </c>
      <c r="E3226" s="132" t="s">
        <v>4886</v>
      </c>
      <c r="F3226" s="132">
        <v>3.2292</v>
      </c>
      <c r="G3226" s="132"/>
      <c r="H3226" s="132"/>
      <c r="I3226" s="132"/>
      <c r="J3226" s="132">
        <v>3.1125</v>
      </c>
      <c r="K3226" s="132"/>
      <c r="L3226" s="132">
        <v>3.205</v>
      </c>
      <c r="M3226" s="132"/>
      <c r="N3226" s="132"/>
      <c r="O3226" s="132"/>
      <c r="P3226" s="132"/>
      <c r="Q3226" s="132"/>
      <c r="R3226" s="132"/>
      <c r="S3226" s="132"/>
      <c r="T3226" s="132"/>
      <c r="U3226" s="132"/>
      <c r="V3226" s="132"/>
      <c r="W3226" s="132"/>
      <c r="X3226" s="132"/>
      <c r="Y3226" s="132"/>
      <c r="Z3226" s="132"/>
      <c r="AA3226" s="132">
        <v>3.1375</v>
      </c>
      <c r="AB3226" s="132"/>
      <c r="AC3226" s="132"/>
      <c r="AD3226" s="132"/>
      <c r="AE3226" s="132"/>
      <c r="AF3226" s="132">
        <v>3.1375</v>
      </c>
      <c r="AG3226" s="132"/>
      <c r="AH3226" s="132"/>
      <c r="AI3226" s="132">
        <v>3.1125</v>
      </c>
      <c r="AJ3226" s="132"/>
      <c r="AK3226" s="132">
        <v>3.141</v>
      </c>
      <c r="AL3226" s="132"/>
      <c r="AM3226" s="132"/>
      <c r="AN3226" s="132"/>
      <c r="AO3226" s="132"/>
      <c r="AP3226" s="132"/>
      <c r="AQ3226" s="132"/>
      <c r="AR3226" s="132"/>
      <c r="AS3226" s="132"/>
      <c r="AT3226" s="132"/>
      <c r="AU3226" s="132"/>
      <c r="AV3226" s="132"/>
      <c r="AW3226" s="132"/>
      <c r="AX3226" s="132"/>
      <c r="AY3226" s="132"/>
      <c r="AZ3226" s="132"/>
      <c r="BA3226" s="132"/>
      <c r="BB3226" s="132"/>
      <c r="BC3226" s="132"/>
      <c r="BD3226" s="132"/>
      <c r="BE3226" s="132"/>
      <c r="BF3226" s="132"/>
      <c r="BG3226" s="132"/>
      <c r="BH3226" s="132"/>
      <c r="BI3226" s="132"/>
      <c r="BJ3226" s="132"/>
      <c r="BK3226" s="132"/>
      <c r="BL3226" s="132"/>
      <c r="BM3226" s="132"/>
      <c r="BN3226" s="132"/>
      <c r="BO3226" s="132"/>
      <c r="BP3226" s="132"/>
      <c r="BQ3226" s="132"/>
      <c r="BR3226" s="132"/>
      <c r="BS3226" s="132"/>
      <c r="BT3226" s="132"/>
      <c r="BU3226" s="132"/>
      <c r="BV3226" s="132"/>
      <c r="BW3226" s="132"/>
      <c r="BX3226" s="132"/>
      <c r="BY3226" s="132"/>
      <c r="BZ3226" s="132"/>
      <c r="CA3226" s="132"/>
      <c r="CB3226" s="132"/>
      <c r="CC3226" s="132"/>
      <c r="CD3226" s="132"/>
      <c r="CE3226" s="132"/>
      <c r="CF3226" s="132"/>
      <c r="CG3226" s="132"/>
      <c r="CH3226" s="132"/>
      <c r="CI3226" s="132"/>
      <c r="CJ3226" s="132"/>
      <c r="CK3226" s="132"/>
      <c r="CL3226" s="132"/>
      <c r="CM3226" s="132"/>
      <c r="CN3226" s="132"/>
      <c r="CO3226" s="132"/>
      <c r="CP3226" s="132"/>
      <c r="CQ3226" s="132"/>
      <c r="CR3226" s="132"/>
      <c r="CS3226" s="132"/>
      <c r="CT3226" s="132"/>
      <c r="CU3226" s="132"/>
      <c r="CV3226" s="132"/>
      <c r="CW3226" s="132"/>
      <c r="CX3226" s="132"/>
      <c r="CY3226" s="132"/>
      <c r="CZ3226" s="132"/>
      <c r="DA3226" s="132"/>
      <c r="DB3226" s="132"/>
      <c r="DC3226" s="132"/>
      <c r="DD3226" s="132"/>
      <c r="DE3226" s="132"/>
      <c r="DF3226" s="132"/>
      <c r="DG3226" s="132"/>
      <c r="DH3226" s="132"/>
      <c r="DI3226" s="132"/>
      <c r="DJ3226" s="132"/>
      <c r="DK3226" s="132"/>
      <c r="DL3226" s="132"/>
      <c r="DM3226" s="132"/>
      <c r="DN3226" s="132"/>
      <c r="DO3226" s="132"/>
      <c r="DP3226" s="132"/>
      <c r="DQ3226" s="132"/>
      <c r="DR3226" s="132"/>
      <c r="DS3226" s="132"/>
      <c r="DT3226" s="132"/>
      <c r="DU3226" s="132"/>
      <c r="DV3226" s="132"/>
      <c r="DW3226" s="132"/>
      <c r="DX3226" s="132"/>
      <c r="DY3226" s="132"/>
      <c r="DZ3226" s="132"/>
      <c r="EA3226" s="132"/>
      <c r="EB3226" s="132"/>
      <c r="EC3226" s="132"/>
      <c r="ED3226" s="132"/>
      <c r="EE3226" s="132"/>
      <c r="EF3226" s="132"/>
      <c r="EG3226" s="132"/>
      <c r="EH3226" s="132"/>
      <c r="EI3226" s="132"/>
      <c r="EJ3226" s="132"/>
      <c r="EK3226" s="132"/>
      <c r="EL3226" s="132"/>
      <c r="EM3226" s="132"/>
      <c r="EN3226" s="132"/>
      <c r="EO3226" s="132"/>
      <c r="EP3226" s="132"/>
      <c r="EQ3226" s="132"/>
      <c r="ER3226" s="132"/>
      <c r="ES3226" s="132"/>
      <c r="ET3226" s="132"/>
      <c r="EU3226" s="132"/>
      <c r="EV3226" s="132"/>
      <c r="EW3226" s="132"/>
      <c r="EX3226" s="132"/>
      <c r="EY3226" s="132"/>
      <c r="EZ3226" s="132"/>
      <c r="FA3226" s="132"/>
      <c r="FB3226" s="132"/>
      <c r="FC3226" s="132"/>
      <c r="FD3226" s="132"/>
      <c r="FE3226" s="132"/>
      <c r="FF3226" s="132"/>
      <c r="FG3226" s="132"/>
      <c r="FH3226" s="132"/>
      <c r="FI3226" s="132"/>
      <c r="FJ3226" s="132"/>
      <c r="FK3226" s="132"/>
      <c r="FL3226" s="132"/>
      <c r="FM3226" s="132"/>
      <c r="FN3226" s="132"/>
      <c r="FO3226" s="132"/>
      <c r="FP3226" s="132"/>
      <c r="FQ3226" s="132"/>
      <c r="FR3226" s="132"/>
      <c r="FS3226" s="132"/>
      <c r="FT3226" s="132"/>
      <c r="FU3226" s="132"/>
      <c r="FV3226" s="132"/>
      <c r="FW3226" s="132"/>
      <c r="FX3226" s="132"/>
      <c r="FY3226" s="132"/>
      <c r="FZ3226" s="132"/>
      <c r="GA3226" s="132"/>
      <c r="GB3226" s="132"/>
      <c r="GC3226" s="132"/>
      <c r="GD3226" s="132"/>
      <c r="GE3226" s="132"/>
      <c r="GF3226" s="132"/>
      <c r="GG3226" s="132"/>
      <c r="GH3226" s="132"/>
      <c r="GI3226" s="132"/>
      <c r="GJ3226" s="132"/>
      <c r="GK3226" s="132"/>
      <c r="GL3226" s="132"/>
      <c r="GM3226" s="132"/>
      <c r="GN3226" s="132"/>
      <c r="GO3226" s="132"/>
      <c r="GP3226" s="132"/>
      <c r="GQ3226" s="132"/>
      <c r="GR3226" s="132"/>
      <c r="GS3226" s="132"/>
      <c r="GT3226" s="132"/>
      <c r="GU3226" s="132"/>
      <c r="GV3226" s="132"/>
      <c r="GW3226" s="132"/>
      <c r="GX3226" s="132"/>
      <c r="GY3226" s="132"/>
      <c r="GZ3226" s="132"/>
      <c r="HA3226" s="132"/>
      <c r="HB3226" s="132"/>
      <c r="HC3226" s="132"/>
      <c r="HD3226" s="132"/>
      <c r="HE3226" s="132"/>
      <c r="HF3226" s="132"/>
      <c r="HG3226" s="132"/>
      <c r="HH3226" s="132"/>
      <c r="HI3226" s="132"/>
      <c r="HJ3226" s="132"/>
      <c r="HK3226" s="132"/>
      <c r="HL3226" s="132"/>
      <c r="HM3226" s="132"/>
      <c r="HN3226" s="132"/>
      <c r="HO3226" s="132"/>
      <c r="HP3226" s="132"/>
      <c r="HQ3226" s="132"/>
      <c r="HR3226" s="132"/>
      <c r="HS3226" s="132"/>
      <c r="HT3226" s="132"/>
      <c r="HU3226" s="132"/>
      <c r="HV3226" s="132"/>
      <c r="HW3226" s="132"/>
      <c r="HX3226" s="132"/>
      <c r="HY3226" s="132"/>
      <c r="HZ3226" s="132"/>
      <c r="IA3226" s="132"/>
      <c r="IB3226" s="132"/>
      <c r="IC3226" s="132"/>
      <c r="ID3226" s="132"/>
      <c r="IE3226" s="132"/>
      <c r="IF3226" s="132"/>
      <c r="IG3226" s="132"/>
      <c r="IH3226" s="132"/>
      <c r="II3226" s="132"/>
      <c r="IJ3226" s="132"/>
      <c r="IK3226" s="132"/>
      <c r="IL3226" s="132"/>
      <c r="IM3226" s="132"/>
      <c r="IN3226" s="132"/>
      <c r="IO3226" s="132"/>
      <c r="IP3226" s="132"/>
      <c r="IQ3226" s="132"/>
      <c r="IR3226" s="132"/>
      <c r="IS3226" s="132"/>
      <c r="IT3226" s="132"/>
      <c r="IU3226" s="132"/>
      <c r="IV3226" s="132"/>
      <c r="IW3226" s="132"/>
      <c r="IX3226" s="132"/>
      <c r="IY3226" s="132"/>
      <c r="IZ3226" s="132"/>
      <c r="JA3226" s="132"/>
      <c r="JB3226" s="132"/>
      <c r="JC3226" s="132"/>
      <c r="JD3226" s="132"/>
      <c r="JE3226" s="132"/>
      <c r="JF3226" s="132"/>
      <c r="JG3226" s="132"/>
      <c r="JH3226" s="132"/>
      <c r="JI3226" s="132"/>
      <c r="JJ3226" s="132"/>
      <c r="JK3226" s="132"/>
      <c r="JL3226" s="132"/>
      <c r="JM3226" s="132"/>
      <c r="JN3226" s="132"/>
      <c r="JO3226" s="132"/>
      <c r="JP3226" s="132"/>
      <c r="JQ3226" s="132"/>
      <c r="JR3226" s="132"/>
      <c r="JS3226" s="132"/>
      <c r="JT3226" s="132"/>
      <c r="JU3226" s="132"/>
      <c r="JV3226" s="132"/>
      <c r="JW3226" s="132"/>
      <c r="JX3226" s="132"/>
      <c r="JY3226" s="132"/>
      <c r="JZ3226" s="132"/>
      <c r="KA3226" s="132"/>
      <c r="KB3226" s="132"/>
      <c r="KC3226" s="132"/>
      <c r="KD3226" s="132"/>
      <c r="KE3226" s="132"/>
      <c r="KF3226" s="132"/>
      <c r="KG3226" s="132"/>
      <c r="KH3226" s="132"/>
      <c r="KI3226" s="132"/>
      <c r="KJ3226" s="132"/>
      <c r="KK3226" s="132"/>
      <c r="KL3226" s="132"/>
      <c r="KM3226" s="132"/>
      <c r="KN3226" s="132"/>
      <c r="KO3226" s="132"/>
      <c r="KP3226" s="132"/>
      <c r="KQ3226" s="132"/>
      <c r="KR3226" s="132"/>
      <c r="KS3226" s="132"/>
      <c r="KT3226" s="132"/>
      <c r="KU3226" s="132"/>
      <c r="KV3226" s="132"/>
      <c r="KW3226" s="132"/>
      <c r="KX3226" s="132"/>
      <c r="KY3226" s="132"/>
      <c r="KZ3226" s="132"/>
      <c r="LA3226" s="132"/>
      <c r="LB3226" s="132"/>
      <c r="LC3226" s="132"/>
      <c r="LD3226" s="132"/>
      <c r="LE3226" s="132"/>
      <c r="LF3226" s="132"/>
      <c r="LG3226" s="132"/>
      <c r="LH3226" s="132"/>
      <c r="LI3226" s="132"/>
      <c r="LJ3226" s="132"/>
      <c r="LK3226" s="132"/>
      <c r="LL3226" s="132"/>
      <c r="LM3226" s="132"/>
      <c r="LN3226" s="132"/>
      <c r="LO3226" s="132"/>
      <c r="LP3226" s="132"/>
      <c r="LQ3226" s="132"/>
      <c r="LR3226" s="132"/>
      <c r="LS3226" s="132"/>
      <c r="LT3226" s="132"/>
      <c r="LU3226" s="132"/>
      <c r="LV3226" s="132"/>
      <c r="LW3226" s="132"/>
      <c r="LX3226" s="132"/>
      <c r="LY3226" s="132"/>
      <c r="LZ3226" s="132"/>
      <c r="MA3226" s="132"/>
      <c r="MB3226" s="132"/>
      <c r="MC3226" s="132"/>
      <c r="MD3226" s="132"/>
      <c r="ME3226" s="132"/>
      <c r="MF3226" s="132"/>
      <c r="MG3226" s="132"/>
      <c r="MH3226" s="132"/>
      <c r="MI3226" s="132"/>
      <c r="MJ3226" s="132"/>
      <c r="MK3226" s="132"/>
      <c r="ML3226" s="132"/>
      <c r="MM3226" s="132"/>
      <c r="MN3226" s="132"/>
      <c r="MO3226" s="132"/>
      <c r="MP3226" s="132"/>
      <c r="MQ3226" s="132"/>
      <c r="MR3226" s="132"/>
      <c r="MS3226" s="132"/>
      <c r="MT3226" s="132"/>
      <c r="MU3226" s="132"/>
      <c r="MV3226" s="132"/>
      <c r="MW3226" s="132"/>
      <c r="MX3226" s="132"/>
      <c r="MY3226" s="132"/>
      <c r="MZ3226" s="132"/>
      <c r="NA3226" s="132"/>
      <c r="NB3226" s="132"/>
      <c r="NC3226" s="132"/>
      <c r="ND3226" s="132"/>
      <c r="NE3226" s="132"/>
      <c r="NF3226" s="132"/>
      <c r="NG3226" s="132"/>
      <c r="NH3226" s="132"/>
      <c r="NI3226" s="132"/>
      <c r="NJ3226" s="132"/>
      <c r="NK3226" s="132"/>
      <c r="NL3226" s="132"/>
      <c r="NM3226" s="132"/>
      <c r="NN3226" s="132"/>
      <c r="NO3226" s="132"/>
      <c r="NP3226" s="132"/>
      <c r="NQ3226" s="132"/>
      <c r="NR3226" s="132"/>
      <c r="NS3226" s="132"/>
      <c r="NT3226" s="132"/>
      <c r="NU3226" s="132"/>
      <c r="NV3226" s="132"/>
      <c r="NW3226" s="132"/>
      <c r="NX3226" s="132"/>
      <c r="NY3226" s="132"/>
      <c r="NZ3226" s="132"/>
      <c r="OA3226" s="132"/>
      <c r="OB3226" s="132"/>
      <c r="OC3226" s="132"/>
      <c r="OD3226" s="132"/>
      <c r="OE3226" s="132"/>
      <c r="OF3226" s="132"/>
      <c r="OG3226" s="132"/>
      <c r="OH3226" s="132"/>
      <c r="OI3226" s="132"/>
      <c r="OJ3226" s="132"/>
      <c r="OK3226" s="132"/>
      <c r="OL3226" s="132"/>
      <c r="OM3226" s="132"/>
      <c r="ON3226" s="132"/>
      <c r="OO3226" s="132"/>
      <c r="OP3226" s="132"/>
      <c r="OQ3226" s="132"/>
      <c r="OR3226" s="132"/>
      <c r="OS3226" s="132"/>
      <c r="OT3226" s="132"/>
      <c r="OU3226" s="132"/>
      <c r="OV3226" s="132"/>
      <c r="OW3226" s="132"/>
      <c r="OX3226" s="132"/>
      <c r="OY3226" s="132"/>
      <c r="OZ3226" s="132"/>
      <c r="PA3226" s="132"/>
      <c r="PB3226" s="132"/>
      <c r="PC3226" s="132"/>
      <c r="PD3226" s="132"/>
      <c r="PE3226" s="132"/>
      <c r="PF3226" s="132"/>
      <c r="PG3226" s="132"/>
      <c r="PH3226" s="132"/>
      <c r="PI3226" s="132"/>
      <c r="PJ3226" s="132"/>
      <c r="PK3226" s="132"/>
      <c r="PL3226" s="132"/>
      <c r="PM3226" s="132"/>
      <c r="PN3226" s="132"/>
      <c r="PO3226" s="132"/>
      <c r="PP3226" s="132"/>
      <c r="PQ3226" s="132"/>
      <c r="PR3226" s="132"/>
      <c r="PS3226" s="132"/>
      <c r="PT3226" s="132"/>
      <c r="PU3226" s="132"/>
      <c r="PV3226" s="132"/>
      <c r="PW3226" s="132"/>
      <c r="PX3226" s="132"/>
      <c r="PY3226" s="132"/>
      <c r="PZ3226" s="132"/>
      <c r="QA3226" s="132"/>
      <c r="QB3226" s="132"/>
      <c r="QC3226" s="132"/>
      <c r="QD3226" s="132"/>
      <c r="QE3226" s="132"/>
      <c r="QF3226" s="132"/>
      <c r="QG3226" s="132"/>
      <c r="QH3226" s="132"/>
      <c r="QI3226" s="132"/>
      <c r="QJ3226" s="132"/>
      <c r="QK3226" s="132"/>
      <c r="QL3226" s="132"/>
      <c r="QM3226" s="132"/>
      <c r="QN3226" s="132"/>
      <c r="QO3226" s="132"/>
      <c r="QP3226" s="132"/>
      <c r="QQ3226" s="132"/>
      <c r="QR3226" s="132"/>
      <c r="QS3226" s="132"/>
      <c r="QT3226" s="132"/>
      <c r="QU3226" s="132"/>
      <c r="QV3226" s="132"/>
      <c r="QW3226" s="132"/>
      <c r="QX3226" s="132"/>
      <c r="QY3226" s="132"/>
      <c r="QZ3226" s="132"/>
      <c r="RA3226" s="132"/>
      <c r="RB3226" s="132"/>
      <c r="RC3226" s="132"/>
      <c r="RD3226" s="132"/>
      <c r="RE3226" s="132"/>
      <c r="RF3226" s="132"/>
      <c r="RG3226" s="132"/>
      <c r="RH3226" s="132"/>
      <c r="RI3226" s="132"/>
      <c r="RJ3226" s="132"/>
      <c r="RK3226" s="132"/>
      <c r="RL3226" s="132"/>
      <c r="RM3226" s="132"/>
      <c r="RN3226" s="132"/>
      <c r="RO3226" s="132"/>
      <c r="RP3226" s="132"/>
      <c r="RQ3226" s="132"/>
      <c r="RR3226" s="132"/>
      <c r="RS3226" s="132"/>
      <c r="RT3226" s="132"/>
      <c r="RU3226" s="132"/>
      <c r="RV3226" s="132"/>
      <c r="RW3226" s="132"/>
      <c r="RX3226" s="132"/>
      <c r="RY3226" s="132"/>
      <c r="RZ3226" s="132"/>
      <c r="SA3226" s="132"/>
      <c r="SB3226" s="132"/>
      <c r="SC3226" s="132"/>
      <c r="SD3226" s="132"/>
      <c r="SE3226" s="132"/>
      <c r="SF3226" s="132"/>
      <c r="SG3226" s="132"/>
      <c r="SH3226" s="132"/>
      <c r="SI3226" s="132"/>
      <c r="SJ3226" s="132"/>
      <c r="SK3226" s="132"/>
      <c r="SL3226" s="132"/>
      <c r="SM3226" s="132"/>
      <c r="SN3226" s="132"/>
      <c r="SO3226" s="132"/>
      <c r="SP3226" s="132"/>
      <c r="SQ3226" s="132"/>
      <c r="SR3226" s="132"/>
      <c r="SS3226" s="132"/>
      <c r="ST3226" s="132"/>
      <c r="SU3226" s="132"/>
      <c r="SV3226" s="132"/>
      <c r="SW3226" s="132"/>
      <c r="SX3226" s="132"/>
      <c r="SY3226" s="132"/>
      <c r="SZ3226" s="132"/>
      <c r="TA3226" s="132"/>
      <c r="TB3226" s="132"/>
      <c r="TC3226" s="132"/>
      <c r="TD3226" s="132"/>
      <c r="TE3226" s="132"/>
      <c r="TF3226" s="132"/>
      <c r="TG3226" s="132"/>
      <c r="TH3226" s="132"/>
      <c r="TI3226" s="132"/>
      <c r="TJ3226" s="132"/>
      <c r="TK3226" s="132"/>
      <c r="TL3226" s="132"/>
      <c r="TM3226" s="132"/>
      <c r="TN3226" s="132"/>
      <c r="TO3226" s="132"/>
      <c r="TP3226" s="132"/>
      <c r="TQ3226" s="132"/>
      <c r="TR3226" s="132"/>
      <c r="TS3226" s="132"/>
      <c r="TT3226" s="132"/>
      <c r="TU3226" s="132"/>
      <c r="TV3226" s="132"/>
      <c r="TW3226" s="132"/>
      <c r="TX3226" s="132"/>
      <c r="TY3226" s="132"/>
      <c r="TZ3226" s="132"/>
      <c r="UA3226" s="132"/>
      <c r="UB3226" s="132"/>
      <c r="UC3226" s="132"/>
      <c r="UD3226" s="132"/>
      <c r="UE3226" s="132"/>
      <c r="UF3226" s="132"/>
      <c r="UG3226" s="132"/>
      <c r="UH3226" s="132"/>
      <c r="UI3226" s="132"/>
      <c r="UJ3226" s="132"/>
      <c r="UK3226" s="132"/>
      <c r="UL3226" s="132"/>
      <c r="UM3226" s="132"/>
      <c r="UN3226" s="132"/>
      <c r="UO3226" s="132"/>
      <c r="UP3226" s="132"/>
      <c r="UQ3226" s="132"/>
      <c r="UR3226" s="132"/>
      <c r="US3226" s="132"/>
      <c r="UT3226" s="132"/>
      <c r="UU3226" s="132"/>
      <c r="UV3226" s="132"/>
      <c r="UW3226" s="132"/>
      <c r="UX3226" s="132"/>
      <c r="UY3226" s="132"/>
      <c r="UZ3226" s="132"/>
      <c r="VA3226" s="132"/>
      <c r="VB3226" s="132"/>
      <c r="VC3226" s="132"/>
      <c r="VD3226" s="132"/>
      <c r="VE3226" s="132"/>
      <c r="VF3226" s="132"/>
      <c r="VG3226" s="132"/>
      <c r="VH3226" s="132"/>
      <c r="VI3226" s="132"/>
      <c r="VJ3226" s="132"/>
      <c r="VK3226" s="132"/>
      <c r="VL3226" s="132"/>
      <c r="VM3226" s="132"/>
      <c r="VN3226" s="132"/>
      <c r="VO3226" s="132"/>
      <c r="VP3226" s="132"/>
      <c r="VQ3226" s="132"/>
      <c r="VR3226" s="132"/>
      <c r="VS3226" s="132"/>
      <c r="VT3226" s="132"/>
      <c r="VU3226" s="132"/>
      <c r="VV3226" s="132"/>
      <c r="VW3226" s="132"/>
      <c r="VX3226" s="132"/>
      <c r="VY3226" s="132"/>
      <c r="VZ3226" s="132"/>
      <c r="WA3226" s="132"/>
      <c r="WB3226" s="132"/>
      <c r="WC3226" s="132"/>
      <c r="WD3226" s="132"/>
      <c r="WE3226" s="132"/>
      <c r="WF3226" s="132"/>
      <c r="WG3226" s="132"/>
      <c r="WH3226" s="132"/>
      <c r="WI3226" s="132"/>
      <c r="WJ3226" s="132"/>
      <c r="WK3226" s="132"/>
      <c r="WL3226" s="132"/>
      <c r="WM3226" s="132"/>
      <c r="WN3226" s="132"/>
      <c r="WO3226" s="132"/>
      <c r="WP3226" s="132"/>
      <c r="WQ3226" s="132"/>
      <c r="WR3226" s="132"/>
      <c r="WS3226" s="132"/>
      <c r="WT3226" s="132"/>
      <c r="WU3226" s="132"/>
      <c r="WV3226" s="132"/>
      <c r="WW3226" s="132"/>
      <c r="WX3226" s="132"/>
      <c r="WY3226" s="132"/>
      <c r="WZ3226" s="132"/>
      <c r="XA3226" s="132"/>
      <c r="XB3226" s="132"/>
      <c r="XC3226" s="132"/>
      <c r="XD3226" s="132"/>
      <c r="XE3226" s="132"/>
      <c r="XF3226" s="132"/>
      <c r="XG3226" s="132"/>
      <c r="XH3226" s="132"/>
      <c r="XI3226" s="132"/>
      <c r="XJ3226" s="132"/>
      <c r="XK3226" s="132"/>
      <c r="XL3226" s="132"/>
      <c r="XM3226" s="132"/>
      <c r="XN3226" s="132"/>
      <c r="XO3226" s="132"/>
      <c r="XP3226" s="132"/>
      <c r="XQ3226" s="132"/>
      <c r="XR3226" s="132"/>
      <c r="XS3226" s="132"/>
      <c r="XT3226" s="132"/>
      <c r="XU3226" s="132"/>
      <c r="XV3226" s="132"/>
      <c r="XW3226" s="132"/>
      <c r="XX3226" s="132"/>
      <c r="XY3226" s="132"/>
      <c r="XZ3226" s="132"/>
      <c r="YA3226" s="132"/>
      <c r="YB3226" s="132"/>
      <c r="YC3226" s="132"/>
      <c r="YD3226" s="132"/>
      <c r="YE3226" s="132"/>
      <c r="YF3226" s="132"/>
      <c r="YG3226" s="132"/>
      <c r="YH3226" s="132"/>
      <c r="YI3226" s="132"/>
      <c r="YJ3226" s="132"/>
      <c r="YK3226" s="132"/>
      <c r="YL3226" s="132"/>
      <c r="YM3226" s="132"/>
      <c r="YN3226" s="132"/>
      <c r="YO3226" s="132"/>
      <c r="YP3226" s="132"/>
      <c r="YQ3226" s="132"/>
      <c r="YR3226" s="132"/>
      <c r="YS3226" s="132"/>
      <c r="YT3226" s="132"/>
      <c r="YU3226" s="132"/>
      <c r="YV3226" s="132"/>
      <c r="YW3226" s="132"/>
      <c r="YX3226" s="132"/>
      <c r="YY3226" s="132"/>
      <c r="YZ3226" s="132"/>
      <c r="ZA3226" s="132"/>
      <c r="ZB3226" s="132"/>
      <c r="ZC3226" s="132"/>
      <c r="ZD3226" s="132"/>
      <c r="ZE3226" s="132"/>
      <c r="ZF3226" s="132"/>
      <c r="ZG3226" s="132"/>
      <c r="ZH3226" s="132"/>
      <c r="ZI3226" s="132"/>
      <c r="ZJ3226" s="132"/>
      <c r="ZK3226" s="132"/>
      <c r="ZL3226" s="132"/>
      <c r="ZM3226" s="132"/>
      <c r="ZN3226" s="132"/>
      <c r="ZO3226" s="132"/>
      <c r="ZP3226" s="132"/>
      <c r="ZQ3226" s="132"/>
      <c r="ZR3226" s="132"/>
      <c r="ZS3226" s="132"/>
      <c r="ZT3226" s="132"/>
      <c r="ZU3226" s="132"/>
      <c r="ZV3226" s="132"/>
      <c r="ZW3226" s="132"/>
      <c r="ZX3226" s="132"/>
      <c r="ZY3226" s="132"/>
      <c r="ZZ3226" s="132"/>
      <c r="AAA3226" s="132"/>
      <c r="AAB3226" s="132"/>
      <c r="AAC3226" s="132"/>
      <c r="AAD3226" s="132"/>
      <c r="AAE3226" s="132"/>
      <c r="AAF3226" s="132"/>
      <c r="AAG3226" s="132"/>
      <c r="AAH3226" s="132"/>
      <c r="AAI3226" s="132"/>
      <c r="AAJ3226" s="132"/>
      <c r="AAK3226" s="132"/>
      <c r="AAL3226" s="132"/>
      <c r="AAM3226" s="132"/>
      <c r="AAN3226" s="132"/>
      <c r="AAO3226" s="132"/>
      <c r="AAP3226" s="132"/>
      <c r="AAQ3226" s="132"/>
      <c r="AAR3226" s="132"/>
      <c r="AAS3226" s="132"/>
      <c r="AAT3226" s="132"/>
      <c r="AAU3226" s="132"/>
      <c r="AAV3226" s="132"/>
      <c r="AAW3226" s="132"/>
      <c r="AAX3226" s="132"/>
      <c r="AAY3226" s="132"/>
      <c r="AAZ3226" s="132"/>
      <c r="ABA3226" s="132"/>
      <c r="ABB3226" s="132"/>
      <c r="ABC3226" s="132"/>
      <c r="ABD3226" s="132"/>
      <c r="ABE3226" s="132"/>
      <c r="ABF3226" s="132"/>
      <c r="ABG3226" s="132"/>
      <c r="ABH3226" s="132"/>
      <c r="ABI3226" s="132"/>
      <c r="ABJ3226" s="132"/>
      <c r="ABK3226" s="132"/>
      <c r="ABL3226" s="132"/>
      <c r="ABM3226" s="132"/>
      <c r="ABN3226" s="132"/>
      <c r="ABO3226" s="132"/>
      <c r="ABP3226" s="132"/>
      <c r="ABQ3226" s="132"/>
      <c r="ABR3226" s="132"/>
      <c r="ABS3226" s="132"/>
      <c r="ABT3226" s="132"/>
      <c r="ABU3226" s="132"/>
      <c r="ABV3226" s="132"/>
      <c r="ABW3226" s="132"/>
      <c r="ABX3226" s="132"/>
      <c r="ABY3226" s="132"/>
      <c r="ABZ3226" s="132"/>
      <c r="ACA3226" s="132"/>
      <c r="ACB3226" s="132"/>
      <c r="ACC3226" s="132"/>
      <c r="ACD3226" s="132"/>
      <c r="ACE3226" s="132"/>
      <c r="ACF3226" s="132"/>
      <c r="ACG3226" s="132"/>
      <c r="ACH3226" s="132"/>
      <c r="ACI3226" s="132"/>
      <c r="ACJ3226" s="132"/>
      <c r="ACK3226" s="132"/>
      <c r="ACL3226" s="132"/>
      <c r="ACM3226" s="132"/>
      <c r="ACN3226" s="132"/>
      <c r="ACO3226" s="132"/>
      <c r="ACP3226" s="132"/>
      <c r="ACQ3226" s="132"/>
      <c r="ACR3226" s="132"/>
      <c r="ACS3226" s="132"/>
      <c r="ACT3226" s="132"/>
      <c r="ACU3226" s="132"/>
      <c r="ACV3226" s="132"/>
      <c r="ACW3226" s="132"/>
      <c r="ACX3226" s="132"/>
      <c r="ACY3226" s="132"/>
      <c r="ACZ3226" s="132"/>
      <c r="ADA3226" s="132"/>
      <c r="ADB3226" s="132"/>
      <c r="ADC3226" s="132"/>
      <c r="ADD3226" s="132"/>
      <c r="ADE3226" s="132"/>
      <c r="ADF3226" s="132"/>
      <c r="ADG3226" s="132"/>
      <c r="ADH3226" s="132"/>
      <c r="ADI3226" s="132"/>
      <c r="ADJ3226" s="132"/>
      <c r="ADK3226" s="132"/>
      <c r="ADL3226" s="132"/>
      <c r="ADM3226" s="132"/>
      <c r="ADN3226" s="132"/>
      <c r="ADO3226" s="132"/>
      <c r="ADP3226" s="132"/>
      <c r="ADQ3226" s="132"/>
      <c r="ADR3226" s="132"/>
      <c r="ADS3226" s="132"/>
      <c r="ADT3226" s="132"/>
      <c r="ADU3226" s="132"/>
      <c r="ADV3226" s="132"/>
      <c r="ADW3226" s="132"/>
      <c r="ADX3226" s="132"/>
      <c r="ADY3226" s="132"/>
      <c r="ADZ3226" s="132"/>
      <c r="AEA3226" s="132"/>
      <c r="AEB3226" s="132"/>
      <c r="AEC3226" s="132"/>
      <c r="AED3226" s="132"/>
      <c r="AEE3226" s="132"/>
      <c r="AEF3226" s="132"/>
      <c r="AEG3226" s="132"/>
      <c r="AEH3226" s="132"/>
      <c r="AEI3226" s="132"/>
      <c r="AEJ3226" s="132"/>
      <c r="AEK3226" s="132"/>
      <c r="AEL3226" s="132"/>
      <c r="AEM3226" s="132"/>
      <c r="AEN3226" s="132"/>
      <c r="AEO3226" s="132"/>
      <c r="AEP3226" s="132"/>
      <c r="AEQ3226" s="132"/>
      <c r="AER3226" s="132"/>
      <c r="AES3226" s="132"/>
      <c r="AET3226" s="132"/>
      <c r="AEU3226" s="132"/>
      <c r="AEV3226" s="132"/>
      <c r="AEW3226" s="132"/>
      <c r="AEX3226" s="132"/>
      <c r="AEY3226" s="132"/>
      <c r="AEZ3226" s="132"/>
      <c r="AFA3226" s="132"/>
      <c r="AFB3226" s="132"/>
      <c r="AFC3226" s="132"/>
      <c r="AFD3226" s="132"/>
      <c r="AFE3226" s="132"/>
      <c r="AFF3226" s="132"/>
      <c r="AFG3226" s="132"/>
      <c r="AFH3226" s="132"/>
      <c r="AFI3226" s="132"/>
      <c r="AFJ3226" s="132"/>
      <c r="AFK3226" s="132"/>
      <c r="AFL3226" s="132"/>
      <c r="AFM3226" s="132"/>
      <c r="AFN3226" s="132"/>
      <c r="AFO3226" s="132"/>
      <c r="AFP3226" s="132"/>
      <c r="AFQ3226" s="132"/>
      <c r="AFR3226" s="132"/>
      <c r="AFS3226" s="132"/>
      <c r="AFT3226" s="132"/>
      <c r="AFU3226" s="132"/>
      <c r="AFV3226" s="132"/>
      <c r="AFW3226" s="132"/>
      <c r="AFX3226" s="132"/>
      <c r="AFY3226" s="132"/>
      <c r="AFZ3226" s="132"/>
      <c r="AGA3226" s="132"/>
      <c r="AGB3226" s="132"/>
      <c r="AGC3226" s="132"/>
      <c r="AGD3226" s="132"/>
      <c r="AGE3226" s="132"/>
      <c r="AGF3226" s="132"/>
      <c r="AGG3226" s="132"/>
      <c r="AGH3226" s="132"/>
      <c r="AGI3226" s="132"/>
      <c r="AGJ3226" s="132"/>
      <c r="AGK3226" s="132"/>
      <c r="AGL3226" s="132"/>
      <c r="AGM3226" s="132"/>
      <c r="AGN3226" s="132"/>
      <c r="AGO3226" s="132"/>
      <c r="AGP3226" s="132"/>
      <c r="AGQ3226" s="132"/>
      <c r="AGR3226" s="132"/>
      <c r="AGS3226" s="132"/>
      <c r="AGT3226" s="132"/>
      <c r="AGU3226" s="132"/>
      <c r="AGV3226" s="132"/>
      <c r="AGW3226" s="132"/>
      <c r="AGX3226" s="132"/>
      <c r="AGY3226" s="132"/>
      <c r="AGZ3226" s="132"/>
      <c r="AHA3226" s="132"/>
      <c r="AHB3226" s="132"/>
      <c r="AHC3226" s="132"/>
      <c r="AHD3226" s="132"/>
      <c r="AHE3226" s="132"/>
      <c r="AHF3226" s="132"/>
      <c r="AHG3226" s="132"/>
      <c r="AHH3226" s="132"/>
      <c r="AHI3226" s="132"/>
      <c r="AHJ3226" s="132"/>
      <c r="AHK3226" s="132"/>
      <c r="AHL3226" s="132"/>
      <c r="AHM3226" s="132"/>
      <c r="AHN3226" s="132"/>
      <c r="AHO3226" s="132"/>
      <c r="AHP3226" s="132"/>
      <c r="AHQ3226" s="132"/>
      <c r="AHR3226" s="132"/>
      <c r="AHS3226" s="132"/>
      <c r="AHT3226" s="132"/>
      <c r="AHU3226" s="132"/>
      <c r="AHV3226" s="132"/>
      <c r="AHW3226" s="132"/>
      <c r="AHX3226" s="132"/>
      <c r="AHY3226" s="132"/>
      <c r="AHZ3226" s="132"/>
      <c r="AIA3226" s="132"/>
      <c r="AIB3226" s="132"/>
      <c r="AIC3226" s="132"/>
      <c r="AID3226" s="132"/>
      <c r="AIE3226" s="132"/>
      <c r="AIF3226" s="132"/>
      <c r="AIG3226" s="132"/>
      <c r="AIH3226" s="132"/>
      <c r="AII3226" s="132"/>
      <c r="AIJ3226" s="132"/>
      <c r="AIK3226" s="132"/>
      <c r="AIL3226" s="132"/>
      <c r="AIM3226" s="132"/>
      <c r="AIN3226" s="132"/>
      <c r="AIO3226" s="132"/>
      <c r="AIP3226" s="132"/>
      <c r="AIQ3226" s="132"/>
      <c r="AIR3226" s="132"/>
      <c r="AIS3226" s="132"/>
      <c r="AIT3226" s="132"/>
      <c r="AIU3226" s="132"/>
      <c r="AIV3226" s="132"/>
      <c r="AIW3226" s="132"/>
      <c r="AIX3226" s="132"/>
      <c r="AIY3226" s="132"/>
      <c r="AIZ3226" s="132"/>
      <c r="AJA3226" s="132"/>
      <c r="AJB3226" s="132"/>
      <c r="AJC3226" s="132"/>
      <c r="AJD3226" s="132"/>
      <c r="AJE3226" s="132"/>
      <c r="AJF3226" s="132"/>
      <c r="AJG3226" s="132"/>
      <c r="AJH3226" s="132"/>
      <c r="AJI3226" s="132"/>
      <c r="AJJ3226" s="132"/>
      <c r="AJK3226" s="132"/>
      <c r="AJL3226" s="132"/>
      <c r="AJM3226" s="132"/>
      <c r="AJN3226" s="132"/>
      <c r="AJO3226" s="132"/>
      <c r="AJP3226" s="132"/>
      <c r="AJQ3226" s="132"/>
      <c r="AJR3226" s="132"/>
      <c r="AJS3226" s="132"/>
      <c r="AJT3226" s="132"/>
      <c r="AJU3226" s="132"/>
      <c r="AJV3226" s="132"/>
      <c r="AJW3226" s="132"/>
      <c r="AJX3226" s="132"/>
      <c r="AJY3226" s="132"/>
      <c r="AJZ3226" s="132"/>
      <c r="AKA3226" s="132"/>
      <c r="AKB3226" s="132"/>
      <c r="AKC3226" s="132"/>
      <c r="AKD3226" s="132"/>
      <c r="AKE3226" s="132"/>
      <c r="AKF3226" s="132"/>
      <c r="AKG3226" s="132"/>
      <c r="AKH3226" s="132"/>
      <c r="AKI3226" s="132"/>
      <c r="AKJ3226" s="132"/>
      <c r="AKK3226" s="132"/>
      <c r="AKL3226" s="132"/>
      <c r="AKM3226" s="132"/>
      <c r="AKN3226" s="132"/>
      <c r="AKO3226" s="132"/>
      <c r="AKP3226" s="132"/>
      <c r="AKQ3226" s="132"/>
      <c r="AKR3226" s="132"/>
      <c r="AKS3226" s="132"/>
      <c r="AKT3226" s="132"/>
      <c r="AKU3226" s="132"/>
      <c r="AKV3226" s="132"/>
      <c r="AKW3226" s="132"/>
      <c r="AKX3226" s="132"/>
      <c r="AKY3226" s="132"/>
      <c r="AKZ3226" s="132"/>
      <c r="ALA3226" s="132"/>
      <c r="ALB3226" s="132"/>
      <c r="ALC3226" s="132"/>
      <c r="ALD3226" s="132"/>
      <c r="ALE3226" s="132"/>
      <c r="ALF3226" s="132"/>
      <c r="ALG3226" s="132"/>
      <c r="ALH3226" s="132"/>
      <c r="ALI3226" s="132"/>
      <c r="ALJ3226" s="132"/>
      <c r="ALK3226" s="132"/>
      <c r="ALL3226" s="132"/>
      <c r="ALM3226" s="132"/>
      <c r="ALN3226" s="132"/>
      <c r="ALO3226" s="132"/>
      <c r="ALP3226" s="132"/>
      <c r="ALQ3226" s="132"/>
      <c r="ALR3226" s="132"/>
      <c r="ALS3226" s="132"/>
      <c r="ALT3226" s="132"/>
      <c r="ALU3226" s="132"/>
      <c r="ALV3226" s="132"/>
      <c r="ALW3226" s="132"/>
      <c r="ALX3226" s="132"/>
      <c r="ALY3226" s="132"/>
      <c r="ALZ3226" s="132"/>
      <c r="AMA3226" s="132"/>
      <c r="AMB3226" s="132"/>
      <c r="AMC3226" s="132"/>
      <c r="AMD3226" s="132"/>
      <c r="AME3226" s="132"/>
      <c r="AMF3226" s="132"/>
      <c r="AMG3226" s="132"/>
      <c r="AMH3226" s="132"/>
      <c r="AMI3226" s="132"/>
      <c r="AMJ3226" s="132"/>
      <c r="AMK3226" s="132"/>
      <c r="AML3226" s="132"/>
      <c r="AMM3226" s="132"/>
      <c r="AMN3226" s="132"/>
      <c r="AMO3226" s="132"/>
      <c r="AMP3226" s="132"/>
      <c r="AMQ3226" s="132"/>
      <c r="AMR3226" s="132"/>
      <c r="AMS3226" s="132"/>
      <c r="AMT3226" s="132"/>
      <c r="AMU3226" s="132"/>
      <c r="AMV3226" s="132"/>
      <c r="AMW3226" s="132"/>
      <c r="AMX3226" s="132"/>
      <c r="AMY3226" s="132"/>
      <c r="AMZ3226" s="132"/>
      <c r="ANA3226" s="132"/>
      <c r="ANB3226" s="132"/>
      <c r="ANC3226" s="132"/>
      <c r="AND3226" s="132"/>
      <c r="ANE3226" s="132"/>
      <c r="ANF3226" s="132"/>
      <c r="ANG3226" s="132"/>
      <c r="ANH3226" s="132"/>
      <c r="ANI3226" s="132"/>
      <c r="ANJ3226" s="132"/>
      <c r="ANK3226" s="132"/>
      <c r="ANL3226" s="132"/>
      <c r="ANM3226" s="132"/>
      <c r="ANN3226" s="132"/>
      <c r="ANO3226" s="132"/>
      <c r="ANP3226" s="132"/>
      <c r="ANQ3226" s="132"/>
      <c r="ANR3226" s="132"/>
      <c r="ANS3226" s="132"/>
      <c r="ANT3226" s="132"/>
      <c r="ANU3226" s="132"/>
      <c r="ANV3226" s="132"/>
      <c r="ANW3226" s="132"/>
      <c r="ANX3226" s="132"/>
      <c r="ANY3226" s="132"/>
      <c r="ANZ3226" s="132"/>
      <c r="AOA3226" s="132"/>
      <c r="AOB3226" s="132"/>
      <c r="AOC3226" s="132"/>
      <c r="AOD3226" s="132"/>
      <c r="AOE3226" s="132"/>
      <c r="AOF3226" s="132"/>
      <c r="AOG3226" s="132"/>
      <c r="AOH3226" s="132"/>
      <c r="AOI3226" s="132"/>
      <c r="AOJ3226" s="132"/>
      <c r="AOK3226" s="132"/>
      <c r="AOL3226" s="132"/>
      <c r="AOM3226" s="132"/>
      <c r="AON3226" s="132"/>
      <c r="AOO3226" s="132"/>
      <c r="AOP3226" s="132"/>
      <c r="AOQ3226" s="132"/>
      <c r="AOR3226" s="132"/>
      <c r="AOS3226" s="132"/>
      <c r="AOT3226" s="132"/>
      <c r="AOU3226" s="132"/>
      <c r="AOV3226" s="132"/>
      <c r="AOW3226" s="132"/>
      <c r="AOX3226" s="132"/>
      <c r="AOY3226" s="132"/>
      <c r="AOZ3226" s="132"/>
      <c r="APA3226" s="132"/>
      <c r="APB3226" s="132"/>
      <c r="APC3226" s="132"/>
      <c r="APD3226" s="132"/>
      <c r="APE3226" s="132"/>
      <c r="APF3226" s="132"/>
      <c r="APG3226" s="132"/>
      <c r="APH3226" s="132"/>
      <c r="API3226" s="132"/>
      <c r="APJ3226" s="132"/>
      <c r="APK3226" s="132"/>
      <c r="APL3226" s="132"/>
      <c r="APM3226" s="132"/>
      <c r="APN3226" s="132"/>
      <c r="APO3226" s="132"/>
      <c r="APP3226" s="132"/>
      <c r="APQ3226" s="132"/>
      <c r="APR3226" s="132"/>
      <c r="APS3226" s="132"/>
      <c r="APT3226" s="132"/>
      <c r="APU3226" s="132"/>
      <c r="APV3226" s="132"/>
      <c r="APW3226" s="132"/>
      <c r="APX3226" s="132"/>
      <c r="APY3226" s="132"/>
      <c r="APZ3226" s="132"/>
      <c r="AQA3226" s="132"/>
      <c r="AQB3226" s="132"/>
      <c r="AQC3226" s="132"/>
      <c r="AQD3226" s="132"/>
      <c r="AQE3226" s="132"/>
      <c r="AQF3226" s="132"/>
      <c r="AQG3226" s="132"/>
      <c r="AQH3226" s="132"/>
      <c r="AQI3226" s="132"/>
      <c r="AQJ3226" s="132"/>
      <c r="AQK3226" s="132"/>
      <c r="AQL3226" s="132"/>
      <c r="AQM3226" s="132"/>
      <c r="AQN3226" s="132"/>
      <c r="AQO3226" s="132"/>
      <c r="AQP3226" s="132"/>
      <c r="AQQ3226" s="132"/>
      <c r="AQR3226" s="132"/>
      <c r="AQS3226" s="132"/>
      <c r="AQT3226" s="132"/>
      <c r="AQU3226" s="132"/>
      <c r="AQV3226" s="132"/>
      <c r="AQW3226" s="132"/>
      <c r="AQX3226" s="132"/>
      <c r="AQY3226" s="132"/>
      <c r="AQZ3226" s="132"/>
      <c r="ARA3226" s="132"/>
      <c r="ARB3226" s="132"/>
      <c r="ARC3226" s="132"/>
      <c r="ARD3226" s="132"/>
      <c r="ARE3226" s="132"/>
      <c r="ARF3226" s="132"/>
      <c r="ARG3226" s="132"/>
      <c r="ARH3226" s="132"/>
      <c r="ARI3226" s="132"/>
      <c r="ARJ3226" s="132"/>
      <c r="ARK3226" s="132"/>
      <c r="ARL3226" s="132"/>
      <c r="ARM3226" s="132"/>
      <c r="ARN3226" s="132"/>
      <c r="ARO3226" s="132"/>
      <c r="ARP3226" s="132"/>
      <c r="ARQ3226" s="132"/>
      <c r="ARR3226" s="132"/>
      <c r="ARS3226" s="132"/>
      <c r="ART3226" s="132"/>
      <c r="ARU3226" s="132"/>
      <c r="ARV3226" s="132"/>
      <c r="ARW3226" s="132"/>
      <c r="ARX3226" s="132"/>
      <c r="ARY3226" s="132"/>
      <c r="ARZ3226" s="132"/>
      <c r="ASA3226" s="132"/>
      <c r="ASB3226" s="132"/>
      <c r="ASC3226" s="132"/>
      <c r="ASD3226" s="132"/>
      <c r="ASE3226" s="132"/>
      <c r="ASF3226" s="132"/>
      <c r="ASG3226" s="132"/>
      <c r="ASH3226" s="132"/>
      <c r="ASI3226" s="132"/>
      <c r="ASJ3226" s="132"/>
      <c r="ASK3226" s="132"/>
      <c r="ASL3226" s="132"/>
      <c r="ASM3226" s="132"/>
      <c r="ASN3226" s="132"/>
      <c r="ASO3226" s="132"/>
      <c r="ASP3226" s="132"/>
      <c r="ASQ3226" s="132"/>
      <c r="ASR3226" s="132"/>
      <c r="ASS3226" s="132"/>
      <c r="AST3226" s="132"/>
      <c r="ASU3226" s="132"/>
      <c r="ASV3226" s="132"/>
      <c r="ASW3226" s="132"/>
      <c r="ASX3226" s="132"/>
      <c r="ASY3226" s="132"/>
      <c r="ASZ3226" s="132"/>
      <c r="ATA3226" s="132"/>
      <c r="ATB3226" s="132"/>
      <c r="ATC3226" s="132"/>
      <c r="ATD3226" s="132"/>
      <c r="ATE3226" s="132"/>
      <c r="ATF3226" s="132"/>
      <c r="ATG3226" s="132"/>
      <c r="ATH3226" s="132"/>
      <c r="ATI3226" s="132"/>
      <c r="ATJ3226" s="132"/>
      <c r="ATK3226" s="132"/>
      <c r="ATL3226" s="132"/>
      <c r="ATM3226" s="132"/>
      <c r="ATN3226" s="132"/>
      <c r="ATO3226" s="132"/>
      <c r="ATP3226" s="132"/>
      <c r="ATQ3226" s="132"/>
      <c r="ATR3226" s="132"/>
      <c r="ATS3226" s="132"/>
      <c r="ATT3226" s="132"/>
      <c r="ATU3226" s="132"/>
      <c r="ATV3226" s="132"/>
      <c r="ATW3226" s="132"/>
      <c r="ATX3226" s="132"/>
      <c r="ATY3226" s="132"/>
      <c r="ATZ3226" s="132"/>
      <c r="AUA3226" s="132"/>
      <c r="AUB3226" s="132"/>
      <c r="AUC3226" s="132"/>
      <c r="AUD3226" s="132"/>
      <c r="AUE3226" s="132"/>
      <c r="AUF3226" s="132"/>
      <c r="AUG3226" s="132"/>
      <c r="AUH3226" s="132"/>
      <c r="AUI3226" s="132"/>
      <c r="AUJ3226" s="132"/>
      <c r="AUK3226" s="132"/>
      <c r="AUL3226" s="132"/>
      <c r="AUM3226" s="132"/>
      <c r="AUN3226" s="132"/>
      <c r="AUO3226" s="132"/>
      <c r="AUP3226" s="132"/>
      <c r="AUQ3226" s="132"/>
      <c r="AUR3226" s="132"/>
      <c r="AUS3226" s="132"/>
      <c r="AUT3226" s="132"/>
      <c r="AUU3226" s="132"/>
      <c r="AUV3226" s="132"/>
      <c r="AUW3226" s="132"/>
      <c r="AUX3226" s="132"/>
      <c r="AUY3226" s="132"/>
      <c r="AUZ3226" s="132"/>
      <c r="AVA3226" s="132"/>
      <c r="AVB3226" s="132"/>
      <c r="AVC3226" s="132"/>
      <c r="AVD3226" s="132"/>
      <c r="AVE3226" s="132"/>
      <c r="AVF3226" s="132"/>
      <c r="AVG3226" s="132"/>
      <c r="AVH3226" s="132"/>
      <c r="AVI3226" s="132"/>
      <c r="AVJ3226" s="132"/>
      <c r="AVK3226" s="132"/>
      <c r="AVL3226" s="132"/>
      <c r="AVM3226" s="132"/>
      <c r="AVN3226" s="132"/>
      <c r="AVO3226" s="132"/>
      <c r="AVP3226" s="132"/>
      <c r="AVQ3226" s="132"/>
      <c r="AVR3226" s="132"/>
      <c r="AVS3226" s="132"/>
      <c r="AVT3226" s="132"/>
      <c r="AVU3226" s="132"/>
      <c r="AVV3226" s="132"/>
      <c r="AVW3226" s="132"/>
      <c r="AVX3226" s="132"/>
      <c r="AVY3226" s="132"/>
      <c r="AVZ3226" s="132"/>
      <c r="AWA3226" s="132"/>
      <c r="AWB3226" s="132"/>
      <c r="AWC3226" s="132"/>
      <c r="AWD3226" s="132"/>
      <c r="AWE3226" s="132"/>
      <c r="AWF3226" s="132"/>
      <c r="AWG3226" s="132"/>
      <c r="AWH3226" s="132"/>
      <c r="AWI3226" s="132"/>
      <c r="AWJ3226" s="132"/>
      <c r="AWK3226" s="132"/>
      <c r="AWL3226" s="132"/>
      <c r="AWM3226" s="132"/>
      <c r="AWN3226" s="132"/>
      <c r="AWO3226" s="132"/>
      <c r="AWP3226" s="132"/>
      <c r="AWQ3226" s="132"/>
      <c r="AWR3226" s="132"/>
      <c r="AWS3226" s="132"/>
      <c r="AWT3226" s="132"/>
      <c r="AWU3226" s="132"/>
      <c r="AWV3226" s="132"/>
      <c r="AWW3226" s="132"/>
      <c r="AWX3226" s="132"/>
      <c r="AWY3226" s="132"/>
      <c r="AWZ3226" s="132"/>
      <c r="AXA3226" s="132"/>
      <c r="AXB3226" s="132"/>
      <c r="AXC3226" s="132"/>
      <c r="AXD3226" s="132"/>
      <c r="AXE3226" s="132"/>
      <c r="AXF3226" s="132"/>
      <c r="AXG3226" s="132"/>
      <c r="AXH3226" s="132"/>
      <c r="AXI3226" s="132"/>
      <c r="AXJ3226" s="132"/>
      <c r="AXK3226" s="132"/>
      <c r="AXL3226" s="132"/>
      <c r="AXM3226" s="132"/>
      <c r="AXN3226" s="132"/>
      <c r="AXO3226" s="132"/>
      <c r="AXP3226" s="132"/>
      <c r="AXQ3226" s="132"/>
      <c r="AXR3226" s="132"/>
      <c r="AXS3226" s="132"/>
      <c r="AXT3226" s="132"/>
      <c r="AXU3226" s="132"/>
      <c r="AXV3226" s="132"/>
      <c r="AXW3226" s="132"/>
      <c r="AXX3226" s="132"/>
      <c r="AXY3226" s="132"/>
      <c r="AXZ3226" s="132"/>
      <c r="AYA3226" s="132"/>
      <c r="AYB3226" s="132"/>
      <c r="AYC3226" s="132"/>
      <c r="AYD3226" s="132"/>
      <c r="AYE3226" s="132"/>
      <c r="AYF3226" s="132"/>
      <c r="AYG3226" s="132"/>
      <c r="AYH3226" s="132"/>
      <c r="AYI3226" s="132"/>
      <c r="AYJ3226" s="132"/>
      <c r="AYK3226" s="132"/>
      <c r="AYL3226" s="132"/>
      <c r="AYM3226" s="132"/>
      <c r="AYN3226" s="132"/>
      <c r="AYO3226" s="132"/>
      <c r="AYP3226" s="132"/>
      <c r="AYQ3226" s="132"/>
      <c r="AYR3226" s="132"/>
      <c r="AYS3226" s="132"/>
      <c r="AYT3226" s="132"/>
      <c r="AYU3226" s="132"/>
      <c r="AYV3226" s="132"/>
      <c r="AYW3226" s="132"/>
      <c r="AYX3226" s="132"/>
      <c r="AYY3226" s="132"/>
      <c r="AYZ3226" s="132"/>
      <c r="AZA3226" s="132"/>
      <c r="AZB3226" s="132"/>
      <c r="AZC3226" s="132"/>
      <c r="AZD3226" s="132"/>
      <c r="AZE3226" s="132"/>
      <c r="AZF3226" s="132"/>
      <c r="AZG3226" s="132"/>
      <c r="AZH3226" s="132"/>
      <c r="AZI3226" s="132"/>
      <c r="AZJ3226" s="132"/>
      <c r="AZK3226" s="132"/>
      <c r="AZL3226" s="132"/>
      <c r="AZM3226" s="132"/>
      <c r="AZN3226" s="132"/>
      <c r="AZO3226" s="132"/>
      <c r="AZP3226" s="132"/>
      <c r="AZQ3226" s="132"/>
      <c r="AZR3226" s="132"/>
      <c r="AZS3226" s="132"/>
      <c r="AZT3226" s="132"/>
      <c r="AZU3226" s="132"/>
      <c r="AZV3226" s="132"/>
      <c r="AZW3226" s="132"/>
      <c r="AZX3226" s="132"/>
      <c r="AZY3226" s="132"/>
      <c r="AZZ3226" s="132"/>
      <c r="BAA3226" s="132"/>
      <c r="BAB3226" s="132"/>
      <c r="BAC3226" s="132"/>
      <c r="BAD3226" s="132"/>
      <c r="BAE3226" s="132"/>
      <c r="BAF3226" s="132"/>
      <c r="BAG3226" s="132"/>
      <c r="BAH3226" s="132"/>
      <c r="BAI3226" s="132"/>
      <c r="BAJ3226" s="132"/>
      <c r="BAK3226" s="132"/>
      <c r="BAL3226" s="132"/>
      <c r="BAM3226" s="132"/>
      <c r="BAN3226" s="132"/>
      <c r="BAO3226" s="132"/>
      <c r="BAP3226" s="132"/>
      <c r="BAQ3226" s="132"/>
      <c r="BAR3226" s="132"/>
      <c r="BAS3226" s="132"/>
      <c r="BAT3226" s="132"/>
      <c r="BAU3226" s="132"/>
      <c r="BAV3226" s="132"/>
      <c r="BAW3226" s="132"/>
      <c r="BAX3226" s="132"/>
      <c r="BAY3226" s="132"/>
      <c r="BAZ3226" s="132"/>
      <c r="BBA3226" s="132"/>
      <c r="BBB3226" s="132"/>
      <c r="BBC3226" s="132"/>
      <c r="BBD3226" s="132"/>
      <c r="BBE3226" s="132"/>
      <c r="BBF3226" s="132"/>
      <c r="BBG3226" s="132"/>
      <c r="BBH3226" s="132"/>
      <c r="BBI3226" s="132"/>
      <c r="BBJ3226" s="132"/>
      <c r="BBK3226" s="132"/>
      <c r="BBL3226" s="132"/>
      <c r="BBM3226" s="132"/>
      <c r="BBN3226" s="132"/>
      <c r="BBO3226" s="132"/>
      <c r="BBP3226" s="132"/>
      <c r="BBQ3226" s="132"/>
      <c r="BBR3226" s="132"/>
      <c r="BBS3226" s="132"/>
      <c r="BBT3226" s="132"/>
      <c r="BBU3226" s="132"/>
      <c r="BBV3226" s="132"/>
      <c r="BBW3226" s="132"/>
      <c r="BBX3226" s="132"/>
      <c r="BBY3226" s="132"/>
      <c r="BBZ3226" s="132"/>
      <c r="BCA3226" s="132"/>
      <c r="BCB3226" s="132"/>
      <c r="BCC3226" s="132"/>
      <c r="BCD3226" s="132"/>
      <c r="BCE3226" s="132"/>
      <c r="BCF3226" s="132"/>
      <c r="BCG3226" s="132"/>
      <c r="BCH3226" s="132"/>
      <c r="BCI3226" s="132"/>
      <c r="BCJ3226" s="132"/>
      <c r="BCK3226" s="132"/>
      <c r="BCL3226" s="132"/>
      <c r="BCM3226" s="132"/>
      <c r="BCN3226" s="132"/>
      <c r="BCO3226" s="132"/>
      <c r="BCP3226" s="132"/>
      <c r="BCQ3226" s="132"/>
      <c r="BCR3226" s="132"/>
      <c r="BCS3226" s="132"/>
      <c r="BCT3226" s="132"/>
      <c r="BCU3226" s="132"/>
      <c r="BCV3226" s="132"/>
      <c r="BCW3226" s="132"/>
      <c r="BCX3226" s="132"/>
      <c r="BCY3226" s="132"/>
      <c r="BCZ3226" s="132"/>
      <c r="BDA3226" s="132"/>
      <c r="BDB3226" s="132"/>
      <c r="BDC3226" s="132"/>
      <c r="BDD3226" s="132"/>
      <c r="BDE3226" s="132"/>
      <c r="BDF3226" s="132"/>
      <c r="BDG3226" s="132"/>
      <c r="BDH3226" s="132"/>
      <c r="BDI3226" s="132"/>
      <c r="BDJ3226" s="132"/>
      <c r="BDK3226" s="132"/>
      <c r="BDL3226" s="132"/>
      <c r="BDM3226" s="132"/>
      <c r="BDN3226" s="132"/>
      <c r="BDO3226" s="132"/>
      <c r="BDP3226" s="132"/>
      <c r="BDQ3226" s="132"/>
      <c r="BDR3226" s="132"/>
      <c r="BDS3226" s="132"/>
      <c r="BDT3226" s="132"/>
      <c r="BDU3226" s="132"/>
      <c r="BDV3226" s="132"/>
      <c r="BDW3226" s="132"/>
      <c r="BDX3226" s="132"/>
      <c r="BDY3226" s="132"/>
      <c r="BDZ3226" s="132"/>
      <c r="BEA3226" s="132"/>
      <c r="BEB3226" s="132"/>
      <c r="BEC3226" s="132"/>
      <c r="BED3226" s="132"/>
      <c r="BEE3226" s="132"/>
      <c r="BEF3226" s="132"/>
      <c r="BEG3226" s="132"/>
      <c r="BEH3226" s="132"/>
      <c r="BEI3226" s="132"/>
      <c r="BEJ3226" s="132"/>
      <c r="BEK3226" s="132"/>
      <c r="BEL3226" s="132"/>
      <c r="BEM3226" s="132"/>
      <c r="BEN3226" s="132"/>
      <c r="BEO3226" s="132"/>
      <c r="BEP3226" s="132"/>
      <c r="BEQ3226" s="132"/>
      <c r="BER3226" s="132"/>
      <c r="BES3226" s="132"/>
      <c r="BET3226" s="132"/>
      <c r="BEU3226" s="132"/>
      <c r="BEV3226" s="132"/>
      <c r="BEW3226" s="132"/>
      <c r="BEX3226" s="132"/>
      <c r="BEY3226" s="132"/>
      <c r="BEZ3226" s="132"/>
      <c r="BFA3226" s="132"/>
      <c r="BFB3226" s="132"/>
      <c r="BFC3226" s="132"/>
      <c r="BFD3226" s="132"/>
      <c r="BFE3226" s="132"/>
      <c r="BFF3226" s="132"/>
      <c r="BFG3226" s="132"/>
      <c r="BFH3226" s="132"/>
      <c r="BFI3226" s="132"/>
      <c r="BFJ3226" s="132"/>
      <c r="BFK3226" s="132"/>
      <c r="BFL3226" s="132"/>
      <c r="BFM3226" s="132"/>
      <c r="BFN3226" s="132"/>
      <c r="BFO3226" s="132"/>
      <c r="BFP3226" s="132"/>
      <c r="BFQ3226" s="132"/>
      <c r="BFR3226" s="132"/>
      <c r="BFS3226" s="132"/>
      <c r="BFT3226" s="132"/>
      <c r="BFU3226" s="132"/>
      <c r="BFV3226" s="132"/>
      <c r="BFW3226" s="132"/>
      <c r="BFX3226" s="132"/>
      <c r="BFY3226" s="132"/>
      <c r="BFZ3226" s="132"/>
      <c r="BGA3226" s="132"/>
      <c r="BGB3226" s="132"/>
      <c r="BGC3226" s="132"/>
      <c r="BGD3226" s="132"/>
      <c r="BGE3226" s="132"/>
      <c r="BGF3226" s="132"/>
      <c r="BGG3226" s="132"/>
      <c r="BGH3226" s="132"/>
      <c r="BGI3226" s="132"/>
      <c r="BGJ3226" s="132"/>
      <c r="BGK3226" s="132"/>
      <c r="BGL3226" s="132"/>
      <c r="BGM3226" s="132"/>
      <c r="BGN3226" s="132"/>
      <c r="BGO3226" s="132"/>
      <c r="BGP3226" s="132"/>
      <c r="BGQ3226" s="132"/>
      <c r="BGR3226" s="132"/>
      <c r="BGS3226" s="132"/>
      <c r="BGT3226" s="132"/>
      <c r="BGU3226" s="132"/>
      <c r="BGV3226" s="132"/>
      <c r="BGW3226" s="132"/>
      <c r="BGX3226" s="132"/>
      <c r="BGY3226" s="132"/>
      <c r="BGZ3226" s="132"/>
      <c r="BHA3226" s="132"/>
      <c r="BHB3226" s="132"/>
      <c r="BHC3226" s="132"/>
      <c r="BHD3226" s="132"/>
      <c r="BHE3226" s="132"/>
      <c r="BHF3226" s="132"/>
      <c r="BHG3226" s="132"/>
      <c r="BHH3226" s="132"/>
      <c r="BHI3226" s="132"/>
      <c r="BHJ3226" s="132"/>
      <c r="BHK3226" s="132"/>
      <c r="BHL3226" s="132"/>
      <c r="BHM3226" s="132"/>
      <c r="BHN3226" s="132"/>
      <c r="BHO3226" s="132"/>
      <c r="BHP3226" s="132"/>
      <c r="BHQ3226" s="132"/>
      <c r="BHR3226" s="132"/>
      <c r="BHS3226" s="132"/>
      <c r="BHT3226" s="132"/>
      <c r="BHU3226" s="132"/>
      <c r="BHV3226" s="132"/>
      <c r="BHW3226" s="132"/>
      <c r="BHX3226" s="132"/>
      <c r="BHY3226" s="132"/>
      <c r="BHZ3226" s="132"/>
      <c r="BIA3226" s="132"/>
      <c r="BIB3226" s="132"/>
      <c r="BIC3226" s="132"/>
      <c r="BID3226" s="132"/>
      <c r="BIE3226" s="132"/>
      <c r="BIF3226" s="132"/>
      <c r="BIG3226" s="132"/>
      <c r="BIH3226" s="132"/>
      <c r="BII3226" s="132"/>
      <c r="BIJ3226" s="132"/>
      <c r="BIK3226" s="132"/>
      <c r="BIL3226" s="132"/>
      <c r="BIM3226" s="132"/>
      <c r="BIN3226" s="132"/>
      <c r="BIO3226" s="132"/>
      <c r="BIP3226" s="132"/>
      <c r="BIQ3226" s="132"/>
      <c r="BIR3226" s="132"/>
      <c r="BIS3226" s="132"/>
      <c r="BIT3226" s="132"/>
      <c r="BIU3226" s="132"/>
      <c r="BIV3226" s="132"/>
      <c r="BIW3226" s="132"/>
      <c r="BIX3226" s="132"/>
      <c r="BIY3226" s="132"/>
      <c r="BIZ3226" s="132"/>
      <c r="BJA3226" s="132"/>
      <c r="BJB3226" s="132"/>
      <c r="BJC3226" s="132"/>
      <c r="BJD3226" s="132"/>
      <c r="BJE3226" s="132"/>
      <c r="BJF3226" s="132"/>
      <c r="BJG3226" s="132"/>
      <c r="BJH3226" s="132"/>
      <c r="BJI3226" s="132"/>
      <c r="BJJ3226" s="132"/>
      <c r="BJK3226" s="132"/>
      <c r="BJL3226" s="132"/>
      <c r="BJM3226" s="132"/>
      <c r="BJN3226" s="132"/>
      <c r="BJO3226" s="132"/>
      <c r="BJP3226" s="132"/>
      <c r="BJQ3226" s="132"/>
      <c r="BJR3226" s="132"/>
      <c r="BJS3226" s="132"/>
      <c r="BJT3226" s="132"/>
      <c r="BJU3226" s="132"/>
      <c r="BJV3226" s="132"/>
      <c r="BJW3226" s="132"/>
      <c r="BJX3226" s="132"/>
      <c r="BJY3226" s="132"/>
      <c r="BJZ3226" s="132"/>
      <c r="BKA3226" s="132"/>
      <c r="BKB3226" s="132"/>
      <c r="BKC3226" s="132"/>
      <c r="BKD3226" s="132"/>
      <c r="BKE3226" s="132"/>
      <c r="BKF3226" s="132"/>
      <c r="BKG3226" s="132"/>
      <c r="BKH3226" s="132"/>
      <c r="BKI3226" s="132"/>
      <c r="BKJ3226" s="132"/>
      <c r="BKK3226" s="132"/>
      <c r="BKL3226" s="132"/>
      <c r="BKM3226" s="132"/>
      <c r="BKN3226" s="132"/>
      <c r="BKO3226" s="132"/>
      <c r="BKP3226" s="132"/>
      <c r="BKQ3226" s="132"/>
      <c r="BKR3226" s="132"/>
      <c r="BKS3226" s="132"/>
      <c r="BKT3226" s="132"/>
      <c r="BKU3226" s="132"/>
      <c r="BKV3226" s="132"/>
      <c r="BKW3226" s="132"/>
      <c r="BKX3226" s="132"/>
      <c r="BKY3226" s="132"/>
      <c r="BKZ3226" s="132"/>
      <c r="BLA3226" s="132"/>
      <c r="BLB3226" s="132"/>
      <c r="BLC3226" s="132"/>
      <c r="BLD3226" s="132"/>
      <c r="BLE3226" s="132"/>
      <c r="BLF3226" s="132"/>
      <c r="BLG3226" s="132"/>
      <c r="BLH3226" s="132"/>
      <c r="BLI3226" s="132"/>
      <c r="BLJ3226" s="132"/>
      <c r="BLK3226" s="132"/>
      <c r="BLL3226" s="132"/>
      <c r="BLM3226" s="132"/>
      <c r="BLN3226" s="132"/>
      <c r="BLO3226" s="132"/>
      <c r="BLP3226" s="132"/>
      <c r="BLQ3226" s="132"/>
      <c r="BLR3226" s="132"/>
      <c r="BLS3226" s="132"/>
      <c r="BLT3226" s="132"/>
      <c r="BLU3226" s="132"/>
      <c r="BLV3226" s="132"/>
      <c r="BLW3226" s="132"/>
      <c r="BLX3226" s="132"/>
      <c r="BLY3226" s="132"/>
      <c r="BLZ3226" s="132"/>
      <c r="BMA3226" s="132"/>
      <c r="BMB3226" s="132"/>
      <c r="BMC3226" s="132"/>
      <c r="BMD3226" s="132"/>
      <c r="BME3226" s="132"/>
      <c r="BMF3226" s="132"/>
      <c r="BMG3226" s="132"/>
      <c r="BMH3226" s="132"/>
      <c r="BMI3226" s="132"/>
      <c r="BMJ3226" s="132"/>
      <c r="BMK3226" s="132"/>
      <c r="BML3226" s="132"/>
      <c r="BMM3226" s="132"/>
      <c r="BMN3226" s="132"/>
      <c r="BMO3226" s="132"/>
      <c r="BMP3226" s="132"/>
      <c r="BMQ3226" s="132"/>
      <c r="BMR3226" s="132"/>
      <c r="BMS3226" s="132"/>
      <c r="BMT3226" s="132"/>
      <c r="BMU3226" s="132"/>
      <c r="BMV3226" s="132"/>
      <c r="BMW3226" s="132"/>
      <c r="BMX3226" s="132"/>
      <c r="BMY3226" s="132"/>
      <c r="BMZ3226" s="132"/>
      <c r="BNA3226" s="132"/>
      <c r="BNB3226" s="132"/>
      <c r="BNC3226" s="132"/>
      <c r="BND3226" s="132"/>
      <c r="BNE3226" s="132"/>
      <c r="BNF3226" s="132"/>
      <c r="BNG3226" s="132"/>
      <c r="BNH3226" s="132"/>
      <c r="BNI3226" s="132"/>
      <c r="BNJ3226" s="132"/>
      <c r="BNK3226" s="132"/>
      <c r="BNL3226" s="132"/>
      <c r="BNM3226" s="132"/>
      <c r="BNN3226" s="132"/>
      <c r="BNO3226" s="132"/>
      <c r="BNP3226" s="132"/>
      <c r="BNQ3226" s="132"/>
      <c r="BNR3226" s="132"/>
      <c r="BNS3226" s="132"/>
      <c r="BNT3226" s="132"/>
      <c r="BNU3226" s="132"/>
      <c r="BNV3226" s="132"/>
      <c r="BNW3226" s="132"/>
      <c r="BNX3226" s="132"/>
      <c r="BNY3226" s="132"/>
      <c r="BNZ3226" s="132"/>
      <c r="BOA3226" s="132"/>
      <c r="BOB3226" s="132"/>
      <c r="BOC3226" s="132"/>
      <c r="BOD3226" s="132"/>
      <c r="BOE3226" s="132"/>
      <c r="BOF3226" s="132"/>
      <c r="BOG3226" s="132"/>
      <c r="BOH3226" s="132"/>
      <c r="BOI3226" s="132"/>
      <c r="BOJ3226" s="132"/>
      <c r="BOK3226" s="132"/>
      <c r="BOL3226" s="132"/>
      <c r="BOM3226" s="132"/>
      <c r="BON3226" s="132"/>
      <c r="BOO3226" s="132"/>
      <c r="BOP3226" s="132"/>
      <c r="BOQ3226" s="132"/>
      <c r="BOR3226" s="132"/>
      <c r="BOS3226" s="132"/>
      <c r="BOT3226" s="132"/>
      <c r="BOU3226" s="132"/>
      <c r="BOV3226" s="132"/>
      <c r="BOW3226" s="132"/>
      <c r="BOX3226" s="132"/>
      <c r="BOY3226" s="132"/>
      <c r="BOZ3226" s="132"/>
      <c r="BPA3226" s="132"/>
      <c r="BPB3226" s="132"/>
      <c r="BPC3226" s="132"/>
      <c r="BPD3226" s="132"/>
      <c r="BPE3226" s="132"/>
      <c r="BPF3226" s="132"/>
      <c r="BPG3226" s="132"/>
      <c r="BPH3226" s="132"/>
      <c r="BPI3226" s="132"/>
      <c r="BPJ3226" s="132"/>
      <c r="BPK3226" s="132"/>
      <c r="BPL3226" s="132"/>
      <c r="BPM3226" s="132"/>
      <c r="BPN3226" s="132"/>
      <c r="BPO3226" s="132"/>
      <c r="BPP3226" s="132"/>
      <c r="BPQ3226" s="132"/>
      <c r="BPR3226" s="132"/>
      <c r="BPS3226" s="132"/>
      <c r="BPT3226" s="132"/>
      <c r="BPU3226" s="132"/>
      <c r="BPV3226" s="132"/>
      <c r="BPW3226" s="132"/>
      <c r="BPX3226" s="132"/>
      <c r="BPY3226" s="132"/>
      <c r="BPZ3226" s="132"/>
      <c r="BQA3226" s="132"/>
      <c r="BQB3226" s="132"/>
      <c r="BQC3226" s="132"/>
      <c r="BQD3226" s="132"/>
      <c r="BQE3226" s="132"/>
      <c r="BQF3226" s="132"/>
      <c r="BQG3226" s="132"/>
      <c r="BQH3226" s="132"/>
      <c r="BQI3226" s="132"/>
      <c r="BQJ3226" s="132"/>
      <c r="BQK3226" s="132"/>
      <c r="BQL3226" s="132"/>
      <c r="BQM3226" s="132"/>
      <c r="BQN3226" s="132"/>
      <c r="BQO3226" s="132"/>
      <c r="BQP3226" s="132"/>
      <c r="BQQ3226" s="132"/>
      <c r="BQR3226" s="132"/>
      <c r="BQS3226" s="132"/>
      <c r="BQT3226" s="132"/>
      <c r="BQU3226" s="132"/>
      <c r="BQV3226" s="132"/>
      <c r="BQW3226" s="132"/>
      <c r="BQX3226" s="132"/>
      <c r="BQY3226" s="132"/>
      <c r="BQZ3226" s="132"/>
      <c r="BRA3226" s="132"/>
      <c r="BRB3226" s="132"/>
      <c r="BRC3226" s="132"/>
      <c r="BRD3226" s="132"/>
      <c r="BRE3226" s="132"/>
      <c r="BRF3226" s="132"/>
      <c r="BRG3226" s="132"/>
      <c r="BRH3226" s="132"/>
      <c r="BRI3226" s="132"/>
      <c r="BRJ3226" s="132"/>
      <c r="BRK3226" s="132"/>
      <c r="BRL3226" s="132"/>
      <c r="BRM3226" s="132"/>
      <c r="BRN3226" s="132"/>
      <c r="BRO3226" s="132"/>
      <c r="BRP3226" s="132"/>
      <c r="BRQ3226" s="132"/>
      <c r="BRR3226" s="132"/>
      <c r="BRS3226" s="132"/>
      <c r="BRT3226" s="132"/>
      <c r="BRU3226" s="132"/>
      <c r="BRV3226" s="132"/>
      <c r="BRW3226" s="132"/>
      <c r="BRX3226" s="132"/>
      <c r="BRY3226" s="132"/>
      <c r="BRZ3226" s="132"/>
      <c r="BSA3226" s="132"/>
      <c r="BSB3226" s="132"/>
      <c r="BSC3226" s="132"/>
      <c r="BSD3226" s="132"/>
      <c r="BSE3226" s="132"/>
      <c r="BSF3226" s="132"/>
      <c r="BSG3226" s="132"/>
      <c r="BSH3226" s="132"/>
      <c r="BSI3226" s="132"/>
      <c r="BSJ3226" s="132"/>
      <c r="BSK3226" s="132"/>
      <c r="BSL3226" s="132"/>
      <c r="BSM3226" s="132"/>
      <c r="BSN3226" s="132"/>
      <c r="BSO3226" s="132"/>
      <c r="BSP3226" s="132"/>
      <c r="BSQ3226" s="132"/>
      <c r="BSR3226" s="132"/>
      <c r="BSS3226" s="132"/>
      <c r="BST3226" s="132"/>
      <c r="BSU3226" s="132"/>
      <c r="BSV3226" s="132"/>
      <c r="BSW3226" s="132"/>
      <c r="BSX3226" s="132"/>
      <c r="BSY3226" s="132"/>
      <c r="BSZ3226" s="132"/>
      <c r="BTA3226" s="132"/>
      <c r="BTB3226" s="132"/>
      <c r="BTC3226" s="132"/>
      <c r="BTD3226" s="132"/>
      <c r="BTE3226" s="132"/>
      <c r="BTF3226" s="132"/>
      <c r="BTG3226" s="132"/>
      <c r="BTH3226" s="132"/>
      <c r="BTI3226" s="132"/>
      <c r="BTJ3226" s="132"/>
      <c r="BTK3226" s="132"/>
      <c r="BTL3226" s="132"/>
      <c r="BTM3226" s="132"/>
      <c r="BTN3226" s="132"/>
      <c r="BTO3226" s="132"/>
      <c r="BTP3226" s="132"/>
      <c r="BTQ3226" s="132"/>
      <c r="BTR3226" s="132"/>
      <c r="BTS3226" s="132"/>
      <c r="BTT3226" s="132"/>
      <c r="BTU3226" s="132"/>
      <c r="BTV3226" s="132"/>
      <c r="BTW3226" s="132"/>
      <c r="BTX3226" s="132"/>
      <c r="BTY3226" s="132"/>
      <c r="BTZ3226" s="132"/>
      <c r="BUA3226" s="132"/>
      <c r="BUB3226" s="132"/>
      <c r="BUC3226" s="132"/>
      <c r="BUD3226" s="132"/>
      <c r="BUE3226" s="132"/>
      <c r="BUF3226" s="132"/>
      <c r="BUG3226" s="132"/>
      <c r="BUH3226" s="132"/>
      <c r="BUI3226" s="132"/>
      <c r="BUJ3226" s="132"/>
      <c r="BUK3226" s="132"/>
      <c r="BUL3226" s="132"/>
      <c r="BUM3226" s="132"/>
      <c r="BUN3226" s="132"/>
      <c r="BUO3226" s="132"/>
      <c r="BUP3226" s="132"/>
      <c r="BUQ3226" s="132"/>
      <c r="BUR3226" s="132"/>
      <c r="BUS3226" s="132"/>
      <c r="BUT3226" s="132"/>
      <c r="BUU3226" s="132"/>
      <c r="BUV3226" s="132"/>
      <c r="BUW3226" s="132"/>
      <c r="BUX3226" s="132"/>
      <c r="BUY3226" s="132"/>
      <c r="BUZ3226" s="132"/>
      <c r="BVA3226" s="132"/>
      <c r="BVB3226" s="132"/>
      <c r="BVC3226" s="132"/>
      <c r="BVD3226" s="132"/>
      <c r="BVE3226" s="132"/>
      <c r="BVF3226" s="132"/>
      <c r="BVG3226" s="132"/>
      <c r="BVH3226" s="132"/>
      <c r="BVI3226" s="132"/>
      <c r="BVJ3226" s="132"/>
      <c r="BVK3226" s="132"/>
      <c r="BVL3226" s="132"/>
      <c r="BVM3226" s="132"/>
      <c r="BVN3226" s="132"/>
      <c r="BVO3226" s="132"/>
      <c r="BVP3226" s="132"/>
      <c r="BVQ3226" s="132"/>
      <c r="BVR3226" s="132"/>
      <c r="BVS3226" s="132"/>
      <c r="BVT3226" s="132"/>
      <c r="BVU3226" s="132"/>
      <c r="BVV3226" s="132"/>
      <c r="BVW3226" s="132"/>
      <c r="BVX3226" s="132"/>
      <c r="BVY3226" s="132"/>
      <c r="BVZ3226" s="132"/>
      <c r="BWA3226" s="132"/>
      <c r="BWB3226" s="132"/>
      <c r="BWC3226" s="132"/>
      <c r="BWD3226" s="132"/>
      <c r="BWE3226" s="132"/>
      <c r="BWF3226" s="132"/>
      <c r="BWG3226" s="132"/>
      <c r="BWH3226" s="132"/>
      <c r="BWI3226" s="132"/>
      <c r="BWJ3226" s="132"/>
      <c r="BWK3226" s="132"/>
      <c r="BWL3226" s="132"/>
      <c r="BWM3226" s="132"/>
      <c r="BWN3226" s="132"/>
      <c r="BWO3226" s="132"/>
      <c r="BWP3226" s="132"/>
      <c r="BWQ3226" s="132"/>
      <c r="BWR3226" s="132"/>
      <c r="BWS3226" s="132"/>
      <c r="BWT3226" s="132"/>
      <c r="BWU3226" s="132"/>
      <c r="BWV3226" s="132"/>
      <c r="BWW3226" s="132"/>
      <c r="BWX3226" s="132"/>
      <c r="BWY3226" s="132"/>
      <c r="BWZ3226" s="132"/>
      <c r="BXA3226" s="132"/>
      <c r="BXB3226" s="132"/>
      <c r="BXC3226" s="132"/>
      <c r="BXD3226" s="132"/>
      <c r="BXE3226" s="132"/>
      <c r="BXF3226" s="132"/>
      <c r="BXG3226" s="132"/>
      <c r="BXH3226" s="132"/>
      <c r="BXI3226" s="132"/>
      <c r="BXJ3226" s="132"/>
      <c r="BXK3226" s="132"/>
      <c r="BXL3226" s="132"/>
      <c r="BXM3226" s="132"/>
      <c r="BXN3226" s="132"/>
      <c r="BXO3226" s="132"/>
      <c r="BXP3226" s="132"/>
      <c r="BXQ3226" s="132"/>
      <c r="BXR3226" s="132"/>
      <c r="BXS3226" s="132"/>
      <c r="BXT3226" s="132"/>
      <c r="BXU3226" s="132"/>
      <c r="BXV3226" s="132"/>
      <c r="BXW3226" s="132"/>
      <c r="BXX3226" s="132"/>
      <c r="BXY3226" s="132"/>
      <c r="BXZ3226" s="132"/>
      <c r="BYA3226" s="132"/>
      <c r="BYB3226" s="132"/>
      <c r="BYC3226" s="132"/>
      <c r="BYD3226" s="132"/>
      <c r="BYE3226" s="132"/>
      <c r="BYF3226" s="132"/>
      <c r="BYG3226" s="132"/>
      <c r="BYH3226" s="132"/>
      <c r="BYI3226" s="132"/>
      <c r="BYJ3226" s="132"/>
      <c r="BYK3226" s="132"/>
      <c r="BYL3226" s="132"/>
      <c r="BYM3226" s="132"/>
      <c r="BYN3226" s="132"/>
      <c r="BYO3226" s="132"/>
      <c r="BYP3226" s="132"/>
      <c r="BYQ3226" s="132"/>
      <c r="BYR3226" s="132"/>
      <c r="BYS3226" s="132"/>
      <c r="BYT3226" s="132"/>
      <c r="BYU3226" s="132"/>
      <c r="BYV3226" s="132"/>
      <c r="BYW3226" s="132"/>
      <c r="BYX3226" s="132"/>
      <c r="BYY3226" s="132"/>
      <c r="BYZ3226" s="132"/>
      <c r="BZA3226" s="132"/>
      <c r="BZB3226" s="132"/>
      <c r="BZC3226" s="132"/>
      <c r="BZD3226" s="132"/>
      <c r="BZE3226" s="132"/>
      <c r="BZF3226" s="132"/>
      <c r="BZG3226" s="132"/>
      <c r="BZH3226" s="132"/>
      <c r="BZI3226" s="132"/>
      <c r="BZJ3226" s="132"/>
      <c r="BZK3226" s="132"/>
      <c r="BZL3226" s="132"/>
      <c r="BZM3226" s="132"/>
      <c r="BZN3226" s="132"/>
      <c r="BZO3226" s="132"/>
      <c r="BZP3226" s="132"/>
      <c r="BZQ3226" s="132"/>
      <c r="BZR3226" s="132"/>
      <c r="BZS3226" s="132"/>
      <c r="BZT3226" s="132"/>
      <c r="BZU3226" s="132"/>
      <c r="BZV3226" s="132"/>
      <c r="BZW3226" s="132"/>
      <c r="BZX3226" s="132"/>
      <c r="BZY3226" s="132"/>
      <c r="BZZ3226" s="132"/>
      <c r="CAA3226" s="132"/>
      <c r="CAB3226" s="132"/>
      <c r="CAC3226" s="132"/>
      <c r="CAD3226" s="132"/>
      <c r="CAE3226" s="132"/>
      <c r="CAF3226" s="132"/>
      <c r="CAG3226" s="132"/>
      <c r="CAH3226" s="132"/>
      <c r="CAI3226" s="132"/>
      <c r="CAJ3226" s="132"/>
      <c r="CAK3226" s="132"/>
      <c r="CAL3226" s="132"/>
      <c r="CAM3226" s="132"/>
      <c r="CAN3226" s="132"/>
      <c r="CAO3226" s="132"/>
      <c r="CAP3226" s="132"/>
      <c r="CAQ3226" s="132"/>
      <c r="CAR3226" s="132"/>
      <c r="CAS3226" s="132"/>
      <c r="CAT3226" s="132"/>
      <c r="CAU3226" s="132"/>
      <c r="CAV3226" s="132"/>
      <c r="CAW3226" s="132"/>
      <c r="CAX3226" s="132"/>
      <c r="CAY3226" s="132"/>
      <c r="CAZ3226" s="132"/>
      <c r="CBA3226" s="132"/>
      <c r="CBB3226" s="132"/>
      <c r="CBC3226" s="132"/>
      <c r="CBD3226" s="132"/>
      <c r="CBE3226" s="132"/>
      <c r="CBF3226" s="132"/>
      <c r="CBG3226" s="132"/>
      <c r="CBH3226" s="132"/>
      <c r="CBI3226" s="132"/>
      <c r="CBJ3226" s="132"/>
      <c r="CBK3226" s="132"/>
      <c r="CBL3226" s="132"/>
      <c r="CBM3226" s="132"/>
      <c r="CBN3226" s="132"/>
      <c r="CBO3226" s="132"/>
      <c r="CBP3226" s="132"/>
      <c r="CBQ3226" s="132"/>
      <c r="CBR3226" s="132"/>
      <c r="CBS3226" s="132"/>
      <c r="CBT3226" s="132"/>
      <c r="CBU3226" s="132"/>
      <c r="CBV3226" s="132"/>
      <c r="CBW3226" s="132"/>
      <c r="CBX3226" s="132"/>
      <c r="CBY3226" s="132"/>
      <c r="CBZ3226" s="132"/>
      <c r="CCA3226" s="132"/>
      <c r="CCB3226" s="132"/>
      <c r="CCC3226" s="132"/>
      <c r="CCD3226" s="132"/>
      <c r="CCE3226" s="132"/>
      <c r="CCF3226" s="132"/>
      <c r="CCG3226" s="132"/>
      <c r="CCH3226" s="132"/>
      <c r="CCI3226" s="132"/>
      <c r="CCJ3226" s="132"/>
      <c r="CCK3226" s="132"/>
      <c r="CCL3226" s="132"/>
      <c r="CCM3226" s="132"/>
      <c r="CCN3226" s="132"/>
      <c r="CCO3226" s="132"/>
      <c r="CCP3226" s="132"/>
      <c r="CCQ3226" s="132"/>
      <c r="CCR3226" s="132"/>
      <c r="CCS3226" s="132"/>
      <c r="CCT3226" s="132"/>
      <c r="CCU3226" s="132"/>
      <c r="CCV3226" s="132"/>
      <c r="CCW3226" s="132"/>
      <c r="CCX3226" s="132"/>
      <c r="CCY3226" s="132"/>
      <c r="CCZ3226" s="132"/>
      <c r="CDA3226" s="132"/>
      <c r="CDB3226" s="132"/>
      <c r="CDC3226" s="132"/>
      <c r="CDD3226" s="132"/>
      <c r="CDE3226" s="132"/>
      <c r="CDF3226" s="132"/>
      <c r="CDG3226" s="132"/>
      <c r="CDH3226" s="132"/>
      <c r="CDI3226" s="132"/>
      <c r="CDJ3226" s="132"/>
      <c r="CDK3226" s="132"/>
      <c r="CDL3226" s="132"/>
      <c r="CDM3226" s="132"/>
      <c r="CDN3226" s="132"/>
      <c r="CDO3226" s="132"/>
      <c r="CDP3226" s="132"/>
      <c r="CDQ3226" s="132"/>
      <c r="CDR3226" s="132"/>
      <c r="CDS3226" s="132"/>
      <c r="CDT3226" s="132"/>
      <c r="CDU3226" s="132"/>
      <c r="CDV3226" s="132"/>
      <c r="CDW3226" s="132"/>
      <c r="CDX3226" s="132"/>
      <c r="CDY3226" s="132"/>
      <c r="CDZ3226" s="132"/>
      <c r="CEA3226" s="132"/>
      <c r="CEB3226" s="132"/>
      <c r="CEC3226" s="132"/>
      <c r="CED3226" s="132"/>
      <c r="CEE3226" s="132"/>
      <c r="CEF3226" s="132"/>
      <c r="CEG3226" s="132"/>
      <c r="CEH3226" s="132"/>
      <c r="CEI3226" s="132"/>
      <c r="CEJ3226" s="132"/>
      <c r="CEK3226" s="132"/>
      <c r="CEL3226" s="132"/>
      <c r="CEM3226" s="132"/>
      <c r="CEN3226" s="132"/>
      <c r="CEO3226" s="132"/>
      <c r="CEP3226" s="132"/>
      <c r="CEQ3226" s="132"/>
      <c r="CER3226" s="132"/>
      <c r="CES3226" s="132"/>
      <c r="CET3226" s="132"/>
      <c r="CEU3226" s="132"/>
      <c r="CEV3226" s="132"/>
      <c r="CEW3226" s="132"/>
      <c r="CEX3226" s="132"/>
      <c r="CEY3226" s="132"/>
      <c r="CEZ3226" s="132"/>
      <c r="CFA3226" s="132"/>
      <c r="CFB3226" s="132"/>
      <c r="CFC3226" s="132"/>
      <c r="CFD3226" s="132"/>
      <c r="CFE3226" s="132"/>
      <c r="CFF3226" s="132"/>
      <c r="CFG3226" s="132"/>
      <c r="CFH3226" s="132"/>
      <c r="CFI3226" s="132"/>
      <c r="CFJ3226" s="132"/>
      <c r="CFK3226" s="132"/>
      <c r="CFL3226" s="132"/>
      <c r="CFM3226" s="132"/>
      <c r="CFN3226" s="132"/>
      <c r="CFO3226" s="132"/>
      <c r="CFP3226" s="132"/>
      <c r="CFQ3226" s="132"/>
      <c r="CFR3226" s="132"/>
      <c r="CFS3226" s="132"/>
      <c r="CFT3226" s="132"/>
      <c r="CFU3226" s="132"/>
      <c r="CFV3226" s="132"/>
      <c r="CFW3226" s="132"/>
      <c r="CFX3226" s="132"/>
      <c r="CFY3226" s="132"/>
      <c r="CFZ3226" s="132"/>
      <c r="CGA3226" s="132"/>
      <c r="CGB3226" s="132"/>
      <c r="CGC3226" s="132"/>
      <c r="CGD3226" s="132"/>
      <c r="CGE3226" s="132"/>
      <c r="CGF3226" s="132"/>
      <c r="CGG3226" s="132"/>
      <c r="CGH3226" s="132"/>
      <c r="CGI3226" s="132"/>
      <c r="CGJ3226" s="132"/>
      <c r="CGK3226" s="132"/>
      <c r="CGL3226" s="132"/>
      <c r="CGM3226" s="132"/>
      <c r="CGN3226" s="132"/>
      <c r="CGO3226" s="132"/>
      <c r="CGP3226" s="132"/>
      <c r="CGQ3226" s="132"/>
      <c r="CGR3226" s="132"/>
      <c r="CGS3226" s="132"/>
      <c r="CGT3226" s="132"/>
      <c r="CGU3226" s="132"/>
      <c r="CGV3226" s="132"/>
      <c r="CGW3226" s="132"/>
      <c r="CGX3226" s="132"/>
      <c r="CGY3226" s="132"/>
      <c r="CGZ3226" s="132"/>
      <c r="CHA3226" s="132"/>
      <c r="CHB3226" s="132"/>
      <c r="CHC3226" s="132"/>
      <c r="CHD3226" s="132"/>
      <c r="CHE3226" s="132"/>
      <c r="CHF3226" s="132"/>
      <c r="CHG3226" s="132"/>
      <c r="CHH3226" s="132"/>
      <c r="CHI3226" s="132"/>
      <c r="CHJ3226" s="132"/>
      <c r="CHK3226" s="132"/>
      <c r="CHL3226" s="132"/>
      <c r="CHM3226" s="132"/>
      <c r="CHN3226" s="132"/>
      <c r="CHO3226" s="132"/>
      <c r="CHP3226" s="132"/>
      <c r="CHQ3226" s="132"/>
      <c r="CHR3226" s="132"/>
      <c r="CHS3226" s="132"/>
      <c r="CHT3226" s="132"/>
      <c r="CHU3226" s="132"/>
      <c r="CHV3226" s="132"/>
      <c r="CHW3226" s="132"/>
      <c r="CHX3226" s="132"/>
      <c r="CHY3226" s="132"/>
      <c r="CHZ3226" s="132"/>
      <c r="CIA3226" s="132"/>
      <c r="CIB3226" s="132"/>
      <c r="CIC3226" s="132"/>
      <c r="CID3226" s="132"/>
      <c r="CIE3226" s="132"/>
      <c r="CIF3226" s="132"/>
      <c r="CIG3226" s="132"/>
      <c r="CIH3226" s="132"/>
      <c r="CII3226" s="132"/>
      <c r="CIJ3226" s="132"/>
      <c r="CIK3226" s="132"/>
      <c r="CIL3226" s="132"/>
      <c r="CIM3226" s="132"/>
      <c r="CIN3226" s="132"/>
      <c r="CIO3226" s="132"/>
      <c r="CIP3226" s="132"/>
      <c r="CIQ3226" s="132"/>
      <c r="CIR3226" s="132"/>
      <c r="CIS3226" s="132"/>
      <c r="CIT3226" s="132"/>
      <c r="CIU3226" s="132"/>
      <c r="CIV3226" s="132"/>
      <c r="CIW3226" s="132"/>
      <c r="CIX3226" s="132"/>
      <c r="CIY3226" s="132"/>
      <c r="CIZ3226" s="132"/>
      <c r="CJA3226" s="132"/>
      <c r="CJB3226" s="132"/>
      <c r="CJC3226" s="132"/>
      <c r="CJD3226" s="132"/>
      <c r="CJE3226" s="132"/>
      <c r="CJF3226" s="132"/>
      <c r="CJG3226" s="132"/>
      <c r="CJH3226" s="132"/>
      <c r="CJI3226" s="132"/>
      <c r="CJJ3226" s="132"/>
      <c r="CJK3226" s="132"/>
      <c r="CJL3226" s="132"/>
      <c r="CJM3226" s="132"/>
      <c r="CJN3226" s="132"/>
      <c r="CJO3226" s="132"/>
      <c r="CJP3226" s="132"/>
      <c r="CJQ3226" s="132"/>
      <c r="CJR3226" s="132"/>
      <c r="CJS3226" s="132"/>
      <c r="CJT3226" s="132"/>
      <c r="CJU3226" s="132"/>
      <c r="CJV3226" s="132"/>
      <c r="CJW3226" s="132"/>
      <c r="CJX3226" s="132"/>
      <c r="CJY3226" s="132"/>
      <c r="CJZ3226" s="132"/>
      <c r="CKA3226" s="132"/>
      <c r="CKB3226" s="132"/>
      <c r="CKC3226" s="132"/>
      <c r="CKD3226" s="132"/>
      <c r="CKE3226" s="132"/>
      <c r="CKF3226" s="132"/>
      <c r="CKG3226" s="132"/>
      <c r="CKH3226" s="132"/>
      <c r="CKI3226" s="132"/>
      <c r="CKJ3226" s="132"/>
      <c r="CKK3226" s="132"/>
      <c r="CKL3226" s="132"/>
      <c r="CKM3226" s="132"/>
      <c r="CKN3226" s="132"/>
      <c r="CKO3226" s="132"/>
      <c r="CKP3226" s="132"/>
      <c r="CKQ3226" s="132"/>
      <c r="CKR3226" s="132"/>
      <c r="CKS3226" s="132"/>
      <c r="CKT3226" s="132"/>
      <c r="CKU3226" s="132"/>
      <c r="CKV3226" s="132"/>
      <c r="CKW3226" s="132"/>
      <c r="CKX3226" s="132"/>
      <c r="CKY3226" s="132"/>
      <c r="CKZ3226" s="132"/>
      <c r="CLA3226" s="132"/>
      <c r="CLB3226" s="132"/>
      <c r="CLC3226" s="132"/>
      <c r="CLD3226" s="132"/>
      <c r="CLE3226" s="132"/>
      <c r="CLF3226" s="132"/>
      <c r="CLG3226" s="132"/>
      <c r="CLH3226" s="132"/>
      <c r="CLI3226" s="132"/>
      <c r="CLJ3226" s="132"/>
      <c r="CLK3226" s="132"/>
      <c r="CLL3226" s="132"/>
      <c r="CLM3226" s="132"/>
      <c r="CLN3226" s="132"/>
      <c r="CLO3226" s="132"/>
      <c r="CLP3226" s="132"/>
      <c r="CLQ3226" s="132"/>
      <c r="CLR3226" s="132"/>
      <c r="CLS3226" s="132"/>
      <c r="CLT3226" s="132"/>
      <c r="CLU3226" s="132"/>
      <c r="CLV3226" s="132"/>
      <c r="CLW3226" s="132"/>
      <c r="CLX3226" s="132"/>
      <c r="CLY3226" s="132"/>
      <c r="CLZ3226" s="132"/>
      <c r="CMA3226" s="132"/>
      <c r="CMB3226" s="132"/>
      <c r="CMC3226" s="132"/>
      <c r="CMD3226" s="132"/>
      <c r="CME3226" s="132"/>
      <c r="CMF3226" s="132"/>
      <c r="CMG3226" s="132"/>
      <c r="CMH3226" s="132"/>
      <c r="CMI3226" s="132"/>
      <c r="CMJ3226" s="132"/>
      <c r="CMK3226" s="132"/>
      <c r="CML3226" s="132"/>
      <c r="CMM3226" s="132"/>
      <c r="CMN3226" s="132"/>
      <c r="CMO3226" s="132"/>
      <c r="CMP3226" s="132"/>
      <c r="CMQ3226" s="132"/>
      <c r="CMR3226" s="132"/>
      <c r="CMS3226" s="132"/>
      <c r="CMT3226" s="132"/>
      <c r="CMU3226" s="132"/>
      <c r="CMV3226" s="132"/>
      <c r="CMW3226" s="132"/>
      <c r="CMX3226" s="132"/>
      <c r="CMY3226" s="132"/>
      <c r="CMZ3226" s="132"/>
      <c r="CNA3226" s="132"/>
      <c r="CNB3226" s="132"/>
      <c r="CNC3226" s="132"/>
      <c r="CND3226" s="132"/>
      <c r="CNE3226" s="132"/>
      <c r="CNF3226" s="132"/>
      <c r="CNG3226" s="132"/>
      <c r="CNH3226" s="132"/>
      <c r="CNI3226" s="132"/>
      <c r="CNJ3226" s="132"/>
      <c r="CNK3226" s="132"/>
      <c r="CNL3226" s="132"/>
      <c r="CNM3226" s="132"/>
      <c r="CNN3226" s="132"/>
      <c r="CNO3226" s="132"/>
      <c r="CNP3226" s="132"/>
      <c r="CNQ3226" s="132"/>
      <c r="CNR3226" s="132"/>
      <c r="CNS3226" s="132"/>
      <c r="CNT3226" s="132"/>
      <c r="CNU3226" s="132"/>
      <c r="CNV3226" s="132"/>
      <c r="CNW3226" s="132"/>
      <c r="CNX3226" s="132"/>
      <c r="CNY3226" s="132"/>
      <c r="CNZ3226" s="132"/>
      <c r="COA3226" s="132"/>
      <c r="COB3226" s="132"/>
      <c r="COC3226" s="132"/>
      <c r="COD3226" s="132"/>
      <c r="COE3226" s="132"/>
      <c r="COF3226" s="132"/>
      <c r="COG3226" s="132"/>
      <c r="COH3226" s="132"/>
      <c r="COI3226" s="132"/>
      <c r="COJ3226" s="132"/>
      <c r="COK3226" s="132"/>
      <c r="COL3226" s="132"/>
      <c r="COM3226" s="132"/>
      <c r="CON3226" s="132"/>
      <c r="COO3226" s="132"/>
      <c r="COP3226" s="132"/>
      <c r="COQ3226" s="132"/>
      <c r="COR3226" s="132"/>
      <c r="COS3226" s="132"/>
      <c r="COT3226" s="132"/>
      <c r="COU3226" s="132"/>
      <c r="COV3226" s="132"/>
      <c r="COW3226" s="132"/>
      <c r="COX3226" s="132"/>
      <c r="COY3226" s="132"/>
      <c r="COZ3226" s="132"/>
      <c r="CPA3226" s="132"/>
      <c r="CPB3226" s="132"/>
      <c r="CPC3226" s="132"/>
      <c r="CPD3226" s="132"/>
      <c r="CPE3226" s="132"/>
      <c r="CPF3226" s="132"/>
      <c r="CPG3226" s="132"/>
      <c r="CPH3226" s="132"/>
      <c r="CPI3226" s="132"/>
      <c r="CPJ3226" s="132"/>
      <c r="CPK3226" s="132"/>
      <c r="CPL3226" s="132"/>
      <c r="CPM3226" s="132"/>
      <c r="CPN3226" s="132"/>
      <c r="CPO3226" s="132"/>
      <c r="CPP3226" s="132"/>
      <c r="CPQ3226" s="132"/>
      <c r="CPR3226" s="132"/>
      <c r="CPS3226" s="132"/>
      <c r="CPT3226" s="132"/>
      <c r="CPU3226" s="132"/>
      <c r="CPV3226" s="132"/>
      <c r="CPW3226" s="132"/>
      <c r="CPX3226" s="132"/>
      <c r="CPY3226" s="132"/>
      <c r="CPZ3226" s="132"/>
      <c r="CQA3226" s="132"/>
      <c r="CQB3226" s="132"/>
      <c r="CQC3226" s="132"/>
      <c r="CQD3226" s="132"/>
      <c r="CQE3226" s="132"/>
      <c r="CQF3226" s="132"/>
      <c r="CQG3226" s="132"/>
      <c r="CQH3226" s="132"/>
      <c r="CQI3226" s="132"/>
      <c r="CQJ3226" s="132"/>
      <c r="CQK3226" s="132"/>
      <c r="CQL3226" s="132"/>
      <c r="CQM3226" s="132"/>
      <c r="CQN3226" s="132"/>
      <c r="CQO3226" s="132"/>
      <c r="CQP3226" s="132"/>
      <c r="CQQ3226" s="132"/>
      <c r="CQR3226" s="132"/>
      <c r="CQS3226" s="132"/>
      <c r="CQT3226" s="132"/>
      <c r="CQU3226" s="132"/>
      <c r="CQV3226" s="132"/>
      <c r="CQW3226" s="132"/>
      <c r="CQX3226" s="132"/>
      <c r="CQY3226" s="132"/>
      <c r="CQZ3226" s="132"/>
      <c r="CRA3226" s="132"/>
      <c r="CRB3226" s="132"/>
      <c r="CRC3226" s="132"/>
      <c r="CRD3226" s="132"/>
      <c r="CRE3226" s="132"/>
      <c r="CRF3226" s="132"/>
      <c r="CRG3226" s="132"/>
      <c r="CRH3226" s="132"/>
      <c r="CRI3226" s="132"/>
      <c r="CRJ3226" s="132"/>
      <c r="CRK3226" s="132"/>
      <c r="CRL3226" s="132"/>
      <c r="CRM3226" s="132"/>
      <c r="CRN3226" s="132"/>
      <c r="CRO3226" s="132"/>
      <c r="CRP3226" s="132"/>
      <c r="CRQ3226" s="132"/>
      <c r="CRR3226" s="132"/>
      <c r="CRS3226" s="132"/>
      <c r="CRT3226" s="132"/>
      <c r="CRU3226" s="132"/>
      <c r="CRV3226" s="132"/>
      <c r="CRW3226" s="132"/>
      <c r="CRX3226" s="132"/>
      <c r="CRY3226" s="132"/>
      <c r="CRZ3226" s="132"/>
      <c r="CSA3226" s="132"/>
      <c r="CSB3226" s="132"/>
      <c r="CSC3226" s="132"/>
      <c r="CSD3226" s="132"/>
      <c r="CSE3226" s="132"/>
      <c r="CSF3226" s="132"/>
      <c r="CSG3226" s="132"/>
      <c r="CSH3226" s="132"/>
      <c r="CSI3226" s="132"/>
      <c r="CSJ3226" s="132"/>
      <c r="CSK3226" s="132"/>
      <c r="CSL3226" s="132"/>
      <c r="CSM3226" s="132"/>
      <c r="CSN3226" s="132"/>
      <c r="CSO3226" s="132"/>
      <c r="CSP3226" s="132"/>
      <c r="CSQ3226" s="132"/>
      <c r="CSR3226" s="132"/>
      <c r="CSS3226" s="132"/>
      <c r="CST3226" s="132"/>
      <c r="CSU3226" s="132"/>
      <c r="CSV3226" s="132"/>
      <c r="CSW3226" s="132"/>
      <c r="CSX3226" s="132"/>
      <c r="CSY3226" s="132"/>
      <c r="CSZ3226" s="132"/>
      <c r="CTA3226" s="132"/>
      <c r="CTB3226" s="132"/>
      <c r="CTC3226" s="132"/>
      <c r="CTD3226" s="132"/>
      <c r="CTE3226" s="132"/>
      <c r="CTF3226" s="132"/>
      <c r="CTG3226" s="132"/>
      <c r="CTH3226" s="132"/>
      <c r="CTI3226" s="132"/>
      <c r="CTJ3226" s="132"/>
      <c r="CTK3226" s="132"/>
      <c r="CTL3226" s="132"/>
      <c r="CTM3226" s="132"/>
      <c r="CTN3226" s="132"/>
      <c r="CTO3226" s="132"/>
      <c r="CTP3226" s="132"/>
      <c r="CTQ3226" s="132"/>
      <c r="CTR3226" s="132"/>
      <c r="CTS3226" s="132"/>
      <c r="CTT3226" s="132"/>
      <c r="CTU3226" s="132"/>
      <c r="CTV3226" s="132"/>
      <c r="CTW3226" s="132"/>
      <c r="CTX3226" s="132"/>
      <c r="CTY3226" s="132"/>
      <c r="CTZ3226" s="132"/>
      <c r="CUA3226" s="132"/>
      <c r="CUB3226" s="132"/>
      <c r="CUC3226" s="132"/>
      <c r="CUD3226" s="132"/>
      <c r="CUE3226" s="132"/>
      <c r="CUF3226" s="132"/>
      <c r="CUG3226" s="132"/>
      <c r="CUH3226" s="132"/>
      <c r="CUI3226" s="132"/>
      <c r="CUJ3226" s="132"/>
      <c r="CUK3226" s="132"/>
      <c r="CUL3226" s="132"/>
      <c r="CUM3226" s="132"/>
      <c r="CUN3226" s="132"/>
      <c r="CUO3226" s="132"/>
      <c r="CUP3226" s="132"/>
      <c r="CUQ3226" s="132"/>
      <c r="CUR3226" s="132"/>
      <c r="CUS3226" s="132"/>
      <c r="CUT3226" s="132"/>
      <c r="CUU3226" s="132"/>
      <c r="CUV3226" s="132"/>
      <c r="CUW3226" s="132"/>
      <c r="CUX3226" s="132"/>
      <c r="CUY3226" s="132"/>
      <c r="CUZ3226" s="132"/>
      <c r="CVA3226" s="132"/>
      <c r="CVB3226" s="132"/>
      <c r="CVC3226" s="132"/>
      <c r="CVD3226" s="132"/>
      <c r="CVE3226" s="132"/>
      <c r="CVF3226" s="132"/>
      <c r="CVG3226" s="132"/>
      <c r="CVH3226" s="132"/>
      <c r="CVI3226" s="132"/>
      <c r="CVJ3226" s="132"/>
      <c r="CVK3226" s="132"/>
      <c r="CVL3226" s="132"/>
      <c r="CVM3226" s="132"/>
      <c r="CVN3226" s="132"/>
      <c r="CVO3226" s="132"/>
      <c r="CVP3226" s="132"/>
      <c r="CVQ3226" s="132"/>
      <c r="CVR3226" s="132"/>
      <c r="CVS3226" s="132"/>
      <c r="CVT3226" s="132"/>
      <c r="CVU3226" s="132"/>
      <c r="CVV3226" s="132"/>
      <c r="CVW3226" s="132"/>
      <c r="CVX3226" s="132"/>
      <c r="CVY3226" s="132"/>
      <c r="CVZ3226" s="132"/>
      <c r="CWA3226" s="132"/>
      <c r="CWB3226" s="132"/>
      <c r="CWC3226" s="132"/>
      <c r="CWD3226" s="132"/>
      <c r="CWE3226" s="132"/>
      <c r="CWF3226" s="132"/>
      <c r="CWG3226" s="132"/>
      <c r="CWH3226" s="132"/>
      <c r="CWI3226" s="132"/>
      <c r="CWJ3226" s="132"/>
      <c r="CWK3226" s="132"/>
      <c r="CWL3226" s="132"/>
      <c r="CWM3226" s="132"/>
      <c r="CWN3226" s="132"/>
      <c r="CWO3226" s="132"/>
      <c r="CWP3226" s="132"/>
      <c r="CWQ3226" s="132"/>
      <c r="CWR3226" s="132"/>
      <c r="CWS3226" s="132"/>
      <c r="CWT3226" s="132"/>
      <c r="CWU3226" s="132"/>
      <c r="CWV3226" s="132"/>
      <c r="CWW3226" s="132"/>
      <c r="CWX3226" s="132"/>
      <c r="CWY3226" s="132"/>
      <c r="CWZ3226" s="132"/>
      <c r="CXA3226" s="132"/>
      <c r="CXB3226" s="132"/>
      <c r="CXC3226" s="132"/>
      <c r="CXD3226" s="132"/>
      <c r="CXE3226" s="132"/>
      <c r="CXF3226" s="132"/>
      <c r="CXG3226" s="132"/>
      <c r="CXH3226" s="132"/>
      <c r="CXI3226" s="132"/>
      <c r="CXJ3226" s="132"/>
      <c r="CXK3226" s="132"/>
      <c r="CXL3226" s="132"/>
      <c r="CXM3226" s="132"/>
      <c r="CXN3226" s="132"/>
      <c r="CXO3226" s="132"/>
      <c r="CXP3226" s="132"/>
      <c r="CXQ3226" s="132"/>
      <c r="CXR3226" s="132"/>
      <c r="CXS3226" s="132"/>
      <c r="CXT3226" s="132"/>
      <c r="CXU3226" s="132"/>
      <c r="CXV3226" s="132"/>
      <c r="CXW3226" s="132"/>
      <c r="CXX3226" s="132"/>
      <c r="CXY3226" s="132"/>
      <c r="CXZ3226" s="132"/>
      <c r="CYA3226" s="132"/>
      <c r="CYB3226" s="132"/>
      <c r="CYC3226" s="132"/>
      <c r="CYD3226" s="132"/>
      <c r="CYE3226" s="132"/>
      <c r="CYF3226" s="132"/>
      <c r="CYG3226" s="132"/>
      <c r="CYH3226" s="132"/>
      <c r="CYI3226" s="132"/>
      <c r="CYJ3226" s="132"/>
      <c r="CYK3226" s="132"/>
      <c r="CYL3226" s="132"/>
      <c r="CYM3226" s="132"/>
      <c r="CYN3226" s="132"/>
      <c r="CYO3226" s="132"/>
      <c r="CYP3226" s="132"/>
      <c r="CYQ3226" s="132"/>
      <c r="CYR3226" s="132"/>
      <c r="CYS3226" s="132"/>
      <c r="CYT3226" s="132"/>
      <c r="CYU3226" s="132"/>
      <c r="CYV3226" s="132"/>
      <c r="CYW3226" s="132"/>
      <c r="CYX3226" s="132"/>
      <c r="CYY3226" s="132"/>
      <c r="CYZ3226" s="132"/>
      <c r="CZA3226" s="132"/>
      <c r="CZB3226" s="132"/>
      <c r="CZC3226" s="132"/>
      <c r="CZD3226" s="132"/>
      <c r="CZE3226" s="132"/>
      <c r="CZF3226" s="132"/>
      <c r="CZG3226" s="132"/>
      <c r="CZH3226" s="132"/>
      <c r="CZI3226" s="132"/>
      <c r="CZJ3226" s="132"/>
      <c r="CZK3226" s="132"/>
      <c r="CZL3226" s="132"/>
      <c r="CZM3226" s="132"/>
      <c r="CZN3226" s="132"/>
      <c r="CZO3226" s="132"/>
      <c r="CZP3226" s="132"/>
      <c r="CZQ3226" s="132"/>
      <c r="CZR3226" s="132"/>
      <c r="CZS3226" s="132"/>
      <c r="CZT3226" s="132"/>
      <c r="CZU3226" s="132"/>
      <c r="CZV3226" s="132"/>
      <c r="CZW3226" s="132"/>
      <c r="CZX3226" s="132"/>
      <c r="CZY3226" s="132"/>
      <c r="CZZ3226" s="132"/>
      <c r="DAA3226" s="132"/>
      <c r="DAB3226" s="132"/>
      <c r="DAC3226" s="132"/>
      <c r="DAD3226" s="132"/>
      <c r="DAE3226" s="132"/>
      <c r="DAF3226" s="132"/>
      <c r="DAG3226" s="132"/>
      <c r="DAH3226" s="132"/>
      <c r="DAI3226" s="132"/>
      <c r="DAJ3226" s="132"/>
      <c r="DAK3226" s="132"/>
      <c r="DAL3226" s="132"/>
      <c r="DAM3226" s="132"/>
      <c r="DAN3226" s="132"/>
      <c r="DAO3226" s="132"/>
      <c r="DAP3226" s="132"/>
      <c r="DAQ3226" s="132"/>
      <c r="DAR3226" s="132"/>
      <c r="DAS3226" s="132"/>
      <c r="DAT3226" s="132"/>
      <c r="DAU3226" s="132"/>
      <c r="DAV3226" s="132"/>
      <c r="DAW3226" s="132"/>
      <c r="DAX3226" s="132"/>
      <c r="DAY3226" s="132"/>
      <c r="DAZ3226" s="132"/>
      <c r="DBA3226" s="132"/>
      <c r="DBB3226" s="132"/>
      <c r="DBC3226" s="132"/>
      <c r="DBD3226" s="132"/>
      <c r="DBE3226" s="132"/>
      <c r="DBF3226" s="132"/>
      <c r="DBG3226" s="132"/>
      <c r="DBH3226" s="132"/>
      <c r="DBI3226" s="132"/>
      <c r="DBJ3226" s="132"/>
      <c r="DBK3226" s="132"/>
      <c r="DBL3226" s="132"/>
      <c r="DBM3226" s="132"/>
      <c r="DBN3226" s="132"/>
      <c r="DBO3226" s="132"/>
      <c r="DBP3226" s="132"/>
      <c r="DBQ3226" s="132"/>
      <c r="DBR3226" s="132"/>
      <c r="DBS3226" s="132"/>
      <c r="DBT3226" s="132"/>
      <c r="DBU3226" s="132"/>
      <c r="DBV3226" s="132"/>
      <c r="DBW3226" s="132"/>
      <c r="DBX3226" s="132"/>
      <c r="DBY3226" s="132"/>
      <c r="DBZ3226" s="132"/>
      <c r="DCA3226" s="132"/>
      <c r="DCB3226" s="132"/>
      <c r="DCC3226" s="132"/>
      <c r="DCD3226" s="132"/>
      <c r="DCE3226" s="132"/>
      <c r="DCF3226" s="132"/>
      <c r="DCG3226" s="132"/>
      <c r="DCH3226" s="132"/>
      <c r="DCI3226" s="132"/>
      <c r="DCJ3226" s="132"/>
      <c r="DCK3226" s="132"/>
      <c r="DCL3226" s="132"/>
      <c r="DCM3226" s="132"/>
      <c r="DCN3226" s="132"/>
      <c r="DCO3226" s="132"/>
      <c r="DCP3226" s="132"/>
      <c r="DCQ3226" s="132"/>
      <c r="DCR3226" s="132"/>
      <c r="DCS3226" s="132"/>
      <c r="DCT3226" s="132"/>
      <c r="DCU3226" s="132"/>
      <c r="DCV3226" s="132"/>
      <c r="DCW3226" s="132"/>
      <c r="DCX3226" s="132"/>
      <c r="DCY3226" s="132"/>
      <c r="DCZ3226" s="132"/>
      <c r="DDA3226" s="132"/>
      <c r="DDB3226" s="132"/>
      <c r="DDC3226" s="132"/>
      <c r="DDD3226" s="132"/>
      <c r="DDE3226" s="132"/>
      <c r="DDF3226" s="132"/>
      <c r="DDG3226" s="132"/>
      <c r="DDH3226" s="132"/>
      <c r="DDI3226" s="132"/>
      <c r="DDJ3226" s="132"/>
      <c r="DDK3226" s="132"/>
      <c r="DDL3226" s="132"/>
      <c r="DDM3226" s="132"/>
      <c r="DDN3226" s="132"/>
      <c r="DDO3226" s="132"/>
      <c r="DDP3226" s="132"/>
      <c r="DDQ3226" s="132"/>
      <c r="DDR3226" s="132"/>
      <c r="DDS3226" s="132"/>
      <c r="DDT3226" s="132"/>
      <c r="DDU3226" s="132"/>
      <c r="DDV3226" s="132"/>
      <c r="DDW3226" s="132"/>
      <c r="DDX3226" s="132"/>
      <c r="DDY3226" s="132"/>
      <c r="DDZ3226" s="132"/>
      <c r="DEA3226" s="132"/>
      <c r="DEB3226" s="132"/>
      <c r="DEC3226" s="132"/>
      <c r="DED3226" s="132"/>
      <c r="DEE3226" s="132"/>
      <c r="DEF3226" s="132"/>
      <c r="DEG3226" s="132"/>
      <c r="DEH3226" s="132"/>
      <c r="DEI3226" s="132"/>
      <c r="DEJ3226" s="132"/>
      <c r="DEK3226" s="132"/>
      <c r="DEL3226" s="132"/>
      <c r="DEM3226" s="132"/>
      <c r="DEN3226" s="132"/>
      <c r="DEO3226" s="132"/>
      <c r="DEP3226" s="132"/>
      <c r="DEQ3226" s="132"/>
      <c r="DER3226" s="132"/>
      <c r="DES3226" s="132"/>
      <c r="DET3226" s="132"/>
      <c r="DEU3226" s="132"/>
      <c r="DEV3226" s="132"/>
      <c r="DEW3226" s="132"/>
      <c r="DEX3226" s="132"/>
      <c r="DEY3226" s="132"/>
      <c r="DEZ3226" s="132"/>
      <c r="DFA3226" s="132"/>
      <c r="DFB3226" s="132"/>
      <c r="DFC3226" s="132"/>
      <c r="DFD3226" s="132"/>
      <c r="DFE3226" s="132"/>
      <c r="DFF3226" s="132"/>
      <c r="DFG3226" s="132"/>
      <c r="DFH3226" s="132"/>
      <c r="DFI3226" s="132"/>
      <c r="DFJ3226" s="132"/>
      <c r="DFK3226" s="132"/>
      <c r="DFL3226" s="132"/>
      <c r="DFM3226" s="132"/>
      <c r="DFN3226" s="132"/>
      <c r="DFO3226" s="132"/>
      <c r="DFP3226" s="132"/>
      <c r="DFQ3226" s="132"/>
      <c r="DFR3226" s="132"/>
      <c r="DFS3226" s="132"/>
      <c r="DFT3226" s="132"/>
      <c r="DFU3226" s="132"/>
      <c r="DFV3226" s="132"/>
      <c r="DFW3226" s="132"/>
      <c r="DFX3226" s="132"/>
      <c r="DFY3226" s="132"/>
      <c r="DFZ3226" s="132"/>
      <c r="DGA3226" s="132"/>
      <c r="DGB3226" s="132"/>
      <c r="DGC3226" s="132"/>
      <c r="DGD3226" s="132"/>
      <c r="DGE3226" s="132"/>
      <c r="DGF3226" s="132"/>
      <c r="DGG3226" s="132"/>
      <c r="DGH3226" s="132"/>
      <c r="DGI3226" s="132"/>
      <c r="DGJ3226" s="132"/>
      <c r="DGK3226" s="132"/>
      <c r="DGL3226" s="132"/>
      <c r="DGM3226" s="132"/>
      <c r="DGN3226" s="132"/>
      <c r="DGO3226" s="132"/>
      <c r="DGP3226" s="132"/>
      <c r="DGQ3226" s="132"/>
      <c r="DGR3226" s="132"/>
      <c r="DGS3226" s="132"/>
      <c r="DGT3226" s="132"/>
      <c r="DGU3226" s="132"/>
      <c r="DGV3226" s="132"/>
      <c r="DGW3226" s="132"/>
      <c r="DGX3226" s="132"/>
      <c r="DGY3226" s="132"/>
      <c r="DGZ3226" s="132"/>
      <c r="DHA3226" s="132"/>
      <c r="DHB3226" s="132"/>
      <c r="DHC3226" s="132"/>
      <c r="DHD3226" s="132"/>
      <c r="DHE3226" s="132"/>
      <c r="DHF3226" s="132"/>
      <c r="DHG3226" s="132"/>
      <c r="DHH3226" s="132"/>
      <c r="DHI3226" s="132"/>
      <c r="DHJ3226" s="132"/>
      <c r="DHK3226" s="132"/>
      <c r="DHL3226" s="132"/>
      <c r="DHM3226" s="132"/>
      <c r="DHN3226" s="132"/>
      <c r="DHO3226" s="132"/>
      <c r="DHP3226" s="132"/>
      <c r="DHQ3226" s="132"/>
      <c r="DHR3226" s="132"/>
      <c r="DHS3226" s="132"/>
      <c r="DHT3226" s="132"/>
      <c r="DHU3226" s="132"/>
      <c r="DHV3226" s="132"/>
      <c r="DHW3226" s="132"/>
      <c r="DHX3226" s="132"/>
      <c r="DHY3226" s="132"/>
      <c r="DHZ3226" s="132"/>
      <c r="DIA3226" s="132"/>
      <c r="DIB3226" s="132"/>
      <c r="DIC3226" s="132"/>
      <c r="DID3226" s="132"/>
      <c r="DIE3226" s="132"/>
      <c r="DIF3226" s="132"/>
      <c r="DIG3226" s="132"/>
      <c r="DIH3226" s="132"/>
      <c r="DII3226" s="132"/>
      <c r="DIJ3226" s="132"/>
      <c r="DIK3226" s="132"/>
      <c r="DIL3226" s="132"/>
      <c r="DIM3226" s="132"/>
      <c r="DIN3226" s="132"/>
      <c r="DIO3226" s="132"/>
      <c r="DIP3226" s="132"/>
      <c r="DIQ3226" s="132"/>
      <c r="DIR3226" s="132"/>
      <c r="DIS3226" s="132"/>
      <c r="DIT3226" s="132"/>
      <c r="DIU3226" s="132"/>
      <c r="DIV3226" s="132"/>
      <c r="DIW3226" s="132"/>
      <c r="DIX3226" s="132"/>
      <c r="DIY3226" s="132"/>
      <c r="DIZ3226" s="132"/>
      <c r="DJA3226" s="132"/>
      <c r="DJB3226" s="132"/>
      <c r="DJC3226" s="132"/>
      <c r="DJD3226" s="132"/>
      <c r="DJE3226" s="132"/>
      <c r="DJF3226" s="132"/>
      <c r="DJG3226" s="132"/>
      <c r="DJH3226" s="132"/>
      <c r="DJI3226" s="132"/>
      <c r="DJJ3226" s="132"/>
      <c r="DJK3226" s="132"/>
      <c r="DJL3226" s="132"/>
      <c r="DJM3226" s="132"/>
      <c r="DJN3226" s="132"/>
      <c r="DJO3226" s="132"/>
      <c r="DJP3226" s="132"/>
      <c r="DJQ3226" s="132"/>
      <c r="DJR3226" s="132"/>
      <c r="DJS3226" s="132"/>
      <c r="DJT3226" s="132"/>
      <c r="DJU3226" s="132"/>
      <c r="DJV3226" s="132"/>
      <c r="DJW3226" s="132"/>
      <c r="DJX3226" s="132"/>
      <c r="DJY3226" s="132"/>
      <c r="DJZ3226" s="132"/>
      <c r="DKA3226" s="132"/>
      <c r="DKB3226" s="132"/>
      <c r="DKC3226" s="132"/>
      <c r="DKD3226" s="132"/>
      <c r="DKE3226" s="132"/>
      <c r="DKF3226" s="132"/>
      <c r="DKG3226" s="132"/>
      <c r="DKH3226" s="132"/>
      <c r="DKI3226" s="132"/>
      <c r="DKJ3226" s="132"/>
      <c r="DKK3226" s="132"/>
      <c r="DKL3226" s="132"/>
      <c r="DKM3226" s="132"/>
      <c r="DKN3226" s="132"/>
      <c r="DKO3226" s="132"/>
      <c r="DKP3226" s="132"/>
      <c r="DKQ3226" s="132"/>
      <c r="DKR3226" s="132"/>
      <c r="DKS3226" s="132"/>
      <c r="DKT3226" s="132"/>
      <c r="DKU3226" s="132"/>
      <c r="DKV3226" s="132"/>
      <c r="DKW3226" s="132"/>
      <c r="DKX3226" s="132"/>
      <c r="DKY3226" s="132"/>
      <c r="DKZ3226" s="132"/>
      <c r="DLA3226" s="132"/>
      <c r="DLB3226" s="132"/>
      <c r="DLC3226" s="132"/>
      <c r="DLD3226" s="132"/>
      <c r="DLE3226" s="132"/>
      <c r="DLF3226" s="132"/>
      <c r="DLG3226" s="132"/>
      <c r="DLH3226" s="132"/>
      <c r="DLI3226" s="132"/>
      <c r="DLJ3226" s="132"/>
      <c r="DLK3226" s="132"/>
      <c r="DLL3226" s="132"/>
      <c r="DLM3226" s="132"/>
      <c r="DLN3226" s="132"/>
      <c r="DLO3226" s="132"/>
      <c r="DLP3226" s="132"/>
      <c r="DLQ3226" s="132"/>
      <c r="DLR3226" s="132"/>
      <c r="DLS3226" s="132"/>
      <c r="DLT3226" s="132"/>
      <c r="DLU3226" s="132"/>
      <c r="DLV3226" s="132"/>
      <c r="DLW3226" s="132"/>
      <c r="DLX3226" s="132"/>
      <c r="DLY3226" s="132"/>
      <c r="DLZ3226" s="132"/>
      <c r="DMA3226" s="132"/>
      <c r="DMB3226" s="132"/>
      <c r="DMC3226" s="132"/>
      <c r="DMD3226" s="132"/>
      <c r="DME3226" s="132"/>
      <c r="DMF3226" s="132"/>
      <c r="DMG3226" s="132"/>
      <c r="DMH3226" s="132"/>
      <c r="DMI3226" s="132"/>
      <c r="DMJ3226" s="132"/>
      <c r="DMK3226" s="132"/>
      <c r="DML3226" s="132"/>
      <c r="DMM3226" s="132"/>
      <c r="DMN3226" s="132"/>
      <c r="DMO3226" s="132"/>
      <c r="DMP3226" s="132"/>
      <c r="DMQ3226" s="132"/>
      <c r="DMR3226" s="132"/>
      <c r="DMS3226" s="132"/>
      <c r="DMT3226" s="132"/>
      <c r="DMU3226" s="132"/>
      <c r="DMV3226" s="132"/>
      <c r="DMW3226" s="132"/>
      <c r="DMX3226" s="132"/>
      <c r="DMY3226" s="132"/>
      <c r="DMZ3226" s="132"/>
      <c r="DNA3226" s="132"/>
      <c r="DNB3226" s="132"/>
      <c r="DNC3226" s="132"/>
      <c r="DND3226" s="132"/>
      <c r="DNE3226" s="132"/>
      <c r="DNF3226" s="132"/>
      <c r="DNG3226" s="132"/>
      <c r="DNH3226" s="132"/>
      <c r="DNI3226" s="132"/>
      <c r="DNJ3226" s="132"/>
      <c r="DNK3226" s="132"/>
      <c r="DNL3226" s="132"/>
      <c r="DNM3226" s="132"/>
      <c r="DNN3226" s="132"/>
      <c r="DNO3226" s="132"/>
      <c r="DNP3226" s="132"/>
      <c r="DNQ3226" s="132"/>
      <c r="DNR3226" s="132"/>
      <c r="DNS3226" s="132"/>
      <c r="DNT3226" s="132"/>
      <c r="DNU3226" s="132"/>
      <c r="DNV3226" s="132"/>
      <c r="DNW3226" s="132"/>
      <c r="DNX3226" s="132"/>
      <c r="DNY3226" s="132"/>
      <c r="DNZ3226" s="132"/>
      <c r="DOA3226" s="132"/>
      <c r="DOB3226" s="132"/>
      <c r="DOC3226" s="132"/>
      <c r="DOD3226" s="132"/>
      <c r="DOE3226" s="132"/>
      <c r="DOF3226" s="132"/>
      <c r="DOG3226" s="132"/>
      <c r="DOH3226" s="132"/>
      <c r="DOI3226" s="132"/>
      <c r="DOJ3226" s="132"/>
      <c r="DOK3226" s="132"/>
      <c r="DOL3226" s="132"/>
      <c r="DOM3226" s="132"/>
      <c r="DON3226" s="132"/>
      <c r="DOO3226" s="132"/>
      <c r="DOP3226" s="132"/>
      <c r="DOQ3226" s="132"/>
      <c r="DOR3226" s="132"/>
      <c r="DOS3226" s="132"/>
      <c r="DOT3226" s="132"/>
      <c r="DOU3226" s="132"/>
      <c r="DOV3226" s="132"/>
      <c r="DOW3226" s="132"/>
      <c r="DOX3226" s="132"/>
      <c r="DOY3226" s="132"/>
      <c r="DOZ3226" s="132"/>
      <c r="DPA3226" s="132"/>
      <c r="DPB3226" s="132"/>
      <c r="DPC3226" s="132"/>
      <c r="DPD3226" s="132"/>
      <c r="DPE3226" s="132"/>
      <c r="DPF3226" s="132"/>
      <c r="DPG3226" s="132"/>
      <c r="DPH3226" s="132"/>
      <c r="DPI3226" s="132"/>
      <c r="DPJ3226" s="132"/>
      <c r="DPK3226" s="132"/>
      <c r="DPL3226" s="132"/>
      <c r="DPM3226" s="132"/>
      <c r="DPN3226" s="132"/>
      <c r="DPO3226" s="132"/>
      <c r="DPP3226" s="132"/>
      <c r="DPQ3226" s="132"/>
      <c r="DPR3226" s="132"/>
      <c r="DPS3226" s="132"/>
      <c r="DPT3226" s="132"/>
      <c r="DPU3226" s="132"/>
      <c r="DPV3226" s="132"/>
      <c r="DPW3226" s="132"/>
      <c r="DPX3226" s="132"/>
      <c r="DPY3226" s="132"/>
      <c r="DPZ3226" s="132"/>
      <c r="DQA3226" s="132"/>
      <c r="DQB3226" s="132"/>
      <c r="DQC3226" s="132"/>
      <c r="DQD3226" s="132"/>
      <c r="DQE3226" s="132"/>
      <c r="DQF3226" s="132"/>
      <c r="DQG3226" s="132"/>
      <c r="DQH3226" s="132"/>
      <c r="DQI3226" s="132"/>
      <c r="DQJ3226" s="132"/>
      <c r="DQK3226" s="132"/>
      <c r="DQL3226" s="132"/>
      <c r="DQM3226" s="132"/>
      <c r="DQN3226" s="132"/>
      <c r="DQO3226" s="132"/>
      <c r="DQP3226" s="132"/>
      <c r="DQQ3226" s="132"/>
      <c r="DQR3226" s="132"/>
      <c r="DQS3226" s="132"/>
      <c r="DQT3226" s="132"/>
      <c r="DQU3226" s="132"/>
      <c r="DQV3226" s="132"/>
      <c r="DQW3226" s="132"/>
      <c r="DQX3226" s="132"/>
      <c r="DQY3226" s="132"/>
      <c r="DQZ3226" s="132"/>
      <c r="DRA3226" s="132"/>
      <c r="DRB3226" s="132"/>
      <c r="DRC3226" s="132"/>
      <c r="DRD3226" s="132"/>
      <c r="DRE3226" s="132"/>
      <c r="DRF3226" s="132"/>
      <c r="DRG3226" s="132"/>
      <c r="DRH3226" s="132"/>
      <c r="DRI3226" s="132"/>
      <c r="DRJ3226" s="132"/>
      <c r="DRK3226" s="132"/>
      <c r="DRL3226" s="132"/>
      <c r="DRM3226" s="132"/>
      <c r="DRN3226" s="132"/>
      <c r="DRO3226" s="132"/>
      <c r="DRP3226" s="132"/>
      <c r="DRQ3226" s="132"/>
      <c r="DRR3226" s="132"/>
      <c r="DRS3226" s="132"/>
      <c r="DRT3226" s="132"/>
      <c r="DRU3226" s="132"/>
      <c r="DRV3226" s="132"/>
      <c r="DRW3226" s="132"/>
      <c r="DRX3226" s="132"/>
      <c r="DRY3226" s="132"/>
      <c r="DRZ3226" s="132"/>
      <c r="DSA3226" s="132"/>
      <c r="DSB3226" s="132"/>
      <c r="DSC3226" s="132"/>
      <c r="DSD3226" s="132"/>
      <c r="DSE3226" s="132"/>
      <c r="DSF3226" s="132"/>
      <c r="DSG3226" s="132"/>
      <c r="DSH3226" s="132"/>
      <c r="DSI3226" s="132"/>
      <c r="DSJ3226" s="132"/>
      <c r="DSK3226" s="132"/>
      <c r="DSL3226" s="132"/>
      <c r="DSM3226" s="132"/>
      <c r="DSN3226" s="132"/>
      <c r="DSO3226" s="132"/>
      <c r="DSP3226" s="132"/>
      <c r="DSQ3226" s="132"/>
      <c r="DSR3226" s="132"/>
      <c r="DSS3226" s="132"/>
      <c r="DST3226" s="132"/>
      <c r="DSU3226" s="132"/>
      <c r="DSV3226" s="132"/>
      <c r="DSW3226" s="132"/>
      <c r="DSX3226" s="132"/>
      <c r="DSY3226" s="132"/>
      <c r="DSZ3226" s="132"/>
      <c r="DTA3226" s="132"/>
      <c r="DTB3226" s="132"/>
      <c r="DTC3226" s="132"/>
      <c r="DTD3226" s="132"/>
      <c r="DTE3226" s="132"/>
      <c r="DTF3226" s="132"/>
      <c r="DTG3226" s="132"/>
      <c r="DTH3226" s="132"/>
      <c r="DTI3226" s="132"/>
      <c r="DTJ3226" s="132"/>
      <c r="DTK3226" s="132"/>
      <c r="DTL3226" s="132"/>
      <c r="DTM3226" s="132"/>
      <c r="DTN3226" s="132"/>
      <c r="DTO3226" s="132"/>
      <c r="DTP3226" s="132"/>
      <c r="DTQ3226" s="132"/>
      <c r="DTR3226" s="132"/>
      <c r="DTS3226" s="132"/>
      <c r="DTT3226" s="132"/>
      <c r="DTU3226" s="132"/>
      <c r="DTV3226" s="132"/>
      <c r="DTW3226" s="132"/>
      <c r="DTX3226" s="132"/>
      <c r="DTY3226" s="132"/>
      <c r="DTZ3226" s="132"/>
      <c r="DUA3226" s="132"/>
      <c r="DUB3226" s="132"/>
      <c r="DUC3226" s="132"/>
      <c r="DUD3226" s="132"/>
      <c r="DUE3226" s="132"/>
      <c r="DUF3226" s="132"/>
      <c r="DUG3226" s="132"/>
      <c r="DUH3226" s="132"/>
      <c r="DUI3226" s="132"/>
      <c r="DUJ3226" s="132"/>
      <c r="DUK3226" s="132"/>
      <c r="DUL3226" s="132"/>
      <c r="DUM3226" s="132"/>
      <c r="DUN3226" s="132"/>
      <c r="DUO3226" s="132"/>
      <c r="DUP3226" s="132"/>
      <c r="DUQ3226" s="132"/>
      <c r="DUR3226" s="132"/>
      <c r="DUS3226" s="132"/>
      <c r="DUT3226" s="132"/>
      <c r="DUU3226" s="132"/>
      <c r="DUV3226" s="132"/>
      <c r="DUW3226" s="132"/>
      <c r="DUX3226" s="132"/>
      <c r="DUY3226" s="132"/>
      <c r="DUZ3226" s="132"/>
      <c r="DVA3226" s="132"/>
      <c r="DVB3226" s="132"/>
      <c r="DVC3226" s="132"/>
      <c r="DVD3226" s="132"/>
      <c r="DVE3226" s="132"/>
      <c r="DVF3226" s="132"/>
      <c r="DVG3226" s="132"/>
      <c r="DVH3226" s="132"/>
      <c r="DVI3226" s="132"/>
      <c r="DVJ3226" s="132"/>
      <c r="DVK3226" s="132"/>
      <c r="DVL3226" s="132"/>
      <c r="DVM3226" s="132"/>
      <c r="DVN3226" s="132"/>
      <c r="DVO3226" s="132"/>
      <c r="DVP3226" s="132"/>
      <c r="DVQ3226" s="132"/>
      <c r="DVR3226" s="132"/>
      <c r="DVS3226" s="132"/>
      <c r="DVT3226" s="132"/>
      <c r="DVU3226" s="132"/>
      <c r="DVV3226" s="132"/>
      <c r="DVW3226" s="132"/>
      <c r="DVX3226" s="132"/>
      <c r="DVY3226" s="132"/>
      <c r="DVZ3226" s="132"/>
      <c r="DWA3226" s="132"/>
      <c r="DWB3226" s="132"/>
      <c r="DWC3226" s="132"/>
      <c r="DWD3226" s="132"/>
      <c r="DWE3226" s="132"/>
      <c r="DWF3226" s="132"/>
      <c r="DWG3226" s="132"/>
      <c r="DWH3226" s="132"/>
      <c r="DWI3226" s="132"/>
      <c r="DWJ3226" s="132"/>
      <c r="DWK3226" s="132"/>
      <c r="DWL3226" s="132"/>
      <c r="DWM3226" s="132"/>
      <c r="DWN3226" s="132"/>
      <c r="DWO3226" s="132"/>
      <c r="DWP3226" s="132"/>
      <c r="DWQ3226" s="132"/>
      <c r="DWR3226" s="132"/>
      <c r="DWS3226" s="132"/>
      <c r="DWT3226" s="132"/>
      <c r="DWU3226" s="132"/>
      <c r="DWV3226" s="132"/>
      <c r="DWW3226" s="132"/>
      <c r="DWX3226" s="132"/>
      <c r="DWY3226" s="132"/>
      <c r="DWZ3226" s="132"/>
      <c r="DXA3226" s="132"/>
      <c r="DXB3226" s="132"/>
      <c r="DXC3226" s="132"/>
      <c r="DXD3226" s="132"/>
      <c r="DXE3226" s="132"/>
      <c r="DXF3226" s="132"/>
      <c r="DXG3226" s="132"/>
      <c r="DXH3226" s="132"/>
      <c r="DXI3226" s="132"/>
      <c r="DXJ3226" s="132"/>
      <c r="DXK3226" s="132"/>
      <c r="DXL3226" s="132"/>
      <c r="DXM3226" s="132"/>
      <c r="DXN3226" s="132"/>
      <c r="DXO3226" s="132"/>
      <c r="DXP3226" s="132"/>
      <c r="DXQ3226" s="132"/>
      <c r="DXR3226" s="132"/>
      <c r="DXS3226" s="132"/>
      <c r="DXT3226" s="132"/>
      <c r="DXU3226" s="132"/>
      <c r="DXV3226" s="132"/>
      <c r="DXW3226" s="132"/>
      <c r="DXX3226" s="132"/>
      <c r="DXY3226" s="132"/>
      <c r="DXZ3226" s="132"/>
      <c r="DYA3226" s="132"/>
      <c r="DYB3226" s="132"/>
      <c r="DYC3226" s="132"/>
      <c r="DYD3226" s="132"/>
      <c r="DYE3226" s="132"/>
      <c r="DYF3226" s="132"/>
      <c r="DYG3226" s="132"/>
      <c r="DYH3226" s="132"/>
      <c r="DYI3226" s="132"/>
      <c r="DYJ3226" s="132"/>
      <c r="DYK3226" s="132"/>
      <c r="DYL3226" s="132"/>
      <c r="DYM3226" s="132"/>
      <c r="DYN3226" s="132"/>
      <c r="DYO3226" s="132"/>
      <c r="DYP3226" s="132"/>
      <c r="DYQ3226" s="132"/>
      <c r="DYR3226" s="132"/>
      <c r="DYS3226" s="132"/>
      <c r="DYT3226" s="132"/>
      <c r="DYU3226" s="132"/>
      <c r="DYV3226" s="132"/>
      <c r="DYW3226" s="132"/>
      <c r="DYX3226" s="132"/>
      <c r="DYY3226" s="132"/>
      <c r="DYZ3226" s="132"/>
      <c r="DZA3226" s="132"/>
      <c r="DZB3226" s="132"/>
      <c r="DZC3226" s="132"/>
      <c r="DZD3226" s="132"/>
      <c r="DZE3226" s="132"/>
      <c r="DZF3226" s="132"/>
      <c r="DZG3226" s="132"/>
      <c r="DZH3226" s="132"/>
      <c r="DZI3226" s="132"/>
      <c r="DZJ3226" s="132"/>
      <c r="DZK3226" s="132"/>
      <c r="DZL3226" s="132"/>
      <c r="DZM3226" s="132"/>
      <c r="DZN3226" s="132"/>
      <c r="DZO3226" s="132"/>
      <c r="DZP3226" s="132"/>
      <c r="DZQ3226" s="132"/>
      <c r="DZR3226" s="132"/>
      <c r="DZS3226" s="132"/>
      <c r="DZT3226" s="132"/>
      <c r="DZU3226" s="132"/>
      <c r="DZV3226" s="132"/>
      <c r="DZW3226" s="132"/>
      <c r="DZX3226" s="132"/>
      <c r="DZY3226" s="132"/>
      <c r="DZZ3226" s="132"/>
      <c r="EAA3226" s="132"/>
      <c r="EAB3226" s="132"/>
      <c r="EAC3226" s="132"/>
      <c r="EAD3226" s="132"/>
      <c r="EAE3226" s="132"/>
      <c r="EAF3226" s="132"/>
      <c r="EAG3226" s="132"/>
      <c r="EAH3226" s="132"/>
      <c r="EAI3226" s="132"/>
      <c r="EAJ3226" s="132"/>
      <c r="EAK3226" s="132"/>
      <c r="EAL3226" s="132"/>
      <c r="EAM3226" s="132"/>
      <c r="EAN3226" s="132"/>
      <c r="EAO3226" s="132"/>
      <c r="EAP3226" s="132"/>
      <c r="EAQ3226" s="132"/>
      <c r="EAR3226" s="132"/>
      <c r="EAS3226" s="132"/>
      <c r="EAT3226" s="132"/>
      <c r="EAU3226" s="132"/>
      <c r="EAV3226" s="132"/>
      <c r="EAW3226" s="132"/>
      <c r="EAX3226" s="132"/>
      <c r="EAY3226" s="132"/>
      <c r="EAZ3226" s="132"/>
      <c r="EBA3226" s="132"/>
      <c r="EBB3226" s="132"/>
      <c r="EBC3226" s="132"/>
      <c r="EBD3226" s="132"/>
      <c r="EBE3226" s="132"/>
      <c r="EBF3226" s="132"/>
      <c r="EBG3226" s="132"/>
      <c r="EBH3226" s="132"/>
      <c r="EBI3226" s="132"/>
      <c r="EBJ3226" s="132"/>
      <c r="EBK3226" s="132"/>
      <c r="EBL3226" s="132"/>
      <c r="EBM3226" s="132"/>
      <c r="EBN3226" s="132"/>
      <c r="EBO3226" s="132"/>
      <c r="EBP3226" s="132"/>
      <c r="EBQ3226" s="132"/>
      <c r="EBR3226" s="132"/>
      <c r="EBS3226" s="132"/>
      <c r="EBT3226" s="132"/>
      <c r="EBU3226" s="132"/>
      <c r="EBV3226" s="132"/>
      <c r="EBW3226" s="132"/>
      <c r="EBX3226" s="132"/>
      <c r="EBY3226" s="132"/>
      <c r="EBZ3226" s="132"/>
      <c r="ECA3226" s="132"/>
      <c r="ECB3226" s="132"/>
      <c r="ECC3226" s="132"/>
      <c r="ECD3226" s="132"/>
      <c r="ECE3226" s="132"/>
      <c r="ECF3226" s="132"/>
      <c r="ECG3226" s="132"/>
      <c r="ECH3226" s="132"/>
      <c r="ECI3226" s="132"/>
      <c r="ECJ3226" s="132"/>
      <c r="ECK3226" s="132"/>
      <c r="ECL3226" s="132"/>
      <c r="ECM3226" s="132"/>
      <c r="ECN3226" s="132"/>
      <c r="ECO3226" s="132"/>
      <c r="ECP3226" s="132"/>
      <c r="ECQ3226" s="132"/>
      <c r="ECR3226" s="132"/>
      <c r="ECS3226" s="132"/>
      <c r="ECT3226" s="132"/>
      <c r="ECU3226" s="132"/>
      <c r="ECV3226" s="132"/>
      <c r="ECW3226" s="132"/>
      <c r="ECX3226" s="132"/>
      <c r="ECY3226" s="132"/>
      <c r="ECZ3226" s="132"/>
      <c r="EDA3226" s="132"/>
      <c r="EDB3226" s="132"/>
      <c r="EDC3226" s="132"/>
      <c r="EDD3226" s="132"/>
      <c r="EDE3226" s="132"/>
      <c r="EDF3226" s="132"/>
      <c r="EDG3226" s="132"/>
      <c r="EDH3226" s="132"/>
      <c r="EDI3226" s="132"/>
      <c r="EDJ3226" s="132"/>
      <c r="EDK3226" s="132"/>
      <c r="EDL3226" s="132"/>
      <c r="EDM3226" s="132"/>
      <c r="EDN3226" s="132"/>
      <c r="EDO3226" s="132"/>
      <c r="EDP3226" s="132"/>
      <c r="EDQ3226" s="132"/>
      <c r="EDR3226" s="132"/>
      <c r="EDS3226" s="132"/>
      <c r="EDT3226" s="132"/>
      <c r="EDU3226" s="132"/>
      <c r="EDV3226" s="132"/>
      <c r="EDW3226" s="132"/>
      <c r="EDX3226" s="132"/>
      <c r="EDY3226" s="132"/>
      <c r="EDZ3226" s="132"/>
      <c r="EEA3226" s="132"/>
      <c r="EEB3226" s="132"/>
      <c r="EEC3226" s="132"/>
      <c r="EED3226" s="132"/>
      <c r="EEE3226" s="132"/>
      <c r="EEF3226" s="132"/>
      <c r="EEG3226" s="132"/>
      <c r="EEH3226" s="132"/>
      <c r="EEI3226" s="132"/>
      <c r="EEJ3226" s="132"/>
      <c r="EEK3226" s="132"/>
      <c r="EEL3226" s="132"/>
      <c r="EEM3226" s="132"/>
      <c r="EEN3226" s="132"/>
      <c r="EEO3226" s="132"/>
      <c r="EEP3226" s="132"/>
      <c r="EEQ3226" s="132"/>
      <c r="EER3226" s="132"/>
      <c r="EES3226" s="132"/>
      <c r="EET3226" s="132"/>
      <c r="EEU3226" s="132"/>
      <c r="EEV3226" s="132"/>
      <c r="EEW3226" s="132"/>
      <c r="EEX3226" s="132"/>
      <c r="EEY3226" s="132"/>
      <c r="EEZ3226" s="132"/>
      <c r="EFA3226" s="132"/>
      <c r="EFB3226" s="132"/>
      <c r="EFC3226" s="132"/>
      <c r="EFD3226" s="132"/>
      <c r="EFE3226" s="132"/>
      <c r="EFF3226" s="132"/>
      <c r="EFG3226" s="132"/>
      <c r="EFH3226" s="132"/>
      <c r="EFI3226" s="132"/>
      <c r="EFJ3226" s="132"/>
      <c r="EFK3226" s="132"/>
      <c r="EFL3226" s="132"/>
      <c r="EFM3226" s="132"/>
      <c r="EFN3226" s="132"/>
      <c r="EFO3226" s="132"/>
      <c r="EFP3226" s="132"/>
      <c r="EFQ3226" s="132"/>
      <c r="EFR3226" s="132"/>
      <c r="EFS3226" s="132"/>
      <c r="EFT3226" s="132"/>
      <c r="EFU3226" s="132"/>
      <c r="EFV3226" s="132"/>
      <c r="EFW3226" s="132"/>
      <c r="EFX3226" s="132"/>
      <c r="EFY3226" s="132"/>
      <c r="EFZ3226" s="132"/>
      <c r="EGA3226" s="132"/>
      <c r="EGB3226" s="132"/>
      <c r="EGC3226" s="132"/>
      <c r="EGD3226" s="132"/>
      <c r="EGE3226" s="132"/>
      <c r="EGF3226" s="132"/>
      <c r="EGG3226" s="132"/>
      <c r="EGH3226" s="132"/>
      <c r="EGI3226" s="132"/>
      <c r="EGJ3226" s="132"/>
      <c r="EGK3226" s="132"/>
      <c r="EGL3226" s="132"/>
      <c r="EGM3226" s="132"/>
      <c r="EGN3226" s="132"/>
      <c r="EGO3226" s="132"/>
      <c r="EGP3226" s="132"/>
      <c r="EGQ3226" s="132"/>
      <c r="EGR3226" s="132"/>
      <c r="EGS3226" s="132"/>
      <c r="EGT3226" s="132"/>
      <c r="EGU3226" s="132"/>
      <c r="EGV3226" s="132"/>
      <c r="EGW3226" s="132"/>
      <c r="EGX3226" s="132"/>
      <c r="EGY3226" s="132"/>
      <c r="EGZ3226" s="132"/>
      <c r="EHA3226" s="132"/>
      <c r="EHB3226" s="132"/>
      <c r="EHC3226" s="132"/>
      <c r="EHD3226" s="132"/>
      <c r="EHE3226" s="132"/>
      <c r="EHF3226" s="132"/>
      <c r="EHG3226" s="132"/>
      <c r="EHH3226" s="132"/>
      <c r="EHI3226" s="132"/>
      <c r="EHJ3226" s="132"/>
      <c r="EHK3226" s="132"/>
      <c r="EHL3226" s="132"/>
      <c r="EHM3226" s="132"/>
      <c r="EHN3226" s="132"/>
      <c r="EHO3226" s="132"/>
      <c r="EHP3226" s="132"/>
      <c r="EHQ3226" s="132"/>
      <c r="EHR3226" s="132"/>
      <c r="EHS3226" s="132"/>
      <c r="EHT3226" s="132"/>
      <c r="EHU3226" s="132"/>
      <c r="EHV3226" s="132"/>
      <c r="EHW3226" s="132"/>
      <c r="EHX3226" s="132"/>
      <c r="EHY3226" s="132"/>
      <c r="EHZ3226" s="132"/>
      <c r="EIA3226" s="132"/>
      <c r="EIB3226" s="132"/>
      <c r="EIC3226" s="132"/>
      <c r="EID3226" s="132"/>
      <c r="EIE3226" s="132"/>
      <c r="EIF3226" s="132"/>
      <c r="EIG3226" s="132"/>
      <c r="EIH3226" s="132"/>
      <c r="EII3226" s="132"/>
      <c r="EIJ3226" s="132"/>
      <c r="EIK3226" s="132"/>
      <c r="EIL3226" s="132"/>
      <c r="EIM3226" s="132"/>
      <c r="EIN3226" s="132"/>
      <c r="EIO3226" s="132"/>
      <c r="EIP3226" s="132"/>
      <c r="EIQ3226" s="132"/>
      <c r="EIR3226" s="132"/>
      <c r="EIS3226" s="132"/>
      <c r="EIT3226" s="132"/>
      <c r="EIU3226" s="132"/>
      <c r="EIV3226" s="132"/>
      <c r="EIW3226" s="132"/>
      <c r="EIX3226" s="132"/>
      <c r="EIY3226" s="132"/>
      <c r="EIZ3226" s="132"/>
      <c r="EJA3226" s="132"/>
      <c r="EJB3226" s="132"/>
      <c r="EJC3226" s="132"/>
      <c r="EJD3226" s="132"/>
      <c r="EJE3226" s="132"/>
      <c r="EJF3226" s="132"/>
      <c r="EJG3226" s="132"/>
      <c r="EJH3226" s="132"/>
      <c r="EJI3226" s="132"/>
      <c r="EJJ3226" s="132"/>
      <c r="EJK3226" s="132"/>
      <c r="EJL3226" s="132"/>
      <c r="EJM3226" s="132"/>
      <c r="EJN3226" s="132"/>
      <c r="EJO3226" s="132"/>
      <c r="EJP3226" s="132"/>
      <c r="EJQ3226" s="132"/>
      <c r="EJR3226" s="132"/>
      <c r="EJS3226" s="132"/>
      <c r="EJT3226" s="132"/>
      <c r="EJU3226" s="132"/>
      <c r="EJV3226" s="132"/>
      <c r="EJW3226" s="132"/>
      <c r="EJX3226" s="132"/>
      <c r="EJY3226" s="132"/>
      <c r="EJZ3226" s="132"/>
      <c r="EKA3226" s="132"/>
      <c r="EKB3226" s="132"/>
      <c r="EKC3226" s="132"/>
      <c r="EKD3226" s="132"/>
      <c r="EKE3226" s="132"/>
      <c r="EKF3226" s="132"/>
      <c r="EKG3226" s="132"/>
      <c r="EKH3226" s="132"/>
      <c r="EKI3226" s="132"/>
      <c r="EKJ3226" s="132"/>
      <c r="EKK3226" s="132"/>
      <c r="EKL3226" s="132"/>
      <c r="EKM3226" s="132"/>
      <c r="EKN3226" s="132"/>
      <c r="EKO3226" s="132"/>
      <c r="EKP3226" s="132"/>
      <c r="EKQ3226" s="132"/>
      <c r="EKR3226" s="132"/>
      <c r="EKS3226" s="132"/>
      <c r="EKT3226" s="132"/>
      <c r="EKU3226" s="132"/>
      <c r="EKV3226" s="132"/>
      <c r="EKW3226" s="132"/>
      <c r="EKX3226" s="132"/>
      <c r="EKY3226" s="132"/>
      <c r="EKZ3226" s="132"/>
      <c r="ELA3226" s="132"/>
      <c r="ELB3226" s="132"/>
      <c r="ELC3226" s="132"/>
      <c r="ELD3226" s="132"/>
      <c r="ELE3226" s="132"/>
      <c r="ELF3226" s="132"/>
      <c r="ELG3226" s="132"/>
      <c r="ELH3226" s="132"/>
      <c r="ELI3226" s="132"/>
      <c r="ELJ3226" s="132"/>
      <c r="ELK3226" s="132"/>
      <c r="ELL3226" s="132"/>
      <c r="ELM3226" s="132"/>
      <c r="ELN3226" s="132"/>
      <c r="ELO3226" s="132"/>
      <c r="ELP3226" s="132"/>
      <c r="ELQ3226" s="132"/>
      <c r="ELR3226" s="132"/>
      <c r="ELS3226" s="132"/>
      <c r="ELT3226" s="132"/>
      <c r="ELU3226" s="132"/>
      <c r="ELV3226" s="132"/>
      <c r="ELW3226" s="132"/>
      <c r="ELX3226" s="132"/>
      <c r="ELY3226" s="132"/>
      <c r="ELZ3226" s="132"/>
      <c r="EMA3226" s="132"/>
      <c r="EMB3226" s="132"/>
      <c r="EMC3226" s="132"/>
      <c r="EMD3226" s="132"/>
      <c r="EME3226" s="132"/>
      <c r="EMF3226" s="132"/>
      <c r="EMG3226" s="132"/>
      <c r="EMH3226" s="132"/>
      <c r="EMI3226" s="132"/>
      <c r="EMJ3226" s="132"/>
      <c r="EMK3226" s="132"/>
      <c r="EML3226" s="132"/>
      <c r="EMM3226" s="132"/>
      <c r="EMN3226" s="132"/>
      <c r="EMO3226" s="132"/>
      <c r="EMP3226" s="132"/>
      <c r="EMQ3226" s="132"/>
      <c r="EMR3226" s="132"/>
      <c r="EMS3226" s="132"/>
      <c r="EMT3226" s="132"/>
      <c r="EMU3226" s="132"/>
      <c r="EMV3226" s="132"/>
      <c r="EMW3226" s="132"/>
      <c r="EMX3226" s="132"/>
      <c r="EMY3226" s="132"/>
      <c r="EMZ3226" s="132"/>
      <c r="ENA3226" s="132"/>
      <c r="ENB3226" s="132"/>
      <c r="ENC3226" s="132"/>
      <c r="END3226" s="132"/>
      <c r="ENE3226" s="132"/>
      <c r="ENF3226" s="132"/>
      <c r="ENG3226" s="132"/>
      <c r="ENH3226" s="132"/>
      <c r="ENI3226" s="132"/>
      <c r="ENJ3226" s="132"/>
      <c r="ENK3226" s="132"/>
      <c r="ENL3226" s="132"/>
      <c r="ENM3226" s="132"/>
      <c r="ENN3226" s="132"/>
      <c r="ENO3226" s="132"/>
      <c r="ENP3226" s="132"/>
      <c r="ENQ3226" s="132"/>
      <c r="ENR3226" s="132"/>
      <c r="ENS3226" s="132"/>
      <c r="ENT3226" s="132"/>
      <c r="ENU3226" s="132"/>
      <c r="ENV3226" s="132"/>
      <c r="ENW3226" s="132"/>
      <c r="ENX3226" s="132"/>
      <c r="ENY3226" s="132"/>
      <c r="ENZ3226" s="132"/>
      <c r="EOA3226" s="132"/>
      <c r="EOB3226" s="132"/>
      <c r="EOC3226" s="132"/>
      <c r="EOD3226" s="132"/>
      <c r="EOE3226" s="132"/>
      <c r="EOF3226" s="132"/>
      <c r="EOG3226" s="132"/>
      <c r="EOH3226" s="132"/>
      <c r="EOI3226" s="132"/>
      <c r="EOJ3226" s="132"/>
      <c r="EOK3226" s="132"/>
      <c r="EOL3226" s="132"/>
      <c r="EOM3226" s="132"/>
      <c r="EON3226" s="132"/>
      <c r="EOO3226" s="132"/>
      <c r="EOP3226" s="132"/>
      <c r="EOQ3226" s="132"/>
      <c r="EOR3226" s="132"/>
      <c r="EOS3226" s="132"/>
      <c r="EOT3226" s="132"/>
      <c r="EOU3226" s="132"/>
      <c r="EOV3226" s="132"/>
      <c r="EOW3226" s="132"/>
      <c r="EOX3226" s="132"/>
      <c r="EOY3226" s="132"/>
      <c r="EOZ3226" s="132"/>
      <c r="EPA3226" s="132"/>
      <c r="EPB3226" s="132"/>
      <c r="EPC3226" s="132"/>
      <c r="EPD3226" s="132"/>
      <c r="EPE3226" s="132"/>
      <c r="EPF3226" s="132"/>
      <c r="EPG3226" s="132"/>
      <c r="EPH3226" s="132"/>
      <c r="EPI3226" s="132"/>
      <c r="EPJ3226" s="132"/>
      <c r="EPK3226" s="132"/>
      <c r="EPL3226" s="132"/>
      <c r="EPM3226" s="132"/>
      <c r="EPN3226" s="132"/>
      <c r="EPO3226" s="132"/>
      <c r="EPP3226" s="132"/>
      <c r="EPQ3226" s="132"/>
      <c r="EPR3226" s="132"/>
      <c r="EPS3226" s="132"/>
      <c r="EPT3226" s="132"/>
      <c r="EPU3226" s="132"/>
      <c r="EPV3226" s="132"/>
      <c r="EPW3226" s="132"/>
      <c r="EPX3226" s="132"/>
      <c r="EPY3226" s="132"/>
      <c r="EPZ3226" s="132"/>
      <c r="EQA3226" s="132"/>
      <c r="EQB3226" s="132"/>
      <c r="EQC3226" s="132"/>
      <c r="EQD3226" s="132"/>
      <c r="EQE3226" s="132"/>
      <c r="EQF3226" s="132"/>
      <c r="EQG3226" s="132"/>
      <c r="EQH3226" s="132"/>
      <c r="EQI3226" s="132"/>
      <c r="EQJ3226" s="132"/>
      <c r="EQK3226" s="132"/>
      <c r="EQL3226" s="132"/>
      <c r="EQM3226" s="132"/>
      <c r="EQN3226" s="132"/>
      <c r="EQO3226" s="132"/>
      <c r="EQP3226" s="132"/>
      <c r="EQQ3226" s="132"/>
      <c r="EQR3226" s="132"/>
      <c r="EQS3226" s="132"/>
      <c r="EQT3226" s="132"/>
      <c r="EQU3226" s="132"/>
      <c r="EQV3226" s="132"/>
      <c r="EQW3226" s="132"/>
      <c r="EQX3226" s="132"/>
      <c r="EQY3226" s="132"/>
      <c r="EQZ3226" s="132"/>
      <c r="ERA3226" s="132"/>
      <c r="ERB3226" s="132"/>
      <c r="ERC3226" s="132"/>
      <c r="ERD3226" s="132"/>
      <c r="ERE3226" s="132"/>
      <c r="ERF3226" s="132"/>
      <c r="ERG3226" s="132"/>
      <c r="ERH3226" s="132"/>
      <c r="ERI3226" s="132"/>
      <c r="ERJ3226" s="132"/>
      <c r="ERK3226" s="132"/>
      <c r="ERL3226" s="132"/>
      <c r="ERM3226" s="132"/>
      <c r="ERN3226" s="132"/>
      <c r="ERO3226" s="132"/>
      <c r="ERP3226" s="132"/>
      <c r="ERQ3226" s="132"/>
      <c r="ERR3226" s="132"/>
      <c r="ERS3226" s="132"/>
      <c r="ERT3226" s="132"/>
      <c r="ERU3226" s="132"/>
      <c r="ERV3226" s="132"/>
      <c r="ERW3226" s="132"/>
      <c r="ERX3226" s="132"/>
      <c r="ERY3226" s="132"/>
      <c r="ERZ3226" s="132"/>
      <c r="ESA3226" s="132"/>
      <c r="ESB3226" s="132"/>
      <c r="ESC3226" s="132"/>
      <c r="ESD3226" s="132"/>
      <c r="ESE3226" s="132"/>
      <c r="ESF3226" s="132"/>
      <c r="ESG3226" s="132"/>
      <c r="ESH3226" s="132"/>
      <c r="ESI3226" s="132"/>
      <c r="ESJ3226" s="132"/>
      <c r="ESK3226" s="132"/>
      <c r="ESL3226" s="132"/>
      <c r="ESM3226" s="132"/>
      <c r="ESN3226" s="132"/>
      <c r="ESO3226" s="132"/>
      <c r="ESP3226" s="132"/>
      <c r="ESQ3226" s="132"/>
      <c r="ESR3226" s="132"/>
      <c r="ESS3226" s="132"/>
      <c r="EST3226" s="132"/>
      <c r="ESU3226" s="132"/>
      <c r="ESV3226" s="132"/>
      <c r="ESW3226" s="132"/>
      <c r="ESX3226" s="132"/>
      <c r="ESY3226" s="132"/>
      <c r="ESZ3226" s="132"/>
      <c r="ETA3226" s="132"/>
      <c r="ETB3226" s="132"/>
      <c r="ETC3226" s="132"/>
      <c r="ETD3226" s="132"/>
      <c r="ETE3226" s="132"/>
      <c r="ETF3226" s="132"/>
      <c r="ETG3226" s="132"/>
      <c r="ETH3226" s="132"/>
      <c r="ETI3226" s="132"/>
      <c r="ETJ3226" s="132"/>
      <c r="ETK3226" s="132"/>
      <c r="ETL3226" s="132"/>
      <c r="ETM3226" s="132"/>
      <c r="ETN3226" s="132"/>
      <c r="ETO3226" s="132"/>
      <c r="ETP3226" s="132"/>
      <c r="ETQ3226" s="132"/>
      <c r="ETR3226" s="132"/>
      <c r="ETS3226" s="132"/>
      <c r="ETT3226" s="132"/>
      <c r="ETU3226" s="132"/>
      <c r="ETV3226" s="132"/>
      <c r="ETW3226" s="132"/>
      <c r="ETX3226" s="132"/>
      <c r="ETY3226" s="132"/>
      <c r="ETZ3226" s="132"/>
      <c r="EUA3226" s="132"/>
      <c r="EUB3226" s="132"/>
      <c r="EUC3226" s="132"/>
      <c r="EUD3226" s="132"/>
      <c r="EUE3226" s="132"/>
      <c r="EUF3226" s="132"/>
      <c r="EUG3226" s="132"/>
      <c r="EUH3226" s="132"/>
      <c r="EUI3226" s="132"/>
      <c r="EUJ3226" s="132"/>
      <c r="EUK3226" s="132"/>
      <c r="EUL3226" s="132"/>
      <c r="EUM3226" s="132"/>
      <c r="EUN3226" s="132"/>
      <c r="EUO3226" s="132"/>
      <c r="EUP3226" s="132"/>
      <c r="EUQ3226" s="132"/>
      <c r="EUR3226" s="132"/>
      <c r="EUS3226" s="132"/>
      <c r="EUT3226" s="132"/>
      <c r="EUU3226" s="132"/>
      <c r="EUV3226" s="132"/>
      <c r="EUW3226" s="132"/>
      <c r="EUX3226" s="132"/>
      <c r="EUY3226" s="132"/>
      <c r="EUZ3226" s="132"/>
      <c r="EVA3226" s="132"/>
      <c r="EVB3226" s="132"/>
      <c r="EVC3226" s="132"/>
      <c r="EVD3226" s="132"/>
      <c r="EVE3226" s="132"/>
      <c r="EVF3226" s="132"/>
      <c r="EVG3226" s="132"/>
      <c r="EVH3226" s="132"/>
      <c r="EVI3226" s="132"/>
      <c r="EVJ3226" s="132"/>
      <c r="EVK3226" s="132"/>
      <c r="EVL3226" s="132"/>
      <c r="EVM3226" s="132"/>
      <c r="EVN3226" s="132"/>
      <c r="EVO3226" s="132"/>
      <c r="EVP3226" s="132"/>
      <c r="EVQ3226" s="132"/>
      <c r="EVR3226" s="132"/>
      <c r="EVS3226" s="132"/>
      <c r="EVT3226" s="132"/>
      <c r="EVU3226" s="132"/>
      <c r="EVV3226" s="132"/>
      <c r="EVW3226" s="132"/>
      <c r="EVX3226" s="132"/>
      <c r="EVY3226" s="132"/>
      <c r="EVZ3226" s="132"/>
      <c r="EWA3226" s="132"/>
      <c r="EWB3226" s="132"/>
      <c r="EWC3226" s="132"/>
      <c r="EWD3226" s="132"/>
      <c r="EWE3226" s="132"/>
      <c r="EWF3226" s="132"/>
      <c r="EWG3226" s="132"/>
      <c r="EWH3226" s="132"/>
      <c r="EWI3226" s="132"/>
      <c r="EWJ3226" s="132"/>
      <c r="EWK3226" s="132"/>
      <c r="EWL3226" s="132"/>
      <c r="EWM3226" s="132"/>
      <c r="EWN3226" s="132"/>
      <c r="EWO3226" s="132"/>
      <c r="EWP3226" s="132"/>
      <c r="EWQ3226" s="132"/>
      <c r="EWR3226" s="132"/>
      <c r="EWS3226" s="132"/>
      <c r="EWT3226" s="132"/>
      <c r="EWU3226" s="132"/>
      <c r="EWV3226" s="132"/>
      <c r="EWW3226" s="132"/>
      <c r="EWX3226" s="132"/>
      <c r="EWY3226" s="132"/>
      <c r="EWZ3226" s="132"/>
      <c r="EXA3226" s="132"/>
      <c r="EXB3226" s="132"/>
      <c r="EXC3226" s="132"/>
      <c r="EXD3226" s="132"/>
      <c r="EXE3226" s="132"/>
      <c r="EXF3226" s="132"/>
      <c r="EXG3226" s="132"/>
      <c r="EXH3226" s="132"/>
      <c r="EXI3226" s="132"/>
      <c r="EXJ3226" s="132"/>
      <c r="EXK3226" s="132"/>
      <c r="EXL3226" s="132"/>
      <c r="EXM3226" s="132"/>
      <c r="EXN3226" s="132"/>
      <c r="EXO3226" s="132"/>
      <c r="EXP3226" s="132"/>
      <c r="EXQ3226" s="132"/>
      <c r="EXR3226" s="132"/>
      <c r="EXS3226" s="132"/>
      <c r="EXT3226" s="132"/>
      <c r="EXU3226" s="132"/>
      <c r="EXV3226" s="132"/>
      <c r="EXW3226" s="132"/>
      <c r="EXX3226" s="132"/>
      <c r="EXY3226" s="132"/>
      <c r="EXZ3226" s="132"/>
      <c r="EYA3226" s="132"/>
      <c r="EYB3226" s="132"/>
      <c r="EYC3226" s="132"/>
      <c r="EYD3226" s="132"/>
      <c r="EYE3226" s="132"/>
      <c r="EYF3226" s="132"/>
      <c r="EYG3226" s="132"/>
      <c r="EYH3226" s="132"/>
      <c r="EYI3226" s="132"/>
      <c r="EYJ3226" s="132"/>
      <c r="EYK3226" s="132"/>
      <c r="EYL3226" s="132"/>
      <c r="EYM3226" s="132"/>
      <c r="EYN3226" s="132"/>
      <c r="EYO3226" s="132"/>
      <c r="EYP3226" s="132"/>
      <c r="EYQ3226" s="132"/>
      <c r="EYR3226" s="132"/>
      <c r="EYS3226" s="132"/>
      <c r="EYT3226" s="132"/>
      <c r="EYU3226" s="132"/>
      <c r="EYV3226" s="132"/>
      <c r="EYW3226" s="132"/>
      <c r="EYX3226" s="132"/>
      <c r="EYY3226" s="132"/>
      <c r="EYZ3226" s="132"/>
      <c r="EZA3226" s="132"/>
      <c r="EZB3226" s="132"/>
      <c r="EZC3226" s="132"/>
      <c r="EZD3226" s="132"/>
      <c r="EZE3226" s="132"/>
      <c r="EZF3226" s="132"/>
      <c r="EZG3226" s="132"/>
      <c r="EZH3226" s="132"/>
      <c r="EZI3226" s="132"/>
      <c r="EZJ3226" s="132"/>
      <c r="EZK3226" s="132"/>
      <c r="EZL3226" s="132"/>
      <c r="EZM3226" s="132"/>
      <c r="EZN3226" s="132"/>
      <c r="EZO3226" s="132"/>
      <c r="EZP3226" s="132"/>
      <c r="EZQ3226" s="132"/>
      <c r="EZR3226" s="132"/>
      <c r="EZS3226" s="132"/>
      <c r="EZT3226" s="132"/>
      <c r="EZU3226" s="132"/>
      <c r="EZV3226" s="132"/>
      <c r="EZW3226" s="132"/>
      <c r="EZX3226" s="132"/>
      <c r="EZY3226" s="132"/>
      <c r="EZZ3226" s="132"/>
      <c r="FAA3226" s="132"/>
      <c r="FAB3226" s="132"/>
      <c r="FAC3226" s="132"/>
      <c r="FAD3226" s="132"/>
      <c r="FAE3226" s="132"/>
      <c r="FAF3226" s="132"/>
      <c r="FAG3226" s="132"/>
      <c r="FAH3226" s="132"/>
      <c r="FAI3226" s="132"/>
      <c r="FAJ3226" s="132"/>
      <c r="FAK3226" s="132"/>
      <c r="FAL3226" s="132"/>
      <c r="FAM3226" s="132"/>
      <c r="FAN3226" s="132"/>
      <c r="FAO3226" s="132"/>
      <c r="FAP3226" s="132"/>
      <c r="FAQ3226" s="132"/>
      <c r="FAR3226" s="132"/>
      <c r="FAS3226" s="132"/>
      <c r="FAT3226" s="132"/>
      <c r="FAU3226" s="132"/>
      <c r="FAV3226" s="132"/>
      <c r="FAW3226" s="132"/>
      <c r="FAX3226" s="132"/>
      <c r="FAY3226" s="132"/>
      <c r="FAZ3226" s="132"/>
      <c r="FBA3226" s="132"/>
      <c r="FBB3226" s="132"/>
      <c r="FBC3226" s="132"/>
      <c r="FBD3226" s="132"/>
      <c r="FBE3226" s="132"/>
      <c r="FBF3226" s="132"/>
      <c r="FBG3226" s="132"/>
      <c r="FBH3226" s="132"/>
      <c r="FBI3226" s="132"/>
      <c r="FBJ3226" s="132"/>
      <c r="FBK3226" s="132"/>
      <c r="FBL3226" s="132"/>
      <c r="FBM3226" s="132"/>
      <c r="FBN3226" s="132"/>
      <c r="FBO3226" s="132"/>
      <c r="FBP3226" s="132"/>
      <c r="FBQ3226" s="132"/>
      <c r="FBR3226" s="132"/>
      <c r="FBS3226" s="132"/>
      <c r="FBT3226" s="132"/>
      <c r="FBU3226" s="132"/>
      <c r="FBV3226" s="132"/>
      <c r="FBW3226" s="132"/>
      <c r="FBX3226" s="132"/>
      <c r="FBY3226" s="132"/>
      <c r="FBZ3226" s="132"/>
      <c r="FCA3226" s="132"/>
      <c r="FCB3226" s="132"/>
      <c r="FCC3226" s="132"/>
      <c r="FCD3226" s="132"/>
      <c r="FCE3226" s="132"/>
      <c r="FCF3226" s="132"/>
      <c r="FCG3226" s="132"/>
      <c r="FCH3226" s="132"/>
      <c r="FCI3226" s="132"/>
      <c r="FCJ3226" s="132"/>
      <c r="FCK3226" s="132"/>
      <c r="FCL3226" s="132"/>
      <c r="FCM3226" s="132"/>
      <c r="FCN3226" s="132"/>
      <c r="FCO3226" s="132"/>
      <c r="FCP3226" s="132"/>
      <c r="FCQ3226" s="132"/>
      <c r="FCR3226" s="132"/>
      <c r="FCS3226" s="132"/>
      <c r="FCT3226" s="132"/>
      <c r="FCU3226" s="132"/>
      <c r="FCV3226" s="132"/>
      <c r="FCW3226" s="132"/>
      <c r="FCX3226" s="132"/>
      <c r="FCY3226" s="132"/>
      <c r="FCZ3226" s="132"/>
      <c r="FDA3226" s="132"/>
      <c r="FDB3226" s="132"/>
      <c r="FDC3226" s="132"/>
      <c r="FDD3226" s="132"/>
      <c r="FDE3226" s="132"/>
      <c r="FDF3226" s="132"/>
      <c r="FDG3226" s="132"/>
      <c r="FDH3226" s="132"/>
      <c r="FDI3226" s="132"/>
      <c r="FDJ3226" s="132"/>
      <c r="FDK3226" s="132"/>
      <c r="FDL3226" s="132"/>
      <c r="FDM3226" s="132"/>
      <c r="FDN3226" s="132"/>
      <c r="FDO3226" s="132"/>
      <c r="FDP3226" s="132"/>
      <c r="FDQ3226" s="132"/>
      <c r="FDR3226" s="132"/>
      <c r="FDS3226" s="132"/>
      <c r="FDT3226" s="132"/>
      <c r="FDU3226" s="132"/>
      <c r="FDV3226" s="132"/>
      <c r="FDW3226" s="132"/>
      <c r="FDX3226" s="132"/>
      <c r="FDY3226" s="132"/>
      <c r="FDZ3226" s="132"/>
      <c r="FEA3226" s="132"/>
      <c r="FEB3226" s="132"/>
      <c r="FEC3226" s="132"/>
      <c r="FED3226" s="132"/>
      <c r="FEE3226" s="132"/>
      <c r="FEF3226" s="132"/>
      <c r="FEG3226" s="132"/>
      <c r="FEH3226" s="132"/>
      <c r="FEI3226" s="132"/>
      <c r="FEJ3226" s="132"/>
      <c r="FEK3226" s="132"/>
      <c r="FEL3226" s="132"/>
      <c r="FEM3226" s="132"/>
      <c r="FEN3226" s="132"/>
      <c r="FEO3226" s="132"/>
      <c r="FEP3226" s="132"/>
      <c r="FEQ3226" s="132"/>
      <c r="FER3226" s="132"/>
      <c r="FES3226" s="132"/>
      <c r="FET3226" s="132"/>
      <c r="FEU3226" s="132"/>
      <c r="FEV3226" s="132"/>
      <c r="FEW3226" s="132"/>
      <c r="FEX3226" s="132"/>
      <c r="FEY3226" s="132"/>
      <c r="FEZ3226" s="132"/>
      <c r="FFA3226" s="132"/>
      <c r="FFB3226" s="132"/>
      <c r="FFC3226" s="132"/>
      <c r="FFD3226" s="132"/>
      <c r="FFE3226" s="132"/>
      <c r="FFF3226" s="132"/>
      <c r="FFG3226" s="132"/>
      <c r="FFH3226" s="132"/>
      <c r="FFI3226" s="132"/>
      <c r="FFJ3226" s="132"/>
      <c r="FFK3226" s="132"/>
      <c r="FFL3226" s="132"/>
      <c r="FFM3226" s="132"/>
      <c r="FFN3226" s="132"/>
      <c r="FFO3226" s="132"/>
      <c r="FFP3226" s="132"/>
      <c r="FFQ3226" s="132"/>
      <c r="FFR3226" s="132"/>
      <c r="FFS3226" s="132"/>
      <c r="FFT3226" s="132"/>
      <c r="FFU3226" s="132"/>
      <c r="FFV3226" s="132"/>
      <c r="FFW3226" s="132"/>
      <c r="FFX3226" s="132"/>
      <c r="FFY3226" s="132"/>
      <c r="FFZ3226" s="132"/>
      <c r="FGA3226" s="132"/>
      <c r="FGB3226" s="132"/>
      <c r="FGC3226" s="132"/>
      <c r="FGD3226" s="132"/>
      <c r="FGE3226" s="132"/>
      <c r="FGF3226" s="132"/>
      <c r="FGG3226" s="132"/>
      <c r="FGH3226" s="132"/>
      <c r="FGI3226" s="132"/>
      <c r="FGJ3226" s="132"/>
      <c r="FGK3226" s="132"/>
      <c r="FGL3226" s="132"/>
      <c r="FGM3226" s="132"/>
      <c r="FGN3226" s="132"/>
      <c r="FGO3226" s="132"/>
      <c r="FGP3226" s="132"/>
      <c r="FGQ3226" s="132"/>
      <c r="FGR3226" s="132"/>
      <c r="FGS3226" s="132"/>
      <c r="FGT3226" s="132"/>
      <c r="FGU3226" s="132"/>
      <c r="FGV3226" s="132"/>
      <c r="FGW3226" s="132"/>
      <c r="FGX3226" s="132"/>
      <c r="FGY3226" s="132"/>
      <c r="FGZ3226" s="132"/>
      <c r="FHA3226" s="132"/>
      <c r="FHB3226" s="132"/>
      <c r="FHC3226" s="132"/>
      <c r="FHD3226" s="132"/>
      <c r="FHE3226" s="132"/>
      <c r="FHF3226" s="132"/>
      <c r="FHG3226" s="132"/>
      <c r="FHH3226" s="132"/>
      <c r="FHI3226" s="132"/>
      <c r="FHJ3226" s="132"/>
      <c r="FHK3226" s="132"/>
      <c r="FHL3226" s="132"/>
      <c r="FHM3226" s="132"/>
      <c r="FHN3226" s="132"/>
      <c r="FHO3226" s="132"/>
      <c r="FHP3226" s="132"/>
      <c r="FHQ3226" s="132"/>
      <c r="FHR3226" s="132"/>
      <c r="FHS3226" s="132"/>
      <c r="FHT3226" s="132"/>
      <c r="FHU3226" s="132"/>
      <c r="FHV3226" s="132"/>
      <c r="FHW3226" s="132"/>
      <c r="FHX3226" s="132"/>
      <c r="FHY3226" s="132"/>
      <c r="FHZ3226" s="132"/>
      <c r="FIA3226" s="132"/>
      <c r="FIB3226" s="132"/>
      <c r="FIC3226" s="132"/>
      <c r="FID3226" s="132"/>
      <c r="FIE3226" s="132"/>
      <c r="FIF3226" s="132"/>
      <c r="FIG3226" s="132"/>
      <c r="FIH3226" s="132"/>
      <c r="FII3226" s="132"/>
      <c r="FIJ3226" s="132"/>
      <c r="FIK3226" s="132"/>
      <c r="FIL3226" s="132"/>
      <c r="FIM3226" s="132"/>
      <c r="FIN3226" s="132"/>
      <c r="FIO3226" s="132"/>
      <c r="FIP3226" s="132"/>
      <c r="FIQ3226" s="132"/>
      <c r="FIR3226" s="132"/>
      <c r="FIS3226" s="132"/>
      <c r="FIT3226" s="132"/>
      <c r="FIU3226" s="132"/>
      <c r="FIV3226" s="132"/>
      <c r="FIW3226" s="132"/>
      <c r="FIX3226" s="132"/>
      <c r="FIY3226" s="132"/>
      <c r="FIZ3226" s="132"/>
      <c r="FJA3226" s="132"/>
      <c r="FJB3226" s="132"/>
      <c r="FJC3226" s="132"/>
      <c r="FJD3226" s="132"/>
      <c r="FJE3226" s="132"/>
      <c r="FJF3226" s="132"/>
      <c r="FJG3226" s="132"/>
      <c r="FJH3226" s="132"/>
      <c r="FJI3226" s="132"/>
      <c r="FJJ3226" s="132"/>
      <c r="FJK3226" s="132"/>
      <c r="FJL3226" s="132"/>
      <c r="FJM3226" s="132"/>
      <c r="FJN3226" s="132"/>
      <c r="FJO3226" s="132"/>
      <c r="FJP3226" s="132"/>
      <c r="FJQ3226" s="132"/>
      <c r="FJR3226" s="132"/>
      <c r="FJS3226" s="132"/>
      <c r="FJT3226" s="132"/>
      <c r="FJU3226" s="132"/>
      <c r="FJV3226" s="132"/>
      <c r="FJW3226" s="132"/>
      <c r="FJX3226" s="132"/>
      <c r="FJY3226" s="132"/>
      <c r="FJZ3226" s="132"/>
      <c r="FKA3226" s="132"/>
      <c r="FKB3226" s="132"/>
      <c r="FKC3226" s="132"/>
      <c r="FKD3226" s="132"/>
      <c r="FKE3226" s="132"/>
      <c r="FKF3226" s="132"/>
      <c r="FKG3226" s="132"/>
      <c r="FKH3226" s="132"/>
      <c r="FKI3226" s="132"/>
      <c r="FKJ3226" s="132"/>
      <c r="FKK3226" s="132"/>
      <c r="FKL3226" s="132"/>
      <c r="FKM3226" s="132"/>
      <c r="FKN3226" s="132"/>
      <c r="FKO3226" s="132"/>
      <c r="FKP3226" s="132"/>
      <c r="FKQ3226" s="132"/>
      <c r="FKR3226" s="132"/>
      <c r="FKS3226" s="132"/>
      <c r="FKT3226" s="132"/>
      <c r="FKU3226" s="132"/>
      <c r="FKV3226" s="132"/>
      <c r="FKW3226" s="132"/>
      <c r="FKX3226" s="132"/>
      <c r="FKY3226" s="132"/>
      <c r="FKZ3226" s="132"/>
      <c r="FLA3226" s="132"/>
      <c r="FLB3226" s="132"/>
      <c r="FLC3226" s="132"/>
      <c r="FLD3226" s="132"/>
      <c r="FLE3226" s="132"/>
      <c r="FLF3226" s="132"/>
      <c r="FLG3226" s="132"/>
      <c r="FLH3226" s="132"/>
      <c r="FLI3226" s="132"/>
      <c r="FLJ3226" s="132"/>
      <c r="FLK3226" s="132"/>
      <c r="FLL3226" s="132"/>
      <c r="FLM3226" s="132"/>
      <c r="FLN3226" s="132"/>
      <c r="FLO3226" s="132"/>
      <c r="FLP3226" s="132"/>
      <c r="FLQ3226" s="132"/>
      <c r="FLR3226" s="132"/>
      <c r="FLS3226" s="132"/>
      <c r="FLT3226" s="132"/>
      <c r="FLU3226" s="132"/>
      <c r="FLV3226" s="132"/>
      <c r="FLW3226" s="132"/>
      <c r="FLX3226" s="132"/>
      <c r="FLY3226" s="132"/>
      <c r="FLZ3226" s="132"/>
      <c r="FMA3226" s="132"/>
      <c r="FMB3226" s="132"/>
      <c r="FMC3226" s="132"/>
      <c r="FMD3226" s="132"/>
      <c r="FME3226" s="132"/>
      <c r="FMF3226" s="132"/>
      <c r="FMG3226" s="132"/>
      <c r="FMH3226" s="132"/>
      <c r="FMI3226" s="132"/>
      <c r="FMJ3226" s="132"/>
      <c r="FMK3226" s="132"/>
      <c r="FML3226" s="132"/>
      <c r="FMM3226" s="132"/>
      <c r="FMN3226" s="132"/>
      <c r="FMO3226" s="132"/>
      <c r="FMP3226" s="132"/>
      <c r="FMQ3226" s="132"/>
      <c r="FMR3226" s="132"/>
      <c r="FMS3226" s="132"/>
      <c r="FMT3226" s="132"/>
      <c r="FMU3226" s="132"/>
      <c r="FMV3226" s="132"/>
      <c r="FMW3226" s="132"/>
      <c r="FMX3226" s="132"/>
      <c r="FMY3226" s="132"/>
      <c r="FMZ3226" s="132"/>
      <c r="FNA3226" s="132"/>
      <c r="FNB3226" s="132"/>
      <c r="FNC3226" s="132"/>
      <c r="FND3226" s="132"/>
      <c r="FNE3226" s="132"/>
      <c r="FNF3226" s="132"/>
      <c r="FNG3226" s="132"/>
      <c r="FNH3226" s="132"/>
      <c r="FNI3226" s="132"/>
      <c r="FNJ3226" s="132"/>
      <c r="FNK3226" s="132"/>
      <c r="FNL3226" s="132"/>
      <c r="FNM3226" s="132"/>
      <c r="FNN3226" s="132"/>
      <c r="FNO3226" s="132"/>
      <c r="FNP3226" s="132"/>
      <c r="FNQ3226" s="132"/>
      <c r="FNR3226" s="132"/>
      <c r="FNS3226" s="132"/>
      <c r="FNT3226" s="132"/>
      <c r="FNU3226" s="132"/>
      <c r="FNV3226" s="132"/>
      <c r="FNW3226" s="132"/>
      <c r="FNX3226" s="132"/>
      <c r="FNY3226" s="132"/>
      <c r="FNZ3226" s="132"/>
      <c r="FOA3226" s="132"/>
      <c r="FOB3226" s="132"/>
      <c r="FOC3226" s="132"/>
      <c r="FOD3226" s="132"/>
      <c r="FOE3226" s="132"/>
      <c r="FOF3226" s="132"/>
      <c r="FOG3226" s="132"/>
      <c r="FOH3226" s="132"/>
      <c r="FOI3226" s="132"/>
      <c r="FOJ3226" s="132"/>
      <c r="FOK3226" s="132"/>
      <c r="FOL3226" s="132"/>
      <c r="FOM3226" s="132"/>
      <c r="FON3226" s="132"/>
      <c r="FOO3226" s="132"/>
      <c r="FOP3226" s="132"/>
      <c r="FOQ3226" s="132"/>
      <c r="FOR3226" s="132"/>
      <c r="FOS3226" s="132"/>
      <c r="FOT3226" s="132"/>
      <c r="FOU3226" s="132"/>
      <c r="FOV3226" s="132"/>
      <c r="FOW3226" s="132"/>
      <c r="FOX3226" s="132"/>
      <c r="FOY3226" s="132"/>
      <c r="FOZ3226" s="132"/>
      <c r="FPA3226" s="132"/>
      <c r="FPB3226" s="132"/>
      <c r="FPC3226" s="132"/>
      <c r="FPD3226" s="132"/>
      <c r="FPE3226" s="132"/>
      <c r="FPF3226" s="132"/>
      <c r="FPG3226" s="132"/>
      <c r="FPH3226" s="132"/>
      <c r="FPI3226" s="132"/>
      <c r="FPJ3226" s="132"/>
      <c r="FPK3226" s="132"/>
      <c r="FPL3226" s="132"/>
      <c r="FPM3226" s="132"/>
      <c r="FPN3226" s="132"/>
      <c r="FPO3226" s="132"/>
      <c r="FPP3226" s="132"/>
      <c r="FPQ3226" s="132"/>
      <c r="FPR3226" s="132"/>
      <c r="FPS3226" s="132"/>
      <c r="FPT3226" s="132"/>
      <c r="FPU3226" s="132"/>
      <c r="FPV3226" s="132"/>
      <c r="FPW3226" s="132"/>
      <c r="FPX3226" s="132"/>
      <c r="FPY3226" s="132"/>
      <c r="FPZ3226" s="132"/>
      <c r="FQA3226" s="132"/>
      <c r="FQB3226" s="132"/>
      <c r="FQC3226" s="132"/>
      <c r="FQD3226" s="132"/>
      <c r="FQE3226" s="132"/>
      <c r="FQF3226" s="132"/>
      <c r="FQG3226" s="132"/>
      <c r="FQH3226" s="132"/>
      <c r="FQI3226" s="132"/>
      <c r="FQJ3226" s="132"/>
      <c r="FQK3226" s="132"/>
      <c r="FQL3226" s="132"/>
      <c r="FQM3226" s="132"/>
      <c r="FQN3226" s="132"/>
      <c r="FQO3226" s="132"/>
      <c r="FQP3226" s="132"/>
      <c r="FQQ3226" s="132"/>
      <c r="FQR3226" s="132"/>
      <c r="FQS3226" s="132"/>
      <c r="FQT3226" s="132"/>
      <c r="FQU3226" s="132"/>
      <c r="FQV3226" s="132"/>
      <c r="FQW3226" s="132"/>
      <c r="FQX3226" s="132"/>
      <c r="FQY3226" s="132"/>
      <c r="FQZ3226" s="132"/>
      <c r="FRA3226" s="132"/>
      <c r="FRB3226" s="132"/>
      <c r="FRC3226" s="132"/>
      <c r="FRD3226" s="132"/>
      <c r="FRE3226" s="132"/>
      <c r="FRF3226" s="132"/>
      <c r="FRG3226" s="132"/>
      <c r="FRH3226" s="132"/>
      <c r="FRI3226" s="132"/>
      <c r="FRJ3226" s="132"/>
      <c r="FRK3226" s="132"/>
      <c r="FRL3226" s="132"/>
      <c r="FRM3226" s="132"/>
      <c r="FRN3226" s="132"/>
      <c r="FRO3226" s="132"/>
      <c r="FRP3226" s="132"/>
      <c r="FRQ3226" s="132"/>
      <c r="FRR3226" s="132"/>
      <c r="FRS3226" s="132"/>
      <c r="FRT3226" s="132"/>
      <c r="FRU3226" s="132"/>
      <c r="FRV3226" s="132"/>
      <c r="FRW3226" s="132"/>
      <c r="FRX3226" s="132"/>
      <c r="FRY3226" s="132"/>
      <c r="FRZ3226" s="132"/>
      <c r="FSA3226" s="132"/>
      <c r="FSB3226" s="132"/>
      <c r="FSC3226" s="132"/>
      <c r="FSD3226" s="132"/>
      <c r="FSE3226" s="132"/>
      <c r="FSF3226" s="132"/>
      <c r="FSG3226" s="132"/>
      <c r="FSH3226" s="132"/>
      <c r="FSI3226" s="132"/>
      <c r="FSJ3226" s="132"/>
      <c r="FSK3226" s="132"/>
      <c r="FSL3226" s="132"/>
      <c r="FSM3226" s="132"/>
      <c r="FSN3226" s="132"/>
      <c r="FSO3226" s="132"/>
      <c r="FSP3226" s="132"/>
      <c r="FSQ3226" s="132"/>
      <c r="FSR3226" s="132"/>
      <c r="FSS3226" s="132"/>
      <c r="FST3226" s="132"/>
      <c r="FSU3226" s="132"/>
      <c r="FSV3226" s="132"/>
      <c r="FSW3226" s="132"/>
      <c r="FSX3226" s="132"/>
      <c r="FSY3226" s="132"/>
      <c r="FSZ3226" s="132"/>
      <c r="FTA3226" s="132"/>
      <c r="FTB3226" s="132"/>
      <c r="FTC3226" s="132"/>
      <c r="FTD3226" s="132"/>
      <c r="FTE3226" s="132"/>
      <c r="FTF3226" s="132"/>
      <c r="FTG3226" s="132"/>
      <c r="FTH3226" s="132"/>
      <c r="FTI3226" s="132"/>
      <c r="FTJ3226" s="132"/>
      <c r="FTK3226" s="132"/>
      <c r="FTL3226" s="132"/>
      <c r="FTM3226" s="132"/>
      <c r="FTN3226" s="132"/>
      <c r="FTO3226" s="132"/>
      <c r="FTP3226" s="132"/>
      <c r="FTQ3226" s="132"/>
      <c r="FTR3226" s="132"/>
      <c r="FTS3226" s="132"/>
      <c r="FTT3226" s="132"/>
      <c r="FTU3226" s="132"/>
      <c r="FTV3226" s="132"/>
      <c r="FTW3226" s="132"/>
      <c r="FTX3226" s="132"/>
      <c r="FTY3226" s="132"/>
      <c r="FTZ3226" s="132"/>
      <c r="FUA3226" s="132"/>
      <c r="FUB3226" s="132"/>
      <c r="FUC3226" s="132"/>
      <c r="FUD3226" s="132"/>
      <c r="FUE3226" s="132"/>
      <c r="FUF3226" s="132"/>
      <c r="FUG3226" s="132"/>
      <c r="FUH3226" s="132"/>
      <c r="FUI3226" s="132"/>
      <c r="FUJ3226" s="132"/>
      <c r="FUK3226" s="132"/>
      <c r="FUL3226" s="132"/>
      <c r="FUM3226" s="132"/>
      <c r="FUN3226" s="132"/>
      <c r="FUO3226" s="132"/>
      <c r="FUP3226" s="132"/>
      <c r="FUQ3226" s="132"/>
      <c r="FUR3226" s="132"/>
      <c r="FUS3226" s="132"/>
      <c r="FUT3226" s="132"/>
      <c r="FUU3226" s="132"/>
      <c r="FUV3226" s="132"/>
      <c r="FUW3226" s="132"/>
      <c r="FUX3226" s="132"/>
      <c r="FUY3226" s="132"/>
      <c r="FUZ3226" s="132"/>
      <c r="FVA3226" s="132"/>
      <c r="FVB3226" s="132"/>
      <c r="FVC3226" s="132"/>
      <c r="FVD3226" s="132"/>
      <c r="FVE3226" s="132"/>
      <c r="FVF3226" s="132"/>
      <c r="FVG3226" s="132"/>
      <c r="FVH3226" s="132"/>
      <c r="FVI3226" s="132"/>
      <c r="FVJ3226" s="132"/>
      <c r="FVK3226" s="132"/>
      <c r="FVL3226" s="132"/>
      <c r="FVM3226" s="132"/>
      <c r="FVN3226" s="132"/>
      <c r="FVO3226" s="132"/>
      <c r="FVP3226" s="132"/>
      <c r="FVQ3226" s="132"/>
      <c r="FVR3226" s="132"/>
      <c r="FVS3226" s="132"/>
      <c r="FVT3226" s="132"/>
      <c r="FVU3226" s="132"/>
      <c r="FVV3226" s="132"/>
      <c r="FVW3226" s="132"/>
      <c r="FVX3226" s="132"/>
      <c r="FVY3226" s="132"/>
      <c r="FVZ3226" s="132"/>
      <c r="FWA3226" s="132"/>
      <c r="FWB3226" s="132"/>
      <c r="FWC3226" s="132"/>
      <c r="FWD3226" s="132"/>
      <c r="FWE3226" s="132"/>
      <c r="FWF3226" s="132"/>
      <c r="FWG3226" s="132"/>
      <c r="FWH3226" s="132"/>
      <c r="FWI3226" s="132"/>
      <c r="FWJ3226" s="132"/>
      <c r="FWK3226" s="132"/>
      <c r="FWL3226" s="132"/>
      <c r="FWM3226" s="132"/>
      <c r="FWN3226" s="132"/>
      <c r="FWO3226" s="132"/>
      <c r="FWP3226" s="132"/>
      <c r="FWQ3226" s="132"/>
      <c r="FWR3226" s="132"/>
      <c r="FWS3226" s="132"/>
      <c r="FWT3226" s="132"/>
      <c r="FWU3226" s="132"/>
      <c r="FWV3226" s="132"/>
      <c r="FWW3226" s="132"/>
      <c r="FWX3226" s="132"/>
      <c r="FWY3226" s="132"/>
      <c r="FWZ3226" s="132"/>
      <c r="FXA3226" s="132"/>
      <c r="FXB3226" s="132"/>
      <c r="FXC3226" s="132"/>
      <c r="FXD3226" s="132"/>
      <c r="FXE3226" s="132"/>
      <c r="FXF3226" s="132"/>
      <c r="FXG3226" s="132"/>
      <c r="FXH3226" s="132"/>
      <c r="FXI3226" s="132"/>
      <c r="FXJ3226" s="132"/>
      <c r="FXK3226" s="132"/>
      <c r="FXL3226" s="132"/>
      <c r="FXM3226" s="132"/>
      <c r="FXN3226" s="132"/>
      <c r="FXO3226" s="132"/>
      <c r="FXP3226" s="132"/>
      <c r="FXQ3226" s="132"/>
      <c r="FXR3226" s="132"/>
      <c r="FXS3226" s="132"/>
      <c r="FXT3226" s="132"/>
      <c r="FXU3226" s="132"/>
      <c r="FXV3226" s="132"/>
      <c r="FXW3226" s="132"/>
      <c r="FXX3226" s="132"/>
      <c r="FXY3226" s="132"/>
      <c r="FXZ3226" s="132"/>
      <c r="FYA3226" s="132"/>
      <c r="FYB3226" s="132"/>
      <c r="FYC3226" s="132"/>
      <c r="FYD3226" s="132"/>
      <c r="FYE3226" s="132"/>
      <c r="FYF3226" s="132"/>
      <c r="FYG3226" s="132"/>
      <c r="FYH3226" s="132"/>
      <c r="FYI3226" s="132"/>
      <c r="FYJ3226" s="132"/>
      <c r="FYK3226" s="132"/>
      <c r="FYL3226" s="132"/>
      <c r="FYM3226" s="132"/>
      <c r="FYN3226" s="132"/>
      <c r="FYO3226" s="132"/>
      <c r="FYP3226" s="132"/>
      <c r="FYQ3226" s="132"/>
      <c r="FYR3226" s="132"/>
      <c r="FYS3226" s="132"/>
      <c r="FYT3226" s="132"/>
      <c r="FYU3226" s="132"/>
      <c r="FYV3226" s="132"/>
      <c r="FYW3226" s="132"/>
      <c r="FYX3226" s="132"/>
      <c r="FYY3226" s="132"/>
      <c r="FYZ3226" s="132"/>
      <c r="FZA3226" s="132"/>
      <c r="FZB3226" s="132"/>
      <c r="FZC3226" s="132"/>
      <c r="FZD3226" s="132"/>
      <c r="FZE3226" s="132"/>
      <c r="FZF3226" s="132"/>
      <c r="FZG3226" s="132"/>
      <c r="FZH3226" s="132"/>
      <c r="FZI3226" s="132"/>
      <c r="FZJ3226" s="132"/>
      <c r="FZK3226" s="132"/>
      <c r="FZL3226" s="132"/>
      <c r="FZM3226" s="132"/>
      <c r="FZN3226" s="132"/>
      <c r="FZO3226" s="132"/>
      <c r="FZP3226" s="132"/>
      <c r="FZQ3226" s="132"/>
      <c r="FZR3226" s="132"/>
      <c r="FZS3226" s="132"/>
      <c r="FZT3226" s="132"/>
      <c r="FZU3226" s="132"/>
      <c r="FZV3226" s="132"/>
      <c r="FZW3226" s="132"/>
      <c r="FZX3226" s="132"/>
      <c r="FZY3226" s="132"/>
      <c r="FZZ3226" s="132"/>
      <c r="GAA3226" s="132"/>
      <c r="GAB3226" s="132"/>
      <c r="GAC3226" s="132"/>
      <c r="GAD3226" s="132"/>
      <c r="GAE3226" s="132"/>
      <c r="GAF3226" s="132"/>
      <c r="GAG3226" s="132"/>
      <c r="GAH3226" s="132"/>
      <c r="GAI3226" s="132"/>
      <c r="GAJ3226" s="132"/>
      <c r="GAK3226" s="132"/>
      <c r="GAL3226" s="132"/>
      <c r="GAM3226" s="132"/>
      <c r="GAN3226" s="132"/>
      <c r="GAO3226" s="132"/>
      <c r="GAP3226" s="132"/>
      <c r="GAQ3226" s="132"/>
      <c r="GAR3226" s="132"/>
      <c r="GAS3226" s="132"/>
      <c r="GAT3226" s="132"/>
      <c r="GAU3226" s="132"/>
      <c r="GAV3226" s="132"/>
      <c r="GAW3226" s="132"/>
      <c r="GAX3226" s="132"/>
      <c r="GAY3226" s="132"/>
      <c r="GAZ3226" s="132"/>
      <c r="GBA3226" s="132"/>
      <c r="GBB3226" s="132"/>
      <c r="GBC3226" s="132"/>
      <c r="GBD3226" s="132"/>
      <c r="GBE3226" s="132"/>
      <c r="GBF3226" s="132"/>
      <c r="GBG3226" s="132"/>
      <c r="GBH3226" s="132"/>
      <c r="GBI3226" s="132"/>
      <c r="GBJ3226" s="132"/>
      <c r="GBK3226" s="132"/>
      <c r="GBL3226" s="132"/>
      <c r="GBM3226" s="132"/>
      <c r="GBN3226" s="132"/>
      <c r="GBO3226" s="132"/>
      <c r="GBP3226" s="132"/>
      <c r="GBQ3226" s="132"/>
      <c r="GBR3226" s="132"/>
      <c r="GBS3226" s="132"/>
      <c r="GBT3226" s="132"/>
      <c r="GBU3226" s="132"/>
      <c r="GBV3226" s="132"/>
      <c r="GBW3226" s="132"/>
      <c r="GBX3226" s="132"/>
      <c r="GBY3226" s="132"/>
      <c r="GBZ3226" s="132"/>
      <c r="GCA3226" s="132"/>
      <c r="GCB3226" s="132"/>
      <c r="GCC3226" s="132"/>
      <c r="GCD3226" s="132"/>
      <c r="GCE3226" s="132"/>
      <c r="GCF3226" s="132"/>
      <c r="GCG3226" s="132"/>
      <c r="GCH3226" s="132"/>
      <c r="GCI3226" s="132"/>
      <c r="GCJ3226" s="132"/>
      <c r="GCK3226" s="132"/>
      <c r="GCL3226" s="132"/>
      <c r="GCM3226" s="132"/>
      <c r="GCN3226" s="132"/>
      <c r="GCO3226" s="132"/>
      <c r="GCP3226" s="132"/>
      <c r="GCQ3226" s="132"/>
      <c r="GCR3226" s="132"/>
      <c r="GCS3226" s="132"/>
      <c r="GCT3226" s="132"/>
      <c r="GCU3226" s="132"/>
      <c r="GCV3226" s="132"/>
      <c r="GCW3226" s="132"/>
      <c r="GCX3226" s="132"/>
      <c r="GCY3226" s="132"/>
      <c r="GCZ3226" s="132"/>
      <c r="GDA3226" s="132"/>
      <c r="GDB3226" s="132"/>
      <c r="GDC3226" s="132"/>
      <c r="GDD3226" s="132"/>
      <c r="GDE3226" s="132"/>
      <c r="GDF3226" s="132"/>
      <c r="GDG3226" s="132"/>
      <c r="GDH3226" s="132"/>
      <c r="GDI3226" s="132"/>
      <c r="GDJ3226" s="132"/>
      <c r="GDK3226" s="132"/>
      <c r="GDL3226" s="132"/>
      <c r="GDM3226" s="132"/>
      <c r="GDN3226" s="132"/>
      <c r="GDO3226" s="132"/>
      <c r="GDP3226" s="132"/>
      <c r="GDQ3226" s="132"/>
      <c r="GDR3226" s="132"/>
      <c r="GDS3226" s="132"/>
      <c r="GDT3226" s="132"/>
      <c r="GDU3226" s="132"/>
      <c r="GDV3226" s="132"/>
      <c r="GDW3226" s="132"/>
      <c r="GDX3226" s="132"/>
      <c r="GDY3226" s="132"/>
      <c r="GDZ3226" s="132"/>
      <c r="GEA3226" s="132"/>
      <c r="GEB3226" s="132"/>
      <c r="GEC3226" s="132"/>
      <c r="GED3226" s="132"/>
      <c r="GEE3226" s="132"/>
      <c r="GEF3226" s="132"/>
      <c r="GEG3226" s="132"/>
      <c r="GEH3226" s="132"/>
      <c r="GEI3226" s="132"/>
      <c r="GEJ3226" s="132"/>
      <c r="GEK3226" s="132"/>
      <c r="GEL3226" s="132"/>
      <c r="GEM3226" s="132"/>
      <c r="GEN3226" s="132"/>
      <c r="GEO3226" s="132"/>
      <c r="GEP3226" s="132"/>
      <c r="GEQ3226" s="132"/>
      <c r="GER3226" s="132"/>
      <c r="GES3226" s="132"/>
      <c r="GET3226" s="132"/>
      <c r="GEU3226" s="132"/>
      <c r="GEV3226" s="132"/>
      <c r="GEW3226" s="132"/>
      <c r="GEX3226" s="132"/>
      <c r="GEY3226" s="132"/>
      <c r="GEZ3226" s="132"/>
      <c r="GFA3226" s="132"/>
      <c r="GFB3226" s="132"/>
      <c r="GFC3226" s="132"/>
      <c r="GFD3226" s="132"/>
      <c r="GFE3226" s="132"/>
      <c r="GFF3226" s="132"/>
      <c r="GFG3226" s="132"/>
      <c r="GFH3226" s="132"/>
      <c r="GFI3226" s="132"/>
      <c r="GFJ3226" s="132"/>
      <c r="GFK3226" s="132"/>
      <c r="GFL3226" s="132"/>
      <c r="GFM3226" s="132"/>
      <c r="GFN3226" s="132"/>
      <c r="GFO3226" s="132"/>
      <c r="GFP3226" s="132"/>
      <c r="GFQ3226" s="132"/>
      <c r="GFR3226" s="132"/>
      <c r="GFS3226" s="132"/>
      <c r="GFT3226" s="132"/>
      <c r="GFU3226" s="132"/>
      <c r="GFV3226" s="132"/>
      <c r="GFW3226" s="132"/>
      <c r="GFX3226" s="132"/>
      <c r="GFY3226" s="132"/>
      <c r="GFZ3226" s="132"/>
      <c r="GGA3226" s="132"/>
      <c r="GGB3226" s="132"/>
      <c r="GGC3226" s="132"/>
      <c r="GGD3226" s="132"/>
      <c r="GGE3226" s="132"/>
      <c r="GGF3226" s="132"/>
      <c r="GGG3226" s="132"/>
      <c r="GGH3226" s="132"/>
      <c r="GGI3226" s="132"/>
      <c r="GGJ3226" s="132"/>
      <c r="GGK3226" s="132"/>
      <c r="GGL3226" s="132"/>
      <c r="GGM3226" s="132"/>
      <c r="GGN3226" s="132"/>
      <c r="GGO3226" s="132"/>
      <c r="GGP3226" s="132"/>
      <c r="GGQ3226" s="132"/>
      <c r="GGR3226" s="132"/>
      <c r="GGS3226" s="132"/>
      <c r="GGT3226" s="132"/>
      <c r="GGU3226" s="132"/>
      <c r="GGV3226" s="132"/>
      <c r="GGW3226" s="132"/>
      <c r="GGX3226" s="132"/>
      <c r="GGY3226" s="132"/>
      <c r="GGZ3226" s="132"/>
      <c r="GHA3226" s="132"/>
      <c r="GHB3226" s="132"/>
      <c r="GHC3226" s="132"/>
      <c r="GHD3226" s="132"/>
      <c r="GHE3226" s="132"/>
      <c r="GHF3226" s="132"/>
      <c r="GHG3226" s="132"/>
      <c r="GHH3226" s="132"/>
      <c r="GHI3226" s="132"/>
      <c r="GHJ3226" s="132"/>
      <c r="GHK3226" s="132"/>
      <c r="GHL3226" s="132"/>
      <c r="GHM3226" s="132"/>
      <c r="GHN3226" s="132"/>
      <c r="GHO3226" s="132"/>
      <c r="GHP3226" s="132"/>
      <c r="GHQ3226" s="132"/>
      <c r="GHR3226" s="132"/>
      <c r="GHS3226" s="132"/>
      <c r="GHT3226" s="132"/>
      <c r="GHU3226" s="132"/>
      <c r="GHV3226" s="132"/>
      <c r="GHW3226" s="132"/>
      <c r="GHX3226" s="132"/>
      <c r="GHY3226" s="132"/>
      <c r="GHZ3226" s="132"/>
      <c r="GIA3226" s="132"/>
      <c r="GIB3226" s="132"/>
      <c r="GIC3226" s="132"/>
      <c r="GID3226" s="132"/>
      <c r="GIE3226" s="132"/>
      <c r="GIF3226" s="132"/>
      <c r="GIG3226" s="132"/>
      <c r="GIH3226" s="132"/>
      <c r="GII3226" s="132"/>
      <c r="GIJ3226" s="132"/>
      <c r="GIK3226" s="132"/>
      <c r="GIL3226" s="132"/>
      <c r="GIM3226" s="132"/>
      <c r="GIN3226" s="132"/>
      <c r="GIO3226" s="132"/>
      <c r="GIP3226" s="132"/>
      <c r="GIQ3226" s="132"/>
      <c r="GIR3226" s="132"/>
      <c r="GIS3226" s="132"/>
      <c r="GIT3226" s="132"/>
      <c r="GIU3226" s="132"/>
      <c r="GIV3226" s="132"/>
      <c r="GIW3226" s="132"/>
      <c r="GIX3226" s="132"/>
      <c r="GIY3226" s="132"/>
      <c r="GIZ3226" s="132"/>
      <c r="GJA3226" s="132"/>
      <c r="GJB3226" s="132"/>
      <c r="GJC3226" s="132"/>
      <c r="GJD3226" s="132"/>
      <c r="GJE3226" s="132"/>
      <c r="GJF3226" s="132"/>
      <c r="GJG3226" s="132"/>
      <c r="GJH3226" s="132"/>
      <c r="GJI3226" s="132"/>
      <c r="GJJ3226" s="132"/>
      <c r="GJK3226" s="132"/>
      <c r="GJL3226" s="132"/>
      <c r="GJM3226" s="132"/>
      <c r="GJN3226" s="132"/>
      <c r="GJO3226" s="132"/>
      <c r="GJP3226" s="132"/>
      <c r="GJQ3226" s="132"/>
      <c r="GJR3226" s="132"/>
      <c r="GJS3226" s="132"/>
      <c r="GJT3226" s="132"/>
      <c r="GJU3226" s="132"/>
      <c r="GJV3226" s="132"/>
      <c r="GJW3226" s="132"/>
      <c r="GJX3226" s="132"/>
      <c r="GJY3226" s="132"/>
      <c r="GJZ3226" s="132"/>
      <c r="GKA3226" s="132"/>
      <c r="GKB3226" s="132"/>
      <c r="GKC3226" s="132"/>
      <c r="GKD3226" s="132"/>
      <c r="GKE3226" s="132"/>
      <c r="GKF3226" s="132"/>
      <c r="GKG3226" s="132"/>
      <c r="GKH3226" s="132"/>
      <c r="GKI3226" s="132"/>
      <c r="GKJ3226" s="132"/>
      <c r="GKK3226" s="132"/>
      <c r="GKL3226" s="132"/>
      <c r="GKM3226" s="132"/>
      <c r="GKN3226" s="132"/>
      <c r="GKO3226" s="132"/>
      <c r="GKP3226" s="132"/>
      <c r="GKQ3226" s="132"/>
      <c r="GKR3226" s="132"/>
      <c r="GKS3226" s="132"/>
      <c r="GKT3226" s="132"/>
      <c r="GKU3226" s="132"/>
      <c r="GKV3226" s="132"/>
      <c r="GKW3226" s="132"/>
      <c r="GKX3226" s="132"/>
      <c r="GKY3226" s="132"/>
      <c r="GKZ3226" s="132"/>
      <c r="GLA3226" s="132"/>
      <c r="GLB3226" s="132"/>
      <c r="GLC3226" s="132"/>
      <c r="GLD3226" s="132"/>
      <c r="GLE3226" s="132"/>
      <c r="GLF3226" s="132"/>
      <c r="GLG3226" s="132"/>
      <c r="GLH3226" s="132"/>
      <c r="GLI3226" s="132"/>
      <c r="GLJ3226" s="132"/>
      <c r="GLK3226" s="132"/>
      <c r="GLL3226" s="132"/>
      <c r="GLM3226" s="132"/>
      <c r="GLN3226" s="132"/>
      <c r="GLO3226" s="132"/>
      <c r="GLP3226" s="132"/>
      <c r="GLQ3226" s="132"/>
      <c r="GLR3226" s="132"/>
      <c r="GLS3226" s="132"/>
      <c r="GLT3226" s="132"/>
      <c r="GLU3226" s="132"/>
      <c r="GLV3226" s="132"/>
      <c r="GLW3226" s="132"/>
      <c r="GLX3226" s="132"/>
      <c r="GLY3226" s="132"/>
      <c r="GLZ3226" s="132"/>
      <c r="GMA3226" s="132"/>
      <c r="GMB3226" s="132"/>
      <c r="GMC3226" s="132"/>
      <c r="GMD3226" s="132"/>
      <c r="GME3226" s="132"/>
      <c r="GMF3226" s="132"/>
      <c r="GMG3226" s="132"/>
      <c r="GMH3226" s="132"/>
      <c r="GMI3226" s="132"/>
      <c r="GMJ3226" s="132"/>
      <c r="GMK3226" s="132"/>
      <c r="GML3226" s="132"/>
      <c r="GMM3226" s="132"/>
      <c r="GMN3226" s="132"/>
      <c r="GMO3226" s="132"/>
      <c r="GMP3226" s="132"/>
      <c r="GMQ3226" s="132"/>
      <c r="GMR3226" s="132"/>
      <c r="GMS3226" s="132"/>
      <c r="GMT3226" s="132"/>
      <c r="GMU3226" s="132"/>
      <c r="GMV3226" s="132"/>
      <c r="GMW3226" s="132"/>
      <c r="GMX3226" s="132"/>
      <c r="GMY3226" s="132"/>
      <c r="GMZ3226" s="132"/>
      <c r="GNA3226" s="132"/>
      <c r="GNB3226" s="132"/>
      <c r="GNC3226" s="132"/>
      <c r="GND3226" s="132"/>
      <c r="GNE3226" s="132"/>
      <c r="GNF3226" s="132"/>
      <c r="GNG3226" s="132"/>
      <c r="GNH3226" s="132"/>
      <c r="GNI3226" s="132"/>
      <c r="GNJ3226" s="132"/>
      <c r="GNK3226" s="132"/>
      <c r="GNL3226" s="132"/>
      <c r="GNM3226" s="132"/>
      <c r="GNN3226" s="132"/>
      <c r="GNO3226" s="132"/>
      <c r="GNP3226" s="132"/>
      <c r="GNQ3226" s="132"/>
      <c r="GNR3226" s="132"/>
      <c r="GNS3226" s="132"/>
      <c r="GNT3226" s="132"/>
      <c r="GNU3226" s="132"/>
      <c r="GNV3226" s="132"/>
      <c r="GNW3226" s="132"/>
      <c r="GNX3226" s="132"/>
      <c r="GNY3226" s="132"/>
      <c r="GNZ3226" s="132"/>
      <c r="GOA3226" s="132"/>
      <c r="GOB3226" s="132"/>
      <c r="GOC3226" s="132"/>
      <c r="GOD3226" s="132"/>
      <c r="GOE3226" s="132"/>
      <c r="GOF3226" s="132"/>
      <c r="GOG3226" s="132"/>
      <c r="GOH3226" s="132"/>
      <c r="GOI3226" s="132"/>
      <c r="GOJ3226" s="132"/>
      <c r="GOK3226" s="132"/>
      <c r="GOL3226" s="132"/>
      <c r="GOM3226" s="132"/>
      <c r="GON3226" s="132"/>
      <c r="GOO3226" s="132"/>
      <c r="GOP3226" s="132"/>
      <c r="GOQ3226" s="132"/>
      <c r="GOR3226" s="132"/>
      <c r="GOS3226" s="132"/>
      <c r="GOT3226" s="132"/>
      <c r="GOU3226" s="132"/>
      <c r="GOV3226" s="132"/>
      <c r="GOW3226" s="132"/>
      <c r="GOX3226" s="132"/>
      <c r="GOY3226" s="132"/>
      <c r="GOZ3226" s="132"/>
      <c r="GPA3226" s="132"/>
      <c r="GPB3226" s="132"/>
      <c r="GPC3226" s="132"/>
      <c r="GPD3226" s="132"/>
      <c r="GPE3226" s="132"/>
      <c r="GPF3226" s="132"/>
      <c r="GPG3226" s="132"/>
      <c r="GPH3226" s="132"/>
      <c r="GPI3226" s="132"/>
      <c r="GPJ3226" s="132"/>
      <c r="GPK3226" s="132"/>
      <c r="GPL3226" s="132"/>
      <c r="GPM3226" s="132"/>
      <c r="GPN3226" s="132"/>
      <c r="GPO3226" s="132"/>
      <c r="GPP3226" s="132"/>
      <c r="GPQ3226" s="132"/>
      <c r="GPR3226" s="132"/>
      <c r="GPS3226" s="132"/>
      <c r="GPT3226" s="132"/>
      <c r="GPU3226" s="132"/>
      <c r="GPV3226" s="132"/>
      <c r="GPW3226" s="132"/>
      <c r="GPX3226" s="132"/>
      <c r="GPY3226" s="132"/>
      <c r="GPZ3226" s="132"/>
      <c r="GQA3226" s="132"/>
      <c r="GQB3226" s="132"/>
      <c r="GQC3226" s="132"/>
      <c r="GQD3226" s="132"/>
      <c r="GQE3226" s="132"/>
      <c r="GQF3226" s="132"/>
      <c r="GQG3226" s="132"/>
      <c r="GQH3226" s="132"/>
      <c r="GQI3226" s="132"/>
      <c r="GQJ3226" s="132"/>
      <c r="GQK3226" s="132"/>
      <c r="GQL3226" s="132"/>
      <c r="GQM3226" s="132"/>
      <c r="GQN3226" s="132"/>
      <c r="GQO3226" s="132"/>
      <c r="GQP3226" s="132"/>
      <c r="GQQ3226" s="132"/>
      <c r="GQR3226" s="132"/>
      <c r="GQS3226" s="132"/>
      <c r="GQT3226" s="132"/>
      <c r="GQU3226" s="132"/>
      <c r="GQV3226" s="132"/>
      <c r="GQW3226" s="132"/>
      <c r="GQX3226" s="132"/>
      <c r="GQY3226" s="132"/>
      <c r="GQZ3226" s="132"/>
      <c r="GRA3226" s="132"/>
      <c r="GRB3226" s="132"/>
      <c r="GRC3226" s="132"/>
      <c r="GRD3226" s="132"/>
      <c r="GRE3226" s="132"/>
      <c r="GRF3226" s="132"/>
      <c r="GRG3226" s="132"/>
      <c r="GRH3226" s="132"/>
      <c r="GRI3226" s="132"/>
      <c r="GRJ3226" s="132"/>
      <c r="GRK3226" s="132"/>
      <c r="GRL3226" s="132"/>
      <c r="GRM3226" s="132"/>
      <c r="GRN3226" s="132"/>
      <c r="GRO3226" s="132"/>
      <c r="GRP3226" s="132"/>
      <c r="GRQ3226" s="132"/>
      <c r="GRR3226" s="132"/>
      <c r="GRS3226" s="132"/>
      <c r="GRT3226" s="132"/>
      <c r="GRU3226" s="132"/>
      <c r="GRV3226" s="132"/>
      <c r="GRW3226" s="132"/>
      <c r="GRX3226" s="132"/>
      <c r="GRY3226" s="132"/>
      <c r="GRZ3226" s="132"/>
      <c r="GSA3226" s="132"/>
      <c r="GSB3226" s="132"/>
      <c r="GSC3226" s="132"/>
      <c r="GSD3226" s="132"/>
      <c r="GSE3226" s="132"/>
      <c r="GSF3226" s="132"/>
      <c r="GSG3226" s="132"/>
      <c r="GSH3226" s="132"/>
      <c r="GSI3226" s="132"/>
      <c r="GSJ3226" s="132"/>
      <c r="GSK3226" s="132"/>
      <c r="GSL3226" s="132"/>
      <c r="GSM3226" s="132"/>
      <c r="GSN3226" s="132"/>
      <c r="GSO3226" s="132"/>
      <c r="GSP3226" s="132"/>
      <c r="GSQ3226" s="132"/>
      <c r="GSR3226" s="132"/>
      <c r="GSS3226" s="132"/>
      <c r="GST3226" s="132"/>
      <c r="GSU3226" s="132"/>
      <c r="GSV3226" s="132"/>
      <c r="GSW3226" s="132"/>
      <c r="GSX3226" s="132"/>
      <c r="GSY3226" s="132"/>
      <c r="GSZ3226" s="132"/>
      <c r="GTA3226" s="132"/>
      <c r="GTB3226" s="132"/>
      <c r="GTC3226" s="132"/>
      <c r="GTD3226" s="132"/>
      <c r="GTE3226" s="132"/>
      <c r="GTF3226" s="132"/>
      <c r="GTG3226" s="132"/>
      <c r="GTH3226" s="132"/>
      <c r="GTI3226" s="132"/>
      <c r="GTJ3226" s="132"/>
      <c r="GTK3226" s="132"/>
      <c r="GTL3226" s="132"/>
      <c r="GTM3226" s="132"/>
      <c r="GTN3226" s="132"/>
      <c r="GTO3226" s="132"/>
      <c r="GTP3226" s="132"/>
      <c r="GTQ3226" s="132"/>
      <c r="GTR3226" s="132"/>
      <c r="GTS3226" s="132"/>
      <c r="GTT3226" s="132"/>
      <c r="GTU3226" s="132"/>
      <c r="GTV3226" s="132"/>
      <c r="GTW3226" s="132"/>
      <c r="GTX3226" s="132"/>
      <c r="GTY3226" s="132"/>
      <c r="GTZ3226" s="132"/>
      <c r="GUA3226" s="132"/>
      <c r="GUB3226" s="132"/>
      <c r="GUC3226" s="132"/>
      <c r="GUD3226" s="132"/>
      <c r="GUE3226" s="132"/>
      <c r="GUF3226" s="132"/>
      <c r="GUG3226" s="132"/>
      <c r="GUH3226" s="132"/>
      <c r="GUI3226" s="132"/>
      <c r="GUJ3226" s="132"/>
      <c r="GUK3226" s="132"/>
      <c r="GUL3226" s="132"/>
      <c r="GUM3226" s="132"/>
      <c r="GUN3226" s="132"/>
      <c r="GUO3226" s="132"/>
      <c r="GUP3226" s="132"/>
      <c r="GUQ3226" s="132"/>
      <c r="GUR3226" s="132"/>
      <c r="GUS3226" s="132"/>
      <c r="GUT3226" s="132"/>
      <c r="GUU3226" s="132"/>
      <c r="GUV3226" s="132"/>
      <c r="GUW3226" s="132"/>
      <c r="GUX3226" s="132"/>
      <c r="GUY3226" s="132"/>
      <c r="GUZ3226" s="132"/>
      <c r="GVA3226" s="132"/>
      <c r="GVB3226" s="132"/>
      <c r="GVC3226" s="132"/>
      <c r="GVD3226" s="132"/>
      <c r="GVE3226" s="132"/>
      <c r="GVF3226" s="132"/>
      <c r="GVG3226" s="132"/>
      <c r="GVH3226" s="132"/>
      <c r="GVI3226" s="132"/>
      <c r="GVJ3226" s="132"/>
      <c r="GVK3226" s="132"/>
      <c r="GVL3226" s="132"/>
      <c r="GVM3226" s="132"/>
      <c r="GVN3226" s="132"/>
      <c r="GVO3226" s="132"/>
      <c r="GVP3226" s="132"/>
      <c r="GVQ3226" s="132"/>
      <c r="GVR3226" s="132"/>
      <c r="GVS3226" s="132"/>
      <c r="GVT3226" s="132"/>
      <c r="GVU3226" s="132"/>
      <c r="GVV3226" s="132"/>
      <c r="GVW3226" s="132"/>
      <c r="GVX3226" s="132"/>
      <c r="GVY3226" s="132"/>
      <c r="GVZ3226" s="132"/>
      <c r="GWA3226" s="132"/>
      <c r="GWB3226" s="132"/>
      <c r="GWC3226" s="132"/>
      <c r="GWD3226" s="132"/>
      <c r="GWE3226" s="132"/>
      <c r="GWF3226" s="132"/>
      <c r="GWG3226" s="132"/>
      <c r="GWH3226" s="132"/>
      <c r="GWI3226" s="132"/>
      <c r="GWJ3226" s="132"/>
      <c r="GWK3226" s="132"/>
      <c r="GWL3226" s="132"/>
      <c r="GWM3226" s="132"/>
      <c r="GWN3226" s="132"/>
      <c r="GWO3226" s="132"/>
      <c r="GWP3226" s="132"/>
      <c r="GWQ3226" s="132"/>
      <c r="GWR3226" s="132"/>
      <c r="GWS3226" s="132"/>
      <c r="GWT3226" s="132"/>
      <c r="GWU3226" s="132"/>
      <c r="GWV3226" s="132"/>
      <c r="GWW3226" s="132"/>
      <c r="GWX3226" s="132"/>
      <c r="GWY3226" s="132"/>
      <c r="GWZ3226" s="132"/>
      <c r="GXA3226" s="132"/>
      <c r="GXB3226" s="132"/>
      <c r="GXC3226" s="132"/>
      <c r="GXD3226" s="132"/>
      <c r="GXE3226" s="132"/>
      <c r="GXF3226" s="132"/>
      <c r="GXG3226" s="132"/>
      <c r="GXH3226" s="132"/>
      <c r="GXI3226" s="132"/>
      <c r="GXJ3226" s="132"/>
      <c r="GXK3226" s="132"/>
      <c r="GXL3226" s="132"/>
      <c r="GXM3226" s="132"/>
      <c r="GXN3226" s="132"/>
      <c r="GXO3226" s="132"/>
      <c r="GXP3226" s="132"/>
      <c r="GXQ3226" s="132"/>
      <c r="GXR3226" s="132"/>
      <c r="GXS3226" s="132"/>
      <c r="GXT3226" s="132"/>
      <c r="GXU3226" s="132"/>
      <c r="GXV3226" s="132"/>
      <c r="GXW3226" s="132"/>
      <c r="GXX3226" s="132"/>
      <c r="GXY3226" s="132"/>
      <c r="GXZ3226" s="132"/>
      <c r="GYA3226" s="132"/>
      <c r="GYB3226" s="132"/>
      <c r="GYC3226" s="132"/>
      <c r="GYD3226" s="132"/>
      <c r="GYE3226" s="132"/>
      <c r="GYF3226" s="132"/>
      <c r="GYG3226" s="132"/>
      <c r="GYH3226" s="132"/>
      <c r="GYI3226" s="132"/>
      <c r="GYJ3226" s="132"/>
      <c r="GYK3226" s="132"/>
      <c r="GYL3226" s="132"/>
      <c r="GYM3226" s="132"/>
      <c r="GYN3226" s="132"/>
      <c r="GYO3226" s="132"/>
      <c r="GYP3226" s="132"/>
      <c r="GYQ3226" s="132"/>
      <c r="GYR3226" s="132"/>
      <c r="GYS3226" s="132"/>
      <c r="GYT3226" s="132"/>
      <c r="GYU3226" s="132"/>
      <c r="GYV3226" s="132"/>
      <c r="GYW3226" s="132"/>
      <c r="GYX3226" s="132"/>
      <c r="GYY3226" s="132"/>
      <c r="GYZ3226" s="132"/>
      <c r="GZA3226" s="132"/>
      <c r="GZB3226" s="132"/>
      <c r="GZC3226" s="132"/>
      <c r="GZD3226" s="132"/>
      <c r="GZE3226" s="132"/>
      <c r="GZF3226" s="132"/>
      <c r="GZG3226" s="132"/>
      <c r="GZH3226" s="132"/>
      <c r="GZI3226" s="132"/>
      <c r="GZJ3226" s="132"/>
      <c r="GZK3226" s="132"/>
      <c r="GZL3226" s="132"/>
      <c r="GZM3226" s="132"/>
      <c r="GZN3226" s="132"/>
      <c r="GZO3226" s="132"/>
      <c r="GZP3226" s="132"/>
      <c r="GZQ3226" s="132"/>
      <c r="GZR3226" s="132"/>
      <c r="GZS3226" s="132"/>
      <c r="GZT3226" s="132"/>
      <c r="GZU3226" s="132"/>
      <c r="GZV3226" s="132"/>
      <c r="GZW3226" s="132"/>
      <c r="GZX3226" s="132"/>
      <c r="GZY3226" s="132"/>
      <c r="GZZ3226" s="132"/>
      <c r="HAA3226" s="132"/>
      <c r="HAB3226" s="132"/>
      <c r="HAC3226" s="132"/>
      <c r="HAD3226" s="132"/>
      <c r="HAE3226" s="132"/>
      <c r="HAF3226" s="132"/>
      <c r="HAG3226" s="132"/>
      <c r="HAH3226" s="132"/>
      <c r="HAI3226" s="132"/>
      <c r="HAJ3226" s="132"/>
      <c r="HAK3226" s="132"/>
      <c r="HAL3226" s="132"/>
      <c r="HAM3226" s="132"/>
      <c r="HAN3226" s="132"/>
      <c r="HAO3226" s="132"/>
      <c r="HAP3226" s="132"/>
      <c r="HAQ3226" s="132"/>
      <c r="HAR3226" s="132"/>
      <c r="HAS3226" s="132"/>
      <c r="HAT3226" s="132"/>
      <c r="HAU3226" s="132"/>
      <c r="HAV3226" s="132"/>
      <c r="HAW3226" s="132"/>
      <c r="HAX3226" s="132"/>
      <c r="HAY3226" s="132"/>
      <c r="HAZ3226" s="132"/>
      <c r="HBA3226" s="132"/>
      <c r="HBB3226" s="132"/>
      <c r="HBC3226" s="132"/>
      <c r="HBD3226" s="132"/>
      <c r="HBE3226" s="132"/>
      <c r="HBF3226" s="132"/>
      <c r="HBG3226" s="132"/>
      <c r="HBH3226" s="132"/>
      <c r="HBI3226" s="132"/>
      <c r="HBJ3226" s="132"/>
      <c r="HBK3226" s="132"/>
      <c r="HBL3226" s="132"/>
      <c r="HBM3226" s="132"/>
      <c r="HBN3226" s="132"/>
      <c r="HBO3226" s="132"/>
      <c r="HBP3226" s="132"/>
      <c r="HBQ3226" s="132"/>
      <c r="HBR3226" s="132"/>
      <c r="HBS3226" s="132"/>
      <c r="HBT3226" s="132"/>
      <c r="HBU3226" s="132"/>
      <c r="HBV3226" s="132"/>
      <c r="HBW3226" s="132"/>
      <c r="HBX3226" s="132"/>
      <c r="HBY3226" s="132"/>
      <c r="HBZ3226" s="132"/>
      <c r="HCA3226" s="132"/>
      <c r="HCB3226" s="132"/>
      <c r="HCC3226" s="132"/>
      <c r="HCD3226" s="132"/>
      <c r="HCE3226" s="132"/>
      <c r="HCF3226" s="132"/>
      <c r="HCG3226" s="132"/>
      <c r="HCH3226" s="132"/>
      <c r="HCI3226" s="132"/>
      <c r="HCJ3226" s="132"/>
      <c r="HCK3226" s="132"/>
      <c r="HCL3226" s="132"/>
      <c r="HCM3226" s="132"/>
      <c r="HCN3226" s="132"/>
      <c r="HCO3226" s="132"/>
      <c r="HCP3226" s="132"/>
      <c r="HCQ3226" s="132"/>
      <c r="HCR3226" s="132"/>
      <c r="HCS3226" s="132"/>
      <c r="HCT3226" s="132"/>
      <c r="HCU3226" s="132"/>
      <c r="HCV3226" s="132"/>
      <c r="HCW3226" s="132"/>
      <c r="HCX3226" s="132"/>
      <c r="HCY3226" s="132"/>
      <c r="HCZ3226" s="132"/>
      <c r="HDA3226" s="132"/>
      <c r="HDB3226" s="132"/>
      <c r="HDC3226" s="132"/>
      <c r="HDD3226" s="132"/>
      <c r="HDE3226" s="132"/>
      <c r="HDF3226" s="132"/>
      <c r="HDG3226" s="132"/>
      <c r="HDH3226" s="132"/>
      <c r="HDI3226" s="132"/>
      <c r="HDJ3226" s="132"/>
      <c r="HDK3226" s="132"/>
      <c r="HDL3226" s="132"/>
      <c r="HDM3226" s="132"/>
      <c r="HDN3226" s="132"/>
      <c r="HDO3226" s="132"/>
      <c r="HDP3226" s="132"/>
      <c r="HDQ3226" s="132"/>
      <c r="HDR3226" s="132"/>
      <c r="HDS3226" s="132"/>
      <c r="HDT3226" s="132"/>
      <c r="HDU3226" s="132"/>
      <c r="HDV3226" s="132"/>
      <c r="HDW3226" s="132"/>
      <c r="HDX3226" s="132"/>
      <c r="HDY3226" s="132"/>
      <c r="HDZ3226" s="132"/>
      <c r="HEA3226" s="132"/>
      <c r="HEB3226" s="132"/>
      <c r="HEC3226" s="132"/>
      <c r="HED3226" s="132"/>
      <c r="HEE3226" s="132"/>
      <c r="HEF3226" s="132"/>
      <c r="HEG3226" s="132"/>
      <c r="HEH3226" s="132"/>
      <c r="HEI3226" s="132"/>
      <c r="HEJ3226" s="132"/>
      <c r="HEK3226" s="132"/>
      <c r="HEL3226" s="132"/>
      <c r="HEM3226" s="132"/>
      <c r="HEN3226" s="132"/>
      <c r="HEO3226" s="132"/>
      <c r="HEP3226" s="132"/>
      <c r="HEQ3226" s="132"/>
      <c r="HER3226" s="132"/>
      <c r="HES3226" s="132"/>
      <c r="HET3226" s="132"/>
      <c r="HEU3226" s="132"/>
      <c r="HEV3226" s="132"/>
      <c r="HEW3226" s="132"/>
      <c r="HEX3226" s="132"/>
      <c r="HEY3226" s="132"/>
      <c r="HEZ3226" s="132"/>
      <c r="HFA3226" s="132"/>
      <c r="HFB3226" s="132"/>
      <c r="HFC3226" s="132"/>
      <c r="HFD3226" s="132"/>
      <c r="HFE3226" s="132"/>
      <c r="HFF3226" s="132"/>
      <c r="HFG3226" s="132"/>
      <c r="HFH3226" s="132"/>
      <c r="HFI3226" s="132"/>
      <c r="HFJ3226" s="132"/>
      <c r="HFK3226" s="132"/>
      <c r="HFL3226" s="132"/>
      <c r="HFM3226" s="132"/>
      <c r="HFN3226" s="132"/>
      <c r="HFO3226" s="132"/>
      <c r="HFP3226" s="132"/>
      <c r="HFQ3226" s="132"/>
      <c r="HFR3226" s="132"/>
      <c r="HFS3226" s="132"/>
      <c r="HFT3226" s="132"/>
      <c r="HFU3226" s="132"/>
      <c r="HFV3226" s="132"/>
      <c r="HFW3226" s="132"/>
      <c r="HFX3226" s="132"/>
      <c r="HFY3226" s="132"/>
      <c r="HFZ3226" s="132"/>
      <c r="HGA3226" s="132"/>
      <c r="HGB3226" s="132"/>
      <c r="HGC3226" s="132"/>
      <c r="HGD3226" s="132"/>
      <c r="HGE3226" s="132"/>
      <c r="HGF3226" s="132"/>
      <c r="HGG3226" s="132"/>
      <c r="HGH3226" s="132"/>
      <c r="HGI3226" s="132"/>
      <c r="HGJ3226" s="132"/>
      <c r="HGK3226" s="132"/>
      <c r="HGL3226" s="132"/>
      <c r="HGM3226" s="132"/>
      <c r="HGN3226" s="132"/>
      <c r="HGO3226" s="132"/>
      <c r="HGP3226" s="132"/>
      <c r="HGQ3226" s="132"/>
      <c r="HGR3226" s="132"/>
      <c r="HGS3226" s="132"/>
      <c r="HGT3226" s="132"/>
      <c r="HGU3226" s="132"/>
      <c r="HGV3226" s="132"/>
      <c r="HGW3226" s="132"/>
      <c r="HGX3226" s="132"/>
      <c r="HGY3226" s="132"/>
      <c r="HGZ3226" s="132"/>
      <c r="HHA3226" s="132"/>
      <c r="HHB3226" s="132"/>
      <c r="HHC3226" s="132"/>
      <c r="HHD3226" s="132"/>
      <c r="HHE3226" s="132"/>
      <c r="HHF3226" s="132"/>
      <c r="HHG3226" s="132"/>
      <c r="HHH3226" s="132"/>
      <c r="HHI3226" s="132"/>
      <c r="HHJ3226" s="132"/>
      <c r="HHK3226" s="132"/>
      <c r="HHL3226" s="132"/>
      <c r="HHM3226" s="132"/>
      <c r="HHN3226" s="132"/>
      <c r="HHO3226" s="132"/>
      <c r="HHP3226" s="132"/>
      <c r="HHQ3226" s="132"/>
      <c r="HHR3226" s="132"/>
      <c r="HHS3226" s="132"/>
      <c r="HHT3226" s="132"/>
      <c r="HHU3226" s="132"/>
      <c r="HHV3226" s="132"/>
      <c r="HHW3226" s="132"/>
      <c r="HHX3226" s="132"/>
      <c r="HHY3226" s="132"/>
      <c r="HHZ3226" s="132"/>
      <c r="HIA3226" s="132"/>
      <c r="HIB3226" s="132"/>
      <c r="HIC3226" s="132"/>
      <c r="HID3226" s="132"/>
      <c r="HIE3226" s="132"/>
      <c r="HIF3226" s="132"/>
      <c r="HIG3226" s="132"/>
      <c r="HIH3226" s="132"/>
      <c r="HII3226" s="132"/>
      <c r="HIJ3226" s="132"/>
      <c r="HIK3226" s="132"/>
      <c r="HIL3226" s="132"/>
      <c r="HIM3226" s="132"/>
      <c r="HIN3226" s="132"/>
      <c r="HIO3226" s="132"/>
      <c r="HIP3226" s="132"/>
      <c r="HIQ3226" s="132"/>
      <c r="HIR3226" s="132"/>
      <c r="HIS3226" s="132"/>
      <c r="HIT3226" s="132"/>
      <c r="HIU3226" s="132"/>
      <c r="HIV3226" s="132"/>
      <c r="HIW3226" s="132"/>
      <c r="HIX3226" s="132"/>
      <c r="HIY3226" s="132"/>
      <c r="HIZ3226" s="132"/>
      <c r="HJA3226" s="132"/>
      <c r="HJB3226" s="132"/>
      <c r="HJC3226" s="132"/>
      <c r="HJD3226" s="132"/>
      <c r="HJE3226" s="132"/>
      <c r="HJF3226" s="132"/>
      <c r="HJG3226" s="132"/>
      <c r="HJH3226" s="132"/>
      <c r="HJI3226" s="132"/>
      <c r="HJJ3226" s="132"/>
      <c r="HJK3226" s="132"/>
      <c r="HJL3226" s="132"/>
      <c r="HJM3226" s="132"/>
      <c r="HJN3226" s="132"/>
      <c r="HJO3226" s="132"/>
      <c r="HJP3226" s="132"/>
      <c r="HJQ3226" s="132"/>
      <c r="HJR3226" s="132"/>
      <c r="HJS3226" s="132"/>
      <c r="HJT3226" s="132"/>
      <c r="HJU3226" s="132"/>
      <c r="HJV3226" s="132"/>
      <c r="HJW3226" s="132"/>
      <c r="HJX3226" s="132"/>
      <c r="HJY3226" s="132"/>
      <c r="HJZ3226" s="132"/>
      <c r="HKA3226" s="132"/>
      <c r="HKB3226" s="132"/>
      <c r="HKC3226" s="132"/>
      <c r="HKD3226" s="132"/>
      <c r="HKE3226" s="132"/>
      <c r="HKF3226" s="132"/>
      <c r="HKG3226" s="132"/>
      <c r="HKH3226" s="132"/>
      <c r="HKI3226" s="132"/>
      <c r="HKJ3226" s="132"/>
      <c r="HKK3226" s="132"/>
      <c r="HKL3226" s="132"/>
      <c r="HKM3226" s="132"/>
      <c r="HKN3226" s="132"/>
      <c r="HKO3226" s="132"/>
      <c r="HKP3226" s="132"/>
      <c r="HKQ3226" s="132"/>
      <c r="HKR3226" s="132"/>
      <c r="HKS3226" s="132"/>
      <c r="HKT3226" s="132"/>
      <c r="HKU3226" s="132"/>
      <c r="HKV3226" s="132"/>
      <c r="HKW3226" s="132"/>
      <c r="HKX3226" s="132"/>
      <c r="HKY3226" s="132"/>
      <c r="HKZ3226" s="132"/>
      <c r="HLA3226" s="132"/>
      <c r="HLB3226" s="132"/>
      <c r="HLC3226" s="132"/>
      <c r="HLD3226" s="132"/>
      <c r="HLE3226" s="132"/>
      <c r="HLF3226" s="132"/>
      <c r="HLG3226" s="132"/>
      <c r="HLH3226" s="132"/>
      <c r="HLI3226" s="132"/>
      <c r="HLJ3226" s="132"/>
      <c r="HLK3226" s="132"/>
      <c r="HLL3226" s="132"/>
      <c r="HLM3226" s="132"/>
      <c r="HLN3226" s="132"/>
      <c r="HLO3226" s="132"/>
      <c r="HLP3226" s="132"/>
      <c r="HLQ3226" s="132"/>
      <c r="HLR3226" s="132"/>
      <c r="HLS3226" s="132"/>
      <c r="HLT3226" s="132"/>
      <c r="HLU3226" s="132"/>
      <c r="HLV3226" s="132"/>
      <c r="HLW3226" s="132"/>
      <c r="HLX3226" s="132"/>
      <c r="HLY3226" s="132"/>
      <c r="HLZ3226" s="132"/>
      <c r="HMA3226" s="132"/>
      <c r="HMB3226" s="132"/>
      <c r="HMC3226" s="132"/>
      <c r="HMD3226" s="132"/>
      <c r="HME3226" s="132"/>
      <c r="HMF3226" s="132"/>
      <c r="HMG3226" s="132"/>
      <c r="HMH3226" s="132"/>
      <c r="HMI3226" s="132"/>
      <c r="HMJ3226" s="132"/>
      <c r="HMK3226" s="132"/>
      <c r="HML3226" s="132"/>
      <c r="HMM3226" s="132"/>
      <c r="HMN3226" s="132"/>
      <c r="HMO3226" s="132"/>
      <c r="HMP3226" s="132"/>
      <c r="HMQ3226" s="132"/>
      <c r="HMR3226" s="132"/>
      <c r="HMS3226" s="132"/>
      <c r="HMT3226" s="132"/>
      <c r="HMU3226" s="132"/>
      <c r="HMV3226" s="132"/>
      <c r="HMW3226" s="132"/>
      <c r="HMX3226" s="132"/>
      <c r="HMY3226" s="132"/>
      <c r="HMZ3226" s="132"/>
      <c r="HNA3226" s="132"/>
      <c r="HNB3226" s="132"/>
      <c r="HNC3226" s="132"/>
      <c r="HND3226" s="132"/>
      <c r="HNE3226" s="132"/>
      <c r="HNF3226" s="132"/>
      <c r="HNG3226" s="132"/>
      <c r="HNH3226" s="132"/>
      <c r="HNI3226" s="132"/>
      <c r="HNJ3226" s="132"/>
      <c r="HNK3226" s="132"/>
      <c r="HNL3226" s="132"/>
      <c r="HNM3226" s="132"/>
      <c r="HNN3226" s="132"/>
      <c r="HNO3226" s="132"/>
      <c r="HNP3226" s="132"/>
      <c r="HNQ3226" s="132"/>
      <c r="HNR3226" s="132"/>
      <c r="HNS3226" s="132"/>
      <c r="HNT3226" s="132"/>
      <c r="HNU3226" s="132"/>
      <c r="HNV3226" s="132"/>
      <c r="HNW3226" s="132"/>
      <c r="HNX3226" s="132"/>
      <c r="HNY3226" s="132"/>
      <c r="HNZ3226" s="132"/>
      <c r="HOA3226" s="132"/>
      <c r="HOB3226" s="132"/>
      <c r="HOC3226" s="132"/>
      <c r="HOD3226" s="132"/>
      <c r="HOE3226" s="132"/>
      <c r="HOF3226" s="132"/>
      <c r="HOG3226" s="132"/>
      <c r="HOH3226" s="132"/>
      <c r="HOI3226" s="132"/>
      <c r="HOJ3226" s="132"/>
      <c r="HOK3226" s="132"/>
      <c r="HOL3226" s="132"/>
      <c r="HOM3226" s="132"/>
      <c r="HON3226" s="132"/>
      <c r="HOO3226" s="132"/>
      <c r="HOP3226" s="132"/>
      <c r="HOQ3226" s="132"/>
      <c r="HOR3226" s="132"/>
      <c r="HOS3226" s="132"/>
      <c r="HOT3226" s="132"/>
      <c r="HOU3226" s="132"/>
      <c r="HOV3226" s="132"/>
      <c r="HOW3226" s="132"/>
      <c r="HOX3226" s="132"/>
      <c r="HOY3226" s="132"/>
      <c r="HOZ3226" s="132"/>
      <c r="HPA3226" s="132"/>
      <c r="HPB3226" s="132"/>
      <c r="HPC3226" s="132"/>
      <c r="HPD3226" s="132"/>
      <c r="HPE3226" s="132"/>
      <c r="HPF3226" s="132"/>
      <c r="HPG3226" s="132"/>
      <c r="HPH3226" s="132"/>
      <c r="HPI3226" s="132"/>
      <c r="HPJ3226" s="132"/>
      <c r="HPK3226" s="132"/>
      <c r="HPL3226" s="132"/>
      <c r="HPM3226" s="132"/>
      <c r="HPN3226" s="132"/>
      <c r="HPO3226" s="132"/>
      <c r="HPP3226" s="132"/>
      <c r="HPQ3226" s="132"/>
      <c r="HPR3226" s="132"/>
      <c r="HPS3226" s="132"/>
      <c r="HPT3226" s="132"/>
      <c r="HPU3226" s="132"/>
      <c r="HPV3226" s="132"/>
      <c r="HPW3226" s="132"/>
      <c r="HPX3226" s="132"/>
      <c r="HPY3226" s="132"/>
      <c r="HPZ3226" s="132"/>
      <c r="HQA3226" s="132"/>
      <c r="HQB3226" s="132"/>
      <c r="HQC3226" s="132"/>
      <c r="HQD3226" s="132"/>
      <c r="HQE3226" s="132"/>
      <c r="HQF3226" s="132"/>
      <c r="HQG3226" s="132"/>
      <c r="HQH3226" s="132"/>
      <c r="HQI3226" s="132"/>
      <c r="HQJ3226" s="132"/>
      <c r="HQK3226" s="132"/>
      <c r="HQL3226" s="132"/>
      <c r="HQM3226" s="132"/>
      <c r="HQN3226" s="132"/>
      <c r="HQO3226" s="132"/>
      <c r="HQP3226" s="132"/>
      <c r="HQQ3226" s="132"/>
      <c r="HQR3226" s="132"/>
      <c r="HQS3226" s="132"/>
      <c r="HQT3226" s="132"/>
      <c r="HQU3226" s="132"/>
      <c r="HQV3226" s="132"/>
      <c r="HQW3226" s="132"/>
      <c r="HQX3226" s="132"/>
      <c r="HQY3226" s="132"/>
      <c r="HQZ3226" s="132"/>
      <c r="HRA3226" s="132"/>
      <c r="HRB3226" s="132"/>
      <c r="HRC3226" s="132"/>
      <c r="HRD3226" s="132"/>
      <c r="HRE3226" s="132"/>
      <c r="HRF3226" s="132"/>
      <c r="HRG3226" s="132"/>
      <c r="HRH3226" s="132"/>
      <c r="HRI3226" s="132"/>
      <c r="HRJ3226" s="132"/>
      <c r="HRK3226" s="132"/>
      <c r="HRL3226" s="132"/>
      <c r="HRM3226" s="132"/>
      <c r="HRN3226" s="132"/>
      <c r="HRO3226" s="132"/>
      <c r="HRP3226" s="132"/>
      <c r="HRQ3226" s="132"/>
      <c r="HRR3226" s="132"/>
      <c r="HRS3226" s="132"/>
      <c r="HRT3226" s="132"/>
      <c r="HRU3226" s="132"/>
      <c r="HRV3226" s="132"/>
      <c r="HRW3226" s="132"/>
      <c r="HRX3226" s="132"/>
      <c r="HRY3226" s="132"/>
      <c r="HRZ3226" s="132"/>
      <c r="HSA3226" s="132"/>
      <c r="HSB3226" s="132"/>
      <c r="HSC3226" s="132"/>
      <c r="HSD3226" s="132"/>
      <c r="HSE3226" s="132"/>
      <c r="HSF3226" s="132"/>
      <c r="HSG3226" s="132"/>
      <c r="HSH3226" s="132"/>
      <c r="HSI3226" s="132"/>
      <c r="HSJ3226" s="132"/>
      <c r="HSK3226" s="132"/>
      <c r="HSL3226" s="132"/>
      <c r="HSM3226" s="132"/>
      <c r="HSN3226" s="132"/>
      <c r="HSO3226" s="132"/>
      <c r="HSP3226" s="132"/>
      <c r="HSQ3226" s="132"/>
      <c r="HSR3226" s="132"/>
      <c r="HSS3226" s="132"/>
      <c r="HST3226" s="132"/>
      <c r="HSU3226" s="132"/>
      <c r="HSV3226" s="132"/>
      <c r="HSW3226" s="132"/>
      <c r="HSX3226" s="132"/>
      <c r="HSY3226" s="132"/>
      <c r="HSZ3226" s="132"/>
      <c r="HTA3226" s="132"/>
      <c r="HTB3226" s="132"/>
      <c r="HTC3226" s="132"/>
      <c r="HTD3226" s="132"/>
      <c r="HTE3226" s="132"/>
      <c r="HTF3226" s="132"/>
      <c r="HTG3226" s="132"/>
      <c r="HTH3226" s="132"/>
      <c r="HTI3226" s="132"/>
      <c r="HTJ3226" s="132"/>
      <c r="HTK3226" s="132"/>
      <c r="HTL3226" s="132"/>
      <c r="HTM3226" s="132"/>
      <c r="HTN3226" s="132"/>
      <c r="HTO3226" s="132"/>
      <c r="HTP3226" s="132"/>
      <c r="HTQ3226" s="132"/>
      <c r="HTR3226" s="132"/>
      <c r="HTS3226" s="132"/>
      <c r="HTT3226" s="132"/>
      <c r="HTU3226" s="132"/>
      <c r="HTV3226" s="132"/>
      <c r="HTW3226" s="132"/>
      <c r="HTX3226" s="132"/>
      <c r="HTY3226" s="132"/>
      <c r="HTZ3226" s="132"/>
      <c r="HUA3226" s="132"/>
      <c r="HUB3226" s="132"/>
      <c r="HUC3226" s="132"/>
      <c r="HUD3226" s="132"/>
      <c r="HUE3226" s="132"/>
      <c r="HUF3226" s="132"/>
      <c r="HUG3226" s="132"/>
      <c r="HUH3226" s="132"/>
      <c r="HUI3226" s="132"/>
      <c r="HUJ3226" s="132"/>
      <c r="HUK3226" s="132"/>
      <c r="HUL3226" s="132"/>
      <c r="HUM3226" s="132"/>
      <c r="HUN3226" s="132"/>
      <c r="HUO3226" s="132"/>
      <c r="HUP3226" s="132"/>
      <c r="HUQ3226" s="132"/>
      <c r="HUR3226" s="132"/>
      <c r="HUS3226" s="132"/>
      <c r="HUT3226" s="132"/>
      <c r="HUU3226" s="132"/>
      <c r="HUV3226" s="132"/>
      <c r="HUW3226" s="132"/>
      <c r="HUX3226" s="132"/>
      <c r="HUY3226" s="132"/>
      <c r="HUZ3226" s="132"/>
      <c r="HVA3226" s="132"/>
      <c r="HVB3226" s="132"/>
      <c r="HVC3226" s="132"/>
      <c r="HVD3226" s="132"/>
      <c r="HVE3226" s="132"/>
      <c r="HVF3226" s="132"/>
      <c r="HVG3226" s="132"/>
      <c r="HVH3226" s="132"/>
      <c r="HVI3226" s="132"/>
      <c r="HVJ3226" s="132"/>
      <c r="HVK3226" s="132"/>
      <c r="HVL3226" s="132"/>
      <c r="HVM3226" s="132"/>
      <c r="HVN3226" s="132"/>
      <c r="HVO3226" s="132"/>
      <c r="HVP3226" s="132"/>
      <c r="HVQ3226" s="132"/>
      <c r="HVR3226" s="132"/>
      <c r="HVS3226" s="132"/>
      <c r="HVT3226" s="132"/>
      <c r="HVU3226" s="132"/>
      <c r="HVV3226" s="132"/>
      <c r="HVW3226" s="132"/>
      <c r="HVX3226" s="132"/>
      <c r="HVY3226" s="132"/>
      <c r="HVZ3226" s="132"/>
      <c r="HWA3226" s="132"/>
      <c r="HWB3226" s="132"/>
      <c r="HWC3226" s="132"/>
      <c r="HWD3226" s="132"/>
      <c r="HWE3226" s="132"/>
      <c r="HWF3226" s="132"/>
      <c r="HWG3226" s="132"/>
      <c r="HWH3226" s="132"/>
      <c r="HWI3226" s="132"/>
      <c r="HWJ3226" s="132"/>
      <c r="HWK3226" s="132"/>
      <c r="HWL3226" s="132"/>
      <c r="HWM3226" s="132"/>
      <c r="HWN3226" s="132"/>
      <c r="HWO3226" s="132"/>
      <c r="HWP3226" s="132"/>
      <c r="HWQ3226" s="132"/>
      <c r="HWR3226" s="132"/>
      <c r="HWS3226" s="132"/>
      <c r="HWT3226" s="132"/>
      <c r="HWU3226" s="132"/>
      <c r="HWV3226" s="132"/>
      <c r="HWW3226" s="132"/>
      <c r="HWX3226" s="132"/>
      <c r="HWY3226" s="132"/>
      <c r="HWZ3226" s="132"/>
      <c r="HXA3226" s="132"/>
      <c r="HXB3226" s="132"/>
      <c r="HXC3226" s="132"/>
      <c r="HXD3226" s="132"/>
      <c r="HXE3226" s="132"/>
      <c r="HXF3226" s="132"/>
      <c r="HXG3226" s="132"/>
      <c r="HXH3226" s="132"/>
      <c r="HXI3226" s="132"/>
      <c r="HXJ3226" s="132"/>
      <c r="HXK3226" s="132"/>
      <c r="HXL3226" s="132"/>
      <c r="HXM3226" s="132"/>
      <c r="HXN3226" s="132"/>
      <c r="HXO3226" s="132"/>
      <c r="HXP3226" s="132"/>
      <c r="HXQ3226" s="132"/>
      <c r="HXR3226" s="132"/>
      <c r="HXS3226" s="132"/>
      <c r="HXT3226" s="132"/>
      <c r="HXU3226" s="132"/>
      <c r="HXV3226" s="132"/>
      <c r="HXW3226" s="132"/>
      <c r="HXX3226" s="132"/>
      <c r="HXY3226" s="132"/>
      <c r="HXZ3226" s="132"/>
      <c r="HYA3226" s="132"/>
      <c r="HYB3226" s="132"/>
      <c r="HYC3226" s="132"/>
      <c r="HYD3226" s="132"/>
      <c r="HYE3226" s="132"/>
      <c r="HYF3226" s="132"/>
      <c r="HYG3226" s="132"/>
      <c r="HYH3226" s="132"/>
      <c r="HYI3226" s="132"/>
      <c r="HYJ3226" s="132"/>
      <c r="HYK3226" s="132"/>
      <c r="HYL3226" s="132"/>
      <c r="HYM3226" s="132"/>
      <c r="HYN3226" s="132"/>
      <c r="HYO3226" s="132"/>
      <c r="HYP3226" s="132"/>
      <c r="HYQ3226" s="132"/>
      <c r="HYR3226" s="132"/>
      <c r="HYS3226" s="132"/>
      <c r="HYT3226" s="132"/>
      <c r="HYU3226" s="132"/>
      <c r="HYV3226" s="132"/>
      <c r="HYW3226" s="132"/>
      <c r="HYX3226" s="132"/>
      <c r="HYY3226" s="132"/>
      <c r="HYZ3226" s="132"/>
      <c r="HZA3226" s="132"/>
      <c r="HZB3226" s="132"/>
      <c r="HZC3226" s="132"/>
      <c r="HZD3226" s="132"/>
      <c r="HZE3226" s="132"/>
      <c r="HZF3226" s="132"/>
      <c r="HZG3226" s="132"/>
      <c r="HZH3226" s="132"/>
      <c r="HZI3226" s="132"/>
      <c r="HZJ3226" s="132"/>
      <c r="HZK3226" s="132"/>
      <c r="HZL3226" s="132"/>
      <c r="HZM3226" s="132"/>
      <c r="HZN3226" s="132"/>
      <c r="HZO3226" s="132"/>
      <c r="HZP3226" s="132"/>
      <c r="HZQ3226" s="132"/>
      <c r="HZR3226" s="132"/>
      <c r="HZS3226" s="132"/>
      <c r="HZT3226" s="132"/>
      <c r="HZU3226" s="132"/>
      <c r="HZV3226" s="132"/>
      <c r="HZW3226" s="132"/>
      <c r="HZX3226" s="132"/>
      <c r="HZY3226" s="132"/>
      <c r="HZZ3226" s="132"/>
      <c r="IAA3226" s="132"/>
      <c r="IAB3226" s="132"/>
      <c r="IAC3226" s="132"/>
      <c r="IAD3226" s="132"/>
      <c r="IAE3226" s="132"/>
      <c r="IAF3226" s="132"/>
      <c r="IAG3226" s="132"/>
      <c r="IAH3226" s="132"/>
      <c r="IAI3226" s="132"/>
      <c r="IAJ3226" s="132"/>
      <c r="IAK3226" s="132"/>
      <c r="IAL3226" s="132"/>
      <c r="IAM3226" s="132"/>
      <c r="IAN3226" s="132"/>
      <c r="IAO3226" s="132"/>
      <c r="IAP3226" s="132"/>
      <c r="IAQ3226" s="132"/>
      <c r="IAR3226" s="132"/>
      <c r="IAS3226" s="132"/>
      <c r="IAT3226" s="132"/>
      <c r="IAU3226" s="132"/>
      <c r="IAV3226" s="132"/>
      <c r="IAW3226" s="132"/>
      <c r="IAX3226" s="132"/>
      <c r="IAY3226" s="132"/>
      <c r="IAZ3226" s="132"/>
      <c r="IBA3226" s="132"/>
      <c r="IBB3226" s="132"/>
      <c r="IBC3226" s="132"/>
      <c r="IBD3226" s="132"/>
      <c r="IBE3226" s="132"/>
      <c r="IBF3226" s="132"/>
      <c r="IBG3226" s="132"/>
      <c r="IBH3226" s="132"/>
      <c r="IBI3226" s="132"/>
      <c r="IBJ3226" s="132"/>
      <c r="IBK3226" s="132"/>
      <c r="IBL3226" s="132"/>
      <c r="IBM3226" s="132"/>
      <c r="IBN3226" s="132"/>
      <c r="IBO3226" s="132"/>
      <c r="IBP3226" s="132"/>
      <c r="IBQ3226" s="132"/>
      <c r="IBR3226" s="132"/>
      <c r="IBS3226" s="132"/>
      <c r="IBT3226" s="132"/>
      <c r="IBU3226" s="132"/>
      <c r="IBV3226" s="132"/>
      <c r="IBW3226" s="132"/>
      <c r="IBX3226" s="132"/>
      <c r="IBY3226" s="132"/>
      <c r="IBZ3226" s="132"/>
      <c r="ICA3226" s="132"/>
      <c r="ICB3226" s="132"/>
      <c r="ICC3226" s="132"/>
      <c r="ICD3226" s="132"/>
      <c r="ICE3226" s="132"/>
      <c r="ICF3226" s="132"/>
      <c r="ICG3226" s="132"/>
      <c r="ICH3226" s="132"/>
      <c r="ICI3226" s="132"/>
      <c r="ICJ3226" s="132"/>
      <c r="ICK3226" s="132"/>
      <c r="ICL3226" s="132"/>
      <c r="ICM3226" s="132"/>
      <c r="ICN3226" s="132"/>
      <c r="ICO3226" s="132"/>
      <c r="ICP3226" s="132"/>
      <c r="ICQ3226" s="132"/>
      <c r="ICR3226" s="132"/>
      <c r="ICS3226" s="132"/>
      <c r="ICT3226" s="132"/>
      <c r="ICU3226" s="132"/>
      <c r="ICV3226" s="132"/>
      <c r="ICW3226" s="132"/>
      <c r="ICX3226" s="132"/>
      <c r="ICY3226" s="132"/>
      <c r="ICZ3226" s="132"/>
      <c r="IDA3226" s="132"/>
      <c r="IDB3226" s="132"/>
      <c r="IDC3226" s="132"/>
      <c r="IDD3226" s="132"/>
      <c r="IDE3226" s="132"/>
      <c r="IDF3226" s="132"/>
      <c r="IDG3226" s="132"/>
      <c r="IDH3226" s="132"/>
      <c r="IDI3226" s="132"/>
      <c r="IDJ3226" s="132"/>
      <c r="IDK3226" s="132"/>
      <c r="IDL3226" s="132"/>
      <c r="IDM3226" s="132"/>
      <c r="IDN3226" s="132"/>
      <c r="IDO3226" s="132"/>
      <c r="IDP3226" s="132"/>
      <c r="IDQ3226" s="132"/>
      <c r="IDR3226" s="132"/>
      <c r="IDS3226" s="132"/>
      <c r="IDT3226" s="132"/>
      <c r="IDU3226" s="132"/>
      <c r="IDV3226" s="132"/>
      <c r="IDW3226" s="132"/>
      <c r="IDX3226" s="132"/>
      <c r="IDY3226" s="132"/>
      <c r="IDZ3226" s="132"/>
      <c r="IEA3226" s="132"/>
      <c r="IEB3226" s="132"/>
      <c r="IEC3226" s="132"/>
      <c r="IED3226" s="132"/>
      <c r="IEE3226" s="132"/>
      <c r="IEF3226" s="132"/>
      <c r="IEG3226" s="132"/>
      <c r="IEH3226" s="132"/>
      <c r="IEI3226" s="132"/>
      <c r="IEJ3226" s="132"/>
      <c r="IEK3226" s="132"/>
      <c r="IEL3226" s="132"/>
      <c r="IEM3226" s="132"/>
      <c r="IEN3226" s="132"/>
      <c r="IEO3226" s="132"/>
      <c r="IEP3226" s="132"/>
      <c r="IEQ3226" s="132"/>
      <c r="IER3226" s="132"/>
      <c r="IES3226" s="132"/>
      <c r="IET3226" s="132"/>
      <c r="IEU3226" s="132"/>
      <c r="IEV3226" s="132"/>
      <c r="IEW3226" s="132"/>
      <c r="IEX3226" s="132"/>
      <c r="IEY3226" s="132"/>
      <c r="IEZ3226" s="132"/>
      <c r="IFA3226" s="132"/>
      <c r="IFB3226" s="132"/>
      <c r="IFC3226" s="132"/>
      <c r="IFD3226" s="132"/>
      <c r="IFE3226" s="132"/>
      <c r="IFF3226" s="132"/>
      <c r="IFG3226" s="132"/>
      <c r="IFH3226" s="132"/>
      <c r="IFI3226" s="132"/>
      <c r="IFJ3226" s="132"/>
      <c r="IFK3226" s="132"/>
      <c r="IFL3226" s="132"/>
      <c r="IFM3226" s="132"/>
      <c r="IFN3226" s="132"/>
      <c r="IFO3226" s="132"/>
      <c r="IFP3226" s="132"/>
      <c r="IFQ3226" s="132"/>
      <c r="IFR3226" s="132"/>
      <c r="IFS3226" s="132"/>
      <c r="IFT3226" s="132"/>
      <c r="IFU3226" s="132"/>
      <c r="IFV3226" s="132"/>
      <c r="IFW3226" s="132"/>
      <c r="IFX3226" s="132"/>
      <c r="IFY3226" s="132"/>
      <c r="IFZ3226" s="132"/>
      <c r="IGA3226" s="132"/>
      <c r="IGB3226" s="132"/>
      <c r="IGC3226" s="132"/>
      <c r="IGD3226" s="132"/>
      <c r="IGE3226" s="132"/>
      <c r="IGF3226" s="132"/>
      <c r="IGG3226" s="132"/>
      <c r="IGH3226" s="132"/>
      <c r="IGI3226" s="132"/>
      <c r="IGJ3226" s="132"/>
      <c r="IGK3226" s="132"/>
      <c r="IGL3226" s="132"/>
      <c r="IGM3226" s="132"/>
      <c r="IGN3226" s="132"/>
      <c r="IGO3226" s="132"/>
      <c r="IGP3226" s="132"/>
      <c r="IGQ3226" s="132"/>
      <c r="IGR3226" s="132"/>
      <c r="IGS3226" s="132"/>
      <c r="IGT3226" s="132"/>
      <c r="IGU3226" s="132"/>
      <c r="IGV3226" s="132"/>
      <c r="IGW3226" s="132"/>
      <c r="IGX3226" s="132"/>
      <c r="IGY3226" s="132"/>
      <c r="IGZ3226" s="132"/>
      <c r="IHA3226" s="132"/>
      <c r="IHB3226" s="132"/>
      <c r="IHC3226" s="132"/>
      <c r="IHD3226" s="132"/>
      <c r="IHE3226" s="132"/>
      <c r="IHF3226" s="132"/>
      <c r="IHG3226" s="132"/>
      <c r="IHH3226" s="132"/>
      <c r="IHI3226" s="132"/>
      <c r="IHJ3226" s="132"/>
      <c r="IHK3226" s="132"/>
      <c r="IHL3226" s="132"/>
      <c r="IHM3226" s="132"/>
      <c r="IHN3226" s="132"/>
      <c r="IHO3226" s="132"/>
      <c r="IHP3226" s="132"/>
      <c r="IHQ3226" s="132"/>
      <c r="IHR3226" s="132"/>
      <c r="IHS3226" s="132"/>
      <c r="IHT3226" s="132"/>
      <c r="IHU3226" s="132"/>
      <c r="IHV3226" s="132"/>
      <c r="IHW3226" s="132"/>
      <c r="IHX3226" s="132"/>
      <c r="IHY3226" s="132"/>
      <c r="IHZ3226" s="132"/>
      <c r="IIA3226" s="132"/>
      <c r="IIB3226" s="132"/>
      <c r="IIC3226" s="132"/>
      <c r="IID3226" s="132"/>
      <c r="IIE3226" s="132"/>
      <c r="IIF3226" s="132"/>
      <c r="IIG3226" s="132"/>
      <c r="IIH3226" s="132"/>
      <c r="III3226" s="132"/>
      <c r="IIJ3226" s="132"/>
      <c r="IIK3226" s="132"/>
      <c r="IIL3226" s="132"/>
      <c r="IIM3226" s="132"/>
      <c r="IIN3226" s="132"/>
      <c r="IIO3226" s="132"/>
      <c r="IIP3226" s="132"/>
      <c r="IIQ3226" s="132"/>
      <c r="IIR3226" s="132"/>
      <c r="IIS3226" s="132"/>
      <c r="IIT3226" s="132"/>
      <c r="IIU3226" s="132"/>
      <c r="IIV3226" s="132"/>
      <c r="IIW3226" s="132"/>
      <c r="IIX3226" s="132"/>
      <c r="IIY3226" s="132"/>
      <c r="IIZ3226" s="132"/>
      <c r="IJA3226" s="132"/>
      <c r="IJB3226" s="132"/>
      <c r="IJC3226" s="132"/>
      <c r="IJD3226" s="132"/>
      <c r="IJE3226" s="132"/>
      <c r="IJF3226" s="132"/>
      <c r="IJG3226" s="132"/>
      <c r="IJH3226" s="132"/>
      <c r="IJI3226" s="132"/>
      <c r="IJJ3226" s="132"/>
      <c r="IJK3226" s="132"/>
      <c r="IJL3226" s="132"/>
      <c r="IJM3226" s="132"/>
      <c r="IJN3226" s="132"/>
      <c r="IJO3226" s="132"/>
      <c r="IJP3226" s="132"/>
      <c r="IJQ3226" s="132"/>
      <c r="IJR3226" s="132"/>
      <c r="IJS3226" s="132"/>
      <c r="IJT3226" s="132"/>
      <c r="IJU3226" s="132"/>
      <c r="IJV3226" s="132"/>
      <c r="IJW3226" s="132"/>
      <c r="IJX3226" s="132"/>
      <c r="IJY3226" s="132"/>
      <c r="IJZ3226" s="132"/>
      <c r="IKA3226" s="132"/>
      <c r="IKB3226" s="132"/>
      <c r="IKC3226" s="132"/>
      <c r="IKD3226" s="132"/>
      <c r="IKE3226" s="132"/>
      <c r="IKF3226" s="132"/>
      <c r="IKG3226" s="132"/>
      <c r="IKH3226" s="132"/>
      <c r="IKI3226" s="132"/>
      <c r="IKJ3226" s="132"/>
      <c r="IKK3226" s="132"/>
      <c r="IKL3226" s="132"/>
      <c r="IKM3226" s="132"/>
      <c r="IKN3226" s="132"/>
      <c r="IKO3226" s="132"/>
      <c r="IKP3226" s="132"/>
      <c r="IKQ3226" s="132"/>
      <c r="IKR3226" s="132"/>
      <c r="IKS3226" s="132"/>
      <c r="IKT3226" s="132"/>
      <c r="IKU3226" s="132"/>
      <c r="IKV3226" s="132"/>
      <c r="IKW3226" s="132"/>
      <c r="IKX3226" s="132"/>
      <c r="IKY3226" s="132"/>
      <c r="IKZ3226" s="132"/>
      <c r="ILA3226" s="132"/>
      <c r="ILB3226" s="132"/>
      <c r="ILC3226" s="132"/>
      <c r="ILD3226" s="132"/>
      <c r="ILE3226" s="132"/>
      <c r="ILF3226" s="132"/>
      <c r="ILG3226" s="132"/>
      <c r="ILH3226" s="132"/>
      <c r="ILI3226" s="132"/>
      <c r="ILJ3226" s="132"/>
      <c r="ILK3226" s="132"/>
      <c r="ILL3226" s="132"/>
      <c r="ILM3226" s="132"/>
      <c r="ILN3226" s="132"/>
      <c r="ILO3226" s="132"/>
      <c r="ILP3226" s="132"/>
      <c r="ILQ3226" s="132"/>
      <c r="ILR3226" s="132"/>
      <c r="ILS3226" s="132"/>
      <c r="ILT3226" s="132"/>
      <c r="ILU3226" s="132"/>
      <c r="ILV3226" s="132"/>
      <c r="ILW3226" s="132"/>
      <c r="ILX3226" s="132"/>
      <c r="ILY3226" s="132"/>
      <c r="ILZ3226" s="132"/>
      <c r="IMA3226" s="132"/>
      <c r="IMB3226" s="132"/>
      <c r="IMC3226" s="132"/>
      <c r="IMD3226" s="132"/>
      <c r="IME3226" s="132"/>
      <c r="IMF3226" s="132"/>
      <c r="IMG3226" s="132"/>
      <c r="IMH3226" s="132"/>
      <c r="IMI3226" s="132"/>
      <c r="IMJ3226" s="132"/>
      <c r="IMK3226" s="132"/>
      <c r="IML3226" s="132"/>
      <c r="IMM3226" s="132"/>
      <c r="IMN3226" s="132"/>
      <c r="IMO3226" s="132"/>
      <c r="IMP3226" s="132"/>
      <c r="IMQ3226" s="132"/>
      <c r="IMR3226" s="132"/>
      <c r="IMS3226" s="132"/>
      <c r="IMT3226" s="132"/>
      <c r="IMU3226" s="132"/>
      <c r="IMV3226" s="132"/>
      <c r="IMW3226" s="132"/>
      <c r="IMX3226" s="132"/>
      <c r="IMY3226" s="132"/>
      <c r="IMZ3226" s="132"/>
      <c r="INA3226" s="132"/>
      <c r="INB3226" s="132"/>
      <c r="INC3226" s="132"/>
      <c r="IND3226" s="132"/>
      <c r="INE3226" s="132"/>
      <c r="INF3226" s="132"/>
      <c r="ING3226" s="132"/>
      <c r="INH3226" s="132"/>
      <c r="INI3226" s="132"/>
      <c r="INJ3226" s="132"/>
      <c r="INK3226" s="132"/>
      <c r="INL3226" s="132"/>
      <c r="INM3226" s="132"/>
      <c r="INN3226" s="132"/>
      <c r="INO3226" s="132"/>
      <c r="INP3226" s="132"/>
      <c r="INQ3226" s="132"/>
      <c r="INR3226" s="132"/>
      <c r="INS3226" s="132"/>
      <c r="INT3226" s="132"/>
      <c r="INU3226" s="132"/>
      <c r="INV3226" s="132"/>
      <c r="INW3226" s="132"/>
      <c r="INX3226" s="132"/>
      <c r="INY3226" s="132"/>
      <c r="INZ3226" s="132"/>
      <c r="IOA3226" s="132"/>
      <c r="IOB3226" s="132"/>
      <c r="IOC3226" s="132"/>
      <c r="IOD3226" s="132"/>
      <c r="IOE3226" s="132"/>
      <c r="IOF3226" s="132"/>
      <c r="IOG3226" s="132"/>
      <c r="IOH3226" s="132"/>
      <c r="IOI3226" s="132"/>
      <c r="IOJ3226" s="132"/>
      <c r="IOK3226" s="132"/>
      <c r="IOL3226" s="132"/>
      <c r="IOM3226" s="132"/>
      <c r="ION3226" s="132"/>
      <c r="IOO3226" s="132"/>
      <c r="IOP3226" s="132"/>
      <c r="IOQ3226" s="132"/>
      <c r="IOR3226" s="132"/>
      <c r="IOS3226" s="132"/>
      <c r="IOT3226" s="132"/>
      <c r="IOU3226" s="132"/>
      <c r="IOV3226" s="132"/>
      <c r="IOW3226" s="132"/>
      <c r="IOX3226" s="132"/>
      <c r="IOY3226" s="132"/>
      <c r="IOZ3226" s="132"/>
      <c r="IPA3226" s="132"/>
      <c r="IPB3226" s="132"/>
      <c r="IPC3226" s="132"/>
      <c r="IPD3226" s="132"/>
      <c r="IPE3226" s="132"/>
      <c r="IPF3226" s="132"/>
      <c r="IPG3226" s="132"/>
      <c r="IPH3226" s="132"/>
      <c r="IPI3226" s="132"/>
      <c r="IPJ3226" s="132"/>
      <c r="IPK3226" s="132"/>
      <c r="IPL3226" s="132"/>
      <c r="IPM3226" s="132"/>
      <c r="IPN3226" s="132"/>
      <c r="IPO3226" s="132"/>
      <c r="IPP3226" s="132"/>
      <c r="IPQ3226" s="132"/>
      <c r="IPR3226" s="132"/>
      <c r="IPS3226" s="132"/>
      <c r="IPT3226" s="132"/>
      <c r="IPU3226" s="132"/>
      <c r="IPV3226" s="132"/>
      <c r="IPW3226" s="132"/>
      <c r="IPX3226" s="132"/>
      <c r="IPY3226" s="132"/>
      <c r="IPZ3226" s="132"/>
      <c r="IQA3226" s="132"/>
      <c r="IQB3226" s="132"/>
      <c r="IQC3226" s="132"/>
      <c r="IQD3226" s="132"/>
      <c r="IQE3226" s="132"/>
      <c r="IQF3226" s="132"/>
      <c r="IQG3226" s="132"/>
      <c r="IQH3226" s="132"/>
      <c r="IQI3226" s="132"/>
      <c r="IQJ3226" s="132"/>
      <c r="IQK3226" s="132"/>
      <c r="IQL3226" s="132"/>
      <c r="IQM3226" s="132"/>
      <c r="IQN3226" s="132"/>
      <c r="IQO3226" s="132"/>
      <c r="IQP3226" s="132"/>
      <c r="IQQ3226" s="132"/>
      <c r="IQR3226" s="132"/>
      <c r="IQS3226" s="132"/>
      <c r="IQT3226" s="132"/>
      <c r="IQU3226" s="132"/>
      <c r="IQV3226" s="132"/>
      <c r="IQW3226" s="132"/>
      <c r="IQX3226" s="132"/>
      <c r="IQY3226" s="132"/>
      <c r="IQZ3226" s="132"/>
      <c r="IRA3226" s="132"/>
      <c r="IRB3226" s="132"/>
      <c r="IRC3226" s="132"/>
      <c r="IRD3226" s="132"/>
      <c r="IRE3226" s="132"/>
      <c r="IRF3226" s="132"/>
      <c r="IRG3226" s="132"/>
      <c r="IRH3226" s="132"/>
      <c r="IRI3226" s="132"/>
      <c r="IRJ3226" s="132"/>
      <c r="IRK3226" s="132"/>
      <c r="IRL3226" s="132"/>
      <c r="IRM3226" s="132"/>
      <c r="IRN3226" s="132"/>
      <c r="IRO3226" s="132"/>
      <c r="IRP3226" s="132"/>
      <c r="IRQ3226" s="132"/>
      <c r="IRR3226" s="132"/>
      <c r="IRS3226" s="132"/>
      <c r="IRT3226" s="132"/>
      <c r="IRU3226" s="132"/>
      <c r="IRV3226" s="132"/>
      <c r="IRW3226" s="132"/>
      <c r="IRX3226" s="132"/>
      <c r="IRY3226" s="132"/>
      <c r="IRZ3226" s="132"/>
      <c r="ISA3226" s="132"/>
      <c r="ISB3226" s="132"/>
      <c r="ISC3226" s="132"/>
      <c r="ISD3226" s="132"/>
      <c r="ISE3226" s="132"/>
      <c r="ISF3226" s="132"/>
      <c r="ISG3226" s="132"/>
      <c r="ISH3226" s="132"/>
      <c r="ISI3226" s="132"/>
      <c r="ISJ3226" s="132"/>
      <c r="ISK3226" s="132"/>
      <c r="ISL3226" s="132"/>
      <c r="ISM3226" s="132"/>
      <c r="ISN3226" s="132"/>
      <c r="ISO3226" s="132"/>
      <c r="ISP3226" s="132"/>
      <c r="ISQ3226" s="132"/>
      <c r="ISR3226" s="132"/>
      <c r="ISS3226" s="132"/>
      <c r="IST3226" s="132"/>
      <c r="ISU3226" s="132"/>
      <c r="ISV3226" s="132"/>
      <c r="ISW3226" s="132"/>
      <c r="ISX3226" s="132"/>
      <c r="ISY3226" s="132"/>
      <c r="ISZ3226" s="132"/>
      <c r="ITA3226" s="132"/>
      <c r="ITB3226" s="132"/>
      <c r="ITC3226" s="132"/>
      <c r="ITD3226" s="132"/>
      <c r="ITE3226" s="132"/>
      <c r="ITF3226" s="132"/>
      <c r="ITG3226" s="132"/>
      <c r="ITH3226" s="132"/>
      <c r="ITI3226" s="132"/>
      <c r="ITJ3226" s="132"/>
      <c r="ITK3226" s="132"/>
      <c r="ITL3226" s="132"/>
      <c r="ITM3226" s="132"/>
      <c r="ITN3226" s="132"/>
      <c r="ITO3226" s="132"/>
      <c r="ITP3226" s="132"/>
      <c r="ITQ3226" s="132"/>
      <c r="ITR3226" s="132"/>
      <c r="ITS3226" s="132"/>
      <c r="ITT3226" s="132"/>
      <c r="ITU3226" s="132"/>
      <c r="ITV3226" s="132"/>
      <c r="ITW3226" s="132"/>
      <c r="ITX3226" s="132"/>
      <c r="ITY3226" s="132"/>
      <c r="ITZ3226" s="132"/>
      <c r="IUA3226" s="132"/>
      <c r="IUB3226" s="132"/>
      <c r="IUC3226" s="132"/>
      <c r="IUD3226" s="132"/>
      <c r="IUE3226" s="132"/>
      <c r="IUF3226" s="132"/>
      <c r="IUG3226" s="132"/>
      <c r="IUH3226" s="132"/>
      <c r="IUI3226" s="132"/>
      <c r="IUJ3226" s="132"/>
      <c r="IUK3226" s="132"/>
      <c r="IUL3226" s="132"/>
      <c r="IUM3226" s="132"/>
      <c r="IUN3226" s="132"/>
      <c r="IUO3226" s="132"/>
      <c r="IUP3226" s="132"/>
      <c r="IUQ3226" s="132"/>
      <c r="IUR3226" s="132"/>
      <c r="IUS3226" s="132"/>
      <c r="IUT3226" s="132"/>
      <c r="IUU3226" s="132"/>
      <c r="IUV3226" s="132"/>
      <c r="IUW3226" s="132"/>
      <c r="IUX3226" s="132"/>
      <c r="IUY3226" s="132"/>
      <c r="IUZ3226" s="132"/>
      <c r="IVA3226" s="132"/>
      <c r="IVB3226" s="132"/>
      <c r="IVC3226" s="132"/>
      <c r="IVD3226" s="132"/>
      <c r="IVE3226" s="132"/>
      <c r="IVF3226" s="132"/>
      <c r="IVG3226" s="132"/>
      <c r="IVH3226" s="132"/>
      <c r="IVI3226" s="132"/>
      <c r="IVJ3226" s="132"/>
      <c r="IVK3226" s="132"/>
      <c r="IVL3226" s="132"/>
      <c r="IVM3226" s="132"/>
      <c r="IVN3226" s="132"/>
      <c r="IVO3226" s="132"/>
      <c r="IVP3226" s="132"/>
      <c r="IVQ3226" s="132"/>
      <c r="IVR3226" s="132"/>
      <c r="IVS3226" s="132"/>
      <c r="IVT3226" s="132"/>
      <c r="IVU3226" s="132"/>
      <c r="IVV3226" s="132"/>
      <c r="IVW3226" s="132"/>
      <c r="IVX3226" s="132"/>
      <c r="IVY3226" s="132"/>
      <c r="IVZ3226" s="132"/>
      <c r="IWA3226" s="132"/>
      <c r="IWB3226" s="132"/>
      <c r="IWC3226" s="132"/>
      <c r="IWD3226" s="132"/>
      <c r="IWE3226" s="132"/>
      <c r="IWF3226" s="132"/>
      <c r="IWG3226" s="132"/>
      <c r="IWH3226" s="132"/>
      <c r="IWI3226" s="132"/>
      <c r="IWJ3226" s="132"/>
      <c r="IWK3226" s="132"/>
      <c r="IWL3226" s="132"/>
      <c r="IWM3226" s="132"/>
      <c r="IWN3226" s="132"/>
      <c r="IWO3226" s="132"/>
      <c r="IWP3226" s="132"/>
      <c r="IWQ3226" s="132"/>
      <c r="IWR3226" s="132"/>
      <c r="IWS3226" s="132"/>
      <c r="IWT3226" s="132"/>
      <c r="IWU3226" s="132"/>
      <c r="IWV3226" s="132"/>
      <c r="IWW3226" s="132"/>
      <c r="IWX3226" s="132"/>
      <c r="IWY3226" s="132"/>
      <c r="IWZ3226" s="132"/>
      <c r="IXA3226" s="132"/>
      <c r="IXB3226" s="132"/>
      <c r="IXC3226" s="132"/>
      <c r="IXD3226" s="132"/>
      <c r="IXE3226" s="132"/>
      <c r="IXF3226" s="132"/>
      <c r="IXG3226" s="132"/>
      <c r="IXH3226" s="132"/>
      <c r="IXI3226" s="132"/>
      <c r="IXJ3226" s="132"/>
      <c r="IXK3226" s="132"/>
      <c r="IXL3226" s="132"/>
      <c r="IXM3226" s="132"/>
      <c r="IXN3226" s="132"/>
      <c r="IXO3226" s="132"/>
      <c r="IXP3226" s="132"/>
      <c r="IXQ3226" s="132"/>
      <c r="IXR3226" s="132"/>
      <c r="IXS3226" s="132"/>
      <c r="IXT3226" s="132"/>
      <c r="IXU3226" s="132"/>
      <c r="IXV3226" s="132"/>
      <c r="IXW3226" s="132"/>
      <c r="IXX3226" s="132"/>
      <c r="IXY3226" s="132"/>
      <c r="IXZ3226" s="132"/>
      <c r="IYA3226" s="132"/>
      <c r="IYB3226" s="132"/>
      <c r="IYC3226" s="132"/>
      <c r="IYD3226" s="132"/>
      <c r="IYE3226" s="132"/>
      <c r="IYF3226" s="132"/>
      <c r="IYG3226" s="132"/>
      <c r="IYH3226" s="132"/>
      <c r="IYI3226" s="132"/>
      <c r="IYJ3226" s="132"/>
      <c r="IYK3226" s="132"/>
      <c r="IYL3226" s="132"/>
      <c r="IYM3226" s="132"/>
      <c r="IYN3226" s="132"/>
      <c r="IYO3226" s="132"/>
      <c r="IYP3226" s="132"/>
      <c r="IYQ3226" s="132"/>
      <c r="IYR3226" s="132"/>
      <c r="IYS3226" s="132"/>
      <c r="IYT3226" s="132"/>
      <c r="IYU3226" s="132"/>
      <c r="IYV3226" s="132"/>
      <c r="IYW3226" s="132"/>
      <c r="IYX3226" s="132"/>
      <c r="IYY3226" s="132"/>
      <c r="IYZ3226" s="132"/>
      <c r="IZA3226" s="132"/>
      <c r="IZB3226" s="132"/>
      <c r="IZC3226" s="132"/>
      <c r="IZD3226" s="132"/>
      <c r="IZE3226" s="132"/>
      <c r="IZF3226" s="132"/>
      <c r="IZG3226" s="132"/>
      <c r="IZH3226" s="132"/>
      <c r="IZI3226" s="132"/>
      <c r="IZJ3226" s="132"/>
      <c r="IZK3226" s="132"/>
      <c r="IZL3226" s="132"/>
      <c r="IZM3226" s="132"/>
      <c r="IZN3226" s="132"/>
      <c r="IZO3226" s="132"/>
      <c r="IZP3226" s="132"/>
      <c r="IZQ3226" s="132"/>
      <c r="IZR3226" s="132"/>
      <c r="IZS3226" s="132"/>
      <c r="IZT3226" s="132"/>
      <c r="IZU3226" s="132"/>
      <c r="IZV3226" s="132"/>
      <c r="IZW3226" s="132"/>
      <c r="IZX3226" s="132"/>
      <c r="IZY3226" s="132"/>
      <c r="IZZ3226" s="132"/>
      <c r="JAA3226" s="132"/>
      <c r="JAB3226" s="132"/>
      <c r="JAC3226" s="132"/>
      <c r="JAD3226" s="132"/>
      <c r="JAE3226" s="132"/>
      <c r="JAF3226" s="132"/>
      <c r="JAG3226" s="132"/>
      <c r="JAH3226" s="132"/>
      <c r="JAI3226" s="132"/>
      <c r="JAJ3226" s="132"/>
      <c r="JAK3226" s="132"/>
      <c r="JAL3226" s="132"/>
      <c r="JAM3226" s="132"/>
      <c r="JAN3226" s="132"/>
      <c r="JAO3226" s="132"/>
      <c r="JAP3226" s="132"/>
      <c r="JAQ3226" s="132"/>
      <c r="JAR3226" s="132"/>
      <c r="JAS3226" s="132"/>
      <c r="JAT3226" s="132"/>
      <c r="JAU3226" s="132"/>
      <c r="JAV3226" s="132"/>
      <c r="JAW3226" s="132"/>
      <c r="JAX3226" s="132"/>
      <c r="JAY3226" s="132"/>
      <c r="JAZ3226" s="132"/>
      <c r="JBA3226" s="132"/>
      <c r="JBB3226" s="132"/>
      <c r="JBC3226" s="132"/>
      <c r="JBD3226" s="132"/>
      <c r="JBE3226" s="132"/>
      <c r="JBF3226" s="132"/>
      <c r="JBG3226" s="132"/>
      <c r="JBH3226" s="132"/>
      <c r="JBI3226" s="132"/>
      <c r="JBJ3226" s="132"/>
      <c r="JBK3226" s="132"/>
      <c r="JBL3226" s="132"/>
      <c r="JBM3226" s="132"/>
      <c r="JBN3226" s="132"/>
      <c r="JBO3226" s="132"/>
      <c r="JBP3226" s="132"/>
      <c r="JBQ3226" s="132"/>
      <c r="JBR3226" s="132"/>
      <c r="JBS3226" s="132"/>
      <c r="JBT3226" s="132"/>
      <c r="JBU3226" s="132"/>
      <c r="JBV3226" s="132"/>
      <c r="JBW3226" s="132"/>
      <c r="JBX3226" s="132"/>
      <c r="JBY3226" s="132"/>
      <c r="JBZ3226" s="132"/>
      <c r="JCA3226" s="132"/>
      <c r="JCB3226" s="132"/>
      <c r="JCC3226" s="132"/>
      <c r="JCD3226" s="132"/>
      <c r="JCE3226" s="132"/>
      <c r="JCF3226" s="132"/>
      <c r="JCG3226" s="132"/>
      <c r="JCH3226" s="132"/>
      <c r="JCI3226" s="132"/>
      <c r="JCJ3226" s="132"/>
      <c r="JCK3226" s="132"/>
      <c r="JCL3226" s="132"/>
      <c r="JCM3226" s="132"/>
      <c r="JCN3226" s="132"/>
      <c r="JCO3226" s="132"/>
      <c r="JCP3226" s="132"/>
      <c r="JCQ3226" s="132"/>
      <c r="JCR3226" s="132"/>
      <c r="JCS3226" s="132"/>
      <c r="JCT3226" s="132"/>
      <c r="JCU3226" s="132"/>
      <c r="JCV3226" s="132"/>
      <c r="JCW3226" s="132"/>
      <c r="JCX3226" s="132"/>
      <c r="JCY3226" s="132"/>
      <c r="JCZ3226" s="132"/>
      <c r="JDA3226" s="132"/>
      <c r="JDB3226" s="132"/>
      <c r="JDC3226" s="132"/>
      <c r="JDD3226" s="132"/>
      <c r="JDE3226" s="132"/>
      <c r="JDF3226" s="132"/>
      <c r="JDG3226" s="132"/>
      <c r="JDH3226" s="132"/>
      <c r="JDI3226" s="132"/>
      <c r="JDJ3226" s="132"/>
      <c r="JDK3226" s="132"/>
      <c r="JDL3226" s="132"/>
      <c r="JDM3226" s="132"/>
      <c r="JDN3226" s="132"/>
      <c r="JDO3226" s="132"/>
      <c r="JDP3226" s="132"/>
      <c r="JDQ3226" s="132"/>
      <c r="JDR3226" s="132"/>
      <c r="JDS3226" s="132"/>
      <c r="JDT3226" s="132"/>
      <c r="JDU3226" s="132"/>
      <c r="JDV3226" s="132"/>
      <c r="JDW3226" s="132"/>
      <c r="JDX3226" s="132"/>
      <c r="JDY3226" s="132"/>
      <c r="JDZ3226" s="132"/>
      <c r="JEA3226" s="132"/>
      <c r="JEB3226" s="132"/>
      <c r="JEC3226" s="132"/>
      <c r="JED3226" s="132"/>
      <c r="JEE3226" s="132"/>
      <c r="JEF3226" s="132"/>
      <c r="JEG3226" s="132"/>
      <c r="JEH3226" s="132"/>
      <c r="JEI3226" s="132"/>
      <c r="JEJ3226" s="132"/>
      <c r="JEK3226" s="132"/>
      <c r="JEL3226" s="132"/>
      <c r="JEM3226" s="132"/>
      <c r="JEN3226" s="132"/>
      <c r="JEO3226" s="132"/>
      <c r="JEP3226" s="132"/>
      <c r="JEQ3226" s="132"/>
      <c r="JER3226" s="132"/>
      <c r="JES3226" s="132"/>
      <c r="JET3226" s="132"/>
      <c r="JEU3226" s="132"/>
      <c r="JEV3226" s="132"/>
      <c r="JEW3226" s="132"/>
      <c r="JEX3226" s="132"/>
      <c r="JEY3226" s="132"/>
      <c r="JEZ3226" s="132"/>
      <c r="JFA3226" s="132"/>
      <c r="JFB3226" s="132"/>
      <c r="JFC3226" s="132"/>
      <c r="JFD3226" s="132"/>
      <c r="JFE3226" s="132"/>
      <c r="JFF3226" s="132"/>
      <c r="JFG3226" s="132"/>
      <c r="JFH3226" s="132"/>
      <c r="JFI3226" s="132"/>
      <c r="JFJ3226" s="132"/>
      <c r="JFK3226" s="132"/>
      <c r="JFL3226" s="132"/>
      <c r="JFM3226" s="132"/>
      <c r="JFN3226" s="132"/>
      <c r="JFO3226" s="132"/>
      <c r="JFP3226" s="132"/>
      <c r="JFQ3226" s="132"/>
      <c r="JFR3226" s="132"/>
      <c r="JFS3226" s="132"/>
      <c r="JFT3226" s="132"/>
      <c r="JFU3226" s="132"/>
      <c r="JFV3226" s="132"/>
      <c r="JFW3226" s="132"/>
      <c r="JFX3226" s="132"/>
      <c r="JFY3226" s="132"/>
      <c r="JFZ3226" s="132"/>
      <c r="JGA3226" s="132"/>
      <c r="JGB3226" s="132"/>
      <c r="JGC3226" s="132"/>
      <c r="JGD3226" s="132"/>
      <c r="JGE3226" s="132"/>
      <c r="JGF3226" s="132"/>
      <c r="JGG3226" s="132"/>
      <c r="JGH3226" s="132"/>
      <c r="JGI3226" s="132"/>
      <c r="JGJ3226" s="132"/>
      <c r="JGK3226" s="132"/>
      <c r="JGL3226" s="132"/>
      <c r="JGM3226" s="132"/>
      <c r="JGN3226" s="132"/>
      <c r="JGO3226" s="132"/>
      <c r="JGP3226" s="132"/>
      <c r="JGQ3226" s="132"/>
      <c r="JGR3226" s="132"/>
      <c r="JGS3226" s="132"/>
      <c r="JGT3226" s="132"/>
      <c r="JGU3226" s="132"/>
      <c r="JGV3226" s="132"/>
      <c r="JGW3226" s="132"/>
      <c r="JGX3226" s="132"/>
      <c r="JGY3226" s="132"/>
      <c r="JGZ3226" s="132"/>
      <c r="JHA3226" s="132"/>
      <c r="JHB3226" s="132"/>
      <c r="JHC3226" s="132"/>
      <c r="JHD3226" s="132"/>
      <c r="JHE3226" s="132"/>
      <c r="JHF3226" s="132"/>
      <c r="JHG3226" s="132"/>
      <c r="JHH3226" s="132"/>
      <c r="JHI3226" s="132"/>
      <c r="JHJ3226" s="132"/>
      <c r="JHK3226" s="132"/>
      <c r="JHL3226" s="132"/>
      <c r="JHM3226" s="132"/>
      <c r="JHN3226" s="132"/>
      <c r="JHO3226" s="132"/>
      <c r="JHP3226" s="132"/>
      <c r="JHQ3226" s="132"/>
      <c r="JHR3226" s="132"/>
      <c r="JHS3226" s="132"/>
      <c r="JHT3226" s="132"/>
      <c r="JHU3226" s="132"/>
      <c r="JHV3226" s="132"/>
      <c r="JHW3226" s="132"/>
      <c r="JHX3226" s="132"/>
      <c r="JHY3226" s="132"/>
      <c r="JHZ3226" s="132"/>
      <c r="JIA3226" s="132"/>
      <c r="JIB3226" s="132"/>
      <c r="JIC3226" s="132"/>
      <c r="JID3226" s="132"/>
      <c r="JIE3226" s="132"/>
      <c r="JIF3226" s="132"/>
      <c r="JIG3226" s="132"/>
      <c r="JIH3226" s="132"/>
      <c r="JII3226" s="132"/>
      <c r="JIJ3226" s="132"/>
      <c r="JIK3226" s="132"/>
      <c r="JIL3226" s="132"/>
      <c r="JIM3226" s="132"/>
      <c r="JIN3226" s="132"/>
      <c r="JIO3226" s="132"/>
      <c r="JIP3226" s="132"/>
      <c r="JIQ3226" s="132"/>
      <c r="JIR3226" s="132"/>
      <c r="JIS3226" s="132"/>
      <c r="JIT3226" s="132"/>
      <c r="JIU3226" s="132"/>
      <c r="JIV3226" s="132"/>
      <c r="JIW3226" s="132"/>
      <c r="JIX3226" s="132"/>
      <c r="JIY3226" s="132"/>
      <c r="JIZ3226" s="132"/>
      <c r="JJA3226" s="132"/>
      <c r="JJB3226" s="132"/>
      <c r="JJC3226" s="132"/>
      <c r="JJD3226" s="132"/>
      <c r="JJE3226" s="132"/>
      <c r="JJF3226" s="132"/>
      <c r="JJG3226" s="132"/>
      <c r="JJH3226" s="132"/>
      <c r="JJI3226" s="132"/>
      <c r="JJJ3226" s="132"/>
      <c r="JJK3226" s="132"/>
      <c r="JJL3226" s="132"/>
      <c r="JJM3226" s="132"/>
      <c r="JJN3226" s="132"/>
      <c r="JJO3226" s="132"/>
      <c r="JJP3226" s="132"/>
      <c r="JJQ3226" s="132"/>
      <c r="JJR3226" s="132"/>
      <c r="JJS3226" s="132"/>
      <c r="JJT3226" s="132"/>
      <c r="JJU3226" s="132"/>
      <c r="JJV3226" s="132"/>
      <c r="JJW3226" s="132"/>
      <c r="JJX3226" s="132"/>
      <c r="JJY3226" s="132"/>
      <c r="JJZ3226" s="132"/>
      <c r="JKA3226" s="132"/>
      <c r="JKB3226" s="132"/>
      <c r="JKC3226" s="132"/>
      <c r="JKD3226" s="132"/>
      <c r="JKE3226" s="132"/>
      <c r="JKF3226" s="132"/>
      <c r="JKG3226" s="132"/>
      <c r="JKH3226" s="132"/>
      <c r="JKI3226" s="132"/>
      <c r="JKJ3226" s="132"/>
      <c r="JKK3226" s="132"/>
      <c r="JKL3226" s="132"/>
      <c r="JKM3226" s="132"/>
      <c r="JKN3226" s="132"/>
      <c r="JKO3226" s="132"/>
      <c r="JKP3226" s="132"/>
      <c r="JKQ3226" s="132"/>
      <c r="JKR3226" s="132"/>
      <c r="JKS3226" s="132"/>
      <c r="JKT3226" s="132"/>
      <c r="JKU3226" s="132"/>
      <c r="JKV3226" s="132"/>
      <c r="JKW3226" s="132"/>
      <c r="JKX3226" s="132"/>
      <c r="JKY3226" s="132"/>
      <c r="JKZ3226" s="132"/>
      <c r="JLA3226" s="132"/>
      <c r="JLB3226" s="132"/>
      <c r="JLC3226" s="132"/>
      <c r="JLD3226" s="132"/>
      <c r="JLE3226" s="132"/>
      <c r="JLF3226" s="132"/>
      <c r="JLG3226" s="132"/>
      <c r="JLH3226" s="132"/>
      <c r="JLI3226" s="132"/>
      <c r="JLJ3226" s="132"/>
      <c r="JLK3226" s="132"/>
      <c r="JLL3226" s="132"/>
      <c r="JLM3226" s="132"/>
      <c r="JLN3226" s="132"/>
      <c r="JLO3226" s="132"/>
      <c r="JLP3226" s="132"/>
      <c r="JLQ3226" s="132"/>
      <c r="JLR3226" s="132"/>
      <c r="JLS3226" s="132"/>
      <c r="JLT3226" s="132"/>
      <c r="JLU3226" s="132"/>
      <c r="JLV3226" s="132"/>
      <c r="JLW3226" s="132"/>
      <c r="JLX3226" s="132"/>
      <c r="JLY3226" s="132"/>
      <c r="JLZ3226" s="132"/>
      <c r="JMA3226" s="132"/>
      <c r="JMB3226" s="132"/>
      <c r="JMC3226" s="132"/>
      <c r="JMD3226" s="132"/>
      <c r="JME3226" s="132"/>
      <c r="JMF3226" s="132"/>
      <c r="JMG3226" s="132"/>
      <c r="JMH3226" s="132"/>
      <c r="JMI3226" s="132"/>
      <c r="JMJ3226" s="132"/>
      <c r="JMK3226" s="132"/>
      <c r="JML3226" s="132"/>
      <c r="JMM3226" s="132"/>
      <c r="JMN3226" s="132"/>
      <c r="JMO3226" s="132"/>
      <c r="JMP3226" s="132"/>
      <c r="JMQ3226" s="132"/>
      <c r="JMR3226" s="132"/>
      <c r="JMS3226" s="132"/>
      <c r="JMT3226" s="132"/>
      <c r="JMU3226" s="132"/>
      <c r="JMV3226" s="132"/>
      <c r="JMW3226" s="132"/>
      <c r="JMX3226" s="132"/>
      <c r="JMY3226" s="132"/>
      <c r="JMZ3226" s="132"/>
      <c r="JNA3226" s="132"/>
      <c r="JNB3226" s="132"/>
      <c r="JNC3226" s="132"/>
      <c r="JND3226" s="132"/>
      <c r="JNE3226" s="132"/>
      <c r="JNF3226" s="132"/>
      <c r="JNG3226" s="132"/>
      <c r="JNH3226" s="132"/>
      <c r="JNI3226" s="132"/>
      <c r="JNJ3226" s="132"/>
      <c r="JNK3226" s="132"/>
      <c r="JNL3226" s="132"/>
      <c r="JNM3226" s="132"/>
      <c r="JNN3226" s="132"/>
      <c r="JNO3226" s="132"/>
      <c r="JNP3226" s="132"/>
      <c r="JNQ3226" s="132"/>
      <c r="JNR3226" s="132"/>
      <c r="JNS3226" s="132"/>
      <c r="JNT3226" s="132"/>
      <c r="JNU3226" s="132"/>
      <c r="JNV3226" s="132"/>
      <c r="JNW3226" s="132"/>
      <c r="JNX3226" s="132"/>
      <c r="JNY3226" s="132"/>
      <c r="JNZ3226" s="132"/>
      <c r="JOA3226" s="132"/>
      <c r="JOB3226" s="132"/>
      <c r="JOC3226" s="132"/>
      <c r="JOD3226" s="132"/>
      <c r="JOE3226" s="132"/>
      <c r="JOF3226" s="132"/>
      <c r="JOG3226" s="132"/>
      <c r="JOH3226" s="132"/>
      <c r="JOI3226" s="132"/>
      <c r="JOJ3226" s="132"/>
      <c r="JOK3226" s="132"/>
      <c r="JOL3226" s="132"/>
      <c r="JOM3226" s="132"/>
      <c r="JON3226" s="132"/>
      <c r="JOO3226" s="132"/>
      <c r="JOP3226" s="132"/>
      <c r="JOQ3226" s="132"/>
      <c r="JOR3226" s="132"/>
      <c r="JOS3226" s="132"/>
      <c r="JOT3226" s="132"/>
      <c r="JOU3226" s="132"/>
      <c r="JOV3226" s="132"/>
      <c r="JOW3226" s="132"/>
      <c r="JOX3226" s="132"/>
      <c r="JOY3226" s="132"/>
      <c r="JOZ3226" s="132"/>
      <c r="JPA3226" s="132"/>
      <c r="JPB3226" s="132"/>
      <c r="JPC3226" s="132"/>
      <c r="JPD3226" s="132"/>
      <c r="JPE3226" s="132"/>
      <c r="JPF3226" s="132"/>
      <c r="JPG3226" s="132"/>
      <c r="JPH3226" s="132"/>
      <c r="JPI3226" s="132"/>
      <c r="JPJ3226" s="132"/>
      <c r="JPK3226" s="132"/>
      <c r="JPL3226" s="132"/>
      <c r="JPM3226" s="132"/>
      <c r="JPN3226" s="132"/>
      <c r="JPO3226" s="132"/>
      <c r="JPP3226" s="132"/>
      <c r="JPQ3226" s="132"/>
      <c r="JPR3226" s="132"/>
      <c r="JPS3226" s="132"/>
      <c r="JPT3226" s="132"/>
      <c r="JPU3226" s="132"/>
      <c r="JPV3226" s="132"/>
      <c r="JPW3226" s="132"/>
      <c r="JPX3226" s="132"/>
      <c r="JPY3226" s="132"/>
      <c r="JPZ3226" s="132"/>
      <c r="JQA3226" s="132"/>
      <c r="JQB3226" s="132"/>
      <c r="JQC3226" s="132"/>
      <c r="JQD3226" s="132"/>
      <c r="JQE3226" s="132"/>
      <c r="JQF3226" s="132"/>
      <c r="JQG3226" s="132"/>
      <c r="JQH3226" s="132"/>
      <c r="JQI3226" s="132"/>
      <c r="JQJ3226" s="132"/>
      <c r="JQK3226" s="132"/>
      <c r="JQL3226" s="132"/>
      <c r="JQM3226" s="132"/>
      <c r="JQN3226" s="132"/>
      <c r="JQO3226" s="132"/>
      <c r="JQP3226" s="132"/>
      <c r="JQQ3226" s="132"/>
      <c r="JQR3226" s="132"/>
      <c r="JQS3226" s="132"/>
      <c r="JQT3226" s="132"/>
      <c r="JQU3226" s="132"/>
      <c r="JQV3226" s="132"/>
      <c r="JQW3226" s="132"/>
      <c r="JQX3226" s="132"/>
      <c r="JQY3226" s="132"/>
      <c r="JQZ3226" s="132"/>
      <c r="JRA3226" s="132"/>
      <c r="JRB3226" s="132"/>
      <c r="JRC3226" s="132"/>
      <c r="JRD3226" s="132"/>
      <c r="JRE3226" s="132"/>
      <c r="JRF3226" s="132"/>
      <c r="JRG3226" s="132"/>
      <c r="JRH3226" s="132"/>
      <c r="JRI3226" s="132"/>
      <c r="JRJ3226" s="132"/>
      <c r="JRK3226" s="132"/>
      <c r="JRL3226" s="132"/>
      <c r="JRM3226" s="132"/>
      <c r="JRN3226" s="132"/>
      <c r="JRO3226" s="132"/>
      <c r="JRP3226" s="132"/>
      <c r="JRQ3226" s="132"/>
      <c r="JRR3226" s="132"/>
      <c r="JRS3226" s="132"/>
      <c r="JRT3226" s="132"/>
      <c r="JRU3226" s="132"/>
      <c r="JRV3226" s="132"/>
      <c r="JRW3226" s="132"/>
      <c r="JRX3226" s="132"/>
      <c r="JRY3226" s="132"/>
      <c r="JRZ3226" s="132"/>
      <c r="JSA3226" s="132"/>
      <c r="JSB3226" s="132"/>
      <c r="JSC3226" s="132"/>
      <c r="JSD3226" s="132"/>
      <c r="JSE3226" s="132"/>
      <c r="JSF3226" s="132"/>
      <c r="JSG3226" s="132"/>
      <c r="JSH3226" s="132"/>
      <c r="JSI3226" s="132"/>
      <c r="JSJ3226" s="132"/>
      <c r="JSK3226" s="132"/>
      <c r="JSL3226" s="132"/>
      <c r="JSM3226" s="132"/>
      <c r="JSN3226" s="132"/>
      <c r="JSO3226" s="132"/>
      <c r="JSP3226" s="132"/>
      <c r="JSQ3226" s="132"/>
      <c r="JSR3226" s="132"/>
      <c r="JSS3226" s="132"/>
      <c r="JST3226" s="132"/>
      <c r="JSU3226" s="132"/>
      <c r="JSV3226" s="132"/>
      <c r="JSW3226" s="132"/>
      <c r="JSX3226" s="132"/>
      <c r="JSY3226" s="132"/>
      <c r="JSZ3226" s="132"/>
      <c r="JTA3226" s="132"/>
      <c r="JTB3226" s="132"/>
      <c r="JTC3226" s="132"/>
      <c r="JTD3226" s="132"/>
      <c r="JTE3226" s="132"/>
      <c r="JTF3226" s="132"/>
      <c r="JTG3226" s="132"/>
      <c r="JTH3226" s="132"/>
      <c r="JTI3226" s="132"/>
      <c r="JTJ3226" s="132"/>
      <c r="JTK3226" s="132"/>
      <c r="JTL3226" s="132"/>
      <c r="JTM3226" s="132"/>
      <c r="JTN3226" s="132"/>
      <c r="JTO3226" s="132"/>
      <c r="JTP3226" s="132"/>
      <c r="JTQ3226" s="132"/>
      <c r="JTR3226" s="132"/>
      <c r="JTS3226" s="132"/>
      <c r="JTT3226" s="132"/>
      <c r="JTU3226" s="132"/>
      <c r="JTV3226" s="132"/>
      <c r="JTW3226" s="132"/>
      <c r="JTX3226" s="132"/>
      <c r="JTY3226" s="132"/>
      <c r="JTZ3226" s="132"/>
      <c r="JUA3226" s="132"/>
      <c r="JUB3226" s="132"/>
      <c r="JUC3226" s="132"/>
      <c r="JUD3226" s="132"/>
      <c r="JUE3226" s="132"/>
      <c r="JUF3226" s="132"/>
      <c r="JUG3226" s="132"/>
      <c r="JUH3226" s="132"/>
      <c r="JUI3226" s="132"/>
      <c r="JUJ3226" s="132"/>
      <c r="JUK3226" s="132"/>
      <c r="JUL3226" s="132"/>
      <c r="JUM3226" s="132"/>
      <c r="JUN3226" s="132"/>
      <c r="JUO3226" s="132"/>
      <c r="JUP3226" s="132"/>
      <c r="JUQ3226" s="132"/>
      <c r="JUR3226" s="132"/>
      <c r="JUS3226" s="132"/>
      <c r="JUT3226" s="132"/>
      <c r="JUU3226" s="132"/>
      <c r="JUV3226" s="132"/>
      <c r="JUW3226" s="132"/>
      <c r="JUX3226" s="132"/>
      <c r="JUY3226" s="132"/>
      <c r="JUZ3226" s="132"/>
      <c r="JVA3226" s="132"/>
      <c r="JVB3226" s="132"/>
      <c r="JVC3226" s="132"/>
      <c r="JVD3226" s="132"/>
      <c r="JVE3226" s="132"/>
      <c r="JVF3226" s="132"/>
      <c r="JVG3226" s="132"/>
      <c r="JVH3226" s="132"/>
      <c r="JVI3226" s="132"/>
      <c r="JVJ3226" s="132"/>
      <c r="JVK3226" s="132"/>
      <c r="JVL3226" s="132"/>
      <c r="JVM3226" s="132"/>
      <c r="JVN3226" s="132"/>
      <c r="JVO3226" s="132"/>
      <c r="JVP3226" s="132"/>
      <c r="JVQ3226" s="132"/>
      <c r="JVR3226" s="132"/>
      <c r="JVS3226" s="132"/>
      <c r="JVT3226" s="132"/>
      <c r="JVU3226" s="132"/>
      <c r="JVV3226" s="132"/>
      <c r="JVW3226" s="132"/>
      <c r="JVX3226" s="132"/>
      <c r="JVY3226" s="132"/>
      <c r="JVZ3226" s="132"/>
      <c r="JWA3226" s="132"/>
      <c r="JWB3226" s="132"/>
      <c r="JWC3226" s="132"/>
      <c r="JWD3226" s="132"/>
      <c r="JWE3226" s="132"/>
      <c r="JWF3226" s="132"/>
      <c r="JWG3226" s="132"/>
      <c r="JWH3226" s="132"/>
      <c r="JWI3226" s="132"/>
      <c r="JWJ3226" s="132"/>
      <c r="JWK3226" s="132"/>
      <c r="JWL3226" s="132"/>
      <c r="JWM3226" s="132"/>
      <c r="JWN3226" s="132"/>
      <c r="JWO3226" s="132"/>
      <c r="JWP3226" s="132"/>
      <c r="JWQ3226" s="132"/>
      <c r="JWR3226" s="132"/>
      <c r="JWS3226" s="132"/>
      <c r="JWT3226" s="132"/>
      <c r="JWU3226" s="132"/>
      <c r="JWV3226" s="132"/>
      <c r="JWW3226" s="132"/>
      <c r="JWX3226" s="132"/>
      <c r="JWY3226" s="132"/>
      <c r="JWZ3226" s="132"/>
      <c r="JXA3226" s="132"/>
      <c r="JXB3226" s="132"/>
      <c r="JXC3226" s="132"/>
      <c r="JXD3226" s="132"/>
      <c r="JXE3226" s="132"/>
      <c r="JXF3226" s="132"/>
      <c r="JXG3226" s="132"/>
      <c r="JXH3226" s="132"/>
      <c r="JXI3226" s="132"/>
      <c r="JXJ3226" s="132"/>
      <c r="JXK3226" s="132"/>
      <c r="JXL3226" s="132"/>
      <c r="JXM3226" s="132"/>
      <c r="JXN3226" s="132"/>
      <c r="JXO3226" s="132"/>
      <c r="JXP3226" s="132"/>
      <c r="JXQ3226" s="132"/>
      <c r="JXR3226" s="132"/>
      <c r="JXS3226" s="132"/>
      <c r="JXT3226" s="132"/>
      <c r="JXU3226" s="132"/>
      <c r="JXV3226" s="132"/>
      <c r="JXW3226" s="132"/>
      <c r="JXX3226" s="132"/>
      <c r="JXY3226" s="132"/>
      <c r="JXZ3226" s="132"/>
      <c r="JYA3226" s="132"/>
      <c r="JYB3226" s="132"/>
      <c r="JYC3226" s="132"/>
      <c r="JYD3226" s="132"/>
      <c r="JYE3226" s="132"/>
      <c r="JYF3226" s="132"/>
      <c r="JYG3226" s="132"/>
      <c r="JYH3226" s="132"/>
      <c r="JYI3226" s="132"/>
      <c r="JYJ3226" s="132"/>
      <c r="JYK3226" s="132"/>
      <c r="JYL3226" s="132"/>
      <c r="JYM3226" s="132"/>
      <c r="JYN3226" s="132"/>
      <c r="JYO3226" s="132"/>
      <c r="JYP3226" s="132"/>
      <c r="JYQ3226" s="132"/>
      <c r="JYR3226" s="132"/>
      <c r="JYS3226" s="132"/>
      <c r="JYT3226" s="132"/>
      <c r="JYU3226" s="132"/>
      <c r="JYV3226" s="132"/>
      <c r="JYW3226" s="132"/>
      <c r="JYX3226" s="132"/>
      <c r="JYY3226" s="132"/>
      <c r="JYZ3226" s="132"/>
      <c r="JZA3226" s="132"/>
      <c r="JZB3226" s="132"/>
      <c r="JZC3226" s="132"/>
      <c r="JZD3226" s="132"/>
      <c r="JZE3226" s="132"/>
      <c r="JZF3226" s="132"/>
      <c r="JZG3226" s="132"/>
      <c r="JZH3226" s="132"/>
      <c r="JZI3226" s="132"/>
      <c r="JZJ3226" s="132"/>
      <c r="JZK3226" s="132"/>
      <c r="JZL3226" s="132"/>
      <c r="JZM3226" s="132"/>
      <c r="JZN3226" s="132"/>
      <c r="JZO3226" s="132"/>
      <c r="JZP3226" s="132"/>
      <c r="JZQ3226" s="132"/>
      <c r="JZR3226" s="132"/>
      <c r="JZS3226" s="132"/>
      <c r="JZT3226" s="132"/>
      <c r="JZU3226" s="132"/>
      <c r="JZV3226" s="132"/>
      <c r="JZW3226" s="132"/>
      <c r="JZX3226" s="132"/>
      <c r="JZY3226" s="132"/>
      <c r="JZZ3226" s="132"/>
      <c r="KAA3226" s="132"/>
      <c r="KAB3226" s="132"/>
      <c r="KAC3226" s="132"/>
      <c r="KAD3226" s="132"/>
      <c r="KAE3226" s="132"/>
      <c r="KAF3226" s="132"/>
      <c r="KAG3226" s="132"/>
      <c r="KAH3226" s="132"/>
      <c r="KAI3226" s="132"/>
      <c r="KAJ3226" s="132"/>
      <c r="KAK3226" s="132"/>
      <c r="KAL3226" s="132"/>
      <c r="KAM3226" s="132"/>
      <c r="KAN3226" s="132"/>
      <c r="KAO3226" s="132"/>
      <c r="KAP3226" s="132"/>
      <c r="KAQ3226" s="132"/>
      <c r="KAR3226" s="132"/>
      <c r="KAS3226" s="132"/>
      <c r="KAT3226" s="132"/>
      <c r="KAU3226" s="132"/>
      <c r="KAV3226" s="132"/>
      <c r="KAW3226" s="132"/>
      <c r="KAX3226" s="132"/>
      <c r="KAY3226" s="132"/>
      <c r="KAZ3226" s="132"/>
      <c r="KBA3226" s="132"/>
      <c r="KBB3226" s="132"/>
      <c r="KBC3226" s="132"/>
      <c r="KBD3226" s="132"/>
      <c r="KBE3226" s="132"/>
      <c r="KBF3226" s="132"/>
      <c r="KBG3226" s="132"/>
      <c r="KBH3226" s="132"/>
      <c r="KBI3226" s="132"/>
      <c r="KBJ3226" s="132"/>
      <c r="KBK3226" s="132"/>
      <c r="KBL3226" s="132"/>
      <c r="KBM3226" s="132"/>
      <c r="KBN3226" s="132"/>
      <c r="KBO3226" s="132"/>
      <c r="KBP3226" s="132"/>
      <c r="KBQ3226" s="132"/>
      <c r="KBR3226" s="132"/>
      <c r="KBS3226" s="132"/>
      <c r="KBT3226" s="132"/>
      <c r="KBU3226" s="132"/>
      <c r="KBV3226" s="132"/>
      <c r="KBW3226" s="132"/>
      <c r="KBX3226" s="132"/>
      <c r="KBY3226" s="132"/>
      <c r="KBZ3226" s="132"/>
      <c r="KCA3226" s="132"/>
      <c r="KCB3226" s="132"/>
      <c r="KCC3226" s="132"/>
      <c r="KCD3226" s="132"/>
      <c r="KCE3226" s="132"/>
      <c r="KCF3226" s="132"/>
      <c r="KCG3226" s="132"/>
      <c r="KCH3226" s="132"/>
      <c r="KCI3226" s="132"/>
      <c r="KCJ3226" s="132"/>
      <c r="KCK3226" s="132"/>
      <c r="KCL3226" s="132"/>
      <c r="KCM3226" s="132"/>
      <c r="KCN3226" s="132"/>
      <c r="KCO3226" s="132"/>
      <c r="KCP3226" s="132"/>
      <c r="KCQ3226" s="132"/>
      <c r="KCR3226" s="132"/>
      <c r="KCS3226" s="132"/>
      <c r="KCT3226" s="132"/>
      <c r="KCU3226" s="132"/>
      <c r="KCV3226" s="132"/>
      <c r="KCW3226" s="132"/>
      <c r="KCX3226" s="132"/>
      <c r="KCY3226" s="132"/>
      <c r="KCZ3226" s="132"/>
      <c r="KDA3226" s="132"/>
      <c r="KDB3226" s="132"/>
      <c r="KDC3226" s="132"/>
      <c r="KDD3226" s="132"/>
      <c r="KDE3226" s="132"/>
      <c r="KDF3226" s="132"/>
      <c r="KDG3226" s="132"/>
      <c r="KDH3226" s="132"/>
      <c r="KDI3226" s="132"/>
      <c r="KDJ3226" s="132"/>
      <c r="KDK3226" s="132"/>
      <c r="KDL3226" s="132"/>
      <c r="KDM3226" s="132"/>
      <c r="KDN3226" s="132"/>
      <c r="KDO3226" s="132"/>
      <c r="KDP3226" s="132"/>
      <c r="KDQ3226" s="132"/>
      <c r="KDR3226" s="132"/>
      <c r="KDS3226" s="132"/>
      <c r="KDT3226" s="132"/>
      <c r="KDU3226" s="132"/>
      <c r="KDV3226" s="132"/>
      <c r="KDW3226" s="132"/>
      <c r="KDX3226" s="132"/>
      <c r="KDY3226" s="132"/>
      <c r="KDZ3226" s="132"/>
      <c r="KEA3226" s="132"/>
      <c r="KEB3226" s="132"/>
      <c r="KEC3226" s="132"/>
      <c r="KED3226" s="132"/>
      <c r="KEE3226" s="132"/>
      <c r="KEF3226" s="132"/>
      <c r="KEG3226" s="132"/>
      <c r="KEH3226" s="132"/>
      <c r="KEI3226" s="132"/>
      <c r="KEJ3226" s="132"/>
      <c r="KEK3226" s="132"/>
      <c r="KEL3226" s="132"/>
      <c r="KEM3226" s="132"/>
      <c r="KEN3226" s="132"/>
      <c r="KEO3226" s="132"/>
      <c r="KEP3226" s="132"/>
      <c r="KEQ3226" s="132"/>
      <c r="KER3226" s="132"/>
      <c r="KES3226" s="132"/>
      <c r="KET3226" s="132"/>
      <c r="KEU3226" s="132"/>
      <c r="KEV3226" s="132"/>
      <c r="KEW3226" s="132"/>
      <c r="KEX3226" s="132"/>
      <c r="KEY3226" s="132"/>
      <c r="KEZ3226" s="132"/>
      <c r="KFA3226" s="132"/>
      <c r="KFB3226" s="132"/>
      <c r="KFC3226" s="132"/>
      <c r="KFD3226" s="132"/>
      <c r="KFE3226" s="132"/>
      <c r="KFF3226" s="132"/>
      <c r="KFG3226" s="132"/>
      <c r="KFH3226" s="132"/>
      <c r="KFI3226" s="132"/>
      <c r="KFJ3226" s="132"/>
      <c r="KFK3226" s="132"/>
      <c r="KFL3226" s="132"/>
      <c r="KFM3226" s="132"/>
      <c r="KFN3226" s="132"/>
      <c r="KFO3226" s="132"/>
      <c r="KFP3226" s="132"/>
      <c r="KFQ3226" s="132"/>
      <c r="KFR3226" s="132"/>
      <c r="KFS3226" s="132"/>
      <c r="KFT3226" s="132"/>
      <c r="KFU3226" s="132"/>
      <c r="KFV3226" s="132"/>
      <c r="KFW3226" s="132"/>
      <c r="KFX3226" s="132"/>
      <c r="KFY3226" s="132"/>
      <c r="KFZ3226" s="132"/>
      <c r="KGA3226" s="132"/>
      <c r="KGB3226" s="132"/>
      <c r="KGC3226" s="132"/>
      <c r="KGD3226" s="132"/>
      <c r="KGE3226" s="132"/>
      <c r="KGF3226" s="132"/>
      <c r="KGG3226" s="132"/>
      <c r="KGH3226" s="132"/>
      <c r="KGI3226" s="132"/>
      <c r="KGJ3226" s="132"/>
      <c r="KGK3226" s="132"/>
      <c r="KGL3226" s="132"/>
      <c r="KGM3226" s="132"/>
      <c r="KGN3226" s="132"/>
      <c r="KGO3226" s="132"/>
      <c r="KGP3226" s="132"/>
      <c r="KGQ3226" s="132"/>
      <c r="KGR3226" s="132"/>
      <c r="KGS3226" s="132"/>
      <c r="KGT3226" s="132"/>
      <c r="KGU3226" s="132"/>
      <c r="KGV3226" s="132"/>
      <c r="KGW3226" s="132"/>
      <c r="KGX3226" s="132"/>
      <c r="KGY3226" s="132"/>
      <c r="KGZ3226" s="132"/>
      <c r="KHA3226" s="132"/>
      <c r="KHB3226" s="132"/>
      <c r="KHC3226" s="132"/>
      <c r="KHD3226" s="132"/>
      <c r="KHE3226" s="132"/>
      <c r="KHF3226" s="132"/>
      <c r="KHG3226" s="132"/>
      <c r="KHH3226" s="132"/>
      <c r="KHI3226" s="132"/>
      <c r="KHJ3226" s="132"/>
      <c r="KHK3226" s="132"/>
      <c r="KHL3226" s="132"/>
      <c r="KHM3226" s="132"/>
      <c r="KHN3226" s="132"/>
      <c r="KHO3226" s="132"/>
      <c r="KHP3226" s="132"/>
      <c r="KHQ3226" s="132"/>
      <c r="KHR3226" s="132"/>
      <c r="KHS3226" s="132"/>
      <c r="KHT3226" s="132"/>
      <c r="KHU3226" s="132"/>
      <c r="KHV3226" s="132"/>
      <c r="KHW3226" s="132"/>
      <c r="KHX3226" s="132"/>
      <c r="KHY3226" s="132"/>
      <c r="KHZ3226" s="132"/>
      <c r="KIA3226" s="132"/>
      <c r="KIB3226" s="132"/>
      <c r="KIC3226" s="132"/>
      <c r="KID3226" s="132"/>
      <c r="KIE3226" s="132"/>
      <c r="KIF3226" s="132"/>
      <c r="KIG3226" s="132"/>
      <c r="KIH3226" s="132"/>
      <c r="KII3226" s="132"/>
      <c r="KIJ3226" s="132"/>
      <c r="KIK3226" s="132"/>
      <c r="KIL3226" s="132"/>
      <c r="KIM3226" s="132"/>
      <c r="KIN3226" s="132"/>
      <c r="KIO3226" s="132"/>
      <c r="KIP3226" s="132"/>
      <c r="KIQ3226" s="132"/>
      <c r="KIR3226" s="132"/>
      <c r="KIS3226" s="132"/>
      <c r="KIT3226" s="132"/>
      <c r="KIU3226" s="132"/>
      <c r="KIV3226" s="132"/>
      <c r="KIW3226" s="132"/>
      <c r="KIX3226" s="132"/>
      <c r="KIY3226" s="132"/>
      <c r="KIZ3226" s="132"/>
      <c r="KJA3226" s="132"/>
      <c r="KJB3226" s="132"/>
      <c r="KJC3226" s="132"/>
      <c r="KJD3226" s="132"/>
      <c r="KJE3226" s="132"/>
      <c r="KJF3226" s="132"/>
      <c r="KJG3226" s="132"/>
      <c r="KJH3226" s="132"/>
      <c r="KJI3226" s="132"/>
      <c r="KJJ3226" s="132"/>
      <c r="KJK3226" s="132"/>
      <c r="KJL3226" s="132"/>
      <c r="KJM3226" s="132"/>
      <c r="KJN3226" s="132"/>
      <c r="KJO3226" s="132"/>
      <c r="KJP3226" s="132"/>
      <c r="KJQ3226" s="132"/>
      <c r="KJR3226" s="132"/>
      <c r="KJS3226" s="132"/>
      <c r="KJT3226" s="132"/>
      <c r="KJU3226" s="132"/>
      <c r="KJV3226" s="132"/>
      <c r="KJW3226" s="132"/>
      <c r="KJX3226" s="132"/>
      <c r="KJY3226" s="132"/>
      <c r="KJZ3226" s="132"/>
      <c r="KKA3226" s="132"/>
      <c r="KKB3226" s="132"/>
      <c r="KKC3226" s="132"/>
      <c r="KKD3226" s="132"/>
      <c r="KKE3226" s="132"/>
      <c r="KKF3226" s="132"/>
      <c r="KKG3226" s="132"/>
      <c r="KKH3226" s="132"/>
      <c r="KKI3226" s="132"/>
      <c r="KKJ3226" s="132"/>
      <c r="KKK3226" s="132"/>
      <c r="KKL3226" s="132"/>
      <c r="KKM3226" s="132"/>
      <c r="KKN3226" s="132"/>
      <c r="KKO3226" s="132"/>
      <c r="KKP3226" s="132"/>
      <c r="KKQ3226" s="132"/>
      <c r="KKR3226" s="132"/>
      <c r="KKS3226" s="132"/>
      <c r="KKT3226" s="132"/>
      <c r="KKU3226" s="132"/>
      <c r="KKV3226" s="132"/>
      <c r="KKW3226" s="132"/>
      <c r="KKX3226" s="132"/>
      <c r="KKY3226" s="132"/>
      <c r="KKZ3226" s="132"/>
      <c r="KLA3226" s="132"/>
      <c r="KLB3226" s="132"/>
      <c r="KLC3226" s="132"/>
      <c r="KLD3226" s="132"/>
      <c r="KLE3226" s="132"/>
      <c r="KLF3226" s="132"/>
      <c r="KLG3226" s="132"/>
      <c r="KLH3226" s="132"/>
      <c r="KLI3226" s="132"/>
      <c r="KLJ3226" s="132"/>
      <c r="KLK3226" s="132"/>
      <c r="KLL3226" s="132"/>
      <c r="KLM3226" s="132"/>
      <c r="KLN3226" s="132"/>
      <c r="KLO3226" s="132"/>
      <c r="KLP3226" s="132"/>
      <c r="KLQ3226" s="132"/>
      <c r="KLR3226" s="132"/>
      <c r="KLS3226" s="132"/>
      <c r="KLT3226" s="132"/>
      <c r="KLU3226" s="132"/>
      <c r="KLV3226" s="132"/>
      <c r="KLW3226" s="132"/>
      <c r="KLX3226" s="132"/>
      <c r="KLY3226" s="132"/>
      <c r="KLZ3226" s="132"/>
      <c r="KMA3226" s="132"/>
      <c r="KMB3226" s="132"/>
      <c r="KMC3226" s="132"/>
      <c r="KMD3226" s="132"/>
      <c r="KME3226" s="132"/>
      <c r="KMF3226" s="132"/>
      <c r="KMG3226" s="132"/>
      <c r="KMH3226" s="132"/>
      <c r="KMI3226" s="132"/>
      <c r="KMJ3226" s="132"/>
      <c r="KMK3226" s="132"/>
      <c r="KML3226" s="132"/>
      <c r="KMM3226" s="132"/>
      <c r="KMN3226" s="132"/>
      <c r="KMO3226" s="132"/>
      <c r="KMP3226" s="132"/>
      <c r="KMQ3226" s="132"/>
      <c r="KMR3226" s="132"/>
      <c r="KMS3226" s="132"/>
      <c r="KMT3226" s="132"/>
      <c r="KMU3226" s="132"/>
      <c r="KMV3226" s="132"/>
      <c r="KMW3226" s="132"/>
      <c r="KMX3226" s="132"/>
      <c r="KMY3226" s="132"/>
      <c r="KMZ3226" s="132"/>
      <c r="KNA3226" s="132"/>
      <c r="KNB3226" s="132"/>
      <c r="KNC3226" s="132"/>
      <c r="KND3226" s="132"/>
      <c r="KNE3226" s="132"/>
      <c r="KNF3226" s="132"/>
      <c r="KNG3226" s="132"/>
      <c r="KNH3226" s="132"/>
      <c r="KNI3226" s="132"/>
      <c r="KNJ3226" s="132"/>
      <c r="KNK3226" s="132"/>
      <c r="KNL3226" s="132"/>
      <c r="KNM3226" s="132"/>
      <c r="KNN3226" s="132"/>
      <c r="KNO3226" s="132"/>
      <c r="KNP3226" s="132"/>
      <c r="KNQ3226" s="132"/>
      <c r="KNR3226" s="132"/>
      <c r="KNS3226" s="132"/>
      <c r="KNT3226" s="132"/>
      <c r="KNU3226" s="132"/>
      <c r="KNV3226" s="132"/>
      <c r="KNW3226" s="132"/>
      <c r="KNX3226" s="132"/>
      <c r="KNY3226" s="132"/>
      <c r="KNZ3226" s="132"/>
      <c r="KOA3226" s="132"/>
      <c r="KOB3226" s="132"/>
      <c r="KOC3226" s="132"/>
      <c r="KOD3226" s="132"/>
      <c r="KOE3226" s="132"/>
      <c r="KOF3226" s="132"/>
      <c r="KOG3226" s="132"/>
      <c r="KOH3226" s="132"/>
      <c r="KOI3226" s="132"/>
      <c r="KOJ3226" s="132"/>
      <c r="KOK3226" s="132"/>
      <c r="KOL3226" s="132"/>
      <c r="KOM3226" s="132"/>
      <c r="KON3226" s="132"/>
      <c r="KOO3226" s="132"/>
      <c r="KOP3226" s="132"/>
      <c r="KOQ3226" s="132"/>
      <c r="KOR3226" s="132"/>
      <c r="KOS3226" s="132"/>
      <c r="KOT3226" s="132"/>
      <c r="KOU3226" s="132"/>
      <c r="KOV3226" s="132"/>
      <c r="KOW3226" s="132"/>
      <c r="KOX3226" s="132"/>
      <c r="KOY3226" s="132"/>
      <c r="KOZ3226" s="132"/>
      <c r="KPA3226" s="132"/>
      <c r="KPB3226" s="132"/>
      <c r="KPC3226" s="132"/>
      <c r="KPD3226" s="132"/>
      <c r="KPE3226" s="132"/>
      <c r="KPF3226" s="132"/>
      <c r="KPG3226" s="132"/>
      <c r="KPH3226" s="132"/>
      <c r="KPI3226" s="132"/>
      <c r="KPJ3226" s="132"/>
      <c r="KPK3226" s="132"/>
      <c r="KPL3226" s="132"/>
      <c r="KPM3226" s="132"/>
      <c r="KPN3226" s="132"/>
      <c r="KPO3226" s="132"/>
      <c r="KPP3226" s="132"/>
      <c r="KPQ3226" s="132"/>
      <c r="KPR3226" s="132"/>
      <c r="KPS3226" s="132"/>
      <c r="KPT3226" s="132"/>
      <c r="KPU3226" s="132"/>
      <c r="KPV3226" s="132"/>
      <c r="KPW3226" s="132"/>
      <c r="KPX3226" s="132"/>
      <c r="KPY3226" s="132"/>
      <c r="KPZ3226" s="132"/>
      <c r="KQA3226" s="132"/>
      <c r="KQB3226" s="132"/>
      <c r="KQC3226" s="132"/>
      <c r="KQD3226" s="132"/>
      <c r="KQE3226" s="132"/>
      <c r="KQF3226" s="132"/>
      <c r="KQG3226" s="132"/>
      <c r="KQH3226" s="132"/>
      <c r="KQI3226" s="132"/>
      <c r="KQJ3226" s="132"/>
      <c r="KQK3226" s="132"/>
      <c r="KQL3226" s="132"/>
      <c r="KQM3226" s="132"/>
      <c r="KQN3226" s="132"/>
      <c r="KQO3226" s="132"/>
      <c r="KQP3226" s="132"/>
      <c r="KQQ3226" s="132"/>
      <c r="KQR3226" s="132"/>
      <c r="KQS3226" s="132"/>
      <c r="KQT3226" s="132"/>
      <c r="KQU3226" s="132"/>
      <c r="KQV3226" s="132"/>
      <c r="KQW3226" s="132"/>
      <c r="KQX3226" s="132"/>
      <c r="KQY3226" s="132"/>
      <c r="KQZ3226" s="132"/>
      <c r="KRA3226" s="132"/>
      <c r="KRB3226" s="132"/>
      <c r="KRC3226" s="132"/>
      <c r="KRD3226" s="132"/>
      <c r="KRE3226" s="132"/>
      <c r="KRF3226" s="132"/>
      <c r="KRG3226" s="132"/>
      <c r="KRH3226" s="132"/>
      <c r="KRI3226" s="132"/>
      <c r="KRJ3226" s="132"/>
      <c r="KRK3226" s="132"/>
      <c r="KRL3226" s="132"/>
      <c r="KRM3226" s="132"/>
      <c r="KRN3226" s="132"/>
      <c r="KRO3226" s="132"/>
      <c r="KRP3226" s="132"/>
      <c r="KRQ3226" s="132"/>
      <c r="KRR3226" s="132"/>
      <c r="KRS3226" s="132"/>
      <c r="KRT3226" s="132"/>
      <c r="KRU3226" s="132"/>
      <c r="KRV3226" s="132"/>
      <c r="KRW3226" s="132"/>
      <c r="KRX3226" s="132"/>
      <c r="KRY3226" s="132"/>
      <c r="KRZ3226" s="132"/>
      <c r="KSA3226" s="132"/>
      <c r="KSB3226" s="132"/>
      <c r="KSC3226" s="132"/>
      <c r="KSD3226" s="132"/>
      <c r="KSE3226" s="132"/>
      <c r="KSF3226" s="132"/>
      <c r="KSG3226" s="132"/>
      <c r="KSH3226" s="132"/>
      <c r="KSI3226" s="132"/>
      <c r="KSJ3226" s="132"/>
      <c r="KSK3226" s="132"/>
      <c r="KSL3226" s="132"/>
      <c r="KSM3226" s="132"/>
      <c r="KSN3226" s="132"/>
      <c r="KSO3226" s="132"/>
      <c r="KSP3226" s="132"/>
      <c r="KSQ3226" s="132"/>
      <c r="KSR3226" s="132"/>
      <c r="KSS3226" s="132"/>
      <c r="KST3226" s="132"/>
      <c r="KSU3226" s="132"/>
      <c r="KSV3226" s="132"/>
      <c r="KSW3226" s="132"/>
      <c r="KSX3226" s="132"/>
      <c r="KSY3226" s="132"/>
      <c r="KSZ3226" s="132"/>
      <c r="KTA3226" s="132"/>
      <c r="KTB3226" s="132"/>
      <c r="KTC3226" s="132"/>
      <c r="KTD3226" s="132"/>
      <c r="KTE3226" s="132"/>
      <c r="KTF3226" s="132"/>
      <c r="KTG3226" s="132"/>
      <c r="KTH3226" s="132"/>
      <c r="KTI3226" s="132"/>
      <c r="KTJ3226" s="132"/>
      <c r="KTK3226" s="132"/>
      <c r="KTL3226" s="132"/>
      <c r="KTM3226" s="132"/>
      <c r="KTN3226" s="132"/>
      <c r="KTO3226" s="132"/>
      <c r="KTP3226" s="132"/>
      <c r="KTQ3226" s="132"/>
      <c r="KTR3226" s="132"/>
      <c r="KTS3226" s="132"/>
      <c r="KTT3226" s="132"/>
      <c r="KTU3226" s="132"/>
      <c r="KTV3226" s="132"/>
      <c r="KTW3226" s="132"/>
      <c r="KTX3226" s="132"/>
      <c r="KTY3226" s="132"/>
      <c r="KTZ3226" s="132"/>
      <c r="KUA3226" s="132"/>
      <c r="KUB3226" s="132"/>
      <c r="KUC3226" s="132"/>
      <c r="KUD3226" s="132"/>
      <c r="KUE3226" s="132"/>
      <c r="KUF3226" s="132"/>
      <c r="KUG3226" s="132"/>
      <c r="KUH3226" s="132"/>
      <c r="KUI3226" s="132"/>
      <c r="KUJ3226" s="132"/>
      <c r="KUK3226" s="132"/>
      <c r="KUL3226" s="132"/>
      <c r="KUM3226" s="132"/>
      <c r="KUN3226" s="132"/>
      <c r="KUO3226" s="132"/>
      <c r="KUP3226" s="132"/>
      <c r="KUQ3226" s="132"/>
      <c r="KUR3226" s="132"/>
      <c r="KUS3226" s="132"/>
      <c r="KUT3226" s="132"/>
      <c r="KUU3226" s="132"/>
      <c r="KUV3226" s="132"/>
      <c r="KUW3226" s="132"/>
      <c r="KUX3226" s="132"/>
      <c r="KUY3226" s="132"/>
      <c r="KUZ3226" s="132"/>
      <c r="KVA3226" s="132"/>
      <c r="KVB3226" s="132"/>
      <c r="KVC3226" s="132"/>
      <c r="KVD3226" s="132"/>
      <c r="KVE3226" s="132"/>
      <c r="KVF3226" s="132"/>
      <c r="KVG3226" s="132"/>
      <c r="KVH3226" s="132"/>
      <c r="KVI3226" s="132"/>
      <c r="KVJ3226" s="132"/>
      <c r="KVK3226" s="132"/>
      <c r="KVL3226" s="132"/>
      <c r="KVM3226" s="132"/>
      <c r="KVN3226" s="132"/>
      <c r="KVO3226" s="132"/>
      <c r="KVP3226" s="132"/>
      <c r="KVQ3226" s="132"/>
      <c r="KVR3226" s="132"/>
      <c r="KVS3226" s="132"/>
      <c r="KVT3226" s="132"/>
      <c r="KVU3226" s="132"/>
      <c r="KVV3226" s="132"/>
      <c r="KVW3226" s="132"/>
      <c r="KVX3226" s="132"/>
      <c r="KVY3226" s="132"/>
      <c r="KVZ3226" s="132"/>
      <c r="KWA3226" s="132"/>
      <c r="KWB3226" s="132"/>
      <c r="KWC3226" s="132"/>
      <c r="KWD3226" s="132"/>
      <c r="KWE3226" s="132"/>
      <c r="KWF3226" s="132"/>
      <c r="KWG3226" s="132"/>
      <c r="KWH3226" s="132"/>
      <c r="KWI3226" s="132"/>
      <c r="KWJ3226" s="132"/>
      <c r="KWK3226" s="132"/>
      <c r="KWL3226" s="132"/>
      <c r="KWM3226" s="132"/>
      <c r="KWN3226" s="132"/>
      <c r="KWO3226" s="132"/>
      <c r="KWP3226" s="132"/>
      <c r="KWQ3226" s="132"/>
      <c r="KWR3226" s="132"/>
      <c r="KWS3226" s="132"/>
      <c r="KWT3226" s="132"/>
      <c r="KWU3226" s="132"/>
      <c r="KWV3226" s="132"/>
      <c r="KWW3226" s="132"/>
      <c r="KWX3226" s="132"/>
      <c r="KWY3226" s="132"/>
      <c r="KWZ3226" s="132"/>
      <c r="KXA3226" s="132"/>
      <c r="KXB3226" s="132"/>
      <c r="KXC3226" s="132"/>
      <c r="KXD3226" s="132"/>
      <c r="KXE3226" s="132"/>
      <c r="KXF3226" s="132"/>
      <c r="KXG3226" s="132"/>
      <c r="KXH3226" s="132"/>
      <c r="KXI3226" s="132"/>
      <c r="KXJ3226" s="132"/>
      <c r="KXK3226" s="132"/>
      <c r="KXL3226" s="132"/>
      <c r="KXM3226" s="132"/>
      <c r="KXN3226" s="132"/>
      <c r="KXO3226" s="132"/>
      <c r="KXP3226" s="132"/>
      <c r="KXQ3226" s="132"/>
      <c r="KXR3226" s="132"/>
      <c r="KXS3226" s="132"/>
      <c r="KXT3226" s="132"/>
      <c r="KXU3226" s="132"/>
      <c r="KXV3226" s="132"/>
      <c r="KXW3226" s="132"/>
      <c r="KXX3226" s="132"/>
      <c r="KXY3226" s="132"/>
      <c r="KXZ3226" s="132"/>
      <c r="KYA3226" s="132"/>
      <c r="KYB3226" s="132"/>
      <c r="KYC3226" s="132"/>
      <c r="KYD3226" s="132"/>
      <c r="KYE3226" s="132"/>
      <c r="KYF3226" s="132"/>
      <c r="KYG3226" s="132"/>
      <c r="KYH3226" s="132"/>
      <c r="KYI3226" s="132"/>
      <c r="KYJ3226" s="132"/>
      <c r="KYK3226" s="132"/>
      <c r="KYL3226" s="132"/>
      <c r="KYM3226" s="132"/>
      <c r="KYN3226" s="132"/>
      <c r="KYO3226" s="132"/>
      <c r="KYP3226" s="132"/>
      <c r="KYQ3226" s="132"/>
      <c r="KYR3226" s="132"/>
      <c r="KYS3226" s="132"/>
      <c r="KYT3226" s="132"/>
      <c r="KYU3226" s="132"/>
      <c r="KYV3226" s="132"/>
      <c r="KYW3226" s="132"/>
      <c r="KYX3226" s="132"/>
      <c r="KYY3226" s="132"/>
      <c r="KYZ3226" s="132"/>
      <c r="KZA3226" s="132"/>
      <c r="KZB3226" s="132"/>
      <c r="KZC3226" s="132"/>
      <c r="KZD3226" s="132"/>
      <c r="KZE3226" s="132"/>
      <c r="KZF3226" s="132"/>
      <c r="KZG3226" s="132"/>
      <c r="KZH3226" s="132"/>
      <c r="KZI3226" s="132"/>
      <c r="KZJ3226" s="132"/>
      <c r="KZK3226" s="132"/>
      <c r="KZL3226" s="132"/>
      <c r="KZM3226" s="132"/>
      <c r="KZN3226" s="132"/>
      <c r="KZO3226" s="132"/>
      <c r="KZP3226" s="132"/>
      <c r="KZQ3226" s="132"/>
      <c r="KZR3226" s="132"/>
      <c r="KZS3226" s="132"/>
      <c r="KZT3226" s="132"/>
      <c r="KZU3226" s="132"/>
      <c r="KZV3226" s="132"/>
      <c r="KZW3226" s="132"/>
      <c r="KZX3226" s="132"/>
      <c r="KZY3226" s="132"/>
      <c r="KZZ3226" s="132"/>
      <c r="LAA3226" s="132"/>
      <c r="LAB3226" s="132"/>
      <c r="LAC3226" s="132"/>
      <c r="LAD3226" s="132"/>
      <c r="LAE3226" s="132"/>
      <c r="LAF3226" s="132"/>
      <c r="LAG3226" s="132"/>
      <c r="LAH3226" s="132"/>
      <c r="LAI3226" s="132"/>
      <c r="LAJ3226" s="132"/>
      <c r="LAK3226" s="132"/>
      <c r="LAL3226" s="132"/>
      <c r="LAM3226" s="132"/>
      <c r="LAN3226" s="132"/>
      <c r="LAO3226" s="132"/>
      <c r="LAP3226" s="132"/>
      <c r="LAQ3226" s="132"/>
      <c r="LAR3226" s="132"/>
      <c r="LAS3226" s="132"/>
      <c r="LAT3226" s="132"/>
      <c r="LAU3226" s="132"/>
      <c r="LAV3226" s="132"/>
      <c r="LAW3226" s="132"/>
      <c r="LAX3226" s="132"/>
      <c r="LAY3226" s="132"/>
      <c r="LAZ3226" s="132"/>
      <c r="LBA3226" s="132"/>
      <c r="LBB3226" s="132"/>
      <c r="LBC3226" s="132"/>
      <c r="LBD3226" s="132"/>
      <c r="LBE3226" s="132"/>
      <c r="LBF3226" s="132"/>
      <c r="LBG3226" s="132"/>
      <c r="LBH3226" s="132"/>
      <c r="LBI3226" s="132"/>
      <c r="LBJ3226" s="132"/>
      <c r="LBK3226" s="132"/>
      <c r="LBL3226" s="132"/>
      <c r="LBM3226" s="132"/>
      <c r="LBN3226" s="132"/>
      <c r="LBO3226" s="132"/>
      <c r="LBP3226" s="132"/>
      <c r="LBQ3226" s="132"/>
      <c r="LBR3226" s="132"/>
      <c r="LBS3226" s="132"/>
      <c r="LBT3226" s="132"/>
      <c r="LBU3226" s="132"/>
      <c r="LBV3226" s="132"/>
      <c r="LBW3226" s="132"/>
      <c r="LBX3226" s="132"/>
      <c r="LBY3226" s="132"/>
      <c r="LBZ3226" s="132"/>
      <c r="LCA3226" s="132"/>
      <c r="LCB3226" s="132"/>
      <c r="LCC3226" s="132"/>
      <c r="LCD3226" s="132"/>
      <c r="LCE3226" s="132"/>
      <c r="LCF3226" s="132"/>
      <c r="LCG3226" s="132"/>
      <c r="LCH3226" s="132"/>
      <c r="LCI3226" s="132"/>
      <c r="LCJ3226" s="132"/>
      <c r="LCK3226" s="132"/>
      <c r="LCL3226" s="132"/>
      <c r="LCM3226" s="132"/>
      <c r="LCN3226" s="132"/>
      <c r="LCO3226" s="132"/>
      <c r="LCP3226" s="132"/>
      <c r="LCQ3226" s="132"/>
      <c r="LCR3226" s="132"/>
      <c r="LCS3226" s="132"/>
      <c r="LCT3226" s="132"/>
      <c r="LCU3226" s="132"/>
      <c r="LCV3226" s="132"/>
      <c r="LCW3226" s="132"/>
      <c r="LCX3226" s="132"/>
      <c r="LCY3226" s="132"/>
      <c r="LCZ3226" s="132"/>
      <c r="LDA3226" s="132"/>
      <c r="LDB3226" s="132"/>
      <c r="LDC3226" s="132"/>
      <c r="LDD3226" s="132"/>
      <c r="LDE3226" s="132"/>
      <c r="LDF3226" s="132"/>
      <c r="LDG3226" s="132"/>
      <c r="LDH3226" s="132"/>
      <c r="LDI3226" s="132"/>
      <c r="LDJ3226" s="132"/>
      <c r="LDK3226" s="132"/>
      <c r="LDL3226" s="132"/>
      <c r="LDM3226" s="132"/>
      <c r="LDN3226" s="132"/>
      <c r="LDO3226" s="132"/>
      <c r="LDP3226" s="132"/>
      <c r="LDQ3226" s="132"/>
      <c r="LDR3226" s="132"/>
      <c r="LDS3226" s="132"/>
      <c r="LDT3226" s="132"/>
      <c r="LDU3226" s="132"/>
      <c r="LDV3226" s="132"/>
      <c r="LDW3226" s="132"/>
      <c r="LDX3226" s="132"/>
      <c r="LDY3226" s="132"/>
      <c r="LDZ3226" s="132"/>
      <c r="LEA3226" s="132"/>
      <c r="LEB3226" s="132"/>
      <c r="LEC3226" s="132"/>
      <c r="LED3226" s="132"/>
      <c r="LEE3226" s="132"/>
      <c r="LEF3226" s="132"/>
      <c r="LEG3226" s="132"/>
      <c r="LEH3226" s="132"/>
      <c r="LEI3226" s="132"/>
      <c r="LEJ3226" s="132"/>
      <c r="LEK3226" s="132"/>
      <c r="LEL3226" s="132"/>
      <c r="LEM3226" s="132"/>
      <c r="LEN3226" s="132"/>
      <c r="LEO3226" s="132"/>
      <c r="LEP3226" s="132"/>
      <c r="LEQ3226" s="132"/>
      <c r="LER3226" s="132"/>
      <c r="LES3226" s="132"/>
      <c r="LET3226" s="132"/>
      <c r="LEU3226" s="132"/>
      <c r="LEV3226" s="132"/>
      <c r="LEW3226" s="132"/>
      <c r="LEX3226" s="132"/>
      <c r="LEY3226" s="132"/>
      <c r="LEZ3226" s="132"/>
      <c r="LFA3226" s="132"/>
      <c r="LFB3226" s="132"/>
      <c r="LFC3226" s="132"/>
      <c r="LFD3226" s="132"/>
      <c r="LFE3226" s="132"/>
      <c r="LFF3226" s="132"/>
      <c r="LFG3226" s="132"/>
      <c r="LFH3226" s="132"/>
      <c r="LFI3226" s="132"/>
      <c r="LFJ3226" s="132"/>
      <c r="LFK3226" s="132"/>
      <c r="LFL3226" s="132"/>
      <c r="LFM3226" s="132"/>
      <c r="LFN3226" s="132"/>
      <c r="LFO3226" s="132"/>
      <c r="LFP3226" s="132"/>
      <c r="LFQ3226" s="132"/>
      <c r="LFR3226" s="132"/>
      <c r="LFS3226" s="132"/>
      <c r="LFT3226" s="132"/>
      <c r="LFU3226" s="132"/>
      <c r="LFV3226" s="132"/>
      <c r="LFW3226" s="132"/>
      <c r="LFX3226" s="132"/>
      <c r="LFY3226" s="132"/>
      <c r="LFZ3226" s="132"/>
      <c r="LGA3226" s="132"/>
      <c r="LGB3226" s="132"/>
      <c r="LGC3226" s="132"/>
      <c r="LGD3226" s="132"/>
      <c r="LGE3226" s="132"/>
      <c r="LGF3226" s="132"/>
      <c r="LGG3226" s="132"/>
      <c r="LGH3226" s="132"/>
      <c r="LGI3226" s="132"/>
      <c r="LGJ3226" s="132"/>
      <c r="LGK3226" s="132"/>
      <c r="LGL3226" s="132"/>
      <c r="LGM3226" s="132"/>
      <c r="LGN3226" s="132"/>
      <c r="LGO3226" s="132"/>
      <c r="LGP3226" s="132"/>
      <c r="LGQ3226" s="132"/>
      <c r="LGR3226" s="132"/>
      <c r="LGS3226" s="132"/>
      <c r="LGT3226" s="132"/>
      <c r="LGU3226" s="132"/>
      <c r="LGV3226" s="132"/>
      <c r="LGW3226" s="132"/>
      <c r="LGX3226" s="132"/>
      <c r="LGY3226" s="132"/>
      <c r="LGZ3226" s="132"/>
      <c r="LHA3226" s="132"/>
      <c r="LHB3226" s="132"/>
      <c r="LHC3226" s="132"/>
      <c r="LHD3226" s="132"/>
      <c r="LHE3226" s="132"/>
      <c r="LHF3226" s="132"/>
      <c r="LHG3226" s="132"/>
      <c r="LHH3226" s="132"/>
      <c r="LHI3226" s="132"/>
      <c r="LHJ3226" s="132"/>
      <c r="LHK3226" s="132"/>
      <c r="LHL3226" s="132"/>
      <c r="LHM3226" s="132"/>
      <c r="LHN3226" s="132"/>
      <c r="LHO3226" s="132"/>
      <c r="LHP3226" s="132"/>
      <c r="LHQ3226" s="132"/>
      <c r="LHR3226" s="132"/>
      <c r="LHS3226" s="132"/>
      <c r="LHT3226" s="132"/>
      <c r="LHU3226" s="132"/>
      <c r="LHV3226" s="132"/>
      <c r="LHW3226" s="132"/>
      <c r="LHX3226" s="132"/>
      <c r="LHY3226" s="132"/>
      <c r="LHZ3226" s="132"/>
      <c r="LIA3226" s="132"/>
      <c r="LIB3226" s="132"/>
      <c r="LIC3226" s="132"/>
      <c r="LID3226" s="132"/>
      <c r="LIE3226" s="132"/>
      <c r="LIF3226" s="132"/>
      <c r="LIG3226" s="132"/>
      <c r="LIH3226" s="132"/>
      <c r="LII3226" s="132"/>
      <c r="LIJ3226" s="132"/>
      <c r="LIK3226" s="132"/>
      <c r="LIL3226" s="132"/>
      <c r="LIM3226" s="132"/>
      <c r="LIN3226" s="132"/>
      <c r="LIO3226" s="132"/>
      <c r="LIP3226" s="132"/>
      <c r="LIQ3226" s="132"/>
      <c r="LIR3226" s="132"/>
      <c r="LIS3226" s="132"/>
      <c r="LIT3226" s="132"/>
      <c r="LIU3226" s="132"/>
      <c r="LIV3226" s="132"/>
      <c r="LIW3226" s="132"/>
      <c r="LIX3226" s="132"/>
      <c r="LIY3226" s="132"/>
      <c r="LIZ3226" s="132"/>
      <c r="LJA3226" s="132"/>
      <c r="LJB3226" s="132"/>
      <c r="LJC3226" s="132"/>
      <c r="LJD3226" s="132"/>
      <c r="LJE3226" s="132"/>
      <c r="LJF3226" s="132"/>
      <c r="LJG3226" s="132"/>
      <c r="LJH3226" s="132"/>
      <c r="LJI3226" s="132"/>
      <c r="LJJ3226" s="132"/>
      <c r="LJK3226" s="132"/>
      <c r="LJL3226" s="132"/>
      <c r="LJM3226" s="132"/>
      <c r="LJN3226" s="132"/>
      <c r="LJO3226" s="132"/>
      <c r="LJP3226" s="132"/>
      <c r="LJQ3226" s="132"/>
      <c r="LJR3226" s="132"/>
      <c r="LJS3226" s="132"/>
      <c r="LJT3226" s="132"/>
      <c r="LJU3226" s="132"/>
      <c r="LJV3226" s="132"/>
      <c r="LJW3226" s="132"/>
      <c r="LJX3226" s="132"/>
      <c r="LJY3226" s="132"/>
      <c r="LJZ3226" s="132"/>
      <c r="LKA3226" s="132"/>
      <c r="LKB3226" s="132"/>
      <c r="LKC3226" s="132"/>
      <c r="LKD3226" s="132"/>
      <c r="LKE3226" s="132"/>
      <c r="LKF3226" s="132"/>
      <c r="LKG3226" s="132"/>
      <c r="LKH3226" s="132"/>
      <c r="LKI3226" s="132"/>
      <c r="LKJ3226" s="132"/>
      <c r="LKK3226" s="132"/>
      <c r="LKL3226" s="132"/>
      <c r="LKM3226" s="132"/>
      <c r="LKN3226" s="132"/>
      <c r="LKO3226" s="132"/>
      <c r="LKP3226" s="132"/>
      <c r="LKQ3226" s="132"/>
      <c r="LKR3226" s="132"/>
      <c r="LKS3226" s="132"/>
      <c r="LKT3226" s="132"/>
      <c r="LKU3226" s="132"/>
      <c r="LKV3226" s="132"/>
      <c r="LKW3226" s="132"/>
      <c r="LKX3226" s="132"/>
      <c r="LKY3226" s="132"/>
      <c r="LKZ3226" s="132"/>
      <c r="LLA3226" s="132"/>
      <c r="LLB3226" s="132"/>
      <c r="LLC3226" s="132"/>
      <c r="LLD3226" s="132"/>
      <c r="LLE3226" s="132"/>
      <c r="LLF3226" s="132"/>
      <c r="LLG3226" s="132"/>
      <c r="LLH3226" s="132"/>
      <c r="LLI3226" s="132"/>
      <c r="LLJ3226" s="132"/>
      <c r="LLK3226" s="132"/>
      <c r="LLL3226" s="132"/>
      <c r="LLM3226" s="132"/>
      <c r="LLN3226" s="132"/>
      <c r="LLO3226" s="132"/>
      <c r="LLP3226" s="132"/>
      <c r="LLQ3226" s="132"/>
      <c r="LLR3226" s="132"/>
      <c r="LLS3226" s="132"/>
      <c r="LLT3226" s="132"/>
      <c r="LLU3226" s="132"/>
      <c r="LLV3226" s="132"/>
      <c r="LLW3226" s="132"/>
      <c r="LLX3226" s="132"/>
      <c r="LLY3226" s="132"/>
      <c r="LLZ3226" s="132"/>
      <c r="LMA3226" s="132"/>
      <c r="LMB3226" s="132"/>
      <c r="LMC3226" s="132"/>
      <c r="LMD3226" s="132"/>
      <c r="LME3226" s="132"/>
      <c r="LMF3226" s="132"/>
      <c r="LMG3226" s="132"/>
      <c r="LMH3226" s="132"/>
      <c r="LMI3226" s="132"/>
      <c r="LMJ3226" s="132"/>
      <c r="LMK3226" s="132"/>
      <c r="LML3226" s="132"/>
      <c r="LMM3226" s="132"/>
      <c r="LMN3226" s="132"/>
      <c r="LMO3226" s="132"/>
      <c r="LMP3226" s="132"/>
      <c r="LMQ3226" s="132"/>
      <c r="LMR3226" s="132"/>
      <c r="LMS3226" s="132"/>
      <c r="LMT3226" s="132"/>
      <c r="LMU3226" s="132"/>
      <c r="LMV3226" s="132"/>
      <c r="LMW3226" s="132"/>
      <c r="LMX3226" s="132"/>
      <c r="LMY3226" s="132"/>
      <c r="LMZ3226" s="132"/>
      <c r="LNA3226" s="132"/>
      <c r="LNB3226" s="132"/>
      <c r="LNC3226" s="132"/>
      <c r="LND3226" s="132"/>
      <c r="LNE3226" s="132"/>
      <c r="LNF3226" s="132"/>
      <c r="LNG3226" s="132"/>
      <c r="LNH3226" s="132"/>
      <c r="LNI3226" s="132"/>
      <c r="LNJ3226" s="132"/>
      <c r="LNK3226" s="132"/>
      <c r="LNL3226" s="132"/>
      <c r="LNM3226" s="132"/>
      <c r="LNN3226" s="132"/>
      <c r="LNO3226" s="132"/>
      <c r="LNP3226" s="132"/>
      <c r="LNQ3226" s="132"/>
      <c r="LNR3226" s="132"/>
      <c r="LNS3226" s="132"/>
      <c r="LNT3226" s="132"/>
      <c r="LNU3226" s="132"/>
      <c r="LNV3226" s="132"/>
      <c r="LNW3226" s="132"/>
      <c r="LNX3226" s="132"/>
      <c r="LNY3226" s="132"/>
      <c r="LNZ3226" s="132"/>
      <c r="LOA3226" s="132"/>
      <c r="LOB3226" s="132"/>
      <c r="LOC3226" s="132"/>
      <c r="LOD3226" s="132"/>
      <c r="LOE3226" s="132"/>
      <c r="LOF3226" s="132"/>
      <c r="LOG3226" s="132"/>
      <c r="LOH3226" s="132"/>
      <c r="LOI3226" s="132"/>
      <c r="LOJ3226" s="132"/>
      <c r="LOK3226" s="132"/>
      <c r="LOL3226" s="132"/>
      <c r="LOM3226" s="132"/>
      <c r="LON3226" s="132"/>
      <c r="LOO3226" s="132"/>
      <c r="LOP3226" s="132"/>
      <c r="LOQ3226" s="132"/>
      <c r="LOR3226" s="132"/>
      <c r="LOS3226" s="132"/>
      <c r="LOT3226" s="132"/>
      <c r="LOU3226" s="132"/>
      <c r="LOV3226" s="132"/>
      <c r="LOW3226" s="132"/>
      <c r="LOX3226" s="132"/>
      <c r="LOY3226" s="132"/>
      <c r="LOZ3226" s="132"/>
      <c r="LPA3226" s="132"/>
      <c r="LPB3226" s="132"/>
      <c r="LPC3226" s="132"/>
      <c r="LPD3226" s="132"/>
      <c r="LPE3226" s="132"/>
      <c r="LPF3226" s="132"/>
      <c r="LPG3226" s="132"/>
      <c r="LPH3226" s="132"/>
      <c r="LPI3226" s="132"/>
      <c r="LPJ3226" s="132"/>
      <c r="LPK3226" s="132"/>
      <c r="LPL3226" s="132"/>
      <c r="LPM3226" s="132"/>
      <c r="LPN3226" s="132"/>
      <c r="LPO3226" s="132"/>
      <c r="LPP3226" s="132"/>
      <c r="LPQ3226" s="132"/>
      <c r="LPR3226" s="132"/>
      <c r="LPS3226" s="132"/>
      <c r="LPT3226" s="132"/>
      <c r="LPU3226" s="132"/>
      <c r="LPV3226" s="132"/>
      <c r="LPW3226" s="132"/>
      <c r="LPX3226" s="132"/>
      <c r="LPY3226" s="132"/>
      <c r="LPZ3226" s="132"/>
      <c r="LQA3226" s="132"/>
      <c r="LQB3226" s="132"/>
      <c r="LQC3226" s="132"/>
      <c r="LQD3226" s="132"/>
      <c r="LQE3226" s="132"/>
      <c r="LQF3226" s="132"/>
      <c r="LQG3226" s="132"/>
      <c r="LQH3226" s="132"/>
      <c r="LQI3226" s="132"/>
      <c r="LQJ3226" s="132"/>
      <c r="LQK3226" s="132"/>
      <c r="LQL3226" s="132"/>
      <c r="LQM3226" s="132"/>
      <c r="LQN3226" s="132"/>
      <c r="LQO3226" s="132"/>
      <c r="LQP3226" s="132"/>
      <c r="LQQ3226" s="132"/>
      <c r="LQR3226" s="132"/>
      <c r="LQS3226" s="132"/>
      <c r="LQT3226" s="132"/>
      <c r="LQU3226" s="132"/>
      <c r="LQV3226" s="132"/>
      <c r="LQW3226" s="132"/>
      <c r="LQX3226" s="132"/>
      <c r="LQY3226" s="132"/>
      <c r="LQZ3226" s="132"/>
      <c r="LRA3226" s="132"/>
      <c r="LRB3226" s="132"/>
      <c r="LRC3226" s="132"/>
      <c r="LRD3226" s="132"/>
      <c r="LRE3226" s="132"/>
      <c r="LRF3226" s="132"/>
      <c r="LRG3226" s="132"/>
      <c r="LRH3226" s="132"/>
      <c r="LRI3226" s="132"/>
      <c r="LRJ3226" s="132"/>
      <c r="LRK3226" s="132"/>
      <c r="LRL3226" s="132"/>
      <c r="LRM3226" s="132"/>
      <c r="LRN3226" s="132"/>
      <c r="LRO3226" s="132"/>
      <c r="LRP3226" s="132"/>
      <c r="LRQ3226" s="132"/>
      <c r="LRR3226" s="132"/>
      <c r="LRS3226" s="132"/>
      <c r="LRT3226" s="132"/>
      <c r="LRU3226" s="132"/>
      <c r="LRV3226" s="132"/>
      <c r="LRW3226" s="132"/>
      <c r="LRX3226" s="132"/>
      <c r="LRY3226" s="132"/>
      <c r="LRZ3226" s="132"/>
      <c r="LSA3226" s="132"/>
      <c r="LSB3226" s="132"/>
      <c r="LSC3226" s="132"/>
      <c r="LSD3226" s="132"/>
      <c r="LSE3226" s="132"/>
      <c r="LSF3226" s="132"/>
      <c r="LSG3226" s="132"/>
      <c r="LSH3226" s="132"/>
      <c r="LSI3226" s="132"/>
      <c r="LSJ3226" s="132"/>
      <c r="LSK3226" s="132"/>
      <c r="LSL3226" s="132"/>
      <c r="LSM3226" s="132"/>
      <c r="LSN3226" s="132"/>
      <c r="LSO3226" s="132"/>
      <c r="LSP3226" s="132"/>
      <c r="LSQ3226" s="132"/>
      <c r="LSR3226" s="132"/>
      <c r="LSS3226" s="132"/>
      <c r="LST3226" s="132"/>
      <c r="LSU3226" s="132"/>
      <c r="LSV3226" s="132"/>
      <c r="LSW3226" s="132"/>
      <c r="LSX3226" s="132"/>
      <c r="LSY3226" s="132"/>
      <c r="LSZ3226" s="132"/>
      <c r="LTA3226" s="132"/>
      <c r="LTB3226" s="132"/>
      <c r="LTC3226" s="132"/>
      <c r="LTD3226" s="132"/>
      <c r="LTE3226" s="132"/>
      <c r="LTF3226" s="132"/>
      <c r="LTG3226" s="132"/>
      <c r="LTH3226" s="132"/>
      <c r="LTI3226" s="132"/>
      <c r="LTJ3226" s="132"/>
      <c r="LTK3226" s="132"/>
      <c r="LTL3226" s="132"/>
      <c r="LTM3226" s="132"/>
      <c r="LTN3226" s="132"/>
      <c r="LTO3226" s="132"/>
      <c r="LTP3226" s="132"/>
      <c r="LTQ3226" s="132"/>
      <c r="LTR3226" s="132"/>
      <c r="LTS3226" s="132"/>
      <c r="LTT3226" s="132"/>
      <c r="LTU3226" s="132"/>
      <c r="LTV3226" s="132"/>
      <c r="LTW3226" s="132"/>
      <c r="LTX3226" s="132"/>
      <c r="LTY3226" s="132"/>
      <c r="LTZ3226" s="132"/>
      <c r="LUA3226" s="132"/>
      <c r="LUB3226" s="132"/>
      <c r="LUC3226" s="132"/>
      <c r="LUD3226" s="132"/>
      <c r="LUE3226" s="132"/>
      <c r="LUF3226" s="132"/>
      <c r="LUG3226" s="132"/>
      <c r="LUH3226" s="132"/>
      <c r="LUI3226" s="132"/>
      <c r="LUJ3226" s="132"/>
      <c r="LUK3226" s="132"/>
      <c r="LUL3226" s="132"/>
      <c r="LUM3226" s="132"/>
      <c r="LUN3226" s="132"/>
      <c r="LUO3226" s="132"/>
      <c r="LUP3226" s="132"/>
      <c r="LUQ3226" s="132"/>
      <c r="LUR3226" s="132"/>
      <c r="LUS3226" s="132"/>
      <c r="LUT3226" s="132"/>
      <c r="LUU3226" s="132"/>
      <c r="LUV3226" s="132"/>
      <c r="LUW3226" s="132"/>
      <c r="LUX3226" s="132"/>
      <c r="LUY3226" s="132"/>
      <c r="LUZ3226" s="132"/>
      <c r="LVA3226" s="132"/>
      <c r="LVB3226" s="132"/>
      <c r="LVC3226" s="132"/>
      <c r="LVD3226" s="132"/>
      <c r="LVE3226" s="132"/>
      <c r="LVF3226" s="132"/>
      <c r="LVG3226" s="132"/>
      <c r="LVH3226" s="132"/>
      <c r="LVI3226" s="132"/>
      <c r="LVJ3226" s="132"/>
      <c r="LVK3226" s="132"/>
      <c r="LVL3226" s="132"/>
      <c r="LVM3226" s="132"/>
      <c r="LVN3226" s="132"/>
      <c r="LVO3226" s="132"/>
      <c r="LVP3226" s="132"/>
      <c r="LVQ3226" s="132"/>
      <c r="LVR3226" s="132"/>
      <c r="LVS3226" s="132"/>
      <c r="LVT3226" s="132"/>
      <c r="LVU3226" s="132"/>
      <c r="LVV3226" s="132"/>
      <c r="LVW3226" s="132"/>
      <c r="LVX3226" s="132"/>
      <c r="LVY3226" s="132"/>
      <c r="LVZ3226" s="132"/>
      <c r="LWA3226" s="132"/>
      <c r="LWB3226" s="132"/>
      <c r="LWC3226" s="132"/>
      <c r="LWD3226" s="132"/>
      <c r="LWE3226" s="132"/>
      <c r="LWF3226" s="132"/>
      <c r="LWG3226" s="132"/>
      <c r="LWH3226" s="132"/>
      <c r="LWI3226" s="132"/>
      <c r="LWJ3226" s="132"/>
      <c r="LWK3226" s="132"/>
      <c r="LWL3226" s="132"/>
      <c r="LWM3226" s="132"/>
      <c r="LWN3226" s="132"/>
      <c r="LWO3226" s="132"/>
      <c r="LWP3226" s="132"/>
      <c r="LWQ3226" s="132"/>
      <c r="LWR3226" s="132"/>
      <c r="LWS3226" s="132"/>
      <c r="LWT3226" s="132"/>
      <c r="LWU3226" s="132"/>
      <c r="LWV3226" s="132"/>
      <c r="LWW3226" s="132"/>
      <c r="LWX3226" s="132"/>
      <c r="LWY3226" s="132"/>
      <c r="LWZ3226" s="132"/>
      <c r="LXA3226" s="132"/>
      <c r="LXB3226" s="132"/>
      <c r="LXC3226" s="132"/>
      <c r="LXD3226" s="132"/>
      <c r="LXE3226" s="132"/>
      <c r="LXF3226" s="132"/>
      <c r="LXG3226" s="132"/>
      <c r="LXH3226" s="132"/>
      <c r="LXI3226" s="132"/>
      <c r="LXJ3226" s="132"/>
      <c r="LXK3226" s="132"/>
      <c r="LXL3226" s="132"/>
      <c r="LXM3226" s="132"/>
      <c r="LXN3226" s="132"/>
      <c r="LXO3226" s="132"/>
      <c r="LXP3226" s="132"/>
      <c r="LXQ3226" s="132"/>
      <c r="LXR3226" s="132"/>
      <c r="LXS3226" s="132"/>
      <c r="LXT3226" s="132"/>
      <c r="LXU3226" s="132"/>
      <c r="LXV3226" s="132"/>
      <c r="LXW3226" s="132"/>
      <c r="LXX3226" s="132"/>
      <c r="LXY3226" s="132"/>
      <c r="LXZ3226" s="132"/>
      <c r="LYA3226" s="132"/>
      <c r="LYB3226" s="132"/>
      <c r="LYC3226" s="132"/>
      <c r="LYD3226" s="132"/>
      <c r="LYE3226" s="132"/>
      <c r="LYF3226" s="132"/>
      <c r="LYG3226" s="132"/>
      <c r="LYH3226" s="132"/>
      <c r="LYI3226" s="132"/>
      <c r="LYJ3226" s="132"/>
      <c r="LYK3226" s="132"/>
      <c r="LYL3226" s="132"/>
      <c r="LYM3226" s="132"/>
      <c r="LYN3226" s="132"/>
      <c r="LYO3226" s="132"/>
      <c r="LYP3226" s="132"/>
      <c r="LYQ3226" s="132"/>
      <c r="LYR3226" s="132"/>
      <c r="LYS3226" s="132"/>
      <c r="LYT3226" s="132"/>
      <c r="LYU3226" s="132"/>
      <c r="LYV3226" s="132"/>
      <c r="LYW3226" s="132"/>
      <c r="LYX3226" s="132"/>
      <c r="LYY3226" s="132"/>
      <c r="LYZ3226" s="132"/>
      <c r="LZA3226" s="132"/>
      <c r="LZB3226" s="132"/>
      <c r="LZC3226" s="132"/>
      <c r="LZD3226" s="132"/>
      <c r="LZE3226" s="132"/>
      <c r="LZF3226" s="132"/>
      <c r="LZG3226" s="132"/>
      <c r="LZH3226" s="132"/>
      <c r="LZI3226" s="132"/>
      <c r="LZJ3226" s="132"/>
      <c r="LZK3226" s="132"/>
      <c r="LZL3226" s="132"/>
      <c r="LZM3226" s="132"/>
      <c r="LZN3226" s="132"/>
      <c r="LZO3226" s="132"/>
      <c r="LZP3226" s="132"/>
      <c r="LZQ3226" s="132"/>
      <c r="LZR3226" s="132"/>
      <c r="LZS3226" s="132"/>
      <c r="LZT3226" s="132"/>
      <c r="LZU3226" s="132"/>
      <c r="LZV3226" s="132"/>
      <c r="LZW3226" s="132"/>
      <c r="LZX3226" s="132"/>
      <c r="LZY3226" s="132"/>
      <c r="LZZ3226" s="132"/>
      <c r="MAA3226" s="132"/>
      <c r="MAB3226" s="132"/>
      <c r="MAC3226" s="132"/>
      <c r="MAD3226" s="132"/>
      <c r="MAE3226" s="132"/>
      <c r="MAF3226" s="132"/>
      <c r="MAG3226" s="132"/>
      <c r="MAH3226" s="132"/>
      <c r="MAI3226" s="132"/>
      <c r="MAJ3226" s="132"/>
      <c r="MAK3226" s="132"/>
      <c r="MAL3226" s="132"/>
      <c r="MAM3226" s="132"/>
      <c r="MAN3226" s="132"/>
      <c r="MAO3226" s="132"/>
      <c r="MAP3226" s="132"/>
      <c r="MAQ3226" s="132"/>
      <c r="MAR3226" s="132"/>
      <c r="MAS3226" s="132"/>
      <c r="MAT3226" s="132"/>
      <c r="MAU3226" s="132"/>
      <c r="MAV3226" s="132"/>
      <c r="MAW3226" s="132"/>
      <c r="MAX3226" s="132"/>
      <c r="MAY3226" s="132"/>
      <c r="MAZ3226" s="132"/>
      <c r="MBA3226" s="132"/>
      <c r="MBB3226" s="132"/>
      <c r="MBC3226" s="132"/>
      <c r="MBD3226" s="132"/>
      <c r="MBE3226" s="132"/>
      <c r="MBF3226" s="132"/>
      <c r="MBG3226" s="132"/>
      <c r="MBH3226" s="132"/>
      <c r="MBI3226" s="132"/>
      <c r="MBJ3226" s="132"/>
      <c r="MBK3226" s="132"/>
      <c r="MBL3226" s="132"/>
      <c r="MBM3226" s="132"/>
      <c r="MBN3226" s="132"/>
      <c r="MBO3226" s="132"/>
      <c r="MBP3226" s="132"/>
      <c r="MBQ3226" s="132"/>
      <c r="MBR3226" s="132"/>
      <c r="MBS3226" s="132"/>
      <c r="MBT3226" s="132"/>
      <c r="MBU3226" s="132"/>
      <c r="MBV3226" s="132"/>
      <c r="MBW3226" s="132"/>
      <c r="MBX3226" s="132"/>
      <c r="MBY3226" s="132"/>
      <c r="MBZ3226" s="132"/>
      <c r="MCA3226" s="132"/>
      <c r="MCB3226" s="132"/>
      <c r="MCC3226" s="132"/>
      <c r="MCD3226" s="132"/>
      <c r="MCE3226" s="132"/>
      <c r="MCF3226" s="132"/>
      <c r="MCG3226" s="132"/>
      <c r="MCH3226" s="132"/>
      <c r="MCI3226" s="132"/>
      <c r="MCJ3226" s="132"/>
      <c r="MCK3226" s="132"/>
      <c r="MCL3226" s="132"/>
      <c r="MCM3226" s="132"/>
      <c r="MCN3226" s="132"/>
      <c r="MCO3226" s="132"/>
      <c r="MCP3226" s="132"/>
      <c r="MCQ3226" s="132"/>
      <c r="MCR3226" s="132"/>
      <c r="MCS3226" s="132"/>
      <c r="MCT3226" s="132"/>
      <c r="MCU3226" s="132"/>
      <c r="MCV3226" s="132"/>
      <c r="MCW3226" s="132"/>
      <c r="MCX3226" s="132"/>
      <c r="MCY3226" s="132"/>
      <c r="MCZ3226" s="132"/>
      <c r="MDA3226" s="132"/>
      <c r="MDB3226" s="132"/>
      <c r="MDC3226" s="132"/>
      <c r="MDD3226" s="132"/>
      <c r="MDE3226" s="132"/>
      <c r="MDF3226" s="132"/>
      <c r="MDG3226" s="132"/>
      <c r="MDH3226" s="132"/>
      <c r="MDI3226" s="132"/>
      <c r="MDJ3226" s="132"/>
      <c r="MDK3226" s="132"/>
      <c r="MDL3226" s="132"/>
      <c r="MDM3226" s="132"/>
      <c r="MDN3226" s="132"/>
      <c r="MDO3226" s="132"/>
      <c r="MDP3226" s="132"/>
      <c r="MDQ3226" s="132"/>
      <c r="MDR3226" s="132"/>
      <c r="MDS3226" s="132"/>
      <c r="MDT3226" s="132"/>
      <c r="MDU3226" s="132"/>
      <c r="MDV3226" s="132"/>
      <c r="MDW3226" s="132"/>
      <c r="MDX3226" s="132"/>
      <c r="MDY3226" s="132"/>
      <c r="MDZ3226" s="132"/>
      <c r="MEA3226" s="132"/>
      <c r="MEB3226" s="132"/>
      <c r="MEC3226" s="132"/>
      <c r="MED3226" s="132"/>
      <c r="MEE3226" s="132"/>
      <c r="MEF3226" s="132"/>
      <c r="MEG3226" s="132"/>
      <c r="MEH3226" s="132"/>
      <c r="MEI3226" s="132"/>
      <c r="MEJ3226" s="132"/>
      <c r="MEK3226" s="132"/>
      <c r="MEL3226" s="132"/>
      <c r="MEM3226" s="132"/>
      <c r="MEN3226" s="132"/>
      <c r="MEO3226" s="132"/>
      <c r="MEP3226" s="132"/>
      <c r="MEQ3226" s="132"/>
      <c r="MER3226" s="132"/>
      <c r="MES3226" s="132"/>
      <c r="MET3226" s="132"/>
      <c r="MEU3226" s="132"/>
      <c r="MEV3226" s="132"/>
      <c r="MEW3226" s="132"/>
      <c r="MEX3226" s="132"/>
      <c r="MEY3226" s="132"/>
      <c r="MEZ3226" s="132"/>
      <c r="MFA3226" s="132"/>
      <c r="MFB3226" s="132"/>
      <c r="MFC3226" s="132"/>
      <c r="MFD3226" s="132"/>
      <c r="MFE3226" s="132"/>
      <c r="MFF3226" s="132"/>
      <c r="MFG3226" s="132"/>
      <c r="MFH3226" s="132"/>
      <c r="MFI3226" s="132"/>
      <c r="MFJ3226" s="132"/>
      <c r="MFK3226" s="132"/>
      <c r="MFL3226" s="132"/>
      <c r="MFM3226" s="132"/>
      <c r="MFN3226" s="132"/>
      <c r="MFO3226" s="132"/>
      <c r="MFP3226" s="132"/>
      <c r="MFQ3226" s="132"/>
      <c r="MFR3226" s="132"/>
      <c r="MFS3226" s="132"/>
      <c r="MFT3226" s="132"/>
      <c r="MFU3226" s="132"/>
      <c r="MFV3226" s="132"/>
      <c r="MFW3226" s="132"/>
      <c r="MFX3226" s="132"/>
      <c r="MFY3226" s="132"/>
      <c r="MFZ3226" s="132"/>
      <c r="MGA3226" s="132"/>
      <c r="MGB3226" s="132"/>
      <c r="MGC3226" s="132"/>
      <c r="MGD3226" s="132"/>
      <c r="MGE3226" s="132"/>
      <c r="MGF3226" s="132"/>
      <c r="MGG3226" s="132"/>
      <c r="MGH3226" s="132"/>
      <c r="MGI3226" s="132"/>
      <c r="MGJ3226" s="132"/>
      <c r="MGK3226" s="132"/>
      <c r="MGL3226" s="132"/>
      <c r="MGM3226" s="132"/>
      <c r="MGN3226" s="132"/>
      <c r="MGO3226" s="132"/>
      <c r="MGP3226" s="132"/>
      <c r="MGQ3226" s="132"/>
      <c r="MGR3226" s="132"/>
      <c r="MGS3226" s="132"/>
      <c r="MGT3226" s="132"/>
      <c r="MGU3226" s="132"/>
      <c r="MGV3226" s="132"/>
      <c r="MGW3226" s="132"/>
      <c r="MGX3226" s="132"/>
      <c r="MGY3226" s="132"/>
      <c r="MGZ3226" s="132"/>
      <c r="MHA3226" s="132"/>
      <c r="MHB3226" s="132"/>
      <c r="MHC3226" s="132"/>
      <c r="MHD3226" s="132"/>
      <c r="MHE3226" s="132"/>
      <c r="MHF3226" s="132"/>
      <c r="MHG3226" s="132"/>
      <c r="MHH3226" s="132"/>
      <c r="MHI3226" s="132"/>
      <c r="MHJ3226" s="132"/>
      <c r="MHK3226" s="132"/>
      <c r="MHL3226" s="132"/>
      <c r="MHM3226" s="132"/>
      <c r="MHN3226" s="132"/>
      <c r="MHO3226" s="132"/>
      <c r="MHP3226" s="132"/>
      <c r="MHQ3226" s="132"/>
      <c r="MHR3226" s="132"/>
      <c r="MHS3226" s="132"/>
      <c r="MHT3226" s="132"/>
      <c r="MHU3226" s="132"/>
      <c r="MHV3226" s="132"/>
      <c r="MHW3226" s="132"/>
      <c r="MHX3226" s="132"/>
      <c r="MHY3226" s="132"/>
      <c r="MHZ3226" s="132"/>
      <c r="MIA3226" s="132"/>
      <c r="MIB3226" s="132"/>
      <c r="MIC3226" s="132"/>
      <c r="MID3226" s="132"/>
      <c r="MIE3226" s="132"/>
      <c r="MIF3226" s="132"/>
      <c r="MIG3226" s="132"/>
      <c r="MIH3226" s="132"/>
      <c r="MII3226" s="132"/>
      <c r="MIJ3226" s="132"/>
      <c r="MIK3226" s="132"/>
      <c r="MIL3226" s="132"/>
      <c r="MIM3226" s="132"/>
      <c r="MIN3226" s="132"/>
      <c r="MIO3226" s="132"/>
      <c r="MIP3226" s="132"/>
      <c r="MIQ3226" s="132"/>
      <c r="MIR3226" s="132"/>
      <c r="MIS3226" s="132"/>
      <c r="MIT3226" s="132"/>
      <c r="MIU3226" s="132"/>
      <c r="MIV3226" s="132"/>
      <c r="MIW3226" s="132"/>
      <c r="MIX3226" s="132"/>
      <c r="MIY3226" s="132"/>
      <c r="MIZ3226" s="132"/>
      <c r="MJA3226" s="132"/>
      <c r="MJB3226" s="132"/>
      <c r="MJC3226" s="132"/>
      <c r="MJD3226" s="132"/>
      <c r="MJE3226" s="132"/>
      <c r="MJF3226" s="132"/>
      <c r="MJG3226" s="132"/>
      <c r="MJH3226" s="132"/>
      <c r="MJI3226" s="132"/>
      <c r="MJJ3226" s="132"/>
      <c r="MJK3226" s="132"/>
      <c r="MJL3226" s="132"/>
      <c r="MJM3226" s="132"/>
      <c r="MJN3226" s="132"/>
      <c r="MJO3226" s="132"/>
      <c r="MJP3226" s="132"/>
      <c r="MJQ3226" s="132"/>
      <c r="MJR3226" s="132"/>
      <c r="MJS3226" s="132"/>
      <c r="MJT3226" s="132"/>
      <c r="MJU3226" s="132"/>
      <c r="MJV3226" s="132"/>
      <c r="MJW3226" s="132"/>
      <c r="MJX3226" s="132"/>
      <c r="MJY3226" s="132"/>
      <c r="MJZ3226" s="132"/>
      <c r="MKA3226" s="132"/>
      <c r="MKB3226" s="132"/>
      <c r="MKC3226" s="132"/>
      <c r="MKD3226" s="132"/>
      <c r="MKE3226" s="132"/>
      <c r="MKF3226" s="132"/>
      <c r="MKG3226" s="132"/>
      <c r="MKH3226" s="132"/>
      <c r="MKI3226" s="132"/>
      <c r="MKJ3226" s="132"/>
      <c r="MKK3226" s="132"/>
      <c r="MKL3226" s="132"/>
      <c r="MKM3226" s="132"/>
      <c r="MKN3226" s="132"/>
      <c r="MKO3226" s="132"/>
      <c r="MKP3226" s="132"/>
      <c r="MKQ3226" s="132"/>
      <c r="MKR3226" s="132"/>
      <c r="MKS3226" s="132"/>
      <c r="MKT3226" s="132"/>
      <c r="MKU3226" s="132"/>
      <c r="MKV3226" s="132"/>
      <c r="MKW3226" s="132"/>
      <c r="MKX3226" s="132"/>
      <c r="MKY3226" s="132"/>
      <c r="MKZ3226" s="132"/>
      <c r="MLA3226" s="132"/>
      <c r="MLB3226" s="132"/>
      <c r="MLC3226" s="132"/>
      <c r="MLD3226" s="132"/>
      <c r="MLE3226" s="132"/>
      <c r="MLF3226" s="132"/>
      <c r="MLG3226" s="132"/>
      <c r="MLH3226" s="132"/>
      <c r="MLI3226" s="132"/>
      <c r="MLJ3226" s="132"/>
      <c r="MLK3226" s="132"/>
      <c r="MLL3226" s="132"/>
      <c r="MLM3226" s="132"/>
      <c r="MLN3226" s="132"/>
      <c r="MLO3226" s="132"/>
      <c r="MLP3226" s="132"/>
      <c r="MLQ3226" s="132"/>
      <c r="MLR3226" s="132"/>
      <c r="MLS3226" s="132"/>
      <c r="MLT3226" s="132"/>
      <c r="MLU3226" s="132"/>
      <c r="MLV3226" s="132"/>
      <c r="MLW3226" s="132"/>
      <c r="MLX3226" s="132"/>
      <c r="MLY3226" s="132"/>
      <c r="MLZ3226" s="132"/>
      <c r="MMA3226" s="132"/>
      <c r="MMB3226" s="132"/>
      <c r="MMC3226" s="132"/>
      <c r="MMD3226" s="132"/>
      <c r="MME3226" s="132"/>
      <c r="MMF3226" s="132"/>
      <c r="MMG3226" s="132"/>
      <c r="MMH3226" s="132"/>
      <c r="MMI3226" s="132"/>
      <c r="MMJ3226" s="132"/>
      <c r="MMK3226" s="132"/>
      <c r="MML3226" s="132"/>
      <c r="MMM3226" s="132"/>
      <c r="MMN3226" s="132"/>
      <c r="MMO3226" s="132"/>
      <c r="MMP3226" s="132"/>
      <c r="MMQ3226" s="132"/>
      <c r="MMR3226" s="132"/>
      <c r="MMS3226" s="132"/>
      <c r="MMT3226" s="132"/>
      <c r="MMU3226" s="132"/>
      <c r="MMV3226" s="132"/>
      <c r="MMW3226" s="132"/>
      <c r="MMX3226" s="132"/>
      <c r="MMY3226" s="132"/>
      <c r="MMZ3226" s="132"/>
      <c r="MNA3226" s="132"/>
      <c r="MNB3226" s="132"/>
      <c r="MNC3226" s="132"/>
      <c r="MND3226" s="132"/>
      <c r="MNE3226" s="132"/>
      <c r="MNF3226" s="132"/>
      <c r="MNG3226" s="132"/>
      <c r="MNH3226" s="132"/>
      <c r="MNI3226" s="132"/>
      <c r="MNJ3226" s="132"/>
      <c r="MNK3226" s="132"/>
      <c r="MNL3226" s="132"/>
      <c r="MNM3226" s="132"/>
      <c r="MNN3226" s="132"/>
      <c r="MNO3226" s="132"/>
      <c r="MNP3226" s="132"/>
      <c r="MNQ3226" s="132"/>
      <c r="MNR3226" s="132"/>
      <c r="MNS3226" s="132"/>
      <c r="MNT3226" s="132"/>
      <c r="MNU3226" s="132"/>
      <c r="MNV3226" s="132"/>
      <c r="MNW3226" s="132"/>
      <c r="MNX3226" s="132"/>
      <c r="MNY3226" s="132"/>
      <c r="MNZ3226" s="132"/>
      <c r="MOA3226" s="132"/>
      <c r="MOB3226" s="132"/>
      <c r="MOC3226" s="132"/>
      <c r="MOD3226" s="132"/>
      <c r="MOE3226" s="132"/>
      <c r="MOF3226" s="132"/>
      <c r="MOG3226" s="132"/>
      <c r="MOH3226" s="132"/>
      <c r="MOI3226" s="132"/>
      <c r="MOJ3226" s="132"/>
      <c r="MOK3226" s="132"/>
      <c r="MOL3226" s="132"/>
      <c r="MOM3226" s="132"/>
      <c r="MON3226" s="132"/>
      <c r="MOO3226" s="132"/>
      <c r="MOP3226" s="132"/>
      <c r="MOQ3226" s="132"/>
      <c r="MOR3226" s="132"/>
      <c r="MOS3226" s="132"/>
      <c r="MOT3226" s="132"/>
      <c r="MOU3226" s="132"/>
      <c r="MOV3226" s="132"/>
      <c r="MOW3226" s="132"/>
      <c r="MOX3226" s="132"/>
      <c r="MOY3226" s="132"/>
      <c r="MOZ3226" s="132"/>
      <c r="MPA3226" s="132"/>
      <c r="MPB3226" s="132"/>
      <c r="MPC3226" s="132"/>
      <c r="MPD3226" s="132"/>
      <c r="MPE3226" s="132"/>
      <c r="MPF3226" s="132"/>
      <c r="MPG3226" s="132"/>
      <c r="MPH3226" s="132"/>
      <c r="MPI3226" s="132"/>
      <c r="MPJ3226" s="132"/>
      <c r="MPK3226" s="132"/>
      <c r="MPL3226" s="132"/>
      <c r="MPM3226" s="132"/>
      <c r="MPN3226" s="132"/>
      <c r="MPO3226" s="132"/>
      <c r="MPP3226" s="132"/>
      <c r="MPQ3226" s="132"/>
      <c r="MPR3226" s="132"/>
      <c r="MPS3226" s="132"/>
      <c r="MPT3226" s="132"/>
      <c r="MPU3226" s="132"/>
      <c r="MPV3226" s="132"/>
      <c r="MPW3226" s="132"/>
      <c r="MPX3226" s="132"/>
      <c r="MPY3226" s="132"/>
      <c r="MPZ3226" s="132"/>
      <c r="MQA3226" s="132"/>
      <c r="MQB3226" s="132"/>
      <c r="MQC3226" s="132"/>
      <c r="MQD3226" s="132"/>
      <c r="MQE3226" s="132"/>
      <c r="MQF3226" s="132"/>
      <c r="MQG3226" s="132"/>
      <c r="MQH3226" s="132"/>
      <c r="MQI3226" s="132"/>
      <c r="MQJ3226" s="132"/>
      <c r="MQK3226" s="132"/>
      <c r="MQL3226" s="132"/>
      <c r="MQM3226" s="132"/>
      <c r="MQN3226" s="132"/>
      <c r="MQO3226" s="132"/>
      <c r="MQP3226" s="132"/>
      <c r="MQQ3226" s="132"/>
      <c r="MQR3226" s="132"/>
      <c r="MQS3226" s="132"/>
      <c r="MQT3226" s="132"/>
      <c r="MQU3226" s="132"/>
      <c r="MQV3226" s="132"/>
      <c r="MQW3226" s="132"/>
      <c r="MQX3226" s="132"/>
      <c r="MQY3226" s="132"/>
      <c r="MQZ3226" s="132"/>
      <c r="MRA3226" s="132"/>
      <c r="MRB3226" s="132"/>
      <c r="MRC3226" s="132"/>
      <c r="MRD3226" s="132"/>
      <c r="MRE3226" s="132"/>
      <c r="MRF3226" s="132"/>
      <c r="MRG3226" s="132"/>
      <c r="MRH3226" s="132"/>
      <c r="MRI3226" s="132"/>
      <c r="MRJ3226" s="132"/>
      <c r="MRK3226" s="132"/>
      <c r="MRL3226" s="132"/>
      <c r="MRM3226" s="132"/>
      <c r="MRN3226" s="132"/>
      <c r="MRO3226" s="132"/>
      <c r="MRP3226" s="132"/>
      <c r="MRQ3226" s="132"/>
      <c r="MRR3226" s="132"/>
      <c r="MRS3226" s="132"/>
      <c r="MRT3226" s="132"/>
      <c r="MRU3226" s="132"/>
      <c r="MRV3226" s="132"/>
      <c r="MRW3226" s="132"/>
      <c r="MRX3226" s="132"/>
      <c r="MRY3226" s="132"/>
      <c r="MRZ3226" s="132"/>
      <c r="MSA3226" s="132"/>
      <c r="MSB3226" s="132"/>
      <c r="MSC3226" s="132"/>
      <c r="MSD3226" s="132"/>
      <c r="MSE3226" s="132"/>
      <c r="MSF3226" s="132"/>
      <c r="MSG3226" s="132"/>
      <c r="MSH3226" s="132"/>
      <c r="MSI3226" s="132"/>
      <c r="MSJ3226" s="132"/>
      <c r="MSK3226" s="132"/>
      <c r="MSL3226" s="132"/>
      <c r="MSM3226" s="132"/>
      <c r="MSN3226" s="132"/>
      <c r="MSO3226" s="132"/>
      <c r="MSP3226" s="132"/>
      <c r="MSQ3226" s="132"/>
      <c r="MSR3226" s="132"/>
      <c r="MSS3226" s="132"/>
      <c r="MST3226" s="132"/>
      <c r="MSU3226" s="132"/>
      <c r="MSV3226" s="132"/>
      <c r="MSW3226" s="132"/>
      <c r="MSX3226" s="132"/>
      <c r="MSY3226" s="132"/>
      <c r="MSZ3226" s="132"/>
      <c r="MTA3226" s="132"/>
      <c r="MTB3226" s="132"/>
      <c r="MTC3226" s="132"/>
      <c r="MTD3226" s="132"/>
      <c r="MTE3226" s="132"/>
      <c r="MTF3226" s="132"/>
      <c r="MTG3226" s="132"/>
      <c r="MTH3226" s="132"/>
      <c r="MTI3226" s="132"/>
      <c r="MTJ3226" s="132"/>
      <c r="MTK3226" s="132"/>
      <c r="MTL3226" s="132"/>
      <c r="MTM3226" s="132"/>
      <c r="MTN3226" s="132"/>
      <c r="MTO3226" s="132"/>
      <c r="MTP3226" s="132"/>
      <c r="MTQ3226" s="132"/>
      <c r="MTR3226" s="132"/>
      <c r="MTS3226" s="132"/>
      <c r="MTT3226" s="132"/>
      <c r="MTU3226" s="132"/>
      <c r="MTV3226" s="132"/>
      <c r="MTW3226" s="132"/>
      <c r="MTX3226" s="132"/>
      <c r="MTY3226" s="132"/>
      <c r="MTZ3226" s="132"/>
      <c r="MUA3226" s="132"/>
      <c r="MUB3226" s="132"/>
      <c r="MUC3226" s="132"/>
      <c r="MUD3226" s="132"/>
      <c r="MUE3226" s="132"/>
      <c r="MUF3226" s="132"/>
      <c r="MUG3226" s="132"/>
      <c r="MUH3226" s="132"/>
      <c r="MUI3226" s="132"/>
      <c r="MUJ3226" s="132"/>
      <c r="MUK3226" s="132"/>
      <c r="MUL3226" s="132"/>
      <c r="MUM3226" s="132"/>
      <c r="MUN3226" s="132"/>
      <c r="MUO3226" s="132"/>
      <c r="MUP3226" s="132"/>
      <c r="MUQ3226" s="132"/>
      <c r="MUR3226" s="132"/>
      <c r="MUS3226" s="132"/>
      <c r="MUT3226" s="132"/>
      <c r="MUU3226" s="132"/>
      <c r="MUV3226" s="132"/>
      <c r="MUW3226" s="132"/>
      <c r="MUX3226" s="132"/>
      <c r="MUY3226" s="132"/>
      <c r="MUZ3226" s="132"/>
      <c r="MVA3226" s="132"/>
      <c r="MVB3226" s="132"/>
      <c r="MVC3226" s="132"/>
      <c r="MVD3226" s="132"/>
      <c r="MVE3226" s="132"/>
      <c r="MVF3226" s="132"/>
      <c r="MVG3226" s="132"/>
      <c r="MVH3226" s="132"/>
      <c r="MVI3226" s="132"/>
      <c r="MVJ3226" s="132"/>
      <c r="MVK3226" s="132"/>
      <c r="MVL3226" s="132"/>
      <c r="MVM3226" s="132"/>
      <c r="MVN3226" s="132"/>
      <c r="MVO3226" s="132"/>
      <c r="MVP3226" s="132"/>
      <c r="MVQ3226" s="132"/>
      <c r="MVR3226" s="132"/>
      <c r="MVS3226" s="132"/>
      <c r="MVT3226" s="132"/>
      <c r="MVU3226" s="132"/>
      <c r="MVV3226" s="132"/>
      <c r="MVW3226" s="132"/>
      <c r="MVX3226" s="132"/>
      <c r="MVY3226" s="132"/>
      <c r="MVZ3226" s="132"/>
      <c r="MWA3226" s="132"/>
      <c r="MWB3226" s="132"/>
      <c r="MWC3226" s="132"/>
      <c r="MWD3226" s="132"/>
      <c r="MWE3226" s="132"/>
      <c r="MWF3226" s="132"/>
      <c r="MWG3226" s="132"/>
      <c r="MWH3226" s="132"/>
      <c r="MWI3226" s="132"/>
      <c r="MWJ3226" s="132"/>
      <c r="MWK3226" s="132"/>
      <c r="MWL3226" s="132"/>
      <c r="MWM3226" s="132"/>
      <c r="MWN3226" s="132"/>
      <c r="MWO3226" s="132"/>
      <c r="MWP3226" s="132"/>
      <c r="MWQ3226" s="132"/>
      <c r="MWR3226" s="132"/>
      <c r="MWS3226" s="132"/>
      <c r="MWT3226" s="132"/>
      <c r="MWU3226" s="132"/>
      <c r="MWV3226" s="132"/>
      <c r="MWW3226" s="132"/>
      <c r="MWX3226" s="132"/>
      <c r="MWY3226" s="132"/>
      <c r="MWZ3226" s="132"/>
      <c r="MXA3226" s="132"/>
      <c r="MXB3226" s="132"/>
      <c r="MXC3226" s="132"/>
      <c r="MXD3226" s="132"/>
      <c r="MXE3226" s="132"/>
      <c r="MXF3226" s="132"/>
      <c r="MXG3226" s="132"/>
      <c r="MXH3226" s="132"/>
      <c r="MXI3226" s="132"/>
      <c r="MXJ3226" s="132"/>
      <c r="MXK3226" s="132"/>
      <c r="MXL3226" s="132"/>
      <c r="MXM3226" s="132"/>
      <c r="MXN3226" s="132"/>
      <c r="MXO3226" s="132"/>
      <c r="MXP3226" s="132"/>
      <c r="MXQ3226" s="132"/>
      <c r="MXR3226" s="132"/>
      <c r="MXS3226" s="132"/>
      <c r="MXT3226" s="132"/>
      <c r="MXU3226" s="132"/>
      <c r="MXV3226" s="132"/>
      <c r="MXW3226" s="132"/>
      <c r="MXX3226" s="132"/>
      <c r="MXY3226" s="132"/>
      <c r="MXZ3226" s="132"/>
      <c r="MYA3226" s="132"/>
      <c r="MYB3226" s="132"/>
      <c r="MYC3226" s="132"/>
      <c r="MYD3226" s="132"/>
      <c r="MYE3226" s="132"/>
      <c r="MYF3226" s="132"/>
      <c r="MYG3226" s="132"/>
      <c r="MYH3226" s="132"/>
      <c r="MYI3226" s="132"/>
      <c r="MYJ3226" s="132"/>
      <c r="MYK3226" s="132"/>
      <c r="MYL3226" s="132"/>
      <c r="MYM3226" s="132"/>
      <c r="MYN3226" s="132"/>
      <c r="MYO3226" s="132"/>
      <c r="MYP3226" s="132"/>
      <c r="MYQ3226" s="132"/>
      <c r="MYR3226" s="132"/>
      <c r="MYS3226" s="132"/>
      <c r="MYT3226" s="132"/>
      <c r="MYU3226" s="132"/>
      <c r="MYV3226" s="132"/>
      <c r="MYW3226" s="132"/>
      <c r="MYX3226" s="132"/>
      <c r="MYY3226" s="132"/>
      <c r="MYZ3226" s="132"/>
      <c r="MZA3226" s="132"/>
      <c r="MZB3226" s="132"/>
      <c r="MZC3226" s="132"/>
      <c r="MZD3226" s="132"/>
      <c r="MZE3226" s="132"/>
      <c r="MZF3226" s="132"/>
      <c r="MZG3226" s="132"/>
      <c r="MZH3226" s="132"/>
      <c r="MZI3226" s="132"/>
      <c r="MZJ3226" s="132"/>
      <c r="MZK3226" s="132"/>
      <c r="MZL3226" s="132"/>
      <c r="MZM3226" s="132"/>
      <c r="MZN3226" s="132"/>
      <c r="MZO3226" s="132"/>
      <c r="MZP3226" s="132"/>
      <c r="MZQ3226" s="132"/>
      <c r="MZR3226" s="132"/>
      <c r="MZS3226" s="132"/>
      <c r="MZT3226" s="132"/>
      <c r="MZU3226" s="132"/>
      <c r="MZV3226" s="132"/>
      <c r="MZW3226" s="132"/>
      <c r="MZX3226" s="132"/>
      <c r="MZY3226" s="132"/>
      <c r="MZZ3226" s="132"/>
      <c r="NAA3226" s="132"/>
      <c r="NAB3226" s="132"/>
      <c r="NAC3226" s="132"/>
      <c r="NAD3226" s="132"/>
      <c r="NAE3226" s="132"/>
      <c r="NAF3226" s="132"/>
      <c r="NAG3226" s="132"/>
      <c r="NAH3226" s="132"/>
      <c r="NAI3226" s="132"/>
      <c r="NAJ3226" s="132"/>
      <c r="NAK3226" s="132"/>
      <c r="NAL3226" s="132"/>
      <c r="NAM3226" s="132"/>
      <c r="NAN3226" s="132"/>
      <c r="NAO3226" s="132"/>
      <c r="NAP3226" s="132"/>
      <c r="NAQ3226" s="132"/>
      <c r="NAR3226" s="132"/>
      <c r="NAS3226" s="132"/>
      <c r="NAT3226" s="132"/>
      <c r="NAU3226" s="132"/>
      <c r="NAV3226" s="132"/>
      <c r="NAW3226" s="132"/>
      <c r="NAX3226" s="132"/>
      <c r="NAY3226" s="132"/>
      <c r="NAZ3226" s="132"/>
      <c r="NBA3226" s="132"/>
      <c r="NBB3226" s="132"/>
      <c r="NBC3226" s="132"/>
      <c r="NBD3226" s="132"/>
      <c r="NBE3226" s="132"/>
      <c r="NBF3226" s="132"/>
      <c r="NBG3226" s="132"/>
      <c r="NBH3226" s="132"/>
      <c r="NBI3226" s="132"/>
      <c r="NBJ3226" s="132"/>
      <c r="NBK3226" s="132"/>
      <c r="NBL3226" s="132"/>
      <c r="NBM3226" s="132"/>
      <c r="NBN3226" s="132"/>
      <c r="NBO3226" s="132"/>
      <c r="NBP3226" s="132"/>
      <c r="NBQ3226" s="132"/>
      <c r="NBR3226" s="132"/>
      <c r="NBS3226" s="132"/>
      <c r="NBT3226" s="132"/>
      <c r="NBU3226" s="132"/>
      <c r="NBV3226" s="132"/>
      <c r="NBW3226" s="132"/>
      <c r="NBX3226" s="132"/>
      <c r="NBY3226" s="132"/>
      <c r="NBZ3226" s="132"/>
      <c r="NCA3226" s="132"/>
      <c r="NCB3226" s="132"/>
      <c r="NCC3226" s="132"/>
      <c r="NCD3226" s="132"/>
      <c r="NCE3226" s="132"/>
      <c r="NCF3226" s="132"/>
      <c r="NCG3226" s="132"/>
      <c r="NCH3226" s="132"/>
      <c r="NCI3226" s="132"/>
      <c r="NCJ3226" s="132"/>
      <c r="NCK3226" s="132"/>
      <c r="NCL3226" s="132"/>
      <c r="NCM3226" s="132"/>
      <c r="NCN3226" s="132"/>
      <c r="NCO3226" s="132"/>
      <c r="NCP3226" s="132"/>
      <c r="NCQ3226" s="132"/>
      <c r="NCR3226" s="132"/>
      <c r="NCS3226" s="132"/>
      <c r="NCT3226" s="132"/>
      <c r="NCU3226" s="132"/>
      <c r="NCV3226" s="132"/>
      <c r="NCW3226" s="132"/>
      <c r="NCX3226" s="132"/>
      <c r="NCY3226" s="132"/>
      <c r="NCZ3226" s="132"/>
      <c r="NDA3226" s="132"/>
      <c r="NDB3226" s="132"/>
      <c r="NDC3226" s="132"/>
      <c r="NDD3226" s="132"/>
      <c r="NDE3226" s="132"/>
      <c r="NDF3226" s="132"/>
      <c r="NDG3226" s="132"/>
      <c r="NDH3226" s="132"/>
      <c r="NDI3226" s="132"/>
      <c r="NDJ3226" s="132"/>
      <c r="NDK3226" s="132"/>
      <c r="NDL3226" s="132"/>
      <c r="NDM3226" s="132"/>
      <c r="NDN3226" s="132"/>
      <c r="NDO3226" s="132"/>
      <c r="NDP3226" s="132"/>
      <c r="NDQ3226" s="132"/>
      <c r="NDR3226" s="132"/>
      <c r="NDS3226" s="132"/>
      <c r="NDT3226" s="132"/>
      <c r="NDU3226" s="132"/>
      <c r="NDV3226" s="132"/>
      <c r="NDW3226" s="132"/>
      <c r="NDX3226" s="132"/>
      <c r="NDY3226" s="132"/>
      <c r="NDZ3226" s="132"/>
      <c r="NEA3226" s="132"/>
      <c r="NEB3226" s="132"/>
      <c r="NEC3226" s="132"/>
      <c r="NED3226" s="132"/>
      <c r="NEE3226" s="132"/>
      <c r="NEF3226" s="132"/>
      <c r="NEG3226" s="132"/>
      <c r="NEH3226" s="132"/>
      <c r="NEI3226" s="132"/>
      <c r="NEJ3226" s="132"/>
      <c r="NEK3226" s="132"/>
      <c r="NEL3226" s="132"/>
      <c r="NEM3226" s="132"/>
      <c r="NEN3226" s="132"/>
      <c r="NEO3226" s="132"/>
      <c r="NEP3226" s="132"/>
      <c r="NEQ3226" s="132"/>
      <c r="NER3226" s="132"/>
      <c r="NES3226" s="132"/>
      <c r="NET3226" s="132"/>
      <c r="NEU3226" s="132"/>
      <c r="NEV3226" s="132"/>
      <c r="NEW3226" s="132"/>
      <c r="NEX3226" s="132"/>
      <c r="NEY3226" s="132"/>
      <c r="NEZ3226" s="132"/>
      <c r="NFA3226" s="132"/>
      <c r="NFB3226" s="132"/>
      <c r="NFC3226" s="132"/>
      <c r="NFD3226" s="132"/>
      <c r="NFE3226" s="132"/>
      <c r="NFF3226" s="132"/>
      <c r="NFG3226" s="132"/>
      <c r="NFH3226" s="132"/>
      <c r="NFI3226" s="132"/>
      <c r="NFJ3226" s="132"/>
      <c r="NFK3226" s="132"/>
      <c r="NFL3226" s="132"/>
      <c r="NFM3226" s="132"/>
      <c r="NFN3226" s="132"/>
      <c r="NFO3226" s="132"/>
      <c r="NFP3226" s="132"/>
      <c r="NFQ3226" s="132"/>
      <c r="NFR3226" s="132"/>
      <c r="NFS3226" s="132"/>
      <c r="NFT3226" s="132"/>
      <c r="NFU3226" s="132"/>
      <c r="NFV3226" s="132"/>
      <c r="NFW3226" s="132"/>
      <c r="NFX3226" s="132"/>
      <c r="NFY3226" s="132"/>
      <c r="NFZ3226" s="132"/>
      <c r="NGA3226" s="132"/>
      <c r="NGB3226" s="132"/>
      <c r="NGC3226" s="132"/>
      <c r="NGD3226" s="132"/>
      <c r="NGE3226" s="132"/>
      <c r="NGF3226" s="132"/>
      <c r="NGG3226" s="132"/>
      <c r="NGH3226" s="132"/>
      <c r="NGI3226" s="132"/>
      <c r="NGJ3226" s="132"/>
      <c r="NGK3226" s="132"/>
      <c r="NGL3226" s="132"/>
      <c r="NGM3226" s="132"/>
      <c r="NGN3226" s="132"/>
      <c r="NGO3226" s="132"/>
      <c r="NGP3226" s="132"/>
      <c r="NGQ3226" s="132"/>
      <c r="NGR3226" s="132"/>
      <c r="NGS3226" s="132"/>
      <c r="NGT3226" s="132"/>
      <c r="NGU3226" s="132"/>
      <c r="NGV3226" s="132"/>
      <c r="NGW3226" s="132"/>
      <c r="NGX3226" s="132"/>
      <c r="NGY3226" s="132"/>
      <c r="NGZ3226" s="132"/>
      <c r="NHA3226" s="132"/>
      <c r="NHB3226" s="132"/>
      <c r="NHC3226" s="132"/>
      <c r="NHD3226" s="132"/>
      <c r="NHE3226" s="132"/>
      <c r="NHF3226" s="132"/>
      <c r="NHG3226" s="132"/>
      <c r="NHH3226" s="132"/>
      <c r="NHI3226" s="132"/>
      <c r="NHJ3226" s="132"/>
      <c r="NHK3226" s="132"/>
      <c r="NHL3226" s="132"/>
      <c r="NHM3226" s="132"/>
      <c r="NHN3226" s="132"/>
      <c r="NHO3226" s="132"/>
      <c r="NHP3226" s="132"/>
      <c r="NHQ3226" s="132"/>
      <c r="NHR3226" s="132"/>
      <c r="NHS3226" s="132"/>
      <c r="NHT3226" s="132"/>
      <c r="NHU3226" s="132"/>
      <c r="NHV3226" s="132"/>
      <c r="NHW3226" s="132"/>
      <c r="NHX3226" s="132"/>
      <c r="NHY3226" s="132"/>
      <c r="NHZ3226" s="132"/>
      <c r="NIA3226" s="132"/>
      <c r="NIB3226" s="132"/>
      <c r="NIC3226" s="132"/>
      <c r="NID3226" s="132"/>
      <c r="NIE3226" s="132"/>
      <c r="NIF3226" s="132"/>
      <c r="NIG3226" s="132"/>
      <c r="NIH3226" s="132"/>
      <c r="NII3226" s="132"/>
      <c r="NIJ3226" s="132"/>
      <c r="NIK3226" s="132"/>
      <c r="NIL3226" s="132"/>
      <c r="NIM3226" s="132"/>
      <c r="NIN3226" s="132"/>
      <c r="NIO3226" s="132"/>
      <c r="NIP3226" s="132"/>
      <c r="NIQ3226" s="132"/>
      <c r="NIR3226" s="132"/>
      <c r="NIS3226" s="132"/>
      <c r="NIT3226" s="132"/>
      <c r="NIU3226" s="132"/>
      <c r="NIV3226" s="132"/>
      <c r="NIW3226" s="132"/>
      <c r="NIX3226" s="132"/>
      <c r="NIY3226" s="132"/>
      <c r="NIZ3226" s="132"/>
      <c r="NJA3226" s="132"/>
      <c r="NJB3226" s="132"/>
      <c r="NJC3226" s="132"/>
      <c r="NJD3226" s="132"/>
      <c r="NJE3226" s="132"/>
      <c r="NJF3226" s="132"/>
      <c r="NJG3226" s="132"/>
      <c r="NJH3226" s="132"/>
      <c r="NJI3226" s="132"/>
      <c r="NJJ3226" s="132"/>
      <c r="NJK3226" s="132"/>
      <c r="NJL3226" s="132"/>
      <c r="NJM3226" s="132"/>
      <c r="NJN3226" s="132"/>
      <c r="NJO3226" s="132"/>
      <c r="NJP3226" s="132"/>
      <c r="NJQ3226" s="132"/>
      <c r="NJR3226" s="132"/>
      <c r="NJS3226" s="132"/>
      <c r="NJT3226" s="132"/>
      <c r="NJU3226" s="132"/>
      <c r="NJV3226" s="132"/>
      <c r="NJW3226" s="132"/>
      <c r="NJX3226" s="132"/>
      <c r="NJY3226" s="132"/>
      <c r="NJZ3226" s="132"/>
      <c r="NKA3226" s="132"/>
      <c r="NKB3226" s="132"/>
      <c r="NKC3226" s="132"/>
      <c r="NKD3226" s="132"/>
      <c r="NKE3226" s="132"/>
      <c r="NKF3226" s="132"/>
      <c r="NKG3226" s="132"/>
      <c r="NKH3226" s="132"/>
      <c r="NKI3226" s="132"/>
      <c r="NKJ3226" s="132"/>
      <c r="NKK3226" s="132"/>
      <c r="NKL3226" s="132"/>
      <c r="NKM3226" s="132"/>
      <c r="NKN3226" s="132"/>
      <c r="NKO3226" s="132"/>
      <c r="NKP3226" s="132"/>
      <c r="NKQ3226" s="132"/>
      <c r="NKR3226" s="132"/>
      <c r="NKS3226" s="132"/>
      <c r="NKT3226" s="132"/>
      <c r="NKU3226" s="132"/>
      <c r="NKV3226" s="132"/>
      <c r="NKW3226" s="132"/>
      <c r="NKX3226" s="132"/>
      <c r="NKY3226" s="132"/>
      <c r="NKZ3226" s="132"/>
      <c r="NLA3226" s="132"/>
      <c r="NLB3226" s="132"/>
      <c r="NLC3226" s="132"/>
      <c r="NLD3226" s="132"/>
      <c r="NLE3226" s="132"/>
      <c r="NLF3226" s="132"/>
      <c r="NLG3226" s="132"/>
      <c r="NLH3226" s="132"/>
      <c r="NLI3226" s="132"/>
      <c r="NLJ3226" s="132"/>
      <c r="NLK3226" s="132"/>
      <c r="NLL3226" s="132"/>
      <c r="NLM3226" s="132"/>
      <c r="NLN3226" s="132"/>
      <c r="NLO3226" s="132"/>
      <c r="NLP3226" s="132"/>
      <c r="NLQ3226" s="132"/>
      <c r="NLR3226" s="132"/>
      <c r="NLS3226" s="132"/>
      <c r="NLT3226" s="132"/>
      <c r="NLU3226" s="132"/>
      <c r="NLV3226" s="132"/>
      <c r="NLW3226" s="132"/>
      <c r="NLX3226" s="132"/>
      <c r="NLY3226" s="132"/>
      <c r="NLZ3226" s="132"/>
      <c r="NMA3226" s="132"/>
      <c r="NMB3226" s="132"/>
      <c r="NMC3226" s="132"/>
      <c r="NMD3226" s="132"/>
      <c r="NME3226" s="132"/>
      <c r="NMF3226" s="132"/>
      <c r="NMG3226" s="132"/>
      <c r="NMH3226" s="132"/>
      <c r="NMI3226" s="132"/>
      <c r="NMJ3226" s="132"/>
      <c r="NMK3226" s="132"/>
      <c r="NML3226" s="132"/>
      <c r="NMM3226" s="132"/>
      <c r="NMN3226" s="132"/>
      <c r="NMO3226" s="132"/>
      <c r="NMP3226" s="132"/>
      <c r="NMQ3226" s="132"/>
      <c r="NMR3226" s="132"/>
      <c r="NMS3226" s="132"/>
      <c r="NMT3226" s="132"/>
      <c r="NMU3226" s="132"/>
      <c r="NMV3226" s="132"/>
      <c r="NMW3226" s="132"/>
      <c r="NMX3226" s="132"/>
      <c r="NMY3226" s="132"/>
      <c r="NMZ3226" s="132"/>
      <c r="NNA3226" s="132"/>
      <c r="NNB3226" s="132"/>
      <c r="NNC3226" s="132"/>
      <c r="NND3226" s="132"/>
      <c r="NNE3226" s="132"/>
      <c r="NNF3226" s="132"/>
      <c r="NNG3226" s="132"/>
      <c r="NNH3226" s="132"/>
      <c r="NNI3226" s="132"/>
      <c r="NNJ3226" s="132"/>
      <c r="NNK3226" s="132"/>
      <c r="NNL3226" s="132"/>
      <c r="NNM3226" s="132"/>
      <c r="NNN3226" s="132"/>
      <c r="NNO3226" s="132"/>
      <c r="NNP3226" s="132"/>
      <c r="NNQ3226" s="132"/>
      <c r="NNR3226" s="132"/>
      <c r="NNS3226" s="132"/>
      <c r="NNT3226" s="132"/>
      <c r="NNU3226" s="132"/>
      <c r="NNV3226" s="132"/>
      <c r="NNW3226" s="132"/>
      <c r="NNX3226" s="132"/>
      <c r="NNY3226" s="132"/>
      <c r="NNZ3226" s="132"/>
      <c r="NOA3226" s="132"/>
      <c r="NOB3226" s="132"/>
      <c r="NOC3226" s="132"/>
      <c r="NOD3226" s="132"/>
      <c r="NOE3226" s="132"/>
      <c r="NOF3226" s="132"/>
      <c r="NOG3226" s="132"/>
      <c r="NOH3226" s="132"/>
      <c r="NOI3226" s="132"/>
      <c r="NOJ3226" s="132"/>
      <c r="NOK3226" s="132"/>
      <c r="NOL3226" s="132"/>
      <c r="NOM3226" s="132"/>
      <c r="NON3226" s="132"/>
      <c r="NOO3226" s="132"/>
      <c r="NOP3226" s="132"/>
      <c r="NOQ3226" s="132"/>
      <c r="NOR3226" s="132"/>
      <c r="NOS3226" s="132"/>
      <c r="NOT3226" s="132"/>
      <c r="NOU3226" s="132"/>
      <c r="NOV3226" s="132"/>
      <c r="NOW3226" s="132"/>
      <c r="NOX3226" s="132"/>
      <c r="NOY3226" s="132"/>
      <c r="NOZ3226" s="132"/>
      <c r="NPA3226" s="132"/>
      <c r="NPB3226" s="132"/>
      <c r="NPC3226" s="132"/>
      <c r="NPD3226" s="132"/>
      <c r="NPE3226" s="132"/>
      <c r="NPF3226" s="132"/>
      <c r="NPG3226" s="132"/>
      <c r="NPH3226" s="132"/>
      <c r="NPI3226" s="132"/>
      <c r="NPJ3226" s="132"/>
      <c r="NPK3226" s="132"/>
      <c r="NPL3226" s="132"/>
      <c r="NPM3226" s="132"/>
      <c r="NPN3226" s="132"/>
      <c r="NPO3226" s="132"/>
      <c r="NPP3226" s="132"/>
      <c r="NPQ3226" s="132"/>
      <c r="NPR3226" s="132"/>
      <c r="NPS3226" s="132"/>
      <c r="NPT3226" s="132"/>
      <c r="NPU3226" s="132"/>
      <c r="NPV3226" s="132"/>
      <c r="NPW3226" s="132"/>
      <c r="NPX3226" s="132"/>
      <c r="NPY3226" s="132"/>
      <c r="NPZ3226" s="132"/>
      <c r="NQA3226" s="132"/>
      <c r="NQB3226" s="132"/>
      <c r="NQC3226" s="132"/>
      <c r="NQD3226" s="132"/>
      <c r="NQE3226" s="132"/>
      <c r="NQF3226" s="132"/>
      <c r="NQG3226" s="132"/>
      <c r="NQH3226" s="132"/>
      <c r="NQI3226" s="132"/>
      <c r="NQJ3226" s="132"/>
      <c r="NQK3226" s="132"/>
      <c r="NQL3226" s="132"/>
      <c r="NQM3226" s="132"/>
      <c r="NQN3226" s="132"/>
      <c r="NQO3226" s="132"/>
      <c r="NQP3226" s="132"/>
      <c r="NQQ3226" s="132"/>
      <c r="NQR3226" s="132"/>
      <c r="NQS3226" s="132"/>
      <c r="NQT3226" s="132"/>
      <c r="NQU3226" s="132"/>
      <c r="NQV3226" s="132"/>
      <c r="NQW3226" s="132"/>
      <c r="NQX3226" s="132"/>
      <c r="NQY3226" s="132"/>
      <c r="NQZ3226" s="132"/>
      <c r="NRA3226" s="132"/>
      <c r="NRB3226" s="132"/>
      <c r="NRC3226" s="132"/>
      <c r="NRD3226" s="132"/>
      <c r="NRE3226" s="132"/>
      <c r="NRF3226" s="132"/>
      <c r="NRG3226" s="132"/>
      <c r="NRH3226" s="132"/>
      <c r="NRI3226" s="132"/>
      <c r="NRJ3226" s="132"/>
      <c r="NRK3226" s="132"/>
      <c r="NRL3226" s="132"/>
      <c r="NRM3226" s="132"/>
      <c r="NRN3226" s="132"/>
      <c r="NRO3226" s="132"/>
      <c r="NRP3226" s="132"/>
      <c r="NRQ3226" s="132"/>
      <c r="NRR3226" s="132"/>
      <c r="NRS3226" s="132"/>
      <c r="NRT3226" s="132"/>
      <c r="NRU3226" s="132"/>
      <c r="NRV3226" s="132"/>
      <c r="NRW3226" s="132"/>
      <c r="NRX3226" s="132"/>
      <c r="NRY3226" s="132"/>
      <c r="NRZ3226" s="132"/>
      <c r="NSA3226" s="132"/>
      <c r="NSB3226" s="132"/>
      <c r="NSC3226" s="132"/>
      <c r="NSD3226" s="132"/>
      <c r="NSE3226" s="132"/>
      <c r="NSF3226" s="132"/>
      <c r="NSG3226" s="132"/>
      <c r="NSH3226" s="132"/>
      <c r="NSI3226" s="132"/>
      <c r="NSJ3226" s="132"/>
      <c r="NSK3226" s="132"/>
      <c r="NSL3226" s="132"/>
      <c r="NSM3226" s="132"/>
      <c r="NSN3226" s="132"/>
      <c r="NSO3226" s="132"/>
      <c r="NSP3226" s="132"/>
      <c r="NSQ3226" s="132"/>
      <c r="NSR3226" s="132"/>
      <c r="NSS3226" s="132"/>
      <c r="NST3226" s="132"/>
      <c r="NSU3226" s="132"/>
      <c r="NSV3226" s="132"/>
      <c r="NSW3226" s="132"/>
      <c r="NSX3226" s="132"/>
      <c r="NSY3226" s="132"/>
      <c r="NSZ3226" s="132"/>
      <c r="NTA3226" s="132"/>
      <c r="NTB3226" s="132"/>
      <c r="NTC3226" s="132"/>
      <c r="NTD3226" s="132"/>
      <c r="NTE3226" s="132"/>
      <c r="NTF3226" s="132"/>
      <c r="NTG3226" s="132"/>
      <c r="NTH3226" s="132"/>
      <c r="NTI3226" s="132"/>
      <c r="NTJ3226" s="132"/>
      <c r="NTK3226" s="132"/>
      <c r="NTL3226" s="132"/>
      <c r="NTM3226" s="132"/>
      <c r="NTN3226" s="132"/>
      <c r="NTO3226" s="132"/>
      <c r="NTP3226" s="132"/>
      <c r="NTQ3226" s="132"/>
      <c r="NTR3226" s="132"/>
      <c r="NTS3226" s="132"/>
      <c r="NTT3226" s="132"/>
      <c r="NTU3226" s="132"/>
      <c r="NTV3226" s="132"/>
      <c r="NTW3226" s="132"/>
      <c r="NTX3226" s="132"/>
      <c r="NTY3226" s="132"/>
      <c r="NTZ3226" s="132"/>
      <c r="NUA3226" s="132"/>
      <c r="NUB3226" s="132"/>
      <c r="NUC3226" s="132"/>
      <c r="NUD3226" s="132"/>
      <c r="NUE3226" s="132"/>
      <c r="NUF3226" s="132"/>
      <c r="NUG3226" s="132"/>
      <c r="NUH3226" s="132"/>
      <c r="NUI3226" s="132"/>
      <c r="NUJ3226" s="132"/>
      <c r="NUK3226" s="132"/>
      <c r="NUL3226" s="132"/>
      <c r="NUM3226" s="132"/>
      <c r="NUN3226" s="132"/>
      <c r="NUO3226" s="132"/>
      <c r="NUP3226" s="132"/>
      <c r="NUQ3226" s="132"/>
      <c r="NUR3226" s="132"/>
      <c r="NUS3226" s="132"/>
      <c r="NUT3226" s="132"/>
      <c r="NUU3226" s="132"/>
      <c r="NUV3226" s="132"/>
      <c r="NUW3226" s="132"/>
      <c r="NUX3226" s="132"/>
      <c r="NUY3226" s="132"/>
      <c r="NUZ3226" s="132"/>
      <c r="NVA3226" s="132"/>
      <c r="NVB3226" s="132"/>
      <c r="NVC3226" s="132"/>
      <c r="NVD3226" s="132"/>
      <c r="NVE3226" s="132"/>
      <c r="NVF3226" s="132"/>
      <c r="NVG3226" s="132"/>
      <c r="NVH3226" s="132"/>
      <c r="NVI3226" s="132"/>
      <c r="NVJ3226" s="132"/>
      <c r="NVK3226" s="132"/>
      <c r="NVL3226" s="132"/>
      <c r="NVM3226" s="132"/>
      <c r="NVN3226" s="132"/>
      <c r="NVO3226" s="132"/>
      <c r="NVP3226" s="132"/>
      <c r="NVQ3226" s="132"/>
      <c r="NVR3226" s="132"/>
      <c r="NVS3226" s="132"/>
      <c r="NVT3226" s="132"/>
      <c r="NVU3226" s="132"/>
      <c r="NVV3226" s="132"/>
      <c r="NVW3226" s="132"/>
      <c r="NVX3226" s="132"/>
      <c r="NVY3226" s="132"/>
      <c r="NVZ3226" s="132"/>
      <c r="NWA3226" s="132"/>
      <c r="NWB3226" s="132"/>
      <c r="NWC3226" s="132"/>
      <c r="NWD3226" s="132"/>
      <c r="NWE3226" s="132"/>
      <c r="NWF3226" s="132"/>
      <c r="NWG3226" s="132"/>
      <c r="NWH3226" s="132"/>
      <c r="NWI3226" s="132"/>
      <c r="NWJ3226" s="132"/>
      <c r="NWK3226" s="132"/>
      <c r="NWL3226" s="132"/>
      <c r="NWM3226" s="132"/>
      <c r="NWN3226" s="132"/>
      <c r="NWO3226" s="132"/>
      <c r="NWP3226" s="132"/>
      <c r="NWQ3226" s="132"/>
      <c r="NWR3226" s="132"/>
      <c r="NWS3226" s="132"/>
      <c r="NWT3226" s="132"/>
      <c r="NWU3226" s="132"/>
      <c r="NWV3226" s="132"/>
      <c r="NWW3226" s="132"/>
      <c r="NWX3226" s="132"/>
      <c r="NWY3226" s="132"/>
      <c r="NWZ3226" s="132"/>
      <c r="NXA3226" s="132"/>
      <c r="NXB3226" s="132"/>
      <c r="NXC3226" s="132"/>
      <c r="NXD3226" s="132"/>
      <c r="NXE3226" s="132"/>
      <c r="NXF3226" s="132"/>
      <c r="NXG3226" s="132"/>
      <c r="NXH3226" s="132"/>
      <c r="NXI3226" s="132"/>
      <c r="NXJ3226" s="132"/>
      <c r="NXK3226" s="132"/>
      <c r="NXL3226" s="132"/>
      <c r="NXM3226" s="132"/>
      <c r="NXN3226" s="132"/>
      <c r="NXO3226" s="132"/>
      <c r="NXP3226" s="132"/>
      <c r="NXQ3226" s="132"/>
      <c r="NXR3226" s="132"/>
      <c r="NXS3226" s="132"/>
      <c r="NXT3226" s="132"/>
      <c r="NXU3226" s="132"/>
      <c r="NXV3226" s="132"/>
      <c r="NXW3226" s="132"/>
      <c r="NXX3226" s="132"/>
      <c r="NXY3226" s="132"/>
      <c r="NXZ3226" s="132"/>
      <c r="NYA3226" s="132"/>
      <c r="NYB3226" s="132"/>
      <c r="NYC3226" s="132"/>
      <c r="NYD3226" s="132"/>
      <c r="NYE3226" s="132"/>
      <c r="NYF3226" s="132"/>
      <c r="NYG3226" s="132"/>
      <c r="NYH3226" s="132"/>
      <c r="NYI3226" s="132"/>
      <c r="NYJ3226" s="132"/>
      <c r="NYK3226" s="132"/>
      <c r="NYL3226" s="132"/>
      <c r="NYM3226" s="132"/>
      <c r="NYN3226" s="132"/>
      <c r="NYO3226" s="132"/>
      <c r="NYP3226" s="132"/>
      <c r="NYQ3226" s="132"/>
      <c r="NYR3226" s="132"/>
      <c r="NYS3226" s="132"/>
      <c r="NYT3226" s="132"/>
      <c r="NYU3226" s="132"/>
      <c r="NYV3226" s="132"/>
      <c r="NYW3226" s="132"/>
      <c r="NYX3226" s="132"/>
      <c r="NYY3226" s="132"/>
      <c r="NYZ3226" s="132"/>
      <c r="NZA3226" s="132"/>
      <c r="NZB3226" s="132"/>
      <c r="NZC3226" s="132"/>
      <c r="NZD3226" s="132"/>
      <c r="NZE3226" s="132"/>
      <c r="NZF3226" s="132"/>
      <c r="NZG3226" s="132"/>
      <c r="NZH3226" s="132"/>
      <c r="NZI3226" s="132"/>
      <c r="NZJ3226" s="132"/>
      <c r="NZK3226" s="132"/>
      <c r="NZL3226" s="132"/>
      <c r="NZM3226" s="132"/>
      <c r="NZN3226" s="132"/>
      <c r="NZO3226" s="132"/>
      <c r="NZP3226" s="132"/>
      <c r="NZQ3226" s="132"/>
      <c r="NZR3226" s="132"/>
      <c r="NZS3226" s="132"/>
      <c r="NZT3226" s="132"/>
      <c r="NZU3226" s="132"/>
      <c r="NZV3226" s="132"/>
      <c r="NZW3226" s="132"/>
      <c r="NZX3226" s="132"/>
      <c r="NZY3226" s="132"/>
      <c r="NZZ3226" s="132"/>
      <c r="OAA3226" s="132"/>
      <c r="OAB3226" s="132"/>
      <c r="OAC3226" s="132"/>
      <c r="OAD3226" s="132"/>
      <c r="OAE3226" s="132"/>
      <c r="OAF3226" s="132"/>
      <c r="OAG3226" s="132"/>
      <c r="OAH3226" s="132"/>
      <c r="OAI3226" s="132"/>
      <c r="OAJ3226" s="132"/>
      <c r="OAK3226" s="132"/>
      <c r="OAL3226" s="132"/>
      <c r="OAM3226" s="132"/>
      <c r="OAN3226" s="132"/>
      <c r="OAO3226" s="132"/>
      <c r="OAP3226" s="132"/>
      <c r="OAQ3226" s="132"/>
      <c r="OAR3226" s="132"/>
      <c r="OAS3226" s="132"/>
      <c r="OAT3226" s="132"/>
      <c r="OAU3226" s="132"/>
      <c r="OAV3226" s="132"/>
      <c r="OAW3226" s="132"/>
      <c r="OAX3226" s="132"/>
      <c r="OAY3226" s="132"/>
      <c r="OAZ3226" s="132"/>
      <c r="OBA3226" s="132"/>
      <c r="OBB3226" s="132"/>
      <c r="OBC3226" s="132"/>
      <c r="OBD3226" s="132"/>
      <c r="OBE3226" s="132"/>
      <c r="OBF3226" s="132"/>
      <c r="OBG3226" s="132"/>
      <c r="OBH3226" s="132"/>
      <c r="OBI3226" s="132"/>
      <c r="OBJ3226" s="132"/>
      <c r="OBK3226" s="132"/>
      <c r="OBL3226" s="132"/>
      <c r="OBM3226" s="132"/>
      <c r="OBN3226" s="132"/>
      <c r="OBO3226" s="132"/>
      <c r="OBP3226" s="132"/>
      <c r="OBQ3226" s="132"/>
      <c r="OBR3226" s="132"/>
      <c r="OBS3226" s="132"/>
      <c r="OBT3226" s="132"/>
      <c r="OBU3226" s="132"/>
      <c r="OBV3226" s="132"/>
      <c r="OBW3226" s="132"/>
      <c r="OBX3226" s="132"/>
      <c r="OBY3226" s="132"/>
      <c r="OBZ3226" s="132"/>
      <c r="OCA3226" s="132"/>
      <c r="OCB3226" s="132"/>
      <c r="OCC3226" s="132"/>
      <c r="OCD3226" s="132"/>
      <c r="OCE3226" s="132"/>
      <c r="OCF3226" s="132"/>
      <c r="OCG3226" s="132"/>
      <c r="OCH3226" s="132"/>
      <c r="OCI3226" s="132"/>
      <c r="OCJ3226" s="132"/>
      <c r="OCK3226" s="132"/>
      <c r="OCL3226" s="132"/>
      <c r="OCM3226" s="132"/>
      <c r="OCN3226" s="132"/>
      <c r="OCO3226" s="132"/>
      <c r="OCP3226" s="132"/>
      <c r="OCQ3226" s="132"/>
      <c r="OCR3226" s="132"/>
      <c r="OCS3226" s="132"/>
      <c r="OCT3226" s="132"/>
      <c r="OCU3226" s="132"/>
      <c r="OCV3226" s="132"/>
      <c r="OCW3226" s="132"/>
      <c r="OCX3226" s="132"/>
      <c r="OCY3226" s="132"/>
      <c r="OCZ3226" s="132"/>
      <c r="ODA3226" s="132"/>
      <c r="ODB3226" s="132"/>
      <c r="ODC3226" s="132"/>
      <c r="ODD3226" s="132"/>
      <c r="ODE3226" s="132"/>
      <c r="ODF3226" s="132"/>
      <c r="ODG3226" s="132"/>
      <c r="ODH3226" s="132"/>
      <c r="ODI3226" s="132"/>
      <c r="ODJ3226" s="132"/>
      <c r="ODK3226" s="132"/>
      <c r="ODL3226" s="132"/>
      <c r="ODM3226" s="132"/>
      <c r="ODN3226" s="132"/>
      <c r="ODO3226" s="132"/>
      <c r="ODP3226" s="132"/>
      <c r="ODQ3226" s="132"/>
      <c r="ODR3226" s="132"/>
      <c r="ODS3226" s="132"/>
      <c r="ODT3226" s="132"/>
      <c r="ODU3226" s="132"/>
      <c r="ODV3226" s="132"/>
      <c r="ODW3226" s="132"/>
      <c r="ODX3226" s="132"/>
      <c r="ODY3226" s="132"/>
      <c r="ODZ3226" s="132"/>
      <c r="OEA3226" s="132"/>
      <c r="OEB3226" s="132"/>
      <c r="OEC3226" s="132"/>
      <c r="OED3226" s="132"/>
      <c r="OEE3226" s="132"/>
      <c r="OEF3226" s="132"/>
      <c r="OEG3226" s="132"/>
      <c r="OEH3226" s="132"/>
      <c r="OEI3226" s="132"/>
      <c r="OEJ3226" s="132"/>
      <c r="OEK3226" s="132"/>
      <c r="OEL3226" s="132"/>
      <c r="OEM3226" s="132"/>
      <c r="OEN3226" s="132"/>
      <c r="OEO3226" s="132"/>
      <c r="OEP3226" s="132"/>
      <c r="OEQ3226" s="132"/>
      <c r="OER3226" s="132"/>
      <c r="OES3226" s="132"/>
      <c r="OET3226" s="132"/>
      <c r="OEU3226" s="132"/>
      <c r="OEV3226" s="132"/>
      <c r="OEW3226" s="132"/>
      <c r="OEX3226" s="132"/>
      <c r="OEY3226" s="132"/>
      <c r="OEZ3226" s="132"/>
      <c r="OFA3226" s="132"/>
      <c r="OFB3226" s="132"/>
      <c r="OFC3226" s="132"/>
      <c r="OFD3226" s="132"/>
      <c r="OFE3226" s="132"/>
      <c r="OFF3226" s="132"/>
      <c r="OFG3226" s="132"/>
      <c r="OFH3226" s="132"/>
      <c r="OFI3226" s="132"/>
      <c r="OFJ3226" s="132"/>
      <c r="OFK3226" s="132"/>
      <c r="OFL3226" s="132"/>
      <c r="OFM3226" s="132"/>
      <c r="OFN3226" s="132"/>
      <c r="OFO3226" s="132"/>
      <c r="OFP3226" s="132"/>
      <c r="OFQ3226" s="132"/>
      <c r="OFR3226" s="132"/>
      <c r="OFS3226" s="132"/>
      <c r="OFT3226" s="132"/>
      <c r="OFU3226" s="132"/>
      <c r="OFV3226" s="132"/>
      <c r="OFW3226" s="132"/>
      <c r="OFX3226" s="132"/>
      <c r="OFY3226" s="132"/>
      <c r="OFZ3226" s="132"/>
      <c r="OGA3226" s="132"/>
      <c r="OGB3226" s="132"/>
      <c r="OGC3226" s="132"/>
      <c r="OGD3226" s="132"/>
      <c r="OGE3226" s="132"/>
      <c r="OGF3226" s="132"/>
      <c r="OGG3226" s="132"/>
      <c r="OGH3226" s="132"/>
      <c r="OGI3226" s="132"/>
      <c r="OGJ3226" s="132"/>
      <c r="OGK3226" s="132"/>
      <c r="OGL3226" s="132"/>
      <c r="OGM3226" s="132"/>
      <c r="OGN3226" s="132"/>
      <c r="OGO3226" s="132"/>
      <c r="OGP3226" s="132"/>
      <c r="OGQ3226" s="132"/>
      <c r="OGR3226" s="132"/>
      <c r="OGS3226" s="132"/>
      <c r="OGT3226" s="132"/>
      <c r="OGU3226" s="132"/>
      <c r="OGV3226" s="132"/>
      <c r="OGW3226" s="132"/>
      <c r="OGX3226" s="132"/>
      <c r="OGY3226" s="132"/>
      <c r="OGZ3226" s="132"/>
      <c r="OHA3226" s="132"/>
      <c r="OHB3226" s="132"/>
      <c r="OHC3226" s="132"/>
      <c r="OHD3226" s="132"/>
      <c r="OHE3226" s="132"/>
      <c r="OHF3226" s="132"/>
      <c r="OHG3226" s="132"/>
      <c r="OHH3226" s="132"/>
      <c r="OHI3226" s="132"/>
      <c r="OHJ3226" s="132"/>
      <c r="OHK3226" s="132"/>
      <c r="OHL3226" s="132"/>
      <c r="OHM3226" s="132"/>
      <c r="OHN3226" s="132"/>
      <c r="OHO3226" s="132"/>
      <c r="OHP3226" s="132"/>
      <c r="OHQ3226" s="132"/>
      <c r="OHR3226" s="132"/>
      <c r="OHS3226" s="132"/>
      <c r="OHT3226" s="132"/>
      <c r="OHU3226" s="132"/>
      <c r="OHV3226" s="132"/>
      <c r="OHW3226" s="132"/>
      <c r="OHX3226" s="132"/>
      <c r="OHY3226" s="132"/>
      <c r="OHZ3226" s="132"/>
      <c r="OIA3226" s="132"/>
      <c r="OIB3226" s="132"/>
      <c r="OIC3226" s="132"/>
      <c r="OID3226" s="132"/>
      <c r="OIE3226" s="132"/>
      <c r="OIF3226" s="132"/>
      <c r="OIG3226" s="132"/>
      <c r="OIH3226" s="132"/>
      <c r="OII3226" s="132"/>
      <c r="OIJ3226" s="132"/>
      <c r="OIK3226" s="132"/>
      <c r="OIL3226" s="132"/>
      <c r="OIM3226" s="132"/>
      <c r="OIN3226" s="132"/>
      <c r="OIO3226" s="132"/>
      <c r="OIP3226" s="132"/>
      <c r="OIQ3226" s="132"/>
      <c r="OIR3226" s="132"/>
      <c r="OIS3226" s="132"/>
      <c r="OIT3226" s="132"/>
      <c r="OIU3226" s="132"/>
      <c r="OIV3226" s="132"/>
      <c r="OIW3226" s="132"/>
      <c r="OIX3226" s="132"/>
      <c r="OIY3226" s="132"/>
      <c r="OIZ3226" s="132"/>
      <c r="OJA3226" s="132"/>
      <c r="OJB3226" s="132"/>
      <c r="OJC3226" s="132"/>
      <c r="OJD3226" s="132"/>
      <c r="OJE3226" s="132"/>
      <c r="OJF3226" s="132"/>
      <c r="OJG3226" s="132"/>
      <c r="OJH3226" s="132"/>
      <c r="OJI3226" s="132"/>
      <c r="OJJ3226" s="132"/>
      <c r="OJK3226" s="132"/>
      <c r="OJL3226" s="132"/>
      <c r="OJM3226" s="132"/>
      <c r="OJN3226" s="132"/>
      <c r="OJO3226" s="132"/>
      <c r="OJP3226" s="132"/>
      <c r="OJQ3226" s="132"/>
      <c r="OJR3226" s="132"/>
      <c r="OJS3226" s="132"/>
      <c r="OJT3226" s="132"/>
      <c r="OJU3226" s="132"/>
      <c r="OJV3226" s="132"/>
      <c r="OJW3226" s="132"/>
      <c r="OJX3226" s="132"/>
      <c r="OJY3226" s="132"/>
      <c r="OJZ3226" s="132"/>
      <c r="OKA3226" s="132"/>
      <c r="OKB3226" s="132"/>
      <c r="OKC3226" s="132"/>
      <c r="OKD3226" s="132"/>
      <c r="OKE3226" s="132"/>
      <c r="OKF3226" s="132"/>
      <c r="OKG3226" s="132"/>
      <c r="OKH3226" s="132"/>
      <c r="OKI3226" s="132"/>
      <c r="OKJ3226" s="132"/>
      <c r="OKK3226" s="132"/>
      <c r="OKL3226" s="132"/>
      <c r="OKM3226" s="132"/>
      <c r="OKN3226" s="132"/>
      <c r="OKO3226" s="132"/>
      <c r="OKP3226" s="132"/>
      <c r="OKQ3226" s="132"/>
      <c r="OKR3226" s="132"/>
      <c r="OKS3226" s="132"/>
      <c r="OKT3226" s="132"/>
      <c r="OKU3226" s="132"/>
      <c r="OKV3226" s="132"/>
      <c r="OKW3226" s="132"/>
      <c r="OKX3226" s="132"/>
      <c r="OKY3226" s="132"/>
      <c r="OKZ3226" s="132"/>
      <c r="OLA3226" s="132"/>
      <c r="OLB3226" s="132"/>
      <c r="OLC3226" s="132"/>
      <c r="OLD3226" s="132"/>
      <c r="OLE3226" s="132"/>
      <c r="OLF3226" s="132"/>
      <c r="OLG3226" s="132"/>
      <c r="OLH3226" s="132"/>
      <c r="OLI3226" s="132"/>
      <c r="OLJ3226" s="132"/>
      <c r="OLK3226" s="132"/>
      <c r="OLL3226" s="132"/>
      <c r="OLM3226" s="132"/>
      <c r="OLN3226" s="132"/>
      <c r="OLO3226" s="132"/>
      <c r="OLP3226" s="132"/>
      <c r="OLQ3226" s="132"/>
      <c r="OLR3226" s="132"/>
      <c r="OLS3226" s="132"/>
      <c r="OLT3226" s="132"/>
      <c r="OLU3226" s="132"/>
      <c r="OLV3226" s="132"/>
      <c r="OLW3226" s="132"/>
      <c r="OLX3226" s="132"/>
      <c r="OLY3226" s="132"/>
      <c r="OLZ3226" s="132"/>
      <c r="OMA3226" s="132"/>
      <c r="OMB3226" s="132"/>
      <c r="OMC3226" s="132"/>
      <c r="OMD3226" s="132"/>
      <c r="OME3226" s="132"/>
      <c r="OMF3226" s="132"/>
      <c r="OMG3226" s="132"/>
      <c r="OMH3226" s="132"/>
      <c r="OMI3226" s="132"/>
      <c r="OMJ3226" s="132"/>
      <c r="OMK3226" s="132"/>
      <c r="OML3226" s="132"/>
      <c r="OMM3226" s="132"/>
      <c r="OMN3226" s="132"/>
      <c r="OMO3226" s="132"/>
      <c r="OMP3226" s="132"/>
      <c r="OMQ3226" s="132"/>
      <c r="OMR3226" s="132"/>
      <c r="OMS3226" s="132"/>
      <c r="OMT3226" s="132"/>
      <c r="OMU3226" s="132"/>
      <c r="OMV3226" s="132"/>
      <c r="OMW3226" s="132"/>
      <c r="OMX3226" s="132"/>
      <c r="OMY3226" s="132"/>
      <c r="OMZ3226" s="132"/>
      <c r="ONA3226" s="132"/>
      <c r="ONB3226" s="132"/>
      <c r="ONC3226" s="132"/>
      <c r="OND3226" s="132"/>
      <c r="ONE3226" s="132"/>
      <c r="ONF3226" s="132"/>
      <c r="ONG3226" s="132"/>
      <c r="ONH3226" s="132"/>
      <c r="ONI3226" s="132"/>
      <c r="ONJ3226" s="132"/>
      <c r="ONK3226" s="132"/>
      <c r="ONL3226" s="132"/>
      <c r="ONM3226" s="132"/>
      <c r="ONN3226" s="132"/>
      <c r="ONO3226" s="132"/>
      <c r="ONP3226" s="132"/>
      <c r="ONQ3226" s="132"/>
      <c r="ONR3226" s="132"/>
      <c r="ONS3226" s="132"/>
      <c r="ONT3226" s="132"/>
      <c r="ONU3226" s="132"/>
      <c r="ONV3226" s="132"/>
      <c r="ONW3226" s="132"/>
      <c r="ONX3226" s="132"/>
      <c r="ONY3226" s="132"/>
      <c r="ONZ3226" s="132"/>
      <c r="OOA3226" s="132"/>
      <c r="OOB3226" s="132"/>
      <c r="OOC3226" s="132"/>
      <c r="OOD3226" s="132"/>
      <c r="OOE3226" s="132"/>
      <c r="OOF3226" s="132"/>
      <c r="OOG3226" s="132"/>
      <c r="OOH3226" s="132"/>
      <c r="OOI3226" s="132"/>
      <c r="OOJ3226" s="132"/>
      <c r="OOK3226" s="132"/>
      <c r="OOL3226" s="132"/>
      <c r="OOM3226" s="132"/>
      <c r="OON3226" s="132"/>
      <c r="OOO3226" s="132"/>
      <c r="OOP3226" s="132"/>
      <c r="OOQ3226" s="132"/>
      <c r="OOR3226" s="132"/>
      <c r="OOS3226" s="132"/>
      <c r="OOT3226" s="132"/>
      <c r="OOU3226" s="132"/>
      <c r="OOV3226" s="132"/>
      <c r="OOW3226" s="132"/>
      <c r="OOX3226" s="132"/>
      <c r="OOY3226" s="132"/>
      <c r="OOZ3226" s="132"/>
      <c r="OPA3226" s="132"/>
      <c r="OPB3226" s="132"/>
      <c r="OPC3226" s="132"/>
      <c r="OPD3226" s="132"/>
      <c r="OPE3226" s="132"/>
      <c r="OPF3226" s="132"/>
      <c r="OPG3226" s="132"/>
      <c r="OPH3226" s="132"/>
      <c r="OPI3226" s="132"/>
      <c r="OPJ3226" s="132"/>
      <c r="OPK3226" s="132"/>
      <c r="OPL3226" s="132"/>
      <c r="OPM3226" s="132"/>
      <c r="OPN3226" s="132"/>
      <c r="OPO3226" s="132"/>
      <c r="OPP3226" s="132"/>
      <c r="OPQ3226" s="132"/>
      <c r="OPR3226" s="132"/>
      <c r="OPS3226" s="132"/>
      <c r="OPT3226" s="132"/>
      <c r="OPU3226" s="132"/>
      <c r="OPV3226" s="132"/>
      <c r="OPW3226" s="132"/>
      <c r="OPX3226" s="132"/>
      <c r="OPY3226" s="132"/>
      <c r="OPZ3226" s="132"/>
      <c r="OQA3226" s="132"/>
      <c r="OQB3226" s="132"/>
      <c r="OQC3226" s="132"/>
      <c r="OQD3226" s="132"/>
      <c r="OQE3226" s="132"/>
      <c r="OQF3226" s="132"/>
      <c r="OQG3226" s="132"/>
      <c r="OQH3226" s="132"/>
      <c r="OQI3226" s="132"/>
      <c r="OQJ3226" s="132"/>
      <c r="OQK3226" s="132"/>
      <c r="OQL3226" s="132"/>
      <c r="OQM3226" s="132"/>
      <c r="OQN3226" s="132"/>
      <c r="OQO3226" s="132"/>
      <c r="OQP3226" s="132"/>
      <c r="OQQ3226" s="132"/>
      <c r="OQR3226" s="132"/>
      <c r="OQS3226" s="132"/>
      <c r="OQT3226" s="132"/>
      <c r="OQU3226" s="132"/>
      <c r="OQV3226" s="132"/>
      <c r="OQW3226" s="132"/>
      <c r="OQX3226" s="132"/>
      <c r="OQY3226" s="132"/>
      <c r="OQZ3226" s="132"/>
      <c r="ORA3226" s="132"/>
      <c r="ORB3226" s="132"/>
      <c r="ORC3226" s="132"/>
      <c r="ORD3226" s="132"/>
      <c r="ORE3226" s="132"/>
      <c r="ORF3226" s="132"/>
      <c r="ORG3226" s="132"/>
      <c r="ORH3226" s="132"/>
      <c r="ORI3226" s="132"/>
      <c r="ORJ3226" s="132"/>
      <c r="ORK3226" s="132"/>
      <c r="ORL3226" s="132"/>
      <c r="ORM3226" s="132"/>
      <c r="ORN3226" s="132"/>
      <c r="ORO3226" s="132"/>
      <c r="ORP3226" s="132"/>
      <c r="ORQ3226" s="132"/>
      <c r="ORR3226" s="132"/>
      <c r="ORS3226" s="132"/>
      <c r="ORT3226" s="132"/>
      <c r="ORU3226" s="132"/>
      <c r="ORV3226" s="132"/>
      <c r="ORW3226" s="132"/>
      <c r="ORX3226" s="132"/>
      <c r="ORY3226" s="132"/>
      <c r="ORZ3226" s="132"/>
      <c r="OSA3226" s="132"/>
      <c r="OSB3226" s="132"/>
      <c r="OSC3226" s="132"/>
      <c r="OSD3226" s="132"/>
      <c r="OSE3226" s="132"/>
      <c r="OSF3226" s="132"/>
      <c r="OSG3226" s="132"/>
      <c r="OSH3226" s="132"/>
      <c r="OSI3226" s="132"/>
      <c r="OSJ3226" s="132"/>
      <c r="OSK3226" s="132"/>
      <c r="OSL3226" s="132"/>
      <c r="OSM3226" s="132"/>
      <c r="OSN3226" s="132"/>
      <c r="OSO3226" s="132"/>
      <c r="OSP3226" s="132"/>
      <c r="OSQ3226" s="132"/>
      <c r="OSR3226" s="132"/>
      <c r="OSS3226" s="132"/>
      <c r="OST3226" s="132"/>
      <c r="OSU3226" s="132"/>
      <c r="OSV3226" s="132"/>
      <c r="OSW3226" s="132"/>
      <c r="OSX3226" s="132"/>
      <c r="OSY3226" s="132"/>
      <c r="OSZ3226" s="132"/>
      <c r="OTA3226" s="132"/>
      <c r="OTB3226" s="132"/>
      <c r="OTC3226" s="132"/>
      <c r="OTD3226" s="132"/>
      <c r="OTE3226" s="132"/>
      <c r="OTF3226" s="132"/>
      <c r="OTG3226" s="132"/>
      <c r="OTH3226" s="132"/>
      <c r="OTI3226" s="132"/>
      <c r="OTJ3226" s="132"/>
      <c r="OTK3226" s="132"/>
      <c r="OTL3226" s="132"/>
      <c r="OTM3226" s="132"/>
      <c r="OTN3226" s="132"/>
      <c r="OTO3226" s="132"/>
      <c r="OTP3226" s="132"/>
      <c r="OTQ3226" s="132"/>
      <c r="OTR3226" s="132"/>
      <c r="OTS3226" s="132"/>
      <c r="OTT3226" s="132"/>
      <c r="OTU3226" s="132"/>
      <c r="OTV3226" s="132"/>
      <c r="OTW3226" s="132"/>
      <c r="OTX3226" s="132"/>
      <c r="OTY3226" s="132"/>
      <c r="OTZ3226" s="132"/>
      <c r="OUA3226" s="132"/>
      <c r="OUB3226" s="132"/>
      <c r="OUC3226" s="132"/>
      <c r="OUD3226" s="132"/>
      <c r="OUE3226" s="132"/>
      <c r="OUF3226" s="132"/>
      <c r="OUG3226" s="132"/>
      <c r="OUH3226" s="132"/>
      <c r="OUI3226" s="132"/>
      <c r="OUJ3226" s="132"/>
      <c r="OUK3226" s="132"/>
      <c r="OUL3226" s="132"/>
      <c r="OUM3226" s="132"/>
      <c r="OUN3226" s="132"/>
      <c r="OUO3226" s="132"/>
      <c r="OUP3226" s="132"/>
      <c r="OUQ3226" s="132"/>
      <c r="OUR3226" s="132"/>
      <c r="OUS3226" s="132"/>
      <c r="OUT3226" s="132"/>
      <c r="OUU3226" s="132"/>
      <c r="OUV3226" s="132"/>
      <c r="OUW3226" s="132"/>
      <c r="OUX3226" s="132"/>
      <c r="OUY3226" s="132"/>
      <c r="OUZ3226" s="132"/>
      <c r="OVA3226" s="132"/>
      <c r="OVB3226" s="132"/>
      <c r="OVC3226" s="132"/>
      <c r="OVD3226" s="132"/>
      <c r="OVE3226" s="132"/>
      <c r="OVF3226" s="132"/>
      <c r="OVG3226" s="132"/>
      <c r="OVH3226" s="132"/>
      <c r="OVI3226" s="132"/>
      <c r="OVJ3226" s="132"/>
      <c r="OVK3226" s="132"/>
      <c r="OVL3226" s="132"/>
      <c r="OVM3226" s="132"/>
      <c r="OVN3226" s="132"/>
      <c r="OVO3226" s="132"/>
      <c r="OVP3226" s="132"/>
      <c r="OVQ3226" s="132"/>
      <c r="OVR3226" s="132"/>
      <c r="OVS3226" s="132"/>
      <c r="OVT3226" s="132"/>
      <c r="OVU3226" s="132"/>
      <c r="OVV3226" s="132"/>
      <c r="OVW3226" s="132"/>
      <c r="OVX3226" s="132"/>
      <c r="OVY3226" s="132"/>
      <c r="OVZ3226" s="132"/>
      <c r="OWA3226" s="132"/>
      <c r="OWB3226" s="132"/>
      <c r="OWC3226" s="132"/>
      <c r="OWD3226" s="132"/>
      <c r="OWE3226" s="132"/>
      <c r="OWF3226" s="132"/>
      <c r="OWG3226" s="132"/>
      <c r="OWH3226" s="132"/>
      <c r="OWI3226" s="132"/>
      <c r="OWJ3226" s="132"/>
      <c r="OWK3226" s="132"/>
      <c r="OWL3226" s="132"/>
      <c r="OWM3226" s="132"/>
      <c r="OWN3226" s="132"/>
      <c r="OWO3226" s="132"/>
      <c r="OWP3226" s="132"/>
      <c r="OWQ3226" s="132"/>
      <c r="OWR3226" s="132"/>
      <c r="OWS3226" s="132"/>
      <c r="OWT3226" s="132"/>
      <c r="OWU3226" s="132"/>
      <c r="OWV3226" s="132"/>
      <c r="OWW3226" s="132"/>
      <c r="OWX3226" s="132"/>
      <c r="OWY3226" s="132"/>
      <c r="OWZ3226" s="132"/>
      <c r="OXA3226" s="132"/>
      <c r="OXB3226" s="132"/>
      <c r="OXC3226" s="132"/>
      <c r="OXD3226" s="132"/>
      <c r="OXE3226" s="132"/>
      <c r="OXF3226" s="132"/>
      <c r="OXG3226" s="132"/>
      <c r="OXH3226" s="132"/>
      <c r="OXI3226" s="132"/>
      <c r="OXJ3226" s="132"/>
      <c r="OXK3226" s="132"/>
      <c r="OXL3226" s="132"/>
      <c r="OXM3226" s="132"/>
      <c r="OXN3226" s="132"/>
      <c r="OXO3226" s="132"/>
      <c r="OXP3226" s="132"/>
      <c r="OXQ3226" s="132"/>
      <c r="OXR3226" s="132"/>
      <c r="OXS3226" s="132"/>
      <c r="OXT3226" s="132"/>
      <c r="OXU3226" s="132"/>
      <c r="OXV3226" s="132"/>
      <c r="OXW3226" s="132"/>
      <c r="OXX3226" s="132"/>
      <c r="OXY3226" s="132"/>
      <c r="OXZ3226" s="132"/>
      <c r="OYA3226" s="132"/>
      <c r="OYB3226" s="132"/>
      <c r="OYC3226" s="132"/>
      <c r="OYD3226" s="132"/>
      <c r="OYE3226" s="132"/>
      <c r="OYF3226" s="132"/>
      <c r="OYG3226" s="132"/>
      <c r="OYH3226" s="132"/>
      <c r="OYI3226" s="132"/>
      <c r="OYJ3226" s="132"/>
      <c r="OYK3226" s="132"/>
      <c r="OYL3226" s="132"/>
      <c r="OYM3226" s="132"/>
      <c r="OYN3226" s="132"/>
      <c r="OYO3226" s="132"/>
      <c r="OYP3226" s="132"/>
      <c r="OYQ3226" s="132"/>
      <c r="OYR3226" s="132"/>
      <c r="OYS3226" s="132"/>
      <c r="OYT3226" s="132"/>
      <c r="OYU3226" s="132"/>
      <c r="OYV3226" s="132"/>
      <c r="OYW3226" s="132"/>
      <c r="OYX3226" s="132"/>
      <c r="OYY3226" s="132"/>
      <c r="OYZ3226" s="132"/>
      <c r="OZA3226" s="132"/>
      <c r="OZB3226" s="132"/>
      <c r="OZC3226" s="132"/>
      <c r="OZD3226" s="132"/>
      <c r="OZE3226" s="132"/>
      <c r="OZF3226" s="132"/>
      <c r="OZG3226" s="132"/>
      <c r="OZH3226" s="132"/>
      <c r="OZI3226" s="132"/>
      <c r="OZJ3226" s="132"/>
      <c r="OZK3226" s="132"/>
      <c r="OZL3226" s="132"/>
      <c r="OZM3226" s="132"/>
      <c r="OZN3226" s="132"/>
      <c r="OZO3226" s="132"/>
      <c r="OZP3226" s="132"/>
      <c r="OZQ3226" s="132"/>
      <c r="OZR3226" s="132"/>
      <c r="OZS3226" s="132"/>
      <c r="OZT3226" s="132"/>
      <c r="OZU3226" s="132"/>
      <c r="OZV3226" s="132"/>
      <c r="OZW3226" s="132"/>
      <c r="OZX3226" s="132"/>
      <c r="OZY3226" s="132"/>
      <c r="OZZ3226" s="132"/>
      <c r="PAA3226" s="132"/>
      <c r="PAB3226" s="132"/>
      <c r="PAC3226" s="132"/>
      <c r="PAD3226" s="132"/>
      <c r="PAE3226" s="132"/>
      <c r="PAF3226" s="132"/>
      <c r="PAG3226" s="132"/>
      <c r="PAH3226" s="132"/>
      <c r="PAI3226" s="132"/>
      <c r="PAJ3226" s="132"/>
      <c r="PAK3226" s="132"/>
      <c r="PAL3226" s="132"/>
      <c r="PAM3226" s="132"/>
      <c r="PAN3226" s="132"/>
      <c r="PAO3226" s="132"/>
      <c r="PAP3226" s="132"/>
      <c r="PAQ3226" s="132"/>
      <c r="PAR3226" s="132"/>
      <c r="PAS3226" s="132"/>
      <c r="PAT3226" s="132"/>
      <c r="PAU3226" s="132"/>
      <c r="PAV3226" s="132"/>
      <c r="PAW3226" s="132"/>
      <c r="PAX3226" s="132"/>
      <c r="PAY3226" s="132"/>
      <c r="PAZ3226" s="132"/>
      <c r="PBA3226" s="132"/>
      <c r="PBB3226" s="132"/>
      <c r="PBC3226" s="132"/>
      <c r="PBD3226" s="132"/>
      <c r="PBE3226" s="132"/>
      <c r="PBF3226" s="132"/>
      <c r="PBG3226" s="132"/>
      <c r="PBH3226" s="132"/>
      <c r="PBI3226" s="132"/>
      <c r="PBJ3226" s="132"/>
      <c r="PBK3226" s="132"/>
      <c r="PBL3226" s="132"/>
      <c r="PBM3226" s="132"/>
      <c r="PBN3226" s="132"/>
      <c r="PBO3226" s="132"/>
      <c r="PBP3226" s="132"/>
      <c r="PBQ3226" s="132"/>
      <c r="PBR3226" s="132"/>
      <c r="PBS3226" s="132"/>
      <c r="PBT3226" s="132"/>
      <c r="PBU3226" s="132"/>
      <c r="PBV3226" s="132"/>
      <c r="PBW3226" s="132"/>
      <c r="PBX3226" s="132"/>
      <c r="PBY3226" s="132"/>
      <c r="PBZ3226" s="132"/>
      <c r="PCA3226" s="132"/>
      <c r="PCB3226" s="132"/>
      <c r="PCC3226" s="132"/>
      <c r="PCD3226" s="132"/>
      <c r="PCE3226" s="132"/>
      <c r="PCF3226" s="132"/>
      <c r="PCG3226" s="132"/>
      <c r="PCH3226" s="132"/>
      <c r="PCI3226" s="132"/>
      <c r="PCJ3226" s="132"/>
      <c r="PCK3226" s="132"/>
      <c r="PCL3226" s="132"/>
      <c r="PCM3226" s="132"/>
      <c r="PCN3226" s="132"/>
      <c r="PCO3226" s="132"/>
      <c r="PCP3226" s="132"/>
      <c r="PCQ3226" s="132"/>
      <c r="PCR3226" s="132"/>
      <c r="PCS3226" s="132"/>
      <c r="PCT3226" s="132"/>
      <c r="PCU3226" s="132"/>
      <c r="PCV3226" s="132"/>
      <c r="PCW3226" s="132"/>
      <c r="PCX3226" s="132"/>
      <c r="PCY3226" s="132"/>
      <c r="PCZ3226" s="132"/>
      <c r="PDA3226" s="132"/>
      <c r="PDB3226" s="132"/>
      <c r="PDC3226" s="132"/>
      <c r="PDD3226" s="132"/>
      <c r="PDE3226" s="132"/>
      <c r="PDF3226" s="132"/>
      <c r="PDG3226" s="132"/>
      <c r="PDH3226" s="132"/>
      <c r="PDI3226" s="132"/>
      <c r="PDJ3226" s="132"/>
      <c r="PDK3226" s="132"/>
      <c r="PDL3226" s="132"/>
      <c r="PDM3226" s="132"/>
      <c r="PDN3226" s="132"/>
      <c r="PDO3226" s="132"/>
      <c r="PDP3226" s="132"/>
      <c r="PDQ3226" s="132"/>
      <c r="PDR3226" s="132"/>
      <c r="PDS3226" s="132"/>
      <c r="PDT3226" s="132"/>
      <c r="PDU3226" s="132"/>
      <c r="PDV3226" s="132"/>
      <c r="PDW3226" s="132"/>
      <c r="PDX3226" s="132"/>
      <c r="PDY3226" s="132"/>
      <c r="PDZ3226" s="132"/>
      <c r="PEA3226" s="132"/>
      <c r="PEB3226" s="132"/>
      <c r="PEC3226" s="132"/>
      <c r="PED3226" s="132"/>
      <c r="PEE3226" s="132"/>
      <c r="PEF3226" s="132"/>
      <c r="PEG3226" s="132"/>
      <c r="PEH3226" s="132"/>
      <c r="PEI3226" s="132"/>
      <c r="PEJ3226" s="132"/>
      <c r="PEK3226" s="132"/>
      <c r="PEL3226" s="132"/>
      <c r="PEM3226" s="132"/>
      <c r="PEN3226" s="132"/>
      <c r="PEO3226" s="132"/>
      <c r="PEP3226" s="132"/>
      <c r="PEQ3226" s="132"/>
      <c r="PER3226" s="132"/>
      <c r="PES3226" s="132"/>
      <c r="PET3226" s="132"/>
      <c r="PEU3226" s="132"/>
      <c r="PEV3226" s="132"/>
      <c r="PEW3226" s="132"/>
      <c r="PEX3226" s="132"/>
      <c r="PEY3226" s="132"/>
      <c r="PEZ3226" s="132"/>
      <c r="PFA3226" s="132"/>
      <c r="PFB3226" s="132"/>
      <c r="PFC3226" s="132"/>
      <c r="PFD3226" s="132"/>
      <c r="PFE3226" s="132"/>
      <c r="PFF3226" s="132"/>
      <c r="PFG3226" s="132"/>
      <c r="PFH3226" s="132"/>
      <c r="PFI3226" s="132"/>
      <c r="PFJ3226" s="132"/>
      <c r="PFK3226" s="132"/>
      <c r="PFL3226" s="132"/>
      <c r="PFM3226" s="132"/>
      <c r="PFN3226" s="132"/>
      <c r="PFO3226" s="132"/>
      <c r="PFP3226" s="132"/>
      <c r="PFQ3226" s="132"/>
      <c r="PFR3226" s="132"/>
      <c r="PFS3226" s="132"/>
      <c r="PFT3226" s="132"/>
      <c r="PFU3226" s="132"/>
      <c r="PFV3226" s="132"/>
      <c r="PFW3226" s="132"/>
      <c r="PFX3226" s="132"/>
      <c r="PFY3226" s="132"/>
      <c r="PFZ3226" s="132"/>
      <c r="PGA3226" s="132"/>
      <c r="PGB3226" s="132"/>
      <c r="PGC3226" s="132"/>
      <c r="PGD3226" s="132"/>
      <c r="PGE3226" s="132"/>
      <c r="PGF3226" s="132"/>
      <c r="PGG3226" s="132"/>
      <c r="PGH3226" s="132"/>
      <c r="PGI3226" s="132"/>
      <c r="PGJ3226" s="132"/>
      <c r="PGK3226" s="132"/>
      <c r="PGL3226" s="132"/>
      <c r="PGM3226" s="132"/>
      <c r="PGN3226" s="132"/>
      <c r="PGO3226" s="132"/>
      <c r="PGP3226" s="132"/>
      <c r="PGQ3226" s="132"/>
      <c r="PGR3226" s="132"/>
      <c r="PGS3226" s="132"/>
      <c r="PGT3226" s="132"/>
      <c r="PGU3226" s="132"/>
      <c r="PGV3226" s="132"/>
      <c r="PGW3226" s="132"/>
      <c r="PGX3226" s="132"/>
      <c r="PGY3226" s="132"/>
      <c r="PGZ3226" s="132"/>
      <c r="PHA3226" s="132"/>
      <c r="PHB3226" s="132"/>
      <c r="PHC3226" s="132"/>
      <c r="PHD3226" s="132"/>
      <c r="PHE3226" s="132"/>
      <c r="PHF3226" s="132"/>
      <c r="PHG3226" s="132"/>
      <c r="PHH3226" s="132"/>
      <c r="PHI3226" s="132"/>
      <c r="PHJ3226" s="132"/>
      <c r="PHK3226" s="132"/>
      <c r="PHL3226" s="132"/>
      <c r="PHM3226" s="132"/>
      <c r="PHN3226" s="132"/>
      <c r="PHO3226" s="132"/>
      <c r="PHP3226" s="132"/>
      <c r="PHQ3226" s="132"/>
      <c r="PHR3226" s="132"/>
      <c r="PHS3226" s="132"/>
      <c r="PHT3226" s="132"/>
      <c r="PHU3226" s="132"/>
      <c r="PHV3226" s="132"/>
      <c r="PHW3226" s="132"/>
      <c r="PHX3226" s="132"/>
      <c r="PHY3226" s="132"/>
      <c r="PHZ3226" s="132"/>
      <c r="PIA3226" s="132"/>
      <c r="PIB3226" s="132"/>
      <c r="PIC3226" s="132"/>
      <c r="PID3226" s="132"/>
      <c r="PIE3226" s="132"/>
      <c r="PIF3226" s="132"/>
      <c r="PIG3226" s="132"/>
      <c r="PIH3226" s="132"/>
      <c r="PII3226" s="132"/>
      <c r="PIJ3226" s="132"/>
      <c r="PIK3226" s="132"/>
      <c r="PIL3226" s="132"/>
      <c r="PIM3226" s="132"/>
      <c r="PIN3226" s="132"/>
      <c r="PIO3226" s="132"/>
      <c r="PIP3226" s="132"/>
      <c r="PIQ3226" s="132"/>
      <c r="PIR3226" s="132"/>
      <c r="PIS3226" s="132"/>
      <c r="PIT3226" s="132"/>
      <c r="PIU3226" s="132"/>
      <c r="PIV3226" s="132"/>
      <c r="PIW3226" s="132"/>
      <c r="PIX3226" s="132"/>
      <c r="PIY3226" s="132"/>
      <c r="PIZ3226" s="132"/>
      <c r="PJA3226" s="132"/>
      <c r="PJB3226" s="132"/>
      <c r="PJC3226" s="132"/>
      <c r="PJD3226" s="132"/>
      <c r="PJE3226" s="132"/>
      <c r="PJF3226" s="132"/>
      <c r="PJG3226" s="132"/>
      <c r="PJH3226" s="132"/>
      <c r="PJI3226" s="132"/>
      <c r="PJJ3226" s="132"/>
      <c r="PJK3226" s="132"/>
      <c r="PJL3226" s="132"/>
      <c r="PJM3226" s="132"/>
      <c r="PJN3226" s="132"/>
      <c r="PJO3226" s="132"/>
      <c r="PJP3226" s="132"/>
      <c r="PJQ3226" s="132"/>
      <c r="PJR3226" s="132"/>
      <c r="PJS3226" s="132"/>
      <c r="PJT3226" s="132"/>
      <c r="PJU3226" s="132"/>
      <c r="PJV3226" s="132"/>
      <c r="PJW3226" s="132"/>
      <c r="PJX3226" s="132"/>
      <c r="PJY3226" s="132"/>
      <c r="PJZ3226" s="132"/>
      <c r="PKA3226" s="132"/>
      <c r="PKB3226" s="132"/>
      <c r="PKC3226" s="132"/>
      <c r="PKD3226" s="132"/>
      <c r="PKE3226" s="132"/>
      <c r="PKF3226" s="132"/>
      <c r="PKG3226" s="132"/>
      <c r="PKH3226" s="132"/>
      <c r="PKI3226" s="132"/>
      <c r="PKJ3226" s="132"/>
      <c r="PKK3226" s="132"/>
      <c r="PKL3226" s="132"/>
      <c r="PKM3226" s="132"/>
      <c r="PKN3226" s="132"/>
      <c r="PKO3226" s="132"/>
      <c r="PKP3226" s="132"/>
      <c r="PKQ3226" s="132"/>
      <c r="PKR3226" s="132"/>
      <c r="PKS3226" s="132"/>
      <c r="PKT3226" s="132"/>
      <c r="PKU3226" s="132"/>
      <c r="PKV3226" s="132"/>
      <c r="PKW3226" s="132"/>
      <c r="PKX3226" s="132"/>
      <c r="PKY3226" s="132"/>
      <c r="PKZ3226" s="132"/>
      <c r="PLA3226" s="132"/>
      <c r="PLB3226" s="132"/>
      <c r="PLC3226" s="132"/>
      <c r="PLD3226" s="132"/>
      <c r="PLE3226" s="132"/>
      <c r="PLF3226" s="132"/>
      <c r="PLG3226" s="132"/>
      <c r="PLH3226" s="132"/>
      <c r="PLI3226" s="132"/>
      <c r="PLJ3226" s="132"/>
      <c r="PLK3226" s="132"/>
      <c r="PLL3226" s="132"/>
      <c r="PLM3226" s="132"/>
      <c r="PLN3226" s="132"/>
      <c r="PLO3226" s="132"/>
      <c r="PLP3226" s="132"/>
      <c r="PLQ3226" s="132"/>
      <c r="PLR3226" s="132"/>
      <c r="PLS3226" s="132"/>
      <c r="PLT3226" s="132"/>
      <c r="PLU3226" s="132"/>
      <c r="PLV3226" s="132"/>
      <c r="PLW3226" s="132"/>
      <c r="PLX3226" s="132"/>
      <c r="PLY3226" s="132"/>
      <c r="PLZ3226" s="132"/>
      <c r="PMA3226" s="132"/>
      <c r="PMB3226" s="132"/>
      <c r="PMC3226" s="132"/>
      <c r="PMD3226" s="132"/>
      <c r="PME3226" s="132"/>
      <c r="PMF3226" s="132"/>
      <c r="PMG3226" s="132"/>
      <c r="PMH3226" s="132"/>
      <c r="PMI3226" s="132"/>
      <c r="PMJ3226" s="132"/>
      <c r="PMK3226" s="132"/>
      <c r="PML3226" s="132"/>
      <c r="PMM3226" s="132"/>
      <c r="PMN3226" s="132"/>
      <c r="PMO3226" s="132"/>
      <c r="PMP3226" s="132"/>
      <c r="PMQ3226" s="132"/>
      <c r="PMR3226" s="132"/>
      <c r="PMS3226" s="132"/>
      <c r="PMT3226" s="132"/>
      <c r="PMU3226" s="132"/>
      <c r="PMV3226" s="132"/>
      <c r="PMW3226" s="132"/>
      <c r="PMX3226" s="132"/>
      <c r="PMY3226" s="132"/>
      <c r="PMZ3226" s="132"/>
      <c r="PNA3226" s="132"/>
      <c r="PNB3226" s="132"/>
      <c r="PNC3226" s="132"/>
      <c r="PND3226" s="132"/>
      <c r="PNE3226" s="132"/>
      <c r="PNF3226" s="132"/>
      <c r="PNG3226" s="132"/>
      <c r="PNH3226" s="132"/>
      <c r="PNI3226" s="132"/>
      <c r="PNJ3226" s="132"/>
      <c r="PNK3226" s="132"/>
      <c r="PNL3226" s="132"/>
      <c r="PNM3226" s="132"/>
      <c r="PNN3226" s="132"/>
      <c r="PNO3226" s="132"/>
      <c r="PNP3226" s="132"/>
      <c r="PNQ3226" s="132"/>
      <c r="PNR3226" s="132"/>
      <c r="PNS3226" s="132"/>
      <c r="PNT3226" s="132"/>
      <c r="PNU3226" s="132"/>
      <c r="PNV3226" s="132"/>
      <c r="PNW3226" s="132"/>
      <c r="PNX3226" s="132"/>
      <c r="PNY3226" s="132"/>
      <c r="PNZ3226" s="132"/>
      <c r="POA3226" s="132"/>
      <c r="POB3226" s="132"/>
      <c r="POC3226" s="132"/>
      <c r="POD3226" s="132"/>
      <c r="POE3226" s="132"/>
      <c r="POF3226" s="132"/>
      <c r="POG3226" s="132"/>
      <c r="POH3226" s="132"/>
      <c r="POI3226" s="132"/>
      <c r="POJ3226" s="132"/>
      <c r="POK3226" s="132"/>
      <c r="POL3226" s="132"/>
      <c r="POM3226" s="132"/>
      <c r="PON3226" s="132"/>
      <c r="POO3226" s="132"/>
      <c r="POP3226" s="132"/>
      <c r="POQ3226" s="132"/>
      <c r="POR3226" s="132"/>
      <c r="POS3226" s="132"/>
      <c r="POT3226" s="132"/>
      <c r="POU3226" s="132"/>
      <c r="POV3226" s="132"/>
      <c r="POW3226" s="132"/>
      <c r="POX3226" s="132"/>
      <c r="POY3226" s="132"/>
      <c r="POZ3226" s="132"/>
      <c r="PPA3226" s="132"/>
      <c r="PPB3226" s="132"/>
      <c r="PPC3226" s="132"/>
      <c r="PPD3226" s="132"/>
      <c r="PPE3226" s="132"/>
      <c r="PPF3226" s="132"/>
      <c r="PPG3226" s="132"/>
      <c r="PPH3226" s="132"/>
      <c r="PPI3226" s="132"/>
      <c r="PPJ3226" s="132"/>
      <c r="PPK3226" s="132"/>
      <c r="PPL3226" s="132"/>
      <c r="PPM3226" s="132"/>
      <c r="PPN3226" s="132"/>
      <c r="PPO3226" s="132"/>
      <c r="PPP3226" s="132"/>
      <c r="PPQ3226" s="132"/>
      <c r="PPR3226" s="132"/>
      <c r="PPS3226" s="132"/>
      <c r="PPT3226" s="132"/>
      <c r="PPU3226" s="132"/>
      <c r="PPV3226" s="132"/>
      <c r="PPW3226" s="132"/>
      <c r="PPX3226" s="132"/>
      <c r="PPY3226" s="132"/>
      <c r="PPZ3226" s="132"/>
      <c r="PQA3226" s="132"/>
      <c r="PQB3226" s="132"/>
      <c r="PQC3226" s="132"/>
      <c r="PQD3226" s="132"/>
      <c r="PQE3226" s="132"/>
      <c r="PQF3226" s="132"/>
      <c r="PQG3226" s="132"/>
      <c r="PQH3226" s="132"/>
      <c r="PQI3226" s="132"/>
      <c r="PQJ3226" s="132"/>
      <c r="PQK3226" s="132"/>
      <c r="PQL3226" s="132"/>
      <c r="PQM3226" s="132"/>
      <c r="PQN3226" s="132"/>
      <c r="PQO3226" s="132"/>
      <c r="PQP3226" s="132"/>
      <c r="PQQ3226" s="132"/>
      <c r="PQR3226" s="132"/>
      <c r="PQS3226" s="132"/>
      <c r="PQT3226" s="132"/>
      <c r="PQU3226" s="132"/>
      <c r="PQV3226" s="132"/>
      <c r="PQW3226" s="132"/>
      <c r="PQX3226" s="132"/>
      <c r="PQY3226" s="132"/>
      <c r="PQZ3226" s="132"/>
      <c r="PRA3226" s="132"/>
      <c r="PRB3226" s="132"/>
      <c r="PRC3226" s="132"/>
      <c r="PRD3226" s="132"/>
      <c r="PRE3226" s="132"/>
      <c r="PRF3226" s="132"/>
      <c r="PRG3226" s="132"/>
      <c r="PRH3226" s="132"/>
      <c r="PRI3226" s="132"/>
      <c r="PRJ3226" s="132"/>
      <c r="PRK3226" s="132"/>
      <c r="PRL3226" s="132"/>
      <c r="PRM3226" s="132"/>
      <c r="PRN3226" s="132"/>
      <c r="PRO3226" s="132"/>
      <c r="PRP3226" s="132"/>
      <c r="PRQ3226" s="132"/>
      <c r="PRR3226" s="132"/>
      <c r="PRS3226" s="132"/>
      <c r="PRT3226" s="132"/>
      <c r="PRU3226" s="132"/>
      <c r="PRV3226" s="132"/>
      <c r="PRW3226" s="132"/>
      <c r="PRX3226" s="132"/>
      <c r="PRY3226" s="132"/>
      <c r="PRZ3226" s="132"/>
      <c r="PSA3226" s="132"/>
      <c r="PSB3226" s="132"/>
      <c r="PSC3226" s="132"/>
      <c r="PSD3226" s="132"/>
      <c r="PSE3226" s="132"/>
      <c r="PSF3226" s="132"/>
      <c r="PSG3226" s="132"/>
      <c r="PSH3226" s="132"/>
      <c r="PSI3226" s="132"/>
      <c r="PSJ3226" s="132"/>
      <c r="PSK3226" s="132"/>
      <c r="PSL3226" s="132"/>
      <c r="PSM3226" s="132"/>
      <c r="PSN3226" s="132"/>
      <c r="PSO3226" s="132"/>
      <c r="PSP3226" s="132"/>
      <c r="PSQ3226" s="132"/>
      <c r="PSR3226" s="132"/>
      <c r="PSS3226" s="132"/>
      <c r="PST3226" s="132"/>
      <c r="PSU3226" s="132"/>
      <c r="PSV3226" s="132"/>
      <c r="PSW3226" s="132"/>
      <c r="PSX3226" s="132"/>
      <c r="PSY3226" s="132"/>
      <c r="PSZ3226" s="132"/>
      <c r="PTA3226" s="132"/>
      <c r="PTB3226" s="132"/>
      <c r="PTC3226" s="132"/>
      <c r="PTD3226" s="132"/>
      <c r="PTE3226" s="132"/>
      <c r="PTF3226" s="132"/>
      <c r="PTG3226" s="132"/>
      <c r="PTH3226" s="132"/>
      <c r="PTI3226" s="132"/>
      <c r="PTJ3226" s="132"/>
      <c r="PTK3226" s="132"/>
      <c r="PTL3226" s="132"/>
      <c r="PTM3226" s="132"/>
      <c r="PTN3226" s="132"/>
      <c r="PTO3226" s="132"/>
      <c r="PTP3226" s="132"/>
      <c r="PTQ3226" s="132"/>
      <c r="PTR3226" s="132"/>
      <c r="PTS3226" s="132"/>
      <c r="PTT3226" s="132"/>
      <c r="PTU3226" s="132"/>
      <c r="PTV3226" s="132"/>
      <c r="PTW3226" s="132"/>
      <c r="PTX3226" s="132"/>
      <c r="PTY3226" s="132"/>
      <c r="PTZ3226" s="132"/>
      <c r="PUA3226" s="132"/>
      <c r="PUB3226" s="132"/>
      <c r="PUC3226" s="132"/>
      <c r="PUD3226" s="132"/>
      <c r="PUE3226" s="132"/>
      <c r="PUF3226" s="132"/>
      <c r="PUG3226" s="132"/>
      <c r="PUH3226" s="132"/>
      <c r="PUI3226" s="132"/>
      <c r="PUJ3226" s="132"/>
      <c r="PUK3226" s="132"/>
      <c r="PUL3226" s="132"/>
      <c r="PUM3226" s="132"/>
      <c r="PUN3226" s="132"/>
      <c r="PUO3226" s="132"/>
      <c r="PUP3226" s="132"/>
      <c r="PUQ3226" s="132"/>
      <c r="PUR3226" s="132"/>
      <c r="PUS3226" s="132"/>
      <c r="PUT3226" s="132"/>
      <c r="PUU3226" s="132"/>
      <c r="PUV3226" s="132"/>
      <c r="PUW3226" s="132"/>
      <c r="PUX3226" s="132"/>
      <c r="PUY3226" s="132"/>
      <c r="PUZ3226" s="132"/>
      <c r="PVA3226" s="132"/>
      <c r="PVB3226" s="132"/>
      <c r="PVC3226" s="132"/>
      <c r="PVD3226" s="132"/>
      <c r="PVE3226" s="132"/>
      <c r="PVF3226" s="132"/>
      <c r="PVG3226" s="132"/>
      <c r="PVH3226" s="132"/>
      <c r="PVI3226" s="132"/>
      <c r="PVJ3226" s="132"/>
      <c r="PVK3226" s="132"/>
      <c r="PVL3226" s="132"/>
      <c r="PVM3226" s="132"/>
      <c r="PVN3226" s="132"/>
      <c r="PVO3226" s="132"/>
      <c r="PVP3226" s="132"/>
      <c r="PVQ3226" s="132"/>
      <c r="PVR3226" s="132"/>
      <c r="PVS3226" s="132"/>
      <c r="PVT3226" s="132"/>
      <c r="PVU3226" s="132"/>
      <c r="PVV3226" s="132"/>
      <c r="PVW3226" s="132"/>
      <c r="PVX3226" s="132"/>
      <c r="PVY3226" s="132"/>
      <c r="PVZ3226" s="132"/>
      <c r="PWA3226" s="132"/>
      <c r="PWB3226" s="132"/>
      <c r="PWC3226" s="132"/>
      <c r="PWD3226" s="132"/>
      <c r="PWE3226" s="132"/>
      <c r="PWF3226" s="132"/>
      <c r="PWG3226" s="132"/>
      <c r="PWH3226" s="132"/>
      <c r="PWI3226" s="132"/>
      <c r="PWJ3226" s="132"/>
      <c r="PWK3226" s="132"/>
      <c r="PWL3226" s="132"/>
      <c r="PWM3226" s="132"/>
      <c r="PWN3226" s="132"/>
      <c r="PWO3226" s="132"/>
      <c r="PWP3226" s="132"/>
      <c r="PWQ3226" s="132"/>
      <c r="PWR3226" s="132"/>
      <c r="PWS3226" s="132"/>
      <c r="PWT3226" s="132"/>
      <c r="PWU3226" s="132"/>
      <c r="PWV3226" s="132"/>
      <c r="PWW3226" s="132"/>
      <c r="PWX3226" s="132"/>
      <c r="PWY3226" s="132"/>
      <c r="PWZ3226" s="132"/>
      <c r="PXA3226" s="132"/>
      <c r="PXB3226" s="132"/>
      <c r="PXC3226" s="132"/>
      <c r="PXD3226" s="132"/>
      <c r="PXE3226" s="132"/>
      <c r="PXF3226" s="132"/>
      <c r="PXG3226" s="132"/>
      <c r="PXH3226" s="132"/>
      <c r="PXI3226" s="132"/>
      <c r="PXJ3226" s="132"/>
      <c r="PXK3226" s="132"/>
      <c r="PXL3226" s="132"/>
      <c r="PXM3226" s="132"/>
      <c r="PXN3226" s="132"/>
      <c r="PXO3226" s="132"/>
      <c r="PXP3226" s="132"/>
      <c r="PXQ3226" s="132"/>
      <c r="PXR3226" s="132"/>
      <c r="PXS3226" s="132"/>
      <c r="PXT3226" s="132"/>
      <c r="PXU3226" s="132"/>
      <c r="PXV3226" s="132"/>
      <c r="PXW3226" s="132"/>
      <c r="PXX3226" s="132"/>
      <c r="PXY3226" s="132"/>
      <c r="PXZ3226" s="132"/>
      <c r="PYA3226" s="132"/>
      <c r="PYB3226" s="132"/>
      <c r="PYC3226" s="132"/>
      <c r="PYD3226" s="132"/>
      <c r="PYE3226" s="132"/>
      <c r="PYF3226" s="132"/>
      <c r="PYG3226" s="132"/>
      <c r="PYH3226" s="132"/>
      <c r="PYI3226" s="132"/>
      <c r="PYJ3226" s="132"/>
      <c r="PYK3226" s="132"/>
      <c r="PYL3226" s="132"/>
      <c r="PYM3226" s="132"/>
      <c r="PYN3226" s="132"/>
      <c r="PYO3226" s="132"/>
      <c r="PYP3226" s="132"/>
      <c r="PYQ3226" s="132"/>
      <c r="PYR3226" s="132"/>
      <c r="PYS3226" s="132"/>
      <c r="PYT3226" s="132"/>
      <c r="PYU3226" s="132"/>
      <c r="PYV3226" s="132"/>
      <c r="PYW3226" s="132"/>
      <c r="PYX3226" s="132"/>
      <c r="PYY3226" s="132"/>
      <c r="PYZ3226" s="132"/>
      <c r="PZA3226" s="132"/>
      <c r="PZB3226" s="132"/>
      <c r="PZC3226" s="132"/>
      <c r="PZD3226" s="132"/>
      <c r="PZE3226" s="132"/>
      <c r="PZF3226" s="132"/>
      <c r="PZG3226" s="132"/>
      <c r="PZH3226" s="132"/>
      <c r="PZI3226" s="132"/>
      <c r="PZJ3226" s="132"/>
      <c r="PZK3226" s="132"/>
      <c r="PZL3226" s="132"/>
      <c r="PZM3226" s="132"/>
      <c r="PZN3226" s="132"/>
      <c r="PZO3226" s="132"/>
      <c r="PZP3226" s="132"/>
      <c r="PZQ3226" s="132"/>
      <c r="PZR3226" s="132"/>
      <c r="PZS3226" s="132"/>
      <c r="PZT3226" s="132"/>
      <c r="PZU3226" s="132"/>
      <c r="PZV3226" s="132"/>
      <c r="PZW3226" s="132"/>
      <c r="PZX3226" s="132"/>
      <c r="PZY3226" s="132"/>
      <c r="PZZ3226" s="132"/>
      <c r="QAA3226" s="132"/>
      <c r="QAB3226" s="132"/>
      <c r="QAC3226" s="132"/>
      <c r="QAD3226" s="132"/>
      <c r="QAE3226" s="132"/>
      <c r="QAF3226" s="132"/>
      <c r="QAG3226" s="132"/>
      <c r="QAH3226" s="132"/>
      <c r="QAI3226" s="132"/>
      <c r="QAJ3226" s="132"/>
      <c r="QAK3226" s="132"/>
      <c r="QAL3226" s="132"/>
      <c r="QAM3226" s="132"/>
      <c r="QAN3226" s="132"/>
      <c r="QAO3226" s="132"/>
      <c r="QAP3226" s="132"/>
      <c r="QAQ3226" s="132"/>
      <c r="QAR3226" s="132"/>
      <c r="QAS3226" s="132"/>
      <c r="QAT3226" s="132"/>
      <c r="QAU3226" s="132"/>
      <c r="QAV3226" s="132"/>
      <c r="QAW3226" s="132"/>
      <c r="QAX3226" s="132"/>
      <c r="QAY3226" s="132"/>
      <c r="QAZ3226" s="132"/>
      <c r="QBA3226" s="132"/>
      <c r="QBB3226" s="132"/>
      <c r="QBC3226" s="132"/>
      <c r="QBD3226" s="132"/>
      <c r="QBE3226" s="132"/>
      <c r="QBF3226" s="132"/>
      <c r="QBG3226" s="132"/>
      <c r="QBH3226" s="132"/>
      <c r="QBI3226" s="132"/>
      <c r="QBJ3226" s="132"/>
      <c r="QBK3226" s="132"/>
      <c r="QBL3226" s="132"/>
      <c r="QBM3226" s="132"/>
      <c r="QBN3226" s="132"/>
      <c r="QBO3226" s="132"/>
      <c r="QBP3226" s="132"/>
      <c r="QBQ3226" s="132"/>
      <c r="QBR3226" s="132"/>
      <c r="QBS3226" s="132"/>
      <c r="QBT3226" s="132"/>
      <c r="QBU3226" s="132"/>
      <c r="QBV3226" s="132"/>
      <c r="QBW3226" s="132"/>
      <c r="QBX3226" s="132"/>
      <c r="QBY3226" s="132"/>
      <c r="QBZ3226" s="132"/>
      <c r="QCA3226" s="132"/>
      <c r="QCB3226" s="132"/>
      <c r="QCC3226" s="132"/>
      <c r="QCD3226" s="132"/>
      <c r="QCE3226" s="132"/>
      <c r="QCF3226" s="132"/>
      <c r="QCG3226" s="132"/>
      <c r="QCH3226" s="132"/>
      <c r="QCI3226" s="132"/>
      <c r="QCJ3226" s="132"/>
      <c r="QCK3226" s="132"/>
      <c r="QCL3226" s="132"/>
      <c r="QCM3226" s="132"/>
      <c r="QCN3226" s="132"/>
      <c r="QCO3226" s="132"/>
      <c r="QCP3226" s="132"/>
      <c r="QCQ3226" s="132"/>
      <c r="QCR3226" s="132"/>
      <c r="QCS3226" s="132"/>
      <c r="QCT3226" s="132"/>
      <c r="QCU3226" s="132"/>
      <c r="QCV3226" s="132"/>
      <c r="QCW3226" s="132"/>
      <c r="QCX3226" s="132"/>
      <c r="QCY3226" s="132"/>
      <c r="QCZ3226" s="132"/>
      <c r="QDA3226" s="132"/>
      <c r="QDB3226" s="132"/>
      <c r="QDC3226" s="132"/>
      <c r="QDD3226" s="132"/>
      <c r="QDE3226" s="132"/>
      <c r="QDF3226" s="132"/>
      <c r="QDG3226" s="132"/>
      <c r="QDH3226" s="132"/>
      <c r="QDI3226" s="132"/>
      <c r="QDJ3226" s="132"/>
      <c r="QDK3226" s="132"/>
      <c r="QDL3226" s="132"/>
      <c r="QDM3226" s="132"/>
      <c r="QDN3226" s="132"/>
      <c r="QDO3226" s="132"/>
      <c r="QDP3226" s="132"/>
      <c r="QDQ3226" s="132"/>
      <c r="QDR3226" s="132"/>
      <c r="QDS3226" s="132"/>
      <c r="QDT3226" s="132"/>
      <c r="QDU3226" s="132"/>
      <c r="QDV3226" s="132"/>
      <c r="QDW3226" s="132"/>
      <c r="QDX3226" s="132"/>
      <c r="QDY3226" s="132"/>
      <c r="QDZ3226" s="132"/>
      <c r="QEA3226" s="132"/>
      <c r="QEB3226" s="132"/>
      <c r="QEC3226" s="132"/>
      <c r="QED3226" s="132"/>
      <c r="QEE3226" s="132"/>
      <c r="QEF3226" s="132"/>
      <c r="QEG3226" s="132"/>
      <c r="QEH3226" s="132"/>
      <c r="QEI3226" s="132"/>
      <c r="QEJ3226" s="132"/>
      <c r="QEK3226" s="132"/>
      <c r="QEL3226" s="132"/>
      <c r="QEM3226" s="132"/>
      <c r="QEN3226" s="132"/>
      <c r="QEO3226" s="132"/>
      <c r="QEP3226" s="132"/>
      <c r="QEQ3226" s="132"/>
      <c r="QER3226" s="132"/>
      <c r="QES3226" s="132"/>
      <c r="QET3226" s="132"/>
      <c r="QEU3226" s="132"/>
      <c r="QEV3226" s="132"/>
      <c r="QEW3226" s="132"/>
      <c r="QEX3226" s="132"/>
      <c r="QEY3226" s="132"/>
      <c r="QEZ3226" s="132"/>
      <c r="QFA3226" s="132"/>
      <c r="QFB3226" s="132"/>
      <c r="QFC3226" s="132"/>
      <c r="QFD3226" s="132"/>
      <c r="QFE3226" s="132"/>
      <c r="QFF3226" s="132"/>
      <c r="QFG3226" s="132"/>
      <c r="QFH3226" s="132"/>
      <c r="QFI3226" s="132"/>
      <c r="QFJ3226" s="132"/>
      <c r="QFK3226" s="132"/>
      <c r="QFL3226" s="132"/>
      <c r="QFM3226" s="132"/>
      <c r="QFN3226" s="132"/>
      <c r="QFO3226" s="132"/>
      <c r="QFP3226" s="132"/>
      <c r="QFQ3226" s="132"/>
      <c r="QFR3226" s="132"/>
      <c r="QFS3226" s="132"/>
      <c r="QFT3226" s="132"/>
      <c r="QFU3226" s="132"/>
      <c r="QFV3226" s="132"/>
      <c r="QFW3226" s="132"/>
      <c r="QFX3226" s="132"/>
      <c r="QFY3226" s="132"/>
      <c r="QFZ3226" s="132"/>
      <c r="QGA3226" s="132"/>
      <c r="QGB3226" s="132"/>
      <c r="QGC3226" s="132"/>
      <c r="QGD3226" s="132"/>
      <c r="QGE3226" s="132"/>
      <c r="QGF3226" s="132"/>
      <c r="QGG3226" s="132"/>
      <c r="QGH3226" s="132"/>
      <c r="QGI3226" s="132"/>
      <c r="QGJ3226" s="132"/>
      <c r="QGK3226" s="132"/>
      <c r="QGL3226" s="132"/>
      <c r="QGM3226" s="132"/>
      <c r="QGN3226" s="132"/>
      <c r="QGO3226" s="132"/>
      <c r="QGP3226" s="132"/>
      <c r="QGQ3226" s="132"/>
      <c r="QGR3226" s="132"/>
      <c r="QGS3226" s="132"/>
      <c r="QGT3226" s="132"/>
      <c r="QGU3226" s="132"/>
      <c r="QGV3226" s="132"/>
      <c r="QGW3226" s="132"/>
      <c r="QGX3226" s="132"/>
      <c r="QGY3226" s="132"/>
      <c r="QGZ3226" s="132"/>
      <c r="QHA3226" s="132"/>
      <c r="QHB3226" s="132"/>
      <c r="QHC3226" s="132"/>
      <c r="QHD3226" s="132"/>
      <c r="QHE3226" s="132"/>
      <c r="QHF3226" s="132"/>
      <c r="QHG3226" s="132"/>
      <c r="QHH3226" s="132"/>
      <c r="QHI3226" s="132"/>
      <c r="QHJ3226" s="132"/>
      <c r="QHK3226" s="132"/>
      <c r="QHL3226" s="132"/>
      <c r="QHM3226" s="132"/>
      <c r="QHN3226" s="132"/>
      <c r="QHO3226" s="132"/>
      <c r="QHP3226" s="132"/>
      <c r="QHQ3226" s="132"/>
      <c r="QHR3226" s="132"/>
      <c r="QHS3226" s="132"/>
      <c r="QHT3226" s="132"/>
      <c r="QHU3226" s="132"/>
      <c r="QHV3226" s="132"/>
      <c r="QHW3226" s="132"/>
      <c r="QHX3226" s="132"/>
      <c r="QHY3226" s="132"/>
      <c r="QHZ3226" s="132"/>
      <c r="QIA3226" s="132"/>
      <c r="QIB3226" s="132"/>
      <c r="QIC3226" s="132"/>
      <c r="QID3226" s="132"/>
      <c r="QIE3226" s="132"/>
      <c r="QIF3226" s="132"/>
      <c r="QIG3226" s="132"/>
      <c r="QIH3226" s="132"/>
      <c r="QII3226" s="132"/>
      <c r="QIJ3226" s="132"/>
      <c r="QIK3226" s="132"/>
      <c r="QIL3226" s="132"/>
      <c r="QIM3226" s="132"/>
      <c r="QIN3226" s="132"/>
      <c r="QIO3226" s="132"/>
      <c r="QIP3226" s="132"/>
      <c r="QIQ3226" s="132"/>
      <c r="QIR3226" s="132"/>
      <c r="QIS3226" s="132"/>
      <c r="QIT3226" s="132"/>
      <c r="QIU3226" s="132"/>
      <c r="QIV3226" s="132"/>
      <c r="QIW3226" s="132"/>
      <c r="QIX3226" s="132"/>
      <c r="QIY3226" s="132"/>
      <c r="QIZ3226" s="132"/>
      <c r="QJA3226" s="132"/>
      <c r="QJB3226" s="132"/>
      <c r="QJC3226" s="132"/>
      <c r="QJD3226" s="132"/>
      <c r="QJE3226" s="132"/>
      <c r="QJF3226" s="132"/>
      <c r="QJG3226" s="132"/>
      <c r="QJH3226" s="132"/>
      <c r="QJI3226" s="132"/>
      <c r="QJJ3226" s="132"/>
      <c r="QJK3226" s="132"/>
      <c r="QJL3226" s="132"/>
      <c r="QJM3226" s="132"/>
      <c r="QJN3226" s="132"/>
      <c r="QJO3226" s="132"/>
      <c r="QJP3226" s="132"/>
      <c r="QJQ3226" s="132"/>
      <c r="QJR3226" s="132"/>
      <c r="QJS3226" s="132"/>
      <c r="QJT3226" s="132"/>
      <c r="QJU3226" s="132"/>
      <c r="QJV3226" s="132"/>
      <c r="QJW3226" s="132"/>
      <c r="QJX3226" s="132"/>
      <c r="QJY3226" s="132"/>
      <c r="QJZ3226" s="132"/>
      <c r="QKA3226" s="132"/>
      <c r="QKB3226" s="132"/>
      <c r="QKC3226" s="132"/>
      <c r="QKD3226" s="132"/>
      <c r="QKE3226" s="132"/>
      <c r="QKF3226" s="132"/>
      <c r="QKG3226" s="132"/>
      <c r="QKH3226" s="132"/>
      <c r="QKI3226" s="132"/>
      <c r="QKJ3226" s="132"/>
      <c r="QKK3226" s="132"/>
      <c r="QKL3226" s="132"/>
      <c r="QKM3226" s="132"/>
      <c r="QKN3226" s="132"/>
      <c r="QKO3226" s="132"/>
      <c r="QKP3226" s="132"/>
      <c r="QKQ3226" s="132"/>
      <c r="QKR3226" s="132"/>
      <c r="QKS3226" s="132"/>
      <c r="QKT3226" s="132"/>
      <c r="QKU3226" s="132"/>
      <c r="QKV3226" s="132"/>
      <c r="QKW3226" s="132"/>
      <c r="QKX3226" s="132"/>
      <c r="QKY3226" s="132"/>
      <c r="QKZ3226" s="132"/>
      <c r="QLA3226" s="132"/>
      <c r="QLB3226" s="132"/>
      <c r="QLC3226" s="132"/>
      <c r="QLD3226" s="132"/>
      <c r="QLE3226" s="132"/>
      <c r="QLF3226" s="132"/>
      <c r="QLG3226" s="132"/>
      <c r="QLH3226" s="132"/>
      <c r="QLI3226" s="132"/>
      <c r="QLJ3226" s="132"/>
      <c r="QLK3226" s="132"/>
      <c r="QLL3226" s="132"/>
      <c r="QLM3226" s="132"/>
      <c r="QLN3226" s="132"/>
      <c r="QLO3226" s="132"/>
      <c r="QLP3226" s="132"/>
      <c r="QLQ3226" s="132"/>
      <c r="QLR3226" s="132"/>
      <c r="QLS3226" s="132"/>
      <c r="QLT3226" s="132"/>
      <c r="QLU3226" s="132"/>
      <c r="QLV3226" s="132"/>
      <c r="QLW3226" s="132"/>
      <c r="QLX3226" s="132"/>
      <c r="QLY3226" s="132"/>
      <c r="QLZ3226" s="132"/>
      <c r="QMA3226" s="132"/>
      <c r="QMB3226" s="132"/>
      <c r="QMC3226" s="132"/>
      <c r="QMD3226" s="132"/>
      <c r="QME3226" s="132"/>
      <c r="QMF3226" s="132"/>
      <c r="QMG3226" s="132"/>
      <c r="QMH3226" s="132"/>
      <c r="QMI3226" s="132"/>
      <c r="QMJ3226" s="132"/>
      <c r="QMK3226" s="132"/>
      <c r="QML3226" s="132"/>
      <c r="QMM3226" s="132"/>
      <c r="QMN3226" s="132"/>
      <c r="QMO3226" s="132"/>
      <c r="QMP3226" s="132"/>
      <c r="QMQ3226" s="132"/>
      <c r="QMR3226" s="132"/>
      <c r="QMS3226" s="132"/>
      <c r="QMT3226" s="132"/>
      <c r="QMU3226" s="132"/>
      <c r="QMV3226" s="132"/>
      <c r="QMW3226" s="132"/>
      <c r="QMX3226" s="132"/>
      <c r="QMY3226" s="132"/>
      <c r="QMZ3226" s="132"/>
      <c r="QNA3226" s="132"/>
      <c r="QNB3226" s="132"/>
      <c r="QNC3226" s="132"/>
      <c r="QND3226" s="132"/>
      <c r="QNE3226" s="132"/>
      <c r="QNF3226" s="132"/>
      <c r="QNG3226" s="132"/>
      <c r="QNH3226" s="132"/>
      <c r="QNI3226" s="132"/>
      <c r="QNJ3226" s="132"/>
      <c r="QNK3226" s="132"/>
      <c r="QNL3226" s="132"/>
      <c r="QNM3226" s="132"/>
      <c r="QNN3226" s="132"/>
      <c r="QNO3226" s="132"/>
      <c r="QNP3226" s="132"/>
      <c r="QNQ3226" s="132"/>
      <c r="QNR3226" s="132"/>
      <c r="QNS3226" s="132"/>
      <c r="QNT3226" s="132"/>
      <c r="QNU3226" s="132"/>
      <c r="QNV3226" s="132"/>
      <c r="QNW3226" s="132"/>
      <c r="QNX3226" s="132"/>
      <c r="QNY3226" s="132"/>
      <c r="QNZ3226" s="132"/>
      <c r="QOA3226" s="132"/>
      <c r="QOB3226" s="132"/>
      <c r="QOC3226" s="132"/>
      <c r="QOD3226" s="132"/>
      <c r="QOE3226" s="132"/>
      <c r="QOF3226" s="132"/>
      <c r="QOG3226" s="132"/>
      <c r="QOH3226" s="132"/>
      <c r="QOI3226" s="132"/>
      <c r="QOJ3226" s="132"/>
      <c r="QOK3226" s="132"/>
      <c r="QOL3226" s="132"/>
      <c r="QOM3226" s="132"/>
      <c r="QON3226" s="132"/>
      <c r="QOO3226" s="132"/>
      <c r="QOP3226" s="132"/>
      <c r="QOQ3226" s="132"/>
      <c r="QOR3226" s="132"/>
      <c r="QOS3226" s="132"/>
      <c r="QOT3226" s="132"/>
      <c r="QOU3226" s="132"/>
      <c r="QOV3226" s="132"/>
      <c r="QOW3226" s="132"/>
      <c r="QOX3226" s="132"/>
      <c r="QOY3226" s="132"/>
      <c r="QOZ3226" s="132"/>
      <c r="QPA3226" s="132"/>
      <c r="QPB3226" s="132"/>
      <c r="QPC3226" s="132"/>
      <c r="QPD3226" s="132"/>
      <c r="QPE3226" s="132"/>
      <c r="QPF3226" s="132"/>
      <c r="QPG3226" s="132"/>
      <c r="QPH3226" s="132"/>
      <c r="QPI3226" s="132"/>
      <c r="QPJ3226" s="132"/>
      <c r="QPK3226" s="132"/>
      <c r="QPL3226" s="132"/>
      <c r="QPM3226" s="132"/>
      <c r="QPN3226" s="132"/>
      <c r="QPO3226" s="132"/>
      <c r="QPP3226" s="132"/>
      <c r="QPQ3226" s="132"/>
      <c r="QPR3226" s="132"/>
      <c r="QPS3226" s="132"/>
      <c r="QPT3226" s="132"/>
      <c r="QPU3226" s="132"/>
      <c r="QPV3226" s="132"/>
      <c r="QPW3226" s="132"/>
      <c r="QPX3226" s="132"/>
      <c r="QPY3226" s="132"/>
      <c r="QPZ3226" s="132"/>
      <c r="QQA3226" s="132"/>
      <c r="QQB3226" s="132"/>
      <c r="QQC3226" s="132"/>
      <c r="QQD3226" s="132"/>
      <c r="QQE3226" s="132"/>
      <c r="QQF3226" s="132"/>
      <c r="QQG3226" s="132"/>
      <c r="QQH3226" s="132"/>
      <c r="QQI3226" s="132"/>
      <c r="QQJ3226" s="132"/>
      <c r="QQK3226" s="132"/>
      <c r="QQL3226" s="132"/>
      <c r="QQM3226" s="132"/>
      <c r="QQN3226" s="132"/>
      <c r="QQO3226" s="132"/>
      <c r="QQP3226" s="132"/>
      <c r="QQQ3226" s="132"/>
      <c r="QQR3226" s="132"/>
      <c r="QQS3226" s="132"/>
      <c r="QQT3226" s="132"/>
      <c r="QQU3226" s="132"/>
      <c r="QQV3226" s="132"/>
      <c r="QQW3226" s="132"/>
      <c r="QQX3226" s="132"/>
      <c r="QQY3226" s="132"/>
      <c r="QQZ3226" s="132"/>
      <c r="QRA3226" s="132"/>
      <c r="QRB3226" s="132"/>
      <c r="QRC3226" s="132"/>
      <c r="QRD3226" s="132"/>
      <c r="QRE3226" s="132"/>
      <c r="QRF3226" s="132"/>
      <c r="QRG3226" s="132"/>
      <c r="QRH3226" s="132"/>
      <c r="QRI3226" s="132"/>
      <c r="QRJ3226" s="132"/>
      <c r="QRK3226" s="132"/>
      <c r="QRL3226" s="132"/>
      <c r="QRM3226" s="132"/>
      <c r="QRN3226" s="132"/>
      <c r="QRO3226" s="132"/>
      <c r="QRP3226" s="132"/>
      <c r="QRQ3226" s="132"/>
      <c r="QRR3226" s="132"/>
      <c r="QRS3226" s="132"/>
      <c r="QRT3226" s="132"/>
      <c r="QRU3226" s="132"/>
      <c r="QRV3226" s="132"/>
      <c r="QRW3226" s="132"/>
      <c r="QRX3226" s="132"/>
      <c r="QRY3226" s="132"/>
      <c r="QRZ3226" s="132"/>
      <c r="QSA3226" s="132"/>
      <c r="QSB3226" s="132"/>
      <c r="QSC3226" s="132"/>
      <c r="QSD3226" s="132"/>
      <c r="QSE3226" s="132"/>
      <c r="QSF3226" s="132"/>
      <c r="QSG3226" s="132"/>
      <c r="QSH3226" s="132"/>
      <c r="QSI3226" s="132"/>
      <c r="QSJ3226" s="132"/>
      <c r="QSK3226" s="132"/>
      <c r="QSL3226" s="132"/>
      <c r="QSM3226" s="132"/>
      <c r="QSN3226" s="132"/>
      <c r="QSO3226" s="132"/>
      <c r="QSP3226" s="132"/>
      <c r="QSQ3226" s="132"/>
      <c r="QSR3226" s="132"/>
      <c r="QSS3226" s="132"/>
      <c r="QST3226" s="132"/>
      <c r="QSU3226" s="132"/>
      <c r="QSV3226" s="132"/>
      <c r="QSW3226" s="132"/>
      <c r="QSX3226" s="132"/>
      <c r="QSY3226" s="132"/>
      <c r="QSZ3226" s="132"/>
      <c r="QTA3226" s="132"/>
      <c r="QTB3226" s="132"/>
      <c r="QTC3226" s="132"/>
      <c r="QTD3226" s="132"/>
      <c r="QTE3226" s="132"/>
      <c r="QTF3226" s="132"/>
      <c r="QTG3226" s="132"/>
      <c r="QTH3226" s="132"/>
      <c r="QTI3226" s="132"/>
      <c r="QTJ3226" s="132"/>
      <c r="QTK3226" s="132"/>
      <c r="QTL3226" s="132"/>
      <c r="QTM3226" s="132"/>
      <c r="QTN3226" s="132"/>
      <c r="QTO3226" s="132"/>
      <c r="QTP3226" s="132"/>
      <c r="QTQ3226" s="132"/>
      <c r="QTR3226" s="132"/>
      <c r="QTS3226" s="132"/>
      <c r="QTT3226" s="132"/>
      <c r="QTU3226" s="132"/>
      <c r="QTV3226" s="132"/>
      <c r="QTW3226" s="132"/>
      <c r="QTX3226" s="132"/>
      <c r="QTY3226" s="132"/>
      <c r="QTZ3226" s="132"/>
      <c r="QUA3226" s="132"/>
      <c r="QUB3226" s="132"/>
      <c r="QUC3226" s="132"/>
      <c r="QUD3226" s="132"/>
      <c r="QUE3226" s="132"/>
      <c r="QUF3226" s="132"/>
      <c r="QUG3226" s="132"/>
      <c r="QUH3226" s="132"/>
      <c r="QUI3226" s="132"/>
      <c r="QUJ3226" s="132"/>
      <c r="QUK3226" s="132"/>
      <c r="QUL3226" s="132"/>
      <c r="QUM3226" s="132"/>
      <c r="QUN3226" s="132"/>
      <c r="QUO3226" s="132"/>
      <c r="QUP3226" s="132"/>
      <c r="QUQ3226" s="132"/>
      <c r="QUR3226" s="132"/>
      <c r="QUS3226" s="132"/>
      <c r="QUT3226" s="132"/>
      <c r="QUU3226" s="132"/>
      <c r="QUV3226" s="132"/>
      <c r="QUW3226" s="132"/>
      <c r="QUX3226" s="132"/>
      <c r="QUY3226" s="132"/>
      <c r="QUZ3226" s="132"/>
      <c r="QVA3226" s="132"/>
      <c r="QVB3226" s="132"/>
      <c r="QVC3226" s="132"/>
      <c r="QVD3226" s="132"/>
      <c r="QVE3226" s="132"/>
      <c r="QVF3226" s="132"/>
      <c r="QVG3226" s="132"/>
      <c r="QVH3226" s="132"/>
      <c r="QVI3226" s="132"/>
      <c r="QVJ3226" s="132"/>
      <c r="QVK3226" s="132"/>
      <c r="QVL3226" s="132"/>
      <c r="QVM3226" s="132"/>
      <c r="QVN3226" s="132"/>
      <c r="QVO3226" s="132"/>
      <c r="QVP3226" s="132"/>
      <c r="QVQ3226" s="132"/>
      <c r="QVR3226" s="132"/>
      <c r="QVS3226" s="132"/>
      <c r="QVT3226" s="132"/>
      <c r="QVU3226" s="132"/>
      <c r="QVV3226" s="132"/>
      <c r="QVW3226" s="132"/>
      <c r="QVX3226" s="132"/>
      <c r="QVY3226" s="132"/>
      <c r="QVZ3226" s="132"/>
      <c r="QWA3226" s="132"/>
      <c r="QWB3226" s="132"/>
      <c r="QWC3226" s="132"/>
      <c r="QWD3226" s="132"/>
      <c r="QWE3226" s="132"/>
      <c r="QWF3226" s="132"/>
      <c r="QWG3226" s="132"/>
      <c r="QWH3226" s="132"/>
      <c r="QWI3226" s="132"/>
      <c r="QWJ3226" s="132"/>
      <c r="QWK3226" s="132"/>
      <c r="QWL3226" s="132"/>
      <c r="QWM3226" s="132"/>
      <c r="QWN3226" s="132"/>
      <c r="QWO3226" s="132"/>
      <c r="QWP3226" s="132"/>
      <c r="QWQ3226" s="132"/>
      <c r="QWR3226" s="132"/>
      <c r="QWS3226" s="132"/>
      <c r="QWT3226" s="132"/>
      <c r="QWU3226" s="132"/>
      <c r="QWV3226" s="132"/>
      <c r="QWW3226" s="132"/>
      <c r="QWX3226" s="132"/>
      <c r="QWY3226" s="132"/>
      <c r="QWZ3226" s="132"/>
      <c r="QXA3226" s="132"/>
      <c r="QXB3226" s="132"/>
      <c r="QXC3226" s="132"/>
      <c r="QXD3226" s="132"/>
      <c r="QXE3226" s="132"/>
      <c r="QXF3226" s="132"/>
      <c r="QXG3226" s="132"/>
      <c r="QXH3226" s="132"/>
      <c r="QXI3226" s="132"/>
      <c r="QXJ3226" s="132"/>
      <c r="QXK3226" s="132"/>
      <c r="QXL3226" s="132"/>
      <c r="QXM3226" s="132"/>
      <c r="QXN3226" s="132"/>
      <c r="QXO3226" s="132"/>
      <c r="QXP3226" s="132"/>
      <c r="QXQ3226" s="132"/>
      <c r="QXR3226" s="132"/>
      <c r="QXS3226" s="132"/>
      <c r="QXT3226" s="132"/>
      <c r="QXU3226" s="132"/>
      <c r="QXV3226" s="132"/>
      <c r="QXW3226" s="132"/>
      <c r="QXX3226" s="132"/>
      <c r="QXY3226" s="132"/>
      <c r="QXZ3226" s="132"/>
      <c r="QYA3226" s="132"/>
      <c r="QYB3226" s="132"/>
      <c r="QYC3226" s="132"/>
      <c r="QYD3226" s="132"/>
      <c r="QYE3226" s="132"/>
      <c r="QYF3226" s="132"/>
      <c r="QYG3226" s="132"/>
      <c r="QYH3226" s="132"/>
      <c r="QYI3226" s="132"/>
      <c r="QYJ3226" s="132"/>
      <c r="QYK3226" s="132"/>
      <c r="QYL3226" s="132"/>
      <c r="QYM3226" s="132"/>
      <c r="QYN3226" s="132"/>
      <c r="QYO3226" s="132"/>
      <c r="QYP3226" s="132"/>
      <c r="QYQ3226" s="132"/>
      <c r="QYR3226" s="132"/>
      <c r="QYS3226" s="132"/>
      <c r="QYT3226" s="132"/>
      <c r="QYU3226" s="132"/>
      <c r="QYV3226" s="132"/>
      <c r="QYW3226" s="132"/>
      <c r="QYX3226" s="132"/>
      <c r="QYY3226" s="132"/>
      <c r="QYZ3226" s="132"/>
      <c r="QZA3226" s="132"/>
      <c r="QZB3226" s="132"/>
      <c r="QZC3226" s="132"/>
      <c r="QZD3226" s="132"/>
      <c r="QZE3226" s="132"/>
      <c r="QZF3226" s="132"/>
      <c r="QZG3226" s="132"/>
      <c r="QZH3226" s="132"/>
      <c r="QZI3226" s="132"/>
      <c r="QZJ3226" s="132"/>
      <c r="QZK3226" s="132"/>
      <c r="QZL3226" s="132"/>
      <c r="QZM3226" s="132"/>
      <c r="QZN3226" s="132"/>
      <c r="QZO3226" s="132"/>
      <c r="QZP3226" s="132"/>
      <c r="QZQ3226" s="132"/>
      <c r="QZR3226" s="132"/>
      <c r="QZS3226" s="132"/>
      <c r="QZT3226" s="132"/>
      <c r="QZU3226" s="132"/>
      <c r="QZV3226" s="132"/>
      <c r="QZW3226" s="132"/>
      <c r="QZX3226" s="132"/>
      <c r="QZY3226" s="132"/>
      <c r="QZZ3226" s="132"/>
      <c r="RAA3226" s="132"/>
      <c r="RAB3226" s="132"/>
      <c r="RAC3226" s="132"/>
      <c r="RAD3226" s="132"/>
      <c r="RAE3226" s="132"/>
      <c r="RAF3226" s="132"/>
      <c r="RAG3226" s="132"/>
      <c r="RAH3226" s="132"/>
      <c r="RAI3226" s="132"/>
      <c r="RAJ3226" s="132"/>
      <c r="RAK3226" s="132"/>
      <c r="RAL3226" s="132"/>
      <c r="RAM3226" s="132"/>
      <c r="RAN3226" s="132"/>
      <c r="RAO3226" s="132"/>
      <c r="RAP3226" s="132"/>
      <c r="RAQ3226" s="132"/>
      <c r="RAR3226" s="132"/>
      <c r="RAS3226" s="132"/>
      <c r="RAT3226" s="132"/>
      <c r="RAU3226" s="132"/>
      <c r="RAV3226" s="132"/>
      <c r="RAW3226" s="132"/>
      <c r="RAX3226" s="132"/>
      <c r="RAY3226" s="132"/>
      <c r="RAZ3226" s="132"/>
      <c r="RBA3226" s="132"/>
      <c r="RBB3226" s="132"/>
      <c r="RBC3226" s="132"/>
      <c r="RBD3226" s="132"/>
      <c r="RBE3226" s="132"/>
      <c r="RBF3226" s="132"/>
      <c r="RBG3226" s="132"/>
      <c r="RBH3226" s="132"/>
      <c r="RBI3226" s="132"/>
      <c r="RBJ3226" s="132"/>
      <c r="RBK3226" s="132"/>
      <c r="RBL3226" s="132"/>
      <c r="RBM3226" s="132"/>
      <c r="RBN3226" s="132"/>
      <c r="RBO3226" s="132"/>
      <c r="RBP3226" s="132"/>
      <c r="RBQ3226" s="132"/>
      <c r="RBR3226" s="132"/>
      <c r="RBS3226" s="132"/>
      <c r="RBT3226" s="132"/>
      <c r="RBU3226" s="132"/>
      <c r="RBV3226" s="132"/>
      <c r="RBW3226" s="132"/>
      <c r="RBX3226" s="132"/>
      <c r="RBY3226" s="132"/>
      <c r="RBZ3226" s="132"/>
      <c r="RCA3226" s="132"/>
      <c r="RCB3226" s="132"/>
      <c r="RCC3226" s="132"/>
      <c r="RCD3226" s="132"/>
      <c r="RCE3226" s="132"/>
      <c r="RCF3226" s="132"/>
      <c r="RCG3226" s="132"/>
      <c r="RCH3226" s="132"/>
      <c r="RCI3226" s="132"/>
      <c r="RCJ3226" s="132"/>
      <c r="RCK3226" s="132"/>
      <c r="RCL3226" s="132"/>
      <c r="RCM3226" s="132"/>
      <c r="RCN3226" s="132"/>
      <c r="RCO3226" s="132"/>
      <c r="RCP3226" s="132"/>
      <c r="RCQ3226" s="132"/>
      <c r="RCR3226" s="132"/>
      <c r="RCS3226" s="132"/>
      <c r="RCT3226" s="132"/>
      <c r="RCU3226" s="132"/>
      <c r="RCV3226" s="132"/>
      <c r="RCW3226" s="132"/>
      <c r="RCX3226" s="132"/>
      <c r="RCY3226" s="132"/>
      <c r="RCZ3226" s="132"/>
      <c r="RDA3226" s="132"/>
      <c r="RDB3226" s="132"/>
      <c r="RDC3226" s="132"/>
      <c r="RDD3226" s="132"/>
      <c r="RDE3226" s="132"/>
      <c r="RDF3226" s="132"/>
      <c r="RDG3226" s="132"/>
      <c r="RDH3226" s="132"/>
      <c r="RDI3226" s="132"/>
      <c r="RDJ3226" s="132"/>
      <c r="RDK3226" s="132"/>
      <c r="RDL3226" s="132"/>
      <c r="RDM3226" s="132"/>
      <c r="RDN3226" s="132"/>
      <c r="RDO3226" s="132"/>
      <c r="RDP3226" s="132"/>
      <c r="RDQ3226" s="132"/>
      <c r="RDR3226" s="132"/>
      <c r="RDS3226" s="132"/>
      <c r="RDT3226" s="132"/>
      <c r="RDU3226" s="132"/>
      <c r="RDV3226" s="132"/>
      <c r="RDW3226" s="132"/>
      <c r="RDX3226" s="132"/>
      <c r="RDY3226" s="132"/>
      <c r="RDZ3226" s="132"/>
      <c r="REA3226" s="132"/>
      <c r="REB3226" s="132"/>
      <c r="REC3226" s="132"/>
      <c r="RED3226" s="132"/>
      <c r="REE3226" s="132"/>
      <c r="REF3226" s="132"/>
      <c r="REG3226" s="132"/>
      <c r="REH3226" s="132"/>
      <c r="REI3226" s="132"/>
      <c r="REJ3226" s="132"/>
      <c r="REK3226" s="132"/>
      <c r="REL3226" s="132"/>
      <c r="REM3226" s="132"/>
      <c r="REN3226" s="132"/>
      <c r="REO3226" s="132"/>
      <c r="REP3226" s="132"/>
      <c r="REQ3226" s="132"/>
      <c r="RER3226" s="132"/>
      <c r="RES3226" s="132"/>
      <c r="RET3226" s="132"/>
      <c r="REU3226" s="132"/>
      <c r="REV3226" s="132"/>
      <c r="REW3226" s="132"/>
      <c r="REX3226" s="132"/>
      <c r="REY3226" s="132"/>
      <c r="REZ3226" s="132"/>
      <c r="RFA3226" s="132"/>
      <c r="RFB3226" s="132"/>
      <c r="RFC3226" s="132"/>
      <c r="RFD3226" s="132"/>
      <c r="RFE3226" s="132"/>
      <c r="RFF3226" s="132"/>
      <c r="RFG3226" s="132"/>
      <c r="RFH3226" s="132"/>
      <c r="RFI3226" s="132"/>
      <c r="RFJ3226" s="132"/>
      <c r="RFK3226" s="132"/>
      <c r="RFL3226" s="132"/>
      <c r="RFM3226" s="132"/>
      <c r="RFN3226" s="132"/>
      <c r="RFO3226" s="132"/>
      <c r="RFP3226" s="132"/>
      <c r="RFQ3226" s="132"/>
      <c r="RFR3226" s="132"/>
      <c r="RFS3226" s="132"/>
      <c r="RFT3226" s="132"/>
      <c r="RFU3226" s="132"/>
      <c r="RFV3226" s="132"/>
      <c r="RFW3226" s="132"/>
      <c r="RFX3226" s="132"/>
      <c r="RFY3226" s="132"/>
      <c r="RFZ3226" s="132"/>
      <c r="RGA3226" s="132"/>
      <c r="RGB3226" s="132"/>
      <c r="RGC3226" s="132"/>
      <c r="RGD3226" s="132"/>
      <c r="RGE3226" s="132"/>
      <c r="RGF3226" s="132"/>
      <c r="RGG3226" s="132"/>
      <c r="RGH3226" s="132"/>
      <c r="RGI3226" s="132"/>
      <c r="RGJ3226" s="132"/>
      <c r="RGK3226" s="132"/>
      <c r="RGL3226" s="132"/>
      <c r="RGM3226" s="132"/>
      <c r="RGN3226" s="132"/>
      <c r="RGO3226" s="132"/>
      <c r="RGP3226" s="132"/>
      <c r="RGQ3226" s="132"/>
      <c r="RGR3226" s="132"/>
      <c r="RGS3226" s="132"/>
      <c r="RGT3226" s="132"/>
      <c r="RGU3226" s="132"/>
      <c r="RGV3226" s="132"/>
      <c r="RGW3226" s="132"/>
      <c r="RGX3226" s="132"/>
      <c r="RGY3226" s="132"/>
      <c r="RGZ3226" s="132"/>
      <c r="RHA3226" s="132"/>
      <c r="RHB3226" s="132"/>
      <c r="RHC3226" s="132"/>
      <c r="RHD3226" s="132"/>
      <c r="RHE3226" s="132"/>
      <c r="RHF3226" s="132"/>
      <c r="RHG3226" s="132"/>
      <c r="RHH3226" s="132"/>
      <c r="RHI3226" s="132"/>
      <c r="RHJ3226" s="132"/>
      <c r="RHK3226" s="132"/>
      <c r="RHL3226" s="132"/>
      <c r="RHM3226" s="132"/>
      <c r="RHN3226" s="132"/>
      <c r="RHO3226" s="132"/>
      <c r="RHP3226" s="132"/>
      <c r="RHQ3226" s="132"/>
      <c r="RHR3226" s="132"/>
      <c r="RHS3226" s="132"/>
      <c r="RHT3226" s="132"/>
      <c r="RHU3226" s="132"/>
      <c r="RHV3226" s="132"/>
      <c r="RHW3226" s="132"/>
      <c r="RHX3226" s="132"/>
      <c r="RHY3226" s="132"/>
      <c r="RHZ3226" s="132"/>
      <c r="RIA3226" s="132"/>
      <c r="RIB3226" s="132"/>
      <c r="RIC3226" s="132"/>
      <c r="RID3226" s="132"/>
      <c r="RIE3226" s="132"/>
      <c r="RIF3226" s="132"/>
      <c r="RIG3226" s="132"/>
      <c r="RIH3226" s="132"/>
      <c r="RII3226" s="132"/>
      <c r="RIJ3226" s="132"/>
      <c r="RIK3226" s="132"/>
      <c r="RIL3226" s="132"/>
      <c r="RIM3226" s="132"/>
      <c r="RIN3226" s="132"/>
      <c r="RIO3226" s="132"/>
      <c r="RIP3226" s="132"/>
      <c r="RIQ3226" s="132"/>
      <c r="RIR3226" s="132"/>
      <c r="RIS3226" s="132"/>
      <c r="RIT3226" s="132"/>
      <c r="RIU3226" s="132"/>
      <c r="RIV3226" s="132"/>
      <c r="RIW3226" s="132"/>
      <c r="RIX3226" s="132"/>
      <c r="RIY3226" s="132"/>
      <c r="RIZ3226" s="132"/>
      <c r="RJA3226" s="132"/>
      <c r="RJB3226" s="132"/>
      <c r="RJC3226" s="132"/>
      <c r="RJD3226" s="132"/>
      <c r="RJE3226" s="132"/>
      <c r="RJF3226" s="132"/>
      <c r="RJG3226" s="132"/>
      <c r="RJH3226" s="132"/>
      <c r="RJI3226" s="132"/>
      <c r="RJJ3226" s="132"/>
      <c r="RJK3226" s="132"/>
      <c r="RJL3226" s="132"/>
      <c r="RJM3226" s="132"/>
      <c r="RJN3226" s="132"/>
      <c r="RJO3226" s="132"/>
      <c r="RJP3226" s="132"/>
      <c r="RJQ3226" s="132"/>
      <c r="RJR3226" s="132"/>
      <c r="RJS3226" s="132"/>
      <c r="RJT3226" s="132"/>
      <c r="RJU3226" s="132"/>
      <c r="RJV3226" s="132"/>
      <c r="RJW3226" s="132"/>
      <c r="RJX3226" s="132"/>
      <c r="RJY3226" s="132"/>
      <c r="RJZ3226" s="132"/>
      <c r="RKA3226" s="132"/>
      <c r="RKB3226" s="132"/>
      <c r="RKC3226" s="132"/>
      <c r="RKD3226" s="132"/>
      <c r="RKE3226" s="132"/>
      <c r="RKF3226" s="132"/>
      <c r="RKG3226" s="132"/>
      <c r="RKH3226" s="132"/>
      <c r="RKI3226" s="132"/>
      <c r="RKJ3226" s="132"/>
      <c r="RKK3226" s="132"/>
      <c r="RKL3226" s="132"/>
      <c r="RKM3226" s="132"/>
      <c r="RKN3226" s="132"/>
      <c r="RKO3226" s="132"/>
      <c r="RKP3226" s="132"/>
      <c r="RKQ3226" s="132"/>
      <c r="RKR3226" s="132"/>
      <c r="RKS3226" s="132"/>
      <c r="RKT3226" s="132"/>
      <c r="RKU3226" s="132"/>
      <c r="RKV3226" s="132"/>
      <c r="RKW3226" s="132"/>
      <c r="RKX3226" s="132"/>
      <c r="RKY3226" s="132"/>
      <c r="RKZ3226" s="132"/>
      <c r="RLA3226" s="132"/>
      <c r="RLB3226" s="132"/>
      <c r="RLC3226" s="132"/>
      <c r="RLD3226" s="132"/>
      <c r="RLE3226" s="132"/>
      <c r="RLF3226" s="132"/>
      <c r="RLG3226" s="132"/>
      <c r="RLH3226" s="132"/>
      <c r="RLI3226" s="132"/>
      <c r="RLJ3226" s="132"/>
      <c r="RLK3226" s="132"/>
      <c r="RLL3226" s="132"/>
      <c r="RLM3226" s="132"/>
      <c r="RLN3226" s="132"/>
      <c r="RLO3226" s="132"/>
      <c r="RLP3226" s="132"/>
      <c r="RLQ3226" s="132"/>
      <c r="RLR3226" s="132"/>
      <c r="RLS3226" s="132"/>
      <c r="RLT3226" s="132"/>
      <c r="RLU3226" s="132"/>
      <c r="RLV3226" s="132"/>
      <c r="RLW3226" s="132"/>
      <c r="RLX3226" s="132"/>
      <c r="RLY3226" s="132"/>
      <c r="RLZ3226" s="132"/>
      <c r="RMA3226" s="132"/>
      <c r="RMB3226" s="132"/>
      <c r="RMC3226" s="132"/>
      <c r="RMD3226" s="132"/>
      <c r="RME3226" s="132"/>
      <c r="RMF3226" s="132"/>
      <c r="RMG3226" s="132"/>
      <c r="RMH3226" s="132"/>
      <c r="RMI3226" s="132"/>
      <c r="RMJ3226" s="132"/>
      <c r="RMK3226" s="132"/>
      <c r="RML3226" s="132"/>
      <c r="RMM3226" s="132"/>
      <c r="RMN3226" s="132"/>
      <c r="RMO3226" s="132"/>
      <c r="RMP3226" s="132"/>
      <c r="RMQ3226" s="132"/>
      <c r="RMR3226" s="132"/>
      <c r="RMS3226" s="132"/>
      <c r="RMT3226" s="132"/>
      <c r="RMU3226" s="132"/>
      <c r="RMV3226" s="132"/>
      <c r="RMW3226" s="132"/>
      <c r="RMX3226" s="132"/>
      <c r="RMY3226" s="132"/>
      <c r="RMZ3226" s="132"/>
      <c r="RNA3226" s="132"/>
      <c r="RNB3226" s="132"/>
      <c r="RNC3226" s="132"/>
      <c r="RND3226" s="132"/>
      <c r="RNE3226" s="132"/>
      <c r="RNF3226" s="132"/>
      <c r="RNG3226" s="132"/>
      <c r="RNH3226" s="132"/>
      <c r="RNI3226" s="132"/>
      <c r="RNJ3226" s="132"/>
      <c r="RNK3226" s="132"/>
      <c r="RNL3226" s="132"/>
      <c r="RNM3226" s="132"/>
      <c r="RNN3226" s="132"/>
      <c r="RNO3226" s="132"/>
      <c r="RNP3226" s="132"/>
      <c r="RNQ3226" s="132"/>
      <c r="RNR3226" s="132"/>
      <c r="RNS3226" s="132"/>
      <c r="RNT3226" s="132"/>
      <c r="RNU3226" s="132"/>
      <c r="RNV3226" s="132"/>
      <c r="RNW3226" s="132"/>
      <c r="RNX3226" s="132"/>
      <c r="RNY3226" s="132"/>
      <c r="RNZ3226" s="132"/>
      <c r="ROA3226" s="132"/>
      <c r="ROB3226" s="132"/>
      <c r="ROC3226" s="132"/>
      <c r="ROD3226" s="132"/>
      <c r="ROE3226" s="132"/>
      <c r="ROF3226" s="132"/>
      <c r="ROG3226" s="132"/>
      <c r="ROH3226" s="132"/>
      <c r="ROI3226" s="132"/>
      <c r="ROJ3226" s="132"/>
      <c r="ROK3226" s="132"/>
      <c r="ROL3226" s="132"/>
      <c r="ROM3226" s="132"/>
      <c r="RON3226" s="132"/>
      <c r="ROO3226" s="132"/>
      <c r="ROP3226" s="132"/>
      <c r="ROQ3226" s="132"/>
      <c r="ROR3226" s="132"/>
      <c r="ROS3226" s="132"/>
      <c r="ROT3226" s="132"/>
      <c r="ROU3226" s="132"/>
      <c r="ROV3226" s="132"/>
      <c r="ROW3226" s="132"/>
      <c r="ROX3226" s="132"/>
      <c r="ROY3226" s="132"/>
      <c r="ROZ3226" s="132"/>
      <c r="RPA3226" s="132"/>
      <c r="RPB3226" s="132"/>
      <c r="RPC3226" s="132"/>
      <c r="RPD3226" s="132"/>
      <c r="RPE3226" s="132"/>
      <c r="RPF3226" s="132"/>
      <c r="RPG3226" s="132"/>
      <c r="RPH3226" s="132"/>
      <c r="RPI3226" s="132"/>
      <c r="RPJ3226" s="132"/>
      <c r="RPK3226" s="132"/>
      <c r="RPL3226" s="132"/>
      <c r="RPM3226" s="132"/>
      <c r="RPN3226" s="132"/>
      <c r="RPO3226" s="132"/>
      <c r="RPP3226" s="132"/>
      <c r="RPQ3226" s="132"/>
      <c r="RPR3226" s="132"/>
      <c r="RPS3226" s="132"/>
      <c r="RPT3226" s="132"/>
      <c r="RPU3226" s="132"/>
      <c r="RPV3226" s="132"/>
      <c r="RPW3226" s="132"/>
      <c r="RPX3226" s="132"/>
      <c r="RPY3226" s="132"/>
      <c r="RPZ3226" s="132"/>
      <c r="RQA3226" s="132"/>
      <c r="RQB3226" s="132"/>
      <c r="RQC3226" s="132"/>
      <c r="RQD3226" s="132"/>
      <c r="RQE3226" s="132"/>
      <c r="RQF3226" s="132"/>
      <c r="RQG3226" s="132"/>
      <c r="RQH3226" s="132"/>
      <c r="RQI3226" s="132"/>
      <c r="RQJ3226" s="132"/>
      <c r="RQK3226" s="132"/>
      <c r="RQL3226" s="132"/>
      <c r="RQM3226" s="132"/>
      <c r="RQN3226" s="132"/>
      <c r="RQO3226" s="132"/>
      <c r="RQP3226" s="132"/>
      <c r="RQQ3226" s="132"/>
      <c r="RQR3226" s="132"/>
      <c r="RQS3226" s="132"/>
      <c r="RQT3226" s="132"/>
      <c r="RQU3226" s="132"/>
      <c r="RQV3226" s="132"/>
      <c r="RQW3226" s="132"/>
      <c r="RQX3226" s="132"/>
      <c r="RQY3226" s="132"/>
      <c r="RQZ3226" s="132"/>
      <c r="RRA3226" s="132"/>
      <c r="RRB3226" s="132"/>
      <c r="RRC3226" s="132"/>
      <c r="RRD3226" s="132"/>
      <c r="RRE3226" s="132"/>
      <c r="RRF3226" s="132"/>
      <c r="RRG3226" s="132"/>
      <c r="RRH3226" s="132"/>
      <c r="RRI3226" s="132"/>
      <c r="RRJ3226" s="132"/>
      <c r="RRK3226" s="132"/>
      <c r="RRL3226" s="132"/>
      <c r="RRM3226" s="132"/>
      <c r="RRN3226" s="132"/>
      <c r="RRO3226" s="132"/>
      <c r="RRP3226" s="132"/>
      <c r="RRQ3226" s="132"/>
      <c r="RRR3226" s="132"/>
      <c r="RRS3226" s="132"/>
      <c r="RRT3226" s="132"/>
      <c r="RRU3226" s="132"/>
      <c r="RRV3226" s="132"/>
      <c r="RRW3226" s="132"/>
      <c r="RRX3226" s="132"/>
      <c r="RRY3226" s="132"/>
      <c r="RRZ3226" s="132"/>
      <c r="RSA3226" s="132"/>
      <c r="RSB3226" s="132"/>
      <c r="RSC3226" s="132"/>
      <c r="RSD3226" s="132"/>
      <c r="RSE3226" s="132"/>
      <c r="RSF3226" s="132"/>
      <c r="RSG3226" s="132"/>
      <c r="RSH3226" s="132"/>
      <c r="RSI3226" s="132"/>
      <c r="RSJ3226" s="132"/>
      <c r="RSK3226" s="132"/>
      <c r="RSL3226" s="132"/>
      <c r="RSM3226" s="132"/>
      <c r="RSN3226" s="132"/>
      <c r="RSO3226" s="132"/>
      <c r="RSP3226" s="132"/>
      <c r="RSQ3226" s="132"/>
      <c r="RSR3226" s="132"/>
      <c r="RSS3226" s="132"/>
      <c r="RST3226" s="132"/>
      <c r="RSU3226" s="132"/>
      <c r="RSV3226" s="132"/>
      <c r="RSW3226" s="132"/>
      <c r="RSX3226" s="132"/>
      <c r="RSY3226" s="132"/>
      <c r="RSZ3226" s="132"/>
      <c r="RTA3226" s="132"/>
      <c r="RTB3226" s="132"/>
      <c r="RTC3226" s="132"/>
      <c r="RTD3226" s="132"/>
      <c r="RTE3226" s="132"/>
      <c r="RTF3226" s="132"/>
      <c r="RTG3226" s="132"/>
      <c r="RTH3226" s="132"/>
      <c r="RTI3226" s="132"/>
      <c r="RTJ3226" s="132"/>
      <c r="RTK3226" s="132"/>
      <c r="RTL3226" s="132"/>
      <c r="RTM3226" s="132"/>
      <c r="RTN3226" s="132"/>
      <c r="RTO3226" s="132"/>
      <c r="RTP3226" s="132"/>
      <c r="RTQ3226" s="132"/>
      <c r="RTR3226" s="132"/>
      <c r="RTS3226" s="132"/>
      <c r="RTT3226" s="132"/>
      <c r="RTU3226" s="132"/>
      <c r="RTV3226" s="132"/>
      <c r="RTW3226" s="132"/>
      <c r="RTX3226" s="132"/>
      <c r="RTY3226" s="132"/>
      <c r="RTZ3226" s="132"/>
      <c r="RUA3226" s="132"/>
      <c r="RUB3226" s="132"/>
      <c r="RUC3226" s="132"/>
      <c r="RUD3226" s="132"/>
      <c r="RUE3226" s="132"/>
      <c r="RUF3226" s="132"/>
      <c r="RUG3226" s="132"/>
      <c r="RUH3226" s="132"/>
      <c r="RUI3226" s="132"/>
      <c r="RUJ3226" s="132"/>
      <c r="RUK3226" s="132"/>
      <c r="RUL3226" s="132"/>
      <c r="RUM3226" s="132"/>
      <c r="RUN3226" s="132"/>
      <c r="RUO3226" s="132"/>
      <c r="RUP3226" s="132"/>
      <c r="RUQ3226" s="132"/>
      <c r="RUR3226" s="132"/>
      <c r="RUS3226" s="132"/>
      <c r="RUT3226" s="132"/>
      <c r="RUU3226" s="132"/>
      <c r="RUV3226" s="132"/>
      <c r="RUW3226" s="132"/>
      <c r="RUX3226" s="132"/>
      <c r="RUY3226" s="132"/>
      <c r="RUZ3226" s="132"/>
      <c r="RVA3226" s="132"/>
      <c r="RVB3226" s="132"/>
      <c r="RVC3226" s="132"/>
      <c r="RVD3226" s="132"/>
      <c r="RVE3226" s="132"/>
      <c r="RVF3226" s="132"/>
      <c r="RVG3226" s="132"/>
      <c r="RVH3226" s="132"/>
      <c r="RVI3226" s="132"/>
      <c r="RVJ3226" s="132"/>
      <c r="RVK3226" s="132"/>
      <c r="RVL3226" s="132"/>
      <c r="RVM3226" s="132"/>
      <c r="RVN3226" s="132"/>
      <c r="RVO3226" s="132"/>
      <c r="RVP3226" s="132"/>
      <c r="RVQ3226" s="132"/>
      <c r="RVR3226" s="132"/>
      <c r="RVS3226" s="132"/>
      <c r="RVT3226" s="132"/>
      <c r="RVU3226" s="132"/>
      <c r="RVV3226" s="132"/>
      <c r="RVW3226" s="132"/>
      <c r="RVX3226" s="132"/>
      <c r="RVY3226" s="132"/>
      <c r="RVZ3226" s="132"/>
      <c r="RWA3226" s="132"/>
      <c r="RWB3226" s="132"/>
      <c r="RWC3226" s="132"/>
      <c r="RWD3226" s="132"/>
      <c r="RWE3226" s="132"/>
      <c r="RWF3226" s="132"/>
      <c r="RWG3226" s="132"/>
      <c r="RWH3226" s="132"/>
      <c r="RWI3226" s="132"/>
      <c r="RWJ3226" s="132"/>
      <c r="RWK3226" s="132"/>
      <c r="RWL3226" s="132"/>
      <c r="RWM3226" s="132"/>
      <c r="RWN3226" s="132"/>
      <c r="RWO3226" s="132"/>
      <c r="RWP3226" s="132"/>
      <c r="RWQ3226" s="132"/>
      <c r="RWR3226" s="132"/>
      <c r="RWS3226" s="132"/>
      <c r="RWT3226" s="132"/>
      <c r="RWU3226" s="132"/>
      <c r="RWV3226" s="132"/>
      <c r="RWW3226" s="132"/>
      <c r="RWX3226" s="132"/>
      <c r="RWY3226" s="132"/>
      <c r="RWZ3226" s="132"/>
      <c r="RXA3226" s="132"/>
      <c r="RXB3226" s="132"/>
      <c r="RXC3226" s="132"/>
      <c r="RXD3226" s="132"/>
      <c r="RXE3226" s="132"/>
      <c r="RXF3226" s="132"/>
      <c r="RXG3226" s="132"/>
      <c r="RXH3226" s="132"/>
      <c r="RXI3226" s="132"/>
      <c r="RXJ3226" s="132"/>
      <c r="RXK3226" s="132"/>
      <c r="RXL3226" s="132"/>
      <c r="RXM3226" s="132"/>
      <c r="RXN3226" s="132"/>
      <c r="RXO3226" s="132"/>
      <c r="RXP3226" s="132"/>
      <c r="RXQ3226" s="132"/>
      <c r="RXR3226" s="132"/>
      <c r="RXS3226" s="132"/>
      <c r="RXT3226" s="132"/>
      <c r="RXU3226" s="132"/>
      <c r="RXV3226" s="132"/>
      <c r="RXW3226" s="132"/>
      <c r="RXX3226" s="132"/>
      <c r="RXY3226" s="132"/>
      <c r="RXZ3226" s="132"/>
      <c r="RYA3226" s="132"/>
      <c r="RYB3226" s="132"/>
      <c r="RYC3226" s="132"/>
      <c r="RYD3226" s="132"/>
      <c r="RYE3226" s="132"/>
      <c r="RYF3226" s="132"/>
      <c r="RYG3226" s="132"/>
      <c r="RYH3226" s="132"/>
      <c r="RYI3226" s="132"/>
      <c r="RYJ3226" s="132"/>
      <c r="RYK3226" s="132"/>
      <c r="RYL3226" s="132"/>
      <c r="RYM3226" s="132"/>
      <c r="RYN3226" s="132"/>
      <c r="RYO3226" s="132"/>
      <c r="RYP3226" s="132"/>
      <c r="RYQ3226" s="132"/>
      <c r="RYR3226" s="132"/>
      <c r="RYS3226" s="132"/>
      <c r="RYT3226" s="132"/>
      <c r="RYU3226" s="132"/>
      <c r="RYV3226" s="132"/>
      <c r="RYW3226" s="132"/>
      <c r="RYX3226" s="132"/>
      <c r="RYY3226" s="132"/>
      <c r="RYZ3226" s="132"/>
      <c r="RZA3226" s="132"/>
      <c r="RZB3226" s="132"/>
      <c r="RZC3226" s="132"/>
      <c r="RZD3226" s="132"/>
      <c r="RZE3226" s="132"/>
      <c r="RZF3226" s="132"/>
      <c r="RZG3226" s="132"/>
      <c r="RZH3226" s="132"/>
      <c r="RZI3226" s="132"/>
      <c r="RZJ3226" s="132"/>
      <c r="RZK3226" s="132"/>
      <c r="RZL3226" s="132"/>
      <c r="RZM3226" s="132"/>
      <c r="RZN3226" s="132"/>
      <c r="RZO3226" s="132"/>
      <c r="RZP3226" s="132"/>
      <c r="RZQ3226" s="132"/>
      <c r="RZR3226" s="132"/>
      <c r="RZS3226" s="132"/>
      <c r="RZT3226" s="132"/>
      <c r="RZU3226" s="132"/>
      <c r="RZV3226" s="132"/>
      <c r="RZW3226" s="132"/>
      <c r="RZX3226" s="132"/>
      <c r="RZY3226" s="132"/>
      <c r="RZZ3226" s="132"/>
      <c r="SAA3226" s="132"/>
      <c r="SAB3226" s="132"/>
      <c r="SAC3226" s="132"/>
      <c r="SAD3226" s="132"/>
      <c r="SAE3226" s="132"/>
      <c r="SAF3226" s="132"/>
      <c r="SAG3226" s="132"/>
      <c r="SAH3226" s="132"/>
      <c r="SAI3226" s="132"/>
      <c r="SAJ3226" s="132"/>
      <c r="SAK3226" s="132"/>
      <c r="SAL3226" s="132"/>
      <c r="SAM3226" s="132"/>
      <c r="SAN3226" s="132"/>
      <c r="SAO3226" s="132"/>
      <c r="SAP3226" s="132"/>
      <c r="SAQ3226" s="132"/>
      <c r="SAR3226" s="132"/>
      <c r="SAS3226" s="132"/>
      <c r="SAT3226" s="132"/>
      <c r="SAU3226" s="132"/>
      <c r="SAV3226" s="132"/>
      <c r="SAW3226" s="132"/>
      <c r="SAX3226" s="132"/>
      <c r="SAY3226" s="132"/>
      <c r="SAZ3226" s="132"/>
      <c r="SBA3226" s="132"/>
      <c r="SBB3226" s="132"/>
      <c r="SBC3226" s="132"/>
      <c r="SBD3226" s="132"/>
      <c r="SBE3226" s="132"/>
      <c r="SBF3226" s="132"/>
      <c r="SBG3226" s="132"/>
      <c r="SBH3226" s="132"/>
      <c r="SBI3226" s="132"/>
      <c r="SBJ3226" s="132"/>
      <c r="SBK3226" s="132"/>
      <c r="SBL3226" s="132"/>
      <c r="SBM3226" s="132"/>
      <c r="SBN3226" s="132"/>
      <c r="SBO3226" s="132"/>
      <c r="SBP3226" s="132"/>
      <c r="SBQ3226" s="132"/>
      <c r="SBR3226" s="132"/>
      <c r="SBS3226" s="132"/>
      <c r="SBT3226" s="132"/>
      <c r="SBU3226" s="132"/>
      <c r="SBV3226" s="132"/>
      <c r="SBW3226" s="132"/>
      <c r="SBX3226" s="132"/>
      <c r="SBY3226" s="132"/>
      <c r="SBZ3226" s="132"/>
      <c r="SCA3226" s="132"/>
      <c r="SCB3226" s="132"/>
      <c r="SCC3226" s="132"/>
      <c r="SCD3226" s="132"/>
      <c r="SCE3226" s="132"/>
      <c r="SCF3226" s="132"/>
      <c r="SCG3226" s="132"/>
      <c r="SCH3226" s="132"/>
      <c r="SCI3226" s="132"/>
      <c r="SCJ3226" s="132"/>
      <c r="SCK3226" s="132"/>
      <c r="SCL3226" s="132"/>
      <c r="SCM3226" s="132"/>
      <c r="SCN3226" s="132"/>
      <c r="SCO3226" s="132"/>
      <c r="SCP3226" s="132"/>
      <c r="SCQ3226" s="132"/>
      <c r="SCR3226" s="132"/>
      <c r="SCS3226" s="132"/>
      <c r="SCT3226" s="132"/>
      <c r="SCU3226" s="132"/>
      <c r="SCV3226" s="132"/>
      <c r="SCW3226" s="132"/>
      <c r="SCX3226" s="132"/>
      <c r="SCY3226" s="132"/>
      <c r="SCZ3226" s="132"/>
      <c r="SDA3226" s="132"/>
      <c r="SDB3226" s="132"/>
      <c r="SDC3226" s="132"/>
      <c r="SDD3226" s="132"/>
      <c r="SDE3226" s="132"/>
      <c r="SDF3226" s="132"/>
      <c r="SDG3226" s="132"/>
      <c r="SDH3226" s="132"/>
      <c r="SDI3226" s="132"/>
      <c r="SDJ3226" s="132"/>
      <c r="SDK3226" s="132"/>
      <c r="SDL3226" s="132"/>
      <c r="SDM3226" s="132"/>
      <c r="SDN3226" s="132"/>
      <c r="SDO3226" s="132"/>
      <c r="SDP3226" s="132"/>
      <c r="SDQ3226" s="132"/>
      <c r="SDR3226" s="132"/>
      <c r="SDS3226" s="132"/>
      <c r="SDT3226" s="132"/>
      <c r="SDU3226" s="132"/>
      <c r="SDV3226" s="132"/>
      <c r="SDW3226" s="132"/>
      <c r="SDX3226" s="132"/>
      <c r="SDY3226" s="132"/>
      <c r="SDZ3226" s="132"/>
      <c r="SEA3226" s="132"/>
      <c r="SEB3226" s="132"/>
      <c r="SEC3226" s="132"/>
      <c r="SED3226" s="132"/>
      <c r="SEE3226" s="132"/>
      <c r="SEF3226" s="132"/>
      <c r="SEG3226" s="132"/>
      <c r="SEH3226" s="132"/>
      <c r="SEI3226" s="132"/>
      <c r="SEJ3226" s="132"/>
      <c r="SEK3226" s="132"/>
      <c r="SEL3226" s="132"/>
      <c r="SEM3226" s="132"/>
      <c r="SEN3226" s="132"/>
      <c r="SEO3226" s="132"/>
      <c r="SEP3226" s="132"/>
      <c r="SEQ3226" s="132"/>
      <c r="SER3226" s="132"/>
      <c r="SES3226" s="132"/>
      <c r="SET3226" s="132"/>
      <c r="SEU3226" s="132"/>
      <c r="SEV3226" s="132"/>
      <c r="SEW3226" s="132"/>
      <c r="SEX3226" s="132"/>
      <c r="SEY3226" s="132"/>
      <c r="SEZ3226" s="132"/>
      <c r="SFA3226" s="132"/>
      <c r="SFB3226" s="132"/>
      <c r="SFC3226" s="132"/>
      <c r="SFD3226" s="132"/>
      <c r="SFE3226" s="132"/>
      <c r="SFF3226" s="132"/>
      <c r="SFG3226" s="132"/>
      <c r="SFH3226" s="132"/>
      <c r="SFI3226" s="132"/>
      <c r="SFJ3226" s="132"/>
      <c r="SFK3226" s="132"/>
      <c r="SFL3226" s="132"/>
      <c r="SFM3226" s="132"/>
      <c r="SFN3226" s="132"/>
      <c r="SFO3226" s="132"/>
      <c r="SFP3226" s="132"/>
      <c r="SFQ3226" s="132"/>
      <c r="SFR3226" s="132"/>
      <c r="SFS3226" s="132"/>
      <c r="SFT3226" s="132"/>
      <c r="SFU3226" s="132"/>
      <c r="SFV3226" s="132"/>
      <c r="SFW3226" s="132"/>
      <c r="SFX3226" s="132"/>
      <c r="SFY3226" s="132"/>
      <c r="SFZ3226" s="132"/>
      <c r="SGA3226" s="132"/>
      <c r="SGB3226" s="132"/>
      <c r="SGC3226" s="132"/>
      <c r="SGD3226" s="132"/>
      <c r="SGE3226" s="132"/>
      <c r="SGF3226" s="132"/>
      <c r="SGG3226" s="132"/>
      <c r="SGH3226" s="132"/>
      <c r="SGI3226" s="132"/>
      <c r="SGJ3226" s="132"/>
      <c r="SGK3226" s="132"/>
      <c r="SGL3226" s="132"/>
      <c r="SGM3226" s="132"/>
      <c r="SGN3226" s="132"/>
      <c r="SGO3226" s="132"/>
      <c r="SGP3226" s="132"/>
      <c r="SGQ3226" s="132"/>
      <c r="SGR3226" s="132"/>
      <c r="SGS3226" s="132"/>
      <c r="SGT3226" s="132"/>
      <c r="SGU3226" s="132"/>
      <c r="SGV3226" s="132"/>
      <c r="SGW3226" s="132"/>
      <c r="SGX3226" s="132"/>
      <c r="SGY3226" s="132"/>
      <c r="SGZ3226" s="132"/>
      <c r="SHA3226" s="132"/>
      <c r="SHB3226" s="132"/>
      <c r="SHC3226" s="132"/>
      <c r="SHD3226" s="132"/>
      <c r="SHE3226" s="132"/>
      <c r="SHF3226" s="132"/>
      <c r="SHG3226" s="132"/>
      <c r="SHH3226" s="132"/>
      <c r="SHI3226" s="132"/>
      <c r="SHJ3226" s="132"/>
      <c r="SHK3226" s="132"/>
      <c r="SHL3226" s="132"/>
      <c r="SHM3226" s="132"/>
      <c r="SHN3226" s="132"/>
      <c r="SHO3226" s="132"/>
      <c r="SHP3226" s="132"/>
      <c r="SHQ3226" s="132"/>
      <c r="SHR3226" s="132"/>
      <c r="SHS3226" s="132"/>
      <c r="SHT3226" s="132"/>
      <c r="SHU3226" s="132"/>
      <c r="SHV3226" s="132"/>
      <c r="SHW3226" s="132"/>
      <c r="SHX3226" s="132"/>
      <c r="SHY3226" s="132"/>
      <c r="SHZ3226" s="132"/>
      <c r="SIA3226" s="132"/>
      <c r="SIB3226" s="132"/>
      <c r="SIC3226" s="132"/>
      <c r="SID3226" s="132"/>
      <c r="SIE3226" s="132"/>
      <c r="SIF3226" s="132"/>
      <c r="SIG3226" s="132"/>
      <c r="SIH3226" s="132"/>
      <c r="SII3226" s="132"/>
      <c r="SIJ3226" s="132"/>
      <c r="SIK3226" s="132"/>
      <c r="SIL3226" s="132"/>
      <c r="SIM3226" s="132"/>
      <c r="SIN3226" s="132"/>
      <c r="SIO3226" s="132"/>
      <c r="SIP3226" s="132"/>
      <c r="SIQ3226" s="132"/>
      <c r="SIR3226" s="132"/>
      <c r="SIS3226" s="132"/>
      <c r="SIT3226" s="132"/>
      <c r="SIU3226" s="132"/>
      <c r="SIV3226" s="132"/>
      <c r="SIW3226" s="132"/>
      <c r="SIX3226" s="132"/>
      <c r="SIY3226" s="132"/>
      <c r="SIZ3226" s="132"/>
      <c r="SJA3226" s="132"/>
      <c r="SJB3226" s="132"/>
      <c r="SJC3226" s="132"/>
      <c r="SJD3226" s="132"/>
      <c r="SJE3226" s="132"/>
      <c r="SJF3226" s="132"/>
      <c r="SJG3226" s="132"/>
      <c r="SJH3226" s="132"/>
      <c r="SJI3226" s="132"/>
      <c r="SJJ3226" s="132"/>
      <c r="SJK3226" s="132"/>
      <c r="SJL3226" s="132"/>
      <c r="SJM3226" s="132"/>
      <c r="SJN3226" s="132"/>
      <c r="SJO3226" s="132"/>
      <c r="SJP3226" s="132"/>
      <c r="SJQ3226" s="132"/>
      <c r="SJR3226" s="132"/>
      <c r="SJS3226" s="132"/>
      <c r="SJT3226" s="132"/>
      <c r="SJU3226" s="132"/>
      <c r="SJV3226" s="132"/>
      <c r="SJW3226" s="132"/>
      <c r="SJX3226" s="132"/>
      <c r="SJY3226" s="132"/>
      <c r="SJZ3226" s="132"/>
      <c r="SKA3226" s="132"/>
      <c r="SKB3226" s="132"/>
      <c r="SKC3226" s="132"/>
      <c r="SKD3226" s="132"/>
      <c r="SKE3226" s="132"/>
      <c r="SKF3226" s="132"/>
      <c r="SKG3226" s="132"/>
      <c r="SKH3226" s="132"/>
      <c r="SKI3226" s="132"/>
      <c r="SKJ3226" s="132"/>
      <c r="SKK3226" s="132"/>
      <c r="SKL3226" s="132"/>
      <c r="SKM3226" s="132"/>
      <c r="SKN3226" s="132"/>
      <c r="SKO3226" s="132"/>
      <c r="SKP3226" s="132"/>
      <c r="SKQ3226" s="132"/>
      <c r="SKR3226" s="132"/>
      <c r="SKS3226" s="132"/>
      <c r="SKT3226" s="132"/>
      <c r="SKU3226" s="132"/>
      <c r="SKV3226" s="132"/>
      <c r="SKW3226" s="132"/>
      <c r="SKX3226" s="132"/>
      <c r="SKY3226" s="132"/>
      <c r="SKZ3226" s="132"/>
      <c r="SLA3226" s="132"/>
      <c r="SLB3226" s="132"/>
      <c r="SLC3226" s="132"/>
      <c r="SLD3226" s="132"/>
      <c r="SLE3226" s="132"/>
      <c r="SLF3226" s="132"/>
      <c r="SLG3226" s="132"/>
      <c r="SLH3226" s="132"/>
      <c r="SLI3226" s="132"/>
      <c r="SLJ3226" s="132"/>
      <c r="SLK3226" s="132"/>
      <c r="SLL3226" s="132"/>
      <c r="SLM3226" s="132"/>
      <c r="SLN3226" s="132"/>
      <c r="SLO3226" s="132"/>
      <c r="SLP3226" s="132"/>
      <c r="SLQ3226" s="132"/>
      <c r="SLR3226" s="132"/>
      <c r="SLS3226" s="132"/>
      <c r="SLT3226" s="132"/>
      <c r="SLU3226" s="132"/>
      <c r="SLV3226" s="132"/>
      <c r="SLW3226" s="132"/>
      <c r="SLX3226" s="132"/>
      <c r="SLY3226" s="132"/>
      <c r="SLZ3226" s="132"/>
      <c r="SMA3226" s="132"/>
      <c r="SMB3226" s="132"/>
      <c r="SMC3226" s="132"/>
      <c r="SMD3226" s="132"/>
      <c r="SME3226" s="132"/>
      <c r="SMF3226" s="132"/>
      <c r="SMG3226" s="132"/>
      <c r="SMH3226" s="132"/>
      <c r="SMI3226" s="132"/>
      <c r="SMJ3226" s="132"/>
      <c r="SMK3226" s="132"/>
      <c r="SML3226" s="132"/>
      <c r="SMM3226" s="132"/>
      <c r="SMN3226" s="132"/>
      <c r="SMO3226" s="132"/>
      <c r="SMP3226" s="132"/>
      <c r="SMQ3226" s="132"/>
      <c r="SMR3226" s="132"/>
      <c r="SMS3226" s="132"/>
      <c r="SMT3226" s="132"/>
      <c r="SMU3226" s="132"/>
      <c r="SMV3226" s="132"/>
      <c r="SMW3226" s="132"/>
      <c r="SMX3226" s="132"/>
      <c r="SMY3226" s="132"/>
      <c r="SMZ3226" s="132"/>
      <c r="SNA3226" s="132"/>
      <c r="SNB3226" s="132"/>
      <c r="SNC3226" s="132"/>
      <c r="SND3226" s="132"/>
      <c r="SNE3226" s="132"/>
      <c r="SNF3226" s="132"/>
      <c r="SNG3226" s="132"/>
      <c r="SNH3226" s="132"/>
      <c r="SNI3226" s="132"/>
      <c r="SNJ3226" s="132"/>
      <c r="SNK3226" s="132"/>
      <c r="SNL3226" s="132"/>
      <c r="SNM3226" s="132"/>
      <c r="SNN3226" s="132"/>
      <c r="SNO3226" s="132"/>
      <c r="SNP3226" s="132"/>
      <c r="SNQ3226" s="132"/>
      <c r="SNR3226" s="132"/>
      <c r="SNS3226" s="132"/>
      <c r="SNT3226" s="132"/>
      <c r="SNU3226" s="132"/>
      <c r="SNV3226" s="132"/>
      <c r="SNW3226" s="132"/>
      <c r="SNX3226" s="132"/>
      <c r="SNY3226" s="132"/>
      <c r="SNZ3226" s="132"/>
      <c r="SOA3226" s="132"/>
      <c r="SOB3226" s="132"/>
      <c r="SOC3226" s="132"/>
      <c r="SOD3226" s="132"/>
      <c r="SOE3226" s="132"/>
      <c r="SOF3226" s="132"/>
      <c r="SOG3226" s="132"/>
      <c r="SOH3226" s="132"/>
      <c r="SOI3226" s="132"/>
      <c r="SOJ3226" s="132"/>
      <c r="SOK3226" s="132"/>
      <c r="SOL3226" s="132"/>
      <c r="SOM3226" s="132"/>
      <c r="SON3226" s="132"/>
      <c r="SOO3226" s="132"/>
      <c r="SOP3226" s="132"/>
      <c r="SOQ3226" s="132"/>
      <c r="SOR3226" s="132"/>
      <c r="SOS3226" s="132"/>
      <c r="SOT3226" s="132"/>
      <c r="SOU3226" s="132"/>
      <c r="SOV3226" s="132"/>
      <c r="SOW3226" s="132"/>
      <c r="SOX3226" s="132"/>
      <c r="SOY3226" s="132"/>
      <c r="SOZ3226" s="132"/>
      <c r="SPA3226" s="132"/>
      <c r="SPB3226" s="132"/>
      <c r="SPC3226" s="132"/>
      <c r="SPD3226" s="132"/>
      <c r="SPE3226" s="132"/>
      <c r="SPF3226" s="132"/>
      <c r="SPG3226" s="132"/>
      <c r="SPH3226" s="132"/>
      <c r="SPI3226" s="132"/>
      <c r="SPJ3226" s="132"/>
      <c r="SPK3226" s="132"/>
      <c r="SPL3226" s="132"/>
      <c r="SPM3226" s="132"/>
      <c r="SPN3226" s="132"/>
      <c r="SPO3226" s="132"/>
      <c r="SPP3226" s="132"/>
      <c r="SPQ3226" s="132"/>
      <c r="SPR3226" s="132"/>
      <c r="SPS3226" s="132"/>
      <c r="SPT3226" s="132"/>
      <c r="SPU3226" s="132"/>
      <c r="SPV3226" s="132"/>
      <c r="SPW3226" s="132"/>
      <c r="SPX3226" s="132"/>
      <c r="SPY3226" s="132"/>
      <c r="SPZ3226" s="132"/>
      <c r="SQA3226" s="132"/>
      <c r="SQB3226" s="132"/>
      <c r="SQC3226" s="132"/>
      <c r="SQD3226" s="132"/>
      <c r="SQE3226" s="132"/>
      <c r="SQF3226" s="132"/>
      <c r="SQG3226" s="132"/>
      <c r="SQH3226" s="132"/>
      <c r="SQI3226" s="132"/>
      <c r="SQJ3226" s="132"/>
      <c r="SQK3226" s="132"/>
      <c r="SQL3226" s="132"/>
      <c r="SQM3226" s="132"/>
      <c r="SQN3226" s="132"/>
      <c r="SQO3226" s="132"/>
      <c r="SQP3226" s="132"/>
      <c r="SQQ3226" s="132"/>
      <c r="SQR3226" s="132"/>
      <c r="SQS3226" s="132"/>
      <c r="SQT3226" s="132"/>
      <c r="SQU3226" s="132"/>
      <c r="SQV3226" s="132"/>
      <c r="SQW3226" s="132"/>
      <c r="SQX3226" s="132"/>
      <c r="SQY3226" s="132"/>
      <c r="SQZ3226" s="132"/>
      <c r="SRA3226" s="132"/>
      <c r="SRB3226" s="132"/>
      <c r="SRC3226" s="132"/>
      <c r="SRD3226" s="132"/>
      <c r="SRE3226" s="132"/>
      <c r="SRF3226" s="132"/>
      <c r="SRG3226" s="132"/>
      <c r="SRH3226" s="132"/>
      <c r="SRI3226" s="132"/>
      <c r="SRJ3226" s="132"/>
      <c r="SRK3226" s="132"/>
      <c r="SRL3226" s="132"/>
      <c r="SRM3226" s="132"/>
      <c r="SRN3226" s="132"/>
      <c r="SRO3226" s="132"/>
      <c r="SRP3226" s="132"/>
      <c r="SRQ3226" s="132"/>
      <c r="SRR3226" s="132"/>
      <c r="SRS3226" s="132"/>
      <c r="SRT3226" s="132"/>
      <c r="SRU3226" s="132"/>
      <c r="SRV3226" s="132"/>
      <c r="SRW3226" s="132"/>
      <c r="SRX3226" s="132"/>
      <c r="SRY3226" s="132"/>
      <c r="SRZ3226" s="132"/>
      <c r="SSA3226" s="132"/>
      <c r="SSB3226" s="132"/>
      <c r="SSC3226" s="132"/>
      <c r="SSD3226" s="132"/>
      <c r="SSE3226" s="132"/>
      <c r="SSF3226" s="132"/>
      <c r="SSG3226" s="132"/>
      <c r="SSH3226" s="132"/>
      <c r="SSI3226" s="132"/>
      <c r="SSJ3226" s="132"/>
      <c r="SSK3226" s="132"/>
      <c r="SSL3226" s="132"/>
      <c r="SSM3226" s="132"/>
      <c r="SSN3226" s="132"/>
      <c r="SSO3226" s="132"/>
      <c r="SSP3226" s="132"/>
      <c r="SSQ3226" s="132"/>
      <c r="SSR3226" s="132"/>
      <c r="SSS3226" s="132"/>
      <c r="SST3226" s="132"/>
      <c r="SSU3226" s="132"/>
      <c r="SSV3226" s="132"/>
      <c r="SSW3226" s="132"/>
      <c r="SSX3226" s="132"/>
      <c r="SSY3226" s="132"/>
      <c r="SSZ3226" s="132"/>
      <c r="STA3226" s="132"/>
      <c r="STB3226" s="132"/>
      <c r="STC3226" s="132"/>
      <c r="STD3226" s="132"/>
      <c r="STE3226" s="132"/>
      <c r="STF3226" s="132"/>
      <c r="STG3226" s="132"/>
      <c r="STH3226" s="132"/>
      <c r="STI3226" s="132"/>
      <c r="STJ3226" s="132"/>
      <c r="STK3226" s="132"/>
      <c r="STL3226" s="132"/>
      <c r="STM3226" s="132"/>
      <c r="STN3226" s="132"/>
      <c r="STO3226" s="132"/>
      <c r="STP3226" s="132"/>
      <c r="STQ3226" s="132"/>
      <c r="STR3226" s="132"/>
      <c r="STS3226" s="132"/>
      <c r="STT3226" s="132"/>
      <c r="STU3226" s="132"/>
      <c r="STV3226" s="132"/>
      <c r="STW3226" s="132"/>
      <c r="STX3226" s="132"/>
      <c r="STY3226" s="132"/>
      <c r="STZ3226" s="132"/>
      <c r="SUA3226" s="132"/>
      <c r="SUB3226" s="132"/>
      <c r="SUC3226" s="132"/>
      <c r="SUD3226" s="132"/>
      <c r="SUE3226" s="132"/>
      <c r="SUF3226" s="132"/>
      <c r="SUG3226" s="132"/>
      <c r="SUH3226" s="132"/>
      <c r="SUI3226" s="132"/>
      <c r="SUJ3226" s="132"/>
      <c r="SUK3226" s="132"/>
      <c r="SUL3226" s="132"/>
      <c r="SUM3226" s="132"/>
      <c r="SUN3226" s="132"/>
      <c r="SUO3226" s="132"/>
      <c r="SUP3226" s="132"/>
      <c r="SUQ3226" s="132"/>
      <c r="SUR3226" s="132"/>
      <c r="SUS3226" s="132"/>
      <c r="SUT3226" s="132"/>
      <c r="SUU3226" s="132"/>
      <c r="SUV3226" s="132"/>
      <c r="SUW3226" s="132"/>
      <c r="SUX3226" s="132"/>
      <c r="SUY3226" s="132"/>
      <c r="SUZ3226" s="132"/>
      <c r="SVA3226" s="132"/>
      <c r="SVB3226" s="132"/>
      <c r="SVC3226" s="132"/>
      <c r="SVD3226" s="132"/>
      <c r="SVE3226" s="132"/>
      <c r="SVF3226" s="132"/>
      <c r="SVG3226" s="132"/>
      <c r="SVH3226" s="132"/>
      <c r="SVI3226" s="132"/>
      <c r="SVJ3226" s="132"/>
      <c r="SVK3226" s="132"/>
      <c r="SVL3226" s="132"/>
      <c r="SVM3226" s="132"/>
      <c r="SVN3226" s="132"/>
      <c r="SVO3226" s="132"/>
      <c r="SVP3226" s="132"/>
      <c r="SVQ3226" s="132"/>
      <c r="SVR3226" s="132"/>
      <c r="SVS3226" s="132"/>
      <c r="SVT3226" s="132"/>
      <c r="SVU3226" s="132"/>
      <c r="SVV3226" s="132"/>
      <c r="SVW3226" s="132"/>
      <c r="SVX3226" s="132"/>
      <c r="SVY3226" s="132"/>
      <c r="SVZ3226" s="132"/>
      <c r="SWA3226" s="132"/>
      <c r="SWB3226" s="132"/>
      <c r="SWC3226" s="132"/>
      <c r="SWD3226" s="132"/>
      <c r="SWE3226" s="132"/>
      <c r="SWF3226" s="132"/>
      <c r="SWG3226" s="132"/>
      <c r="SWH3226" s="132"/>
      <c r="SWI3226" s="132"/>
      <c r="SWJ3226" s="132"/>
      <c r="SWK3226" s="132"/>
      <c r="SWL3226" s="132"/>
      <c r="SWM3226" s="132"/>
      <c r="SWN3226" s="132"/>
      <c r="SWO3226" s="132"/>
      <c r="SWP3226" s="132"/>
      <c r="SWQ3226" s="132"/>
      <c r="SWR3226" s="132"/>
      <c r="SWS3226" s="132"/>
      <c r="SWT3226" s="132"/>
      <c r="SWU3226" s="132"/>
      <c r="SWV3226" s="132"/>
      <c r="SWW3226" s="132"/>
      <c r="SWX3226" s="132"/>
      <c r="SWY3226" s="132"/>
      <c r="SWZ3226" s="132"/>
      <c r="SXA3226" s="132"/>
      <c r="SXB3226" s="132"/>
      <c r="SXC3226" s="132"/>
      <c r="SXD3226" s="132"/>
      <c r="SXE3226" s="132"/>
      <c r="SXF3226" s="132"/>
      <c r="SXG3226" s="132"/>
      <c r="SXH3226" s="132"/>
      <c r="SXI3226" s="132"/>
      <c r="SXJ3226" s="132"/>
      <c r="SXK3226" s="132"/>
      <c r="SXL3226" s="132"/>
      <c r="SXM3226" s="132"/>
      <c r="SXN3226" s="132"/>
      <c r="SXO3226" s="132"/>
      <c r="SXP3226" s="132"/>
      <c r="SXQ3226" s="132"/>
      <c r="SXR3226" s="132"/>
      <c r="SXS3226" s="132"/>
      <c r="SXT3226" s="132"/>
      <c r="SXU3226" s="132"/>
      <c r="SXV3226" s="132"/>
      <c r="SXW3226" s="132"/>
      <c r="SXX3226" s="132"/>
      <c r="SXY3226" s="132"/>
      <c r="SXZ3226" s="132"/>
      <c r="SYA3226" s="132"/>
      <c r="SYB3226" s="132"/>
      <c r="SYC3226" s="132"/>
      <c r="SYD3226" s="132"/>
      <c r="SYE3226" s="132"/>
      <c r="SYF3226" s="132"/>
      <c r="SYG3226" s="132"/>
      <c r="SYH3226" s="132"/>
      <c r="SYI3226" s="132"/>
      <c r="SYJ3226" s="132"/>
      <c r="SYK3226" s="132"/>
      <c r="SYL3226" s="132"/>
      <c r="SYM3226" s="132"/>
      <c r="SYN3226" s="132"/>
      <c r="SYO3226" s="132"/>
      <c r="SYP3226" s="132"/>
      <c r="SYQ3226" s="132"/>
      <c r="SYR3226" s="132"/>
      <c r="SYS3226" s="132"/>
      <c r="SYT3226" s="132"/>
      <c r="SYU3226" s="132"/>
      <c r="SYV3226" s="132"/>
      <c r="SYW3226" s="132"/>
      <c r="SYX3226" s="132"/>
      <c r="SYY3226" s="132"/>
      <c r="SYZ3226" s="132"/>
      <c r="SZA3226" s="132"/>
      <c r="SZB3226" s="132"/>
      <c r="SZC3226" s="132"/>
      <c r="SZD3226" s="132"/>
      <c r="SZE3226" s="132"/>
      <c r="SZF3226" s="132"/>
      <c r="SZG3226" s="132"/>
      <c r="SZH3226" s="132"/>
      <c r="SZI3226" s="132"/>
      <c r="SZJ3226" s="132"/>
      <c r="SZK3226" s="132"/>
      <c r="SZL3226" s="132"/>
      <c r="SZM3226" s="132"/>
      <c r="SZN3226" s="132"/>
      <c r="SZO3226" s="132"/>
      <c r="SZP3226" s="132"/>
      <c r="SZQ3226" s="132"/>
      <c r="SZR3226" s="132"/>
      <c r="SZS3226" s="132"/>
      <c r="SZT3226" s="132"/>
      <c r="SZU3226" s="132"/>
      <c r="SZV3226" s="132"/>
      <c r="SZW3226" s="132"/>
      <c r="SZX3226" s="132"/>
      <c r="SZY3226" s="132"/>
      <c r="SZZ3226" s="132"/>
      <c r="TAA3226" s="132"/>
      <c r="TAB3226" s="132"/>
      <c r="TAC3226" s="132"/>
      <c r="TAD3226" s="132"/>
      <c r="TAE3226" s="132"/>
      <c r="TAF3226" s="132"/>
      <c r="TAG3226" s="132"/>
      <c r="TAH3226" s="132"/>
      <c r="TAI3226" s="132"/>
      <c r="TAJ3226" s="132"/>
      <c r="TAK3226" s="132"/>
      <c r="TAL3226" s="132"/>
      <c r="TAM3226" s="132"/>
      <c r="TAN3226" s="132"/>
      <c r="TAO3226" s="132"/>
      <c r="TAP3226" s="132"/>
      <c r="TAQ3226" s="132"/>
      <c r="TAR3226" s="132"/>
      <c r="TAS3226" s="132"/>
      <c r="TAT3226" s="132"/>
      <c r="TAU3226" s="132"/>
      <c r="TAV3226" s="132"/>
      <c r="TAW3226" s="132"/>
      <c r="TAX3226" s="132"/>
      <c r="TAY3226" s="132"/>
      <c r="TAZ3226" s="132"/>
      <c r="TBA3226" s="132"/>
      <c r="TBB3226" s="132"/>
      <c r="TBC3226" s="132"/>
      <c r="TBD3226" s="132"/>
      <c r="TBE3226" s="132"/>
      <c r="TBF3226" s="132"/>
      <c r="TBG3226" s="132"/>
      <c r="TBH3226" s="132"/>
      <c r="TBI3226" s="132"/>
      <c r="TBJ3226" s="132"/>
      <c r="TBK3226" s="132"/>
      <c r="TBL3226" s="132"/>
      <c r="TBM3226" s="132"/>
      <c r="TBN3226" s="132"/>
      <c r="TBO3226" s="132"/>
      <c r="TBP3226" s="132"/>
      <c r="TBQ3226" s="132"/>
      <c r="TBR3226" s="132"/>
      <c r="TBS3226" s="132"/>
      <c r="TBT3226" s="132"/>
      <c r="TBU3226" s="132"/>
      <c r="TBV3226" s="132"/>
      <c r="TBW3226" s="132"/>
      <c r="TBX3226" s="132"/>
      <c r="TBY3226" s="132"/>
      <c r="TBZ3226" s="132"/>
      <c r="TCA3226" s="132"/>
      <c r="TCB3226" s="132"/>
      <c r="TCC3226" s="132"/>
      <c r="TCD3226" s="132"/>
      <c r="TCE3226" s="132"/>
      <c r="TCF3226" s="132"/>
      <c r="TCG3226" s="132"/>
      <c r="TCH3226" s="132"/>
      <c r="TCI3226" s="132"/>
      <c r="TCJ3226" s="132"/>
      <c r="TCK3226" s="132"/>
      <c r="TCL3226" s="132"/>
      <c r="TCM3226" s="132"/>
      <c r="TCN3226" s="132"/>
      <c r="TCO3226" s="132"/>
      <c r="TCP3226" s="132"/>
      <c r="TCQ3226" s="132"/>
      <c r="TCR3226" s="132"/>
      <c r="TCS3226" s="132"/>
      <c r="TCT3226" s="132"/>
      <c r="TCU3226" s="132"/>
      <c r="TCV3226" s="132"/>
      <c r="TCW3226" s="132"/>
      <c r="TCX3226" s="132"/>
      <c r="TCY3226" s="132"/>
      <c r="TCZ3226" s="132"/>
      <c r="TDA3226" s="132"/>
      <c r="TDB3226" s="132"/>
      <c r="TDC3226" s="132"/>
      <c r="TDD3226" s="132"/>
      <c r="TDE3226" s="132"/>
      <c r="TDF3226" s="132"/>
      <c r="TDG3226" s="132"/>
      <c r="TDH3226" s="132"/>
      <c r="TDI3226" s="132"/>
      <c r="TDJ3226" s="132"/>
      <c r="TDK3226" s="132"/>
      <c r="TDL3226" s="132"/>
      <c r="TDM3226" s="132"/>
      <c r="TDN3226" s="132"/>
      <c r="TDO3226" s="132"/>
      <c r="TDP3226" s="132"/>
      <c r="TDQ3226" s="132"/>
      <c r="TDR3226" s="132"/>
      <c r="TDS3226" s="132"/>
      <c r="TDT3226" s="132"/>
      <c r="TDU3226" s="132"/>
      <c r="TDV3226" s="132"/>
      <c r="TDW3226" s="132"/>
      <c r="TDX3226" s="132"/>
      <c r="TDY3226" s="132"/>
      <c r="TDZ3226" s="132"/>
      <c r="TEA3226" s="132"/>
      <c r="TEB3226" s="132"/>
      <c r="TEC3226" s="132"/>
      <c r="TED3226" s="132"/>
      <c r="TEE3226" s="132"/>
      <c r="TEF3226" s="132"/>
      <c r="TEG3226" s="132"/>
      <c r="TEH3226" s="132"/>
      <c r="TEI3226" s="132"/>
      <c r="TEJ3226" s="132"/>
      <c r="TEK3226" s="132"/>
      <c r="TEL3226" s="132"/>
      <c r="TEM3226" s="132"/>
      <c r="TEN3226" s="132"/>
      <c r="TEO3226" s="132"/>
      <c r="TEP3226" s="132"/>
      <c r="TEQ3226" s="132"/>
      <c r="TER3226" s="132"/>
      <c r="TES3226" s="132"/>
      <c r="TET3226" s="132"/>
      <c r="TEU3226" s="132"/>
      <c r="TEV3226" s="132"/>
      <c r="TEW3226" s="132"/>
      <c r="TEX3226" s="132"/>
      <c r="TEY3226" s="132"/>
      <c r="TEZ3226" s="132"/>
      <c r="TFA3226" s="132"/>
      <c r="TFB3226" s="132"/>
      <c r="TFC3226" s="132"/>
      <c r="TFD3226" s="132"/>
      <c r="TFE3226" s="132"/>
      <c r="TFF3226" s="132"/>
      <c r="TFG3226" s="132"/>
      <c r="TFH3226" s="132"/>
      <c r="TFI3226" s="132"/>
      <c r="TFJ3226" s="132"/>
      <c r="TFK3226" s="132"/>
      <c r="TFL3226" s="132"/>
      <c r="TFM3226" s="132"/>
      <c r="TFN3226" s="132"/>
      <c r="TFO3226" s="132"/>
      <c r="TFP3226" s="132"/>
      <c r="TFQ3226" s="132"/>
      <c r="TFR3226" s="132"/>
      <c r="TFS3226" s="132"/>
      <c r="TFT3226" s="132"/>
      <c r="TFU3226" s="132"/>
      <c r="TFV3226" s="132"/>
      <c r="TFW3226" s="132"/>
      <c r="TFX3226" s="132"/>
      <c r="TFY3226" s="132"/>
      <c r="TFZ3226" s="132"/>
      <c r="TGA3226" s="132"/>
      <c r="TGB3226" s="132"/>
      <c r="TGC3226" s="132"/>
      <c r="TGD3226" s="132"/>
      <c r="TGE3226" s="132"/>
      <c r="TGF3226" s="132"/>
      <c r="TGG3226" s="132"/>
      <c r="TGH3226" s="132"/>
      <c r="TGI3226" s="132"/>
      <c r="TGJ3226" s="132"/>
      <c r="TGK3226" s="132"/>
      <c r="TGL3226" s="132"/>
      <c r="TGM3226" s="132"/>
      <c r="TGN3226" s="132"/>
      <c r="TGO3226" s="132"/>
      <c r="TGP3226" s="132"/>
      <c r="TGQ3226" s="132"/>
      <c r="TGR3226" s="132"/>
      <c r="TGS3226" s="132"/>
      <c r="TGT3226" s="132"/>
      <c r="TGU3226" s="132"/>
      <c r="TGV3226" s="132"/>
      <c r="TGW3226" s="132"/>
      <c r="TGX3226" s="132"/>
      <c r="TGY3226" s="132"/>
      <c r="TGZ3226" s="132"/>
      <c r="THA3226" s="132"/>
      <c r="THB3226" s="132"/>
      <c r="THC3226" s="132"/>
      <c r="THD3226" s="132"/>
      <c r="THE3226" s="132"/>
      <c r="THF3226" s="132"/>
      <c r="THG3226" s="132"/>
      <c r="THH3226" s="132"/>
      <c r="THI3226" s="132"/>
      <c r="THJ3226" s="132"/>
      <c r="THK3226" s="132"/>
      <c r="THL3226" s="132"/>
      <c r="THM3226" s="132"/>
      <c r="THN3226" s="132"/>
      <c r="THO3226" s="132"/>
      <c r="THP3226" s="132"/>
      <c r="THQ3226" s="132"/>
      <c r="THR3226" s="132"/>
      <c r="THS3226" s="132"/>
      <c r="THT3226" s="132"/>
      <c r="THU3226" s="132"/>
      <c r="THV3226" s="132"/>
      <c r="THW3226" s="132"/>
      <c r="THX3226" s="132"/>
      <c r="THY3226" s="132"/>
      <c r="THZ3226" s="132"/>
      <c r="TIA3226" s="132"/>
      <c r="TIB3226" s="132"/>
      <c r="TIC3226" s="132"/>
      <c r="TID3226" s="132"/>
      <c r="TIE3226" s="132"/>
      <c r="TIF3226" s="132"/>
      <c r="TIG3226" s="132"/>
      <c r="TIH3226" s="132"/>
      <c r="TII3226" s="132"/>
      <c r="TIJ3226" s="132"/>
      <c r="TIK3226" s="132"/>
      <c r="TIL3226" s="132"/>
      <c r="TIM3226" s="132"/>
      <c r="TIN3226" s="132"/>
      <c r="TIO3226" s="132"/>
      <c r="TIP3226" s="132"/>
      <c r="TIQ3226" s="132"/>
      <c r="TIR3226" s="132"/>
      <c r="TIS3226" s="132"/>
      <c r="TIT3226" s="132"/>
      <c r="TIU3226" s="132"/>
      <c r="TIV3226" s="132"/>
      <c r="TIW3226" s="132"/>
      <c r="TIX3226" s="132"/>
      <c r="TIY3226" s="132"/>
      <c r="TIZ3226" s="132"/>
      <c r="TJA3226" s="132"/>
      <c r="TJB3226" s="132"/>
      <c r="TJC3226" s="132"/>
      <c r="TJD3226" s="132"/>
      <c r="TJE3226" s="132"/>
      <c r="TJF3226" s="132"/>
      <c r="TJG3226" s="132"/>
      <c r="TJH3226" s="132"/>
      <c r="TJI3226" s="132"/>
      <c r="TJJ3226" s="132"/>
      <c r="TJK3226" s="132"/>
      <c r="TJL3226" s="132"/>
      <c r="TJM3226" s="132"/>
      <c r="TJN3226" s="132"/>
      <c r="TJO3226" s="132"/>
      <c r="TJP3226" s="132"/>
      <c r="TJQ3226" s="132"/>
      <c r="TJR3226" s="132"/>
      <c r="TJS3226" s="132"/>
      <c r="TJT3226" s="132"/>
      <c r="TJU3226" s="132"/>
      <c r="TJV3226" s="132"/>
      <c r="TJW3226" s="132"/>
      <c r="TJX3226" s="132"/>
      <c r="TJY3226" s="132"/>
      <c r="TJZ3226" s="132"/>
      <c r="TKA3226" s="132"/>
      <c r="TKB3226" s="132"/>
      <c r="TKC3226" s="132"/>
      <c r="TKD3226" s="132"/>
      <c r="TKE3226" s="132"/>
      <c r="TKF3226" s="132"/>
      <c r="TKG3226" s="132"/>
      <c r="TKH3226" s="132"/>
      <c r="TKI3226" s="132"/>
      <c r="TKJ3226" s="132"/>
      <c r="TKK3226" s="132"/>
      <c r="TKL3226" s="132"/>
      <c r="TKM3226" s="132"/>
      <c r="TKN3226" s="132"/>
      <c r="TKO3226" s="132"/>
      <c r="TKP3226" s="132"/>
      <c r="TKQ3226" s="132"/>
      <c r="TKR3226" s="132"/>
      <c r="TKS3226" s="132"/>
      <c r="TKT3226" s="132"/>
      <c r="TKU3226" s="132"/>
      <c r="TKV3226" s="132"/>
      <c r="TKW3226" s="132"/>
      <c r="TKX3226" s="132"/>
      <c r="TKY3226" s="132"/>
      <c r="TKZ3226" s="132"/>
      <c r="TLA3226" s="132"/>
      <c r="TLB3226" s="132"/>
      <c r="TLC3226" s="132"/>
      <c r="TLD3226" s="132"/>
      <c r="TLE3226" s="132"/>
      <c r="TLF3226" s="132"/>
      <c r="TLG3226" s="132"/>
      <c r="TLH3226" s="132"/>
      <c r="TLI3226" s="132"/>
      <c r="TLJ3226" s="132"/>
      <c r="TLK3226" s="132"/>
      <c r="TLL3226" s="132"/>
      <c r="TLM3226" s="132"/>
      <c r="TLN3226" s="132"/>
      <c r="TLO3226" s="132"/>
      <c r="TLP3226" s="132"/>
      <c r="TLQ3226" s="132"/>
      <c r="TLR3226" s="132"/>
      <c r="TLS3226" s="132"/>
      <c r="TLT3226" s="132"/>
      <c r="TLU3226" s="132"/>
      <c r="TLV3226" s="132"/>
      <c r="TLW3226" s="132"/>
      <c r="TLX3226" s="132"/>
      <c r="TLY3226" s="132"/>
      <c r="TLZ3226" s="132"/>
      <c r="TMA3226" s="132"/>
      <c r="TMB3226" s="132"/>
      <c r="TMC3226" s="132"/>
      <c r="TMD3226" s="132"/>
      <c r="TME3226" s="132"/>
      <c r="TMF3226" s="132"/>
      <c r="TMG3226" s="132"/>
      <c r="TMH3226" s="132"/>
      <c r="TMI3226" s="132"/>
      <c r="TMJ3226" s="132"/>
      <c r="TMK3226" s="132"/>
      <c r="TML3226" s="132"/>
      <c r="TMM3226" s="132"/>
      <c r="TMN3226" s="132"/>
      <c r="TMO3226" s="132"/>
      <c r="TMP3226" s="132"/>
      <c r="TMQ3226" s="132"/>
      <c r="TMR3226" s="132"/>
      <c r="TMS3226" s="132"/>
      <c r="TMT3226" s="132"/>
      <c r="TMU3226" s="132"/>
      <c r="TMV3226" s="132"/>
      <c r="TMW3226" s="132"/>
      <c r="TMX3226" s="132"/>
      <c r="TMY3226" s="132"/>
      <c r="TMZ3226" s="132"/>
      <c r="TNA3226" s="132"/>
      <c r="TNB3226" s="132"/>
      <c r="TNC3226" s="132"/>
      <c r="TND3226" s="132"/>
      <c r="TNE3226" s="132"/>
      <c r="TNF3226" s="132"/>
      <c r="TNG3226" s="132"/>
      <c r="TNH3226" s="132"/>
      <c r="TNI3226" s="132"/>
      <c r="TNJ3226" s="132"/>
      <c r="TNK3226" s="132"/>
      <c r="TNL3226" s="132"/>
      <c r="TNM3226" s="132"/>
      <c r="TNN3226" s="132"/>
      <c r="TNO3226" s="132"/>
      <c r="TNP3226" s="132"/>
      <c r="TNQ3226" s="132"/>
      <c r="TNR3226" s="132"/>
      <c r="TNS3226" s="132"/>
      <c r="TNT3226" s="132"/>
      <c r="TNU3226" s="132"/>
      <c r="TNV3226" s="132"/>
      <c r="TNW3226" s="132"/>
      <c r="TNX3226" s="132"/>
      <c r="TNY3226" s="132"/>
      <c r="TNZ3226" s="132"/>
      <c r="TOA3226" s="132"/>
      <c r="TOB3226" s="132"/>
      <c r="TOC3226" s="132"/>
      <c r="TOD3226" s="132"/>
      <c r="TOE3226" s="132"/>
      <c r="TOF3226" s="132"/>
      <c r="TOG3226" s="132"/>
      <c r="TOH3226" s="132"/>
      <c r="TOI3226" s="132"/>
      <c r="TOJ3226" s="132"/>
      <c r="TOK3226" s="132"/>
      <c r="TOL3226" s="132"/>
      <c r="TOM3226" s="132"/>
      <c r="TON3226" s="132"/>
      <c r="TOO3226" s="132"/>
      <c r="TOP3226" s="132"/>
      <c r="TOQ3226" s="132"/>
      <c r="TOR3226" s="132"/>
      <c r="TOS3226" s="132"/>
      <c r="TOT3226" s="132"/>
      <c r="TOU3226" s="132"/>
      <c r="TOV3226" s="132"/>
      <c r="TOW3226" s="132"/>
      <c r="TOX3226" s="132"/>
      <c r="TOY3226" s="132"/>
      <c r="TOZ3226" s="132"/>
      <c r="TPA3226" s="132"/>
      <c r="TPB3226" s="132"/>
      <c r="TPC3226" s="132"/>
      <c r="TPD3226" s="132"/>
      <c r="TPE3226" s="132"/>
      <c r="TPF3226" s="132"/>
      <c r="TPG3226" s="132"/>
      <c r="TPH3226" s="132"/>
      <c r="TPI3226" s="132"/>
      <c r="TPJ3226" s="132"/>
      <c r="TPK3226" s="132"/>
      <c r="TPL3226" s="132"/>
      <c r="TPM3226" s="132"/>
      <c r="TPN3226" s="132"/>
      <c r="TPO3226" s="132"/>
      <c r="TPP3226" s="132"/>
      <c r="TPQ3226" s="132"/>
      <c r="TPR3226" s="132"/>
      <c r="TPS3226" s="132"/>
      <c r="TPT3226" s="132"/>
      <c r="TPU3226" s="132"/>
      <c r="TPV3226" s="132"/>
      <c r="TPW3226" s="132"/>
      <c r="TPX3226" s="132"/>
      <c r="TPY3226" s="132"/>
      <c r="TPZ3226" s="132"/>
      <c r="TQA3226" s="132"/>
      <c r="TQB3226" s="132"/>
      <c r="TQC3226" s="132"/>
      <c r="TQD3226" s="132"/>
      <c r="TQE3226" s="132"/>
      <c r="TQF3226" s="132"/>
      <c r="TQG3226" s="132"/>
      <c r="TQH3226" s="132"/>
      <c r="TQI3226" s="132"/>
      <c r="TQJ3226" s="132"/>
      <c r="TQK3226" s="132"/>
      <c r="TQL3226" s="132"/>
      <c r="TQM3226" s="132"/>
      <c r="TQN3226" s="132"/>
      <c r="TQO3226" s="132"/>
      <c r="TQP3226" s="132"/>
      <c r="TQQ3226" s="132"/>
      <c r="TQR3226" s="132"/>
      <c r="TQS3226" s="132"/>
      <c r="TQT3226" s="132"/>
      <c r="TQU3226" s="132"/>
      <c r="TQV3226" s="132"/>
      <c r="TQW3226" s="132"/>
      <c r="TQX3226" s="132"/>
      <c r="TQY3226" s="132"/>
      <c r="TQZ3226" s="132"/>
      <c r="TRA3226" s="132"/>
      <c r="TRB3226" s="132"/>
      <c r="TRC3226" s="132"/>
      <c r="TRD3226" s="132"/>
      <c r="TRE3226" s="132"/>
      <c r="TRF3226" s="132"/>
      <c r="TRG3226" s="132"/>
      <c r="TRH3226" s="132"/>
      <c r="TRI3226" s="132"/>
      <c r="TRJ3226" s="132"/>
      <c r="TRK3226" s="132"/>
      <c r="TRL3226" s="132"/>
      <c r="TRM3226" s="132"/>
      <c r="TRN3226" s="132"/>
      <c r="TRO3226" s="132"/>
      <c r="TRP3226" s="132"/>
      <c r="TRQ3226" s="132"/>
      <c r="TRR3226" s="132"/>
      <c r="TRS3226" s="132"/>
      <c r="TRT3226" s="132"/>
      <c r="TRU3226" s="132"/>
      <c r="TRV3226" s="132"/>
      <c r="TRW3226" s="132"/>
      <c r="TRX3226" s="132"/>
      <c r="TRY3226" s="132"/>
      <c r="TRZ3226" s="132"/>
      <c r="TSA3226" s="132"/>
      <c r="TSB3226" s="132"/>
      <c r="TSC3226" s="132"/>
      <c r="TSD3226" s="132"/>
      <c r="TSE3226" s="132"/>
      <c r="TSF3226" s="132"/>
      <c r="TSG3226" s="132"/>
      <c r="TSH3226" s="132"/>
      <c r="TSI3226" s="132"/>
      <c r="TSJ3226" s="132"/>
      <c r="TSK3226" s="132"/>
      <c r="TSL3226" s="132"/>
      <c r="TSM3226" s="132"/>
      <c r="TSN3226" s="132"/>
      <c r="TSO3226" s="132"/>
      <c r="TSP3226" s="132"/>
      <c r="TSQ3226" s="132"/>
      <c r="TSR3226" s="132"/>
      <c r="TSS3226" s="132"/>
      <c r="TST3226" s="132"/>
      <c r="TSU3226" s="132"/>
      <c r="TSV3226" s="132"/>
      <c r="TSW3226" s="132"/>
      <c r="TSX3226" s="132"/>
      <c r="TSY3226" s="132"/>
      <c r="TSZ3226" s="132"/>
      <c r="TTA3226" s="132"/>
      <c r="TTB3226" s="132"/>
      <c r="TTC3226" s="132"/>
      <c r="TTD3226" s="132"/>
      <c r="TTE3226" s="132"/>
      <c r="TTF3226" s="132"/>
      <c r="TTG3226" s="132"/>
      <c r="TTH3226" s="132"/>
      <c r="TTI3226" s="132"/>
      <c r="TTJ3226" s="132"/>
      <c r="TTK3226" s="132"/>
      <c r="TTL3226" s="132"/>
      <c r="TTM3226" s="132"/>
      <c r="TTN3226" s="132"/>
      <c r="TTO3226" s="132"/>
      <c r="TTP3226" s="132"/>
      <c r="TTQ3226" s="132"/>
      <c r="TTR3226" s="132"/>
      <c r="TTS3226" s="132"/>
      <c r="TTT3226" s="132"/>
      <c r="TTU3226" s="132"/>
      <c r="TTV3226" s="132"/>
      <c r="TTW3226" s="132"/>
      <c r="TTX3226" s="132"/>
      <c r="TTY3226" s="132"/>
      <c r="TTZ3226" s="132"/>
      <c r="TUA3226" s="132"/>
      <c r="TUB3226" s="132"/>
      <c r="TUC3226" s="132"/>
      <c r="TUD3226" s="132"/>
      <c r="TUE3226" s="132"/>
      <c r="TUF3226" s="132"/>
      <c r="TUG3226" s="132"/>
      <c r="TUH3226" s="132"/>
      <c r="TUI3226" s="132"/>
      <c r="TUJ3226" s="132"/>
      <c r="TUK3226" s="132"/>
      <c r="TUL3226" s="132"/>
      <c r="TUM3226" s="132"/>
      <c r="TUN3226" s="132"/>
      <c r="TUO3226" s="132"/>
      <c r="TUP3226" s="132"/>
      <c r="TUQ3226" s="132"/>
      <c r="TUR3226" s="132"/>
      <c r="TUS3226" s="132"/>
      <c r="TUT3226" s="132"/>
      <c r="TUU3226" s="132"/>
      <c r="TUV3226" s="132"/>
      <c r="TUW3226" s="132"/>
      <c r="TUX3226" s="132"/>
      <c r="TUY3226" s="132"/>
      <c r="TUZ3226" s="132"/>
      <c r="TVA3226" s="132"/>
      <c r="TVB3226" s="132"/>
      <c r="TVC3226" s="132"/>
      <c r="TVD3226" s="132"/>
      <c r="TVE3226" s="132"/>
      <c r="TVF3226" s="132"/>
      <c r="TVG3226" s="132"/>
      <c r="TVH3226" s="132"/>
      <c r="TVI3226" s="132"/>
      <c r="TVJ3226" s="132"/>
      <c r="TVK3226" s="132"/>
      <c r="TVL3226" s="132"/>
      <c r="TVM3226" s="132"/>
      <c r="TVN3226" s="132"/>
      <c r="TVO3226" s="132"/>
      <c r="TVP3226" s="132"/>
      <c r="TVQ3226" s="132"/>
      <c r="TVR3226" s="132"/>
      <c r="TVS3226" s="132"/>
      <c r="TVT3226" s="132"/>
      <c r="TVU3226" s="132"/>
      <c r="TVV3226" s="132"/>
      <c r="TVW3226" s="132"/>
      <c r="TVX3226" s="132"/>
      <c r="TVY3226" s="132"/>
      <c r="TVZ3226" s="132"/>
      <c r="TWA3226" s="132"/>
      <c r="TWB3226" s="132"/>
      <c r="TWC3226" s="132"/>
      <c r="TWD3226" s="132"/>
      <c r="TWE3226" s="132"/>
      <c r="TWF3226" s="132"/>
      <c r="TWG3226" s="132"/>
      <c r="TWH3226" s="132"/>
      <c r="TWI3226" s="132"/>
      <c r="TWJ3226" s="132"/>
      <c r="TWK3226" s="132"/>
      <c r="TWL3226" s="132"/>
      <c r="TWM3226" s="132"/>
      <c r="TWN3226" s="132"/>
      <c r="TWO3226" s="132"/>
      <c r="TWP3226" s="132"/>
      <c r="TWQ3226" s="132"/>
      <c r="TWR3226" s="132"/>
      <c r="TWS3226" s="132"/>
      <c r="TWT3226" s="132"/>
      <c r="TWU3226" s="132"/>
      <c r="TWV3226" s="132"/>
      <c r="TWW3226" s="132"/>
      <c r="TWX3226" s="132"/>
      <c r="TWY3226" s="132"/>
      <c r="TWZ3226" s="132"/>
      <c r="TXA3226" s="132"/>
      <c r="TXB3226" s="132"/>
      <c r="TXC3226" s="132"/>
      <c r="TXD3226" s="132"/>
      <c r="TXE3226" s="132"/>
      <c r="TXF3226" s="132"/>
      <c r="TXG3226" s="132"/>
      <c r="TXH3226" s="132"/>
      <c r="TXI3226" s="132"/>
      <c r="TXJ3226" s="132"/>
      <c r="TXK3226" s="132"/>
      <c r="TXL3226" s="132"/>
      <c r="TXM3226" s="132"/>
      <c r="TXN3226" s="132"/>
      <c r="TXO3226" s="132"/>
      <c r="TXP3226" s="132"/>
      <c r="TXQ3226" s="132"/>
      <c r="TXR3226" s="132"/>
      <c r="TXS3226" s="132"/>
      <c r="TXT3226" s="132"/>
      <c r="TXU3226" s="132"/>
      <c r="TXV3226" s="132"/>
      <c r="TXW3226" s="132"/>
      <c r="TXX3226" s="132"/>
      <c r="TXY3226" s="132"/>
      <c r="TXZ3226" s="132"/>
      <c r="TYA3226" s="132"/>
      <c r="TYB3226" s="132"/>
      <c r="TYC3226" s="132"/>
      <c r="TYD3226" s="132"/>
      <c r="TYE3226" s="132"/>
      <c r="TYF3226" s="132"/>
      <c r="TYG3226" s="132"/>
      <c r="TYH3226" s="132"/>
      <c r="TYI3226" s="132"/>
      <c r="TYJ3226" s="132"/>
      <c r="TYK3226" s="132"/>
      <c r="TYL3226" s="132"/>
      <c r="TYM3226" s="132"/>
      <c r="TYN3226" s="132"/>
      <c r="TYO3226" s="132"/>
      <c r="TYP3226" s="132"/>
      <c r="TYQ3226" s="132"/>
      <c r="TYR3226" s="132"/>
      <c r="TYS3226" s="132"/>
      <c r="TYT3226" s="132"/>
      <c r="TYU3226" s="132"/>
      <c r="TYV3226" s="132"/>
      <c r="TYW3226" s="132"/>
      <c r="TYX3226" s="132"/>
      <c r="TYY3226" s="132"/>
      <c r="TYZ3226" s="132"/>
      <c r="TZA3226" s="132"/>
      <c r="TZB3226" s="132"/>
      <c r="TZC3226" s="132"/>
      <c r="TZD3226" s="132"/>
      <c r="TZE3226" s="132"/>
      <c r="TZF3226" s="132"/>
      <c r="TZG3226" s="132"/>
      <c r="TZH3226" s="132"/>
      <c r="TZI3226" s="132"/>
      <c r="TZJ3226" s="132"/>
      <c r="TZK3226" s="132"/>
      <c r="TZL3226" s="132"/>
      <c r="TZM3226" s="132"/>
      <c r="TZN3226" s="132"/>
      <c r="TZO3226" s="132"/>
      <c r="TZP3226" s="132"/>
      <c r="TZQ3226" s="132"/>
      <c r="TZR3226" s="132"/>
      <c r="TZS3226" s="132"/>
      <c r="TZT3226" s="132"/>
      <c r="TZU3226" s="132"/>
      <c r="TZV3226" s="132"/>
      <c r="TZW3226" s="132"/>
      <c r="TZX3226" s="132"/>
      <c r="TZY3226" s="132"/>
      <c r="TZZ3226" s="132"/>
      <c r="UAA3226" s="132"/>
      <c r="UAB3226" s="132"/>
      <c r="UAC3226" s="132"/>
      <c r="UAD3226" s="132"/>
      <c r="UAE3226" s="132"/>
      <c r="UAF3226" s="132"/>
      <c r="UAG3226" s="132"/>
      <c r="UAH3226" s="132"/>
      <c r="UAI3226" s="132"/>
      <c r="UAJ3226" s="132"/>
      <c r="UAK3226" s="132"/>
      <c r="UAL3226" s="132"/>
      <c r="UAM3226" s="132"/>
      <c r="UAN3226" s="132"/>
      <c r="UAO3226" s="132"/>
      <c r="UAP3226" s="132"/>
      <c r="UAQ3226" s="132"/>
      <c r="UAR3226" s="132"/>
      <c r="UAS3226" s="132"/>
      <c r="UAT3226" s="132"/>
      <c r="UAU3226" s="132"/>
      <c r="UAV3226" s="132"/>
      <c r="UAW3226" s="132"/>
      <c r="UAX3226" s="132"/>
      <c r="UAY3226" s="132"/>
      <c r="UAZ3226" s="132"/>
      <c r="UBA3226" s="132"/>
      <c r="UBB3226" s="132"/>
      <c r="UBC3226" s="132"/>
      <c r="UBD3226" s="132"/>
      <c r="UBE3226" s="132"/>
      <c r="UBF3226" s="132"/>
      <c r="UBG3226" s="132"/>
      <c r="UBH3226" s="132"/>
      <c r="UBI3226" s="132"/>
      <c r="UBJ3226" s="132"/>
      <c r="UBK3226" s="132"/>
      <c r="UBL3226" s="132"/>
      <c r="UBM3226" s="132"/>
      <c r="UBN3226" s="132"/>
      <c r="UBO3226" s="132"/>
      <c r="UBP3226" s="132"/>
      <c r="UBQ3226" s="132"/>
      <c r="UBR3226" s="132"/>
      <c r="UBS3226" s="132"/>
      <c r="UBT3226" s="132"/>
      <c r="UBU3226" s="132"/>
      <c r="UBV3226" s="132"/>
      <c r="UBW3226" s="132"/>
      <c r="UBX3226" s="132"/>
      <c r="UBY3226" s="132"/>
      <c r="UBZ3226" s="132"/>
      <c r="UCA3226" s="132"/>
      <c r="UCB3226" s="132"/>
      <c r="UCC3226" s="132"/>
      <c r="UCD3226" s="132"/>
      <c r="UCE3226" s="132"/>
      <c r="UCF3226" s="132"/>
      <c r="UCG3226" s="132"/>
      <c r="UCH3226" s="132"/>
      <c r="UCI3226" s="132"/>
      <c r="UCJ3226" s="132"/>
      <c r="UCK3226" s="132"/>
      <c r="UCL3226" s="132"/>
      <c r="UCM3226" s="132"/>
      <c r="UCN3226" s="132"/>
      <c r="UCO3226" s="132"/>
      <c r="UCP3226" s="132"/>
      <c r="UCQ3226" s="132"/>
      <c r="UCR3226" s="132"/>
      <c r="UCS3226" s="132"/>
      <c r="UCT3226" s="132"/>
      <c r="UCU3226" s="132"/>
      <c r="UCV3226" s="132"/>
      <c r="UCW3226" s="132"/>
      <c r="UCX3226" s="132"/>
      <c r="UCY3226" s="132"/>
      <c r="UCZ3226" s="132"/>
      <c r="UDA3226" s="132"/>
      <c r="UDB3226" s="132"/>
      <c r="UDC3226" s="132"/>
      <c r="UDD3226" s="132"/>
      <c r="UDE3226" s="132"/>
      <c r="UDF3226" s="132"/>
      <c r="UDG3226" s="132"/>
      <c r="UDH3226" s="132"/>
      <c r="UDI3226" s="132"/>
      <c r="UDJ3226" s="132"/>
      <c r="UDK3226" s="132"/>
      <c r="UDL3226" s="132"/>
      <c r="UDM3226" s="132"/>
      <c r="UDN3226" s="132"/>
      <c r="UDO3226" s="132"/>
      <c r="UDP3226" s="132"/>
      <c r="UDQ3226" s="132"/>
      <c r="UDR3226" s="132"/>
      <c r="UDS3226" s="132"/>
      <c r="UDT3226" s="132"/>
      <c r="UDU3226" s="132"/>
      <c r="UDV3226" s="132"/>
      <c r="UDW3226" s="132"/>
      <c r="UDX3226" s="132"/>
      <c r="UDY3226" s="132"/>
      <c r="UDZ3226" s="132"/>
      <c r="UEA3226" s="132"/>
      <c r="UEB3226" s="132"/>
      <c r="UEC3226" s="132"/>
      <c r="UED3226" s="132"/>
      <c r="UEE3226" s="132"/>
      <c r="UEF3226" s="132"/>
      <c r="UEG3226" s="132"/>
      <c r="UEH3226" s="132"/>
      <c r="UEI3226" s="132"/>
      <c r="UEJ3226" s="132"/>
      <c r="UEK3226" s="132"/>
      <c r="UEL3226" s="132"/>
      <c r="UEM3226" s="132"/>
      <c r="UEN3226" s="132"/>
      <c r="UEO3226" s="132"/>
      <c r="UEP3226" s="132"/>
      <c r="UEQ3226" s="132"/>
      <c r="UER3226" s="132"/>
      <c r="UES3226" s="132"/>
      <c r="UET3226" s="132"/>
      <c r="UEU3226" s="132"/>
      <c r="UEV3226" s="132"/>
      <c r="UEW3226" s="132"/>
      <c r="UEX3226" s="132"/>
      <c r="UEY3226" s="132"/>
      <c r="UEZ3226" s="132"/>
      <c r="UFA3226" s="132"/>
      <c r="UFB3226" s="132"/>
      <c r="UFC3226" s="132"/>
      <c r="UFD3226" s="132"/>
      <c r="UFE3226" s="132"/>
      <c r="UFF3226" s="132"/>
      <c r="UFG3226" s="132"/>
      <c r="UFH3226" s="132"/>
      <c r="UFI3226" s="132"/>
      <c r="UFJ3226" s="132"/>
      <c r="UFK3226" s="132"/>
      <c r="UFL3226" s="132"/>
      <c r="UFM3226" s="132"/>
      <c r="UFN3226" s="132"/>
      <c r="UFO3226" s="132"/>
      <c r="UFP3226" s="132"/>
      <c r="UFQ3226" s="132"/>
      <c r="UFR3226" s="132"/>
      <c r="UFS3226" s="132"/>
      <c r="UFT3226" s="132"/>
      <c r="UFU3226" s="132"/>
      <c r="UFV3226" s="132"/>
      <c r="UFW3226" s="132"/>
      <c r="UFX3226" s="132"/>
      <c r="UFY3226" s="132"/>
      <c r="UFZ3226" s="132"/>
      <c r="UGA3226" s="132"/>
      <c r="UGB3226" s="132"/>
      <c r="UGC3226" s="132"/>
      <c r="UGD3226" s="132"/>
      <c r="UGE3226" s="132"/>
      <c r="UGF3226" s="132"/>
      <c r="UGG3226" s="132"/>
      <c r="UGH3226" s="132"/>
      <c r="UGI3226" s="132"/>
      <c r="UGJ3226" s="132"/>
      <c r="UGK3226" s="132"/>
      <c r="UGL3226" s="132"/>
      <c r="UGM3226" s="132"/>
      <c r="UGN3226" s="132"/>
      <c r="UGO3226" s="132"/>
      <c r="UGP3226" s="132"/>
      <c r="UGQ3226" s="132"/>
      <c r="UGR3226" s="132"/>
      <c r="UGS3226" s="132"/>
      <c r="UGT3226" s="132"/>
      <c r="UGU3226" s="132"/>
      <c r="UGV3226" s="132"/>
      <c r="UGW3226" s="132"/>
      <c r="UGX3226" s="132"/>
      <c r="UGY3226" s="132"/>
      <c r="UGZ3226" s="132"/>
      <c r="UHA3226" s="132"/>
      <c r="UHB3226" s="132"/>
      <c r="UHC3226" s="132"/>
      <c r="UHD3226" s="132"/>
      <c r="UHE3226" s="132"/>
      <c r="UHF3226" s="132"/>
      <c r="UHG3226" s="132"/>
      <c r="UHH3226" s="132"/>
      <c r="UHI3226" s="132"/>
      <c r="UHJ3226" s="132"/>
      <c r="UHK3226" s="132"/>
      <c r="UHL3226" s="132"/>
      <c r="UHM3226" s="132"/>
      <c r="UHN3226" s="132"/>
      <c r="UHO3226" s="132"/>
      <c r="UHP3226" s="132"/>
      <c r="UHQ3226" s="132"/>
      <c r="UHR3226" s="132"/>
      <c r="UHS3226" s="132"/>
      <c r="UHT3226" s="132"/>
      <c r="UHU3226" s="132"/>
      <c r="UHV3226" s="132"/>
      <c r="UHW3226" s="132"/>
      <c r="UHX3226" s="132"/>
      <c r="UHY3226" s="132"/>
      <c r="UHZ3226" s="132"/>
      <c r="UIA3226" s="132"/>
      <c r="UIB3226" s="132"/>
      <c r="UIC3226" s="132"/>
      <c r="UID3226" s="132"/>
      <c r="UIE3226" s="132"/>
      <c r="UIF3226" s="132"/>
      <c r="UIG3226" s="132"/>
      <c r="UIH3226" s="132"/>
      <c r="UII3226" s="132"/>
      <c r="UIJ3226" s="132"/>
      <c r="UIK3226" s="132"/>
      <c r="UIL3226" s="132"/>
      <c r="UIM3226" s="132"/>
      <c r="UIN3226" s="132"/>
      <c r="UIO3226" s="132"/>
      <c r="UIP3226" s="132"/>
      <c r="UIQ3226" s="132"/>
      <c r="UIR3226" s="132"/>
      <c r="UIS3226" s="132"/>
      <c r="UIT3226" s="132"/>
      <c r="UIU3226" s="132"/>
      <c r="UIV3226" s="132"/>
      <c r="UIW3226" s="132"/>
      <c r="UIX3226" s="132"/>
      <c r="UIY3226" s="132"/>
      <c r="UIZ3226" s="132"/>
      <c r="UJA3226" s="132"/>
      <c r="UJB3226" s="132"/>
      <c r="UJC3226" s="132"/>
      <c r="UJD3226" s="132"/>
      <c r="UJE3226" s="132"/>
      <c r="UJF3226" s="132"/>
      <c r="UJG3226" s="132"/>
      <c r="UJH3226" s="132"/>
      <c r="UJI3226" s="132"/>
      <c r="UJJ3226" s="132"/>
      <c r="UJK3226" s="132"/>
      <c r="UJL3226" s="132"/>
      <c r="UJM3226" s="132"/>
      <c r="UJN3226" s="132"/>
      <c r="UJO3226" s="132"/>
      <c r="UJP3226" s="132"/>
      <c r="UJQ3226" s="132"/>
      <c r="UJR3226" s="132"/>
      <c r="UJS3226" s="132"/>
      <c r="UJT3226" s="132"/>
      <c r="UJU3226" s="132"/>
      <c r="UJV3226" s="132"/>
      <c r="UJW3226" s="132"/>
      <c r="UJX3226" s="132"/>
      <c r="UJY3226" s="132"/>
      <c r="UJZ3226" s="132"/>
      <c r="UKA3226" s="132"/>
      <c r="UKB3226" s="132"/>
      <c r="UKC3226" s="132"/>
      <c r="UKD3226" s="132"/>
      <c r="UKE3226" s="132"/>
      <c r="UKF3226" s="132"/>
      <c r="UKG3226" s="132"/>
      <c r="UKH3226" s="132"/>
      <c r="UKI3226" s="132"/>
      <c r="UKJ3226" s="132"/>
      <c r="UKK3226" s="132"/>
      <c r="UKL3226" s="132"/>
      <c r="UKM3226" s="132"/>
      <c r="UKN3226" s="132"/>
      <c r="UKO3226" s="132"/>
      <c r="UKP3226" s="132"/>
      <c r="UKQ3226" s="132"/>
      <c r="UKR3226" s="132"/>
      <c r="UKS3226" s="132"/>
      <c r="UKT3226" s="132"/>
      <c r="UKU3226" s="132"/>
      <c r="UKV3226" s="132"/>
      <c r="UKW3226" s="132"/>
      <c r="UKX3226" s="132"/>
      <c r="UKY3226" s="132"/>
      <c r="UKZ3226" s="132"/>
      <c r="ULA3226" s="132"/>
      <c r="ULB3226" s="132"/>
      <c r="ULC3226" s="132"/>
      <c r="ULD3226" s="132"/>
      <c r="ULE3226" s="132"/>
      <c r="ULF3226" s="132"/>
      <c r="ULG3226" s="132"/>
      <c r="ULH3226" s="132"/>
      <c r="ULI3226" s="132"/>
      <c r="ULJ3226" s="132"/>
      <c r="ULK3226" s="132"/>
      <c r="ULL3226" s="132"/>
      <c r="ULM3226" s="132"/>
      <c r="ULN3226" s="132"/>
      <c r="ULO3226" s="132"/>
      <c r="ULP3226" s="132"/>
      <c r="ULQ3226" s="132"/>
      <c r="ULR3226" s="132"/>
      <c r="ULS3226" s="132"/>
      <c r="ULT3226" s="132"/>
      <c r="ULU3226" s="132"/>
      <c r="ULV3226" s="132"/>
      <c r="ULW3226" s="132"/>
      <c r="ULX3226" s="132"/>
      <c r="ULY3226" s="132"/>
      <c r="ULZ3226" s="132"/>
      <c r="UMA3226" s="132"/>
      <c r="UMB3226" s="132"/>
      <c r="UMC3226" s="132"/>
      <c r="UMD3226" s="132"/>
      <c r="UME3226" s="132"/>
      <c r="UMF3226" s="132"/>
      <c r="UMG3226" s="132"/>
      <c r="UMH3226" s="132"/>
      <c r="UMI3226" s="132"/>
      <c r="UMJ3226" s="132"/>
      <c r="UMK3226" s="132"/>
      <c r="UML3226" s="132"/>
      <c r="UMM3226" s="132"/>
      <c r="UMN3226" s="132"/>
      <c r="UMO3226" s="132"/>
      <c r="UMP3226" s="132"/>
      <c r="UMQ3226" s="132"/>
      <c r="UMR3226" s="132"/>
      <c r="UMS3226" s="132"/>
      <c r="UMT3226" s="132"/>
      <c r="UMU3226" s="132"/>
      <c r="UMV3226" s="132"/>
      <c r="UMW3226" s="132"/>
      <c r="UMX3226" s="132"/>
      <c r="UMY3226" s="132"/>
      <c r="UMZ3226" s="132"/>
      <c r="UNA3226" s="132"/>
      <c r="UNB3226" s="132"/>
      <c r="UNC3226" s="132"/>
      <c r="UND3226" s="132"/>
      <c r="UNE3226" s="132"/>
      <c r="UNF3226" s="132"/>
      <c r="UNG3226" s="132"/>
      <c r="UNH3226" s="132"/>
      <c r="UNI3226" s="132"/>
      <c r="UNJ3226" s="132"/>
      <c r="UNK3226" s="132"/>
      <c r="UNL3226" s="132"/>
      <c r="UNM3226" s="132"/>
      <c r="UNN3226" s="132"/>
      <c r="UNO3226" s="132"/>
      <c r="UNP3226" s="132"/>
      <c r="UNQ3226" s="132"/>
      <c r="UNR3226" s="132"/>
      <c r="UNS3226" s="132"/>
      <c r="UNT3226" s="132"/>
      <c r="UNU3226" s="132"/>
      <c r="UNV3226" s="132"/>
      <c r="UNW3226" s="132"/>
      <c r="UNX3226" s="132"/>
      <c r="UNY3226" s="132"/>
      <c r="UNZ3226" s="132"/>
      <c r="UOA3226" s="132"/>
      <c r="UOB3226" s="132"/>
      <c r="UOC3226" s="132"/>
      <c r="UOD3226" s="132"/>
      <c r="UOE3226" s="132"/>
      <c r="UOF3226" s="132"/>
      <c r="UOG3226" s="132"/>
      <c r="UOH3226" s="132"/>
      <c r="UOI3226" s="132"/>
      <c r="UOJ3226" s="132"/>
      <c r="UOK3226" s="132"/>
      <c r="UOL3226" s="132"/>
      <c r="UOM3226" s="132"/>
      <c r="UON3226" s="132"/>
      <c r="UOO3226" s="132"/>
      <c r="UOP3226" s="132"/>
      <c r="UOQ3226" s="132"/>
      <c r="UOR3226" s="132"/>
      <c r="UOS3226" s="132"/>
      <c r="UOT3226" s="132"/>
      <c r="UOU3226" s="132"/>
      <c r="UOV3226" s="132"/>
      <c r="UOW3226" s="132"/>
      <c r="UOX3226" s="132"/>
      <c r="UOY3226" s="132"/>
      <c r="UOZ3226" s="132"/>
      <c r="UPA3226" s="132"/>
      <c r="UPB3226" s="132"/>
      <c r="UPC3226" s="132"/>
      <c r="UPD3226" s="132"/>
      <c r="UPE3226" s="132"/>
      <c r="UPF3226" s="132"/>
      <c r="UPG3226" s="132"/>
      <c r="UPH3226" s="132"/>
      <c r="UPI3226" s="132"/>
      <c r="UPJ3226" s="132"/>
      <c r="UPK3226" s="132"/>
      <c r="UPL3226" s="132"/>
      <c r="UPM3226" s="132"/>
      <c r="UPN3226" s="132"/>
      <c r="UPO3226" s="132"/>
      <c r="UPP3226" s="132"/>
      <c r="UPQ3226" s="132"/>
      <c r="UPR3226" s="132"/>
      <c r="UPS3226" s="132"/>
      <c r="UPT3226" s="132"/>
      <c r="UPU3226" s="132"/>
      <c r="UPV3226" s="132"/>
      <c r="UPW3226" s="132"/>
      <c r="UPX3226" s="132"/>
      <c r="UPY3226" s="132"/>
      <c r="UPZ3226" s="132"/>
      <c r="UQA3226" s="132"/>
      <c r="UQB3226" s="132"/>
      <c r="UQC3226" s="132"/>
      <c r="UQD3226" s="132"/>
      <c r="UQE3226" s="132"/>
      <c r="UQF3226" s="132"/>
      <c r="UQG3226" s="132"/>
      <c r="UQH3226" s="132"/>
      <c r="UQI3226" s="132"/>
      <c r="UQJ3226" s="132"/>
      <c r="UQK3226" s="132"/>
      <c r="UQL3226" s="132"/>
      <c r="UQM3226" s="132"/>
      <c r="UQN3226" s="132"/>
      <c r="UQO3226" s="132"/>
      <c r="UQP3226" s="132"/>
      <c r="UQQ3226" s="132"/>
      <c r="UQR3226" s="132"/>
      <c r="UQS3226" s="132"/>
      <c r="UQT3226" s="132"/>
      <c r="UQU3226" s="132"/>
      <c r="UQV3226" s="132"/>
      <c r="UQW3226" s="132"/>
      <c r="UQX3226" s="132"/>
      <c r="UQY3226" s="132"/>
      <c r="UQZ3226" s="132"/>
      <c r="URA3226" s="132"/>
      <c r="URB3226" s="132"/>
      <c r="URC3226" s="132"/>
      <c r="URD3226" s="132"/>
      <c r="URE3226" s="132"/>
      <c r="URF3226" s="132"/>
      <c r="URG3226" s="132"/>
      <c r="URH3226" s="132"/>
      <c r="URI3226" s="132"/>
      <c r="URJ3226" s="132"/>
      <c r="URK3226" s="132"/>
      <c r="URL3226" s="132"/>
      <c r="URM3226" s="132"/>
      <c r="URN3226" s="132"/>
      <c r="URO3226" s="132"/>
      <c r="URP3226" s="132"/>
      <c r="URQ3226" s="132"/>
      <c r="URR3226" s="132"/>
      <c r="URS3226" s="132"/>
      <c r="URT3226" s="132"/>
      <c r="URU3226" s="132"/>
      <c r="URV3226" s="132"/>
      <c r="URW3226" s="132"/>
      <c r="URX3226" s="132"/>
      <c r="URY3226" s="132"/>
      <c r="URZ3226" s="132"/>
      <c r="USA3226" s="132"/>
      <c r="USB3226" s="132"/>
      <c r="USC3226" s="132"/>
      <c r="USD3226" s="132"/>
      <c r="USE3226" s="132"/>
      <c r="USF3226" s="132"/>
      <c r="USG3226" s="132"/>
      <c r="USH3226" s="132"/>
      <c r="USI3226" s="132"/>
      <c r="USJ3226" s="132"/>
      <c r="USK3226" s="132"/>
      <c r="USL3226" s="132"/>
      <c r="USM3226" s="132"/>
      <c r="USN3226" s="132"/>
      <c r="USO3226" s="132"/>
      <c r="USP3226" s="132"/>
      <c r="USQ3226" s="132"/>
      <c r="USR3226" s="132"/>
      <c r="USS3226" s="132"/>
      <c r="UST3226" s="132"/>
      <c r="USU3226" s="132"/>
      <c r="USV3226" s="132"/>
      <c r="USW3226" s="132"/>
      <c r="USX3226" s="132"/>
      <c r="USY3226" s="132"/>
      <c r="USZ3226" s="132"/>
      <c r="UTA3226" s="132"/>
      <c r="UTB3226" s="132"/>
      <c r="UTC3226" s="132"/>
      <c r="UTD3226" s="132"/>
      <c r="UTE3226" s="132"/>
      <c r="UTF3226" s="132"/>
      <c r="UTG3226" s="132"/>
      <c r="UTH3226" s="132"/>
      <c r="UTI3226" s="132"/>
      <c r="UTJ3226" s="132"/>
      <c r="UTK3226" s="132"/>
      <c r="UTL3226" s="132"/>
      <c r="UTM3226" s="132"/>
      <c r="UTN3226" s="132"/>
      <c r="UTO3226" s="132"/>
      <c r="UTP3226" s="132"/>
      <c r="UTQ3226" s="132"/>
      <c r="UTR3226" s="132"/>
      <c r="UTS3226" s="132"/>
      <c r="UTT3226" s="132"/>
      <c r="UTU3226" s="132"/>
      <c r="UTV3226" s="132"/>
      <c r="UTW3226" s="132"/>
      <c r="UTX3226" s="132"/>
      <c r="UTY3226" s="132"/>
      <c r="UTZ3226" s="132"/>
      <c r="UUA3226" s="132"/>
      <c r="UUB3226" s="132"/>
      <c r="UUC3226" s="132"/>
      <c r="UUD3226" s="132"/>
      <c r="UUE3226" s="132"/>
      <c r="UUF3226" s="132"/>
      <c r="UUG3226" s="132"/>
      <c r="UUH3226" s="132"/>
      <c r="UUI3226" s="132"/>
      <c r="UUJ3226" s="132"/>
      <c r="UUK3226" s="132"/>
      <c r="UUL3226" s="132"/>
      <c r="UUM3226" s="132"/>
      <c r="UUN3226" s="132"/>
      <c r="UUO3226" s="132"/>
      <c r="UUP3226" s="132"/>
      <c r="UUQ3226" s="132"/>
      <c r="UUR3226" s="132"/>
      <c r="UUS3226" s="132"/>
      <c r="UUT3226" s="132"/>
      <c r="UUU3226" s="132"/>
      <c r="UUV3226" s="132"/>
      <c r="UUW3226" s="132"/>
      <c r="UUX3226" s="132"/>
      <c r="UUY3226" s="132"/>
      <c r="UUZ3226" s="132"/>
      <c r="UVA3226" s="132"/>
      <c r="UVB3226" s="132"/>
      <c r="UVC3226" s="132"/>
      <c r="UVD3226" s="132"/>
      <c r="UVE3226" s="132"/>
      <c r="UVF3226" s="132"/>
      <c r="UVG3226" s="132"/>
      <c r="UVH3226" s="132"/>
      <c r="UVI3226" s="132"/>
      <c r="UVJ3226" s="132"/>
      <c r="UVK3226" s="132"/>
      <c r="UVL3226" s="132"/>
      <c r="UVM3226" s="132"/>
      <c r="UVN3226" s="132"/>
      <c r="UVO3226" s="132"/>
      <c r="UVP3226" s="132"/>
      <c r="UVQ3226" s="132"/>
      <c r="UVR3226" s="132"/>
      <c r="UVS3226" s="132"/>
      <c r="UVT3226" s="132"/>
      <c r="UVU3226" s="132"/>
      <c r="UVV3226" s="132"/>
      <c r="UVW3226" s="132"/>
      <c r="UVX3226" s="132"/>
      <c r="UVY3226" s="132"/>
      <c r="UVZ3226" s="132"/>
      <c r="UWA3226" s="132"/>
      <c r="UWB3226" s="132"/>
      <c r="UWC3226" s="132"/>
      <c r="UWD3226" s="132"/>
      <c r="UWE3226" s="132"/>
      <c r="UWF3226" s="132"/>
      <c r="UWG3226" s="132"/>
      <c r="UWH3226" s="132"/>
      <c r="UWI3226" s="132"/>
      <c r="UWJ3226" s="132"/>
      <c r="UWK3226" s="132"/>
      <c r="UWL3226" s="132"/>
      <c r="UWM3226" s="132"/>
      <c r="UWN3226" s="132"/>
      <c r="UWO3226" s="132"/>
      <c r="UWP3226" s="132"/>
      <c r="UWQ3226" s="132"/>
      <c r="UWR3226" s="132"/>
      <c r="UWS3226" s="132"/>
      <c r="UWT3226" s="132"/>
      <c r="UWU3226" s="132"/>
      <c r="UWV3226" s="132"/>
      <c r="UWW3226" s="132"/>
      <c r="UWX3226" s="132"/>
      <c r="UWY3226" s="132"/>
      <c r="UWZ3226" s="132"/>
      <c r="UXA3226" s="132"/>
      <c r="UXB3226" s="132"/>
      <c r="UXC3226" s="132"/>
      <c r="UXD3226" s="132"/>
      <c r="UXE3226" s="132"/>
      <c r="UXF3226" s="132"/>
      <c r="UXG3226" s="132"/>
      <c r="UXH3226" s="132"/>
      <c r="UXI3226" s="132"/>
      <c r="UXJ3226" s="132"/>
      <c r="UXK3226" s="132"/>
      <c r="UXL3226" s="132"/>
      <c r="UXM3226" s="132"/>
      <c r="UXN3226" s="132"/>
      <c r="UXO3226" s="132"/>
      <c r="UXP3226" s="132"/>
      <c r="UXQ3226" s="132"/>
      <c r="UXR3226" s="132"/>
      <c r="UXS3226" s="132"/>
      <c r="UXT3226" s="132"/>
      <c r="UXU3226" s="132"/>
      <c r="UXV3226" s="132"/>
      <c r="UXW3226" s="132"/>
      <c r="UXX3226" s="132"/>
      <c r="UXY3226" s="132"/>
      <c r="UXZ3226" s="132"/>
      <c r="UYA3226" s="132"/>
      <c r="UYB3226" s="132"/>
      <c r="UYC3226" s="132"/>
      <c r="UYD3226" s="132"/>
      <c r="UYE3226" s="132"/>
      <c r="UYF3226" s="132"/>
      <c r="UYG3226" s="132"/>
      <c r="UYH3226" s="132"/>
      <c r="UYI3226" s="132"/>
      <c r="UYJ3226" s="132"/>
      <c r="UYK3226" s="132"/>
      <c r="UYL3226" s="132"/>
      <c r="UYM3226" s="132"/>
      <c r="UYN3226" s="132"/>
      <c r="UYO3226" s="132"/>
      <c r="UYP3226" s="132"/>
      <c r="UYQ3226" s="132"/>
      <c r="UYR3226" s="132"/>
      <c r="UYS3226" s="132"/>
      <c r="UYT3226" s="132"/>
      <c r="UYU3226" s="132"/>
      <c r="UYV3226" s="132"/>
      <c r="UYW3226" s="132"/>
      <c r="UYX3226" s="132"/>
      <c r="UYY3226" s="132"/>
      <c r="UYZ3226" s="132"/>
      <c r="UZA3226" s="132"/>
      <c r="UZB3226" s="132"/>
      <c r="UZC3226" s="132"/>
      <c r="UZD3226" s="132"/>
      <c r="UZE3226" s="132"/>
      <c r="UZF3226" s="132"/>
      <c r="UZG3226" s="132"/>
      <c r="UZH3226" s="132"/>
      <c r="UZI3226" s="132"/>
      <c r="UZJ3226" s="132"/>
      <c r="UZK3226" s="132"/>
      <c r="UZL3226" s="132"/>
      <c r="UZM3226" s="132"/>
      <c r="UZN3226" s="132"/>
      <c r="UZO3226" s="132"/>
      <c r="UZP3226" s="132"/>
      <c r="UZQ3226" s="132"/>
      <c r="UZR3226" s="132"/>
      <c r="UZS3226" s="132"/>
      <c r="UZT3226" s="132"/>
      <c r="UZU3226" s="132"/>
      <c r="UZV3226" s="132"/>
      <c r="UZW3226" s="132"/>
      <c r="UZX3226" s="132"/>
      <c r="UZY3226" s="132"/>
      <c r="UZZ3226" s="132"/>
      <c r="VAA3226" s="132"/>
      <c r="VAB3226" s="132"/>
      <c r="VAC3226" s="132"/>
      <c r="VAD3226" s="132"/>
      <c r="VAE3226" s="132"/>
      <c r="VAF3226" s="132"/>
      <c r="VAG3226" s="132"/>
      <c r="VAH3226" s="132"/>
      <c r="VAI3226" s="132"/>
      <c r="VAJ3226" s="132"/>
      <c r="VAK3226" s="132"/>
      <c r="VAL3226" s="132"/>
      <c r="VAM3226" s="132"/>
      <c r="VAN3226" s="132"/>
      <c r="VAO3226" s="132"/>
      <c r="VAP3226" s="132"/>
      <c r="VAQ3226" s="132"/>
      <c r="VAR3226" s="132"/>
      <c r="VAS3226" s="132"/>
      <c r="VAT3226" s="132"/>
      <c r="VAU3226" s="132"/>
      <c r="VAV3226" s="132"/>
      <c r="VAW3226" s="132"/>
      <c r="VAX3226" s="132"/>
      <c r="VAY3226" s="132"/>
      <c r="VAZ3226" s="132"/>
      <c r="VBA3226" s="132"/>
      <c r="VBB3226" s="132"/>
      <c r="VBC3226" s="132"/>
      <c r="VBD3226" s="132"/>
      <c r="VBE3226" s="132"/>
      <c r="VBF3226" s="132"/>
      <c r="VBG3226" s="132"/>
      <c r="VBH3226" s="132"/>
      <c r="VBI3226" s="132"/>
      <c r="VBJ3226" s="132"/>
      <c r="VBK3226" s="132"/>
      <c r="VBL3226" s="132"/>
      <c r="VBM3226" s="132"/>
      <c r="VBN3226" s="132"/>
      <c r="VBO3226" s="132"/>
      <c r="VBP3226" s="132"/>
      <c r="VBQ3226" s="132"/>
      <c r="VBR3226" s="132"/>
      <c r="VBS3226" s="132"/>
      <c r="VBT3226" s="132"/>
      <c r="VBU3226" s="132"/>
      <c r="VBV3226" s="132"/>
      <c r="VBW3226" s="132"/>
      <c r="VBX3226" s="132"/>
      <c r="VBY3226" s="132"/>
      <c r="VBZ3226" s="132"/>
      <c r="VCA3226" s="132"/>
      <c r="VCB3226" s="132"/>
      <c r="VCC3226" s="132"/>
      <c r="VCD3226" s="132"/>
      <c r="VCE3226" s="132"/>
      <c r="VCF3226" s="132"/>
      <c r="VCG3226" s="132"/>
      <c r="VCH3226" s="132"/>
      <c r="VCI3226" s="132"/>
      <c r="VCJ3226" s="132"/>
      <c r="VCK3226" s="132"/>
      <c r="VCL3226" s="132"/>
      <c r="VCM3226" s="132"/>
      <c r="VCN3226" s="132"/>
      <c r="VCO3226" s="132"/>
      <c r="VCP3226" s="132"/>
      <c r="VCQ3226" s="132"/>
      <c r="VCR3226" s="132"/>
      <c r="VCS3226" s="132"/>
      <c r="VCT3226" s="132"/>
      <c r="VCU3226" s="132"/>
      <c r="VCV3226" s="132"/>
      <c r="VCW3226" s="132"/>
      <c r="VCX3226" s="132"/>
      <c r="VCY3226" s="132"/>
      <c r="VCZ3226" s="132"/>
      <c r="VDA3226" s="132"/>
      <c r="VDB3226" s="132"/>
      <c r="VDC3226" s="132"/>
      <c r="VDD3226" s="132"/>
      <c r="VDE3226" s="132"/>
      <c r="VDF3226" s="132"/>
      <c r="VDG3226" s="132"/>
      <c r="VDH3226" s="132"/>
      <c r="VDI3226" s="132"/>
      <c r="VDJ3226" s="132"/>
      <c r="VDK3226" s="132"/>
      <c r="VDL3226" s="132"/>
      <c r="VDM3226" s="132"/>
      <c r="VDN3226" s="132"/>
      <c r="VDO3226" s="132"/>
      <c r="VDP3226" s="132"/>
      <c r="VDQ3226" s="132"/>
      <c r="VDR3226" s="132"/>
      <c r="VDS3226" s="132"/>
      <c r="VDT3226" s="132"/>
      <c r="VDU3226" s="132"/>
      <c r="VDV3226" s="132"/>
      <c r="VDW3226" s="132"/>
      <c r="VDX3226" s="132"/>
      <c r="VDY3226" s="132"/>
      <c r="VDZ3226" s="132"/>
      <c r="VEA3226" s="132"/>
      <c r="VEB3226" s="132"/>
      <c r="VEC3226" s="132"/>
      <c r="VED3226" s="132"/>
      <c r="VEE3226" s="132"/>
      <c r="VEF3226" s="132"/>
      <c r="VEG3226" s="132"/>
      <c r="VEH3226" s="132"/>
      <c r="VEI3226" s="132"/>
      <c r="VEJ3226" s="132"/>
      <c r="VEK3226" s="132"/>
      <c r="VEL3226" s="132"/>
      <c r="VEM3226" s="132"/>
      <c r="VEN3226" s="132"/>
      <c r="VEO3226" s="132"/>
      <c r="VEP3226" s="132"/>
      <c r="VEQ3226" s="132"/>
      <c r="VER3226" s="132"/>
      <c r="VES3226" s="132"/>
      <c r="VET3226" s="132"/>
      <c r="VEU3226" s="132"/>
      <c r="VEV3226" s="132"/>
      <c r="VEW3226" s="132"/>
      <c r="VEX3226" s="132"/>
      <c r="VEY3226" s="132"/>
      <c r="VEZ3226" s="132"/>
      <c r="VFA3226" s="132"/>
      <c r="VFB3226" s="132"/>
      <c r="VFC3226" s="132"/>
      <c r="VFD3226" s="132"/>
      <c r="VFE3226" s="132"/>
      <c r="VFF3226" s="132"/>
      <c r="VFG3226" s="132"/>
      <c r="VFH3226" s="132"/>
      <c r="VFI3226" s="132"/>
      <c r="VFJ3226" s="132"/>
      <c r="VFK3226" s="132"/>
      <c r="VFL3226" s="132"/>
      <c r="VFM3226" s="132"/>
      <c r="VFN3226" s="132"/>
      <c r="VFO3226" s="132"/>
      <c r="VFP3226" s="132"/>
      <c r="VFQ3226" s="132"/>
      <c r="VFR3226" s="132"/>
      <c r="VFS3226" s="132"/>
      <c r="VFT3226" s="132"/>
      <c r="VFU3226" s="132"/>
      <c r="VFV3226" s="132"/>
      <c r="VFW3226" s="132"/>
      <c r="VFX3226" s="132"/>
      <c r="VFY3226" s="132"/>
      <c r="VFZ3226" s="132"/>
      <c r="VGA3226" s="132"/>
      <c r="VGB3226" s="132"/>
      <c r="VGC3226" s="132"/>
      <c r="VGD3226" s="132"/>
      <c r="VGE3226" s="132"/>
      <c r="VGF3226" s="132"/>
      <c r="VGG3226" s="132"/>
      <c r="VGH3226" s="132"/>
      <c r="VGI3226" s="132"/>
      <c r="VGJ3226" s="132"/>
      <c r="VGK3226" s="132"/>
      <c r="VGL3226" s="132"/>
      <c r="VGM3226" s="132"/>
      <c r="VGN3226" s="132"/>
      <c r="VGO3226" s="132"/>
      <c r="VGP3226" s="132"/>
      <c r="VGQ3226" s="132"/>
      <c r="VGR3226" s="132"/>
      <c r="VGS3226" s="132"/>
      <c r="VGT3226" s="132"/>
      <c r="VGU3226" s="132"/>
      <c r="VGV3226" s="132"/>
      <c r="VGW3226" s="132"/>
      <c r="VGX3226" s="132"/>
      <c r="VGY3226" s="132"/>
      <c r="VGZ3226" s="132"/>
      <c r="VHA3226" s="132"/>
      <c r="VHB3226" s="132"/>
      <c r="VHC3226" s="132"/>
      <c r="VHD3226" s="132"/>
      <c r="VHE3226" s="132"/>
      <c r="VHF3226" s="132"/>
      <c r="VHG3226" s="132"/>
      <c r="VHH3226" s="132"/>
      <c r="VHI3226" s="132"/>
      <c r="VHJ3226" s="132"/>
      <c r="VHK3226" s="132"/>
      <c r="VHL3226" s="132"/>
      <c r="VHM3226" s="132"/>
      <c r="VHN3226" s="132"/>
      <c r="VHO3226" s="132"/>
      <c r="VHP3226" s="132"/>
      <c r="VHQ3226" s="132"/>
      <c r="VHR3226" s="132"/>
      <c r="VHS3226" s="132"/>
      <c r="VHT3226" s="132"/>
      <c r="VHU3226" s="132"/>
      <c r="VHV3226" s="132"/>
      <c r="VHW3226" s="132"/>
      <c r="VHX3226" s="132"/>
      <c r="VHY3226" s="132"/>
      <c r="VHZ3226" s="132"/>
      <c r="VIA3226" s="132"/>
      <c r="VIB3226" s="132"/>
      <c r="VIC3226" s="132"/>
      <c r="VID3226" s="132"/>
      <c r="VIE3226" s="132"/>
      <c r="VIF3226" s="132"/>
      <c r="VIG3226" s="132"/>
      <c r="VIH3226" s="132"/>
      <c r="VII3226" s="132"/>
      <c r="VIJ3226" s="132"/>
      <c r="VIK3226" s="132"/>
      <c r="VIL3226" s="132"/>
      <c r="VIM3226" s="132"/>
      <c r="VIN3226" s="132"/>
      <c r="VIO3226" s="132"/>
      <c r="VIP3226" s="132"/>
      <c r="VIQ3226" s="132"/>
      <c r="VIR3226" s="132"/>
      <c r="VIS3226" s="132"/>
      <c r="VIT3226" s="132"/>
      <c r="VIU3226" s="132"/>
      <c r="VIV3226" s="132"/>
      <c r="VIW3226" s="132"/>
      <c r="VIX3226" s="132"/>
      <c r="VIY3226" s="132"/>
      <c r="VIZ3226" s="132"/>
      <c r="VJA3226" s="132"/>
      <c r="VJB3226" s="132"/>
      <c r="VJC3226" s="132"/>
      <c r="VJD3226" s="132"/>
      <c r="VJE3226" s="132"/>
      <c r="VJF3226" s="132"/>
      <c r="VJG3226" s="132"/>
      <c r="VJH3226" s="132"/>
      <c r="VJI3226" s="132"/>
      <c r="VJJ3226" s="132"/>
      <c r="VJK3226" s="132"/>
      <c r="VJL3226" s="132"/>
      <c r="VJM3226" s="132"/>
      <c r="VJN3226" s="132"/>
      <c r="VJO3226" s="132"/>
      <c r="VJP3226" s="132"/>
      <c r="VJQ3226" s="132"/>
      <c r="VJR3226" s="132"/>
      <c r="VJS3226" s="132"/>
      <c r="VJT3226" s="132"/>
      <c r="VJU3226" s="132"/>
      <c r="VJV3226" s="132"/>
      <c r="VJW3226" s="132"/>
      <c r="VJX3226" s="132"/>
      <c r="VJY3226" s="132"/>
      <c r="VJZ3226" s="132"/>
      <c r="VKA3226" s="132"/>
      <c r="VKB3226" s="132"/>
      <c r="VKC3226" s="132"/>
      <c r="VKD3226" s="132"/>
      <c r="VKE3226" s="132"/>
      <c r="VKF3226" s="132"/>
      <c r="VKG3226" s="132"/>
      <c r="VKH3226" s="132"/>
      <c r="VKI3226" s="132"/>
      <c r="VKJ3226" s="132"/>
      <c r="VKK3226" s="132"/>
      <c r="VKL3226" s="132"/>
      <c r="VKM3226" s="132"/>
      <c r="VKN3226" s="132"/>
      <c r="VKO3226" s="132"/>
      <c r="VKP3226" s="132"/>
      <c r="VKQ3226" s="132"/>
      <c r="VKR3226" s="132"/>
      <c r="VKS3226" s="132"/>
      <c r="VKT3226" s="132"/>
      <c r="VKU3226" s="132"/>
      <c r="VKV3226" s="132"/>
      <c r="VKW3226" s="132"/>
      <c r="VKX3226" s="132"/>
      <c r="VKY3226" s="132"/>
      <c r="VKZ3226" s="132"/>
      <c r="VLA3226" s="132"/>
      <c r="VLB3226" s="132"/>
      <c r="VLC3226" s="132"/>
      <c r="VLD3226" s="132"/>
      <c r="VLE3226" s="132"/>
      <c r="VLF3226" s="132"/>
      <c r="VLG3226" s="132"/>
      <c r="VLH3226" s="132"/>
      <c r="VLI3226" s="132"/>
      <c r="VLJ3226" s="132"/>
      <c r="VLK3226" s="132"/>
      <c r="VLL3226" s="132"/>
      <c r="VLM3226" s="132"/>
      <c r="VLN3226" s="132"/>
      <c r="VLO3226" s="132"/>
      <c r="VLP3226" s="132"/>
      <c r="VLQ3226" s="132"/>
      <c r="VLR3226" s="132"/>
      <c r="VLS3226" s="132"/>
      <c r="VLT3226" s="132"/>
      <c r="VLU3226" s="132"/>
      <c r="VLV3226" s="132"/>
      <c r="VLW3226" s="132"/>
      <c r="VLX3226" s="132"/>
      <c r="VLY3226" s="132"/>
      <c r="VLZ3226" s="132"/>
      <c r="VMA3226" s="132"/>
      <c r="VMB3226" s="132"/>
      <c r="VMC3226" s="132"/>
      <c r="VMD3226" s="132"/>
      <c r="VME3226" s="132"/>
      <c r="VMF3226" s="132"/>
      <c r="VMG3226" s="132"/>
      <c r="VMH3226" s="132"/>
      <c r="VMI3226" s="132"/>
      <c r="VMJ3226" s="132"/>
      <c r="VMK3226" s="132"/>
      <c r="VML3226" s="132"/>
      <c r="VMM3226" s="132"/>
      <c r="VMN3226" s="132"/>
      <c r="VMO3226" s="132"/>
      <c r="VMP3226" s="132"/>
      <c r="VMQ3226" s="132"/>
      <c r="VMR3226" s="132"/>
      <c r="VMS3226" s="132"/>
      <c r="VMT3226" s="132"/>
      <c r="VMU3226" s="132"/>
      <c r="VMV3226" s="132"/>
      <c r="VMW3226" s="132"/>
      <c r="VMX3226" s="132"/>
      <c r="VMY3226" s="132"/>
      <c r="VMZ3226" s="132"/>
      <c r="VNA3226" s="132"/>
      <c r="VNB3226" s="132"/>
      <c r="VNC3226" s="132"/>
      <c r="VND3226" s="132"/>
      <c r="VNE3226" s="132"/>
      <c r="VNF3226" s="132"/>
      <c r="VNG3226" s="132"/>
      <c r="VNH3226" s="132"/>
      <c r="VNI3226" s="132"/>
      <c r="VNJ3226" s="132"/>
      <c r="VNK3226" s="132"/>
      <c r="VNL3226" s="132"/>
      <c r="VNM3226" s="132"/>
      <c r="VNN3226" s="132"/>
      <c r="VNO3226" s="132"/>
      <c r="VNP3226" s="132"/>
      <c r="VNQ3226" s="132"/>
      <c r="VNR3226" s="132"/>
      <c r="VNS3226" s="132"/>
      <c r="VNT3226" s="132"/>
      <c r="VNU3226" s="132"/>
      <c r="VNV3226" s="132"/>
      <c r="VNW3226" s="132"/>
      <c r="VNX3226" s="132"/>
      <c r="VNY3226" s="132"/>
      <c r="VNZ3226" s="132"/>
      <c r="VOA3226" s="132"/>
      <c r="VOB3226" s="132"/>
      <c r="VOC3226" s="132"/>
      <c r="VOD3226" s="132"/>
      <c r="VOE3226" s="132"/>
      <c r="VOF3226" s="132"/>
      <c r="VOG3226" s="132"/>
      <c r="VOH3226" s="132"/>
      <c r="VOI3226" s="132"/>
      <c r="VOJ3226" s="132"/>
      <c r="VOK3226" s="132"/>
      <c r="VOL3226" s="132"/>
      <c r="VOM3226" s="132"/>
      <c r="VON3226" s="132"/>
      <c r="VOO3226" s="132"/>
      <c r="VOP3226" s="132"/>
      <c r="VOQ3226" s="132"/>
      <c r="VOR3226" s="132"/>
      <c r="VOS3226" s="132"/>
      <c r="VOT3226" s="132"/>
      <c r="VOU3226" s="132"/>
      <c r="VOV3226" s="132"/>
      <c r="VOW3226" s="132"/>
      <c r="VOX3226" s="132"/>
      <c r="VOY3226" s="132"/>
      <c r="VOZ3226" s="132"/>
      <c r="VPA3226" s="132"/>
      <c r="VPB3226" s="132"/>
      <c r="VPC3226" s="132"/>
      <c r="VPD3226" s="132"/>
      <c r="VPE3226" s="132"/>
      <c r="VPF3226" s="132"/>
      <c r="VPG3226" s="132"/>
      <c r="VPH3226" s="132"/>
      <c r="VPI3226" s="132"/>
      <c r="VPJ3226" s="132"/>
      <c r="VPK3226" s="132"/>
      <c r="VPL3226" s="132"/>
      <c r="VPM3226" s="132"/>
      <c r="VPN3226" s="132"/>
      <c r="VPO3226" s="132"/>
      <c r="VPP3226" s="132"/>
      <c r="VPQ3226" s="132"/>
      <c r="VPR3226" s="132"/>
      <c r="VPS3226" s="132"/>
      <c r="VPT3226" s="132"/>
      <c r="VPU3226" s="132"/>
      <c r="VPV3226" s="132"/>
      <c r="VPW3226" s="132"/>
      <c r="VPX3226" s="132"/>
      <c r="VPY3226" s="132"/>
      <c r="VPZ3226" s="132"/>
      <c r="VQA3226" s="132"/>
      <c r="VQB3226" s="132"/>
      <c r="VQC3226" s="132"/>
      <c r="VQD3226" s="132"/>
      <c r="VQE3226" s="132"/>
      <c r="VQF3226" s="132"/>
      <c r="VQG3226" s="132"/>
      <c r="VQH3226" s="132"/>
      <c r="VQI3226" s="132"/>
      <c r="VQJ3226" s="132"/>
      <c r="VQK3226" s="132"/>
      <c r="VQL3226" s="132"/>
      <c r="VQM3226" s="132"/>
      <c r="VQN3226" s="132"/>
      <c r="VQO3226" s="132"/>
      <c r="VQP3226" s="132"/>
      <c r="VQQ3226" s="132"/>
      <c r="VQR3226" s="132"/>
      <c r="VQS3226" s="132"/>
      <c r="VQT3226" s="132"/>
      <c r="VQU3226" s="132"/>
      <c r="VQV3226" s="132"/>
      <c r="VQW3226" s="132"/>
      <c r="VQX3226" s="132"/>
      <c r="VQY3226" s="132"/>
      <c r="VQZ3226" s="132"/>
      <c r="VRA3226" s="132"/>
      <c r="VRB3226" s="132"/>
      <c r="VRC3226" s="132"/>
      <c r="VRD3226" s="132"/>
      <c r="VRE3226" s="132"/>
      <c r="VRF3226" s="132"/>
      <c r="VRG3226" s="132"/>
      <c r="VRH3226" s="132"/>
      <c r="VRI3226" s="132"/>
      <c r="VRJ3226" s="132"/>
      <c r="VRK3226" s="132"/>
      <c r="VRL3226" s="132"/>
      <c r="VRM3226" s="132"/>
      <c r="VRN3226" s="132"/>
      <c r="VRO3226" s="132"/>
      <c r="VRP3226" s="132"/>
      <c r="VRQ3226" s="132"/>
      <c r="VRR3226" s="132"/>
      <c r="VRS3226" s="132"/>
      <c r="VRT3226" s="132"/>
      <c r="VRU3226" s="132"/>
      <c r="VRV3226" s="132"/>
      <c r="VRW3226" s="132"/>
      <c r="VRX3226" s="132"/>
      <c r="VRY3226" s="132"/>
      <c r="VRZ3226" s="132"/>
      <c r="VSA3226" s="132"/>
      <c r="VSB3226" s="132"/>
      <c r="VSC3226" s="132"/>
      <c r="VSD3226" s="132"/>
      <c r="VSE3226" s="132"/>
      <c r="VSF3226" s="132"/>
      <c r="VSG3226" s="132"/>
      <c r="VSH3226" s="132"/>
      <c r="VSI3226" s="132"/>
      <c r="VSJ3226" s="132"/>
      <c r="VSK3226" s="132"/>
      <c r="VSL3226" s="132"/>
      <c r="VSM3226" s="132"/>
      <c r="VSN3226" s="132"/>
      <c r="VSO3226" s="132"/>
      <c r="VSP3226" s="132"/>
      <c r="VSQ3226" s="132"/>
      <c r="VSR3226" s="132"/>
      <c r="VSS3226" s="132"/>
      <c r="VST3226" s="132"/>
      <c r="VSU3226" s="132"/>
      <c r="VSV3226" s="132"/>
      <c r="VSW3226" s="132"/>
      <c r="VSX3226" s="132"/>
      <c r="VSY3226" s="132"/>
      <c r="VSZ3226" s="132"/>
      <c r="VTA3226" s="132"/>
      <c r="VTB3226" s="132"/>
      <c r="VTC3226" s="132"/>
      <c r="VTD3226" s="132"/>
      <c r="VTE3226" s="132"/>
      <c r="VTF3226" s="132"/>
      <c r="VTG3226" s="132"/>
      <c r="VTH3226" s="132"/>
      <c r="VTI3226" s="132"/>
      <c r="VTJ3226" s="132"/>
      <c r="VTK3226" s="132"/>
      <c r="VTL3226" s="132"/>
      <c r="VTM3226" s="132"/>
      <c r="VTN3226" s="132"/>
      <c r="VTO3226" s="132"/>
      <c r="VTP3226" s="132"/>
      <c r="VTQ3226" s="132"/>
      <c r="VTR3226" s="132"/>
      <c r="VTS3226" s="132"/>
      <c r="VTT3226" s="132"/>
      <c r="VTU3226" s="132"/>
      <c r="VTV3226" s="132"/>
      <c r="VTW3226" s="132"/>
      <c r="VTX3226" s="132"/>
      <c r="VTY3226" s="132"/>
      <c r="VTZ3226" s="132"/>
      <c r="VUA3226" s="132"/>
      <c r="VUB3226" s="132"/>
      <c r="VUC3226" s="132"/>
      <c r="VUD3226" s="132"/>
      <c r="VUE3226" s="132"/>
      <c r="VUF3226" s="132"/>
      <c r="VUG3226" s="132"/>
      <c r="VUH3226" s="132"/>
      <c r="VUI3226" s="132"/>
      <c r="VUJ3226" s="132"/>
      <c r="VUK3226" s="132"/>
      <c r="VUL3226" s="132"/>
      <c r="VUM3226" s="132"/>
      <c r="VUN3226" s="132"/>
      <c r="VUO3226" s="132"/>
      <c r="VUP3226" s="132"/>
      <c r="VUQ3226" s="132"/>
      <c r="VUR3226" s="132"/>
      <c r="VUS3226" s="132"/>
      <c r="VUT3226" s="132"/>
      <c r="VUU3226" s="132"/>
      <c r="VUV3226" s="132"/>
      <c r="VUW3226" s="132"/>
      <c r="VUX3226" s="132"/>
      <c r="VUY3226" s="132"/>
      <c r="VUZ3226" s="132"/>
      <c r="VVA3226" s="132"/>
      <c r="VVB3226" s="132"/>
      <c r="VVC3226" s="132"/>
      <c r="VVD3226" s="132"/>
      <c r="VVE3226" s="132"/>
      <c r="VVF3226" s="132"/>
      <c r="VVG3226" s="132"/>
      <c r="VVH3226" s="132"/>
      <c r="VVI3226" s="132"/>
      <c r="VVJ3226" s="132"/>
      <c r="VVK3226" s="132"/>
      <c r="VVL3226" s="132"/>
      <c r="VVM3226" s="132"/>
      <c r="VVN3226" s="132"/>
      <c r="VVO3226" s="132"/>
      <c r="VVP3226" s="132"/>
      <c r="VVQ3226" s="132"/>
      <c r="VVR3226" s="132"/>
      <c r="VVS3226" s="132"/>
      <c r="VVT3226" s="132"/>
      <c r="VVU3226" s="132"/>
      <c r="VVV3226" s="132"/>
      <c r="VVW3226" s="132"/>
      <c r="VVX3226" s="132"/>
      <c r="VVY3226" s="132"/>
      <c r="VVZ3226" s="132"/>
      <c r="VWA3226" s="132"/>
      <c r="VWB3226" s="132"/>
      <c r="VWC3226" s="132"/>
      <c r="VWD3226" s="132"/>
      <c r="VWE3226" s="132"/>
      <c r="VWF3226" s="132"/>
      <c r="VWG3226" s="132"/>
      <c r="VWH3226" s="132"/>
      <c r="VWI3226" s="132"/>
      <c r="VWJ3226" s="132"/>
      <c r="VWK3226" s="132"/>
      <c r="VWL3226" s="132"/>
      <c r="VWM3226" s="132"/>
      <c r="VWN3226" s="132"/>
      <c r="VWO3226" s="132"/>
      <c r="VWP3226" s="132"/>
      <c r="VWQ3226" s="132"/>
      <c r="VWR3226" s="132"/>
      <c r="VWS3226" s="132"/>
      <c r="VWT3226" s="132"/>
      <c r="VWU3226" s="132"/>
      <c r="VWV3226" s="132"/>
      <c r="VWW3226" s="132"/>
      <c r="VWX3226" s="132"/>
      <c r="VWY3226" s="132"/>
      <c r="VWZ3226" s="132"/>
      <c r="VXA3226" s="132"/>
      <c r="VXB3226" s="132"/>
      <c r="VXC3226" s="132"/>
      <c r="VXD3226" s="132"/>
      <c r="VXE3226" s="132"/>
      <c r="VXF3226" s="132"/>
      <c r="VXG3226" s="132"/>
      <c r="VXH3226" s="132"/>
      <c r="VXI3226" s="132"/>
      <c r="VXJ3226" s="132"/>
      <c r="VXK3226" s="132"/>
      <c r="VXL3226" s="132"/>
      <c r="VXM3226" s="132"/>
      <c r="VXN3226" s="132"/>
      <c r="VXO3226" s="132"/>
      <c r="VXP3226" s="132"/>
      <c r="VXQ3226" s="132"/>
      <c r="VXR3226" s="132"/>
      <c r="VXS3226" s="132"/>
      <c r="VXT3226" s="132"/>
      <c r="VXU3226" s="132"/>
      <c r="VXV3226" s="132"/>
      <c r="VXW3226" s="132"/>
      <c r="VXX3226" s="132"/>
      <c r="VXY3226" s="132"/>
      <c r="VXZ3226" s="132"/>
      <c r="VYA3226" s="132"/>
      <c r="VYB3226" s="132"/>
      <c r="VYC3226" s="132"/>
      <c r="VYD3226" s="132"/>
      <c r="VYE3226" s="132"/>
      <c r="VYF3226" s="132"/>
      <c r="VYG3226" s="132"/>
      <c r="VYH3226" s="132"/>
      <c r="VYI3226" s="132"/>
      <c r="VYJ3226" s="132"/>
      <c r="VYK3226" s="132"/>
      <c r="VYL3226" s="132"/>
      <c r="VYM3226" s="132"/>
      <c r="VYN3226" s="132"/>
      <c r="VYO3226" s="132"/>
      <c r="VYP3226" s="132"/>
      <c r="VYQ3226" s="132"/>
      <c r="VYR3226" s="132"/>
      <c r="VYS3226" s="132"/>
      <c r="VYT3226" s="132"/>
      <c r="VYU3226" s="132"/>
      <c r="VYV3226" s="132"/>
      <c r="VYW3226" s="132"/>
      <c r="VYX3226" s="132"/>
      <c r="VYY3226" s="132"/>
      <c r="VYZ3226" s="132"/>
      <c r="VZA3226" s="132"/>
      <c r="VZB3226" s="132"/>
      <c r="VZC3226" s="132"/>
      <c r="VZD3226" s="132"/>
      <c r="VZE3226" s="132"/>
      <c r="VZF3226" s="132"/>
      <c r="VZG3226" s="132"/>
      <c r="VZH3226" s="132"/>
      <c r="VZI3226" s="132"/>
      <c r="VZJ3226" s="132"/>
      <c r="VZK3226" s="132"/>
      <c r="VZL3226" s="132"/>
      <c r="VZM3226" s="132"/>
      <c r="VZN3226" s="132"/>
      <c r="VZO3226" s="132"/>
      <c r="VZP3226" s="132"/>
      <c r="VZQ3226" s="132"/>
      <c r="VZR3226" s="132"/>
      <c r="VZS3226" s="132"/>
      <c r="VZT3226" s="132"/>
      <c r="VZU3226" s="132"/>
      <c r="VZV3226" s="132"/>
      <c r="VZW3226" s="132"/>
      <c r="VZX3226" s="132"/>
      <c r="VZY3226" s="132"/>
      <c r="VZZ3226" s="132"/>
      <c r="WAA3226" s="132"/>
      <c r="WAB3226" s="132"/>
      <c r="WAC3226" s="132"/>
      <c r="WAD3226" s="132"/>
      <c r="WAE3226" s="132"/>
      <c r="WAF3226" s="132"/>
      <c r="WAG3226" s="132"/>
      <c r="WAH3226" s="132"/>
      <c r="WAI3226" s="132"/>
      <c r="WAJ3226" s="132"/>
      <c r="WAK3226" s="132"/>
      <c r="WAL3226" s="132"/>
      <c r="WAM3226" s="132"/>
      <c r="WAN3226" s="132"/>
      <c r="WAO3226" s="132"/>
      <c r="WAP3226" s="132"/>
      <c r="WAQ3226" s="132"/>
      <c r="WAR3226" s="132"/>
      <c r="WAS3226" s="132"/>
      <c r="WAT3226" s="132"/>
      <c r="WAU3226" s="132"/>
      <c r="WAV3226" s="132"/>
      <c r="WAW3226" s="132"/>
      <c r="WAX3226" s="132"/>
      <c r="WAY3226" s="132"/>
      <c r="WAZ3226" s="132"/>
      <c r="WBA3226" s="132"/>
      <c r="WBB3226" s="132"/>
      <c r="WBC3226" s="132"/>
      <c r="WBD3226" s="132"/>
      <c r="WBE3226" s="132"/>
      <c r="WBF3226" s="132"/>
      <c r="WBG3226" s="132"/>
      <c r="WBH3226" s="132"/>
      <c r="WBI3226" s="132"/>
      <c r="WBJ3226" s="132"/>
      <c r="WBK3226" s="132"/>
      <c r="WBL3226" s="132"/>
      <c r="WBM3226" s="132"/>
      <c r="WBN3226" s="132"/>
      <c r="WBO3226" s="132"/>
      <c r="WBP3226" s="132"/>
      <c r="WBQ3226" s="132"/>
      <c r="WBR3226" s="132"/>
      <c r="WBS3226" s="132"/>
      <c r="WBT3226" s="132"/>
      <c r="WBU3226" s="132"/>
      <c r="WBV3226" s="132"/>
      <c r="WBW3226" s="132"/>
      <c r="WBX3226" s="132"/>
      <c r="WBY3226" s="132"/>
      <c r="WBZ3226" s="132"/>
      <c r="WCA3226" s="132"/>
      <c r="WCB3226" s="132"/>
      <c r="WCC3226" s="132"/>
      <c r="WCD3226" s="132"/>
      <c r="WCE3226" s="132"/>
      <c r="WCF3226" s="132"/>
      <c r="WCG3226" s="132"/>
      <c r="WCH3226" s="132"/>
      <c r="WCI3226" s="132"/>
      <c r="WCJ3226" s="132"/>
      <c r="WCK3226" s="132"/>
      <c r="WCL3226" s="132"/>
      <c r="WCM3226" s="132"/>
      <c r="WCN3226" s="132"/>
      <c r="WCO3226" s="132"/>
      <c r="WCP3226" s="132"/>
      <c r="WCQ3226" s="132"/>
      <c r="WCR3226" s="132"/>
      <c r="WCS3226" s="132"/>
      <c r="WCT3226" s="132"/>
      <c r="WCU3226" s="132"/>
      <c r="WCV3226" s="132"/>
      <c r="WCW3226" s="132"/>
      <c r="WCX3226" s="132"/>
      <c r="WCY3226" s="132"/>
      <c r="WCZ3226" s="132"/>
      <c r="WDA3226" s="132"/>
      <c r="WDB3226" s="132"/>
      <c r="WDC3226" s="132"/>
      <c r="WDD3226" s="132"/>
      <c r="WDE3226" s="132"/>
      <c r="WDF3226" s="132"/>
      <c r="WDG3226" s="132"/>
      <c r="WDH3226" s="132"/>
      <c r="WDI3226" s="132"/>
      <c r="WDJ3226" s="132"/>
      <c r="WDK3226" s="132"/>
      <c r="WDL3226" s="132"/>
      <c r="WDM3226" s="132"/>
      <c r="WDN3226" s="132"/>
      <c r="WDO3226" s="132"/>
      <c r="WDP3226" s="132"/>
      <c r="WDQ3226" s="132"/>
      <c r="WDR3226" s="132"/>
      <c r="WDS3226" s="132"/>
      <c r="WDT3226" s="132"/>
      <c r="WDU3226" s="132"/>
      <c r="WDV3226" s="132"/>
      <c r="WDW3226" s="132"/>
      <c r="WDX3226" s="132"/>
      <c r="WDY3226" s="132"/>
      <c r="WDZ3226" s="132"/>
      <c r="WEA3226" s="132"/>
      <c r="WEB3226" s="132"/>
      <c r="WEC3226" s="132"/>
      <c r="WED3226" s="132"/>
      <c r="WEE3226" s="132"/>
      <c r="WEF3226" s="132"/>
      <c r="WEG3226" s="132"/>
      <c r="WEH3226" s="132"/>
      <c r="WEI3226" s="132"/>
      <c r="WEJ3226" s="132"/>
      <c r="WEK3226" s="132"/>
      <c r="WEL3226" s="132"/>
      <c r="WEM3226" s="132"/>
      <c r="WEN3226" s="132"/>
      <c r="WEO3226" s="132"/>
      <c r="WEP3226" s="132"/>
      <c r="WEQ3226" s="132"/>
      <c r="WER3226" s="132"/>
      <c r="WES3226" s="132"/>
      <c r="WET3226" s="132"/>
      <c r="WEU3226" s="132"/>
      <c r="WEV3226" s="132"/>
      <c r="WEW3226" s="132"/>
      <c r="WEX3226" s="132"/>
      <c r="WEY3226" s="132"/>
      <c r="WEZ3226" s="132"/>
      <c r="WFA3226" s="132"/>
      <c r="WFB3226" s="132"/>
      <c r="WFC3226" s="132"/>
      <c r="WFD3226" s="132"/>
      <c r="WFE3226" s="132"/>
      <c r="WFF3226" s="132"/>
      <c r="WFG3226" s="132"/>
      <c r="WFH3226" s="132"/>
      <c r="WFI3226" s="132"/>
      <c r="WFJ3226" s="132"/>
      <c r="WFK3226" s="132"/>
      <c r="WFL3226" s="132"/>
      <c r="WFM3226" s="132"/>
      <c r="WFN3226" s="132"/>
      <c r="WFO3226" s="132"/>
      <c r="WFP3226" s="132"/>
      <c r="WFQ3226" s="132"/>
      <c r="WFR3226" s="132"/>
      <c r="WFS3226" s="132"/>
      <c r="WFT3226" s="132"/>
      <c r="WFU3226" s="132"/>
      <c r="WFV3226" s="132"/>
      <c r="WFW3226" s="132"/>
      <c r="WFX3226" s="132"/>
      <c r="WFY3226" s="132"/>
      <c r="WFZ3226" s="132"/>
      <c r="WGA3226" s="132"/>
      <c r="WGB3226" s="132"/>
      <c r="WGC3226" s="132"/>
      <c r="WGD3226" s="132"/>
      <c r="WGE3226" s="132"/>
      <c r="WGF3226" s="132"/>
      <c r="WGG3226" s="132"/>
      <c r="WGH3226" s="132"/>
      <c r="WGI3226" s="132"/>
      <c r="WGJ3226" s="132"/>
      <c r="WGK3226" s="132"/>
      <c r="WGL3226" s="132"/>
      <c r="WGM3226" s="132"/>
      <c r="WGN3226" s="132"/>
      <c r="WGO3226" s="132"/>
      <c r="WGP3226" s="132"/>
      <c r="WGQ3226" s="132"/>
      <c r="WGR3226" s="132"/>
      <c r="WGS3226" s="132"/>
      <c r="WGT3226" s="132"/>
      <c r="WGU3226" s="132"/>
      <c r="WGV3226" s="132"/>
      <c r="WGW3226" s="132"/>
      <c r="WGX3226" s="132"/>
      <c r="WGY3226" s="132"/>
      <c r="WGZ3226" s="132"/>
      <c r="WHA3226" s="132"/>
      <c r="WHB3226" s="132"/>
      <c r="WHC3226" s="132"/>
      <c r="WHD3226" s="132"/>
      <c r="WHE3226" s="132"/>
      <c r="WHF3226" s="132"/>
      <c r="WHG3226" s="132"/>
      <c r="WHH3226" s="132"/>
      <c r="WHI3226" s="132"/>
      <c r="WHJ3226" s="132"/>
      <c r="WHK3226" s="132"/>
      <c r="WHL3226" s="132"/>
      <c r="WHM3226" s="132"/>
      <c r="WHN3226" s="132"/>
      <c r="WHO3226" s="132"/>
      <c r="WHP3226" s="132"/>
      <c r="WHQ3226" s="132"/>
      <c r="WHR3226" s="132"/>
      <c r="WHS3226" s="132"/>
      <c r="WHT3226" s="132"/>
      <c r="WHU3226" s="132"/>
      <c r="WHV3226" s="132"/>
      <c r="WHW3226" s="132"/>
      <c r="WHX3226" s="132"/>
      <c r="WHY3226" s="132"/>
      <c r="WHZ3226" s="132"/>
      <c r="WIA3226" s="132"/>
      <c r="WIB3226" s="132"/>
      <c r="WIC3226" s="132"/>
      <c r="WID3226" s="132"/>
      <c r="WIE3226" s="132"/>
      <c r="WIF3226" s="132"/>
      <c r="WIG3226" s="132"/>
      <c r="WIH3226" s="132"/>
      <c r="WII3226" s="132"/>
      <c r="WIJ3226" s="132"/>
      <c r="WIK3226" s="132"/>
      <c r="WIL3226" s="132"/>
      <c r="WIM3226" s="132"/>
      <c r="WIN3226" s="132"/>
      <c r="WIO3226" s="132"/>
      <c r="WIP3226" s="132"/>
      <c r="WIQ3226" s="132"/>
      <c r="WIR3226" s="132"/>
      <c r="WIS3226" s="132"/>
      <c r="WIT3226" s="132"/>
      <c r="WIU3226" s="132"/>
      <c r="WIV3226" s="132"/>
      <c r="WIW3226" s="132"/>
      <c r="WIX3226" s="132"/>
      <c r="WIY3226" s="132"/>
      <c r="WIZ3226" s="132"/>
      <c r="WJA3226" s="132"/>
      <c r="WJB3226" s="132"/>
      <c r="WJC3226" s="132"/>
      <c r="WJD3226" s="132"/>
      <c r="WJE3226" s="132"/>
      <c r="WJF3226" s="132"/>
      <c r="WJG3226" s="132"/>
      <c r="WJH3226" s="132"/>
      <c r="WJI3226" s="132"/>
      <c r="WJJ3226" s="132"/>
      <c r="WJK3226" s="132"/>
      <c r="WJL3226" s="132"/>
      <c r="WJM3226" s="132"/>
      <c r="WJN3226" s="132"/>
      <c r="WJO3226" s="132"/>
      <c r="WJP3226" s="132"/>
      <c r="WJQ3226" s="132"/>
      <c r="WJR3226" s="132"/>
      <c r="WJS3226" s="132"/>
      <c r="WJT3226" s="132"/>
      <c r="WJU3226" s="132"/>
      <c r="WJV3226" s="132"/>
      <c r="WJW3226" s="132"/>
      <c r="WJX3226" s="132"/>
      <c r="WJY3226" s="132"/>
      <c r="WJZ3226" s="132"/>
      <c r="WKA3226" s="132"/>
      <c r="WKB3226" s="132"/>
      <c r="WKC3226" s="132"/>
      <c r="WKD3226" s="132"/>
      <c r="WKE3226" s="132"/>
      <c r="WKF3226" s="132"/>
      <c r="WKG3226" s="132"/>
      <c r="WKH3226" s="132"/>
      <c r="WKI3226" s="132"/>
      <c r="WKJ3226" s="132"/>
      <c r="WKK3226" s="132"/>
      <c r="WKL3226" s="132"/>
      <c r="WKM3226" s="132"/>
      <c r="WKN3226" s="132"/>
      <c r="WKO3226" s="132"/>
      <c r="WKP3226" s="132"/>
      <c r="WKQ3226" s="132"/>
      <c r="WKR3226" s="132"/>
      <c r="WKS3226" s="132"/>
      <c r="WKT3226" s="132"/>
      <c r="WKU3226" s="132"/>
      <c r="WKV3226" s="132"/>
      <c r="WKW3226" s="132"/>
      <c r="WKX3226" s="132"/>
      <c r="WKY3226" s="132"/>
      <c r="WKZ3226" s="132"/>
      <c r="WLA3226" s="132"/>
      <c r="WLB3226" s="132"/>
      <c r="WLC3226" s="132"/>
      <c r="WLD3226" s="132"/>
      <c r="WLE3226" s="132"/>
      <c r="WLF3226" s="132"/>
      <c r="WLG3226" s="132"/>
      <c r="WLH3226" s="132"/>
      <c r="WLI3226" s="132"/>
      <c r="WLJ3226" s="132"/>
      <c r="WLK3226" s="132"/>
      <c r="WLL3226" s="132"/>
      <c r="WLM3226" s="132"/>
      <c r="WLN3226" s="132"/>
      <c r="WLO3226" s="132"/>
      <c r="WLP3226" s="132"/>
      <c r="WLQ3226" s="132"/>
      <c r="WLR3226" s="132"/>
      <c r="WLS3226" s="132"/>
      <c r="WLT3226" s="132"/>
      <c r="WLU3226" s="132"/>
      <c r="WLV3226" s="132"/>
      <c r="WLW3226" s="132"/>
      <c r="WLX3226" s="132"/>
      <c r="WLY3226" s="132"/>
      <c r="WLZ3226" s="132"/>
      <c r="WMA3226" s="132"/>
      <c r="WMB3226" s="132"/>
      <c r="WMC3226" s="132"/>
      <c r="WMD3226" s="132"/>
      <c r="WME3226" s="132"/>
      <c r="WMF3226" s="132"/>
      <c r="WMG3226" s="132"/>
      <c r="WMH3226" s="132"/>
      <c r="WMI3226" s="132"/>
      <c r="WMJ3226" s="132"/>
      <c r="WMK3226" s="132"/>
      <c r="WML3226" s="132"/>
      <c r="WMM3226" s="132"/>
      <c r="WMN3226" s="132"/>
      <c r="WMO3226" s="132"/>
      <c r="WMP3226" s="132"/>
      <c r="WMQ3226" s="132"/>
      <c r="WMR3226" s="132"/>
      <c r="WMS3226" s="132"/>
      <c r="WMT3226" s="132"/>
      <c r="WMU3226" s="132"/>
      <c r="WMV3226" s="132"/>
      <c r="WMW3226" s="132"/>
      <c r="WMX3226" s="132"/>
      <c r="WMY3226" s="132"/>
      <c r="WMZ3226" s="132"/>
      <c r="WNA3226" s="132"/>
      <c r="WNB3226" s="132"/>
      <c r="WNC3226" s="132"/>
      <c r="WND3226" s="132"/>
      <c r="WNE3226" s="132"/>
      <c r="WNF3226" s="132"/>
      <c r="WNG3226" s="132"/>
      <c r="WNH3226" s="132"/>
      <c r="WNI3226" s="132"/>
      <c r="WNJ3226" s="132"/>
      <c r="WNK3226" s="132"/>
      <c r="WNL3226" s="132"/>
      <c r="WNM3226" s="132"/>
      <c r="WNN3226" s="132"/>
      <c r="WNO3226" s="132"/>
      <c r="WNP3226" s="132"/>
      <c r="WNQ3226" s="132"/>
      <c r="WNR3226" s="132"/>
      <c r="WNS3226" s="132"/>
      <c r="WNT3226" s="132"/>
      <c r="WNU3226" s="132"/>
      <c r="WNV3226" s="132"/>
      <c r="WNW3226" s="132"/>
      <c r="WNX3226" s="132"/>
      <c r="WNY3226" s="132"/>
      <c r="WNZ3226" s="132"/>
      <c r="WOA3226" s="132"/>
      <c r="WOB3226" s="132"/>
      <c r="WOC3226" s="132"/>
      <c r="WOD3226" s="132"/>
      <c r="WOE3226" s="132"/>
      <c r="WOF3226" s="132"/>
      <c r="WOG3226" s="132"/>
      <c r="WOH3226" s="132"/>
      <c r="WOI3226" s="132"/>
      <c r="WOJ3226" s="132"/>
      <c r="WOK3226" s="132"/>
      <c r="WOL3226" s="132"/>
      <c r="WOM3226" s="132"/>
      <c r="WON3226" s="132"/>
      <c r="WOO3226" s="132"/>
      <c r="WOP3226" s="132"/>
      <c r="WOQ3226" s="132"/>
      <c r="WOR3226" s="132"/>
      <c r="WOS3226" s="132"/>
      <c r="WOT3226" s="132"/>
      <c r="WOU3226" s="132"/>
      <c r="WOV3226" s="132"/>
      <c r="WOW3226" s="132"/>
      <c r="WOX3226" s="132"/>
      <c r="WOY3226" s="132"/>
      <c r="WOZ3226" s="132"/>
      <c r="WPA3226" s="132"/>
      <c r="WPB3226" s="132"/>
      <c r="WPC3226" s="132"/>
      <c r="WPD3226" s="132"/>
      <c r="WPE3226" s="132"/>
      <c r="WPF3226" s="132"/>
      <c r="WPG3226" s="132"/>
      <c r="WPH3226" s="132"/>
      <c r="WPI3226" s="132"/>
      <c r="WPJ3226" s="132"/>
      <c r="WPK3226" s="132"/>
      <c r="WPL3226" s="132"/>
      <c r="WPM3226" s="132"/>
      <c r="WPN3226" s="132"/>
      <c r="WPO3226" s="132"/>
      <c r="WPP3226" s="132"/>
      <c r="WPQ3226" s="132"/>
      <c r="WPR3226" s="132"/>
      <c r="WPS3226" s="132"/>
      <c r="WPT3226" s="132"/>
      <c r="WPU3226" s="132"/>
      <c r="WPV3226" s="132"/>
      <c r="WPW3226" s="132"/>
      <c r="WPX3226" s="132"/>
      <c r="WPY3226" s="132"/>
      <c r="WPZ3226" s="132"/>
      <c r="WQA3226" s="132"/>
      <c r="WQB3226" s="132"/>
      <c r="WQC3226" s="132"/>
      <c r="WQD3226" s="132"/>
      <c r="WQE3226" s="132"/>
      <c r="WQF3226" s="132"/>
      <c r="WQG3226" s="132"/>
      <c r="WQH3226" s="132"/>
      <c r="WQI3226" s="132"/>
      <c r="WQJ3226" s="132"/>
      <c r="WQK3226" s="132"/>
      <c r="WQL3226" s="132"/>
      <c r="WQM3226" s="132"/>
      <c r="WQN3226" s="132"/>
      <c r="WQO3226" s="132"/>
      <c r="WQP3226" s="132"/>
      <c r="WQQ3226" s="132"/>
      <c r="WQR3226" s="132"/>
      <c r="WQS3226" s="132"/>
      <c r="WQT3226" s="132"/>
      <c r="WQU3226" s="132"/>
      <c r="WQV3226" s="132"/>
      <c r="WQW3226" s="132"/>
      <c r="WQX3226" s="132"/>
      <c r="WQY3226" s="132"/>
      <c r="WQZ3226" s="132"/>
      <c r="WRA3226" s="132"/>
      <c r="WRB3226" s="132"/>
      <c r="WRC3226" s="132"/>
      <c r="WRD3226" s="132"/>
      <c r="WRE3226" s="132"/>
      <c r="WRF3226" s="132"/>
      <c r="WRG3226" s="132"/>
      <c r="WRH3226" s="132"/>
      <c r="WRI3226" s="132"/>
      <c r="WRJ3226" s="132"/>
      <c r="WRK3226" s="132"/>
      <c r="WRL3226" s="132"/>
      <c r="WRM3226" s="132"/>
      <c r="WRN3226" s="132"/>
      <c r="WRO3226" s="132"/>
      <c r="WRP3226" s="132"/>
      <c r="WRQ3226" s="132"/>
      <c r="WRR3226" s="132"/>
      <c r="WRS3226" s="132"/>
      <c r="WRT3226" s="132"/>
      <c r="WRU3226" s="132"/>
      <c r="WRV3226" s="132"/>
      <c r="WRW3226" s="132"/>
      <c r="WRX3226" s="132"/>
      <c r="WRY3226" s="132"/>
      <c r="WRZ3226" s="132"/>
      <c r="WSA3226" s="132"/>
      <c r="WSB3226" s="132"/>
      <c r="WSC3226" s="132"/>
      <c r="WSD3226" s="132"/>
      <c r="WSE3226" s="132"/>
      <c r="WSF3226" s="132"/>
      <c r="WSG3226" s="132"/>
      <c r="WSH3226" s="132"/>
      <c r="WSI3226" s="132"/>
      <c r="WSJ3226" s="132"/>
      <c r="WSK3226" s="132"/>
      <c r="WSL3226" s="132"/>
      <c r="WSM3226" s="132"/>
      <c r="WSN3226" s="132"/>
      <c r="WSO3226" s="132"/>
      <c r="WSP3226" s="132"/>
      <c r="WSQ3226" s="132"/>
      <c r="WSR3226" s="132"/>
      <c r="WSS3226" s="132"/>
      <c r="WST3226" s="132"/>
      <c r="WSU3226" s="132"/>
      <c r="WSV3226" s="132"/>
      <c r="WSW3226" s="132"/>
      <c r="WSX3226" s="132"/>
      <c r="WSY3226" s="132"/>
      <c r="WSZ3226" s="132"/>
      <c r="WTA3226" s="132"/>
      <c r="WTB3226" s="132"/>
      <c r="WTC3226" s="132"/>
      <c r="WTD3226" s="132"/>
      <c r="WTE3226" s="132"/>
      <c r="WTF3226" s="132"/>
      <c r="WTG3226" s="132"/>
      <c r="WTH3226" s="132"/>
      <c r="WTI3226" s="132"/>
      <c r="WTJ3226" s="132"/>
      <c r="WTK3226" s="132"/>
      <c r="WTL3226" s="132"/>
      <c r="WTM3226" s="132"/>
      <c r="WTN3226" s="132"/>
      <c r="WTO3226" s="132"/>
      <c r="WTP3226" s="132"/>
      <c r="WTQ3226" s="132"/>
      <c r="WTR3226" s="132"/>
      <c r="WTS3226" s="132"/>
      <c r="WTT3226" s="132"/>
      <c r="WTU3226" s="132"/>
      <c r="WTV3226" s="132"/>
      <c r="WTW3226" s="132"/>
      <c r="WTX3226" s="132"/>
      <c r="WTY3226" s="132"/>
      <c r="WTZ3226" s="132"/>
      <c r="WUA3226" s="132"/>
      <c r="WUB3226" s="132"/>
      <c r="WUC3226" s="132"/>
      <c r="WUD3226" s="132"/>
      <c r="WUE3226" s="132"/>
      <c r="WUF3226" s="132"/>
      <c r="WUG3226" s="132"/>
      <c r="WUH3226" s="132"/>
      <c r="WUI3226" s="132"/>
      <c r="WUJ3226" s="132"/>
      <c r="WUK3226" s="132"/>
      <c r="WUL3226" s="132"/>
      <c r="WUM3226" s="132"/>
      <c r="WUN3226" s="132"/>
      <c r="WUO3226" s="132"/>
      <c r="WUP3226" s="132"/>
      <c r="WUQ3226" s="132"/>
      <c r="WUR3226" s="132"/>
      <c r="WUS3226" s="132"/>
      <c r="WUT3226" s="132"/>
      <c r="WUU3226" s="132"/>
      <c r="WUV3226" s="132"/>
      <c r="WUW3226" s="132"/>
      <c r="WUX3226" s="132"/>
      <c r="WUY3226" s="132"/>
      <c r="WUZ3226" s="132"/>
      <c r="WVA3226" s="132"/>
      <c r="WVB3226" s="132"/>
      <c r="WVC3226" s="132"/>
      <c r="WVD3226" s="132"/>
      <c r="WVE3226" s="132"/>
      <c r="WVF3226" s="132"/>
      <c r="WVG3226" s="132"/>
      <c r="WVH3226" s="132"/>
      <c r="WVI3226" s="132"/>
      <c r="WVJ3226" s="132"/>
      <c r="WVK3226" s="132"/>
      <c r="WVL3226" s="132"/>
      <c r="WVM3226" s="132"/>
      <c r="WVN3226" s="132"/>
      <c r="WVO3226" s="132"/>
      <c r="WVP3226" s="132"/>
      <c r="WVQ3226" s="132"/>
      <c r="WVR3226" s="132"/>
      <c r="WVS3226" s="132"/>
      <c r="WVT3226" s="132"/>
      <c r="WVU3226" s="132"/>
      <c r="WVV3226" s="132"/>
      <c r="WVW3226" s="132"/>
      <c r="WVX3226" s="132"/>
      <c r="WVY3226" s="132"/>
      <c r="WVZ3226" s="132"/>
      <c r="WWA3226" s="132"/>
      <c r="WWB3226" s="132"/>
      <c r="WWC3226" s="132"/>
      <c r="WWD3226" s="132"/>
      <c r="WWE3226" s="132"/>
      <c r="WWF3226" s="132"/>
      <c r="WWG3226" s="132"/>
      <c r="WWH3226" s="132"/>
      <c r="WWI3226" s="132"/>
      <c r="WWJ3226" s="132"/>
      <c r="WWK3226" s="132"/>
      <c r="WWL3226" s="132"/>
      <c r="WWM3226" s="132"/>
      <c r="WWN3226" s="132"/>
      <c r="WWO3226" s="132"/>
      <c r="WWP3226" s="132"/>
      <c r="WWQ3226" s="132"/>
      <c r="WWR3226" s="132"/>
      <c r="WWS3226" s="132"/>
      <c r="WWT3226" s="132"/>
      <c r="WWU3226" s="132"/>
      <c r="WWV3226" s="132"/>
      <c r="WWW3226" s="132"/>
      <c r="WWX3226" s="132"/>
      <c r="WWY3226" s="132"/>
      <c r="WWZ3226" s="132"/>
      <c r="WXA3226" s="132"/>
      <c r="WXB3226" s="132"/>
      <c r="WXC3226" s="132"/>
      <c r="WXD3226" s="132"/>
      <c r="WXE3226" s="132"/>
      <c r="WXF3226" s="132"/>
      <c r="WXG3226" s="132"/>
      <c r="WXH3226" s="132"/>
      <c r="WXI3226" s="132"/>
      <c r="WXJ3226" s="132"/>
      <c r="WXK3226" s="132"/>
      <c r="WXL3226" s="132"/>
      <c r="WXM3226" s="132"/>
      <c r="WXN3226" s="132"/>
      <c r="WXO3226" s="132"/>
      <c r="WXP3226" s="132"/>
      <c r="WXQ3226" s="132"/>
      <c r="WXR3226" s="132"/>
      <c r="WXS3226" s="132"/>
      <c r="WXT3226" s="132"/>
      <c r="WXU3226" s="132"/>
      <c r="WXV3226" s="132"/>
      <c r="WXW3226" s="132"/>
      <c r="WXX3226" s="132"/>
      <c r="WXY3226" s="132"/>
      <c r="WXZ3226" s="132"/>
      <c r="WYA3226" s="132"/>
      <c r="WYB3226" s="132"/>
      <c r="WYC3226" s="132"/>
      <c r="WYD3226" s="132"/>
      <c r="WYE3226" s="132"/>
      <c r="WYF3226" s="132"/>
      <c r="WYG3226" s="132"/>
      <c r="WYH3226" s="132"/>
      <c r="WYI3226" s="132"/>
      <c r="WYJ3226" s="132"/>
      <c r="WYK3226" s="132"/>
      <c r="WYL3226" s="132"/>
      <c r="WYM3226" s="132"/>
      <c r="WYN3226" s="132"/>
      <c r="WYO3226" s="132"/>
      <c r="WYP3226" s="132"/>
      <c r="WYQ3226" s="132"/>
      <c r="WYR3226" s="132"/>
      <c r="WYS3226" s="132"/>
      <c r="WYT3226" s="132"/>
      <c r="WYU3226" s="132"/>
      <c r="WYV3226" s="132"/>
      <c r="WYW3226" s="132"/>
      <c r="WYX3226" s="132"/>
      <c r="WYY3226" s="132"/>
      <c r="WYZ3226" s="132"/>
      <c r="WZA3226" s="132"/>
      <c r="WZB3226" s="132"/>
      <c r="WZC3226" s="132"/>
      <c r="WZD3226" s="132"/>
      <c r="WZE3226" s="132"/>
      <c r="WZF3226" s="132"/>
      <c r="WZG3226" s="132"/>
      <c r="WZH3226" s="132"/>
      <c r="WZI3226" s="132"/>
      <c r="WZJ3226" s="132"/>
      <c r="WZK3226" s="132"/>
      <c r="WZL3226" s="132"/>
      <c r="WZM3226" s="132"/>
      <c r="WZN3226" s="132"/>
      <c r="WZO3226" s="132"/>
      <c r="WZP3226" s="132"/>
      <c r="WZQ3226" s="132"/>
      <c r="WZR3226" s="132"/>
      <c r="WZS3226" s="132"/>
      <c r="WZT3226" s="132"/>
      <c r="WZU3226" s="132"/>
      <c r="WZV3226" s="132"/>
      <c r="WZW3226" s="132"/>
      <c r="WZX3226" s="132"/>
      <c r="WZY3226" s="132"/>
      <c r="WZZ3226" s="132"/>
      <c r="XAA3226" s="132"/>
      <c r="XAB3226" s="132"/>
      <c r="XAC3226" s="132"/>
      <c r="XAD3226" s="132"/>
      <c r="XAE3226" s="132"/>
      <c r="XAF3226" s="132"/>
      <c r="XAG3226" s="132"/>
      <c r="XAH3226" s="132"/>
      <c r="XAI3226" s="132"/>
      <c r="XAJ3226" s="132"/>
      <c r="XAK3226" s="132"/>
      <c r="XAL3226" s="132"/>
      <c r="XAM3226" s="132"/>
      <c r="XAN3226" s="132"/>
      <c r="XAO3226" s="132"/>
      <c r="XAP3226" s="132"/>
      <c r="XAQ3226" s="132"/>
      <c r="XAR3226" s="132"/>
      <c r="XAS3226" s="132"/>
      <c r="XAT3226" s="132"/>
      <c r="XAU3226" s="132"/>
      <c r="XAV3226" s="132"/>
      <c r="XAW3226" s="132"/>
      <c r="XAX3226" s="132"/>
      <c r="XAY3226" s="132"/>
      <c r="XAZ3226" s="132"/>
      <c r="XBA3226" s="132"/>
      <c r="XBB3226" s="132"/>
      <c r="XBC3226" s="132"/>
      <c r="XBD3226" s="132"/>
      <c r="XBE3226" s="132"/>
      <c r="XBF3226" s="132"/>
      <c r="XBG3226" s="132"/>
      <c r="XBH3226" s="132"/>
      <c r="XBI3226" s="132"/>
      <c r="XBJ3226" s="132"/>
      <c r="XBK3226" s="132"/>
      <c r="XBL3226" s="132"/>
      <c r="XBM3226" s="132"/>
      <c r="XBN3226" s="132"/>
      <c r="XBO3226" s="132"/>
      <c r="XBP3226" s="132"/>
      <c r="XBQ3226" s="132"/>
      <c r="XBR3226" s="132"/>
      <c r="XBS3226" s="132"/>
      <c r="XBT3226" s="132"/>
      <c r="XBU3226" s="132"/>
      <c r="XBV3226" s="132"/>
      <c r="XBW3226" s="132"/>
      <c r="XBX3226" s="132"/>
      <c r="XBY3226" s="132"/>
      <c r="XBZ3226" s="132"/>
      <c r="XCA3226" s="132"/>
      <c r="XCB3226" s="132"/>
      <c r="XCC3226" s="132"/>
      <c r="XCD3226" s="132"/>
      <c r="XCE3226" s="132"/>
      <c r="XCF3226" s="132"/>
      <c r="XCG3226" s="132"/>
      <c r="XCH3226" s="132"/>
      <c r="XCI3226" s="132"/>
      <c r="XCJ3226" s="132"/>
      <c r="XCK3226" s="132"/>
      <c r="XCL3226" s="132"/>
      <c r="XCM3226" s="132"/>
      <c r="XCN3226" s="132"/>
      <c r="XCO3226" s="132"/>
      <c r="XCP3226" s="132"/>
      <c r="XCQ3226" s="132"/>
      <c r="XCR3226" s="132"/>
      <c r="XCS3226" s="132"/>
      <c r="XCT3226" s="132"/>
      <c r="XCU3226" s="132"/>
      <c r="XCV3226" s="132"/>
      <c r="XCW3226" s="132"/>
      <c r="XCX3226" s="132"/>
      <c r="XCY3226" s="132"/>
      <c r="XCZ3226" s="132"/>
      <c r="XDA3226" s="132"/>
      <c r="XDB3226" s="132"/>
      <c r="XDC3226" s="132"/>
      <c r="XDD3226" s="132"/>
      <c r="XDE3226" s="132"/>
      <c r="XDF3226" s="132"/>
      <c r="XDG3226" s="132"/>
      <c r="XDH3226" s="132"/>
      <c r="XDI3226" s="132"/>
      <c r="XDJ3226" s="132"/>
      <c r="XDK3226" s="132"/>
      <c r="XDL3226" s="132"/>
      <c r="XDM3226" s="132"/>
      <c r="XDN3226" s="132"/>
      <c r="XDO3226" s="132"/>
      <c r="XDP3226" s="132"/>
      <c r="XDQ3226" s="132"/>
      <c r="XDR3226" s="132"/>
      <c r="XDS3226" s="132"/>
      <c r="XDT3226" s="132"/>
      <c r="XDU3226" s="132"/>
      <c r="XDV3226" s="132"/>
      <c r="XDW3226" s="132"/>
      <c r="XDX3226" s="132"/>
      <c r="XDY3226" s="132"/>
      <c r="XDZ3226" s="132"/>
      <c r="XEA3226" s="132"/>
      <c r="XEB3226" s="132"/>
      <c r="XEC3226" s="132"/>
      <c r="XED3226" s="132"/>
      <c r="XEE3226" s="132"/>
      <c r="XEF3226" s="132"/>
      <c r="XEG3226" s="132"/>
      <c r="XEH3226" s="132"/>
      <c r="XEI3226" s="132"/>
      <c r="XEJ3226" s="132"/>
      <c r="XEK3226" s="132"/>
      <c r="XEL3226" s="132"/>
      <c r="XEM3226" s="132"/>
      <c r="XEN3226" s="132"/>
      <c r="XEO3226" s="132"/>
      <c r="XEP3226" s="132"/>
      <c r="XEQ3226" s="132"/>
      <c r="XER3226" s="132"/>
      <c r="XES3226" s="132"/>
      <c r="XET3226" s="132"/>
      <c r="XEU3226" s="132"/>
      <c r="XEV3226" s="132"/>
      <c r="XEW3226" s="132"/>
      <c r="XEX3226" s="132"/>
      <c r="XEY3226" s="132"/>
      <c r="XEZ3226" s="132"/>
      <c r="XFA3226" s="132"/>
      <c r="XFB3226" s="132"/>
      <c r="XFC3226" s="132"/>
      <c r="XFD3226" s="132"/>
    </row>
    <row r="3227" s="14" customFormat="1" ht="40.5" spans="1:16384">
      <c r="A3227" s="132">
        <v>3224</v>
      </c>
      <c r="B3227" s="132" t="s">
        <v>4899</v>
      </c>
      <c r="C3227" s="132" t="s">
        <v>1366</v>
      </c>
      <c r="D3227" s="132" t="s">
        <v>4900</v>
      </c>
      <c r="E3227" s="132" t="s">
        <v>4886</v>
      </c>
      <c r="F3227" s="132">
        <v>1.2044</v>
      </c>
      <c r="G3227" s="132"/>
      <c r="H3227" s="132">
        <v>1.111</v>
      </c>
      <c r="I3227" s="132"/>
      <c r="J3227" s="132">
        <v>1.0629</v>
      </c>
      <c r="K3227" s="132"/>
      <c r="L3227" s="132">
        <v>1.156</v>
      </c>
      <c r="M3227" s="132"/>
      <c r="N3227" s="132"/>
      <c r="O3227" s="132">
        <v>1.1</v>
      </c>
      <c r="P3227" s="132"/>
      <c r="Q3227" s="132"/>
      <c r="R3227" s="132"/>
      <c r="S3227" s="132"/>
      <c r="T3227" s="132"/>
      <c r="U3227" s="132"/>
      <c r="V3227" s="132">
        <v>1.1829</v>
      </c>
      <c r="W3227" s="132">
        <v>1.0997</v>
      </c>
      <c r="X3227" s="132"/>
      <c r="Y3227" s="132"/>
      <c r="Z3227" s="132"/>
      <c r="AA3227" s="132">
        <v>1.0885</v>
      </c>
      <c r="AB3227" s="132"/>
      <c r="AC3227" s="132">
        <v>1.111</v>
      </c>
      <c r="AD3227" s="132">
        <v>1.0781</v>
      </c>
      <c r="AE3227" s="132"/>
      <c r="AF3227" s="132">
        <v>1.1104</v>
      </c>
      <c r="AG3227" s="132"/>
      <c r="AH3227" s="132"/>
      <c r="AI3227" s="132"/>
      <c r="AJ3227" s="132">
        <v>1.11</v>
      </c>
      <c r="AK3227" s="132">
        <v>1.11</v>
      </c>
      <c r="AL3227" s="132"/>
      <c r="AM3227" s="132"/>
      <c r="AN3227" s="132"/>
      <c r="AO3227" s="132"/>
      <c r="AP3227" s="132"/>
      <c r="AQ3227" s="132"/>
      <c r="AR3227" s="132"/>
      <c r="AS3227" s="132"/>
      <c r="AT3227" s="132"/>
      <c r="AU3227" s="132"/>
      <c r="AV3227" s="132"/>
      <c r="AW3227" s="132"/>
      <c r="AX3227" s="132"/>
      <c r="AY3227" s="132"/>
      <c r="AZ3227" s="132"/>
      <c r="BA3227" s="132"/>
      <c r="BB3227" s="132"/>
      <c r="BC3227" s="132"/>
      <c r="BD3227" s="132"/>
      <c r="BE3227" s="132"/>
      <c r="BF3227" s="132"/>
      <c r="BG3227" s="132"/>
      <c r="BH3227" s="132"/>
      <c r="BI3227" s="132"/>
      <c r="BJ3227" s="132"/>
      <c r="BK3227" s="132"/>
      <c r="BL3227" s="132"/>
      <c r="BM3227" s="132"/>
      <c r="BN3227" s="132"/>
      <c r="BO3227" s="132"/>
      <c r="BP3227" s="132"/>
      <c r="BQ3227" s="132"/>
      <c r="BR3227" s="132"/>
      <c r="BS3227" s="132"/>
      <c r="BT3227" s="132"/>
      <c r="BU3227" s="132"/>
      <c r="BV3227" s="132"/>
      <c r="BW3227" s="132"/>
      <c r="BX3227" s="132"/>
      <c r="BY3227" s="132"/>
      <c r="BZ3227" s="132"/>
      <c r="CA3227" s="132"/>
      <c r="CB3227" s="132"/>
      <c r="CC3227" s="132"/>
      <c r="CD3227" s="132"/>
      <c r="CE3227" s="132"/>
      <c r="CF3227" s="132"/>
      <c r="CG3227" s="132"/>
      <c r="CH3227" s="132"/>
      <c r="CI3227" s="132"/>
      <c r="CJ3227" s="132"/>
      <c r="CK3227" s="132"/>
      <c r="CL3227" s="132"/>
      <c r="CM3227" s="132"/>
      <c r="CN3227" s="132"/>
      <c r="CO3227" s="132"/>
      <c r="CP3227" s="132"/>
      <c r="CQ3227" s="132"/>
      <c r="CR3227" s="132"/>
      <c r="CS3227" s="132"/>
      <c r="CT3227" s="132"/>
      <c r="CU3227" s="132"/>
      <c r="CV3227" s="132"/>
      <c r="CW3227" s="132"/>
      <c r="CX3227" s="132"/>
      <c r="CY3227" s="132"/>
      <c r="CZ3227" s="132"/>
      <c r="DA3227" s="132"/>
      <c r="DB3227" s="132"/>
      <c r="DC3227" s="132"/>
      <c r="DD3227" s="132"/>
      <c r="DE3227" s="132"/>
      <c r="DF3227" s="132"/>
      <c r="DG3227" s="132"/>
      <c r="DH3227" s="132"/>
      <c r="DI3227" s="132"/>
      <c r="DJ3227" s="132"/>
      <c r="DK3227" s="132"/>
      <c r="DL3227" s="132"/>
      <c r="DM3227" s="132"/>
      <c r="DN3227" s="132"/>
      <c r="DO3227" s="132"/>
      <c r="DP3227" s="132"/>
      <c r="DQ3227" s="132"/>
      <c r="DR3227" s="132"/>
      <c r="DS3227" s="132"/>
      <c r="DT3227" s="132"/>
      <c r="DU3227" s="132"/>
      <c r="DV3227" s="132"/>
      <c r="DW3227" s="132"/>
      <c r="DX3227" s="132"/>
      <c r="DY3227" s="132"/>
      <c r="DZ3227" s="132"/>
      <c r="EA3227" s="132"/>
      <c r="EB3227" s="132"/>
      <c r="EC3227" s="132"/>
      <c r="ED3227" s="132"/>
      <c r="EE3227" s="132"/>
      <c r="EF3227" s="132"/>
      <c r="EG3227" s="132"/>
      <c r="EH3227" s="132"/>
      <c r="EI3227" s="132"/>
      <c r="EJ3227" s="132"/>
      <c r="EK3227" s="132"/>
      <c r="EL3227" s="132"/>
      <c r="EM3227" s="132"/>
      <c r="EN3227" s="132"/>
      <c r="EO3227" s="132"/>
      <c r="EP3227" s="132"/>
      <c r="EQ3227" s="132"/>
      <c r="ER3227" s="132"/>
      <c r="ES3227" s="132"/>
      <c r="ET3227" s="132"/>
      <c r="EU3227" s="132"/>
      <c r="EV3227" s="132"/>
      <c r="EW3227" s="132"/>
      <c r="EX3227" s="132"/>
      <c r="EY3227" s="132"/>
      <c r="EZ3227" s="132"/>
      <c r="FA3227" s="132"/>
      <c r="FB3227" s="132"/>
      <c r="FC3227" s="132"/>
      <c r="FD3227" s="132"/>
      <c r="FE3227" s="132"/>
      <c r="FF3227" s="132"/>
      <c r="FG3227" s="132"/>
      <c r="FH3227" s="132"/>
      <c r="FI3227" s="132"/>
      <c r="FJ3227" s="132"/>
      <c r="FK3227" s="132"/>
      <c r="FL3227" s="132"/>
      <c r="FM3227" s="132"/>
      <c r="FN3227" s="132"/>
      <c r="FO3227" s="132"/>
      <c r="FP3227" s="132"/>
      <c r="FQ3227" s="132"/>
      <c r="FR3227" s="132"/>
      <c r="FS3227" s="132"/>
      <c r="FT3227" s="132"/>
      <c r="FU3227" s="132"/>
      <c r="FV3227" s="132"/>
      <c r="FW3227" s="132"/>
      <c r="FX3227" s="132"/>
      <c r="FY3227" s="132"/>
      <c r="FZ3227" s="132"/>
      <c r="GA3227" s="132"/>
      <c r="GB3227" s="132"/>
      <c r="GC3227" s="132"/>
      <c r="GD3227" s="132"/>
      <c r="GE3227" s="132"/>
      <c r="GF3227" s="132"/>
      <c r="GG3227" s="132"/>
      <c r="GH3227" s="132"/>
      <c r="GI3227" s="132"/>
      <c r="GJ3227" s="132"/>
      <c r="GK3227" s="132"/>
      <c r="GL3227" s="132"/>
      <c r="GM3227" s="132"/>
      <c r="GN3227" s="132"/>
      <c r="GO3227" s="132"/>
      <c r="GP3227" s="132"/>
      <c r="GQ3227" s="132"/>
      <c r="GR3227" s="132"/>
      <c r="GS3227" s="132"/>
      <c r="GT3227" s="132"/>
      <c r="GU3227" s="132"/>
      <c r="GV3227" s="132"/>
      <c r="GW3227" s="132"/>
      <c r="GX3227" s="132"/>
      <c r="GY3227" s="132"/>
      <c r="GZ3227" s="132"/>
      <c r="HA3227" s="132"/>
      <c r="HB3227" s="132"/>
      <c r="HC3227" s="132"/>
      <c r="HD3227" s="132"/>
      <c r="HE3227" s="132"/>
      <c r="HF3227" s="132"/>
      <c r="HG3227" s="132"/>
      <c r="HH3227" s="132"/>
      <c r="HI3227" s="132"/>
      <c r="HJ3227" s="132"/>
      <c r="HK3227" s="132"/>
      <c r="HL3227" s="132"/>
      <c r="HM3227" s="132"/>
      <c r="HN3227" s="132"/>
      <c r="HO3227" s="132"/>
      <c r="HP3227" s="132"/>
      <c r="HQ3227" s="132"/>
      <c r="HR3227" s="132"/>
      <c r="HS3227" s="132"/>
      <c r="HT3227" s="132"/>
      <c r="HU3227" s="132"/>
      <c r="HV3227" s="132"/>
      <c r="HW3227" s="132"/>
      <c r="HX3227" s="132"/>
      <c r="HY3227" s="132"/>
      <c r="HZ3227" s="132"/>
      <c r="IA3227" s="132"/>
      <c r="IB3227" s="132"/>
      <c r="IC3227" s="132"/>
      <c r="ID3227" s="132"/>
      <c r="IE3227" s="132"/>
      <c r="IF3227" s="132"/>
      <c r="IG3227" s="132"/>
      <c r="IH3227" s="132"/>
      <c r="II3227" s="132"/>
      <c r="IJ3227" s="132"/>
      <c r="IK3227" s="132"/>
      <c r="IL3227" s="132"/>
      <c r="IM3227" s="132"/>
      <c r="IN3227" s="132"/>
      <c r="IO3227" s="132"/>
      <c r="IP3227" s="132"/>
      <c r="IQ3227" s="132"/>
      <c r="IR3227" s="132"/>
      <c r="IS3227" s="132"/>
      <c r="IT3227" s="132"/>
      <c r="IU3227" s="132"/>
      <c r="IV3227" s="132"/>
      <c r="IW3227" s="132"/>
      <c r="IX3227" s="132"/>
      <c r="IY3227" s="132"/>
      <c r="IZ3227" s="132"/>
      <c r="JA3227" s="132"/>
      <c r="JB3227" s="132"/>
      <c r="JC3227" s="132"/>
      <c r="JD3227" s="132"/>
      <c r="JE3227" s="132"/>
      <c r="JF3227" s="132"/>
      <c r="JG3227" s="132"/>
      <c r="JH3227" s="132"/>
      <c r="JI3227" s="132"/>
      <c r="JJ3227" s="132"/>
      <c r="JK3227" s="132"/>
      <c r="JL3227" s="132"/>
      <c r="JM3227" s="132"/>
      <c r="JN3227" s="132"/>
      <c r="JO3227" s="132"/>
      <c r="JP3227" s="132"/>
      <c r="JQ3227" s="132"/>
      <c r="JR3227" s="132"/>
      <c r="JS3227" s="132"/>
      <c r="JT3227" s="132"/>
      <c r="JU3227" s="132"/>
      <c r="JV3227" s="132"/>
      <c r="JW3227" s="132"/>
      <c r="JX3227" s="132"/>
      <c r="JY3227" s="132"/>
      <c r="JZ3227" s="132"/>
      <c r="KA3227" s="132"/>
      <c r="KB3227" s="132"/>
      <c r="KC3227" s="132"/>
      <c r="KD3227" s="132"/>
      <c r="KE3227" s="132"/>
      <c r="KF3227" s="132"/>
      <c r="KG3227" s="132"/>
      <c r="KH3227" s="132"/>
      <c r="KI3227" s="132"/>
      <c r="KJ3227" s="132"/>
      <c r="KK3227" s="132"/>
      <c r="KL3227" s="132"/>
      <c r="KM3227" s="132"/>
      <c r="KN3227" s="132"/>
      <c r="KO3227" s="132"/>
      <c r="KP3227" s="132"/>
      <c r="KQ3227" s="132"/>
      <c r="KR3227" s="132"/>
      <c r="KS3227" s="132"/>
      <c r="KT3227" s="132"/>
      <c r="KU3227" s="132"/>
      <c r="KV3227" s="132"/>
      <c r="KW3227" s="132"/>
      <c r="KX3227" s="132"/>
      <c r="KY3227" s="132"/>
      <c r="KZ3227" s="132"/>
      <c r="LA3227" s="132"/>
      <c r="LB3227" s="132"/>
      <c r="LC3227" s="132"/>
      <c r="LD3227" s="132"/>
      <c r="LE3227" s="132"/>
      <c r="LF3227" s="132"/>
      <c r="LG3227" s="132"/>
      <c r="LH3227" s="132"/>
      <c r="LI3227" s="132"/>
      <c r="LJ3227" s="132"/>
      <c r="LK3227" s="132"/>
      <c r="LL3227" s="132"/>
      <c r="LM3227" s="132"/>
      <c r="LN3227" s="132"/>
      <c r="LO3227" s="132"/>
      <c r="LP3227" s="132"/>
      <c r="LQ3227" s="132"/>
      <c r="LR3227" s="132"/>
      <c r="LS3227" s="132"/>
      <c r="LT3227" s="132"/>
      <c r="LU3227" s="132"/>
      <c r="LV3227" s="132"/>
      <c r="LW3227" s="132"/>
      <c r="LX3227" s="132"/>
      <c r="LY3227" s="132"/>
      <c r="LZ3227" s="132"/>
      <c r="MA3227" s="132"/>
      <c r="MB3227" s="132"/>
      <c r="MC3227" s="132"/>
      <c r="MD3227" s="132"/>
      <c r="ME3227" s="132"/>
      <c r="MF3227" s="132"/>
      <c r="MG3227" s="132"/>
      <c r="MH3227" s="132"/>
      <c r="MI3227" s="132"/>
      <c r="MJ3227" s="132"/>
      <c r="MK3227" s="132"/>
      <c r="ML3227" s="132"/>
      <c r="MM3227" s="132"/>
      <c r="MN3227" s="132"/>
      <c r="MO3227" s="132"/>
      <c r="MP3227" s="132"/>
      <c r="MQ3227" s="132"/>
      <c r="MR3227" s="132"/>
      <c r="MS3227" s="132"/>
      <c r="MT3227" s="132"/>
      <c r="MU3227" s="132"/>
      <c r="MV3227" s="132"/>
      <c r="MW3227" s="132"/>
      <c r="MX3227" s="132"/>
      <c r="MY3227" s="132"/>
      <c r="MZ3227" s="132"/>
      <c r="NA3227" s="132"/>
      <c r="NB3227" s="132"/>
      <c r="NC3227" s="132"/>
      <c r="ND3227" s="132"/>
      <c r="NE3227" s="132"/>
      <c r="NF3227" s="132"/>
      <c r="NG3227" s="132"/>
      <c r="NH3227" s="132"/>
      <c r="NI3227" s="132"/>
      <c r="NJ3227" s="132"/>
      <c r="NK3227" s="132"/>
      <c r="NL3227" s="132"/>
      <c r="NM3227" s="132"/>
      <c r="NN3227" s="132"/>
      <c r="NO3227" s="132"/>
      <c r="NP3227" s="132"/>
      <c r="NQ3227" s="132"/>
      <c r="NR3227" s="132"/>
      <c r="NS3227" s="132"/>
      <c r="NT3227" s="132"/>
      <c r="NU3227" s="132"/>
      <c r="NV3227" s="132"/>
      <c r="NW3227" s="132"/>
      <c r="NX3227" s="132"/>
      <c r="NY3227" s="132"/>
      <c r="NZ3227" s="132"/>
      <c r="OA3227" s="132"/>
      <c r="OB3227" s="132"/>
      <c r="OC3227" s="132"/>
      <c r="OD3227" s="132"/>
      <c r="OE3227" s="132"/>
      <c r="OF3227" s="132"/>
      <c r="OG3227" s="132"/>
      <c r="OH3227" s="132"/>
      <c r="OI3227" s="132"/>
      <c r="OJ3227" s="132"/>
      <c r="OK3227" s="132"/>
      <c r="OL3227" s="132"/>
      <c r="OM3227" s="132"/>
      <c r="ON3227" s="132"/>
      <c r="OO3227" s="132"/>
      <c r="OP3227" s="132"/>
      <c r="OQ3227" s="132"/>
      <c r="OR3227" s="132"/>
      <c r="OS3227" s="132"/>
      <c r="OT3227" s="132"/>
      <c r="OU3227" s="132"/>
      <c r="OV3227" s="132"/>
      <c r="OW3227" s="132"/>
      <c r="OX3227" s="132"/>
      <c r="OY3227" s="132"/>
      <c r="OZ3227" s="132"/>
      <c r="PA3227" s="132"/>
      <c r="PB3227" s="132"/>
      <c r="PC3227" s="132"/>
      <c r="PD3227" s="132"/>
      <c r="PE3227" s="132"/>
      <c r="PF3227" s="132"/>
      <c r="PG3227" s="132"/>
      <c r="PH3227" s="132"/>
      <c r="PI3227" s="132"/>
      <c r="PJ3227" s="132"/>
      <c r="PK3227" s="132"/>
      <c r="PL3227" s="132"/>
      <c r="PM3227" s="132"/>
      <c r="PN3227" s="132"/>
      <c r="PO3227" s="132"/>
      <c r="PP3227" s="132"/>
      <c r="PQ3227" s="132"/>
      <c r="PR3227" s="132"/>
      <c r="PS3227" s="132"/>
      <c r="PT3227" s="132"/>
      <c r="PU3227" s="132"/>
      <c r="PV3227" s="132"/>
      <c r="PW3227" s="132"/>
      <c r="PX3227" s="132"/>
      <c r="PY3227" s="132"/>
      <c r="PZ3227" s="132"/>
      <c r="QA3227" s="132"/>
      <c r="QB3227" s="132"/>
      <c r="QC3227" s="132"/>
      <c r="QD3227" s="132"/>
      <c r="QE3227" s="132"/>
      <c r="QF3227" s="132"/>
      <c r="QG3227" s="132"/>
      <c r="QH3227" s="132"/>
      <c r="QI3227" s="132"/>
      <c r="QJ3227" s="132"/>
      <c r="QK3227" s="132"/>
      <c r="QL3227" s="132"/>
      <c r="QM3227" s="132"/>
      <c r="QN3227" s="132"/>
      <c r="QO3227" s="132"/>
      <c r="QP3227" s="132"/>
      <c r="QQ3227" s="132"/>
      <c r="QR3227" s="132"/>
      <c r="QS3227" s="132"/>
      <c r="QT3227" s="132"/>
      <c r="QU3227" s="132"/>
      <c r="QV3227" s="132"/>
      <c r="QW3227" s="132"/>
      <c r="QX3227" s="132"/>
      <c r="QY3227" s="132"/>
      <c r="QZ3227" s="132"/>
      <c r="RA3227" s="132"/>
      <c r="RB3227" s="132"/>
      <c r="RC3227" s="132"/>
      <c r="RD3227" s="132"/>
      <c r="RE3227" s="132"/>
      <c r="RF3227" s="132"/>
      <c r="RG3227" s="132"/>
      <c r="RH3227" s="132"/>
      <c r="RI3227" s="132"/>
      <c r="RJ3227" s="132"/>
      <c r="RK3227" s="132"/>
      <c r="RL3227" s="132"/>
      <c r="RM3227" s="132"/>
      <c r="RN3227" s="132"/>
      <c r="RO3227" s="132"/>
      <c r="RP3227" s="132"/>
      <c r="RQ3227" s="132"/>
      <c r="RR3227" s="132"/>
      <c r="RS3227" s="132"/>
      <c r="RT3227" s="132"/>
      <c r="RU3227" s="132"/>
      <c r="RV3227" s="132"/>
      <c r="RW3227" s="132"/>
      <c r="RX3227" s="132"/>
      <c r="RY3227" s="132"/>
      <c r="RZ3227" s="132"/>
      <c r="SA3227" s="132"/>
      <c r="SB3227" s="132"/>
      <c r="SC3227" s="132"/>
      <c r="SD3227" s="132"/>
      <c r="SE3227" s="132"/>
      <c r="SF3227" s="132"/>
      <c r="SG3227" s="132"/>
      <c r="SH3227" s="132"/>
      <c r="SI3227" s="132"/>
      <c r="SJ3227" s="132"/>
      <c r="SK3227" s="132"/>
      <c r="SL3227" s="132"/>
      <c r="SM3227" s="132"/>
      <c r="SN3227" s="132"/>
      <c r="SO3227" s="132"/>
      <c r="SP3227" s="132"/>
      <c r="SQ3227" s="132"/>
      <c r="SR3227" s="132"/>
      <c r="SS3227" s="132"/>
      <c r="ST3227" s="132"/>
      <c r="SU3227" s="132"/>
      <c r="SV3227" s="132"/>
      <c r="SW3227" s="132"/>
      <c r="SX3227" s="132"/>
      <c r="SY3227" s="132"/>
      <c r="SZ3227" s="132"/>
      <c r="TA3227" s="132"/>
      <c r="TB3227" s="132"/>
      <c r="TC3227" s="132"/>
      <c r="TD3227" s="132"/>
      <c r="TE3227" s="132"/>
      <c r="TF3227" s="132"/>
      <c r="TG3227" s="132"/>
      <c r="TH3227" s="132"/>
      <c r="TI3227" s="132"/>
      <c r="TJ3227" s="132"/>
      <c r="TK3227" s="132"/>
      <c r="TL3227" s="132"/>
      <c r="TM3227" s="132"/>
      <c r="TN3227" s="132"/>
      <c r="TO3227" s="132"/>
      <c r="TP3227" s="132"/>
      <c r="TQ3227" s="132"/>
      <c r="TR3227" s="132"/>
      <c r="TS3227" s="132"/>
      <c r="TT3227" s="132"/>
      <c r="TU3227" s="132"/>
      <c r="TV3227" s="132"/>
      <c r="TW3227" s="132"/>
      <c r="TX3227" s="132"/>
      <c r="TY3227" s="132"/>
      <c r="TZ3227" s="132"/>
      <c r="UA3227" s="132"/>
      <c r="UB3227" s="132"/>
      <c r="UC3227" s="132"/>
      <c r="UD3227" s="132"/>
      <c r="UE3227" s="132"/>
      <c r="UF3227" s="132"/>
      <c r="UG3227" s="132"/>
      <c r="UH3227" s="132"/>
      <c r="UI3227" s="132"/>
      <c r="UJ3227" s="132"/>
      <c r="UK3227" s="132"/>
      <c r="UL3227" s="132"/>
      <c r="UM3227" s="132"/>
      <c r="UN3227" s="132"/>
      <c r="UO3227" s="132"/>
      <c r="UP3227" s="132"/>
      <c r="UQ3227" s="132"/>
      <c r="UR3227" s="132"/>
      <c r="US3227" s="132"/>
      <c r="UT3227" s="132"/>
      <c r="UU3227" s="132"/>
      <c r="UV3227" s="132"/>
      <c r="UW3227" s="132"/>
      <c r="UX3227" s="132"/>
      <c r="UY3227" s="132"/>
      <c r="UZ3227" s="132"/>
      <c r="VA3227" s="132"/>
      <c r="VB3227" s="132"/>
      <c r="VC3227" s="132"/>
      <c r="VD3227" s="132"/>
      <c r="VE3227" s="132"/>
      <c r="VF3227" s="132"/>
      <c r="VG3227" s="132"/>
      <c r="VH3227" s="132"/>
      <c r="VI3227" s="132"/>
      <c r="VJ3227" s="132"/>
      <c r="VK3227" s="132"/>
      <c r="VL3227" s="132"/>
      <c r="VM3227" s="132"/>
      <c r="VN3227" s="132"/>
      <c r="VO3227" s="132"/>
      <c r="VP3227" s="132"/>
      <c r="VQ3227" s="132"/>
      <c r="VR3227" s="132"/>
      <c r="VS3227" s="132"/>
      <c r="VT3227" s="132"/>
      <c r="VU3227" s="132"/>
      <c r="VV3227" s="132"/>
      <c r="VW3227" s="132"/>
      <c r="VX3227" s="132"/>
      <c r="VY3227" s="132"/>
      <c r="VZ3227" s="132"/>
      <c r="WA3227" s="132"/>
      <c r="WB3227" s="132"/>
      <c r="WC3227" s="132"/>
      <c r="WD3227" s="132"/>
      <c r="WE3227" s="132"/>
      <c r="WF3227" s="132"/>
      <c r="WG3227" s="132"/>
      <c r="WH3227" s="132"/>
      <c r="WI3227" s="132"/>
      <c r="WJ3227" s="132"/>
      <c r="WK3227" s="132"/>
      <c r="WL3227" s="132"/>
      <c r="WM3227" s="132"/>
      <c r="WN3227" s="132"/>
      <c r="WO3227" s="132"/>
      <c r="WP3227" s="132"/>
      <c r="WQ3227" s="132"/>
      <c r="WR3227" s="132"/>
      <c r="WS3227" s="132"/>
      <c r="WT3227" s="132"/>
      <c r="WU3227" s="132"/>
      <c r="WV3227" s="132"/>
      <c r="WW3227" s="132"/>
      <c r="WX3227" s="132"/>
      <c r="WY3227" s="132"/>
      <c r="WZ3227" s="132"/>
      <c r="XA3227" s="132"/>
      <c r="XB3227" s="132"/>
      <c r="XC3227" s="132"/>
      <c r="XD3227" s="132"/>
      <c r="XE3227" s="132"/>
      <c r="XF3227" s="132"/>
      <c r="XG3227" s="132"/>
      <c r="XH3227" s="132"/>
      <c r="XI3227" s="132"/>
      <c r="XJ3227" s="132"/>
      <c r="XK3227" s="132"/>
      <c r="XL3227" s="132"/>
      <c r="XM3227" s="132"/>
      <c r="XN3227" s="132"/>
      <c r="XO3227" s="132"/>
      <c r="XP3227" s="132"/>
      <c r="XQ3227" s="132"/>
      <c r="XR3227" s="132"/>
      <c r="XS3227" s="132"/>
      <c r="XT3227" s="132"/>
      <c r="XU3227" s="132"/>
      <c r="XV3227" s="132"/>
      <c r="XW3227" s="132"/>
      <c r="XX3227" s="132"/>
      <c r="XY3227" s="132"/>
      <c r="XZ3227" s="132"/>
      <c r="YA3227" s="132"/>
      <c r="YB3227" s="132"/>
      <c r="YC3227" s="132"/>
      <c r="YD3227" s="132"/>
      <c r="YE3227" s="132"/>
      <c r="YF3227" s="132"/>
      <c r="YG3227" s="132"/>
      <c r="YH3227" s="132"/>
      <c r="YI3227" s="132"/>
      <c r="YJ3227" s="132"/>
      <c r="YK3227" s="132"/>
      <c r="YL3227" s="132"/>
      <c r="YM3227" s="132"/>
      <c r="YN3227" s="132"/>
      <c r="YO3227" s="132"/>
      <c r="YP3227" s="132"/>
      <c r="YQ3227" s="132"/>
      <c r="YR3227" s="132"/>
      <c r="YS3227" s="132"/>
      <c r="YT3227" s="132"/>
      <c r="YU3227" s="132"/>
      <c r="YV3227" s="132"/>
      <c r="YW3227" s="132"/>
      <c r="YX3227" s="132"/>
      <c r="YY3227" s="132"/>
      <c r="YZ3227" s="132"/>
      <c r="ZA3227" s="132"/>
      <c r="ZB3227" s="132"/>
      <c r="ZC3227" s="132"/>
      <c r="ZD3227" s="132"/>
      <c r="ZE3227" s="132"/>
      <c r="ZF3227" s="132"/>
      <c r="ZG3227" s="132"/>
      <c r="ZH3227" s="132"/>
      <c r="ZI3227" s="132"/>
      <c r="ZJ3227" s="132"/>
      <c r="ZK3227" s="132"/>
      <c r="ZL3227" s="132"/>
      <c r="ZM3227" s="132"/>
      <c r="ZN3227" s="132"/>
      <c r="ZO3227" s="132"/>
      <c r="ZP3227" s="132"/>
      <c r="ZQ3227" s="132"/>
      <c r="ZR3227" s="132"/>
      <c r="ZS3227" s="132"/>
      <c r="ZT3227" s="132"/>
      <c r="ZU3227" s="132"/>
      <c r="ZV3227" s="132"/>
      <c r="ZW3227" s="132"/>
      <c r="ZX3227" s="132"/>
      <c r="ZY3227" s="132"/>
      <c r="ZZ3227" s="132"/>
      <c r="AAA3227" s="132"/>
      <c r="AAB3227" s="132"/>
      <c r="AAC3227" s="132"/>
      <c r="AAD3227" s="132"/>
      <c r="AAE3227" s="132"/>
      <c r="AAF3227" s="132"/>
      <c r="AAG3227" s="132"/>
      <c r="AAH3227" s="132"/>
      <c r="AAI3227" s="132"/>
      <c r="AAJ3227" s="132"/>
      <c r="AAK3227" s="132"/>
      <c r="AAL3227" s="132"/>
      <c r="AAM3227" s="132"/>
      <c r="AAN3227" s="132"/>
      <c r="AAO3227" s="132"/>
      <c r="AAP3227" s="132"/>
      <c r="AAQ3227" s="132"/>
      <c r="AAR3227" s="132"/>
      <c r="AAS3227" s="132"/>
      <c r="AAT3227" s="132"/>
      <c r="AAU3227" s="132"/>
      <c r="AAV3227" s="132"/>
      <c r="AAW3227" s="132"/>
      <c r="AAX3227" s="132"/>
      <c r="AAY3227" s="132"/>
      <c r="AAZ3227" s="132"/>
      <c r="ABA3227" s="132"/>
      <c r="ABB3227" s="132"/>
      <c r="ABC3227" s="132"/>
      <c r="ABD3227" s="132"/>
      <c r="ABE3227" s="132"/>
      <c r="ABF3227" s="132"/>
      <c r="ABG3227" s="132"/>
      <c r="ABH3227" s="132"/>
      <c r="ABI3227" s="132"/>
      <c r="ABJ3227" s="132"/>
      <c r="ABK3227" s="132"/>
      <c r="ABL3227" s="132"/>
      <c r="ABM3227" s="132"/>
      <c r="ABN3227" s="132"/>
      <c r="ABO3227" s="132"/>
      <c r="ABP3227" s="132"/>
      <c r="ABQ3227" s="132"/>
      <c r="ABR3227" s="132"/>
      <c r="ABS3227" s="132"/>
      <c r="ABT3227" s="132"/>
      <c r="ABU3227" s="132"/>
      <c r="ABV3227" s="132"/>
      <c r="ABW3227" s="132"/>
      <c r="ABX3227" s="132"/>
      <c r="ABY3227" s="132"/>
      <c r="ABZ3227" s="132"/>
      <c r="ACA3227" s="132"/>
      <c r="ACB3227" s="132"/>
      <c r="ACC3227" s="132"/>
      <c r="ACD3227" s="132"/>
      <c r="ACE3227" s="132"/>
      <c r="ACF3227" s="132"/>
      <c r="ACG3227" s="132"/>
      <c r="ACH3227" s="132"/>
      <c r="ACI3227" s="132"/>
      <c r="ACJ3227" s="132"/>
      <c r="ACK3227" s="132"/>
      <c r="ACL3227" s="132"/>
      <c r="ACM3227" s="132"/>
      <c r="ACN3227" s="132"/>
      <c r="ACO3227" s="132"/>
      <c r="ACP3227" s="132"/>
      <c r="ACQ3227" s="132"/>
      <c r="ACR3227" s="132"/>
      <c r="ACS3227" s="132"/>
      <c r="ACT3227" s="132"/>
      <c r="ACU3227" s="132"/>
      <c r="ACV3227" s="132"/>
      <c r="ACW3227" s="132"/>
      <c r="ACX3227" s="132"/>
      <c r="ACY3227" s="132"/>
      <c r="ACZ3227" s="132"/>
      <c r="ADA3227" s="132"/>
      <c r="ADB3227" s="132"/>
      <c r="ADC3227" s="132"/>
      <c r="ADD3227" s="132"/>
      <c r="ADE3227" s="132"/>
      <c r="ADF3227" s="132"/>
      <c r="ADG3227" s="132"/>
      <c r="ADH3227" s="132"/>
      <c r="ADI3227" s="132"/>
      <c r="ADJ3227" s="132"/>
      <c r="ADK3227" s="132"/>
      <c r="ADL3227" s="132"/>
      <c r="ADM3227" s="132"/>
      <c r="ADN3227" s="132"/>
      <c r="ADO3227" s="132"/>
      <c r="ADP3227" s="132"/>
      <c r="ADQ3227" s="132"/>
      <c r="ADR3227" s="132"/>
      <c r="ADS3227" s="132"/>
      <c r="ADT3227" s="132"/>
      <c r="ADU3227" s="132"/>
      <c r="ADV3227" s="132"/>
      <c r="ADW3227" s="132"/>
      <c r="ADX3227" s="132"/>
      <c r="ADY3227" s="132"/>
      <c r="ADZ3227" s="132"/>
      <c r="AEA3227" s="132"/>
      <c r="AEB3227" s="132"/>
      <c r="AEC3227" s="132"/>
      <c r="AED3227" s="132"/>
      <c r="AEE3227" s="132"/>
      <c r="AEF3227" s="132"/>
      <c r="AEG3227" s="132"/>
      <c r="AEH3227" s="132"/>
      <c r="AEI3227" s="132"/>
      <c r="AEJ3227" s="132"/>
      <c r="AEK3227" s="132"/>
      <c r="AEL3227" s="132"/>
      <c r="AEM3227" s="132"/>
      <c r="AEN3227" s="132"/>
      <c r="AEO3227" s="132"/>
      <c r="AEP3227" s="132"/>
      <c r="AEQ3227" s="132"/>
      <c r="AER3227" s="132"/>
      <c r="AES3227" s="132"/>
      <c r="AET3227" s="132"/>
      <c r="AEU3227" s="132"/>
      <c r="AEV3227" s="132"/>
      <c r="AEW3227" s="132"/>
      <c r="AEX3227" s="132"/>
      <c r="AEY3227" s="132"/>
      <c r="AEZ3227" s="132"/>
      <c r="AFA3227" s="132"/>
      <c r="AFB3227" s="132"/>
      <c r="AFC3227" s="132"/>
      <c r="AFD3227" s="132"/>
      <c r="AFE3227" s="132"/>
      <c r="AFF3227" s="132"/>
      <c r="AFG3227" s="132"/>
      <c r="AFH3227" s="132"/>
      <c r="AFI3227" s="132"/>
      <c r="AFJ3227" s="132"/>
      <c r="AFK3227" s="132"/>
      <c r="AFL3227" s="132"/>
      <c r="AFM3227" s="132"/>
      <c r="AFN3227" s="132"/>
      <c r="AFO3227" s="132"/>
      <c r="AFP3227" s="132"/>
      <c r="AFQ3227" s="132"/>
      <c r="AFR3227" s="132"/>
      <c r="AFS3227" s="132"/>
      <c r="AFT3227" s="132"/>
      <c r="AFU3227" s="132"/>
      <c r="AFV3227" s="132"/>
      <c r="AFW3227" s="132"/>
      <c r="AFX3227" s="132"/>
      <c r="AFY3227" s="132"/>
      <c r="AFZ3227" s="132"/>
      <c r="AGA3227" s="132"/>
      <c r="AGB3227" s="132"/>
      <c r="AGC3227" s="132"/>
      <c r="AGD3227" s="132"/>
      <c r="AGE3227" s="132"/>
      <c r="AGF3227" s="132"/>
      <c r="AGG3227" s="132"/>
      <c r="AGH3227" s="132"/>
      <c r="AGI3227" s="132"/>
      <c r="AGJ3227" s="132"/>
      <c r="AGK3227" s="132"/>
      <c r="AGL3227" s="132"/>
      <c r="AGM3227" s="132"/>
      <c r="AGN3227" s="132"/>
      <c r="AGO3227" s="132"/>
      <c r="AGP3227" s="132"/>
      <c r="AGQ3227" s="132"/>
      <c r="AGR3227" s="132"/>
      <c r="AGS3227" s="132"/>
      <c r="AGT3227" s="132"/>
      <c r="AGU3227" s="132"/>
      <c r="AGV3227" s="132"/>
      <c r="AGW3227" s="132"/>
      <c r="AGX3227" s="132"/>
      <c r="AGY3227" s="132"/>
      <c r="AGZ3227" s="132"/>
      <c r="AHA3227" s="132"/>
      <c r="AHB3227" s="132"/>
      <c r="AHC3227" s="132"/>
      <c r="AHD3227" s="132"/>
      <c r="AHE3227" s="132"/>
      <c r="AHF3227" s="132"/>
      <c r="AHG3227" s="132"/>
      <c r="AHH3227" s="132"/>
      <c r="AHI3227" s="132"/>
      <c r="AHJ3227" s="132"/>
      <c r="AHK3227" s="132"/>
      <c r="AHL3227" s="132"/>
      <c r="AHM3227" s="132"/>
      <c r="AHN3227" s="132"/>
      <c r="AHO3227" s="132"/>
      <c r="AHP3227" s="132"/>
      <c r="AHQ3227" s="132"/>
      <c r="AHR3227" s="132"/>
      <c r="AHS3227" s="132"/>
      <c r="AHT3227" s="132"/>
      <c r="AHU3227" s="132"/>
      <c r="AHV3227" s="132"/>
      <c r="AHW3227" s="132"/>
      <c r="AHX3227" s="132"/>
      <c r="AHY3227" s="132"/>
      <c r="AHZ3227" s="132"/>
      <c r="AIA3227" s="132"/>
      <c r="AIB3227" s="132"/>
      <c r="AIC3227" s="132"/>
      <c r="AID3227" s="132"/>
      <c r="AIE3227" s="132"/>
      <c r="AIF3227" s="132"/>
      <c r="AIG3227" s="132"/>
      <c r="AIH3227" s="132"/>
      <c r="AII3227" s="132"/>
      <c r="AIJ3227" s="132"/>
      <c r="AIK3227" s="132"/>
      <c r="AIL3227" s="132"/>
      <c r="AIM3227" s="132"/>
      <c r="AIN3227" s="132"/>
      <c r="AIO3227" s="132"/>
      <c r="AIP3227" s="132"/>
      <c r="AIQ3227" s="132"/>
      <c r="AIR3227" s="132"/>
      <c r="AIS3227" s="132"/>
      <c r="AIT3227" s="132"/>
      <c r="AIU3227" s="132"/>
      <c r="AIV3227" s="132"/>
      <c r="AIW3227" s="132"/>
      <c r="AIX3227" s="132"/>
      <c r="AIY3227" s="132"/>
      <c r="AIZ3227" s="132"/>
      <c r="AJA3227" s="132"/>
      <c r="AJB3227" s="132"/>
      <c r="AJC3227" s="132"/>
      <c r="AJD3227" s="132"/>
      <c r="AJE3227" s="132"/>
      <c r="AJF3227" s="132"/>
      <c r="AJG3227" s="132"/>
      <c r="AJH3227" s="132"/>
      <c r="AJI3227" s="132"/>
      <c r="AJJ3227" s="132"/>
      <c r="AJK3227" s="132"/>
      <c r="AJL3227" s="132"/>
      <c r="AJM3227" s="132"/>
      <c r="AJN3227" s="132"/>
      <c r="AJO3227" s="132"/>
      <c r="AJP3227" s="132"/>
      <c r="AJQ3227" s="132"/>
      <c r="AJR3227" s="132"/>
      <c r="AJS3227" s="132"/>
      <c r="AJT3227" s="132"/>
      <c r="AJU3227" s="132"/>
      <c r="AJV3227" s="132"/>
      <c r="AJW3227" s="132"/>
      <c r="AJX3227" s="132"/>
      <c r="AJY3227" s="132"/>
      <c r="AJZ3227" s="132"/>
      <c r="AKA3227" s="132"/>
      <c r="AKB3227" s="132"/>
      <c r="AKC3227" s="132"/>
      <c r="AKD3227" s="132"/>
      <c r="AKE3227" s="132"/>
      <c r="AKF3227" s="132"/>
      <c r="AKG3227" s="132"/>
      <c r="AKH3227" s="132"/>
      <c r="AKI3227" s="132"/>
      <c r="AKJ3227" s="132"/>
      <c r="AKK3227" s="132"/>
      <c r="AKL3227" s="132"/>
      <c r="AKM3227" s="132"/>
      <c r="AKN3227" s="132"/>
      <c r="AKO3227" s="132"/>
      <c r="AKP3227" s="132"/>
      <c r="AKQ3227" s="132"/>
      <c r="AKR3227" s="132"/>
      <c r="AKS3227" s="132"/>
      <c r="AKT3227" s="132"/>
      <c r="AKU3227" s="132"/>
      <c r="AKV3227" s="132"/>
      <c r="AKW3227" s="132"/>
      <c r="AKX3227" s="132"/>
      <c r="AKY3227" s="132"/>
      <c r="AKZ3227" s="132"/>
      <c r="ALA3227" s="132"/>
      <c r="ALB3227" s="132"/>
      <c r="ALC3227" s="132"/>
      <c r="ALD3227" s="132"/>
      <c r="ALE3227" s="132"/>
      <c r="ALF3227" s="132"/>
      <c r="ALG3227" s="132"/>
      <c r="ALH3227" s="132"/>
      <c r="ALI3227" s="132"/>
      <c r="ALJ3227" s="132"/>
      <c r="ALK3227" s="132"/>
      <c r="ALL3227" s="132"/>
      <c r="ALM3227" s="132"/>
      <c r="ALN3227" s="132"/>
      <c r="ALO3227" s="132"/>
      <c r="ALP3227" s="132"/>
      <c r="ALQ3227" s="132"/>
      <c r="ALR3227" s="132"/>
      <c r="ALS3227" s="132"/>
      <c r="ALT3227" s="132"/>
      <c r="ALU3227" s="132"/>
      <c r="ALV3227" s="132"/>
      <c r="ALW3227" s="132"/>
      <c r="ALX3227" s="132"/>
      <c r="ALY3227" s="132"/>
      <c r="ALZ3227" s="132"/>
      <c r="AMA3227" s="132"/>
      <c r="AMB3227" s="132"/>
      <c r="AMC3227" s="132"/>
      <c r="AMD3227" s="132"/>
      <c r="AME3227" s="132"/>
      <c r="AMF3227" s="132"/>
      <c r="AMG3227" s="132"/>
      <c r="AMH3227" s="132"/>
      <c r="AMI3227" s="132"/>
      <c r="AMJ3227" s="132"/>
      <c r="AMK3227" s="132"/>
      <c r="AML3227" s="132"/>
      <c r="AMM3227" s="132"/>
      <c r="AMN3227" s="132"/>
      <c r="AMO3227" s="132"/>
      <c r="AMP3227" s="132"/>
      <c r="AMQ3227" s="132"/>
      <c r="AMR3227" s="132"/>
      <c r="AMS3227" s="132"/>
      <c r="AMT3227" s="132"/>
      <c r="AMU3227" s="132"/>
      <c r="AMV3227" s="132"/>
      <c r="AMW3227" s="132"/>
      <c r="AMX3227" s="132"/>
      <c r="AMY3227" s="132"/>
      <c r="AMZ3227" s="132"/>
      <c r="ANA3227" s="132"/>
      <c r="ANB3227" s="132"/>
      <c r="ANC3227" s="132"/>
      <c r="AND3227" s="132"/>
      <c r="ANE3227" s="132"/>
      <c r="ANF3227" s="132"/>
      <c r="ANG3227" s="132"/>
      <c r="ANH3227" s="132"/>
      <c r="ANI3227" s="132"/>
      <c r="ANJ3227" s="132"/>
      <c r="ANK3227" s="132"/>
      <c r="ANL3227" s="132"/>
      <c r="ANM3227" s="132"/>
      <c r="ANN3227" s="132"/>
      <c r="ANO3227" s="132"/>
      <c r="ANP3227" s="132"/>
      <c r="ANQ3227" s="132"/>
      <c r="ANR3227" s="132"/>
      <c r="ANS3227" s="132"/>
      <c r="ANT3227" s="132"/>
      <c r="ANU3227" s="132"/>
      <c r="ANV3227" s="132"/>
      <c r="ANW3227" s="132"/>
      <c r="ANX3227" s="132"/>
      <c r="ANY3227" s="132"/>
      <c r="ANZ3227" s="132"/>
      <c r="AOA3227" s="132"/>
      <c r="AOB3227" s="132"/>
      <c r="AOC3227" s="132"/>
      <c r="AOD3227" s="132"/>
      <c r="AOE3227" s="132"/>
      <c r="AOF3227" s="132"/>
      <c r="AOG3227" s="132"/>
      <c r="AOH3227" s="132"/>
      <c r="AOI3227" s="132"/>
      <c r="AOJ3227" s="132"/>
      <c r="AOK3227" s="132"/>
      <c r="AOL3227" s="132"/>
      <c r="AOM3227" s="132"/>
      <c r="AON3227" s="132"/>
      <c r="AOO3227" s="132"/>
      <c r="AOP3227" s="132"/>
      <c r="AOQ3227" s="132"/>
      <c r="AOR3227" s="132"/>
      <c r="AOS3227" s="132"/>
      <c r="AOT3227" s="132"/>
      <c r="AOU3227" s="132"/>
      <c r="AOV3227" s="132"/>
      <c r="AOW3227" s="132"/>
      <c r="AOX3227" s="132"/>
      <c r="AOY3227" s="132"/>
      <c r="AOZ3227" s="132"/>
      <c r="APA3227" s="132"/>
      <c r="APB3227" s="132"/>
      <c r="APC3227" s="132"/>
      <c r="APD3227" s="132"/>
      <c r="APE3227" s="132"/>
      <c r="APF3227" s="132"/>
      <c r="APG3227" s="132"/>
      <c r="APH3227" s="132"/>
      <c r="API3227" s="132"/>
      <c r="APJ3227" s="132"/>
      <c r="APK3227" s="132"/>
      <c r="APL3227" s="132"/>
      <c r="APM3227" s="132"/>
      <c r="APN3227" s="132"/>
      <c r="APO3227" s="132"/>
      <c r="APP3227" s="132"/>
      <c r="APQ3227" s="132"/>
      <c r="APR3227" s="132"/>
      <c r="APS3227" s="132"/>
      <c r="APT3227" s="132"/>
      <c r="APU3227" s="132"/>
      <c r="APV3227" s="132"/>
      <c r="APW3227" s="132"/>
      <c r="APX3227" s="132"/>
      <c r="APY3227" s="132"/>
      <c r="APZ3227" s="132"/>
      <c r="AQA3227" s="132"/>
      <c r="AQB3227" s="132"/>
      <c r="AQC3227" s="132"/>
      <c r="AQD3227" s="132"/>
      <c r="AQE3227" s="132"/>
      <c r="AQF3227" s="132"/>
      <c r="AQG3227" s="132"/>
      <c r="AQH3227" s="132"/>
      <c r="AQI3227" s="132"/>
      <c r="AQJ3227" s="132"/>
      <c r="AQK3227" s="132"/>
      <c r="AQL3227" s="132"/>
      <c r="AQM3227" s="132"/>
      <c r="AQN3227" s="132"/>
      <c r="AQO3227" s="132"/>
      <c r="AQP3227" s="132"/>
      <c r="AQQ3227" s="132"/>
      <c r="AQR3227" s="132"/>
      <c r="AQS3227" s="132"/>
      <c r="AQT3227" s="132"/>
      <c r="AQU3227" s="132"/>
      <c r="AQV3227" s="132"/>
      <c r="AQW3227" s="132"/>
      <c r="AQX3227" s="132"/>
      <c r="AQY3227" s="132"/>
      <c r="AQZ3227" s="132"/>
      <c r="ARA3227" s="132"/>
      <c r="ARB3227" s="132"/>
      <c r="ARC3227" s="132"/>
      <c r="ARD3227" s="132"/>
      <c r="ARE3227" s="132"/>
      <c r="ARF3227" s="132"/>
      <c r="ARG3227" s="132"/>
      <c r="ARH3227" s="132"/>
      <c r="ARI3227" s="132"/>
      <c r="ARJ3227" s="132"/>
      <c r="ARK3227" s="132"/>
      <c r="ARL3227" s="132"/>
      <c r="ARM3227" s="132"/>
      <c r="ARN3227" s="132"/>
      <c r="ARO3227" s="132"/>
      <c r="ARP3227" s="132"/>
      <c r="ARQ3227" s="132"/>
      <c r="ARR3227" s="132"/>
      <c r="ARS3227" s="132"/>
      <c r="ART3227" s="132"/>
      <c r="ARU3227" s="132"/>
      <c r="ARV3227" s="132"/>
      <c r="ARW3227" s="132"/>
      <c r="ARX3227" s="132"/>
      <c r="ARY3227" s="132"/>
      <c r="ARZ3227" s="132"/>
      <c r="ASA3227" s="132"/>
      <c r="ASB3227" s="132"/>
      <c r="ASC3227" s="132"/>
      <c r="ASD3227" s="132"/>
      <c r="ASE3227" s="132"/>
      <c r="ASF3227" s="132"/>
      <c r="ASG3227" s="132"/>
      <c r="ASH3227" s="132"/>
      <c r="ASI3227" s="132"/>
      <c r="ASJ3227" s="132"/>
      <c r="ASK3227" s="132"/>
      <c r="ASL3227" s="132"/>
      <c r="ASM3227" s="132"/>
      <c r="ASN3227" s="132"/>
      <c r="ASO3227" s="132"/>
      <c r="ASP3227" s="132"/>
      <c r="ASQ3227" s="132"/>
      <c r="ASR3227" s="132"/>
      <c r="ASS3227" s="132"/>
      <c r="AST3227" s="132"/>
      <c r="ASU3227" s="132"/>
      <c r="ASV3227" s="132"/>
      <c r="ASW3227" s="132"/>
      <c r="ASX3227" s="132"/>
      <c r="ASY3227" s="132"/>
      <c r="ASZ3227" s="132"/>
      <c r="ATA3227" s="132"/>
      <c r="ATB3227" s="132"/>
      <c r="ATC3227" s="132"/>
      <c r="ATD3227" s="132"/>
      <c r="ATE3227" s="132"/>
      <c r="ATF3227" s="132"/>
      <c r="ATG3227" s="132"/>
      <c r="ATH3227" s="132"/>
      <c r="ATI3227" s="132"/>
      <c r="ATJ3227" s="132"/>
      <c r="ATK3227" s="132"/>
      <c r="ATL3227" s="132"/>
      <c r="ATM3227" s="132"/>
      <c r="ATN3227" s="132"/>
      <c r="ATO3227" s="132"/>
      <c r="ATP3227" s="132"/>
      <c r="ATQ3227" s="132"/>
      <c r="ATR3227" s="132"/>
      <c r="ATS3227" s="132"/>
      <c r="ATT3227" s="132"/>
      <c r="ATU3227" s="132"/>
      <c r="ATV3227" s="132"/>
      <c r="ATW3227" s="132"/>
      <c r="ATX3227" s="132"/>
      <c r="ATY3227" s="132"/>
      <c r="ATZ3227" s="132"/>
      <c r="AUA3227" s="132"/>
      <c r="AUB3227" s="132"/>
      <c r="AUC3227" s="132"/>
      <c r="AUD3227" s="132"/>
      <c r="AUE3227" s="132"/>
      <c r="AUF3227" s="132"/>
      <c r="AUG3227" s="132"/>
      <c r="AUH3227" s="132"/>
      <c r="AUI3227" s="132"/>
      <c r="AUJ3227" s="132"/>
      <c r="AUK3227" s="132"/>
      <c r="AUL3227" s="132"/>
      <c r="AUM3227" s="132"/>
      <c r="AUN3227" s="132"/>
      <c r="AUO3227" s="132"/>
      <c r="AUP3227" s="132"/>
      <c r="AUQ3227" s="132"/>
      <c r="AUR3227" s="132"/>
      <c r="AUS3227" s="132"/>
      <c r="AUT3227" s="132"/>
      <c r="AUU3227" s="132"/>
      <c r="AUV3227" s="132"/>
      <c r="AUW3227" s="132"/>
      <c r="AUX3227" s="132"/>
      <c r="AUY3227" s="132"/>
      <c r="AUZ3227" s="132"/>
      <c r="AVA3227" s="132"/>
      <c r="AVB3227" s="132"/>
      <c r="AVC3227" s="132"/>
      <c r="AVD3227" s="132"/>
      <c r="AVE3227" s="132"/>
      <c r="AVF3227" s="132"/>
      <c r="AVG3227" s="132"/>
      <c r="AVH3227" s="132"/>
      <c r="AVI3227" s="132"/>
      <c r="AVJ3227" s="132"/>
      <c r="AVK3227" s="132"/>
      <c r="AVL3227" s="132"/>
      <c r="AVM3227" s="132"/>
      <c r="AVN3227" s="132"/>
      <c r="AVO3227" s="132"/>
      <c r="AVP3227" s="132"/>
      <c r="AVQ3227" s="132"/>
      <c r="AVR3227" s="132"/>
      <c r="AVS3227" s="132"/>
      <c r="AVT3227" s="132"/>
      <c r="AVU3227" s="132"/>
      <c r="AVV3227" s="132"/>
      <c r="AVW3227" s="132"/>
      <c r="AVX3227" s="132"/>
      <c r="AVY3227" s="132"/>
      <c r="AVZ3227" s="132"/>
      <c r="AWA3227" s="132"/>
      <c r="AWB3227" s="132"/>
      <c r="AWC3227" s="132"/>
      <c r="AWD3227" s="132"/>
      <c r="AWE3227" s="132"/>
      <c r="AWF3227" s="132"/>
      <c r="AWG3227" s="132"/>
      <c r="AWH3227" s="132"/>
      <c r="AWI3227" s="132"/>
      <c r="AWJ3227" s="132"/>
      <c r="AWK3227" s="132"/>
      <c r="AWL3227" s="132"/>
      <c r="AWM3227" s="132"/>
      <c r="AWN3227" s="132"/>
      <c r="AWO3227" s="132"/>
      <c r="AWP3227" s="132"/>
      <c r="AWQ3227" s="132"/>
      <c r="AWR3227" s="132"/>
      <c r="AWS3227" s="132"/>
      <c r="AWT3227" s="132"/>
      <c r="AWU3227" s="132"/>
      <c r="AWV3227" s="132"/>
      <c r="AWW3227" s="132"/>
      <c r="AWX3227" s="132"/>
      <c r="AWY3227" s="132"/>
      <c r="AWZ3227" s="132"/>
      <c r="AXA3227" s="132"/>
      <c r="AXB3227" s="132"/>
      <c r="AXC3227" s="132"/>
      <c r="AXD3227" s="132"/>
      <c r="AXE3227" s="132"/>
      <c r="AXF3227" s="132"/>
      <c r="AXG3227" s="132"/>
      <c r="AXH3227" s="132"/>
      <c r="AXI3227" s="132"/>
      <c r="AXJ3227" s="132"/>
      <c r="AXK3227" s="132"/>
      <c r="AXL3227" s="132"/>
      <c r="AXM3227" s="132"/>
      <c r="AXN3227" s="132"/>
      <c r="AXO3227" s="132"/>
      <c r="AXP3227" s="132"/>
      <c r="AXQ3227" s="132"/>
      <c r="AXR3227" s="132"/>
      <c r="AXS3227" s="132"/>
      <c r="AXT3227" s="132"/>
      <c r="AXU3227" s="132"/>
      <c r="AXV3227" s="132"/>
      <c r="AXW3227" s="132"/>
      <c r="AXX3227" s="132"/>
      <c r="AXY3227" s="132"/>
      <c r="AXZ3227" s="132"/>
      <c r="AYA3227" s="132"/>
      <c r="AYB3227" s="132"/>
      <c r="AYC3227" s="132"/>
      <c r="AYD3227" s="132"/>
      <c r="AYE3227" s="132"/>
      <c r="AYF3227" s="132"/>
      <c r="AYG3227" s="132"/>
      <c r="AYH3227" s="132"/>
      <c r="AYI3227" s="132"/>
      <c r="AYJ3227" s="132"/>
      <c r="AYK3227" s="132"/>
      <c r="AYL3227" s="132"/>
      <c r="AYM3227" s="132"/>
      <c r="AYN3227" s="132"/>
      <c r="AYO3227" s="132"/>
      <c r="AYP3227" s="132"/>
      <c r="AYQ3227" s="132"/>
      <c r="AYR3227" s="132"/>
      <c r="AYS3227" s="132"/>
      <c r="AYT3227" s="132"/>
      <c r="AYU3227" s="132"/>
      <c r="AYV3227" s="132"/>
      <c r="AYW3227" s="132"/>
      <c r="AYX3227" s="132"/>
      <c r="AYY3227" s="132"/>
      <c r="AYZ3227" s="132"/>
      <c r="AZA3227" s="132"/>
      <c r="AZB3227" s="132"/>
      <c r="AZC3227" s="132"/>
      <c r="AZD3227" s="132"/>
      <c r="AZE3227" s="132"/>
      <c r="AZF3227" s="132"/>
      <c r="AZG3227" s="132"/>
      <c r="AZH3227" s="132"/>
      <c r="AZI3227" s="132"/>
      <c r="AZJ3227" s="132"/>
      <c r="AZK3227" s="132"/>
      <c r="AZL3227" s="132"/>
      <c r="AZM3227" s="132"/>
      <c r="AZN3227" s="132"/>
      <c r="AZO3227" s="132"/>
      <c r="AZP3227" s="132"/>
      <c r="AZQ3227" s="132"/>
      <c r="AZR3227" s="132"/>
      <c r="AZS3227" s="132"/>
      <c r="AZT3227" s="132"/>
      <c r="AZU3227" s="132"/>
      <c r="AZV3227" s="132"/>
      <c r="AZW3227" s="132"/>
      <c r="AZX3227" s="132"/>
      <c r="AZY3227" s="132"/>
      <c r="AZZ3227" s="132"/>
      <c r="BAA3227" s="132"/>
      <c r="BAB3227" s="132"/>
      <c r="BAC3227" s="132"/>
      <c r="BAD3227" s="132"/>
      <c r="BAE3227" s="132"/>
      <c r="BAF3227" s="132"/>
      <c r="BAG3227" s="132"/>
      <c r="BAH3227" s="132"/>
      <c r="BAI3227" s="132"/>
      <c r="BAJ3227" s="132"/>
      <c r="BAK3227" s="132"/>
      <c r="BAL3227" s="132"/>
      <c r="BAM3227" s="132"/>
      <c r="BAN3227" s="132"/>
      <c r="BAO3227" s="132"/>
      <c r="BAP3227" s="132"/>
      <c r="BAQ3227" s="132"/>
      <c r="BAR3227" s="132"/>
      <c r="BAS3227" s="132"/>
      <c r="BAT3227" s="132"/>
      <c r="BAU3227" s="132"/>
      <c r="BAV3227" s="132"/>
      <c r="BAW3227" s="132"/>
      <c r="BAX3227" s="132"/>
      <c r="BAY3227" s="132"/>
      <c r="BAZ3227" s="132"/>
      <c r="BBA3227" s="132"/>
      <c r="BBB3227" s="132"/>
      <c r="BBC3227" s="132"/>
      <c r="BBD3227" s="132"/>
      <c r="BBE3227" s="132"/>
      <c r="BBF3227" s="132"/>
      <c r="BBG3227" s="132"/>
      <c r="BBH3227" s="132"/>
      <c r="BBI3227" s="132"/>
      <c r="BBJ3227" s="132"/>
      <c r="BBK3227" s="132"/>
      <c r="BBL3227" s="132"/>
      <c r="BBM3227" s="132"/>
      <c r="BBN3227" s="132"/>
      <c r="BBO3227" s="132"/>
      <c r="BBP3227" s="132"/>
      <c r="BBQ3227" s="132"/>
      <c r="BBR3227" s="132"/>
      <c r="BBS3227" s="132"/>
      <c r="BBT3227" s="132"/>
      <c r="BBU3227" s="132"/>
      <c r="BBV3227" s="132"/>
      <c r="BBW3227" s="132"/>
      <c r="BBX3227" s="132"/>
      <c r="BBY3227" s="132"/>
      <c r="BBZ3227" s="132"/>
      <c r="BCA3227" s="132"/>
      <c r="BCB3227" s="132"/>
      <c r="BCC3227" s="132"/>
      <c r="BCD3227" s="132"/>
      <c r="BCE3227" s="132"/>
      <c r="BCF3227" s="132"/>
      <c r="BCG3227" s="132"/>
      <c r="BCH3227" s="132"/>
      <c r="BCI3227" s="132"/>
      <c r="BCJ3227" s="132"/>
      <c r="BCK3227" s="132"/>
      <c r="BCL3227" s="132"/>
      <c r="BCM3227" s="132"/>
      <c r="BCN3227" s="132"/>
      <c r="BCO3227" s="132"/>
      <c r="BCP3227" s="132"/>
      <c r="BCQ3227" s="132"/>
      <c r="BCR3227" s="132"/>
      <c r="BCS3227" s="132"/>
      <c r="BCT3227" s="132"/>
      <c r="BCU3227" s="132"/>
      <c r="BCV3227" s="132"/>
      <c r="BCW3227" s="132"/>
      <c r="BCX3227" s="132"/>
      <c r="BCY3227" s="132"/>
      <c r="BCZ3227" s="132"/>
      <c r="BDA3227" s="132"/>
      <c r="BDB3227" s="132"/>
      <c r="BDC3227" s="132"/>
      <c r="BDD3227" s="132"/>
      <c r="BDE3227" s="132"/>
      <c r="BDF3227" s="132"/>
      <c r="BDG3227" s="132"/>
      <c r="BDH3227" s="132"/>
      <c r="BDI3227" s="132"/>
      <c r="BDJ3227" s="132"/>
      <c r="BDK3227" s="132"/>
      <c r="BDL3227" s="132"/>
      <c r="BDM3227" s="132"/>
      <c r="BDN3227" s="132"/>
      <c r="BDO3227" s="132"/>
      <c r="BDP3227" s="132"/>
      <c r="BDQ3227" s="132"/>
      <c r="BDR3227" s="132"/>
      <c r="BDS3227" s="132"/>
      <c r="BDT3227" s="132"/>
      <c r="BDU3227" s="132"/>
      <c r="BDV3227" s="132"/>
      <c r="BDW3227" s="132"/>
      <c r="BDX3227" s="132"/>
      <c r="BDY3227" s="132"/>
      <c r="BDZ3227" s="132"/>
      <c r="BEA3227" s="132"/>
      <c r="BEB3227" s="132"/>
      <c r="BEC3227" s="132"/>
      <c r="BED3227" s="132"/>
      <c r="BEE3227" s="132"/>
      <c r="BEF3227" s="132"/>
      <c r="BEG3227" s="132"/>
      <c r="BEH3227" s="132"/>
      <c r="BEI3227" s="132"/>
      <c r="BEJ3227" s="132"/>
      <c r="BEK3227" s="132"/>
      <c r="BEL3227" s="132"/>
      <c r="BEM3227" s="132"/>
      <c r="BEN3227" s="132"/>
      <c r="BEO3227" s="132"/>
      <c r="BEP3227" s="132"/>
      <c r="BEQ3227" s="132"/>
      <c r="BER3227" s="132"/>
      <c r="BES3227" s="132"/>
      <c r="BET3227" s="132"/>
      <c r="BEU3227" s="132"/>
      <c r="BEV3227" s="132"/>
      <c r="BEW3227" s="132"/>
      <c r="BEX3227" s="132"/>
      <c r="BEY3227" s="132"/>
      <c r="BEZ3227" s="132"/>
      <c r="BFA3227" s="132"/>
      <c r="BFB3227" s="132"/>
      <c r="BFC3227" s="132"/>
      <c r="BFD3227" s="132"/>
      <c r="BFE3227" s="132"/>
      <c r="BFF3227" s="132"/>
      <c r="BFG3227" s="132"/>
      <c r="BFH3227" s="132"/>
      <c r="BFI3227" s="132"/>
      <c r="BFJ3227" s="132"/>
      <c r="BFK3227" s="132"/>
      <c r="BFL3227" s="132"/>
      <c r="BFM3227" s="132"/>
      <c r="BFN3227" s="132"/>
      <c r="BFO3227" s="132"/>
      <c r="BFP3227" s="132"/>
      <c r="BFQ3227" s="132"/>
      <c r="BFR3227" s="132"/>
      <c r="BFS3227" s="132"/>
      <c r="BFT3227" s="132"/>
      <c r="BFU3227" s="132"/>
      <c r="BFV3227" s="132"/>
      <c r="BFW3227" s="132"/>
      <c r="BFX3227" s="132"/>
      <c r="BFY3227" s="132"/>
      <c r="BFZ3227" s="132"/>
      <c r="BGA3227" s="132"/>
      <c r="BGB3227" s="132"/>
      <c r="BGC3227" s="132"/>
      <c r="BGD3227" s="132"/>
      <c r="BGE3227" s="132"/>
      <c r="BGF3227" s="132"/>
      <c r="BGG3227" s="132"/>
      <c r="BGH3227" s="132"/>
      <c r="BGI3227" s="132"/>
      <c r="BGJ3227" s="132"/>
      <c r="BGK3227" s="132"/>
      <c r="BGL3227" s="132"/>
      <c r="BGM3227" s="132"/>
      <c r="BGN3227" s="132"/>
      <c r="BGO3227" s="132"/>
      <c r="BGP3227" s="132"/>
      <c r="BGQ3227" s="132"/>
      <c r="BGR3227" s="132"/>
      <c r="BGS3227" s="132"/>
      <c r="BGT3227" s="132"/>
      <c r="BGU3227" s="132"/>
      <c r="BGV3227" s="132"/>
      <c r="BGW3227" s="132"/>
      <c r="BGX3227" s="132"/>
      <c r="BGY3227" s="132"/>
      <c r="BGZ3227" s="132"/>
      <c r="BHA3227" s="132"/>
      <c r="BHB3227" s="132"/>
      <c r="BHC3227" s="132"/>
      <c r="BHD3227" s="132"/>
      <c r="BHE3227" s="132"/>
      <c r="BHF3227" s="132"/>
      <c r="BHG3227" s="132"/>
      <c r="BHH3227" s="132"/>
      <c r="BHI3227" s="132"/>
      <c r="BHJ3227" s="132"/>
      <c r="BHK3227" s="132"/>
      <c r="BHL3227" s="132"/>
      <c r="BHM3227" s="132"/>
      <c r="BHN3227" s="132"/>
      <c r="BHO3227" s="132"/>
      <c r="BHP3227" s="132"/>
      <c r="BHQ3227" s="132"/>
      <c r="BHR3227" s="132"/>
      <c r="BHS3227" s="132"/>
      <c r="BHT3227" s="132"/>
      <c r="BHU3227" s="132"/>
      <c r="BHV3227" s="132"/>
      <c r="BHW3227" s="132"/>
      <c r="BHX3227" s="132"/>
      <c r="BHY3227" s="132"/>
      <c r="BHZ3227" s="132"/>
      <c r="BIA3227" s="132"/>
      <c r="BIB3227" s="132"/>
      <c r="BIC3227" s="132"/>
      <c r="BID3227" s="132"/>
      <c r="BIE3227" s="132"/>
      <c r="BIF3227" s="132"/>
      <c r="BIG3227" s="132"/>
      <c r="BIH3227" s="132"/>
      <c r="BII3227" s="132"/>
      <c r="BIJ3227" s="132"/>
      <c r="BIK3227" s="132"/>
      <c r="BIL3227" s="132"/>
      <c r="BIM3227" s="132"/>
      <c r="BIN3227" s="132"/>
      <c r="BIO3227" s="132"/>
      <c r="BIP3227" s="132"/>
      <c r="BIQ3227" s="132"/>
      <c r="BIR3227" s="132"/>
      <c r="BIS3227" s="132"/>
      <c r="BIT3227" s="132"/>
      <c r="BIU3227" s="132"/>
      <c r="BIV3227" s="132"/>
      <c r="BIW3227" s="132"/>
      <c r="BIX3227" s="132"/>
      <c r="BIY3227" s="132"/>
      <c r="BIZ3227" s="132"/>
      <c r="BJA3227" s="132"/>
      <c r="BJB3227" s="132"/>
      <c r="BJC3227" s="132"/>
      <c r="BJD3227" s="132"/>
      <c r="BJE3227" s="132"/>
      <c r="BJF3227" s="132"/>
      <c r="BJG3227" s="132"/>
      <c r="BJH3227" s="132"/>
      <c r="BJI3227" s="132"/>
      <c r="BJJ3227" s="132"/>
      <c r="BJK3227" s="132"/>
      <c r="BJL3227" s="132"/>
      <c r="BJM3227" s="132"/>
      <c r="BJN3227" s="132"/>
      <c r="BJO3227" s="132"/>
      <c r="BJP3227" s="132"/>
      <c r="BJQ3227" s="132"/>
      <c r="BJR3227" s="132"/>
      <c r="BJS3227" s="132"/>
      <c r="BJT3227" s="132"/>
      <c r="BJU3227" s="132"/>
      <c r="BJV3227" s="132"/>
      <c r="BJW3227" s="132"/>
      <c r="BJX3227" s="132"/>
      <c r="BJY3227" s="132"/>
      <c r="BJZ3227" s="132"/>
      <c r="BKA3227" s="132"/>
      <c r="BKB3227" s="132"/>
      <c r="BKC3227" s="132"/>
      <c r="BKD3227" s="132"/>
      <c r="BKE3227" s="132"/>
      <c r="BKF3227" s="132"/>
      <c r="BKG3227" s="132"/>
      <c r="BKH3227" s="132"/>
      <c r="BKI3227" s="132"/>
      <c r="BKJ3227" s="132"/>
      <c r="BKK3227" s="132"/>
      <c r="BKL3227" s="132"/>
      <c r="BKM3227" s="132"/>
      <c r="BKN3227" s="132"/>
      <c r="BKO3227" s="132"/>
      <c r="BKP3227" s="132"/>
      <c r="BKQ3227" s="132"/>
      <c r="BKR3227" s="132"/>
      <c r="BKS3227" s="132"/>
      <c r="BKT3227" s="132"/>
      <c r="BKU3227" s="132"/>
      <c r="BKV3227" s="132"/>
      <c r="BKW3227" s="132"/>
      <c r="BKX3227" s="132"/>
      <c r="BKY3227" s="132"/>
      <c r="BKZ3227" s="132"/>
      <c r="BLA3227" s="132"/>
      <c r="BLB3227" s="132"/>
      <c r="BLC3227" s="132"/>
      <c r="BLD3227" s="132"/>
      <c r="BLE3227" s="132"/>
      <c r="BLF3227" s="132"/>
      <c r="BLG3227" s="132"/>
      <c r="BLH3227" s="132"/>
      <c r="BLI3227" s="132"/>
      <c r="BLJ3227" s="132"/>
      <c r="BLK3227" s="132"/>
      <c r="BLL3227" s="132"/>
      <c r="BLM3227" s="132"/>
      <c r="BLN3227" s="132"/>
      <c r="BLO3227" s="132"/>
      <c r="BLP3227" s="132"/>
      <c r="BLQ3227" s="132"/>
      <c r="BLR3227" s="132"/>
      <c r="BLS3227" s="132"/>
      <c r="BLT3227" s="132"/>
      <c r="BLU3227" s="132"/>
      <c r="BLV3227" s="132"/>
      <c r="BLW3227" s="132"/>
      <c r="BLX3227" s="132"/>
      <c r="BLY3227" s="132"/>
      <c r="BLZ3227" s="132"/>
      <c r="BMA3227" s="132"/>
      <c r="BMB3227" s="132"/>
      <c r="BMC3227" s="132"/>
      <c r="BMD3227" s="132"/>
      <c r="BME3227" s="132"/>
      <c r="BMF3227" s="132"/>
      <c r="BMG3227" s="132"/>
      <c r="BMH3227" s="132"/>
      <c r="BMI3227" s="132"/>
      <c r="BMJ3227" s="132"/>
      <c r="BMK3227" s="132"/>
      <c r="BML3227" s="132"/>
      <c r="BMM3227" s="132"/>
      <c r="BMN3227" s="132"/>
      <c r="BMO3227" s="132"/>
      <c r="BMP3227" s="132"/>
      <c r="BMQ3227" s="132"/>
      <c r="BMR3227" s="132"/>
      <c r="BMS3227" s="132"/>
      <c r="BMT3227" s="132"/>
      <c r="BMU3227" s="132"/>
      <c r="BMV3227" s="132"/>
      <c r="BMW3227" s="132"/>
      <c r="BMX3227" s="132"/>
      <c r="BMY3227" s="132"/>
      <c r="BMZ3227" s="132"/>
      <c r="BNA3227" s="132"/>
      <c r="BNB3227" s="132"/>
      <c r="BNC3227" s="132"/>
      <c r="BND3227" s="132"/>
      <c r="BNE3227" s="132"/>
      <c r="BNF3227" s="132"/>
      <c r="BNG3227" s="132"/>
      <c r="BNH3227" s="132"/>
      <c r="BNI3227" s="132"/>
      <c r="BNJ3227" s="132"/>
      <c r="BNK3227" s="132"/>
      <c r="BNL3227" s="132"/>
      <c r="BNM3227" s="132"/>
      <c r="BNN3227" s="132"/>
      <c r="BNO3227" s="132"/>
      <c r="BNP3227" s="132"/>
      <c r="BNQ3227" s="132"/>
      <c r="BNR3227" s="132"/>
      <c r="BNS3227" s="132"/>
      <c r="BNT3227" s="132"/>
      <c r="BNU3227" s="132"/>
      <c r="BNV3227" s="132"/>
      <c r="BNW3227" s="132"/>
      <c r="BNX3227" s="132"/>
      <c r="BNY3227" s="132"/>
      <c r="BNZ3227" s="132"/>
      <c r="BOA3227" s="132"/>
      <c r="BOB3227" s="132"/>
      <c r="BOC3227" s="132"/>
      <c r="BOD3227" s="132"/>
      <c r="BOE3227" s="132"/>
      <c r="BOF3227" s="132"/>
      <c r="BOG3227" s="132"/>
      <c r="BOH3227" s="132"/>
      <c r="BOI3227" s="132"/>
      <c r="BOJ3227" s="132"/>
      <c r="BOK3227" s="132"/>
      <c r="BOL3227" s="132"/>
      <c r="BOM3227" s="132"/>
      <c r="BON3227" s="132"/>
      <c r="BOO3227" s="132"/>
      <c r="BOP3227" s="132"/>
      <c r="BOQ3227" s="132"/>
      <c r="BOR3227" s="132"/>
      <c r="BOS3227" s="132"/>
      <c r="BOT3227" s="132"/>
      <c r="BOU3227" s="132"/>
      <c r="BOV3227" s="132"/>
      <c r="BOW3227" s="132"/>
      <c r="BOX3227" s="132"/>
      <c r="BOY3227" s="132"/>
      <c r="BOZ3227" s="132"/>
      <c r="BPA3227" s="132"/>
      <c r="BPB3227" s="132"/>
      <c r="BPC3227" s="132"/>
      <c r="BPD3227" s="132"/>
      <c r="BPE3227" s="132"/>
      <c r="BPF3227" s="132"/>
      <c r="BPG3227" s="132"/>
      <c r="BPH3227" s="132"/>
      <c r="BPI3227" s="132"/>
      <c r="BPJ3227" s="132"/>
      <c r="BPK3227" s="132"/>
      <c r="BPL3227" s="132"/>
      <c r="BPM3227" s="132"/>
      <c r="BPN3227" s="132"/>
      <c r="BPO3227" s="132"/>
      <c r="BPP3227" s="132"/>
      <c r="BPQ3227" s="132"/>
      <c r="BPR3227" s="132"/>
      <c r="BPS3227" s="132"/>
      <c r="BPT3227" s="132"/>
      <c r="BPU3227" s="132"/>
      <c r="BPV3227" s="132"/>
      <c r="BPW3227" s="132"/>
      <c r="BPX3227" s="132"/>
      <c r="BPY3227" s="132"/>
      <c r="BPZ3227" s="132"/>
      <c r="BQA3227" s="132"/>
      <c r="BQB3227" s="132"/>
      <c r="BQC3227" s="132"/>
      <c r="BQD3227" s="132"/>
      <c r="BQE3227" s="132"/>
      <c r="BQF3227" s="132"/>
      <c r="BQG3227" s="132"/>
      <c r="BQH3227" s="132"/>
      <c r="BQI3227" s="132"/>
      <c r="BQJ3227" s="132"/>
      <c r="BQK3227" s="132"/>
      <c r="BQL3227" s="132"/>
      <c r="BQM3227" s="132"/>
      <c r="BQN3227" s="132"/>
      <c r="BQO3227" s="132"/>
      <c r="BQP3227" s="132"/>
      <c r="BQQ3227" s="132"/>
      <c r="BQR3227" s="132"/>
      <c r="BQS3227" s="132"/>
      <c r="BQT3227" s="132"/>
      <c r="BQU3227" s="132"/>
      <c r="BQV3227" s="132"/>
      <c r="BQW3227" s="132"/>
      <c r="BQX3227" s="132"/>
      <c r="BQY3227" s="132"/>
      <c r="BQZ3227" s="132"/>
      <c r="BRA3227" s="132"/>
      <c r="BRB3227" s="132"/>
      <c r="BRC3227" s="132"/>
      <c r="BRD3227" s="132"/>
      <c r="BRE3227" s="132"/>
      <c r="BRF3227" s="132"/>
      <c r="BRG3227" s="132"/>
      <c r="BRH3227" s="132"/>
      <c r="BRI3227" s="132"/>
      <c r="BRJ3227" s="132"/>
      <c r="BRK3227" s="132"/>
      <c r="BRL3227" s="132"/>
      <c r="BRM3227" s="132"/>
      <c r="BRN3227" s="132"/>
      <c r="BRO3227" s="132"/>
      <c r="BRP3227" s="132"/>
      <c r="BRQ3227" s="132"/>
      <c r="BRR3227" s="132"/>
      <c r="BRS3227" s="132"/>
      <c r="BRT3227" s="132"/>
      <c r="BRU3227" s="132"/>
      <c r="BRV3227" s="132"/>
      <c r="BRW3227" s="132"/>
      <c r="BRX3227" s="132"/>
      <c r="BRY3227" s="132"/>
      <c r="BRZ3227" s="132"/>
      <c r="BSA3227" s="132"/>
      <c r="BSB3227" s="132"/>
      <c r="BSC3227" s="132"/>
      <c r="BSD3227" s="132"/>
      <c r="BSE3227" s="132"/>
      <c r="BSF3227" s="132"/>
      <c r="BSG3227" s="132"/>
      <c r="BSH3227" s="132"/>
      <c r="BSI3227" s="132"/>
      <c r="BSJ3227" s="132"/>
      <c r="BSK3227" s="132"/>
      <c r="BSL3227" s="132"/>
      <c r="BSM3227" s="132"/>
      <c r="BSN3227" s="132"/>
      <c r="BSO3227" s="132"/>
      <c r="BSP3227" s="132"/>
      <c r="BSQ3227" s="132"/>
      <c r="BSR3227" s="132"/>
      <c r="BSS3227" s="132"/>
      <c r="BST3227" s="132"/>
      <c r="BSU3227" s="132"/>
      <c r="BSV3227" s="132"/>
      <c r="BSW3227" s="132"/>
      <c r="BSX3227" s="132"/>
      <c r="BSY3227" s="132"/>
      <c r="BSZ3227" s="132"/>
      <c r="BTA3227" s="132"/>
      <c r="BTB3227" s="132"/>
      <c r="BTC3227" s="132"/>
      <c r="BTD3227" s="132"/>
      <c r="BTE3227" s="132"/>
      <c r="BTF3227" s="132"/>
      <c r="BTG3227" s="132"/>
      <c r="BTH3227" s="132"/>
      <c r="BTI3227" s="132"/>
      <c r="BTJ3227" s="132"/>
      <c r="BTK3227" s="132"/>
      <c r="BTL3227" s="132"/>
      <c r="BTM3227" s="132"/>
      <c r="BTN3227" s="132"/>
      <c r="BTO3227" s="132"/>
      <c r="BTP3227" s="132"/>
      <c r="BTQ3227" s="132"/>
      <c r="BTR3227" s="132"/>
      <c r="BTS3227" s="132"/>
      <c r="BTT3227" s="132"/>
      <c r="BTU3227" s="132"/>
      <c r="BTV3227" s="132"/>
      <c r="BTW3227" s="132"/>
      <c r="BTX3227" s="132"/>
      <c r="BTY3227" s="132"/>
      <c r="BTZ3227" s="132"/>
      <c r="BUA3227" s="132"/>
      <c r="BUB3227" s="132"/>
      <c r="BUC3227" s="132"/>
      <c r="BUD3227" s="132"/>
      <c r="BUE3227" s="132"/>
      <c r="BUF3227" s="132"/>
      <c r="BUG3227" s="132"/>
      <c r="BUH3227" s="132"/>
      <c r="BUI3227" s="132"/>
      <c r="BUJ3227" s="132"/>
      <c r="BUK3227" s="132"/>
      <c r="BUL3227" s="132"/>
      <c r="BUM3227" s="132"/>
      <c r="BUN3227" s="132"/>
      <c r="BUO3227" s="132"/>
      <c r="BUP3227" s="132"/>
      <c r="BUQ3227" s="132"/>
      <c r="BUR3227" s="132"/>
      <c r="BUS3227" s="132"/>
      <c r="BUT3227" s="132"/>
      <c r="BUU3227" s="132"/>
      <c r="BUV3227" s="132"/>
      <c r="BUW3227" s="132"/>
      <c r="BUX3227" s="132"/>
      <c r="BUY3227" s="132"/>
      <c r="BUZ3227" s="132"/>
      <c r="BVA3227" s="132"/>
      <c r="BVB3227" s="132"/>
      <c r="BVC3227" s="132"/>
      <c r="BVD3227" s="132"/>
      <c r="BVE3227" s="132"/>
      <c r="BVF3227" s="132"/>
      <c r="BVG3227" s="132"/>
      <c r="BVH3227" s="132"/>
      <c r="BVI3227" s="132"/>
      <c r="BVJ3227" s="132"/>
      <c r="BVK3227" s="132"/>
      <c r="BVL3227" s="132"/>
      <c r="BVM3227" s="132"/>
      <c r="BVN3227" s="132"/>
      <c r="BVO3227" s="132"/>
      <c r="BVP3227" s="132"/>
      <c r="BVQ3227" s="132"/>
      <c r="BVR3227" s="132"/>
      <c r="BVS3227" s="132"/>
      <c r="BVT3227" s="132"/>
      <c r="BVU3227" s="132"/>
      <c r="BVV3227" s="132"/>
      <c r="BVW3227" s="132"/>
      <c r="BVX3227" s="132"/>
      <c r="BVY3227" s="132"/>
      <c r="BVZ3227" s="132"/>
      <c r="BWA3227" s="132"/>
      <c r="BWB3227" s="132"/>
      <c r="BWC3227" s="132"/>
      <c r="BWD3227" s="132"/>
      <c r="BWE3227" s="132"/>
      <c r="BWF3227" s="132"/>
      <c r="BWG3227" s="132"/>
      <c r="BWH3227" s="132"/>
      <c r="BWI3227" s="132"/>
      <c r="BWJ3227" s="132"/>
      <c r="BWK3227" s="132"/>
      <c r="BWL3227" s="132"/>
      <c r="BWM3227" s="132"/>
      <c r="BWN3227" s="132"/>
      <c r="BWO3227" s="132"/>
      <c r="BWP3227" s="132"/>
      <c r="BWQ3227" s="132"/>
      <c r="BWR3227" s="132"/>
      <c r="BWS3227" s="132"/>
      <c r="BWT3227" s="132"/>
      <c r="BWU3227" s="132"/>
      <c r="BWV3227" s="132"/>
      <c r="BWW3227" s="132"/>
      <c r="BWX3227" s="132"/>
      <c r="BWY3227" s="132"/>
      <c r="BWZ3227" s="132"/>
      <c r="BXA3227" s="132"/>
      <c r="BXB3227" s="132"/>
      <c r="BXC3227" s="132"/>
      <c r="BXD3227" s="132"/>
      <c r="BXE3227" s="132"/>
      <c r="BXF3227" s="132"/>
      <c r="BXG3227" s="132"/>
      <c r="BXH3227" s="132"/>
      <c r="BXI3227" s="132"/>
      <c r="BXJ3227" s="132"/>
      <c r="BXK3227" s="132"/>
      <c r="BXL3227" s="132"/>
      <c r="BXM3227" s="132"/>
      <c r="BXN3227" s="132"/>
      <c r="BXO3227" s="132"/>
      <c r="BXP3227" s="132"/>
      <c r="BXQ3227" s="132"/>
      <c r="BXR3227" s="132"/>
      <c r="BXS3227" s="132"/>
      <c r="BXT3227" s="132"/>
      <c r="BXU3227" s="132"/>
      <c r="BXV3227" s="132"/>
      <c r="BXW3227" s="132"/>
      <c r="BXX3227" s="132"/>
      <c r="BXY3227" s="132"/>
      <c r="BXZ3227" s="132"/>
      <c r="BYA3227" s="132"/>
      <c r="BYB3227" s="132"/>
      <c r="BYC3227" s="132"/>
      <c r="BYD3227" s="132"/>
      <c r="BYE3227" s="132"/>
      <c r="BYF3227" s="132"/>
      <c r="BYG3227" s="132"/>
      <c r="BYH3227" s="132"/>
      <c r="BYI3227" s="132"/>
      <c r="BYJ3227" s="132"/>
      <c r="BYK3227" s="132"/>
      <c r="BYL3227" s="132"/>
      <c r="BYM3227" s="132"/>
      <c r="BYN3227" s="132"/>
      <c r="BYO3227" s="132"/>
      <c r="BYP3227" s="132"/>
      <c r="BYQ3227" s="132"/>
      <c r="BYR3227" s="132"/>
      <c r="BYS3227" s="132"/>
      <c r="BYT3227" s="132"/>
      <c r="BYU3227" s="132"/>
      <c r="BYV3227" s="132"/>
      <c r="BYW3227" s="132"/>
      <c r="BYX3227" s="132"/>
      <c r="BYY3227" s="132"/>
      <c r="BYZ3227" s="132"/>
      <c r="BZA3227" s="132"/>
      <c r="BZB3227" s="132"/>
      <c r="BZC3227" s="132"/>
      <c r="BZD3227" s="132"/>
      <c r="BZE3227" s="132"/>
      <c r="BZF3227" s="132"/>
      <c r="BZG3227" s="132"/>
      <c r="BZH3227" s="132"/>
      <c r="BZI3227" s="132"/>
      <c r="BZJ3227" s="132"/>
      <c r="BZK3227" s="132"/>
      <c r="BZL3227" s="132"/>
      <c r="BZM3227" s="132"/>
      <c r="BZN3227" s="132"/>
      <c r="BZO3227" s="132"/>
      <c r="BZP3227" s="132"/>
      <c r="BZQ3227" s="132"/>
      <c r="BZR3227" s="132"/>
      <c r="BZS3227" s="132"/>
      <c r="BZT3227" s="132"/>
      <c r="BZU3227" s="132"/>
      <c r="BZV3227" s="132"/>
      <c r="BZW3227" s="132"/>
      <c r="BZX3227" s="132"/>
      <c r="BZY3227" s="132"/>
      <c r="BZZ3227" s="132"/>
      <c r="CAA3227" s="132"/>
      <c r="CAB3227" s="132"/>
      <c r="CAC3227" s="132"/>
      <c r="CAD3227" s="132"/>
      <c r="CAE3227" s="132"/>
      <c r="CAF3227" s="132"/>
      <c r="CAG3227" s="132"/>
      <c r="CAH3227" s="132"/>
      <c r="CAI3227" s="132"/>
      <c r="CAJ3227" s="132"/>
      <c r="CAK3227" s="132"/>
      <c r="CAL3227" s="132"/>
      <c r="CAM3227" s="132"/>
      <c r="CAN3227" s="132"/>
      <c r="CAO3227" s="132"/>
      <c r="CAP3227" s="132"/>
      <c r="CAQ3227" s="132"/>
      <c r="CAR3227" s="132"/>
      <c r="CAS3227" s="132"/>
      <c r="CAT3227" s="132"/>
      <c r="CAU3227" s="132"/>
      <c r="CAV3227" s="132"/>
      <c r="CAW3227" s="132"/>
      <c r="CAX3227" s="132"/>
      <c r="CAY3227" s="132"/>
      <c r="CAZ3227" s="132"/>
      <c r="CBA3227" s="132"/>
      <c r="CBB3227" s="132"/>
      <c r="CBC3227" s="132"/>
      <c r="CBD3227" s="132"/>
      <c r="CBE3227" s="132"/>
      <c r="CBF3227" s="132"/>
      <c r="CBG3227" s="132"/>
      <c r="CBH3227" s="132"/>
      <c r="CBI3227" s="132"/>
      <c r="CBJ3227" s="132"/>
      <c r="CBK3227" s="132"/>
      <c r="CBL3227" s="132"/>
      <c r="CBM3227" s="132"/>
      <c r="CBN3227" s="132"/>
      <c r="CBO3227" s="132"/>
      <c r="CBP3227" s="132"/>
      <c r="CBQ3227" s="132"/>
      <c r="CBR3227" s="132"/>
      <c r="CBS3227" s="132"/>
      <c r="CBT3227" s="132"/>
      <c r="CBU3227" s="132"/>
      <c r="CBV3227" s="132"/>
      <c r="CBW3227" s="132"/>
      <c r="CBX3227" s="132"/>
      <c r="CBY3227" s="132"/>
      <c r="CBZ3227" s="132"/>
      <c r="CCA3227" s="132"/>
      <c r="CCB3227" s="132"/>
      <c r="CCC3227" s="132"/>
      <c r="CCD3227" s="132"/>
      <c r="CCE3227" s="132"/>
      <c r="CCF3227" s="132"/>
      <c r="CCG3227" s="132"/>
      <c r="CCH3227" s="132"/>
      <c r="CCI3227" s="132"/>
      <c r="CCJ3227" s="132"/>
      <c r="CCK3227" s="132"/>
      <c r="CCL3227" s="132"/>
      <c r="CCM3227" s="132"/>
      <c r="CCN3227" s="132"/>
      <c r="CCO3227" s="132"/>
      <c r="CCP3227" s="132"/>
      <c r="CCQ3227" s="132"/>
      <c r="CCR3227" s="132"/>
      <c r="CCS3227" s="132"/>
      <c r="CCT3227" s="132"/>
      <c r="CCU3227" s="132"/>
      <c r="CCV3227" s="132"/>
      <c r="CCW3227" s="132"/>
      <c r="CCX3227" s="132"/>
      <c r="CCY3227" s="132"/>
      <c r="CCZ3227" s="132"/>
      <c r="CDA3227" s="132"/>
      <c r="CDB3227" s="132"/>
      <c r="CDC3227" s="132"/>
      <c r="CDD3227" s="132"/>
      <c r="CDE3227" s="132"/>
      <c r="CDF3227" s="132"/>
      <c r="CDG3227" s="132"/>
      <c r="CDH3227" s="132"/>
      <c r="CDI3227" s="132"/>
      <c r="CDJ3227" s="132"/>
      <c r="CDK3227" s="132"/>
      <c r="CDL3227" s="132"/>
      <c r="CDM3227" s="132"/>
      <c r="CDN3227" s="132"/>
      <c r="CDO3227" s="132"/>
      <c r="CDP3227" s="132"/>
      <c r="CDQ3227" s="132"/>
      <c r="CDR3227" s="132"/>
      <c r="CDS3227" s="132"/>
      <c r="CDT3227" s="132"/>
      <c r="CDU3227" s="132"/>
      <c r="CDV3227" s="132"/>
      <c r="CDW3227" s="132"/>
      <c r="CDX3227" s="132"/>
      <c r="CDY3227" s="132"/>
      <c r="CDZ3227" s="132"/>
      <c r="CEA3227" s="132"/>
      <c r="CEB3227" s="132"/>
      <c r="CEC3227" s="132"/>
      <c r="CED3227" s="132"/>
      <c r="CEE3227" s="132"/>
      <c r="CEF3227" s="132"/>
      <c r="CEG3227" s="132"/>
      <c r="CEH3227" s="132"/>
      <c r="CEI3227" s="132"/>
      <c r="CEJ3227" s="132"/>
      <c r="CEK3227" s="132"/>
      <c r="CEL3227" s="132"/>
      <c r="CEM3227" s="132"/>
      <c r="CEN3227" s="132"/>
      <c r="CEO3227" s="132"/>
      <c r="CEP3227" s="132"/>
      <c r="CEQ3227" s="132"/>
      <c r="CER3227" s="132"/>
      <c r="CES3227" s="132"/>
      <c r="CET3227" s="132"/>
      <c r="CEU3227" s="132"/>
      <c r="CEV3227" s="132"/>
      <c r="CEW3227" s="132"/>
      <c r="CEX3227" s="132"/>
      <c r="CEY3227" s="132"/>
      <c r="CEZ3227" s="132"/>
      <c r="CFA3227" s="132"/>
      <c r="CFB3227" s="132"/>
      <c r="CFC3227" s="132"/>
      <c r="CFD3227" s="132"/>
      <c r="CFE3227" s="132"/>
      <c r="CFF3227" s="132"/>
      <c r="CFG3227" s="132"/>
      <c r="CFH3227" s="132"/>
      <c r="CFI3227" s="132"/>
      <c r="CFJ3227" s="132"/>
      <c r="CFK3227" s="132"/>
      <c r="CFL3227" s="132"/>
      <c r="CFM3227" s="132"/>
      <c r="CFN3227" s="132"/>
      <c r="CFO3227" s="132"/>
      <c r="CFP3227" s="132"/>
      <c r="CFQ3227" s="132"/>
      <c r="CFR3227" s="132"/>
      <c r="CFS3227" s="132"/>
      <c r="CFT3227" s="132"/>
      <c r="CFU3227" s="132"/>
      <c r="CFV3227" s="132"/>
      <c r="CFW3227" s="132"/>
      <c r="CFX3227" s="132"/>
      <c r="CFY3227" s="132"/>
      <c r="CFZ3227" s="132"/>
      <c r="CGA3227" s="132"/>
      <c r="CGB3227" s="132"/>
      <c r="CGC3227" s="132"/>
      <c r="CGD3227" s="132"/>
      <c r="CGE3227" s="132"/>
      <c r="CGF3227" s="132"/>
      <c r="CGG3227" s="132"/>
      <c r="CGH3227" s="132"/>
      <c r="CGI3227" s="132"/>
      <c r="CGJ3227" s="132"/>
      <c r="CGK3227" s="132"/>
      <c r="CGL3227" s="132"/>
      <c r="CGM3227" s="132"/>
      <c r="CGN3227" s="132"/>
      <c r="CGO3227" s="132"/>
      <c r="CGP3227" s="132"/>
      <c r="CGQ3227" s="132"/>
      <c r="CGR3227" s="132"/>
      <c r="CGS3227" s="132"/>
      <c r="CGT3227" s="132"/>
      <c r="CGU3227" s="132"/>
      <c r="CGV3227" s="132"/>
      <c r="CGW3227" s="132"/>
      <c r="CGX3227" s="132"/>
      <c r="CGY3227" s="132"/>
      <c r="CGZ3227" s="132"/>
      <c r="CHA3227" s="132"/>
      <c r="CHB3227" s="132"/>
      <c r="CHC3227" s="132"/>
      <c r="CHD3227" s="132"/>
      <c r="CHE3227" s="132"/>
      <c r="CHF3227" s="132"/>
      <c r="CHG3227" s="132"/>
      <c r="CHH3227" s="132"/>
      <c r="CHI3227" s="132"/>
      <c r="CHJ3227" s="132"/>
      <c r="CHK3227" s="132"/>
      <c r="CHL3227" s="132"/>
      <c r="CHM3227" s="132"/>
      <c r="CHN3227" s="132"/>
      <c r="CHO3227" s="132"/>
      <c r="CHP3227" s="132"/>
      <c r="CHQ3227" s="132"/>
      <c r="CHR3227" s="132"/>
      <c r="CHS3227" s="132"/>
      <c r="CHT3227" s="132"/>
      <c r="CHU3227" s="132"/>
      <c r="CHV3227" s="132"/>
      <c r="CHW3227" s="132"/>
      <c r="CHX3227" s="132"/>
      <c r="CHY3227" s="132"/>
      <c r="CHZ3227" s="132"/>
      <c r="CIA3227" s="132"/>
      <c r="CIB3227" s="132"/>
      <c r="CIC3227" s="132"/>
      <c r="CID3227" s="132"/>
      <c r="CIE3227" s="132"/>
      <c r="CIF3227" s="132"/>
      <c r="CIG3227" s="132"/>
      <c r="CIH3227" s="132"/>
      <c r="CII3227" s="132"/>
      <c r="CIJ3227" s="132"/>
      <c r="CIK3227" s="132"/>
      <c r="CIL3227" s="132"/>
      <c r="CIM3227" s="132"/>
      <c r="CIN3227" s="132"/>
      <c r="CIO3227" s="132"/>
      <c r="CIP3227" s="132"/>
      <c r="CIQ3227" s="132"/>
      <c r="CIR3227" s="132"/>
      <c r="CIS3227" s="132"/>
      <c r="CIT3227" s="132"/>
      <c r="CIU3227" s="132"/>
      <c r="CIV3227" s="132"/>
      <c r="CIW3227" s="132"/>
      <c r="CIX3227" s="132"/>
      <c r="CIY3227" s="132"/>
      <c r="CIZ3227" s="132"/>
      <c r="CJA3227" s="132"/>
      <c r="CJB3227" s="132"/>
      <c r="CJC3227" s="132"/>
      <c r="CJD3227" s="132"/>
      <c r="CJE3227" s="132"/>
      <c r="CJF3227" s="132"/>
      <c r="CJG3227" s="132"/>
      <c r="CJH3227" s="132"/>
      <c r="CJI3227" s="132"/>
      <c r="CJJ3227" s="132"/>
      <c r="CJK3227" s="132"/>
      <c r="CJL3227" s="132"/>
      <c r="CJM3227" s="132"/>
      <c r="CJN3227" s="132"/>
      <c r="CJO3227" s="132"/>
      <c r="CJP3227" s="132"/>
      <c r="CJQ3227" s="132"/>
      <c r="CJR3227" s="132"/>
      <c r="CJS3227" s="132"/>
      <c r="CJT3227" s="132"/>
      <c r="CJU3227" s="132"/>
      <c r="CJV3227" s="132"/>
      <c r="CJW3227" s="132"/>
      <c r="CJX3227" s="132"/>
      <c r="CJY3227" s="132"/>
      <c r="CJZ3227" s="132"/>
      <c r="CKA3227" s="132"/>
      <c r="CKB3227" s="132"/>
      <c r="CKC3227" s="132"/>
      <c r="CKD3227" s="132"/>
      <c r="CKE3227" s="132"/>
      <c r="CKF3227" s="132"/>
      <c r="CKG3227" s="132"/>
      <c r="CKH3227" s="132"/>
      <c r="CKI3227" s="132"/>
      <c r="CKJ3227" s="132"/>
      <c r="CKK3227" s="132"/>
      <c r="CKL3227" s="132"/>
      <c r="CKM3227" s="132"/>
      <c r="CKN3227" s="132"/>
      <c r="CKO3227" s="132"/>
      <c r="CKP3227" s="132"/>
      <c r="CKQ3227" s="132"/>
      <c r="CKR3227" s="132"/>
      <c r="CKS3227" s="132"/>
      <c r="CKT3227" s="132"/>
      <c r="CKU3227" s="132"/>
      <c r="CKV3227" s="132"/>
      <c r="CKW3227" s="132"/>
      <c r="CKX3227" s="132"/>
      <c r="CKY3227" s="132"/>
      <c r="CKZ3227" s="132"/>
      <c r="CLA3227" s="132"/>
      <c r="CLB3227" s="132"/>
      <c r="CLC3227" s="132"/>
      <c r="CLD3227" s="132"/>
      <c r="CLE3227" s="132"/>
      <c r="CLF3227" s="132"/>
      <c r="CLG3227" s="132"/>
      <c r="CLH3227" s="132"/>
      <c r="CLI3227" s="132"/>
      <c r="CLJ3227" s="132"/>
      <c r="CLK3227" s="132"/>
      <c r="CLL3227" s="132"/>
      <c r="CLM3227" s="132"/>
      <c r="CLN3227" s="132"/>
      <c r="CLO3227" s="132"/>
      <c r="CLP3227" s="132"/>
      <c r="CLQ3227" s="132"/>
      <c r="CLR3227" s="132"/>
      <c r="CLS3227" s="132"/>
      <c r="CLT3227" s="132"/>
      <c r="CLU3227" s="132"/>
      <c r="CLV3227" s="132"/>
      <c r="CLW3227" s="132"/>
      <c r="CLX3227" s="132"/>
      <c r="CLY3227" s="132"/>
      <c r="CLZ3227" s="132"/>
      <c r="CMA3227" s="132"/>
      <c r="CMB3227" s="132"/>
      <c r="CMC3227" s="132"/>
      <c r="CMD3227" s="132"/>
      <c r="CME3227" s="132"/>
      <c r="CMF3227" s="132"/>
      <c r="CMG3227" s="132"/>
      <c r="CMH3227" s="132"/>
      <c r="CMI3227" s="132"/>
      <c r="CMJ3227" s="132"/>
      <c r="CMK3227" s="132"/>
      <c r="CML3227" s="132"/>
      <c r="CMM3227" s="132"/>
      <c r="CMN3227" s="132"/>
      <c r="CMO3227" s="132"/>
      <c r="CMP3227" s="132"/>
      <c r="CMQ3227" s="132"/>
      <c r="CMR3227" s="132"/>
      <c r="CMS3227" s="132"/>
      <c r="CMT3227" s="132"/>
      <c r="CMU3227" s="132"/>
      <c r="CMV3227" s="132"/>
      <c r="CMW3227" s="132"/>
      <c r="CMX3227" s="132"/>
      <c r="CMY3227" s="132"/>
      <c r="CMZ3227" s="132"/>
      <c r="CNA3227" s="132"/>
      <c r="CNB3227" s="132"/>
      <c r="CNC3227" s="132"/>
      <c r="CND3227" s="132"/>
      <c r="CNE3227" s="132"/>
      <c r="CNF3227" s="132"/>
      <c r="CNG3227" s="132"/>
      <c r="CNH3227" s="132"/>
      <c r="CNI3227" s="132"/>
      <c r="CNJ3227" s="132"/>
      <c r="CNK3227" s="132"/>
      <c r="CNL3227" s="132"/>
      <c r="CNM3227" s="132"/>
      <c r="CNN3227" s="132"/>
      <c r="CNO3227" s="132"/>
      <c r="CNP3227" s="132"/>
      <c r="CNQ3227" s="132"/>
      <c r="CNR3227" s="132"/>
      <c r="CNS3227" s="132"/>
      <c r="CNT3227" s="132"/>
      <c r="CNU3227" s="132"/>
      <c r="CNV3227" s="132"/>
      <c r="CNW3227" s="132"/>
      <c r="CNX3227" s="132"/>
      <c r="CNY3227" s="132"/>
      <c r="CNZ3227" s="132"/>
      <c r="COA3227" s="132"/>
      <c r="COB3227" s="132"/>
      <c r="COC3227" s="132"/>
      <c r="COD3227" s="132"/>
      <c r="COE3227" s="132"/>
      <c r="COF3227" s="132"/>
      <c r="COG3227" s="132"/>
      <c r="COH3227" s="132"/>
      <c r="COI3227" s="132"/>
      <c r="COJ3227" s="132"/>
      <c r="COK3227" s="132"/>
      <c r="COL3227" s="132"/>
      <c r="COM3227" s="132"/>
      <c r="CON3227" s="132"/>
      <c r="COO3227" s="132"/>
      <c r="COP3227" s="132"/>
      <c r="COQ3227" s="132"/>
      <c r="COR3227" s="132"/>
      <c r="COS3227" s="132"/>
      <c r="COT3227" s="132"/>
      <c r="COU3227" s="132"/>
      <c r="COV3227" s="132"/>
      <c r="COW3227" s="132"/>
      <c r="COX3227" s="132"/>
      <c r="COY3227" s="132"/>
      <c r="COZ3227" s="132"/>
      <c r="CPA3227" s="132"/>
      <c r="CPB3227" s="132"/>
      <c r="CPC3227" s="132"/>
      <c r="CPD3227" s="132"/>
      <c r="CPE3227" s="132"/>
      <c r="CPF3227" s="132"/>
      <c r="CPG3227" s="132"/>
      <c r="CPH3227" s="132"/>
      <c r="CPI3227" s="132"/>
      <c r="CPJ3227" s="132"/>
      <c r="CPK3227" s="132"/>
      <c r="CPL3227" s="132"/>
      <c r="CPM3227" s="132"/>
      <c r="CPN3227" s="132"/>
      <c r="CPO3227" s="132"/>
      <c r="CPP3227" s="132"/>
      <c r="CPQ3227" s="132"/>
      <c r="CPR3227" s="132"/>
      <c r="CPS3227" s="132"/>
      <c r="CPT3227" s="132"/>
      <c r="CPU3227" s="132"/>
      <c r="CPV3227" s="132"/>
      <c r="CPW3227" s="132"/>
      <c r="CPX3227" s="132"/>
      <c r="CPY3227" s="132"/>
      <c r="CPZ3227" s="132"/>
      <c r="CQA3227" s="132"/>
      <c r="CQB3227" s="132"/>
      <c r="CQC3227" s="132"/>
      <c r="CQD3227" s="132"/>
      <c r="CQE3227" s="132"/>
      <c r="CQF3227" s="132"/>
      <c r="CQG3227" s="132"/>
      <c r="CQH3227" s="132"/>
      <c r="CQI3227" s="132"/>
      <c r="CQJ3227" s="132"/>
      <c r="CQK3227" s="132"/>
      <c r="CQL3227" s="132"/>
      <c r="CQM3227" s="132"/>
      <c r="CQN3227" s="132"/>
      <c r="CQO3227" s="132"/>
      <c r="CQP3227" s="132"/>
      <c r="CQQ3227" s="132"/>
      <c r="CQR3227" s="132"/>
      <c r="CQS3227" s="132"/>
      <c r="CQT3227" s="132"/>
      <c r="CQU3227" s="132"/>
      <c r="CQV3227" s="132"/>
      <c r="CQW3227" s="132"/>
      <c r="CQX3227" s="132"/>
      <c r="CQY3227" s="132"/>
      <c r="CQZ3227" s="132"/>
      <c r="CRA3227" s="132"/>
      <c r="CRB3227" s="132"/>
      <c r="CRC3227" s="132"/>
      <c r="CRD3227" s="132"/>
      <c r="CRE3227" s="132"/>
      <c r="CRF3227" s="132"/>
      <c r="CRG3227" s="132"/>
      <c r="CRH3227" s="132"/>
      <c r="CRI3227" s="132"/>
      <c r="CRJ3227" s="132"/>
      <c r="CRK3227" s="132"/>
      <c r="CRL3227" s="132"/>
      <c r="CRM3227" s="132"/>
      <c r="CRN3227" s="132"/>
      <c r="CRO3227" s="132"/>
      <c r="CRP3227" s="132"/>
      <c r="CRQ3227" s="132"/>
      <c r="CRR3227" s="132"/>
      <c r="CRS3227" s="132"/>
      <c r="CRT3227" s="132"/>
      <c r="CRU3227" s="132"/>
      <c r="CRV3227" s="132"/>
      <c r="CRW3227" s="132"/>
      <c r="CRX3227" s="132"/>
      <c r="CRY3227" s="132"/>
      <c r="CRZ3227" s="132"/>
      <c r="CSA3227" s="132"/>
      <c r="CSB3227" s="132"/>
      <c r="CSC3227" s="132"/>
      <c r="CSD3227" s="132"/>
      <c r="CSE3227" s="132"/>
      <c r="CSF3227" s="132"/>
      <c r="CSG3227" s="132"/>
      <c r="CSH3227" s="132"/>
      <c r="CSI3227" s="132"/>
      <c r="CSJ3227" s="132"/>
      <c r="CSK3227" s="132"/>
      <c r="CSL3227" s="132"/>
      <c r="CSM3227" s="132"/>
      <c r="CSN3227" s="132"/>
      <c r="CSO3227" s="132"/>
      <c r="CSP3227" s="132"/>
      <c r="CSQ3227" s="132"/>
      <c r="CSR3227" s="132"/>
      <c r="CSS3227" s="132"/>
      <c r="CST3227" s="132"/>
      <c r="CSU3227" s="132"/>
      <c r="CSV3227" s="132"/>
      <c r="CSW3227" s="132"/>
      <c r="CSX3227" s="132"/>
      <c r="CSY3227" s="132"/>
      <c r="CSZ3227" s="132"/>
      <c r="CTA3227" s="132"/>
      <c r="CTB3227" s="132"/>
      <c r="CTC3227" s="132"/>
      <c r="CTD3227" s="132"/>
      <c r="CTE3227" s="132"/>
      <c r="CTF3227" s="132"/>
      <c r="CTG3227" s="132"/>
      <c r="CTH3227" s="132"/>
      <c r="CTI3227" s="132"/>
      <c r="CTJ3227" s="132"/>
      <c r="CTK3227" s="132"/>
      <c r="CTL3227" s="132"/>
      <c r="CTM3227" s="132"/>
      <c r="CTN3227" s="132"/>
      <c r="CTO3227" s="132"/>
      <c r="CTP3227" s="132"/>
      <c r="CTQ3227" s="132"/>
      <c r="CTR3227" s="132"/>
      <c r="CTS3227" s="132"/>
      <c r="CTT3227" s="132"/>
      <c r="CTU3227" s="132"/>
      <c r="CTV3227" s="132"/>
      <c r="CTW3227" s="132"/>
      <c r="CTX3227" s="132"/>
      <c r="CTY3227" s="132"/>
      <c r="CTZ3227" s="132"/>
      <c r="CUA3227" s="132"/>
      <c r="CUB3227" s="132"/>
      <c r="CUC3227" s="132"/>
      <c r="CUD3227" s="132"/>
      <c r="CUE3227" s="132"/>
      <c r="CUF3227" s="132"/>
      <c r="CUG3227" s="132"/>
      <c r="CUH3227" s="132"/>
      <c r="CUI3227" s="132"/>
      <c r="CUJ3227" s="132"/>
      <c r="CUK3227" s="132"/>
      <c r="CUL3227" s="132"/>
      <c r="CUM3227" s="132"/>
      <c r="CUN3227" s="132"/>
      <c r="CUO3227" s="132"/>
      <c r="CUP3227" s="132"/>
      <c r="CUQ3227" s="132"/>
      <c r="CUR3227" s="132"/>
      <c r="CUS3227" s="132"/>
      <c r="CUT3227" s="132"/>
      <c r="CUU3227" s="132"/>
      <c r="CUV3227" s="132"/>
      <c r="CUW3227" s="132"/>
      <c r="CUX3227" s="132"/>
      <c r="CUY3227" s="132"/>
      <c r="CUZ3227" s="132"/>
      <c r="CVA3227" s="132"/>
      <c r="CVB3227" s="132"/>
      <c r="CVC3227" s="132"/>
      <c r="CVD3227" s="132"/>
      <c r="CVE3227" s="132"/>
      <c r="CVF3227" s="132"/>
      <c r="CVG3227" s="132"/>
      <c r="CVH3227" s="132"/>
      <c r="CVI3227" s="132"/>
      <c r="CVJ3227" s="132"/>
      <c r="CVK3227" s="132"/>
      <c r="CVL3227" s="132"/>
      <c r="CVM3227" s="132"/>
      <c r="CVN3227" s="132"/>
      <c r="CVO3227" s="132"/>
      <c r="CVP3227" s="132"/>
      <c r="CVQ3227" s="132"/>
      <c r="CVR3227" s="132"/>
      <c r="CVS3227" s="132"/>
      <c r="CVT3227" s="132"/>
      <c r="CVU3227" s="132"/>
      <c r="CVV3227" s="132"/>
      <c r="CVW3227" s="132"/>
      <c r="CVX3227" s="132"/>
      <c r="CVY3227" s="132"/>
      <c r="CVZ3227" s="132"/>
      <c r="CWA3227" s="132"/>
      <c r="CWB3227" s="132"/>
      <c r="CWC3227" s="132"/>
      <c r="CWD3227" s="132"/>
      <c r="CWE3227" s="132"/>
      <c r="CWF3227" s="132"/>
      <c r="CWG3227" s="132"/>
      <c r="CWH3227" s="132"/>
      <c r="CWI3227" s="132"/>
      <c r="CWJ3227" s="132"/>
      <c r="CWK3227" s="132"/>
      <c r="CWL3227" s="132"/>
      <c r="CWM3227" s="132"/>
      <c r="CWN3227" s="132"/>
      <c r="CWO3227" s="132"/>
      <c r="CWP3227" s="132"/>
      <c r="CWQ3227" s="132"/>
      <c r="CWR3227" s="132"/>
      <c r="CWS3227" s="132"/>
      <c r="CWT3227" s="132"/>
      <c r="CWU3227" s="132"/>
      <c r="CWV3227" s="132"/>
      <c r="CWW3227" s="132"/>
      <c r="CWX3227" s="132"/>
      <c r="CWY3227" s="132"/>
      <c r="CWZ3227" s="132"/>
      <c r="CXA3227" s="132"/>
      <c r="CXB3227" s="132"/>
      <c r="CXC3227" s="132"/>
      <c r="CXD3227" s="132"/>
      <c r="CXE3227" s="132"/>
      <c r="CXF3227" s="132"/>
      <c r="CXG3227" s="132"/>
      <c r="CXH3227" s="132"/>
      <c r="CXI3227" s="132"/>
      <c r="CXJ3227" s="132"/>
      <c r="CXK3227" s="132"/>
      <c r="CXL3227" s="132"/>
      <c r="CXM3227" s="132"/>
      <c r="CXN3227" s="132"/>
      <c r="CXO3227" s="132"/>
      <c r="CXP3227" s="132"/>
      <c r="CXQ3227" s="132"/>
      <c r="CXR3227" s="132"/>
      <c r="CXS3227" s="132"/>
      <c r="CXT3227" s="132"/>
      <c r="CXU3227" s="132"/>
      <c r="CXV3227" s="132"/>
      <c r="CXW3227" s="132"/>
      <c r="CXX3227" s="132"/>
      <c r="CXY3227" s="132"/>
      <c r="CXZ3227" s="132"/>
      <c r="CYA3227" s="132"/>
      <c r="CYB3227" s="132"/>
      <c r="CYC3227" s="132"/>
      <c r="CYD3227" s="132"/>
      <c r="CYE3227" s="132"/>
      <c r="CYF3227" s="132"/>
      <c r="CYG3227" s="132"/>
      <c r="CYH3227" s="132"/>
      <c r="CYI3227" s="132"/>
      <c r="CYJ3227" s="132"/>
      <c r="CYK3227" s="132"/>
      <c r="CYL3227" s="132"/>
      <c r="CYM3227" s="132"/>
      <c r="CYN3227" s="132"/>
      <c r="CYO3227" s="132"/>
      <c r="CYP3227" s="132"/>
      <c r="CYQ3227" s="132"/>
      <c r="CYR3227" s="132"/>
      <c r="CYS3227" s="132"/>
      <c r="CYT3227" s="132"/>
      <c r="CYU3227" s="132"/>
      <c r="CYV3227" s="132"/>
      <c r="CYW3227" s="132"/>
      <c r="CYX3227" s="132"/>
      <c r="CYY3227" s="132"/>
      <c r="CYZ3227" s="132"/>
      <c r="CZA3227" s="132"/>
      <c r="CZB3227" s="132"/>
      <c r="CZC3227" s="132"/>
      <c r="CZD3227" s="132"/>
      <c r="CZE3227" s="132"/>
      <c r="CZF3227" s="132"/>
      <c r="CZG3227" s="132"/>
      <c r="CZH3227" s="132"/>
      <c r="CZI3227" s="132"/>
      <c r="CZJ3227" s="132"/>
      <c r="CZK3227" s="132"/>
      <c r="CZL3227" s="132"/>
      <c r="CZM3227" s="132"/>
      <c r="CZN3227" s="132"/>
      <c r="CZO3227" s="132"/>
      <c r="CZP3227" s="132"/>
      <c r="CZQ3227" s="132"/>
      <c r="CZR3227" s="132"/>
      <c r="CZS3227" s="132"/>
      <c r="CZT3227" s="132"/>
      <c r="CZU3227" s="132"/>
      <c r="CZV3227" s="132"/>
      <c r="CZW3227" s="132"/>
      <c r="CZX3227" s="132"/>
      <c r="CZY3227" s="132"/>
      <c r="CZZ3227" s="132"/>
      <c r="DAA3227" s="132"/>
      <c r="DAB3227" s="132"/>
      <c r="DAC3227" s="132"/>
      <c r="DAD3227" s="132"/>
      <c r="DAE3227" s="132"/>
      <c r="DAF3227" s="132"/>
      <c r="DAG3227" s="132"/>
      <c r="DAH3227" s="132"/>
      <c r="DAI3227" s="132"/>
      <c r="DAJ3227" s="132"/>
      <c r="DAK3227" s="132"/>
      <c r="DAL3227" s="132"/>
      <c r="DAM3227" s="132"/>
      <c r="DAN3227" s="132"/>
      <c r="DAO3227" s="132"/>
      <c r="DAP3227" s="132"/>
      <c r="DAQ3227" s="132"/>
      <c r="DAR3227" s="132"/>
      <c r="DAS3227" s="132"/>
      <c r="DAT3227" s="132"/>
      <c r="DAU3227" s="132"/>
      <c r="DAV3227" s="132"/>
      <c r="DAW3227" s="132"/>
      <c r="DAX3227" s="132"/>
      <c r="DAY3227" s="132"/>
      <c r="DAZ3227" s="132"/>
      <c r="DBA3227" s="132"/>
      <c r="DBB3227" s="132"/>
      <c r="DBC3227" s="132"/>
      <c r="DBD3227" s="132"/>
      <c r="DBE3227" s="132"/>
      <c r="DBF3227" s="132"/>
      <c r="DBG3227" s="132"/>
      <c r="DBH3227" s="132"/>
      <c r="DBI3227" s="132"/>
      <c r="DBJ3227" s="132"/>
      <c r="DBK3227" s="132"/>
      <c r="DBL3227" s="132"/>
      <c r="DBM3227" s="132"/>
      <c r="DBN3227" s="132"/>
      <c r="DBO3227" s="132"/>
      <c r="DBP3227" s="132"/>
      <c r="DBQ3227" s="132"/>
      <c r="DBR3227" s="132"/>
      <c r="DBS3227" s="132"/>
      <c r="DBT3227" s="132"/>
      <c r="DBU3227" s="132"/>
      <c r="DBV3227" s="132"/>
      <c r="DBW3227" s="132"/>
      <c r="DBX3227" s="132"/>
      <c r="DBY3227" s="132"/>
      <c r="DBZ3227" s="132"/>
      <c r="DCA3227" s="132"/>
      <c r="DCB3227" s="132"/>
      <c r="DCC3227" s="132"/>
      <c r="DCD3227" s="132"/>
      <c r="DCE3227" s="132"/>
      <c r="DCF3227" s="132"/>
      <c r="DCG3227" s="132"/>
      <c r="DCH3227" s="132"/>
      <c r="DCI3227" s="132"/>
      <c r="DCJ3227" s="132"/>
      <c r="DCK3227" s="132"/>
      <c r="DCL3227" s="132"/>
      <c r="DCM3227" s="132"/>
      <c r="DCN3227" s="132"/>
      <c r="DCO3227" s="132"/>
      <c r="DCP3227" s="132"/>
      <c r="DCQ3227" s="132"/>
      <c r="DCR3227" s="132"/>
      <c r="DCS3227" s="132"/>
      <c r="DCT3227" s="132"/>
      <c r="DCU3227" s="132"/>
      <c r="DCV3227" s="132"/>
      <c r="DCW3227" s="132"/>
      <c r="DCX3227" s="132"/>
      <c r="DCY3227" s="132"/>
      <c r="DCZ3227" s="132"/>
      <c r="DDA3227" s="132"/>
      <c r="DDB3227" s="132"/>
      <c r="DDC3227" s="132"/>
      <c r="DDD3227" s="132"/>
      <c r="DDE3227" s="132"/>
      <c r="DDF3227" s="132"/>
      <c r="DDG3227" s="132"/>
      <c r="DDH3227" s="132"/>
      <c r="DDI3227" s="132"/>
      <c r="DDJ3227" s="132"/>
      <c r="DDK3227" s="132"/>
      <c r="DDL3227" s="132"/>
      <c r="DDM3227" s="132"/>
      <c r="DDN3227" s="132"/>
      <c r="DDO3227" s="132"/>
      <c r="DDP3227" s="132"/>
      <c r="DDQ3227" s="132"/>
      <c r="DDR3227" s="132"/>
      <c r="DDS3227" s="132"/>
      <c r="DDT3227" s="132"/>
      <c r="DDU3227" s="132"/>
      <c r="DDV3227" s="132"/>
      <c r="DDW3227" s="132"/>
      <c r="DDX3227" s="132"/>
      <c r="DDY3227" s="132"/>
      <c r="DDZ3227" s="132"/>
      <c r="DEA3227" s="132"/>
      <c r="DEB3227" s="132"/>
      <c r="DEC3227" s="132"/>
      <c r="DED3227" s="132"/>
      <c r="DEE3227" s="132"/>
      <c r="DEF3227" s="132"/>
      <c r="DEG3227" s="132"/>
      <c r="DEH3227" s="132"/>
      <c r="DEI3227" s="132"/>
      <c r="DEJ3227" s="132"/>
      <c r="DEK3227" s="132"/>
      <c r="DEL3227" s="132"/>
      <c r="DEM3227" s="132"/>
      <c r="DEN3227" s="132"/>
      <c r="DEO3227" s="132"/>
      <c r="DEP3227" s="132"/>
      <c r="DEQ3227" s="132"/>
      <c r="DER3227" s="132"/>
      <c r="DES3227" s="132"/>
      <c r="DET3227" s="132"/>
      <c r="DEU3227" s="132"/>
      <c r="DEV3227" s="132"/>
      <c r="DEW3227" s="132"/>
      <c r="DEX3227" s="132"/>
      <c r="DEY3227" s="132"/>
      <c r="DEZ3227" s="132"/>
      <c r="DFA3227" s="132"/>
      <c r="DFB3227" s="132"/>
      <c r="DFC3227" s="132"/>
      <c r="DFD3227" s="132"/>
      <c r="DFE3227" s="132"/>
      <c r="DFF3227" s="132"/>
      <c r="DFG3227" s="132"/>
      <c r="DFH3227" s="132"/>
      <c r="DFI3227" s="132"/>
      <c r="DFJ3227" s="132"/>
      <c r="DFK3227" s="132"/>
      <c r="DFL3227" s="132"/>
      <c r="DFM3227" s="132"/>
      <c r="DFN3227" s="132"/>
      <c r="DFO3227" s="132"/>
      <c r="DFP3227" s="132"/>
      <c r="DFQ3227" s="132"/>
      <c r="DFR3227" s="132"/>
      <c r="DFS3227" s="132"/>
      <c r="DFT3227" s="132"/>
      <c r="DFU3227" s="132"/>
      <c r="DFV3227" s="132"/>
      <c r="DFW3227" s="132"/>
      <c r="DFX3227" s="132"/>
      <c r="DFY3227" s="132"/>
      <c r="DFZ3227" s="132"/>
      <c r="DGA3227" s="132"/>
      <c r="DGB3227" s="132"/>
      <c r="DGC3227" s="132"/>
      <c r="DGD3227" s="132"/>
      <c r="DGE3227" s="132"/>
      <c r="DGF3227" s="132"/>
      <c r="DGG3227" s="132"/>
      <c r="DGH3227" s="132"/>
      <c r="DGI3227" s="132"/>
      <c r="DGJ3227" s="132"/>
      <c r="DGK3227" s="132"/>
      <c r="DGL3227" s="132"/>
      <c r="DGM3227" s="132"/>
      <c r="DGN3227" s="132"/>
      <c r="DGO3227" s="132"/>
      <c r="DGP3227" s="132"/>
      <c r="DGQ3227" s="132"/>
      <c r="DGR3227" s="132"/>
      <c r="DGS3227" s="132"/>
      <c r="DGT3227" s="132"/>
      <c r="DGU3227" s="132"/>
      <c r="DGV3227" s="132"/>
      <c r="DGW3227" s="132"/>
      <c r="DGX3227" s="132"/>
      <c r="DGY3227" s="132"/>
      <c r="DGZ3227" s="132"/>
      <c r="DHA3227" s="132"/>
      <c r="DHB3227" s="132"/>
      <c r="DHC3227" s="132"/>
      <c r="DHD3227" s="132"/>
      <c r="DHE3227" s="132"/>
      <c r="DHF3227" s="132"/>
      <c r="DHG3227" s="132"/>
      <c r="DHH3227" s="132"/>
      <c r="DHI3227" s="132"/>
      <c r="DHJ3227" s="132"/>
      <c r="DHK3227" s="132"/>
      <c r="DHL3227" s="132"/>
      <c r="DHM3227" s="132"/>
      <c r="DHN3227" s="132"/>
      <c r="DHO3227" s="132"/>
      <c r="DHP3227" s="132"/>
      <c r="DHQ3227" s="132"/>
      <c r="DHR3227" s="132"/>
      <c r="DHS3227" s="132"/>
      <c r="DHT3227" s="132"/>
      <c r="DHU3227" s="132"/>
      <c r="DHV3227" s="132"/>
      <c r="DHW3227" s="132"/>
      <c r="DHX3227" s="132"/>
      <c r="DHY3227" s="132"/>
      <c r="DHZ3227" s="132"/>
      <c r="DIA3227" s="132"/>
      <c r="DIB3227" s="132"/>
      <c r="DIC3227" s="132"/>
      <c r="DID3227" s="132"/>
      <c r="DIE3227" s="132"/>
      <c r="DIF3227" s="132"/>
      <c r="DIG3227" s="132"/>
      <c r="DIH3227" s="132"/>
      <c r="DII3227" s="132"/>
      <c r="DIJ3227" s="132"/>
      <c r="DIK3227" s="132"/>
      <c r="DIL3227" s="132"/>
      <c r="DIM3227" s="132"/>
      <c r="DIN3227" s="132"/>
      <c r="DIO3227" s="132"/>
      <c r="DIP3227" s="132"/>
      <c r="DIQ3227" s="132"/>
      <c r="DIR3227" s="132"/>
      <c r="DIS3227" s="132"/>
      <c r="DIT3227" s="132"/>
      <c r="DIU3227" s="132"/>
      <c r="DIV3227" s="132"/>
      <c r="DIW3227" s="132"/>
      <c r="DIX3227" s="132"/>
      <c r="DIY3227" s="132"/>
      <c r="DIZ3227" s="132"/>
      <c r="DJA3227" s="132"/>
      <c r="DJB3227" s="132"/>
      <c r="DJC3227" s="132"/>
      <c r="DJD3227" s="132"/>
      <c r="DJE3227" s="132"/>
      <c r="DJF3227" s="132"/>
      <c r="DJG3227" s="132"/>
      <c r="DJH3227" s="132"/>
      <c r="DJI3227" s="132"/>
      <c r="DJJ3227" s="132"/>
      <c r="DJK3227" s="132"/>
      <c r="DJL3227" s="132"/>
      <c r="DJM3227" s="132"/>
      <c r="DJN3227" s="132"/>
      <c r="DJO3227" s="132"/>
      <c r="DJP3227" s="132"/>
      <c r="DJQ3227" s="132"/>
      <c r="DJR3227" s="132"/>
      <c r="DJS3227" s="132"/>
      <c r="DJT3227" s="132"/>
      <c r="DJU3227" s="132"/>
      <c r="DJV3227" s="132"/>
      <c r="DJW3227" s="132"/>
      <c r="DJX3227" s="132"/>
      <c r="DJY3227" s="132"/>
      <c r="DJZ3227" s="132"/>
      <c r="DKA3227" s="132"/>
      <c r="DKB3227" s="132"/>
      <c r="DKC3227" s="132"/>
      <c r="DKD3227" s="132"/>
      <c r="DKE3227" s="132"/>
      <c r="DKF3227" s="132"/>
      <c r="DKG3227" s="132"/>
      <c r="DKH3227" s="132"/>
      <c r="DKI3227" s="132"/>
      <c r="DKJ3227" s="132"/>
      <c r="DKK3227" s="132"/>
      <c r="DKL3227" s="132"/>
      <c r="DKM3227" s="132"/>
      <c r="DKN3227" s="132"/>
      <c r="DKO3227" s="132"/>
      <c r="DKP3227" s="132"/>
      <c r="DKQ3227" s="132"/>
      <c r="DKR3227" s="132"/>
      <c r="DKS3227" s="132"/>
      <c r="DKT3227" s="132"/>
      <c r="DKU3227" s="132"/>
      <c r="DKV3227" s="132"/>
      <c r="DKW3227" s="132"/>
      <c r="DKX3227" s="132"/>
      <c r="DKY3227" s="132"/>
      <c r="DKZ3227" s="132"/>
      <c r="DLA3227" s="132"/>
      <c r="DLB3227" s="132"/>
      <c r="DLC3227" s="132"/>
      <c r="DLD3227" s="132"/>
      <c r="DLE3227" s="132"/>
      <c r="DLF3227" s="132"/>
      <c r="DLG3227" s="132"/>
      <c r="DLH3227" s="132"/>
      <c r="DLI3227" s="132"/>
      <c r="DLJ3227" s="132"/>
      <c r="DLK3227" s="132"/>
      <c r="DLL3227" s="132"/>
      <c r="DLM3227" s="132"/>
      <c r="DLN3227" s="132"/>
      <c r="DLO3227" s="132"/>
      <c r="DLP3227" s="132"/>
      <c r="DLQ3227" s="132"/>
      <c r="DLR3227" s="132"/>
      <c r="DLS3227" s="132"/>
      <c r="DLT3227" s="132"/>
      <c r="DLU3227" s="132"/>
      <c r="DLV3227" s="132"/>
      <c r="DLW3227" s="132"/>
      <c r="DLX3227" s="132"/>
      <c r="DLY3227" s="132"/>
      <c r="DLZ3227" s="132"/>
      <c r="DMA3227" s="132"/>
      <c r="DMB3227" s="132"/>
      <c r="DMC3227" s="132"/>
      <c r="DMD3227" s="132"/>
      <c r="DME3227" s="132"/>
      <c r="DMF3227" s="132"/>
      <c r="DMG3227" s="132"/>
      <c r="DMH3227" s="132"/>
      <c r="DMI3227" s="132"/>
      <c r="DMJ3227" s="132"/>
      <c r="DMK3227" s="132"/>
      <c r="DML3227" s="132"/>
      <c r="DMM3227" s="132"/>
      <c r="DMN3227" s="132"/>
      <c r="DMO3227" s="132"/>
      <c r="DMP3227" s="132"/>
      <c r="DMQ3227" s="132"/>
      <c r="DMR3227" s="132"/>
      <c r="DMS3227" s="132"/>
      <c r="DMT3227" s="132"/>
      <c r="DMU3227" s="132"/>
      <c r="DMV3227" s="132"/>
      <c r="DMW3227" s="132"/>
      <c r="DMX3227" s="132"/>
      <c r="DMY3227" s="132"/>
      <c r="DMZ3227" s="132"/>
      <c r="DNA3227" s="132"/>
      <c r="DNB3227" s="132"/>
      <c r="DNC3227" s="132"/>
      <c r="DND3227" s="132"/>
      <c r="DNE3227" s="132"/>
      <c r="DNF3227" s="132"/>
      <c r="DNG3227" s="132"/>
      <c r="DNH3227" s="132"/>
      <c r="DNI3227" s="132"/>
      <c r="DNJ3227" s="132"/>
      <c r="DNK3227" s="132"/>
      <c r="DNL3227" s="132"/>
      <c r="DNM3227" s="132"/>
      <c r="DNN3227" s="132"/>
      <c r="DNO3227" s="132"/>
      <c r="DNP3227" s="132"/>
      <c r="DNQ3227" s="132"/>
      <c r="DNR3227" s="132"/>
      <c r="DNS3227" s="132"/>
      <c r="DNT3227" s="132"/>
      <c r="DNU3227" s="132"/>
      <c r="DNV3227" s="132"/>
      <c r="DNW3227" s="132"/>
      <c r="DNX3227" s="132"/>
      <c r="DNY3227" s="132"/>
      <c r="DNZ3227" s="132"/>
      <c r="DOA3227" s="132"/>
      <c r="DOB3227" s="132"/>
      <c r="DOC3227" s="132"/>
      <c r="DOD3227" s="132"/>
      <c r="DOE3227" s="132"/>
      <c r="DOF3227" s="132"/>
      <c r="DOG3227" s="132"/>
      <c r="DOH3227" s="132"/>
      <c r="DOI3227" s="132"/>
      <c r="DOJ3227" s="132"/>
      <c r="DOK3227" s="132"/>
      <c r="DOL3227" s="132"/>
      <c r="DOM3227" s="132"/>
      <c r="DON3227" s="132"/>
      <c r="DOO3227" s="132"/>
      <c r="DOP3227" s="132"/>
      <c r="DOQ3227" s="132"/>
      <c r="DOR3227" s="132"/>
      <c r="DOS3227" s="132"/>
      <c r="DOT3227" s="132"/>
      <c r="DOU3227" s="132"/>
      <c r="DOV3227" s="132"/>
      <c r="DOW3227" s="132"/>
      <c r="DOX3227" s="132"/>
      <c r="DOY3227" s="132"/>
      <c r="DOZ3227" s="132"/>
      <c r="DPA3227" s="132"/>
      <c r="DPB3227" s="132"/>
      <c r="DPC3227" s="132"/>
      <c r="DPD3227" s="132"/>
      <c r="DPE3227" s="132"/>
      <c r="DPF3227" s="132"/>
      <c r="DPG3227" s="132"/>
      <c r="DPH3227" s="132"/>
      <c r="DPI3227" s="132"/>
      <c r="DPJ3227" s="132"/>
      <c r="DPK3227" s="132"/>
      <c r="DPL3227" s="132"/>
      <c r="DPM3227" s="132"/>
      <c r="DPN3227" s="132"/>
      <c r="DPO3227" s="132"/>
      <c r="DPP3227" s="132"/>
      <c r="DPQ3227" s="132"/>
      <c r="DPR3227" s="132"/>
      <c r="DPS3227" s="132"/>
      <c r="DPT3227" s="132"/>
      <c r="DPU3227" s="132"/>
      <c r="DPV3227" s="132"/>
      <c r="DPW3227" s="132"/>
      <c r="DPX3227" s="132"/>
      <c r="DPY3227" s="132"/>
      <c r="DPZ3227" s="132"/>
      <c r="DQA3227" s="132"/>
      <c r="DQB3227" s="132"/>
      <c r="DQC3227" s="132"/>
      <c r="DQD3227" s="132"/>
      <c r="DQE3227" s="132"/>
      <c r="DQF3227" s="132"/>
      <c r="DQG3227" s="132"/>
      <c r="DQH3227" s="132"/>
      <c r="DQI3227" s="132"/>
      <c r="DQJ3227" s="132"/>
      <c r="DQK3227" s="132"/>
      <c r="DQL3227" s="132"/>
      <c r="DQM3227" s="132"/>
      <c r="DQN3227" s="132"/>
      <c r="DQO3227" s="132"/>
      <c r="DQP3227" s="132"/>
      <c r="DQQ3227" s="132"/>
      <c r="DQR3227" s="132"/>
      <c r="DQS3227" s="132"/>
      <c r="DQT3227" s="132"/>
      <c r="DQU3227" s="132"/>
      <c r="DQV3227" s="132"/>
      <c r="DQW3227" s="132"/>
      <c r="DQX3227" s="132"/>
      <c r="DQY3227" s="132"/>
      <c r="DQZ3227" s="132"/>
      <c r="DRA3227" s="132"/>
      <c r="DRB3227" s="132"/>
      <c r="DRC3227" s="132"/>
      <c r="DRD3227" s="132"/>
      <c r="DRE3227" s="132"/>
      <c r="DRF3227" s="132"/>
      <c r="DRG3227" s="132"/>
      <c r="DRH3227" s="132"/>
      <c r="DRI3227" s="132"/>
      <c r="DRJ3227" s="132"/>
      <c r="DRK3227" s="132"/>
      <c r="DRL3227" s="132"/>
      <c r="DRM3227" s="132"/>
      <c r="DRN3227" s="132"/>
      <c r="DRO3227" s="132"/>
      <c r="DRP3227" s="132"/>
      <c r="DRQ3227" s="132"/>
      <c r="DRR3227" s="132"/>
      <c r="DRS3227" s="132"/>
      <c r="DRT3227" s="132"/>
      <c r="DRU3227" s="132"/>
      <c r="DRV3227" s="132"/>
      <c r="DRW3227" s="132"/>
      <c r="DRX3227" s="132"/>
      <c r="DRY3227" s="132"/>
      <c r="DRZ3227" s="132"/>
      <c r="DSA3227" s="132"/>
      <c r="DSB3227" s="132"/>
      <c r="DSC3227" s="132"/>
      <c r="DSD3227" s="132"/>
      <c r="DSE3227" s="132"/>
      <c r="DSF3227" s="132"/>
      <c r="DSG3227" s="132"/>
      <c r="DSH3227" s="132"/>
      <c r="DSI3227" s="132"/>
      <c r="DSJ3227" s="132"/>
      <c r="DSK3227" s="132"/>
      <c r="DSL3227" s="132"/>
      <c r="DSM3227" s="132"/>
      <c r="DSN3227" s="132"/>
      <c r="DSO3227" s="132"/>
      <c r="DSP3227" s="132"/>
      <c r="DSQ3227" s="132"/>
      <c r="DSR3227" s="132"/>
      <c r="DSS3227" s="132"/>
      <c r="DST3227" s="132"/>
      <c r="DSU3227" s="132"/>
      <c r="DSV3227" s="132"/>
      <c r="DSW3227" s="132"/>
      <c r="DSX3227" s="132"/>
      <c r="DSY3227" s="132"/>
      <c r="DSZ3227" s="132"/>
      <c r="DTA3227" s="132"/>
      <c r="DTB3227" s="132"/>
      <c r="DTC3227" s="132"/>
      <c r="DTD3227" s="132"/>
      <c r="DTE3227" s="132"/>
      <c r="DTF3227" s="132"/>
      <c r="DTG3227" s="132"/>
      <c r="DTH3227" s="132"/>
      <c r="DTI3227" s="132"/>
      <c r="DTJ3227" s="132"/>
      <c r="DTK3227" s="132"/>
      <c r="DTL3227" s="132"/>
      <c r="DTM3227" s="132"/>
      <c r="DTN3227" s="132"/>
      <c r="DTO3227" s="132"/>
      <c r="DTP3227" s="132"/>
      <c r="DTQ3227" s="132"/>
      <c r="DTR3227" s="132"/>
      <c r="DTS3227" s="132"/>
      <c r="DTT3227" s="132"/>
      <c r="DTU3227" s="132"/>
      <c r="DTV3227" s="132"/>
      <c r="DTW3227" s="132"/>
      <c r="DTX3227" s="132"/>
      <c r="DTY3227" s="132"/>
      <c r="DTZ3227" s="132"/>
      <c r="DUA3227" s="132"/>
      <c r="DUB3227" s="132"/>
      <c r="DUC3227" s="132"/>
      <c r="DUD3227" s="132"/>
      <c r="DUE3227" s="132"/>
      <c r="DUF3227" s="132"/>
      <c r="DUG3227" s="132"/>
      <c r="DUH3227" s="132"/>
      <c r="DUI3227" s="132"/>
      <c r="DUJ3227" s="132"/>
      <c r="DUK3227" s="132"/>
      <c r="DUL3227" s="132"/>
      <c r="DUM3227" s="132"/>
      <c r="DUN3227" s="132"/>
      <c r="DUO3227" s="132"/>
      <c r="DUP3227" s="132"/>
      <c r="DUQ3227" s="132"/>
      <c r="DUR3227" s="132"/>
      <c r="DUS3227" s="132"/>
      <c r="DUT3227" s="132"/>
      <c r="DUU3227" s="132"/>
      <c r="DUV3227" s="132"/>
      <c r="DUW3227" s="132"/>
      <c r="DUX3227" s="132"/>
      <c r="DUY3227" s="132"/>
      <c r="DUZ3227" s="132"/>
      <c r="DVA3227" s="132"/>
      <c r="DVB3227" s="132"/>
      <c r="DVC3227" s="132"/>
      <c r="DVD3227" s="132"/>
      <c r="DVE3227" s="132"/>
      <c r="DVF3227" s="132"/>
      <c r="DVG3227" s="132"/>
      <c r="DVH3227" s="132"/>
      <c r="DVI3227" s="132"/>
      <c r="DVJ3227" s="132"/>
      <c r="DVK3227" s="132"/>
      <c r="DVL3227" s="132"/>
      <c r="DVM3227" s="132"/>
      <c r="DVN3227" s="132"/>
      <c r="DVO3227" s="132"/>
      <c r="DVP3227" s="132"/>
      <c r="DVQ3227" s="132"/>
      <c r="DVR3227" s="132"/>
      <c r="DVS3227" s="132"/>
      <c r="DVT3227" s="132"/>
      <c r="DVU3227" s="132"/>
      <c r="DVV3227" s="132"/>
      <c r="DVW3227" s="132"/>
      <c r="DVX3227" s="132"/>
      <c r="DVY3227" s="132"/>
      <c r="DVZ3227" s="132"/>
      <c r="DWA3227" s="132"/>
      <c r="DWB3227" s="132"/>
      <c r="DWC3227" s="132"/>
      <c r="DWD3227" s="132"/>
      <c r="DWE3227" s="132"/>
      <c r="DWF3227" s="132"/>
      <c r="DWG3227" s="132"/>
      <c r="DWH3227" s="132"/>
      <c r="DWI3227" s="132"/>
      <c r="DWJ3227" s="132"/>
      <c r="DWK3227" s="132"/>
      <c r="DWL3227" s="132"/>
      <c r="DWM3227" s="132"/>
      <c r="DWN3227" s="132"/>
      <c r="DWO3227" s="132"/>
      <c r="DWP3227" s="132"/>
      <c r="DWQ3227" s="132"/>
      <c r="DWR3227" s="132"/>
      <c r="DWS3227" s="132"/>
      <c r="DWT3227" s="132"/>
      <c r="DWU3227" s="132"/>
      <c r="DWV3227" s="132"/>
      <c r="DWW3227" s="132"/>
      <c r="DWX3227" s="132"/>
      <c r="DWY3227" s="132"/>
      <c r="DWZ3227" s="132"/>
      <c r="DXA3227" s="132"/>
      <c r="DXB3227" s="132"/>
      <c r="DXC3227" s="132"/>
      <c r="DXD3227" s="132"/>
      <c r="DXE3227" s="132"/>
      <c r="DXF3227" s="132"/>
      <c r="DXG3227" s="132"/>
      <c r="DXH3227" s="132"/>
      <c r="DXI3227" s="132"/>
      <c r="DXJ3227" s="132"/>
      <c r="DXK3227" s="132"/>
      <c r="DXL3227" s="132"/>
      <c r="DXM3227" s="132"/>
      <c r="DXN3227" s="132"/>
      <c r="DXO3227" s="132"/>
      <c r="DXP3227" s="132"/>
      <c r="DXQ3227" s="132"/>
      <c r="DXR3227" s="132"/>
      <c r="DXS3227" s="132"/>
      <c r="DXT3227" s="132"/>
      <c r="DXU3227" s="132"/>
      <c r="DXV3227" s="132"/>
      <c r="DXW3227" s="132"/>
      <c r="DXX3227" s="132"/>
      <c r="DXY3227" s="132"/>
      <c r="DXZ3227" s="132"/>
      <c r="DYA3227" s="132"/>
      <c r="DYB3227" s="132"/>
      <c r="DYC3227" s="132"/>
      <c r="DYD3227" s="132"/>
      <c r="DYE3227" s="132"/>
      <c r="DYF3227" s="132"/>
      <c r="DYG3227" s="132"/>
      <c r="DYH3227" s="132"/>
      <c r="DYI3227" s="132"/>
      <c r="DYJ3227" s="132"/>
      <c r="DYK3227" s="132"/>
      <c r="DYL3227" s="132"/>
      <c r="DYM3227" s="132"/>
      <c r="DYN3227" s="132"/>
      <c r="DYO3227" s="132"/>
      <c r="DYP3227" s="132"/>
      <c r="DYQ3227" s="132"/>
      <c r="DYR3227" s="132"/>
      <c r="DYS3227" s="132"/>
      <c r="DYT3227" s="132"/>
      <c r="DYU3227" s="132"/>
      <c r="DYV3227" s="132"/>
      <c r="DYW3227" s="132"/>
      <c r="DYX3227" s="132"/>
      <c r="DYY3227" s="132"/>
      <c r="DYZ3227" s="132"/>
      <c r="DZA3227" s="132"/>
      <c r="DZB3227" s="132"/>
      <c r="DZC3227" s="132"/>
      <c r="DZD3227" s="132"/>
      <c r="DZE3227" s="132"/>
      <c r="DZF3227" s="132"/>
      <c r="DZG3227" s="132"/>
      <c r="DZH3227" s="132"/>
      <c r="DZI3227" s="132"/>
      <c r="DZJ3227" s="132"/>
      <c r="DZK3227" s="132"/>
      <c r="DZL3227" s="132"/>
      <c r="DZM3227" s="132"/>
      <c r="DZN3227" s="132"/>
      <c r="DZO3227" s="132"/>
      <c r="DZP3227" s="132"/>
      <c r="DZQ3227" s="132"/>
      <c r="DZR3227" s="132"/>
      <c r="DZS3227" s="132"/>
      <c r="DZT3227" s="132"/>
      <c r="DZU3227" s="132"/>
      <c r="DZV3227" s="132"/>
      <c r="DZW3227" s="132"/>
      <c r="DZX3227" s="132"/>
      <c r="DZY3227" s="132"/>
      <c r="DZZ3227" s="132"/>
      <c r="EAA3227" s="132"/>
      <c r="EAB3227" s="132"/>
      <c r="EAC3227" s="132"/>
      <c r="EAD3227" s="132"/>
      <c r="EAE3227" s="132"/>
      <c r="EAF3227" s="132"/>
      <c r="EAG3227" s="132"/>
      <c r="EAH3227" s="132"/>
      <c r="EAI3227" s="132"/>
      <c r="EAJ3227" s="132"/>
      <c r="EAK3227" s="132"/>
      <c r="EAL3227" s="132"/>
      <c r="EAM3227" s="132"/>
      <c r="EAN3227" s="132"/>
      <c r="EAO3227" s="132"/>
      <c r="EAP3227" s="132"/>
      <c r="EAQ3227" s="132"/>
      <c r="EAR3227" s="132"/>
      <c r="EAS3227" s="132"/>
      <c r="EAT3227" s="132"/>
      <c r="EAU3227" s="132"/>
      <c r="EAV3227" s="132"/>
      <c r="EAW3227" s="132"/>
      <c r="EAX3227" s="132"/>
      <c r="EAY3227" s="132"/>
      <c r="EAZ3227" s="132"/>
      <c r="EBA3227" s="132"/>
      <c r="EBB3227" s="132"/>
      <c r="EBC3227" s="132"/>
      <c r="EBD3227" s="132"/>
      <c r="EBE3227" s="132"/>
      <c r="EBF3227" s="132"/>
      <c r="EBG3227" s="132"/>
      <c r="EBH3227" s="132"/>
      <c r="EBI3227" s="132"/>
      <c r="EBJ3227" s="132"/>
      <c r="EBK3227" s="132"/>
      <c r="EBL3227" s="132"/>
      <c r="EBM3227" s="132"/>
      <c r="EBN3227" s="132"/>
      <c r="EBO3227" s="132"/>
      <c r="EBP3227" s="132"/>
      <c r="EBQ3227" s="132"/>
      <c r="EBR3227" s="132"/>
      <c r="EBS3227" s="132"/>
      <c r="EBT3227" s="132"/>
      <c r="EBU3227" s="132"/>
      <c r="EBV3227" s="132"/>
      <c r="EBW3227" s="132"/>
      <c r="EBX3227" s="132"/>
      <c r="EBY3227" s="132"/>
      <c r="EBZ3227" s="132"/>
      <c r="ECA3227" s="132"/>
      <c r="ECB3227" s="132"/>
      <c r="ECC3227" s="132"/>
      <c r="ECD3227" s="132"/>
      <c r="ECE3227" s="132"/>
      <c r="ECF3227" s="132"/>
      <c r="ECG3227" s="132"/>
      <c r="ECH3227" s="132"/>
      <c r="ECI3227" s="132"/>
      <c r="ECJ3227" s="132"/>
      <c r="ECK3227" s="132"/>
      <c r="ECL3227" s="132"/>
      <c r="ECM3227" s="132"/>
      <c r="ECN3227" s="132"/>
      <c r="ECO3227" s="132"/>
      <c r="ECP3227" s="132"/>
      <c r="ECQ3227" s="132"/>
      <c r="ECR3227" s="132"/>
      <c r="ECS3227" s="132"/>
      <c r="ECT3227" s="132"/>
      <c r="ECU3227" s="132"/>
      <c r="ECV3227" s="132"/>
      <c r="ECW3227" s="132"/>
      <c r="ECX3227" s="132"/>
      <c r="ECY3227" s="132"/>
      <c r="ECZ3227" s="132"/>
      <c r="EDA3227" s="132"/>
      <c r="EDB3227" s="132"/>
      <c r="EDC3227" s="132"/>
      <c r="EDD3227" s="132"/>
      <c r="EDE3227" s="132"/>
      <c r="EDF3227" s="132"/>
      <c r="EDG3227" s="132"/>
      <c r="EDH3227" s="132"/>
      <c r="EDI3227" s="132"/>
      <c r="EDJ3227" s="132"/>
      <c r="EDK3227" s="132"/>
      <c r="EDL3227" s="132"/>
      <c r="EDM3227" s="132"/>
      <c r="EDN3227" s="132"/>
      <c r="EDO3227" s="132"/>
      <c r="EDP3227" s="132"/>
      <c r="EDQ3227" s="132"/>
      <c r="EDR3227" s="132"/>
      <c r="EDS3227" s="132"/>
      <c r="EDT3227" s="132"/>
      <c r="EDU3227" s="132"/>
      <c r="EDV3227" s="132"/>
      <c r="EDW3227" s="132"/>
      <c r="EDX3227" s="132"/>
      <c r="EDY3227" s="132"/>
      <c r="EDZ3227" s="132"/>
      <c r="EEA3227" s="132"/>
      <c r="EEB3227" s="132"/>
      <c r="EEC3227" s="132"/>
      <c r="EED3227" s="132"/>
      <c r="EEE3227" s="132"/>
      <c r="EEF3227" s="132"/>
      <c r="EEG3227" s="132"/>
      <c r="EEH3227" s="132"/>
      <c r="EEI3227" s="132"/>
      <c r="EEJ3227" s="132"/>
      <c r="EEK3227" s="132"/>
      <c r="EEL3227" s="132"/>
      <c r="EEM3227" s="132"/>
      <c r="EEN3227" s="132"/>
      <c r="EEO3227" s="132"/>
      <c r="EEP3227" s="132"/>
      <c r="EEQ3227" s="132"/>
      <c r="EER3227" s="132"/>
      <c r="EES3227" s="132"/>
      <c r="EET3227" s="132"/>
      <c r="EEU3227" s="132"/>
      <c r="EEV3227" s="132"/>
      <c r="EEW3227" s="132"/>
      <c r="EEX3227" s="132"/>
      <c r="EEY3227" s="132"/>
      <c r="EEZ3227" s="132"/>
      <c r="EFA3227" s="132"/>
      <c r="EFB3227" s="132"/>
      <c r="EFC3227" s="132"/>
      <c r="EFD3227" s="132"/>
      <c r="EFE3227" s="132"/>
      <c r="EFF3227" s="132"/>
      <c r="EFG3227" s="132"/>
      <c r="EFH3227" s="132"/>
      <c r="EFI3227" s="132"/>
      <c r="EFJ3227" s="132"/>
      <c r="EFK3227" s="132"/>
      <c r="EFL3227" s="132"/>
      <c r="EFM3227" s="132"/>
      <c r="EFN3227" s="132"/>
      <c r="EFO3227" s="132"/>
      <c r="EFP3227" s="132"/>
      <c r="EFQ3227" s="132"/>
      <c r="EFR3227" s="132"/>
      <c r="EFS3227" s="132"/>
      <c r="EFT3227" s="132"/>
      <c r="EFU3227" s="132"/>
      <c r="EFV3227" s="132"/>
      <c r="EFW3227" s="132"/>
      <c r="EFX3227" s="132"/>
      <c r="EFY3227" s="132"/>
      <c r="EFZ3227" s="132"/>
      <c r="EGA3227" s="132"/>
      <c r="EGB3227" s="132"/>
      <c r="EGC3227" s="132"/>
      <c r="EGD3227" s="132"/>
      <c r="EGE3227" s="132"/>
      <c r="EGF3227" s="132"/>
      <c r="EGG3227" s="132"/>
      <c r="EGH3227" s="132"/>
      <c r="EGI3227" s="132"/>
      <c r="EGJ3227" s="132"/>
      <c r="EGK3227" s="132"/>
      <c r="EGL3227" s="132"/>
      <c r="EGM3227" s="132"/>
      <c r="EGN3227" s="132"/>
      <c r="EGO3227" s="132"/>
      <c r="EGP3227" s="132"/>
      <c r="EGQ3227" s="132"/>
      <c r="EGR3227" s="132"/>
      <c r="EGS3227" s="132"/>
      <c r="EGT3227" s="132"/>
      <c r="EGU3227" s="132"/>
      <c r="EGV3227" s="132"/>
      <c r="EGW3227" s="132"/>
      <c r="EGX3227" s="132"/>
      <c r="EGY3227" s="132"/>
      <c r="EGZ3227" s="132"/>
      <c r="EHA3227" s="132"/>
      <c r="EHB3227" s="132"/>
      <c r="EHC3227" s="132"/>
      <c r="EHD3227" s="132"/>
      <c r="EHE3227" s="132"/>
      <c r="EHF3227" s="132"/>
      <c r="EHG3227" s="132"/>
      <c r="EHH3227" s="132"/>
      <c r="EHI3227" s="132"/>
      <c r="EHJ3227" s="132"/>
      <c r="EHK3227" s="132"/>
      <c r="EHL3227" s="132"/>
      <c r="EHM3227" s="132"/>
      <c r="EHN3227" s="132"/>
      <c r="EHO3227" s="132"/>
      <c r="EHP3227" s="132"/>
      <c r="EHQ3227" s="132"/>
      <c r="EHR3227" s="132"/>
      <c r="EHS3227" s="132"/>
      <c r="EHT3227" s="132"/>
      <c r="EHU3227" s="132"/>
      <c r="EHV3227" s="132"/>
      <c r="EHW3227" s="132"/>
      <c r="EHX3227" s="132"/>
      <c r="EHY3227" s="132"/>
      <c r="EHZ3227" s="132"/>
      <c r="EIA3227" s="132"/>
      <c r="EIB3227" s="132"/>
      <c r="EIC3227" s="132"/>
      <c r="EID3227" s="132"/>
      <c r="EIE3227" s="132"/>
      <c r="EIF3227" s="132"/>
      <c r="EIG3227" s="132"/>
      <c r="EIH3227" s="132"/>
      <c r="EII3227" s="132"/>
      <c r="EIJ3227" s="132"/>
      <c r="EIK3227" s="132"/>
      <c r="EIL3227" s="132"/>
      <c r="EIM3227" s="132"/>
      <c r="EIN3227" s="132"/>
      <c r="EIO3227" s="132"/>
      <c r="EIP3227" s="132"/>
      <c r="EIQ3227" s="132"/>
      <c r="EIR3227" s="132"/>
      <c r="EIS3227" s="132"/>
      <c r="EIT3227" s="132"/>
      <c r="EIU3227" s="132"/>
      <c r="EIV3227" s="132"/>
      <c r="EIW3227" s="132"/>
      <c r="EIX3227" s="132"/>
      <c r="EIY3227" s="132"/>
      <c r="EIZ3227" s="132"/>
      <c r="EJA3227" s="132"/>
      <c r="EJB3227" s="132"/>
      <c r="EJC3227" s="132"/>
      <c r="EJD3227" s="132"/>
      <c r="EJE3227" s="132"/>
      <c r="EJF3227" s="132"/>
      <c r="EJG3227" s="132"/>
      <c r="EJH3227" s="132"/>
      <c r="EJI3227" s="132"/>
      <c r="EJJ3227" s="132"/>
      <c r="EJK3227" s="132"/>
      <c r="EJL3227" s="132"/>
      <c r="EJM3227" s="132"/>
      <c r="EJN3227" s="132"/>
      <c r="EJO3227" s="132"/>
      <c r="EJP3227" s="132"/>
      <c r="EJQ3227" s="132"/>
      <c r="EJR3227" s="132"/>
      <c r="EJS3227" s="132"/>
      <c r="EJT3227" s="132"/>
      <c r="EJU3227" s="132"/>
      <c r="EJV3227" s="132"/>
      <c r="EJW3227" s="132"/>
      <c r="EJX3227" s="132"/>
      <c r="EJY3227" s="132"/>
      <c r="EJZ3227" s="132"/>
      <c r="EKA3227" s="132"/>
      <c r="EKB3227" s="132"/>
      <c r="EKC3227" s="132"/>
      <c r="EKD3227" s="132"/>
      <c r="EKE3227" s="132"/>
      <c r="EKF3227" s="132"/>
      <c r="EKG3227" s="132"/>
      <c r="EKH3227" s="132"/>
      <c r="EKI3227" s="132"/>
      <c r="EKJ3227" s="132"/>
      <c r="EKK3227" s="132"/>
      <c r="EKL3227" s="132"/>
      <c r="EKM3227" s="132"/>
      <c r="EKN3227" s="132"/>
      <c r="EKO3227" s="132"/>
      <c r="EKP3227" s="132"/>
      <c r="EKQ3227" s="132"/>
      <c r="EKR3227" s="132"/>
      <c r="EKS3227" s="132"/>
      <c r="EKT3227" s="132"/>
      <c r="EKU3227" s="132"/>
      <c r="EKV3227" s="132"/>
      <c r="EKW3227" s="132"/>
      <c r="EKX3227" s="132"/>
      <c r="EKY3227" s="132"/>
      <c r="EKZ3227" s="132"/>
      <c r="ELA3227" s="132"/>
      <c r="ELB3227" s="132"/>
      <c r="ELC3227" s="132"/>
      <c r="ELD3227" s="132"/>
      <c r="ELE3227" s="132"/>
      <c r="ELF3227" s="132"/>
      <c r="ELG3227" s="132"/>
      <c r="ELH3227" s="132"/>
      <c r="ELI3227" s="132"/>
      <c r="ELJ3227" s="132"/>
      <c r="ELK3227" s="132"/>
      <c r="ELL3227" s="132"/>
      <c r="ELM3227" s="132"/>
      <c r="ELN3227" s="132"/>
      <c r="ELO3227" s="132"/>
      <c r="ELP3227" s="132"/>
      <c r="ELQ3227" s="132"/>
      <c r="ELR3227" s="132"/>
      <c r="ELS3227" s="132"/>
      <c r="ELT3227" s="132"/>
      <c r="ELU3227" s="132"/>
      <c r="ELV3227" s="132"/>
      <c r="ELW3227" s="132"/>
      <c r="ELX3227" s="132"/>
      <c r="ELY3227" s="132"/>
      <c r="ELZ3227" s="132"/>
      <c r="EMA3227" s="132"/>
      <c r="EMB3227" s="132"/>
      <c r="EMC3227" s="132"/>
      <c r="EMD3227" s="132"/>
      <c r="EME3227" s="132"/>
      <c r="EMF3227" s="132"/>
      <c r="EMG3227" s="132"/>
      <c r="EMH3227" s="132"/>
      <c r="EMI3227" s="132"/>
      <c r="EMJ3227" s="132"/>
      <c r="EMK3227" s="132"/>
      <c r="EML3227" s="132"/>
      <c r="EMM3227" s="132"/>
      <c r="EMN3227" s="132"/>
      <c r="EMO3227" s="132"/>
      <c r="EMP3227" s="132"/>
      <c r="EMQ3227" s="132"/>
      <c r="EMR3227" s="132"/>
      <c r="EMS3227" s="132"/>
      <c r="EMT3227" s="132"/>
      <c r="EMU3227" s="132"/>
      <c r="EMV3227" s="132"/>
      <c r="EMW3227" s="132"/>
      <c r="EMX3227" s="132"/>
      <c r="EMY3227" s="132"/>
      <c r="EMZ3227" s="132"/>
      <c r="ENA3227" s="132"/>
      <c r="ENB3227" s="132"/>
      <c r="ENC3227" s="132"/>
      <c r="END3227" s="132"/>
      <c r="ENE3227" s="132"/>
      <c r="ENF3227" s="132"/>
      <c r="ENG3227" s="132"/>
      <c r="ENH3227" s="132"/>
      <c r="ENI3227" s="132"/>
      <c r="ENJ3227" s="132"/>
      <c r="ENK3227" s="132"/>
      <c r="ENL3227" s="132"/>
      <c r="ENM3227" s="132"/>
      <c r="ENN3227" s="132"/>
      <c r="ENO3227" s="132"/>
      <c r="ENP3227" s="132"/>
      <c r="ENQ3227" s="132"/>
      <c r="ENR3227" s="132"/>
      <c r="ENS3227" s="132"/>
      <c r="ENT3227" s="132"/>
      <c r="ENU3227" s="132"/>
      <c r="ENV3227" s="132"/>
      <c r="ENW3227" s="132"/>
      <c r="ENX3227" s="132"/>
      <c r="ENY3227" s="132"/>
      <c r="ENZ3227" s="132"/>
      <c r="EOA3227" s="132"/>
      <c r="EOB3227" s="132"/>
      <c r="EOC3227" s="132"/>
      <c r="EOD3227" s="132"/>
      <c r="EOE3227" s="132"/>
      <c r="EOF3227" s="132"/>
      <c r="EOG3227" s="132"/>
      <c r="EOH3227" s="132"/>
      <c r="EOI3227" s="132"/>
      <c r="EOJ3227" s="132"/>
      <c r="EOK3227" s="132"/>
      <c r="EOL3227" s="132"/>
      <c r="EOM3227" s="132"/>
      <c r="EON3227" s="132"/>
      <c r="EOO3227" s="132"/>
      <c r="EOP3227" s="132"/>
      <c r="EOQ3227" s="132"/>
      <c r="EOR3227" s="132"/>
      <c r="EOS3227" s="132"/>
      <c r="EOT3227" s="132"/>
      <c r="EOU3227" s="132"/>
      <c r="EOV3227" s="132"/>
      <c r="EOW3227" s="132"/>
      <c r="EOX3227" s="132"/>
      <c r="EOY3227" s="132"/>
      <c r="EOZ3227" s="132"/>
      <c r="EPA3227" s="132"/>
      <c r="EPB3227" s="132"/>
      <c r="EPC3227" s="132"/>
      <c r="EPD3227" s="132"/>
      <c r="EPE3227" s="132"/>
      <c r="EPF3227" s="132"/>
      <c r="EPG3227" s="132"/>
      <c r="EPH3227" s="132"/>
      <c r="EPI3227" s="132"/>
      <c r="EPJ3227" s="132"/>
      <c r="EPK3227" s="132"/>
      <c r="EPL3227" s="132"/>
      <c r="EPM3227" s="132"/>
      <c r="EPN3227" s="132"/>
      <c r="EPO3227" s="132"/>
      <c r="EPP3227" s="132"/>
      <c r="EPQ3227" s="132"/>
      <c r="EPR3227" s="132"/>
      <c r="EPS3227" s="132"/>
      <c r="EPT3227" s="132"/>
      <c r="EPU3227" s="132"/>
      <c r="EPV3227" s="132"/>
      <c r="EPW3227" s="132"/>
      <c r="EPX3227" s="132"/>
      <c r="EPY3227" s="132"/>
      <c r="EPZ3227" s="132"/>
      <c r="EQA3227" s="132"/>
      <c r="EQB3227" s="132"/>
      <c r="EQC3227" s="132"/>
      <c r="EQD3227" s="132"/>
      <c r="EQE3227" s="132"/>
      <c r="EQF3227" s="132"/>
      <c r="EQG3227" s="132"/>
      <c r="EQH3227" s="132"/>
      <c r="EQI3227" s="132"/>
      <c r="EQJ3227" s="132"/>
      <c r="EQK3227" s="132"/>
      <c r="EQL3227" s="132"/>
      <c r="EQM3227" s="132"/>
      <c r="EQN3227" s="132"/>
      <c r="EQO3227" s="132"/>
      <c r="EQP3227" s="132"/>
      <c r="EQQ3227" s="132"/>
      <c r="EQR3227" s="132"/>
      <c r="EQS3227" s="132"/>
      <c r="EQT3227" s="132"/>
      <c r="EQU3227" s="132"/>
      <c r="EQV3227" s="132"/>
      <c r="EQW3227" s="132"/>
      <c r="EQX3227" s="132"/>
      <c r="EQY3227" s="132"/>
      <c r="EQZ3227" s="132"/>
      <c r="ERA3227" s="132"/>
      <c r="ERB3227" s="132"/>
      <c r="ERC3227" s="132"/>
      <c r="ERD3227" s="132"/>
      <c r="ERE3227" s="132"/>
      <c r="ERF3227" s="132"/>
      <c r="ERG3227" s="132"/>
      <c r="ERH3227" s="132"/>
      <c r="ERI3227" s="132"/>
      <c r="ERJ3227" s="132"/>
      <c r="ERK3227" s="132"/>
      <c r="ERL3227" s="132"/>
      <c r="ERM3227" s="132"/>
      <c r="ERN3227" s="132"/>
      <c r="ERO3227" s="132"/>
      <c r="ERP3227" s="132"/>
      <c r="ERQ3227" s="132"/>
      <c r="ERR3227" s="132"/>
      <c r="ERS3227" s="132"/>
      <c r="ERT3227" s="132"/>
      <c r="ERU3227" s="132"/>
      <c r="ERV3227" s="132"/>
      <c r="ERW3227" s="132"/>
      <c r="ERX3227" s="132"/>
      <c r="ERY3227" s="132"/>
      <c r="ERZ3227" s="132"/>
      <c r="ESA3227" s="132"/>
      <c r="ESB3227" s="132"/>
      <c r="ESC3227" s="132"/>
      <c r="ESD3227" s="132"/>
      <c r="ESE3227" s="132"/>
      <c r="ESF3227" s="132"/>
      <c r="ESG3227" s="132"/>
      <c r="ESH3227" s="132"/>
      <c r="ESI3227" s="132"/>
      <c r="ESJ3227" s="132"/>
      <c r="ESK3227" s="132"/>
      <c r="ESL3227" s="132"/>
      <c r="ESM3227" s="132"/>
      <c r="ESN3227" s="132"/>
      <c r="ESO3227" s="132"/>
      <c r="ESP3227" s="132"/>
      <c r="ESQ3227" s="132"/>
      <c r="ESR3227" s="132"/>
      <c r="ESS3227" s="132"/>
      <c r="EST3227" s="132"/>
      <c r="ESU3227" s="132"/>
      <c r="ESV3227" s="132"/>
      <c r="ESW3227" s="132"/>
      <c r="ESX3227" s="132"/>
      <c r="ESY3227" s="132"/>
      <c r="ESZ3227" s="132"/>
      <c r="ETA3227" s="132"/>
      <c r="ETB3227" s="132"/>
      <c r="ETC3227" s="132"/>
      <c r="ETD3227" s="132"/>
      <c r="ETE3227" s="132"/>
      <c r="ETF3227" s="132"/>
      <c r="ETG3227" s="132"/>
      <c r="ETH3227" s="132"/>
      <c r="ETI3227" s="132"/>
      <c r="ETJ3227" s="132"/>
      <c r="ETK3227" s="132"/>
      <c r="ETL3227" s="132"/>
      <c r="ETM3227" s="132"/>
      <c r="ETN3227" s="132"/>
      <c r="ETO3227" s="132"/>
      <c r="ETP3227" s="132"/>
      <c r="ETQ3227" s="132"/>
      <c r="ETR3227" s="132"/>
      <c r="ETS3227" s="132"/>
      <c r="ETT3227" s="132"/>
      <c r="ETU3227" s="132"/>
      <c r="ETV3227" s="132"/>
      <c r="ETW3227" s="132"/>
      <c r="ETX3227" s="132"/>
      <c r="ETY3227" s="132"/>
      <c r="ETZ3227" s="132"/>
      <c r="EUA3227" s="132"/>
      <c r="EUB3227" s="132"/>
      <c r="EUC3227" s="132"/>
      <c r="EUD3227" s="132"/>
      <c r="EUE3227" s="132"/>
      <c r="EUF3227" s="132"/>
      <c r="EUG3227" s="132"/>
      <c r="EUH3227" s="132"/>
      <c r="EUI3227" s="132"/>
      <c r="EUJ3227" s="132"/>
      <c r="EUK3227" s="132"/>
      <c r="EUL3227" s="132"/>
      <c r="EUM3227" s="132"/>
      <c r="EUN3227" s="132"/>
      <c r="EUO3227" s="132"/>
      <c r="EUP3227" s="132"/>
      <c r="EUQ3227" s="132"/>
      <c r="EUR3227" s="132"/>
      <c r="EUS3227" s="132"/>
      <c r="EUT3227" s="132"/>
      <c r="EUU3227" s="132"/>
      <c r="EUV3227" s="132"/>
      <c r="EUW3227" s="132"/>
      <c r="EUX3227" s="132"/>
      <c r="EUY3227" s="132"/>
      <c r="EUZ3227" s="132"/>
      <c r="EVA3227" s="132"/>
      <c r="EVB3227" s="132"/>
      <c r="EVC3227" s="132"/>
      <c r="EVD3227" s="132"/>
      <c r="EVE3227" s="132"/>
      <c r="EVF3227" s="132"/>
      <c r="EVG3227" s="132"/>
      <c r="EVH3227" s="132"/>
      <c r="EVI3227" s="132"/>
      <c r="EVJ3227" s="132"/>
      <c r="EVK3227" s="132"/>
      <c r="EVL3227" s="132"/>
      <c r="EVM3227" s="132"/>
      <c r="EVN3227" s="132"/>
      <c r="EVO3227" s="132"/>
      <c r="EVP3227" s="132"/>
      <c r="EVQ3227" s="132"/>
      <c r="EVR3227" s="132"/>
      <c r="EVS3227" s="132"/>
      <c r="EVT3227" s="132"/>
      <c r="EVU3227" s="132"/>
      <c r="EVV3227" s="132"/>
      <c r="EVW3227" s="132"/>
      <c r="EVX3227" s="132"/>
      <c r="EVY3227" s="132"/>
      <c r="EVZ3227" s="132"/>
      <c r="EWA3227" s="132"/>
      <c r="EWB3227" s="132"/>
      <c r="EWC3227" s="132"/>
      <c r="EWD3227" s="132"/>
      <c r="EWE3227" s="132"/>
      <c r="EWF3227" s="132"/>
      <c r="EWG3227" s="132"/>
      <c r="EWH3227" s="132"/>
      <c r="EWI3227" s="132"/>
      <c r="EWJ3227" s="132"/>
      <c r="EWK3227" s="132"/>
      <c r="EWL3227" s="132"/>
      <c r="EWM3227" s="132"/>
      <c r="EWN3227" s="132"/>
      <c r="EWO3227" s="132"/>
      <c r="EWP3227" s="132"/>
      <c r="EWQ3227" s="132"/>
      <c r="EWR3227" s="132"/>
      <c r="EWS3227" s="132"/>
      <c r="EWT3227" s="132"/>
      <c r="EWU3227" s="132"/>
      <c r="EWV3227" s="132"/>
      <c r="EWW3227" s="132"/>
      <c r="EWX3227" s="132"/>
      <c r="EWY3227" s="132"/>
      <c r="EWZ3227" s="132"/>
      <c r="EXA3227" s="132"/>
      <c r="EXB3227" s="132"/>
      <c r="EXC3227" s="132"/>
      <c r="EXD3227" s="132"/>
      <c r="EXE3227" s="132"/>
      <c r="EXF3227" s="132"/>
      <c r="EXG3227" s="132"/>
      <c r="EXH3227" s="132"/>
      <c r="EXI3227" s="132"/>
      <c r="EXJ3227" s="132"/>
      <c r="EXK3227" s="132"/>
      <c r="EXL3227" s="132"/>
      <c r="EXM3227" s="132"/>
      <c r="EXN3227" s="132"/>
      <c r="EXO3227" s="132"/>
      <c r="EXP3227" s="132"/>
      <c r="EXQ3227" s="132"/>
      <c r="EXR3227" s="132"/>
      <c r="EXS3227" s="132"/>
      <c r="EXT3227" s="132"/>
      <c r="EXU3227" s="132"/>
      <c r="EXV3227" s="132"/>
      <c r="EXW3227" s="132"/>
      <c r="EXX3227" s="132"/>
      <c r="EXY3227" s="132"/>
      <c r="EXZ3227" s="132"/>
      <c r="EYA3227" s="132"/>
      <c r="EYB3227" s="132"/>
      <c r="EYC3227" s="132"/>
      <c r="EYD3227" s="132"/>
      <c r="EYE3227" s="132"/>
      <c r="EYF3227" s="132"/>
      <c r="EYG3227" s="132"/>
      <c r="EYH3227" s="132"/>
      <c r="EYI3227" s="132"/>
      <c r="EYJ3227" s="132"/>
      <c r="EYK3227" s="132"/>
      <c r="EYL3227" s="132"/>
      <c r="EYM3227" s="132"/>
      <c r="EYN3227" s="132"/>
      <c r="EYO3227" s="132"/>
      <c r="EYP3227" s="132"/>
      <c r="EYQ3227" s="132"/>
      <c r="EYR3227" s="132"/>
      <c r="EYS3227" s="132"/>
      <c r="EYT3227" s="132"/>
      <c r="EYU3227" s="132"/>
      <c r="EYV3227" s="132"/>
      <c r="EYW3227" s="132"/>
      <c r="EYX3227" s="132"/>
      <c r="EYY3227" s="132"/>
      <c r="EYZ3227" s="132"/>
      <c r="EZA3227" s="132"/>
      <c r="EZB3227" s="132"/>
      <c r="EZC3227" s="132"/>
      <c r="EZD3227" s="132"/>
      <c r="EZE3227" s="132"/>
      <c r="EZF3227" s="132"/>
      <c r="EZG3227" s="132"/>
      <c r="EZH3227" s="132"/>
      <c r="EZI3227" s="132"/>
      <c r="EZJ3227" s="132"/>
      <c r="EZK3227" s="132"/>
      <c r="EZL3227" s="132"/>
      <c r="EZM3227" s="132"/>
      <c r="EZN3227" s="132"/>
      <c r="EZO3227" s="132"/>
      <c r="EZP3227" s="132"/>
      <c r="EZQ3227" s="132"/>
      <c r="EZR3227" s="132"/>
      <c r="EZS3227" s="132"/>
      <c r="EZT3227" s="132"/>
      <c r="EZU3227" s="132"/>
      <c r="EZV3227" s="132"/>
      <c r="EZW3227" s="132"/>
      <c r="EZX3227" s="132"/>
      <c r="EZY3227" s="132"/>
      <c r="EZZ3227" s="132"/>
      <c r="FAA3227" s="132"/>
      <c r="FAB3227" s="132"/>
      <c r="FAC3227" s="132"/>
      <c r="FAD3227" s="132"/>
      <c r="FAE3227" s="132"/>
      <c r="FAF3227" s="132"/>
      <c r="FAG3227" s="132"/>
      <c r="FAH3227" s="132"/>
      <c r="FAI3227" s="132"/>
      <c r="FAJ3227" s="132"/>
      <c r="FAK3227" s="132"/>
      <c r="FAL3227" s="132"/>
      <c r="FAM3227" s="132"/>
      <c r="FAN3227" s="132"/>
      <c r="FAO3227" s="132"/>
      <c r="FAP3227" s="132"/>
      <c r="FAQ3227" s="132"/>
      <c r="FAR3227" s="132"/>
      <c r="FAS3227" s="132"/>
      <c r="FAT3227" s="132"/>
      <c r="FAU3227" s="132"/>
      <c r="FAV3227" s="132"/>
      <c r="FAW3227" s="132"/>
      <c r="FAX3227" s="132"/>
      <c r="FAY3227" s="132"/>
      <c r="FAZ3227" s="132"/>
      <c r="FBA3227" s="132"/>
      <c r="FBB3227" s="132"/>
      <c r="FBC3227" s="132"/>
      <c r="FBD3227" s="132"/>
      <c r="FBE3227" s="132"/>
      <c r="FBF3227" s="132"/>
      <c r="FBG3227" s="132"/>
      <c r="FBH3227" s="132"/>
      <c r="FBI3227" s="132"/>
      <c r="FBJ3227" s="132"/>
      <c r="FBK3227" s="132"/>
      <c r="FBL3227" s="132"/>
      <c r="FBM3227" s="132"/>
      <c r="FBN3227" s="132"/>
      <c r="FBO3227" s="132"/>
      <c r="FBP3227" s="132"/>
      <c r="FBQ3227" s="132"/>
      <c r="FBR3227" s="132"/>
      <c r="FBS3227" s="132"/>
      <c r="FBT3227" s="132"/>
      <c r="FBU3227" s="132"/>
      <c r="FBV3227" s="132"/>
      <c r="FBW3227" s="132"/>
      <c r="FBX3227" s="132"/>
      <c r="FBY3227" s="132"/>
      <c r="FBZ3227" s="132"/>
      <c r="FCA3227" s="132"/>
      <c r="FCB3227" s="132"/>
      <c r="FCC3227" s="132"/>
      <c r="FCD3227" s="132"/>
      <c r="FCE3227" s="132"/>
      <c r="FCF3227" s="132"/>
      <c r="FCG3227" s="132"/>
      <c r="FCH3227" s="132"/>
      <c r="FCI3227" s="132"/>
      <c r="FCJ3227" s="132"/>
      <c r="FCK3227" s="132"/>
      <c r="FCL3227" s="132"/>
      <c r="FCM3227" s="132"/>
      <c r="FCN3227" s="132"/>
      <c r="FCO3227" s="132"/>
      <c r="FCP3227" s="132"/>
      <c r="FCQ3227" s="132"/>
      <c r="FCR3227" s="132"/>
      <c r="FCS3227" s="132"/>
      <c r="FCT3227" s="132"/>
      <c r="FCU3227" s="132"/>
      <c r="FCV3227" s="132"/>
      <c r="FCW3227" s="132"/>
      <c r="FCX3227" s="132"/>
      <c r="FCY3227" s="132"/>
      <c r="FCZ3227" s="132"/>
      <c r="FDA3227" s="132"/>
      <c r="FDB3227" s="132"/>
      <c r="FDC3227" s="132"/>
      <c r="FDD3227" s="132"/>
      <c r="FDE3227" s="132"/>
      <c r="FDF3227" s="132"/>
      <c r="FDG3227" s="132"/>
      <c r="FDH3227" s="132"/>
      <c r="FDI3227" s="132"/>
      <c r="FDJ3227" s="132"/>
      <c r="FDK3227" s="132"/>
      <c r="FDL3227" s="132"/>
      <c r="FDM3227" s="132"/>
      <c r="FDN3227" s="132"/>
      <c r="FDO3227" s="132"/>
      <c r="FDP3227" s="132"/>
      <c r="FDQ3227" s="132"/>
      <c r="FDR3227" s="132"/>
      <c r="FDS3227" s="132"/>
      <c r="FDT3227" s="132"/>
      <c r="FDU3227" s="132"/>
      <c r="FDV3227" s="132"/>
      <c r="FDW3227" s="132"/>
      <c r="FDX3227" s="132"/>
      <c r="FDY3227" s="132"/>
      <c r="FDZ3227" s="132"/>
      <c r="FEA3227" s="132"/>
      <c r="FEB3227" s="132"/>
      <c r="FEC3227" s="132"/>
      <c r="FED3227" s="132"/>
      <c r="FEE3227" s="132"/>
      <c r="FEF3227" s="132"/>
      <c r="FEG3227" s="132"/>
      <c r="FEH3227" s="132"/>
      <c r="FEI3227" s="132"/>
      <c r="FEJ3227" s="132"/>
      <c r="FEK3227" s="132"/>
      <c r="FEL3227" s="132"/>
      <c r="FEM3227" s="132"/>
      <c r="FEN3227" s="132"/>
      <c r="FEO3227" s="132"/>
      <c r="FEP3227" s="132"/>
      <c r="FEQ3227" s="132"/>
      <c r="FER3227" s="132"/>
      <c r="FES3227" s="132"/>
      <c r="FET3227" s="132"/>
      <c r="FEU3227" s="132"/>
      <c r="FEV3227" s="132"/>
      <c r="FEW3227" s="132"/>
      <c r="FEX3227" s="132"/>
      <c r="FEY3227" s="132"/>
      <c r="FEZ3227" s="132"/>
      <c r="FFA3227" s="132"/>
      <c r="FFB3227" s="132"/>
      <c r="FFC3227" s="132"/>
      <c r="FFD3227" s="132"/>
      <c r="FFE3227" s="132"/>
      <c r="FFF3227" s="132"/>
      <c r="FFG3227" s="132"/>
      <c r="FFH3227" s="132"/>
      <c r="FFI3227" s="132"/>
      <c r="FFJ3227" s="132"/>
      <c r="FFK3227" s="132"/>
      <c r="FFL3227" s="132"/>
      <c r="FFM3227" s="132"/>
      <c r="FFN3227" s="132"/>
      <c r="FFO3227" s="132"/>
      <c r="FFP3227" s="132"/>
      <c r="FFQ3227" s="132"/>
      <c r="FFR3227" s="132"/>
      <c r="FFS3227" s="132"/>
      <c r="FFT3227" s="132"/>
      <c r="FFU3227" s="132"/>
      <c r="FFV3227" s="132"/>
      <c r="FFW3227" s="132"/>
      <c r="FFX3227" s="132"/>
      <c r="FFY3227" s="132"/>
      <c r="FFZ3227" s="132"/>
      <c r="FGA3227" s="132"/>
      <c r="FGB3227" s="132"/>
      <c r="FGC3227" s="132"/>
      <c r="FGD3227" s="132"/>
      <c r="FGE3227" s="132"/>
      <c r="FGF3227" s="132"/>
      <c r="FGG3227" s="132"/>
      <c r="FGH3227" s="132"/>
      <c r="FGI3227" s="132"/>
      <c r="FGJ3227" s="132"/>
      <c r="FGK3227" s="132"/>
      <c r="FGL3227" s="132"/>
      <c r="FGM3227" s="132"/>
      <c r="FGN3227" s="132"/>
      <c r="FGO3227" s="132"/>
      <c r="FGP3227" s="132"/>
      <c r="FGQ3227" s="132"/>
      <c r="FGR3227" s="132"/>
      <c r="FGS3227" s="132"/>
      <c r="FGT3227" s="132"/>
      <c r="FGU3227" s="132"/>
      <c r="FGV3227" s="132"/>
      <c r="FGW3227" s="132"/>
      <c r="FGX3227" s="132"/>
      <c r="FGY3227" s="132"/>
      <c r="FGZ3227" s="132"/>
      <c r="FHA3227" s="132"/>
      <c r="FHB3227" s="132"/>
      <c r="FHC3227" s="132"/>
      <c r="FHD3227" s="132"/>
      <c r="FHE3227" s="132"/>
      <c r="FHF3227" s="132"/>
      <c r="FHG3227" s="132"/>
      <c r="FHH3227" s="132"/>
      <c r="FHI3227" s="132"/>
      <c r="FHJ3227" s="132"/>
      <c r="FHK3227" s="132"/>
      <c r="FHL3227" s="132"/>
      <c r="FHM3227" s="132"/>
      <c r="FHN3227" s="132"/>
      <c r="FHO3227" s="132"/>
      <c r="FHP3227" s="132"/>
      <c r="FHQ3227" s="132"/>
      <c r="FHR3227" s="132"/>
      <c r="FHS3227" s="132"/>
      <c r="FHT3227" s="132"/>
      <c r="FHU3227" s="132"/>
      <c r="FHV3227" s="132"/>
      <c r="FHW3227" s="132"/>
      <c r="FHX3227" s="132"/>
      <c r="FHY3227" s="132"/>
      <c r="FHZ3227" s="132"/>
      <c r="FIA3227" s="132"/>
      <c r="FIB3227" s="132"/>
      <c r="FIC3227" s="132"/>
      <c r="FID3227" s="132"/>
      <c r="FIE3227" s="132"/>
      <c r="FIF3227" s="132"/>
      <c r="FIG3227" s="132"/>
      <c r="FIH3227" s="132"/>
      <c r="FII3227" s="132"/>
      <c r="FIJ3227" s="132"/>
      <c r="FIK3227" s="132"/>
      <c r="FIL3227" s="132"/>
      <c r="FIM3227" s="132"/>
      <c r="FIN3227" s="132"/>
      <c r="FIO3227" s="132"/>
      <c r="FIP3227" s="132"/>
      <c r="FIQ3227" s="132"/>
      <c r="FIR3227" s="132"/>
      <c r="FIS3227" s="132"/>
      <c r="FIT3227" s="132"/>
      <c r="FIU3227" s="132"/>
      <c r="FIV3227" s="132"/>
      <c r="FIW3227" s="132"/>
      <c r="FIX3227" s="132"/>
      <c r="FIY3227" s="132"/>
      <c r="FIZ3227" s="132"/>
      <c r="FJA3227" s="132"/>
      <c r="FJB3227" s="132"/>
      <c r="FJC3227" s="132"/>
      <c r="FJD3227" s="132"/>
      <c r="FJE3227" s="132"/>
      <c r="FJF3227" s="132"/>
      <c r="FJG3227" s="132"/>
      <c r="FJH3227" s="132"/>
      <c r="FJI3227" s="132"/>
      <c r="FJJ3227" s="132"/>
      <c r="FJK3227" s="132"/>
      <c r="FJL3227" s="132"/>
      <c r="FJM3227" s="132"/>
      <c r="FJN3227" s="132"/>
      <c r="FJO3227" s="132"/>
      <c r="FJP3227" s="132"/>
      <c r="FJQ3227" s="132"/>
      <c r="FJR3227" s="132"/>
      <c r="FJS3227" s="132"/>
      <c r="FJT3227" s="132"/>
      <c r="FJU3227" s="132"/>
      <c r="FJV3227" s="132"/>
      <c r="FJW3227" s="132"/>
      <c r="FJX3227" s="132"/>
      <c r="FJY3227" s="132"/>
      <c r="FJZ3227" s="132"/>
      <c r="FKA3227" s="132"/>
      <c r="FKB3227" s="132"/>
      <c r="FKC3227" s="132"/>
      <c r="FKD3227" s="132"/>
      <c r="FKE3227" s="132"/>
      <c r="FKF3227" s="132"/>
      <c r="FKG3227" s="132"/>
      <c r="FKH3227" s="132"/>
      <c r="FKI3227" s="132"/>
      <c r="FKJ3227" s="132"/>
      <c r="FKK3227" s="132"/>
      <c r="FKL3227" s="132"/>
      <c r="FKM3227" s="132"/>
      <c r="FKN3227" s="132"/>
      <c r="FKO3227" s="132"/>
      <c r="FKP3227" s="132"/>
      <c r="FKQ3227" s="132"/>
      <c r="FKR3227" s="132"/>
      <c r="FKS3227" s="132"/>
      <c r="FKT3227" s="132"/>
      <c r="FKU3227" s="132"/>
      <c r="FKV3227" s="132"/>
      <c r="FKW3227" s="132"/>
      <c r="FKX3227" s="132"/>
      <c r="FKY3227" s="132"/>
      <c r="FKZ3227" s="132"/>
      <c r="FLA3227" s="132"/>
      <c r="FLB3227" s="132"/>
      <c r="FLC3227" s="132"/>
      <c r="FLD3227" s="132"/>
      <c r="FLE3227" s="132"/>
      <c r="FLF3227" s="132"/>
      <c r="FLG3227" s="132"/>
      <c r="FLH3227" s="132"/>
      <c r="FLI3227" s="132"/>
      <c r="FLJ3227" s="132"/>
      <c r="FLK3227" s="132"/>
      <c r="FLL3227" s="132"/>
      <c r="FLM3227" s="132"/>
      <c r="FLN3227" s="132"/>
      <c r="FLO3227" s="132"/>
      <c r="FLP3227" s="132"/>
      <c r="FLQ3227" s="132"/>
      <c r="FLR3227" s="132"/>
      <c r="FLS3227" s="132"/>
      <c r="FLT3227" s="132"/>
      <c r="FLU3227" s="132"/>
      <c r="FLV3227" s="132"/>
      <c r="FLW3227" s="132"/>
      <c r="FLX3227" s="132"/>
      <c r="FLY3227" s="132"/>
      <c r="FLZ3227" s="132"/>
      <c r="FMA3227" s="132"/>
      <c r="FMB3227" s="132"/>
      <c r="FMC3227" s="132"/>
      <c r="FMD3227" s="132"/>
      <c r="FME3227" s="132"/>
      <c r="FMF3227" s="132"/>
      <c r="FMG3227" s="132"/>
      <c r="FMH3227" s="132"/>
      <c r="FMI3227" s="132"/>
      <c r="FMJ3227" s="132"/>
      <c r="FMK3227" s="132"/>
      <c r="FML3227" s="132"/>
      <c r="FMM3227" s="132"/>
      <c r="FMN3227" s="132"/>
      <c r="FMO3227" s="132"/>
      <c r="FMP3227" s="132"/>
      <c r="FMQ3227" s="132"/>
      <c r="FMR3227" s="132"/>
      <c r="FMS3227" s="132"/>
      <c r="FMT3227" s="132"/>
      <c r="FMU3227" s="132"/>
      <c r="FMV3227" s="132"/>
      <c r="FMW3227" s="132"/>
      <c r="FMX3227" s="132"/>
      <c r="FMY3227" s="132"/>
      <c r="FMZ3227" s="132"/>
      <c r="FNA3227" s="132"/>
      <c r="FNB3227" s="132"/>
      <c r="FNC3227" s="132"/>
      <c r="FND3227" s="132"/>
      <c r="FNE3227" s="132"/>
      <c r="FNF3227" s="132"/>
      <c r="FNG3227" s="132"/>
      <c r="FNH3227" s="132"/>
      <c r="FNI3227" s="132"/>
      <c r="FNJ3227" s="132"/>
      <c r="FNK3227" s="132"/>
      <c r="FNL3227" s="132"/>
      <c r="FNM3227" s="132"/>
      <c r="FNN3227" s="132"/>
      <c r="FNO3227" s="132"/>
      <c r="FNP3227" s="132"/>
      <c r="FNQ3227" s="132"/>
      <c r="FNR3227" s="132"/>
      <c r="FNS3227" s="132"/>
      <c r="FNT3227" s="132"/>
      <c r="FNU3227" s="132"/>
      <c r="FNV3227" s="132"/>
      <c r="FNW3227" s="132"/>
      <c r="FNX3227" s="132"/>
      <c r="FNY3227" s="132"/>
      <c r="FNZ3227" s="132"/>
      <c r="FOA3227" s="132"/>
      <c r="FOB3227" s="132"/>
      <c r="FOC3227" s="132"/>
      <c r="FOD3227" s="132"/>
      <c r="FOE3227" s="132"/>
      <c r="FOF3227" s="132"/>
      <c r="FOG3227" s="132"/>
      <c r="FOH3227" s="132"/>
      <c r="FOI3227" s="132"/>
      <c r="FOJ3227" s="132"/>
      <c r="FOK3227" s="132"/>
      <c r="FOL3227" s="132"/>
      <c r="FOM3227" s="132"/>
      <c r="FON3227" s="132"/>
      <c r="FOO3227" s="132"/>
      <c r="FOP3227" s="132"/>
      <c r="FOQ3227" s="132"/>
      <c r="FOR3227" s="132"/>
      <c r="FOS3227" s="132"/>
      <c r="FOT3227" s="132"/>
      <c r="FOU3227" s="132"/>
      <c r="FOV3227" s="132"/>
      <c r="FOW3227" s="132"/>
      <c r="FOX3227" s="132"/>
      <c r="FOY3227" s="132"/>
      <c r="FOZ3227" s="132"/>
      <c r="FPA3227" s="132"/>
      <c r="FPB3227" s="132"/>
      <c r="FPC3227" s="132"/>
      <c r="FPD3227" s="132"/>
      <c r="FPE3227" s="132"/>
      <c r="FPF3227" s="132"/>
      <c r="FPG3227" s="132"/>
      <c r="FPH3227" s="132"/>
      <c r="FPI3227" s="132"/>
      <c r="FPJ3227" s="132"/>
      <c r="FPK3227" s="132"/>
      <c r="FPL3227" s="132"/>
      <c r="FPM3227" s="132"/>
      <c r="FPN3227" s="132"/>
      <c r="FPO3227" s="132"/>
      <c r="FPP3227" s="132"/>
      <c r="FPQ3227" s="132"/>
      <c r="FPR3227" s="132"/>
      <c r="FPS3227" s="132"/>
      <c r="FPT3227" s="132"/>
      <c r="FPU3227" s="132"/>
      <c r="FPV3227" s="132"/>
      <c r="FPW3227" s="132"/>
      <c r="FPX3227" s="132"/>
      <c r="FPY3227" s="132"/>
      <c r="FPZ3227" s="132"/>
      <c r="FQA3227" s="132"/>
      <c r="FQB3227" s="132"/>
      <c r="FQC3227" s="132"/>
      <c r="FQD3227" s="132"/>
      <c r="FQE3227" s="132"/>
      <c r="FQF3227" s="132"/>
      <c r="FQG3227" s="132"/>
      <c r="FQH3227" s="132"/>
      <c r="FQI3227" s="132"/>
      <c r="FQJ3227" s="132"/>
      <c r="FQK3227" s="132"/>
      <c r="FQL3227" s="132"/>
      <c r="FQM3227" s="132"/>
      <c r="FQN3227" s="132"/>
      <c r="FQO3227" s="132"/>
      <c r="FQP3227" s="132"/>
      <c r="FQQ3227" s="132"/>
      <c r="FQR3227" s="132"/>
      <c r="FQS3227" s="132"/>
      <c r="FQT3227" s="132"/>
      <c r="FQU3227" s="132"/>
      <c r="FQV3227" s="132"/>
      <c r="FQW3227" s="132"/>
      <c r="FQX3227" s="132"/>
      <c r="FQY3227" s="132"/>
      <c r="FQZ3227" s="132"/>
      <c r="FRA3227" s="132"/>
      <c r="FRB3227" s="132"/>
      <c r="FRC3227" s="132"/>
      <c r="FRD3227" s="132"/>
      <c r="FRE3227" s="132"/>
      <c r="FRF3227" s="132"/>
      <c r="FRG3227" s="132"/>
      <c r="FRH3227" s="132"/>
      <c r="FRI3227" s="132"/>
      <c r="FRJ3227" s="132"/>
      <c r="FRK3227" s="132"/>
      <c r="FRL3227" s="132"/>
      <c r="FRM3227" s="132"/>
      <c r="FRN3227" s="132"/>
      <c r="FRO3227" s="132"/>
      <c r="FRP3227" s="132"/>
      <c r="FRQ3227" s="132"/>
      <c r="FRR3227" s="132"/>
      <c r="FRS3227" s="132"/>
      <c r="FRT3227" s="132"/>
      <c r="FRU3227" s="132"/>
      <c r="FRV3227" s="132"/>
      <c r="FRW3227" s="132"/>
      <c r="FRX3227" s="132"/>
      <c r="FRY3227" s="132"/>
      <c r="FRZ3227" s="132"/>
      <c r="FSA3227" s="132"/>
      <c r="FSB3227" s="132"/>
      <c r="FSC3227" s="132"/>
      <c r="FSD3227" s="132"/>
      <c r="FSE3227" s="132"/>
      <c r="FSF3227" s="132"/>
      <c r="FSG3227" s="132"/>
      <c r="FSH3227" s="132"/>
      <c r="FSI3227" s="132"/>
      <c r="FSJ3227" s="132"/>
      <c r="FSK3227" s="132"/>
      <c r="FSL3227" s="132"/>
      <c r="FSM3227" s="132"/>
      <c r="FSN3227" s="132"/>
      <c r="FSO3227" s="132"/>
      <c r="FSP3227" s="132"/>
      <c r="FSQ3227" s="132"/>
      <c r="FSR3227" s="132"/>
      <c r="FSS3227" s="132"/>
      <c r="FST3227" s="132"/>
      <c r="FSU3227" s="132"/>
      <c r="FSV3227" s="132"/>
      <c r="FSW3227" s="132"/>
      <c r="FSX3227" s="132"/>
      <c r="FSY3227" s="132"/>
      <c r="FSZ3227" s="132"/>
      <c r="FTA3227" s="132"/>
      <c r="FTB3227" s="132"/>
      <c r="FTC3227" s="132"/>
      <c r="FTD3227" s="132"/>
      <c r="FTE3227" s="132"/>
      <c r="FTF3227" s="132"/>
      <c r="FTG3227" s="132"/>
      <c r="FTH3227" s="132"/>
      <c r="FTI3227" s="132"/>
      <c r="FTJ3227" s="132"/>
      <c r="FTK3227" s="132"/>
      <c r="FTL3227" s="132"/>
      <c r="FTM3227" s="132"/>
      <c r="FTN3227" s="132"/>
      <c r="FTO3227" s="132"/>
      <c r="FTP3227" s="132"/>
      <c r="FTQ3227" s="132"/>
      <c r="FTR3227" s="132"/>
      <c r="FTS3227" s="132"/>
      <c r="FTT3227" s="132"/>
      <c r="FTU3227" s="132"/>
      <c r="FTV3227" s="132"/>
      <c r="FTW3227" s="132"/>
      <c r="FTX3227" s="132"/>
      <c r="FTY3227" s="132"/>
      <c r="FTZ3227" s="132"/>
      <c r="FUA3227" s="132"/>
      <c r="FUB3227" s="132"/>
      <c r="FUC3227" s="132"/>
      <c r="FUD3227" s="132"/>
      <c r="FUE3227" s="132"/>
      <c r="FUF3227" s="132"/>
      <c r="FUG3227" s="132"/>
      <c r="FUH3227" s="132"/>
      <c r="FUI3227" s="132"/>
      <c r="FUJ3227" s="132"/>
      <c r="FUK3227" s="132"/>
      <c r="FUL3227" s="132"/>
      <c r="FUM3227" s="132"/>
      <c r="FUN3227" s="132"/>
      <c r="FUO3227" s="132"/>
      <c r="FUP3227" s="132"/>
      <c r="FUQ3227" s="132"/>
      <c r="FUR3227" s="132"/>
      <c r="FUS3227" s="132"/>
      <c r="FUT3227" s="132"/>
      <c r="FUU3227" s="132"/>
      <c r="FUV3227" s="132"/>
      <c r="FUW3227" s="132"/>
      <c r="FUX3227" s="132"/>
      <c r="FUY3227" s="132"/>
      <c r="FUZ3227" s="132"/>
      <c r="FVA3227" s="132"/>
      <c r="FVB3227" s="132"/>
      <c r="FVC3227" s="132"/>
      <c r="FVD3227" s="132"/>
      <c r="FVE3227" s="132"/>
      <c r="FVF3227" s="132"/>
      <c r="FVG3227" s="132"/>
      <c r="FVH3227" s="132"/>
      <c r="FVI3227" s="132"/>
      <c r="FVJ3227" s="132"/>
      <c r="FVK3227" s="132"/>
      <c r="FVL3227" s="132"/>
      <c r="FVM3227" s="132"/>
      <c r="FVN3227" s="132"/>
      <c r="FVO3227" s="132"/>
      <c r="FVP3227" s="132"/>
      <c r="FVQ3227" s="132"/>
      <c r="FVR3227" s="132"/>
      <c r="FVS3227" s="132"/>
      <c r="FVT3227" s="132"/>
      <c r="FVU3227" s="132"/>
      <c r="FVV3227" s="132"/>
      <c r="FVW3227" s="132"/>
      <c r="FVX3227" s="132"/>
      <c r="FVY3227" s="132"/>
      <c r="FVZ3227" s="132"/>
      <c r="FWA3227" s="132"/>
      <c r="FWB3227" s="132"/>
      <c r="FWC3227" s="132"/>
      <c r="FWD3227" s="132"/>
      <c r="FWE3227" s="132"/>
      <c r="FWF3227" s="132"/>
      <c r="FWG3227" s="132"/>
      <c r="FWH3227" s="132"/>
      <c r="FWI3227" s="132"/>
      <c r="FWJ3227" s="132"/>
      <c r="FWK3227" s="132"/>
      <c r="FWL3227" s="132"/>
      <c r="FWM3227" s="132"/>
      <c r="FWN3227" s="132"/>
      <c r="FWO3227" s="132"/>
      <c r="FWP3227" s="132"/>
      <c r="FWQ3227" s="132"/>
      <c r="FWR3227" s="132"/>
      <c r="FWS3227" s="132"/>
      <c r="FWT3227" s="132"/>
      <c r="FWU3227" s="132"/>
      <c r="FWV3227" s="132"/>
      <c r="FWW3227" s="132"/>
      <c r="FWX3227" s="132"/>
      <c r="FWY3227" s="132"/>
      <c r="FWZ3227" s="132"/>
      <c r="FXA3227" s="132"/>
      <c r="FXB3227" s="132"/>
      <c r="FXC3227" s="132"/>
      <c r="FXD3227" s="132"/>
      <c r="FXE3227" s="132"/>
      <c r="FXF3227" s="132"/>
      <c r="FXG3227" s="132"/>
      <c r="FXH3227" s="132"/>
      <c r="FXI3227" s="132"/>
      <c r="FXJ3227" s="132"/>
      <c r="FXK3227" s="132"/>
      <c r="FXL3227" s="132"/>
      <c r="FXM3227" s="132"/>
      <c r="FXN3227" s="132"/>
      <c r="FXO3227" s="132"/>
      <c r="FXP3227" s="132"/>
      <c r="FXQ3227" s="132"/>
      <c r="FXR3227" s="132"/>
      <c r="FXS3227" s="132"/>
      <c r="FXT3227" s="132"/>
      <c r="FXU3227" s="132"/>
      <c r="FXV3227" s="132"/>
      <c r="FXW3227" s="132"/>
      <c r="FXX3227" s="132"/>
      <c r="FXY3227" s="132"/>
      <c r="FXZ3227" s="132"/>
      <c r="FYA3227" s="132"/>
      <c r="FYB3227" s="132"/>
      <c r="FYC3227" s="132"/>
      <c r="FYD3227" s="132"/>
      <c r="FYE3227" s="132"/>
      <c r="FYF3227" s="132"/>
      <c r="FYG3227" s="132"/>
      <c r="FYH3227" s="132"/>
      <c r="FYI3227" s="132"/>
      <c r="FYJ3227" s="132"/>
      <c r="FYK3227" s="132"/>
      <c r="FYL3227" s="132"/>
      <c r="FYM3227" s="132"/>
      <c r="FYN3227" s="132"/>
      <c r="FYO3227" s="132"/>
      <c r="FYP3227" s="132"/>
      <c r="FYQ3227" s="132"/>
      <c r="FYR3227" s="132"/>
      <c r="FYS3227" s="132"/>
      <c r="FYT3227" s="132"/>
      <c r="FYU3227" s="132"/>
      <c r="FYV3227" s="132"/>
      <c r="FYW3227" s="132"/>
      <c r="FYX3227" s="132"/>
      <c r="FYY3227" s="132"/>
      <c r="FYZ3227" s="132"/>
      <c r="FZA3227" s="132"/>
      <c r="FZB3227" s="132"/>
      <c r="FZC3227" s="132"/>
      <c r="FZD3227" s="132"/>
      <c r="FZE3227" s="132"/>
      <c r="FZF3227" s="132"/>
      <c r="FZG3227" s="132"/>
      <c r="FZH3227" s="132"/>
      <c r="FZI3227" s="132"/>
      <c r="FZJ3227" s="132"/>
      <c r="FZK3227" s="132"/>
      <c r="FZL3227" s="132"/>
      <c r="FZM3227" s="132"/>
      <c r="FZN3227" s="132"/>
      <c r="FZO3227" s="132"/>
      <c r="FZP3227" s="132"/>
      <c r="FZQ3227" s="132"/>
      <c r="FZR3227" s="132"/>
      <c r="FZS3227" s="132"/>
      <c r="FZT3227" s="132"/>
      <c r="FZU3227" s="132"/>
      <c r="FZV3227" s="132"/>
      <c r="FZW3227" s="132"/>
      <c r="FZX3227" s="132"/>
      <c r="FZY3227" s="132"/>
      <c r="FZZ3227" s="132"/>
      <c r="GAA3227" s="132"/>
      <c r="GAB3227" s="132"/>
      <c r="GAC3227" s="132"/>
      <c r="GAD3227" s="132"/>
      <c r="GAE3227" s="132"/>
      <c r="GAF3227" s="132"/>
      <c r="GAG3227" s="132"/>
      <c r="GAH3227" s="132"/>
      <c r="GAI3227" s="132"/>
      <c r="GAJ3227" s="132"/>
      <c r="GAK3227" s="132"/>
      <c r="GAL3227" s="132"/>
      <c r="GAM3227" s="132"/>
      <c r="GAN3227" s="132"/>
      <c r="GAO3227" s="132"/>
      <c r="GAP3227" s="132"/>
      <c r="GAQ3227" s="132"/>
      <c r="GAR3227" s="132"/>
      <c r="GAS3227" s="132"/>
      <c r="GAT3227" s="132"/>
      <c r="GAU3227" s="132"/>
      <c r="GAV3227" s="132"/>
      <c r="GAW3227" s="132"/>
      <c r="GAX3227" s="132"/>
      <c r="GAY3227" s="132"/>
      <c r="GAZ3227" s="132"/>
      <c r="GBA3227" s="132"/>
      <c r="GBB3227" s="132"/>
      <c r="GBC3227" s="132"/>
      <c r="GBD3227" s="132"/>
      <c r="GBE3227" s="132"/>
      <c r="GBF3227" s="132"/>
      <c r="GBG3227" s="132"/>
      <c r="GBH3227" s="132"/>
      <c r="GBI3227" s="132"/>
      <c r="GBJ3227" s="132"/>
      <c r="GBK3227" s="132"/>
      <c r="GBL3227" s="132"/>
      <c r="GBM3227" s="132"/>
      <c r="GBN3227" s="132"/>
      <c r="GBO3227" s="132"/>
      <c r="GBP3227" s="132"/>
      <c r="GBQ3227" s="132"/>
      <c r="GBR3227" s="132"/>
      <c r="GBS3227" s="132"/>
      <c r="GBT3227" s="132"/>
      <c r="GBU3227" s="132"/>
      <c r="GBV3227" s="132"/>
      <c r="GBW3227" s="132"/>
      <c r="GBX3227" s="132"/>
      <c r="GBY3227" s="132"/>
      <c r="GBZ3227" s="132"/>
      <c r="GCA3227" s="132"/>
      <c r="GCB3227" s="132"/>
      <c r="GCC3227" s="132"/>
      <c r="GCD3227" s="132"/>
      <c r="GCE3227" s="132"/>
      <c r="GCF3227" s="132"/>
      <c r="GCG3227" s="132"/>
      <c r="GCH3227" s="132"/>
      <c r="GCI3227" s="132"/>
      <c r="GCJ3227" s="132"/>
      <c r="GCK3227" s="132"/>
      <c r="GCL3227" s="132"/>
      <c r="GCM3227" s="132"/>
      <c r="GCN3227" s="132"/>
      <c r="GCO3227" s="132"/>
      <c r="GCP3227" s="132"/>
      <c r="GCQ3227" s="132"/>
      <c r="GCR3227" s="132"/>
      <c r="GCS3227" s="132"/>
      <c r="GCT3227" s="132"/>
      <c r="GCU3227" s="132"/>
      <c r="GCV3227" s="132"/>
      <c r="GCW3227" s="132"/>
      <c r="GCX3227" s="132"/>
      <c r="GCY3227" s="132"/>
      <c r="GCZ3227" s="132"/>
      <c r="GDA3227" s="132"/>
      <c r="GDB3227" s="132"/>
      <c r="GDC3227" s="132"/>
      <c r="GDD3227" s="132"/>
      <c r="GDE3227" s="132"/>
      <c r="GDF3227" s="132"/>
      <c r="GDG3227" s="132"/>
      <c r="GDH3227" s="132"/>
      <c r="GDI3227" s="132"/>
      <c r="GDJ3227" s="132"/>
      <c r="GDK3227" s="132"/>
      <c r="GDL3227" s="132"/>
      <c r="GDM3227" s="132"/>
      <c r="GDN3227" s="132"/>
      <c r="GDO3227" s="132"/>
      <c r="GDP3227" s="132"/>
      <c r="GDQ3227" s="132"/>
      <c r="GDR3227" s="132"/>
      <c r="GDS3227" s="132"/>
      <c r="GDT3227" s="132"/>
      <c r="GDU3227" s="132"/>
      <c r="GDV3227" s="132"/>
      <c r="GDW3227" s="132"/>
      <c r="GDX3227" s="132"/>
      <c r="GDY3227" s="132"/>
      <c r="GDZ3227" s="132"/>
      <c r="GEA3227" s="132"/>
      <c r="GEB3227" s="132"/>
      <c r="GEC3227" s="132"/>
      <c r="GED3227" s="132"/>
      <c r="GEE3227" s="132"/>
      <c r="GEF3227" s="132"/>
      <c r="GEG3227" s="132"/>
      <c r="GEH3227" s="132"/>
      <c r="GEI3227" s="132"/>
      <c r="GEJ3227" s="132"/>
      <c r="GEK3227" s="132"/>
      <c r="GEL3227" s="132"/>
      <c r="GEM3227" s="132"/>
      <c r="GEN3227" s="132"/>
      <c r="GEO3227" s="132"/>
      <c r="GEP3227" s="132"/>
      <c r="GEQ3227" s="132"/>
      <c r="GER3227" s="132"/>
      <c r="GES3227" s="132"/>
      <c r="GET3227" s="132"/>
      <c r="GEU3227" s="132"/>
      <c r="GEV3227" s="132"/>
      <c r="GEW3227" s="132"/>
      <c r="GEX3227" s="132"/>
      <c r="GEY3227" s="132"/>
      <c r="GEZ3227" s="132"/>
      <c r="GFA3227" s="132"/>
      <c r="GFB3227" s="132"/>
      <c r="GFC3227" s="132"/>
      <c r="GFD3227" s="132"/>
      <c r="GFE3227" s="132"/>
      <c r="GFF3227" s="132"/>
      <c r="GFG3227" s="132"/>
      <c r="GFH3227" s="132"/>
      <c r="GFI3227" s="132"/>
      <c r="GFJ3227" s="132"/>
      <c r="GFK3227" s="132"/>
      <c r="GFL3227" s="132"/>
      <c r="GFM3227" s="132"/>
      <c r="GFN3227" s="132"/>
      <c r="GFO3227" s="132"/>
      <c r="GFP3227" s="132"/>
      <c r="GFQ3227" s="132"/>
      <c r="GFR3227" s="132"/>
      <c r="GFS3227" s="132"/>
      <c r="GFT3227" s="132"/>
      <c r="GFU3227" s="132"/>
      <c r="GFV3227" s="132"/>
      <c r="GFW3227" s="132"/>
      <c r="GFX3227" s="132"/>
      <c r="GFY3227" s="132"/>
      <c r="GFZ3227" s="132"/>
      <c r="GGA3227" s="132"/>
      <c r="GGB3227" s="132"/>
      <c r="GGC3227" s="132"/>
      <c r="GGD3227" s="132"/>
      <c r="GGE3227" s="132"/>
      <c r="GGF3227" s="132"/>
      <c r="GGG3227" s="132"/>
      <c r="GGH3227" s="132"/>
      <c r="GGI3227" s="132"/>
      <c r="GGJ3227" s="132"/>
      <c r="GGK3227" s="132"/>
      <c r="GGL3227" s="132"/>
      <c r="GGM3227" s="132"/>
      <c r="GGN3227" s="132"/>
      <c r="GGO3227" s="132"/>
      <c r="GGP3227" s="132"/>
      <c r="GGQ3227" s="132"/>
      <c r="GGR3227" s="132"/>
      <c r="GGS3227" s="132"/>
      <c r="GGT3227" s="132"/>
      <c r="GGU3227" s="132"/>
      <c r="GGV3227" s="132"/>
      <c r="GGW3227" s="132"/>
      <c r="GGX3227" s="132"/>
      <c r="GGY3227" s="132"/>
      <c r="GGZ3227" s="132"/>
      <c r="GHA3227" s="132"/>
      <c r="GHB3227" s="132"/>
      <c r="GHC3227" s="132"/>
      <c r="GHD3227" s="132"/>
      <c r="GHE3227" s="132"/>
      <c r="GHF3227" s="132"/>
      <c r="GHG3227" s="132"/>
      <c r="GHH3227" s="132"/>
      <c r="GHI3227" s="132"/>
      <c r="GHJ3227" s="132"/>
      <c r="GHK3227" s="132"/>
      <c r="GHL3227" s="132"/>
      <c r="GHM3227" s="132"/>
      <c r="GHN3227" s="132"/>
      <c r="GHO3227" s="132"/>
      <c r="GHP3227" s="132"/>
      <c r="GHQ3227" s="132"/>
      <c r="GHR3227" s="132"/>
      <c r="GHS3227" s="132"/>
      <c r="GHT3227" s="132"/>
      <c r="GHU3227" s="132"/>
      <c r="GHV3227" s="132"/>
      <c r="GHW3227" s="132"/>
      <c r="GHX3227" s="132"/>
      <c r="GHY3227" s="132"/>
      <c r="GHZ3227" s="132"/>
      <c r="GIA3227" s="132"/>
      <c r="GIB3227" s="132"/>
      <c r="GIC3227" s="132"/>
      <c r="GID3227" s="132"/>
      <c r="GIE3227" s="132"/>
      <c r="GIF3227" s="132"/>
      <c r="GIG3227" s="132"/>
      <c r="GIH3227" s="132"/>
      <c r="GII3227" s="132"/>
      <c r="GIJ3227" s="132"/>
      <c r="GIK3227" s="132"/>
      <c r="GIL3227" s="132"/>
      <c r="GIM3227" s="132"/>
      <c r="GIN3227" s="132"/>
      <c r="GIO3227" s="132"/>
      <c r="GIP3227" s="132"/>
      <c r="GIQ3227" s="132"/>
      <c r="GIR3227" s="132"/>
      <c r="GIS3227" s="132"/>
      <c r="GIT3227" s="132"/>
      <c r="GIU3227" s="132"/>
      <c r="GIV3227" s="132"/>
      <c r="GIW3227" s="132"/>
      <c r="GIX3227" s="132"/>
      <c r="GIY3227" s="132"/>
      <c r="GIZ3227" s="132"/>
      <c r="GJA3227" s="132"/>
      <c r="GJB3227" s="132"/>
      <c r="GJC3227" s="132"/>
      <c r="GJD3227" s="132"/>
      <c r="GJE3227" s="132"/>
      <c r="GJF3227" s="132"/>
      <c r="GJG3227" s="132"/>
      <c r="GJH3227" s="132"/>
      <c r="GJI3227" s="132"/>
      <c r="GJJ3227" s="132"/>
      <c r="GJK3227" s="132"/>
      <c r="GJL3227" s="132"/>
      <c r="GJM3227" s="132"/>
      <c r="GJN3227" s="132"/>
      <c r="GJO3227" s="132"/>
      <c r="GJP3227" s="132"/>
      <c r="GJQ3227" s="132"/>
      <c r="GJR3227" s="132"/>
      <c r="GJS3227" s="132"/>
      <c r="GJT3227" s="132"/>
      <c r="GJU3227" s="132"/>
      <c r="GJV3227" s="132"/>
      <c r="GJW3227" s="132"/>
      <c r="GJX3227" s="132"/>
      <c r="GJY3227" s="132"/>
      <c r="GJZ3227" s="132"/>
      <c r="GKA3227" s="132"/>
      <c r="GKB3227" s="132"/>
      <c r="GKC3227" s="132"/>
      <c r="GKD3227" s="132"/>
      <c r="GKE3227" s="132"/>
      <c r="GKF3227" s="132"/>
      <c r="GKG3227" s="132"/>
      <c r="GKH3227" s="132"/>
      <c r="GKI3227" s="132"/>
      <c r="GKJ3227" s="132"/>
      <c r="GKK3227" s="132"/>
      <c r="GKL3227" s="132"/>
      <c r="GKM3227" s="132"/>
      <c r="GKN3227" s="132"/>
      <c r="GKO3227" s="132"/>
      <c r="GKP3227" s="132"/>
      <c r="GKQ3227" s="132"/>
      <c r="GKR3227" s="132"/>
      <c r="GKS3227" s="132"/>
      <c r="GKT3227" s="132"/>
      <c r="GKU3227" s="132"/>
      <c r="GKV3227" s="132"/>
      <c r="GKW3227" s="132"/>
      <c r="GKX3227" s="132"/>
      <c r="GKY3227" s="132"/>
      <c r="GKZ3227" s="132"/>
      <c r="GLA3227" s="132"/>
      <c r="GLB3227" s="132"/>
      <c r="GLC3227" s="132"/>
      <c r="GLD3227" s="132"/>
      <c r="GLE3227" s="132"/>
      <c r="GLF3227" s="132"/>
      <c r="GLG3227" s="132"/>
      <c r="GLH3227" s="132"/>
      <c r="GLI3227" s="132"/>
      <c r="GLJ3227" s="132"/>
      <c r="GLK3227" s="132"/>
      <c r="GLL3227" s="132"/>
      <c r="GLM3227" s="132"/>
      <c r="GLN3227" s="132"/>
      <c r="GLO3227" s="132"/>
      <c r="GLP3227" s="132"/>
      <c r="GLQ3227" s="132"/>
      <c r="GLR3227" s="132"/>
      <c r="GLS3227" s="132"/>
      <c r="GLT3227" s="132"/>
      <c r="GLU3227" s="132"/>
      <c r="GLV3227" s="132"/>
      <c r="GLW3227" s="132"/>
      <c r="GLX3227" s="132"/>
      <c r="GLY3227" s="132"/>
      <c r="GLZ3227" s="132"/>
      <c r="GMA3227" s="132"/>
      <c r="GMB3227" s="132"/>
      <c r="GMC3227" s="132"/>
      <c r="GMD3227" s="132"/>
      <c r="GME3227" s="132"/>
      <c r="GMF3227" s="132"/>
      <c r="GMG3227" s="132"/>
      <c r="GMH3227" s="132"/>
      <c r="GMI3227" s="132"/>
      <c r="GMJ3227" s="132"/>
      <c r="GMK3227" s="132"/>
      <c r="GML3227" s="132"/>
      <c r="GMM3227" s="132"/>
      <c r="GMN3227" s="132"/>
      <c r="GMO3227" s="132"/>
      <c r="GMP3227" s="132"/>
      <c r="GMQ3227" s="132"/>
      <c r="GMR3227" s="132"/>
      <c r="GMS3227" s="132"/>
      <c r="GMT3227" s="132"/>
      <c r="GMU3227" s="132"/>
      <c r="GMV3227" s="132"/>
      <c r="GMW3227" s="132"/>
      <c r="GMX3227" s="132"/>
      <c r="GMY3227" s="132"/>
      <c r="GMZ3227" s="132"/>
      <c r="GNA3227" s="132"/>
      <c r="GNB3227" s="132"/>
      <c r="GNC3227" s="132"/>
      <c r="GND3227" s="132"/>
      <c r="GNE3227" s="132"/>
      <c r="GNF3227" s="132"/>
      <c r="GNG3227" s="132"/>
      <c r="GNH3227" s="132"/>
      <c r="GNI3227" s="132"/>
      <c r="GNJ3227" s="132"/>
      <c r="GNK3227" s="132"/>
      <c r="GNL3227" s="132"/>
      <c r="GNM3227" s="132"/>
      <c r="GNN3227" s="132"/>
      <c r="GNO3227" s="132"/>
      <c r="GNP3227" s="132"/>
      <c r="GNQ3227" s="132"/>
      <c r="GNR3227" s="132"/>
      <c r="GNS3227" s="132"/>
      <c r="GNT3227" s="132"/>
      <c r="GNU3227" s="132"/>
      <c r="GNV3227" s="132"/>
      <c r="GNW3227" s="132"/>
      <c r="GNX3227" s="132"/>
      <c r="GNY3227" s="132"/>
      <c r="GNZ3227" s="132"/>
      <c r="GOA3227" s="132"/>
      <c r="GOB3227" s="132"/>
      <c r="GOC3227" s="132"/>
      <c r="GOD3227" s="132"/>
      <c r="GOE3227" s="132"/>
      <c r="GOF3227" s="132"/>
      <c r="GOG3227" s="132"/>
      <c r="GOH3227" s="132"/>
      <c r="GOI3227" s="132"/>
      <c r="GOJ3227" s="132"/>
      <c r="GOK3227" s="132"/>
      <c r="GOL3227" s="132"/>
      <c r="GOM3227" s="132"/>
      <c r="GON3227" s="132"/>
      <c r="GOO3227" s="132"/>
      <c r="GOP3227" s="132"/>
      <c r="GOQ3227" s="132"/>
      <c r="GOR3227" s="132"/>
      <c r="GOS3227" s="132"/>
      <c r="GOT3227" s="132"/>
      <c r="GOU3227" s="132"/>
      <c r="GOV3227" s="132"/>
      <c r="GOW3227" s="132"/>
      <c r="GOX3227" s="132"/>
      <c r="GOY3227" s="132"/>
      <c r="GOZ3227" s="132"/>
      <c r="GPA3227" s="132"/>
      <c r="GPB3227" s="132"/>
      <c r="GPC3227" s="132"/>
      <c r="GPD3227" s="132"/>
      <c r="GPE3227" s="132"/>
      <c r="GPF3227" s="132"/>
      <c r="GPG3227" s="132"/>
      <c r="GPH3227" s="132"/>
      <c r="GPI3227" s="132"/>
      <c r="GPJ3227" s="132"/>
      <c r="GPK3227" s="132"/>
      <c r="GPL3227" s="132"/>
      <c r="GPM3227" s="132"/>
      <c r="GPN3227" s="132"/>
      <c r="GPO3227" s="132"/>
      <c r="GPP3227" s="132"/>
      <c r="GPQ3227" s="132"/>
      <c r="GPR3227" s="132"/>
      <c r="GPS3227" s="132"/>
      <c r="GPT3227" s="132"/>
      <c r="GPU3227" s="132"/>
      <c r="GPV3227" s="132"/>
      <c r="GPW3227" s="132"/>
      <c r="GPX3227" s="132"/>
      <c r="GPY3227" s="132"/>
      <c r="GPZ3227" s="132"/>
      <c r="GQA3227" s="132"/>
      <c r="GQB3227" s="132"/>
      <c r="GQC3227" s="132"/>
      <c r="GQD3227" s="132"/>
      <c r="GQE3227" s="132"/>
      <c r="GQF3227" s="132"/>
      <c r="GQG3227" s="132"/>
      <c r="GQH3227" s="132"/>
      <c r="GQI3227" s="132"/>
      <c r="GQJ3227" s="132"/>
      <c r="GQK3227" s="132"/>
      <c r="GQL3227" s="132"/>
      <c r="GQM3227" s="132"/>
      <c r="GQN3227" s="132"/>
      <c r="GQO3227" s="132"/>
      <c r="GQP3227" s="132"/>
      <c r="GQQ3227" s="132"/>
      <c r="GQR3227" s="132"/>
      <c r="GQS3227" s="132"/>
      <c r="GQT3227" s="132"/>
      <c r="GQU3227" s="132"/>
      <c r="GQV3227" s="132"/>
      <c r="GQW3227" s="132"/>
      <c r="GQX3227" s="132"/>
      <c r="GQY3227" s="132"/>
      <c r="GQZ3227" s="132"/>
      <c r="GRA3227" s="132"/>
      <c r="GRB3227" s="132"/>
      <c r="GRC3227" s="132"/>
      <c r="GRD3227" s="132"/>
      <c r="GRE3227" s="132"/>
      <c r="GRF3227" s="132"/>
      <c r="GRG3227" s="132"/>
      <c r="GRH3227" s="132"/>
      <c r="GRI3227" s="132"/>
      <c r="GRJ3227" s="132"/>
      <c r="GRK3227" s="132"/>
      <c r="GRL3227" s="132"/>
      <c r="GRM3227" s="132"/>
      <c r="GRN3227" s="132"/>
      <c r="GRO3227" s="132"/>
      <c r="GRP3227" s="132"/>
      <c r="GRQ3227" s="132"/>
      <c r="GRR3227" s="132"/>
      <c r="GRS3227" s="132"/>
      <c r="GRT3227" s="132"/>
      <c r="GRU3227" s="132"/>
      <c r="GRV3227" s="132"/>
      <c r="GRW3227" s="132"/>
      <c r="GRX3227" s="132"/>
      <c r="GRY3227" s="132"/>
      <c r="GRZ3227" s="132"/>
      <c r="GSA3227" s="132"/>
      <c r="GSB3227" s="132"/>
      <c r="GSC3227" s="132"/>
      <c r="GSD3227" s="132"/>
      <c r="GSE3227" s="132"/>
      <c r="GSF3227" s="132"/>
      <c r="GSG3227" s="132"/>
      <c r="GSH3227" s="132"/>
      <c r="GSI3227" s="132"/>
      <c r="GSJ3227" s="132"/>
      <c r="GSK3227" s="132"/>
      <c r="GSL3227" s="132"/>
      <c r="GSM3227" s="132"/>
      <c r="GSN3227" s="132"/>
      <c r="GSO3227" s="132"/>
      <c r="GSP3227" s="132"/>
      <c r="GSQ3227" s="132"/>
      <c r="GSR3227" s="132"/>
      <c r="GSS3227" s="132"/>
      <c r="GST3227" s="132"/>
      <c r="GSU3227" s="132"/>
      <c r="GSV3227" s="132"/>
      <c r="GSW3227" s="132"/>
      <c r="GSX3227" s="132"/>
      <c r="GSY3227" s="132"/>
      <c r="GSZ3227" s="132"/>
      <c r="GTA3227" s="132"/>
      <c r="GTB3227" s="132"/>
      <c r="GTC3227" s="132"/>
      <c r="GTD3227" s="132"/>
      <c r="GTE3227" s="132"/>
      <c r="GTF3227" s="132"/>
      <c r="GTG3227" s="132"/>
      <c r="GTH3227" s="132"/>
      <c r="GTI3227" s="132"/>
      <c r="GTJ3227" s="132"/>
      <c r="GTK3227" s="132"/>
      <c r="GTL3227" s="132"/>
      <c r="GTM3227" s="132"/>
      <c r="GTN3227" s="132"/>
      <c r="GTO3227" s="132"/>
      <c r="GTP3227" s="132"/>
      <c r="GTQ3227" s="132"/>
      <c r="GTR3227" s="132"/>
      <c r="GTS3227" s="132"/>
      <c r="GTT3227" s="132"/>
      <c r="GTU3227" s="132"/>
      <c r="GTV3227" s="132"/>
      <c r="GTW3227" s="132"/>
      <c r="GTX3227" s="132"/>
      <c r="GTY3227" s="132"/>
      <c r="GTZ3227" s="132"/>
      <c r="GUA3227" s="132"/>
      <c r="GUB3227" s="132"/>
      <c r="GUC3227" s="132"/>
      <c r="GUD3227" s="132"/>
      <c r="GUE3227" s="132"/>
      <c r="GUF3227" s="132"/>
      <c r="GUG3227" s="132"/>
      <c r="GUH3227" s="132"/>
      <c r="GUI3227" s="132"/>
      <c r="GUJ3227" s="132"/>
      <c r="GUK3227" s="132"/>
      <c r="GUL3227" s="132"/>
      <c r="GUM3227" s="132"/>
      <c r="GUN3227" s="132"/>
      <c r="GUO3227" s="132"/>
      <c r="GUP3227" s="132"/>
      <c r="GUQ3227" s="132"/>
      <c r="GUR3227" s="132"/>
      <c r="GUS3227" s="132"/>
      <c r="GUT3227" s="132"/>
      <c r="GUU3227" s="132"/>
      <c r="GUV3227" s="132"/>
      <c r="GUW3227" s="132"/>
      <c r="GUX3227" s="132"/>
      <c r="GUY3227" s="132"/>
      <c r="GUZ3227" s="132"/>
      <c r="GVA3227" s="132"/>
      <c r="GVB3227" s="132"/>
      <c r="GVC3227" s="132"/>
      <c r="GVD3227" s="132"/>
      <c r="GVE3227" s="132"/>
      <c r="GVF3227" s="132"/>
      <c r="GVG3227" s="132"/>
      <c r="GVH3227" s="132"/>
      <c r="GVI3227" s="132"/>
      <c r="GVJ3227" s="132"/>
      <c r="GVK3227" s="132"/>
      <c r="GVL3227" s="132"/>
      <c r="GVM3227" s="132"/>
      <c r="GVN3227" s="132"/>
      <c r="GVO3227" s="132"/>
      <c r="GVP3227" s="132"/>
      <c r="GVQ3227" s="132"/>
      <c r="GVR3227" s="132"/>
      <c r="GVS3227" s="132"/>
      <c r="GVT3227" s="132"/>
      <c r="GVU3227" s="132"/>
      <c r="GVV3227" s="132"/>
      <c r="GVW3227" s="132"/>
      <c r="GVX3227" s="132"/>
      <c r="GVY3227" s="132"/>
      <c r="GVZ3227" s="132"/>
      <c r="GWA3227" s="132"/>
      <c r="GWB3227" s="132"/>
      <c r="GWC3227" s="132"/>
      <c r="GWD3227" s="132"/>
      <c r="GWE3227" s="132"/>
      <c r="GWF3227" s="132"/>
      <c r="GWG3227" s="132"/>
      <c r="GWH3227" s="132"/>
      <c r="GWI3227" s="132"/>
      <c r="GWJ3227" s="132"/>
      <c r="GWK3227" s="132"/>
      <c r="GWL3227" s="132"/>
      <c r="GWM3227" s="132"/>
      <c r="GWN3227" s="132"/>
      <c r="GWO3227" s="132"/>
      <c r="GWP3227" s="132"/>
      <c r="GWQ3227" s="132"/>
      <c r="GWR3227" s="132"/>
      <c r="GWS3227" s="132"/>
      <c r="GWT3227" s="132"/>
      <c r="GWU3227" s="132"/>
      <c r="GWV3227" s="132"/>
      <c r="GWW3227" s="132"/>
      <c r="GWX3227" s="132"/>
      <c r="GWY3227" s="132"/>
      <c r="GWZ3227" s="132"/>
      <c r="GXA3227" s="132"/>
      <c r="GXB3227" s="132"/>
      <c r="GXC3227" s="132"/>
      <c r="GXD3227" s="132"/>
      <c r="GXE3227" s="132"/>
      <c r="GXF3227" s="132"/>
      <c r="GXG3227" s="132"/>
      <c r="GXH3227" s="132"/>
      <c r="GXI3227" s="132"/>
      <c r="GXJ3227" s="132"/>
      <c r="GXK3227" s="132"/>
      <c r="GXL3227" s="132"/>
      <c r="GXM3227" s="132"/>
      <c r="GXN3227" s="132"/>
      <c r="GXO3227" s="132"/>
      <c r="GXP3227" s="132"/>
      <c r="GXQ3227" s="132"/>
      <c r="GXR3227" s="132"/>
      <c r="GXS3227" s="132"/>
      <c r="GXT3227" s="132"/>
      <c r="GXU3227" s="132"/>
      <c r="GXV3227" s="132"/>
      <c r="GXW3227" s="132"/>
      <c r="GXX3227" s="132"/>
      <c r="GXY3227" s="132"/>
      <c r="GXZ3227" s="132"/>
      <c r="GYA3227" s="132"/>
      <c r="GYB3227" s="132"/>
      <c r="GYC3227" s="132"/>
      <c r="GYD3227" s="132"/>
      <c r="GYE3227" s="132"/>
      <c r="GYF3227" s="132"/>
      <c r="GYG3227" s="132"/>
      <c r="GYH3227" s="132"/>
      <c r="GYI3227" s="132"/>
      <c r="GYJ3227" s="132"/>
      <c r="GYK3227" s="132"/>
      <c r="GYL3227" s="132"/>
      <c r="GYM3227" s="132"/>
      <c r="GYN3227" s="132"/>
      <c r="GYO3227" s="132"/>
      <c r="GYP3227" s="132"/>
      <c r="GYQ3227" s="132"/>
      <c r="GYR3227" s="132"/>
      <c r="GYS3227" s="132"/>
      <c r="GYT3227" s="132"/>
      <c r="GYU3227" s="132"/>
      <c r="GYV3227" s="132"/>
      <c r="GYW3227" s="132"/>
      <c r="GYX3227" s="132"/>
      <c r="GYY3227" s="132"/>
      <c r="GYZ3227" s="132"/>
      <c r="GZA3227" s="132"/>
      <c r="GZB3227" s="132"/>
      <c r="GZC3227" s="132"/>
      <c r="GZD3227" s="132"/>
      <c r="GZE3227" s="132"/>
      <c r="GZF3227" s="132"/>
      <c r="GZG3227" s="132"/>
      <c r="GZH3227" s="132"/>
      <c r="GZI3227" s="132"/>
      <c r="GZJ3227" s="132"/>
      <c r="GZK3227" s="132"/>
      <c r="GZL3227" s="132"/>
      <c r="GZM3227" s="132"/>
      <c r="GZN3227" s="132"/>
      <c r="GZO3227" s="132"/>
      <c r="GZP3227" s="132"/>
      <c r="GZQ3227" s="132"/>
      <c r="GZR3227" s="132"/>
      <c r="GZS3227" s="132"/>
      <c r="GZT3227" s="132"/>
      <c r="GZU3227" s="132"/>
      <c r="GZV3227" s="132"/>
      <c r="GZW3227" s="132"/>
      <c r="GZX3227" s="132"/>
      <c r="GZY3227" s="132"/>
      <c r="GZZ3227" s="132"/>
      <c r="HAA3227" s="132"/>
      <c r="HAB3227" s="132"/>
      <c r="HAC3227" s="132"/>
      <c r="HAD3227" s="132"/>
      <c r="HAE3227" s="132"/>
      <c r="HAF3227" s="132"/>
      <c r="HAG3227" s="132"/>
      <c r="HAH3227" s="132"/>
      <c r="HAI3227" s="132"/>
      <c r="HAJ3227" s="132"/>
      <c r="HAK3227" s="132"/>
      <c r="HAL3227" s="132"/>
      <c r="HAM3227" s="132"/>
      <c r="HAN3227" s="132"/>
      <c r="HAO3227" s="132"/>
      <c r="HAP3227" s="132"/>
      <c r="HAQ3227" s="132"/>
      <c r="HAR3227" s="132"/>
      <c r="HAS3227" s="132"/>
      <c r="HAT3227" s="132"/>
      <c r="HAU3227" s="132"/>
      <c r="HAV3227" s="132"/>
      <c r="HAW3227" s="132"/>
      <c r="HAX3227" s="132"/>
      <c r="HAY3227" s="132"/>
      <c r="HAZ3227" s="132"/>
      <c r="HBA3227" s="132"/>
      <c r="HBB3227" s="132"/>
      <c r="HBC3227" s="132"/>
      <c r="HBD3227" s="132"/>
      <c r="HBE3227" s="132"/>
      <c r="HBF3227" s="132"/>
      <c r="HBG3227" s="132"/>
      <c r="HBH3227" s="132"/>
      <c r="HBI3227" s="132"/>
      <c r="HBJ3227" s="132"/>
      <c r="HBK3227" s="132"/>
      <c r="HBL3227" s="132"/>
      <c r="HBM3227" s="132"/>
      <c r="HBN3227" s="132"/>
      <c r="HBO3227" s="132"/>
      <c r="HBP3227" s="132"/>
      <c r="HBQ3227" s="132"/>
      <c r="HBR3227" s="132"/>
      <c r="HBS3227" s="132"/>
      <c r="HBT3227" s="132"/>
      <c r="HBU3227" s="132"/>
      <c r="HBV3227" s="132"/>
      <c r="HBW3227" s="132"/>
      <c r="HBX3227" s="132"/>
      <c r="HBY3227" s="132"/>
      <c r="HBZ3227" s="132"/>
      <c r="HCA3227" s="132"/>
      <c r="HCB3227" s="132"/>
      <c r="HCC3227" s="132"/>
      <c r="HCD3227" s="132"/>
      <c r="HCE3227" s="132"/>
      <c r="HCF3227" s="132"/>
      <c r="HCG3227" s="132"/>
      <c r="HCH3227" s="132"/>
      <c r="HCI3227" s="132"/>
      <c r="HCJ3227" s="132"/>
      <c r="HCK3227" s="132"/>
      <c r="HCL3227" s="132"/>
      <c r="HCM3227" s="132"/>
      <c r="HCN3227" s="132"/>
      <c r="HCO3227" s="132"/>
      <c r="HCP3227" s="132"/>
      <c r="HCQ3227" s="132"/>
      <c r="HCR3227" s="132"/>
      <c r="HCS3227" s="132"/>
      <c r="HCT3227" s="132"/>
      <c r="HCU3227" s="132"/>
      <c r="HCV3227" s="132"/>
      <c r="HCW3227" s="132"/>
      <c r="HCX3227" s="132"/>
      <c r="HCY3227" s="132"/>
      <c r="HCZ3227" s="132"/>
      <c r="HDA3227" s="132"/>
      <c r="HDB3227" s="132"/>
      <c r="HDC3227" s="132"/>
      <c r="HDD3227" s="132"/>
      <c r="HDE3227" s="132"/>
      <c r="HDF3227" s="132"/>
      <c r="HDG3227" s="132"/>
      <c r="HDH3227" s="132"/>
      <c r="HDI3227" s="132"/>
      <c r="HDJ3227" s="132"/>
      <c r="HDK3227" s="132"/>
      <c r="HDL3227" s="132"/>
      <c r="HDM3227" s="132"/>
      <c r="HDN3227" s="132"/>
      <c r="HDO3227" s="132"/>
      <c r="HDP3227" s="132"/>
      <c r="HDQ3227" s="132"/>
      <c r="HDR3227" s="132"/>
      <c r="HDS3227" s="132"/>
      <c r="HDT3227" s="132"/>
      <c r="HDU3227" s="132"/>
      <c r="HDV3227" s="132"/>
      <c r="HDW3227" s="132"/>
      <c r="HDX3227" s="132"/>
      <c r="HDY3227" s="132"/>
      <c r="HDZ3227" s="132"/>
      <c r="HEA3227" s="132"/>
      <c r="HEB3227" s="132"/>
      <c r="HEC3227" s="132"/>
      <c r="HED3227" s="132"/>
      <c r="HEE3227" s="132"/>
      <c r="HEF3227" s="132"/>
      <c r="HEG3227" s="132"/>
      <c r="HEH3227" s="132"/>
      <c r="HEI3227" s="132"/>
      <c r="HEJ3227" s="132"/>
      <c r="HEK3227" s="132"/>
      <c r="HEL3227" s="132"/>
      <c r="HEM3227" s="132"/>
      <c r="HEN3227" s="132"/>
      <c r="HEO3227" s="132"/>
      <c r="HEP3227" s="132"/>
      <c r="HEQ3227" s="132"/>
      <c r="HER3227" s="132"/>
      <c r="HES3227" s="132"/>
      <c r="HET3227" s="132"/>
      <c r="HEU3227" s="132"/>
      <c r="HEV3227" s="132"/>
      <c r="HEW3227" s="132"/>
      <c r="HEX3227" s="132"/>
      <c r="HEY3227" s="132"/>
      <c r="HEZ3227" s="132"/>
      <c r="HFA3227" s="132"/>
      <c r="HFB3227" s="132"/>
      <c r="HFC3227" s="132"/>
      <c r="HFD3227" s="132"/>
      <c r="HFE3227" s="132"/>
      <c r="HFF3227" s="132"/>
      <c r="HFG3227" s="132"/>
      <c r="HFH3227" s="132"/>
      <c r="HFI3227" s="132"/>
      <c r="HFJ3227" s="132"/>
      <c r="HFK3227" s="132"/>
      <c r="HFL3227" s="132"/>
      <c r="HFM3227" s="132"/>
      <c r="HFN3227" s="132"/>
      <c r="HFO3227" s="132"/>
      <c r="HFP3227" s="132"/>
      <c r="HFQ3227" s="132"/>
      <c r="HFR3227" s="132"/>
      <c r="HFS3227" s="132"/>
      <c r="HFT3227" s="132"/>
      <c r="HFU3227" s="132"/>
      <c r="HFV3227" s="132"/>
      <c r="HFW3227" s="132"/>
      <c r="HFX3227" s="132"/>
      <c r="HFY3227" s="132"/>
      <c r="HFZ3227" s="132"/>
      <c r="HGA3227" s="132"/>
      <c r="HGB3227" s="132"/>
      <c r="HGC3227" s="132"/>
      <c r="HGD3227" s="132"/>
      <c r="HGE3227" s="132"/>
      <c r="HGF3227" s="132"/>
      <c r="HGG3227" s="132"/>
      <c r="HGH3227" s="132"/>
      <c r="HGI3227" s="132"/>
      <c r="HGJ3227" s="132"/>
      <c r="HGK3227" s="132"/>
      <c r="HGL3227" s="132"/>
      <c r="HGM3227" s="132"/>
      <c r="HGN3227" s="132"/>
      <c r="HGO3227" s="132"/>
      <c r="HGP3227" s="132"/>
      <c r="HGQ3227" s="132"/>
      <c r="HGR3227" s="132"/>
      <c r="HGS3227" s="132"/>
      <c r="HGT3227" s="132"/>
      <c r="HGU3227" s="132"/>
      <c r="HGV3227" s="132"/>
      <c r="HGW3227" s="132"/>
      <c r="HGX3227" s="132"/>
      <c r="HGY3227" s="132"/>
      <c r="HGZ3227" s="132"/>
      <c r="HHA3227" s="132"/>
      <c r="HHB3227" s="132"/>
      <c r="HHC3227" s="132"/>
      <c r="HHD3227" s="132"/>
      <c r="HHE3227" s="132"/>
      <c r="HHF3227" s="132"/>
      <c r="HHG3227" s="132"/>
      <c r="HHH3227" s="132"/>
      <c r="HHI3227" s="132"/>
      <c r="HHJ3227" s="132"/>
      <c r="HHK3227" s="132"/>
      <c r="HHL3227" s="132"/>
      <c r="HHM3227" s="132"/>
      <c r="HHN3227" s="132"/>
      <c r="HHO3227" s="132"/>
      <c r="HHP3227" s="132"/>
      <c r="HHQ3227" s="132"/>
      <c r="HHR3227" s="132"/>
      <c r="HHS3227" s="132"/>
      <c r="HHT3227" s="132"/>
      <c r="HHU3227" s="132"/>
      <c r="HHV3227" s="132"/>
      <c r="HHW3227" s="132"/>
      <c r="HHX3227" s="132"/>
      <c r="HHY3227" s="132"/>
      <c r="HHZ3227" s="132"/>
      <c r="HIA3227" s="132"/>
      <c r="HIB3227" s="132"/>
      <c r="HIC3227" s="132"/>
      <c r="HID3227" s="132"/>
      <c r="HIE3227" s="132"/>
      <c r="HIF3227" s="132"/>
      <c r="HIG3227" s="132"/>
      <c r="HIH3227" s="132"/>
      <c r="HII3227" s="132"/>
      <c r="HIJ3227" s="132"/>
      <c r="HIK3227" s="132"/>
      <c r="HIL3227" s="132"/>
      <c r="HIM3227" s="132"/>
      <c r="HIN3227" s="132"/>
      <c r="HIO3227" s="132"/>
      <c r="HIP3227" s="132"/>
      <c r="HIQ3227" s="132"/>
      <c r="HIR3227" s="132"/>
      <c r="HIS3227" s="132"/>
      <c r="HIT3227" s="132"/>
      <c r="HIU3227" s="132"/>
      <c r="HIV3227" s="132"/>
      <c r="HIW3227" s="132"/>
      <c r="HIX3227" s="132"/>
      <c r="HIY3227" s="132"/>
      <c r="HIZ3227" s="132"/>
      <c r="HJA3227" s="132"/>
      <c r="HJB3227" s="132"/>
      <c r="HJC3227" s="132"/>
      <c r="HJD3227" s="132"/>
      <c r="HJE3227" s="132"/>
      <c r="HJF3227" s="132"/>
      <c r="HJG3227" s="132"/>
      <c r="HJH3227" s="132"/>
      <c r="HJI3227" s="132"/>
      <c r="HJJ3227" s="132"/>
      <c r="HJK3227" s="132"/>
      <c r="HJL3227" s="132"/>
      <c r="HJM3227" s="132"/>
      <c r="HJN3227" s="132"/>
      <c r="HJO3227" s="132"/>
      <c r="HJP3227" s="132"/>
      <c r="HJQ3227" s="132"/>
      <c r="HJR3227" s="132"/>
      <c r="HJS3227" s="132"/>
      <c r="HJT3227" s="132"/>
      <c r="HJU3227" s="132"/>
      <c r="HJV3227" s="132"/>
      <c r="HJW3227" s="132"/>
      <c r="HJX3227" s="132"/>
      <c r="HJY3227" s="132"/>
      <c r="HJZ3227" s="132"/>
      <c r="HKA3227" s="132"/>
      <c r="HKB3227" s="132"/>
      <c r="HKC3227" s="132"/>
      <c r="HKD3227" s="132"/>
      <c r="HKE3227" s="132"/>
      <c r="HKF3227" s="132"/>
      <c r="HKG3227" s="132"/>
      <c r="HKH3227" s="132"/>
      <c r="HKI3227" s="132"/>
      <c r="HKJ3227" s="132"/>
      <c r="HKK3227" s="132"/>
      <c r="HKL3227" s="132"/>
      <c r="HKM3227" s="132"/>
      <c r="HKN3227" s="132"/>
      <c r="HKO3227" s="132"/>
      <c r="HKP3227" s="132"/>
      <c r="HKQ3227" s="132"/>
      <c r="HKR3227" s="132"/>
      <c r="HKS3227" s="132"/>
      <c r="HKT3227" s="132"/>
      <c r="HKU3227" s="132"/>
      <c r="HKV3227" s="132"/>
      <c r="HKW3227" s="132"/>
      <c r="HKX3227" s="132"/>
      <c r="HKY3227" s="132"/>
      <c r="HKZ3227" s="132"/>
      <c r="HLA3227" s="132"/>
      <c r="HLB3227" s="132"/>
      <c r="HLC3227" s="132"/>
      <c r="HLD3227" s="132"/>
      <c r="HLE3227" s="132"/>
      <c r="HLF3227" s="132"/>
      <c r="HLG3227" s="132"/>
      <c r="HLH3227" s="132"/>
      <c r="HLI3227" s="132"/>
      <c r="HLJ3227" s="132"/>
      <c r="HLK3227" s="132"/>
      <c r="HLL3227" s="132"/>
      <c r="HLM3227" s="132"/>
      <c r="HLN3227" s="132"/>
      <c r="HLO3227" s="132"/>
      <c r="HLP3227" s="132"/>
      <c r="HLQ3227" s="132"/>
      <c r="HLR3227" s="132"/>
      <c r="HLS3227" s="132"/>
      <c r="HLT3227" s="132"/>
      <c r="HLU3227" s="132"/>
      <c r="HLV3227" s="132"/>
      <c r="HLW3227" s="132"/>
      <c r="HLX3227" s="132"/>
      <c r="HLY3227" s="132"/>
      <c r="HLZ3227" s="132"/>
      <c r="HMA3227" s="132"/>
      <c r="HMB3227" s="132"/>
      <c r="HMC3227" s="132"/>
      <c r="HMD3227" s="132"/>
      <c r="HME3227" s="132"/>
      <c r="HMF3227" s="132"/>
      <c r="HMG3227" s="132"/>
      <c r="HMH3227" s="132"/>
      <c r="HMI3227" s="132"/>
      <c r="HMJ3227" s="132"/>
      <c r="HMK3227" s="132"/>
      <c r="HML3227" s="132"/>
      <c r="HMM3227" s="132"/>
      <c r="HMN3227" s="132"/>
      <c r="HMO3227" s="132"/>
      <c r="HMP3227" s="132"/>
      <c r="HMQ3227" s="132"/>
      <c r="HMR3227" s="132"/>
      <c r="HMS3227" s="132"/>
      <c r="HMT3227" s="132"/>
      <c r="HMU3227" s="132"/>
      <c r="HMV3227" s="132"/>
      <c r="HMW3227" s="132"/>
      <c r="HMX3227" s="132"/>
      <c r="HMY3227" s="132"/>
      <c r="HMZ3227" s="132"/>
      <c r="HNA3227" s="132"/>
      <c r="HNB3227" s="132"/>
      <c r="HNC3227" s="132"/>
      <c r="HND3227" s="132"/>
      <c r="HNE3227" s="132"/>
      <c r="HNF3227" s="132"/>
      <c r="HNG3227" s="132"/>
      <c r="HNH3227" s="132"/>
      <c r="HNI3227" s="132"/>
      <c r="HNJ3227" s="132"/>
      <c r="HNK3227" s="132"/>
      <c r="HNL3227" s="132"/>
      <c r="HNM3227" s="132"/>
      <c r="HNN3227" s="132"/>
      <c r="HNO3227" s="132"/>
      <c r="HNP3227" s="132"/>
      <c r="HNQ3227" s="132"/>
      <c r="HNR3227" s="132"/>
      <c r="HNS3227" s="132"/>
      <c r="HNT3227" s="132"/>
      <c r="HNU3227" s="132"/>
      <c r="HNV3227" s="132"/>
      <c r="HNW3227" s="132"/>
      <c r="HNX3227" s="132"/>
      <c r="HNY3227" s="132"/>
      <c r="HNZ3227" s="132"/>
      <c r="HOA3227" s="132"/>
      <c r="HOB3227" s="132"/>
      <c r="HOC3227" s="132"/>
      <c r="HOD3227" s="132"/>
      <c r="HOE3227" s="132"/>
      <c r="HOF3227" s="132"/>
      <c r="HOG3227" s="132"/>
      <c r="HOH3227" s="132"/>
      <c r="HOI3227" s="132"/>
      <c r="HOJ3227" s="132"/>
      <c r="HOK3227" s="132"/>
      <c r="HOL3227" s="132"/>
      <c r="HOM3227" s="132"/>
      <c r="HON3227" s="132"/>
      <c r="HOO3227" s="132"/>
      <c r="HOP3227" s="132"/>
      <c r="HOQ3227" s="132"/>
      <c r="HOR3227" s="132"/>
      <c r="HOS3227" s="132"/>
      <c r="HOT3227" s="132"/>
      <c r="HOU3227" s="132"/>
      <c r="HOV3227" s="132"/>
      <c r="HOW3227" s="132"/>
      <c r="HOX3227" s="132"/>
      <c r="HOY3227" s="132"/>
      <c r="HOZ3227" s="132"/>
      <c r="HPA3227" s="132"/>
      <c r="HPB3227" s="132"/>
      <c r="HPC3227" s="132"/>
      <c r="HPD3227" s="132"/>
      <c r="HPE3227" s="132"/>
      <c r="HPF3227" s="132"/>
      <c r="HPG3227" s="132"/>
      <c r="HPH3227" s="132"/>
      <c r="HPI3227" s="132"/>
      <c r="HPJ3227" s="132"/>
      <c r="HPK3227" s="132"/>
      <c r="HPL3227" s="132"/>
      <c r="HPM3227" s="132"/>
      <c r="HPN3227" s="132"/>
      <c r="HPO3227" s="132"/>
      <c r="HPP3227" s="132"/>
      <c r="HPQ3227" s="132"/>
      <c r="HPR3227" s="132"/>
      <c r="HPS3227" s="132"/>
      <c r="HPT3227" s="132"/>
      <c r="HPU3227" s="132"/>
      <c r="HPV3227" s="132"/>
      <c r="HPW3227" s="132"/>
      <c r="HPX3227" s="132"/>
      <c r="HPY3227" s="132"/>
      <c r="HPZ3227" s="132"/>
      <c r="HQA3227" s="132"/>
      <c r="HQB3227" s="132"/>
      <c r="HQC3227" s="132"/>
      <c r="HQD3227" s="132"/>
      <c r="HQE3227" s="132"/>
      <c r="HQF3227" s="132"/>
      <c r="HQG3227" s="132"/>
      <c r="HQH3227" s="132"/>
      <c r="HQI3227" s="132"/>
      <c r="HQJ3227" s="132"/>
      <c r="HQK3227" s="132"/>
      <c r="HQL3227" s="132"/>
      <c r="HQM3227" s="132"/>
      <c r="HQN3227" s="132"/>
      <c r="HQO3227" s="132"/>
      <c r="HQP3227" s="132"/>
      <c r="HQQ3227" s="132"/>
      <c r="HQR3227" s="132"/>
      <c r="HQS3227" s="132"/>
      <c r="HQT3227" s="132"/>
      <c r="HQU3227" s="132"/>
      <c r="HQV3227" s="132"/>
      <c r="HQW3227" s="132"/>
      <c r="HQX3227" s="132"/>
      <c r="HQY3227" s="132"/>
      <c r="HQZ3227" s="132"/>
      <c r="HRA3227" s="132"/>
      <c r="HRB3227" s="132"/>
      <c r="HRC3227" s="132"/>
      <c r="HRD3227" s="132"/>
      <c r="HRE3227" s="132"/>
      <c r="HRF3227" s="132"/>
      <c r="HRG3227" s="132"/>
      <c r="HRH3227" s="132"/>
      <c r="HRI3227" s="132"/>
      <c r="HRJ3227" s="132"/>
      <c r="HRK3227" s="132"/>
      <c r="HRL3227" s="132"/>
      <c r="HRM3227" s="132"/>
      <c r="HRN3227" s="132"/>
      <c r="HRO3227" s="132"/>
      <c r="HRP3227" s="132"/>
      <c r="HRQ3227" s="132"/>
      <c r="HRR3227" s="132"/>
      <c r="HRS3227" s="132"/>
      <c r="HRT3227" s="132"/>
      <c r="HRU3227" s="132"/>
      <c r="HRV3227" s="132"/>
      <c r="HRW3227" s="132"/>
      <c r="HRX3227" s="132"/>
      <c r="HRY3227" s="132"/>
      <c r="HRZ3227" s="132"/>
      <c r="HSA3227" s="132"/>
      <c r="HSB3227" s="132"/>
      <c r="HSC3227" s="132"/>
      <c r="HSD3227" s="132"/>
      <c r="HSE3227" s="132"/>
      <c r="HSF3227" s="132"/>
      <c r="HSG3227" s="132"/>
      <c r="HSH3227" s="132"/>
      <c r="HSI3227" s="132"/>
      <c r="HSJ3227" s="132"/>
      <c r="HSK3227" s="132"/>
      <c r="HSL3227" s="132"/>
      <c r="HSM3227" s="132"/>
      <c r="HSN3227" s="132"/>
      <c r="HSO3227" s="132"/>
      <c r="HSP3227" s="132"/>
      <c r="HSQ3227" s="132"/>
      <c r="HSR3227" s="132"/>
      <c r="HSS3227" s="132"/>
      <c r="HST3227" s="132"/>
      <c r="HSU3227" s="132"/>
      <c r="HSV3227" s="132"/>
      <c r="HSW3227" s="132"/>
      <c r="HSX3227" s="132"/>
      <c r="HSY3227" s="132"/>
      <c r="HSZ3227" s="132"/>
      <c r="HTA3227" s="132"/>
      <c r="HTB3227" s="132"/>
      <c r="HTC3227" s="132"/>
      <c r="HTD3227" s="132"/>
      <c r="HTE3227" s="132"/>
      <c r="HTF3227" s="132"/>
      <c r="HTG3227" s="132"/>
      <c r="HTH3227" s="132"/>
      <c r="HTI3227" s="132"/>
      <c r="HTJ3227" s="132"/>
      <c r="HTK3227" s="132"/>
      <c r="HTL3227" s="132"/>
      <c r="HTM3227" s="132"/>
      <c r="HTN3227" s="132"/>
      <c r="HTO3227" s="132"/>
      <c r="HTP3227" s="132"/>
      <c r="HTQ3227" s="132"/>
      <c r="HTR3227" s="132"/>
      <c r="HTS3227" s="132"/>
      <c r="HTT3227" s="132"/>
      <c r="HTU3227" s="132"/>
      <c r="HTV3227" s="132"/>
      <c r="HTW3227" s="132"/>
      <c r="HTX3227" s="132"/>
      <c r="HTY3227" s="132"/>
      <c r="HTZ3227" s="132"/>
      <c r="HUA3227" s="132"/>
      <c r="HUB3227" s="132"/>
      <c r="HUC3227" s="132"/>
      <c r="HUD3227" s="132"/>
      <c r="HUE3227" s="132"/>
      <c r="HUF3227" s="132"/>
      <c r="HUG3227" s="132"/>
      <c r="HUH3227" s="132"/>
      <c r="HUI3227" s="132"/>
      <c r="HUJ3227" s="132"/>
      <c r="HUK3227" s="132"/>
      <c r="HUL3227" s="132"/>
      <c r="HUM3227" s="132"/>
      <c r="HUN3227" s="132"/>
      <c r="HUO3227" s="132"/>
      <c r="HUP3227" s="132"/>
      <c r="HUQ3227" s="132"/>
      <c r="HUR3227" s="132"/>
      <c r="HUS3227" s="132"/>
      <c r="HUT3227" s="132"/>
      <c r="HUU3227" s="132"/>
      <c r="HUV3227" s="132"/>
      <c r="HUW3227" s="132"/>
      <c r="HUX3227" s="132"/>
      <c r="HUY3227" s="132"/>
      <c r="HUZ3227" s="132"/>
      <c r="HVA3227" s="132"/>
      <c r="HVB3227" s="132"/>
      <c r="HVC3227" s="132"/>
      <c r="HVD3227" s="132"/>
      <c r="HVE3227" s="132"/>
      <c r="HVF3227" s="132"/>
      <c r="HVG3227" s="132"/>
      <c r="HVH3227" s="132"/>
      <c r="HVI3227" s="132"/>
      <c r="HVJ3227" s="132"/>
      <c r="HVK3227" s="132"/>
      <c r="HVL3227" s="132"/>
      <c r="HVM3227" s="132"/>
      <c r="HVN3227" s="132"/>
      <c r="HVO3227" s="132"/>
      <c r="HVP3227" s="132"/>
      <c r="HVQ3227" s="132"/>
      <c r="HVR3227" s="132"/>
      <c r="HVS3227" s="132"/>
      <c r="HVT3227" s="132"/>
      <c r="HVU3227" s="132"/>
      <c r="HVV3227" s="132"/>
      <c r="HVW3227" s="132"/>
      <c r="HVX3227" s="132"/>
      <c r="HVY3227" s="132"/>
      <c r="HVZ3227" s="132"/>
      <c r="HWA3227" s="132"/>
      <c r="HWB3227" s="132"/>
      <c r="HWC3227" s="132"/>
      <c r="HWD3227" s="132"/>
      <c r="HWE3227" s="132"/>
      <c r="HWF3227" s="132"/>
      <c r="HWG3227" s="132"/>
      <c r="HWH3227" s="132"/>
      <c r="HWI3227" s="132"/>
      <c r="HWJ3227" s="132"/>
      <c r="HWK3227" s="132"/>
      <c r="HWL3227" s="132"/>
      <c r="HWM3227" s="132"/>
      <c r="HWN3227" s="132"/>
      <c r="HWO3227" s="132"/>
      <c r="HWP3227" s="132"/>
      <c r="HWQ3227" s="132"/>
      <c r="HWR3227" s="132"/>
      <c r="HWS3227" s="132"/>
      <c r="HWT3227" s="132"/>
      <c r="HWU3227" s="132"/>
      <c r="HWV3227" s="132"/>
      <c r="HWW3227" s="132"/>
      <c r="HWX3227" s="132"/>
      <c r="HWY3227" s="132"/>
      <c r="HWZ3227" s="132"/>
      <c r="HXA3227" s="132"/>
      <c r="HXB3227" s="132"/>
      <c r="HXC3227" s="132"/>
      <c r="HXD3227" s="132"/>
      <c r="HXE3227" s="132"/>
      <c r="HXF3227" s="132"/>
      <c r="HXG3227" s="132"/>
      <c r="HXH3227" s="132"/>
      <c r="HXI3227" s="132"/>
      <c r="HXJ3227" s="132"/>
      <c r="HXK3227" s="132"/>
      <c r="HXL3227" s="132"/>
      <c r="HXM3227" s="132"/>
      <c r="HXN3227" s="132"/>
      <c r="HXO3227" s="132"/>
      <c r="HXP3227" s="132"/>
      <c r="HXQ3227" s="132"/>
      <c r="HXR3227" s="132"/>
      <c r="HXS3227" s="132"/>
      <c r="HXT3227" s="132"/>
      <c r="HXU3227" s="132"/>
      <c r="HXV3227" s="132"/>
      <c r="HXW3227" s="132"/>
      <c r="HXX3227" s="132"/>
      <c r="HXY3227" s="132"/>
      <c r="HXZ3227" s="132"/>
      <c r="HYA3227" s="132"/>
      <c r="HYB3227" s="132"/>
      <c r="HYC3227" s="132"/>
      <c r="HYD3227" s="132"/>
      <c r="HYE3227" s="132"/>
      <c r="HYF3227" s="132"/>
      <c r="HYG3227" s="132"/>
      <c r="HYH3227" s="132"/>
      <c r="HYI3227" s="132"/>
      <c r="HYJ3227" s="132"/>
      <c r="HYK3227" s="132"/>
      <c r="HYL3227" s="132"/>
      <c r="HYM3227" s="132"/>
      <c r="HYN3227" s="132"/>
      <c r="HYO3227" s="132"/>
      <c r="HYP3227" s="132"/>
      <c r="HYQ3227" s="132"/>
      <c r="HYR3227" s="132"/>
      <c r="HYS3227" s="132"/>
      <c r="HYT3227" s="132"/>
      <c r="HYU3227" s="132"/>
      <c r="HYV3227" s="132"/>
      <c r="HYW3227" s="132"/>
      <c r="HYX3227" s="132"/>
      <c r="HYY3227" s="132"/>
      <c r="HYZ3227" s="132"/>
      <c r="HZA3227" s="132"/>
      <c r="HZB3227" s="132"/>
      <c r="HZC3227" s="132"/>
      <c r="HZD3227" s="132"/>
      <c r="HZE3227" s="132"/>
      <c r="HZF3227" s="132"/>
      <c r="HZG3227" s="132"/>
      <c r="HZH3227" s="132"/>
      <c r="HZI3227" s="132"/>
      <c r="HZJ3227" s="132"/>
      <c r="HZK3227" s="132"/>
      <c r="HZL3227" s="132"/>
      <c r="HZM3227" s="132"/>
      <c r="HZN3227" s="132"/>
      <c r="HZO3227" s="132"/>
      <c r="HZP3227" s="132"/>
      <c r="HZQ3227" s="132"/>
      <c r="HZR3227" s="132"/>
      <c r="HZS3227" s="132"/>
      <c r="HZT3227" s="132"/>
      <c r="HZU3227" s="132"/>
      <c r="HZV3227" s="132"/>
      <c r="HZW3227" s="132"/>
      <c r="HZX3227" s="132"/>
      <c r="HZY3227" s="132"/>
      <c r="HZZ3227" s="132"/>
      <c r="IAA3227" s="132"/>
      <c r="IAB3227" s="132"/>
      <c r="IAC3227" s="132"/>
      <c r="IAD3227" s="132"/>
      <c r="IAE3227" s="132"/>
      <c r="IAF3227" s="132"/>
      <c r="IAG3227" s="132"/>
      <c r="IAH3227" s="132"/>
      <c r="IAI3227" s="132"/>
      <c r="IAJ3227" s="132"/>
      <c r="IAK3227" s="132"/>
      <c r="IAL3227" s="132"/>
      <c r="IAM3227" s="132"/>
      <c r="IAN3227" s="132"/>
      <c r="IAO3227" s="132"/>
      <c r="IAP3227" s="132"/>
      <c r="IAQ3227" s="132"/>
      <c r="IAR3227" s="132"/>
      <c r="IAS3227" s="132"/>
      <c r="IAT3227" s="132"/>
      <c r="IAU3227" s="132"/>
      <c r="IAV3227" s="132"/>
      <c r="IAW3227" s="132"/>
      <c r="IAX3227" s="132"/>
      <c r="IAY3227" s="132"/>
      <c r="IAZ3227" s="132"/>
      <c r="IBA3227" s="132"/>
      <c r="IBB3227" s="132"/>
      <c r="IBC3227" s="132"/>
      <c r="IBD3227" s="132"/>
      <c r="IBE3227" s="132"/>
      <c r="IBF3227" s="132"/>
      <c r="IBG3227" s="132"/>
      <c r="IBH3227" s="132"/>
      <c r="IBI3227" s="132"/>
      <c r="IBJ3227" s="132"/>
      <c r="IBK3227" s="132"/>
      <c r="IBL3227" s="132"/>
      <c r="IBM3227" s="132"/>
      <c r="IBN3227" s="132"/>
      <c r="IBO3227" s="132"/>
      <c r="IBP3227" s="132"/>
      <c r="IBQ3227" s="132"/>
      <c r="IBR3227" s="132"/>
      <c r="IBS3227" s="132"/>
      <c r="IBT3227" s="132"/>
      <c r="IBU3227" s="132"/>
      <c r="IBV3227" s="132"/>
      <c r="IBW3227" s="132"/>
      <c r="IBX3227" s="132"/>
      <c r="IBY3227" s="132"/>
      <c r="IBZ3227" s="132"/>
      <c r="ICA3227" s="132"/>
      <c r="ICB3227" s="132"/>
      <c r="ICC3227" s="132"/>
      <c r="ICD3227" s="132"/>
      <c r="ICE3227" s="132"/>
      <c r="ICF3227" s="132"/>
      <c r="ICG3227" s="132"/>
      <c r="ICH3227" s="132"/>
      <c r="ICI3227" s="132"/>
      <c r="ICJ3227" s="132"/>
      <c r="ICK3227" s="132"/>
      <c r="ICL3227" s="132"/>
      <c r="ICM3227" s="132"/>
      <c r="ICN3227" s="132"/>
      <c r="ICO3227" s="132"/>
      <c r="ICP3227" s="132"/>
      <c r="ICQ3227" s="132"/>
      <c r="ICR3227" s="132"/>
      <c r="ICS3227" s="132"/>
      <c r="ICT3227" s="132"/>
      <c r="ICU3227" s="132"/>
      <c r="ICV3227" s="132"/>
      <c r="ICW3227" s="132"/>
      <c r="ICX3227" s="132"/>
      <c r="ICY3227" s="132"/>
      <c r="ICZ3227" s="132"/>
      <c r="IDA3227" s="132"/>
      <c r="IDB3227" s="132"/>
      <c r="IDC3227" s="132"/>
      <c r="IDD3227" s="132"/>
      <c r="IDE3227" s="132"/>
      <c r="IDF3227" s="132"/>
      <c r="IDG3227" s="132"/>
      <c r="IDH3227" s="132"/>
      <c r="IDI3227" s="132"/>
      <c r="IDJ3227" s="132"/>
      <c r="IDK3227" s="132"/>
      <c r="IDL3227" s="132"/>
      <c r="IDM3227" s="132"/>
      <c r="IDN3227" s="132"/>
      <c r="IDO3227" s="132"/>
      <c r="IDP3227" s="132"/>
      <c r="IDQ3227" s="132"/>
      <c r="IDR3227" s="132"/>
      <c r="IDS3227" s="132"/>
      <c r="IDT3227" s="132"/>
      <c r="IDU3227" s="132"/>
      <c r="IDV3227" s="132"/>
      <c r="IDW3227" s="132"/>
      <c r="IDX3227" s="132"/>
      <c r="IDY3227" s="132"/>
      <c r="IDZ3227" s="132"/>
      <c r="IEA3227" s="132"/>
      <c r="IEB3227" s="132"/>
      <c r="IEC3227" s="132"/>
      <c r="IED3227" s="132"/>
      <c r="IEE3227" s="132"/>
      <c r="IEF3227" s="132"/>
      <c r="IEG3227" s="132"/>
      <c r="IEH3227" s="132"/>
      <c r="IEI3227" s="132"/>
      <c r="IEJ3227" s="132"/>
      <c r="IEK3227" s="132"/>
      <c r="IEL3227" s="132"/>
      <c r="IEM3227" s="132"/>
      <c r="IEN3227" s="132"/>
      <c r="IEO3227" s="132"/>
      <c r="IEP3227" s="132"/>
      <c r="IEQ3227" s="132"/>
      <c r="IER3227" s="132"/>
      <c r="IES3227" s="132"/>
      <c r="IET3227" s="132"/>
      <c r="IEU3227" s="132"/>
      <c r="IEV3227" s="132"/>
      <c r="IEW3227" s="132"/>
      <c r="IEX3227" s="132"/>
      <c r="IEY3227" s="132"/>
      <c r="IEZ3227" s="132"/>
      <c r="IFA3227" s="132"/>
      <c r="IFB3227" s="132"/>
      <c r="IFC3227" s="132"/>
      <c r="IFD3227" s="132"/>
      <c r="IFE3227" s="132"/>
      <c r="IFF3227" s="132"/>
      <c r="IFG3227" s="132"/>
      <c r="IFH3227" s="132"/>
      <c r="IFI3227" s="132"/>
      <c r="IFJ3227" s="132"/>
      <c r="IFK3227" s="132"/>
      <c r="IFL3227" s="132"/>
      <c r="IFM3227" s="132"/>
      <c r="IFN3227" s="132"/>
      <c r="IFO3227" s="132"/>
      <c r="IFP3227" s="132"/>
      <c r="IFQ3227" s="132"/>
      <c r="IFR3227" s="132"/>
      <c r="IFS3227" s="132"/>
      <c r="IFT3227" s="132"/>
      <c r="IFU3227" s="132"/>
      <c r="IFV3227" s="132"/>
      <c r="IFW3227" s="132"/>
      <c r="IFX3227" s="132"/>
      <c r="IFY3227" s="132"/>
      <c r="IFZ3227" s="132"/>
      <c r="IGA3227" s="132"/>
      <c r="IGB3227" s="132"/>
      <c r="IGC3227" s="132"/>
      <c r="IGD3227" s="132"/>
      <c r="IGE3227" s="132"/>
      <c r="IGF3227" s="132"/>
      <c r="IGG3227" s="132"/>
      <c r="IGH3227" s="132"/>
      <c r="IGI3227" s="132"/>
      <c r="IGJ3227" s="132"/>
      <c r="IGK3227" s="132"/>
      <c r="IGL3227" s="132"/>
      <c r="IGM3227" s="132"/>
      <c r="IGN3227" s="132"/>
      <c r="IGO3227" s="132"/>
      <c r="IGP3227" s="132"/>
      <c r="IGQ3227" s="132"/>
      <c r="IGR3227" s="132"/>
      <c r="IGS3227" s="132"/>
      <c r="IGT3227" s="132"/>
      <c r="IGU3227" s="132"/>
      <c r="IGV3227" s="132"/>
      <c r="IGW3227" s="132"/>
      <c r="IGX3227" s="132"/>
      <c r="IGY3227" s="132"/>
      <c r="IGZ3227" s="132"/>
      <c r="IHA3227" s="132"/>
      <c r="IHB3227" s="132"/>
      <c r="IHC3227" s="132"/>
      <c r="IHD3227" s="132"/>
      <c r="IHE3227" s="132"/>
      <c r="IHF3227" s="132"/>
      <c r="IHG3227" s="132"/>
      <c r="IHH3227" s="132"/>
      <c r="IHI3227" s="132"/>
      <c r="IHJ3227" s="132"/>
      <c r="IHK3227" s="132"/>
      <c r="IHL3227" s="132"/>
      <c r="IHM3227" s="132"/>
      <c r="IHN3227" s="132"/>
      <c r="IHO3227" s="132"/>
      <c r="IHP3227" s="132"/>
      <c r="IHQ3227" s="132"/>
      <c r="IHR3227" s="132"/>
      <c r="IHS3227" s="132"/>
      <c r="IHT3227" s="132"/>
      <c r="IHU3227" s="132"/>
      <c r="IHV3227" s="132"/>
      <c r="IHW3227" s="132"/>
      <c r="IHX3227" s="132"/>
      <c r="IHY3227" s="132"/>
      <c r="IHZ3227" s="132"/>
      <c r="IIA3227" s="132"/>
      <c r="IIB3227" s="132"/>
      <c r="IIC3227" s="132"/>
      <c r="IID3227" s="132"/>
      <c r="IIE3227" s="132"/>
      <c r="IIF3227" s="132"/>
      <c r="IIG3227" s="132"/>
      <c r="IIH3227" s="132"/>
      <c r="III3227" s="132"/>
      <c r="IIJ3227" s="132"/>
      <c r="IIK3227" s="132"/>
      <c r="IIL3227" s="132"/>
      <c r="IIM3227" s="132"/>
      <c r="IIN3227" s="132"/>
      <c r="IIO3227" s="132"/>
      <c r="IIP3227" s="132"/>
      <c r="IIQ3227" s="132"/>
      <c r="IIR3227" s="132"/>
      <c r="IIS3227" s="132"/>
      <c r="IIT3227" s="132"/>
      <c r="IIU3227" s="132"/>
      <c r="IIV3227" s="132"/>
      <c r="IIW3227" s="132"/>
      <c r="IIX3227" s="132"/>
      <c r="IIY3227" s="132"/>
      <c r="IIZ3227" s="132"/>
      <c r="IJA3227" s="132"/>
      <c r="IJB3227" s="132"/>
      <c r="IJC3227" s="132"/>
      <c r="IJD3227" s="132"/>
      <c r="IJE3227" s="132"/>
      <c r="IJF3227" s="132"/>
      <c r="IJG3227" s="132"/>
      <c r="IJH3227" s="132"/>
      <c r="IJI3227" s="132"/>
      <c r="IJJ3227" s="132"/>
      <c r="IJK3227" s="132"/>
      <c r="IJL3227" s="132"/>
      <c r="IJM3227" s="132"/>
      <c r="IJN3227" s="132"/>
      <c r="IJO3227" s="132"/>
      <c r="IJP3227" s="132"/>
      <c r="IJQ3227" s="132"/>
      <c r="IJR3227" s="132"/>
      <c r="IJS3227" s="132"/>
      <c r="IJT3227" s="132"/>
      <c r="IJU3227" s="132"/>
      <c r="IJV3227" s="132"/>
      <c r="IJW3227" s="132"/>
      <c r="IJX3227" s="132"/>
      <c r="IJY3227" s="132"/>
      <c r="IJZ3227" s="132"/>
      <c r="IKA3227" s="132"/>
      <c r="IKB3227" s="132"/>
      <c r="IKC3227" s="132"/>
      <c r="IKD3227" s="132"/>
      <c r="IKE3227" s="132"/>
      <c r="IKF3227" s="132"/>
      <c r="IKG3227" s="132"/>
      <c r="IKH3227" s="132"/>
      <c r="IKI3227" s="132"/>
      <c r="IKJ3227" s="132"/>
      <c r="IKK3227" s="132"/>
      <c r="IKL3227" s="132"/>
      <c r="IKM3227" s="132"/>
      <c r="IKN3227" s="132"/>
      <c r="IKO3227" s="132"/>
      <c r="IKP3227" s="132"/>
      <c r="IKQ3227" s="132"/>
      <c r="IKR3227" s="132"/>
      <c r="IKS3227" s="132"/>
      <c r="IKT3227" s="132"/>
      <c r="IKU3227" s="132"/>
      <c r="IKV3227" s="132"/>
      <c r="IKW3227" s="132"/>
      <c r="IKX3227" s="132"/>
      <c r="IKY3227" s="132"/>
      <c r="IKZ3227" s="132"/>
      <c r="ILA3227" s="132"/>
      <c r="ILB3227" s="132"/>
      <c r="ILC3227" s="132"/>
      <c r="ILD3227" s="132"/>
      <c r="ILE3227" s="132"/>
      <c r="ILF3227" s="132"/>
      <c r="ILG3227" s="132"/>
      <c r="ILH3227" s="132"/>
      <c r="ILI3227" s="132"/>
      <c r="ILJ3227" s="132"/>
      <c r="ILK3227" s="132"/>
      <c r="ILL3227" s="132"/>
      <c r="ILM3227" s="132"/>
      <c r="ILN3227" s="132"/>
      <c r="ILO3227" s="132"/>
      <c r="ILP3227" s="132"/>
      <c r="ILQ3227" s="132"/>
      <c r="ILR3227" s="132"/>
      <c r="ILS3227" s="132"/>
      <c r="ILT3227" s="132"/>
      <c r="ILU3227" s="132"/>
      <c r="ILV3227" s="132"/>
      <c r="ILW3227" s="132"/>
      <c r="ILX3227" s="132"/>
      <c r="ILY3227" s="132"/>
      <c r="ILZ3227" s="132"/>
      <c r="IMA3227" s="132"/>
      <c r="IMB3227" s="132"/>
      <c r="IMC3227" s="132"/>
      <c r="IMD3227" s="132"/>
      <c r="IME3227" s="132"/>
      <c r="IMF3227" s="132"/>
      <c r="IMG3227" s="132"/>
      <c r="IMH3227" s="132"/>
      <c r="IMI3227" s="132"/>
      <c r="IMJ3227" s="132"/>
      <c r="IMK3227" s="132"/>
      <c r="IML3227" s="132"/>
      <c r="IMM3227" s="132"/>
      <c r="IMN3227" s="132"/>
      <c r="IMO3227" s="132"/>
      <c r="IMP3227" s="132"/>
      <c r="IMQ3227" s="132"/>
      <c r="IMR3227" s="132"/>
      <c r="IMS3227" s="132"/>
      <c r="IMT3227" s="132"/>
      <c r="IMU3227" s="132"/>
      <c r="IMV3227" s="132"/>
      <c r="IMW3227" s="132"/>
      <c r="IMX3227" s="132"/>
      <c r="IMY3227" s="132"/>
      <c r="IMZ3227" s="132"/>
      <c r="INA3227" s="132"/>
      <c r="INB3227" s="132"/>
      <c r="INC3227" s="132"/>
      <c r="IND3227" s="132"/>
      <c r="INE3227" s="132"/>
      <c r="INF3227" s="132"/>
      <c r="ING3227" s="132"/>
      <c r="INH3227" s="132"/>
      <c r="INI3227" s="132"/>
      <c r="INJ3227" s="132"/>
      <c r="INK3227" s="132"/>
      <c r="INL3227" s="132"/>
      <c r="INM3227" s="132"/>
      <c r="INN3227" s="132"/>
      <c r="INO3227" s="132"/>
      <c r="INP3227" s="132"/>
      <c r="INQ3227" s="132"/>
      <c r="INR3227" s="132"/>
      <c r="INS3227" s="132"/>
      <c r="INT3227" s="132"/>
      <c r="INU3227" s="132"/>
      <c r="INV3227" s="132"/>
      <c r="INW3227" s="132"/>
      <c r="INX3227" s="132"/>
      <c r="INY3227" s="132"/>
      <c r="INZ3227" s="132"/>
      <c r="IOA3227" s="132"/>
      <c r="IOB3227" s="132"/>
      <c r="IOC3227" s="132"/>
      <c r="IOD3227" s="132"/>
      <c r="IOE3227" s="132"/>
      <c r="IOF3227" s="132"/>
      <c r="IOG3227" s="132"/>
      <c r="IOH3227" s="132"/>
      <c r="IOI3227" s="132"/>
      <c r="IOJ3227" s="132"/>
      <c r="IOK3227" s="132"/>
      <c r="IOL3227" s="132"/>
      <c r="IOM3227" s="132"/>
      <c r="ION3227" s="132"/>
      <c r="IOO3227" s="132"/>
      <c r="IOP3227" s="132"/>
      <c r="IOQ3227" s="132"/>
      <c r="IOR3227" s="132"/>
      <c r="IOS3227" s="132"/>
      <c r="IOT3227" s="132"/>
      <c r="IOU3227" s="132"/>
      <c r="IOV3227" s="132"/>
      <c r="IOW3227" s="132"/>
      <c r="IOX3227" s="132"/>
      <c r="IOY3227" s="132"/>
      <c r="IOZ3227" s="132"/>
      <c r="IPA3227" s="132"/>
      <c r="IPB3227" s="132"/>
      <c r="IPC3227" s="132"/>
      <c r="IPD3227" s="132"/>
      <c r="IPE3227" s="132"/>
      <c r="IPF3227" s="132"/>
      <c r="IPG3227" s="132"/>
      <c r="IPH3227" s="132"/>
      <c r="IPI3227" s="132"/>
      <c r="IPJ3227" s="132"/>
      <c r="IPK3227" s="132"/>
      <c r="IPL3227" s="132"/>
      <c r="IPM3227" s="132"/>
      <c r="IPN3227" s="132"/>
      <c r="IPO3227" s="132"/>
      <c r="IPP3227" s="132"/>
      <c r="IPQ3227" s="132"/>
      <c r="IPR3227" s="132"/>
      <c r="IPS3227" s="132"/>
      <c r="IPT3227" s="132"/>
      <c r="IPU3227" s="132"/>
      <c r="IPV3227" s="132"/>
      <c r="IPW3227" s="132"/>
      <c r="IPX3227" s="132"/>
      <c r="IPY3227" s="132"/>
      <c r="IPZ3227" s="132"/>
      <c r="IQA3227" s="132"/>
      <c r="IQB3227" s="132"/>
      <c r="IQC3227" s="132"/>
      <c r="IQD3227" s="132"/>
      <c r="IQE3227" s="132"/>
      <c r="IQF3227" s="132"/>
      <c r="IQG3227" s="132"/>
      <c r="IQH3227" s="132"/>
      <c r="IQI3227" s="132"/>
      <c r="IQJ3227" s="132"/>
      <c r="IQK3227" s="132"/>
      <c r="IQL3227" s="132"/>
      <c r="IQM3227" s="132"/>
      <c r="IQN3227" s="132"/>
      <c r="IQO3227" s="132"/>
      <c r="IQP3227" s="132"/>
      <c r="IQQ3227" s="132"/>
      <c r="IQR3227" s="132"/>
      <c r="IQS3227" s="132"/>
      <c r="IQT3227" s="132"/>
      <c r="IQU3227" s="132"/>
      <c r="IQV3227" s="132"/>
      <c r="IQW3227" s="132"/>
      <c r="IQX3227" s="132"/>
      <c r="IQY3227" s="132"/>
      <c r="IQZ3227" s="132"/>
      <c r="IRA3227" s="132"/>
      <c r="IRB3227" s="132"/>
      <c r="IRC3227" s="132"/>
      <c r="IRD3227" s="132"/>
      <c r="IRE3227" s="132"/>
      <c r="IRF3227" s="132"/>
      <c r="IRG3227" s="132"/>
      <c r="IRH3227" s="132"/>
      <c r="IRI3227" s="132"/>
      <c r="IRJ3227" s="132"/>
      <c r="IRK3227" s="132"/>
      <c r="IRL3227" s="132"/>
      <c r="IRM3227" s="132"/>
      <c r="IRN3227" s="132"/>
      <c r="IRO3227" s="132"/>
      <c r="IRP3227" s="132"/>
      <c r="IRQ3227" s="132"/>
      <c r="IRR3227" s="132"/>
      <c r="IRS3227" s="132"/>
      <c r="IRT3227" s="132"/>
      <c r="IRU3227" s="132"/>
      <c r="IRV3227" s="132"/>
      <c r="IRW3227" s="132"/>
      <c r="IRX3227" s="132"/>
      <c r="IRY3227" s="132"/>
      <c r="IRZ3227" s="132"/>
      <c r="ISA3227" s="132"/>
      <c r="ISB3227" s="132"/>
      <c r="ISC3227" s="132"/>
      <c r="ISD3227" s="132"/>
      <c r="ISE3227" s="132"/>
      <c r="ISF3227" s="132"/>
      <c r="ISG3227" s="132"/>
      <c r="ISH3227" s="132"/>
      <c r="ISI3227" s="132"/>
      <c r="ISJ3227" s="132"/>
      <c r="ISK3227" s="132"/>
      <c r="ISL3227" s="132"/>
      <c r="ISM3227" s="132"/>
      <c r="ISN3227" s="132"/>
      <c r="ISO3227" s="132"/>
      <c r="ISP3227" s="132"/>
      <c r="ISQ3227" s="132"/>
      <c r="ISR3227" s="132"/>
      <c r="ISS3227" s="132"/>
      <c r="IST3227" s="132"/>
      <c r="ISU3227" s="132"/>
      <c r="ISV3227" s="132"/>
      <c r="ISW3227" s="132"/>
      <c r="ISX3227" s="132"/>
      <c r="ISY3227" s="132"/>
      <c r="ISZ3227" s="132"/>
      <c r="ITA3227" s="132"/>
      <c r="ITB3227" s="132"/>
      <c r="ITC3227" s="132"/>
      <c r="ITD3227" s="132"/>
      <c r="ITE3227" s="132"/>
      <c r="ITF3227" s="132"/>
      <c r="ITG3227" s="132"/>
      <c r="ITH3227" s="132"/>
      <c r="ITI3227" s="132"/>
      <c r="ITJ3227" s="132"/>
      <c r="ITK3227" s="132"/>
      <c r="ITL3227" s="132"/>
      <c r="ITM3227" s="132"/>
      <c r="ITN3227" s="132"/>
      <c r="ITO3227" s="132"/>
      <c r="ITP3227" s="132"/>
      <c r="ITQ3227" s="132"/>
      <c r="ITR3227" s="132"/>
      <c r="ITS3227" s="132"/>
      <c r="ITT3227" s="132"/>
      <c r="ITU3227" s="132"/>
      <c r="ITV3227" s="132"/>
      <c r="ITW3227" s="132"/>
      <c r="ITX3227" s="132"/>
      <c r="ITY3227" s="132"/>
      <c r="ITZ3227" s="132"/>
      <c r="IUA3227" s="132"/>
      <c r="IUB3227" s="132"/>
      <c r="IUC3227" s="132"/>
      <c r="IUD3227" s="132"/>
      <c r="IUE3227" s="132"/>
      <c r="IUF3227" s="132"/>
      <c r="IUG3227" s="132"/>
      <c r="IUH3227" s="132"/>
      <c r="IUI3227" s="132"/>
      <c r="IUJ3227" s="132"/>
      <c r="IUK3227" s="132"/>
      <c r="IUL3227" s="132"/>
      <c r="IUM3227" s="132"/>
      <c r="IUN3227" s="132"/>
      <c r="IUO3227" s="132"/>
      <c r="IUP3227" s="132"/>
      <c r="IUQ3227" s="132"/>
      <c r="IUR3227" s="132"/>
      <c r="IUS3227" s="132"/>
      <c r="IUT3227" s="132"/>
      <c r="IUU3227" s="132"/>
      <c r="IUV3227" s="132"/>
      <c r="IUW3227" s="132"/>
      <c r="IUX3227" s="132"/>
      <c r="IUY3227" s="132"/>
      <c r="IUZ3227" s="132"/>
      <c r="IVA3227" s="132"/>
      <c r="IVB3227" s="132"/>
      <c r="IVC3227" s="132"/>
      <c r="IVD3227" s="132"/>
      <c r="IVE3227" s="132"/>
      <c r="IVF3227" s="132"/>
      <c r="IVG3227" s="132"/>
      <c r="IVH3227" s="132"/>
      <c r="IVI3227" s="132"/>
      <c r="IVJ3227" s="132"/>
      <c r="IVK3227" s="132"/>
      <c r="IVL3227" s="132"/>
      <c r="IVM3227" s="132"/>
      <c r="IVN3227" s="132"/>
      <c r="IVO3227" s="132"/>
      <c r="IVP3227" s="132"/>
      <c r="IVQ3227" s="132"/>
      <c r="IVR3227" s="132"/>
      <c r="IVS3227" s="132"/>
      <c r="IVT3227" s="132"/>
      <c r="IVU3227" s="132"/>
      <c r="IVV3227" s="132"/>
      <c r="IVW3227" s="132"/>
      <c r="IVX3227" s="132"/>
      <c r="IVY3227" s="132"/>
      <c r="IVZ3227" s="132"/>
      <c r="IWA3227" s="132"/>
      <c r="IWB3227" s="132"/>
      <c r="IWC3227" s="132"/>
      <c r="IWD3227" s="132"/>
      <c r="IWE3227" s="132"/>
      <c r="IWF3227" s="132"/>
      <c r="IWG3227" s="132"/>
      <c r="IWH3227" s="132"/>
      <c r="IWI3227" s="132"/>
      <c r="IWJ3227" s="132"/>
      <c r="IWK3227" s="132"/>
      <c r="IWL3227" s="132"/>
      <c r="IWM3227" s="132"/>
      <c r="IWN3227" s="132"/>
      <c r="IWO3227" s="132"/>
      <c r="IWP3227" s="132"/>
      <c r="IWQ3227" s="132"/>
      <c r="IWR3227" s="132"/>
      <c r="IWS3227" s="132"/>
      <c r="IWT3227" s="132"/>
      <c r="IWU3227" s="132"/>
      <c r="IWV3227" s="132"/>
      <c r="IWW3227" s="132"/>
      <c r="IWX3227" s="132"/>
      <c r="IWY3227" s="132"/>
      <c r="IWZ3227" s="132"/>
      <c r="IXA3227" s="132"/>
      <c r="IXB3227" s="132"/>
      <c r="IXC3227" s="132"/>
      <c r="IXD3227" s="132"/>
      <c r="IXE3227" s="132"/>
      <c r="IXF3227" s="132"/>
      <c r="IXG3227" s="132"/>
      <c r="IXH3227" s="132"/>
      <c r="IXI3227" s="132"/>
      <c r="IXJ3227" s="132"/>
      <c r="IXK3227" s="132"/>
      <c r="IXL3227" s="132"/>
      <c r="IXM3227" s="132"/>
      <c r="IXN3227" s="132"/>
      <c r="IXO3227" s="132"/>
      <c r="IXP3227" s="132"/>
      <c r="IXQ3227" s="132"/>
      <c r="IXR3227" s="132"/>
      <c r="IXS3227" s="132"/>
      <c r="IXT3227" s="132"/>
      <c r="IXU3227" s="132"/>
      <c r="IXV3227" s="132"/>
      <c r="IXW3227" s="132"/>
      <c r="IXX3227" s="132"/>
      <c r="IXY3227" s="132"/>
      <c r="IXZ3227" s="132"/>
      <c r="IYA3227" s="132"/>
      <c r="IYB3227" s="132"/>
      <c r="IYC3227" s="132"/>
      <c r="IYD3227" s="132"/>
      <c r="IYE3227" s="132"/>
      <c r="IYF3227" s="132"/>
      <c r="IYG3227" s="132"/>
      <c r="IYH3227" s="132"/>
      <c r="IYI3227" s="132"/>
      <c r="IYJ3227" s="132"/>
      <c r="IYK3227" s="132"/>
      <c r="IYL3227" s="132"/>
      <c r="IYM3227" s="132"/>
      <c r="IYN3227" s="132"/>
      <c r="IYO3227" s="132"/>
      <c r="IYP3227" s="132"/>
      <c r="IYQ3227" s="132"/>
      <c r="IYR3227" s="132"/>
      <c r="IYS3227" s="132"/>
      <c r="IYT3227" s="132"/>
      <c r="IYU3227" s="132"/>
      <c r="IYV3227" s="132"/>
      <c r="IYW3227" s="132"/>
      <c r="IYX3227" s="132"/>
      <c r="IYY3227" s="132"/>
      <c r="IYZ3227" s="132"/>
      <c r="IZA3227" s="132"/>
      <c r="IZB3227" s="132"/>
      <c r="IZC3227" s="132"/>
      <c r="IZD3227" s="132"/>
      <c r="IZE3227" s="132"/>
      <c r="IZF3227" s="132"/>
      <c r="IZG3227" s="132"/>
      <c r="IZH3227" s="132"/>
      <c r="IZI3227" s="132"/>
      <c r="IZJ3227" s="132"/>
      <c r="IZK3227" s="132"/>
      <c r="IZL3227" s="132"/>
      <c r="IZM3227" s="132"/>
      <c r="IZN3227" s="132"/>
      <c r="IZO3227" s="132"/>
      <c r="IZP3227" s="132"/>
      <c r="IZQ3227" s="132"/>
      <c r="IZR3227" s="132"/>
      <c r="IZS3227" s="132"/>
      <c r="IZT3227" s="132"/>
      <c r="IZU3227" s="132"/>
      <c r="IZV3227" s="132"/>
      <c r="IZW3227" s="132"/>
      <c r="IZX3227" s="132"/>
      <c r="IZY3227" s="132"/>
      <c r="IZZ3227" s="132"/>
      <c r="JAA3227" s="132"/>
      <c r="JAB3227" s="132"/>
      <c r="JAC3227" s="132"/>
      <c r="JAD3227" s="132"/>
      <c r="JAE3227" s="132"/>
      <c r="JAF3227" s="132"/>
      <c r="JAG3227" s="132"/>
      <c r="JAH3227" s="132"/>
      <c r="JAI3227" s="132"/>
      <c r="JAJ3227" s="132"/>
      <c r="JAK3227" s="132"/>
      <c r="JAL3227" s="132"/>
      <c r="JAM3227" s="132"/>
      <c r="JAN3227" s="132"/>
      <c r="JAO3227" s="132"/>
      <c r="JAP3227" s="132"/>
      <c r="JAQ3227" s="132"/>
      <c r="JAR3227" s="132"/>
      <c r="JAS3227" s="132"/>
      <c r="JAT3227" s="132"/>
      <c r="JAU3227" s="132"/>
      <c r="JAV3227" s="132"/>
      <c r="JAW3227" s="132"/>
      <c r="JAX3227" s="132"/>
      <c r="JAY3227" s="132"/>
      <c r="JAZ3227" s="132"/>
      <c r="JBA3227" s="132"/>
      <c r="JBB3227" s="132"/>
      <c r="JBC3227" s="132"/>
      <c r="JBD3227" s="132"/>
      <c r="JBE3227" s="132"/>
      <c r="JBF3227" s="132"/>
      <c r="JBG3227" s="132"/>
      <c r="JBH3227" s="132"/>
      <c r="JBI3227" s="132"/>
      <c r="JBJ3227" s="132"/>
      <c r="JBK3227" s="132"/>
      <c r="JBL3227" s="132"/>
      <c r="JBM3227" s="132"/>
      <c r="JBN3227" s="132"/>
      <c r="JBO3227" s="132"/>
      <c r="JBP3227" s="132"/>
      <c r="JBQ3227" s="132"/>
      <c r="JBR3227" s="132"/>
      <c r="JBS3227" s="132"/>
      <c r="JBT3227" s="132"/>
      <c r="JBU3227" s="132"/>
      <c r="JBV3227" s="132"/>
      <c r="JBW3227" s="132"/>
      <c r="JBX3227" s="132"/>
      <c r="JBY3227" s="132"/>
      <c r="JBZ3227" s="132"/>
      <c r="JCA3227" s="132"/>
      <c r="JCB3227" s="132"/>
      <c r="JCC3227" s="132"/>
      <c r="JCD3227" s="132"/>
      <c r="JCE3227" s="132"/>
      <c r="JCF3227" s="132"/>
      <c r="JCG3227" s="132"/>
      <c r="JCH3227" s="132"/>
      <c r="JCI3227" s="132"/>
      <c r="JCJ3227" s="132"/>
      <c r="JCK3227" s="132"/>
      <c r="JCL3227" s="132"/>
      <c r="JCM3227" s="132"/>
      <c r="JCN3227" s="132"/>
      <c r="JCO3227" s="132"/>
      <c r="JCP3227" s="132"/>
      <c r="JCQ3227" s="132"/>
      <c r="JCR3227" s="132"/>
      <c r="JCS3227" s="132"/>
      <c r="JCT3227" s="132"/>
      <c r="JCU3227" s="132"/>
      <c r="JCV3227" s="132"/>
      <c r="JCW3227" s="132"/>
      <c r="JCX3227" s="132"/>
      <c r="JCY3227" s="132"/>
      <c r="JCZ3227" s="132"/>
      <c r="JDA3227" s="132"/>
      <c r="JDB3227" s="132"/>
      <c r="JDC3227" s="132"/>
      <c r="JDD3227" s="132"/>
      <c r="JDE3227" s="132"/>
      <c r="JDF3227" s="132"/>
      <c r="JDG3227" s="132"/>
      <c r="JDH3227" s="132"/>
      <c r="JDI3227" s="132"/>
      <c r="JDJ3227" s="132"/>
      <c r="JDK3227" s="132"/>
      <c r="JDL3227" s="132"/>
      <c r="JDM3227" s="132"/>
      <c r="JDN3227" s="132"/>
      <c r="JDO3227" s="132"/>
      <c r="JDP3227" s="132"/>
      <c r="JDQ3227" s="132"/>
      <c r="JDR3227" s="132"/>
      <c r="JDS3227" s="132"/>
      <c r="JDT3227" s="132"/>
      <c r="JDU3227" s="132"/>
      <c r="JDV3227" s="132"/>
      <c r="JDW3227" s="132"/>
      <c r="JDX3227" s="132"/>
      <c r="JDY3227" s="132"/>
      <c r="JDZ3227" s="132"/>
      <c r="JEA3227" s="132"/>
      <c r="JEB3227" s="132"/>
      <c r="JEC3227" s="132"/>
      <c r="JED3227" s="132"/>
      <c r="JEE3227" s="132"/>
      <c r="JEF3227" s="132"/>
      <c r="JEG3227" s="132"/>
      <c r="JEH3227" s="132"/>
      <c r="JEI3227" s="132"/>
      <c r="JEJ3227" s="132"/>
      <c r="JEK3227" s="132"/>
      <c r="JEL3227" s="132"/>
      <c r="JEM3227" s="132"/>
      <c r="JEN3227" s="132"/>
      <c r="JEO3227" s="132"/>
      <c r="JEP3227" s="132"/>
      <c r="JEQ3227" s="132"/>
      <c r="JER3227" s="132"/>
      <c r="JES3227" s="132"/>
      <c r="JET3227" s="132"/>
      <c r="JEU3227" s="132"/>
      <c r="JEV3227" s="132"/>
      <c r="JEW3227" s="132"/>
      <c r="JEX3227" s="132"/>
      <c r="JEY3227" s="132"/>
      <c r="JEZ3227" s="132"/>
      <c r="JFA3227" s="132"/>
      <c r="JFB3227" s="132"/>
      <c r="JFC3227" s="132"/>
      <c r="JFD3227" s="132"/>
      <c r="JFE3227" s="132"/>
      <c r="JFF3227" s="132"/>
      <c r="JFG3227" s="132"/>
      <c r="JFH3227" s="132"/>
      <c r="JFI3227" s="132"/>
      <c r="JFJ3227" s="132"/>
      <c r="JFK3227" s="132"/>
      <c r="JFL3227" s="132"/>
      <c r="JFM3227" s="132"/>
      <c r="JFN3227" s="132"/>
      <c r="JFO3227" s="132"/>
      <c r="JFP3227" s="132"/>
      <c r="JFQ3227" s="132"/>
      <c r="JFR3227" s="132"/>
      <c r="JFS3227" s="132"/>
      <c r="JFT3227" s="132"/>
      <c r="JFU3227" s="132"/>
      <c r="JFV3227" s="132"/>
      <c r="JFW3227" s="132"/>
      <c r="JFX3227" s="132"/>
      <c r="JFY3227" s="132"/>
      <c r="JFZ3227" s="132"/>
      <c r="JGA3227" s="132"/>
      <c r="JGB3227" s="132"/>
      <c r="JGC3227" s="132"/>
      <c r="JGD3227" s="132"/>
      <c r="JGE3227" s="132"/>
      <c r="JGF3227" s="132"/>
      <c r="JGG3227" s="132"/>
      <c r="JGH3227" s="132"/>
      <c r="JGI3227" s="132"/>
      <c r="JGJ3227" s="132"/>
      <c r="JGK3227" s="132"/>
      <c r="JGL3227" s="132"/>
      <c r="JGM3227" s="132"/>
      <c r="JGN3227" s="132"/>
      <c r="JGO3227" s="132"/>
      <c r="JGP3227" s="132"/>
      <c r="JGQ3227" s="132"/>
      <c r="JGR3227" s="132"/>
      <c r="JGS3227" s="132"/>
      <c r="JGT3227" s="132"/>
      <c r="JGU3227" s="132"/>
      <c r="JGV3227" s="132"/>
      <c r="JGW3227" s="132"/>
      <c r="JGX3227" s="132"/>
      <c r="JGY3227" s="132"/>
      <c r="JGZ3227" s="132"/>
      <c r="JHA3227" s="132"/>
      <c r="JHB3227" s="132"/>
      <c r="JHC3227" s="132"/>
      <c r="JHD3227" s="132"/>
      <c r="JHE3227" s="132"/>
      <c r="JHF3227" s="132"/>
      <c r="JHG3227" s="132"/>
      <c r="JHH3227" s="132"/>
      <c r="JHI3227" s="132"/>
      <c r="JHJ3227" s="132"/>
      <c r="JHK3227" s="132"/>
      <c r="JHL3227" s="132"/>
      <c r="JHM3227" s="132"/>
      <c r="JHN3227" s="132"/>
      <c r="JHO3227" s="132"/>
      <c r="JHP3227" s="132"/>
      <c r="JHQ3227" s="132"/>
      <c r="JHR3227" s="132"/>
      <c r="JHS3227" s="132"/>
      <c r="JHT3227" s="132"/>
      <c r="JHU3227" s="132"/>
      <c r="JHV3227" s="132"/>
      <c r="JHW3227" s="132"/>
      <c r="JHX3227" s="132"/>
      <c r="JHY3227" s="132"/>
      <c r="JHZ3227" s="132"/>
      <c r="JIA3227" s="132"/>
      <c r="JIB3227" s="132"/>
      <c r="JIC3227" s="132"/>
      <c r="JID3227" s="132"/>
      <c r="JIE3227" s="132"/>
      <c r="JIF3227" s="132"/>
      <c r="JIG3227" s="132"/>
      <c r="JIH3227" s="132"/>
      <c r="JII3227" s="132"/>
      <c r="JIJ3227" s="132"/>
      <c r="JIK3227" s="132"/>
      <c r="JIL3227" s="132"/>
      <c r="JIM3227" s="132"/>
      <c r="JIN3227" s="132"/>
      <c r="JIO3227" s="132"/>
      <c r="JIP3227" s="132"/>
      <c r="JIQ3227" s="132"/>
      <c r="JIR3227" s="132"/>
      <c r="JIS3227" s="132"/>
      <c r="JIT3227" s="132"/>
      <c r="JIU3227" s="132"/>
      <c r="JIV3227" s="132"/>
      <c r="JIW3227" s="132"/>
      <c r="JIX3227" s="132"/>
      <c r="JIY3227" s="132"/>
      <c r="JIZ3227" s="132"/>
      <c r="JJA3227" s="132"/>
      <c r="JJB3227" s="132"/>
      <c r="JJC3227" s="132"/>
      <c r="JJD3227" s="132"/>
      <c r="JJE3227" s="132"/>
      <c r="JJF3227" s="132"/>
      <c r="JJG3227" s="132"/>
      <c r="JJH3227" s="132"/>
      <c r="JJI3227" s="132"/>
      <c r="JJJ3227" s="132"/>
      <c r="JJK3227" s="132"/>
      <c r="JJL3227" s="132"/>
      <c r="JJM3227" s="132"/>
      <c r="JJN3227" s="132"/>
      <c r="JJO3227" s="132"/>
      <c r="JJP3227" s="132"/>
      <c r="JJQ3227" s="132"/>
      <c r="JJR3227" s="132"/>
      <c r="JJS3227" s="132"/>
      <c r="JJT3227" s="132"/>
      <c r="JJU3227" s="132"/>
      <c r="JJV3227" s="132"/>
      <c r="JJW3227" s="132"/>
      <c r="JJX3227" s="132"/>
      <c r="JJY3227" s="132"/>
      <c r="JJZ3227" s="132"/>
      <c r="JKA3227" s="132"/>
      <c r="JKB3227" s="132"/>
      <c r="JKC3227" s="132"/>
      <c r="JKD3227" s="132"/>
      <c r="JKE3227" s="132"/>
      <c r="JKF3227" s="132"/>
      <c r="JKG3227" s="132"/>
      <c r="JKH3227" s="132"/>
      <c r="JKI3227" s="132"/>
      <c r="JKJ3227" s="132"/>
      <c r="JKK3227" s="132"/>
      <c r="JKL3227" s="132"/>
      <c r="JKM3227" s="132"/>
      <c r="JKN3227" s="132"/>
      <c r="JKO3227" s="132"/>
      <c r="JKP3227" s="132"/>
      <c r="JKQ3227" s="132"/>
      <c r="JKR3227" s="132"/>
      <c r="JKS3227" s="132"/>
      <c r="JKT3227" s="132"/>
      <c r="JKU3227" s="132"/>
      <c r="JKV3227" s="132"/>
      <c r="JKW3227" s="132"/>
      <c r="JKX3227" s="132"/>
      <c r="JKY3227" s="132"/>
      <c r="JKZ3227" s="132"/>
      <c r="JLA3227" s="132"/>
      <c r="JLB3227" s="132"/>
      <c r="JLC3227" s="132"/>
      <c r="JLD3227" s="132"/>
      <c r="JLE3227" s="132"/>
      <c r="JLF3227" s="132"/>
      <c r="JLG3227" s="132"/>
      <c r="JLH3227" s="132"/>
      <c r="JLI3227" s="132"/>
      <c r="JLJ3227" s="132"/>
      <c r="JLK3227" s="132"/>
      <c r="JLL3227" s="132"/>
      <c r="JLM3227" s="132"/>
      <c r="JLN3227" s="132"/>
      <c r="JLO3227" s="132"/>
      <c r="JLP3227" s="132"/>
      <c r="JLQ3227" s="132"/>
      <c r="JLR3227" s="132"/>
      <c r="JLS3227" s="132"/>
      <c r="JLT3227" s="132"/>
      <c r="JLU3227" s="132"/>
      <c r="JLV3227" s="132"/>
      <c r="JLW3227" s="132"/>
      <c r="JLX3227" s="132"/>
      <c r="JLY3227" s="132"/>
      <c r="JLZ3227" s="132"/>
      <c r="JMA3227" s="132"/>
      <c r="JMB3227" s="132"/>
      <c r="JMC3227" s="132"/>
      <c r="JMD3227" s="132"/>
      <c r="JME3227" s="132"/>
      <c r="JMF3227" s="132"/>
      <c r="JMG3227" s="132"/>
      <c r="JMH3227" s="132"/>
      <c r="JMI3227" s="132"/>
      <c r="JMJ3227" s="132"/>
      <c r="JMK3227" s="132"/>
      <c r="JML3227" s="132"/>
      <c r="JMM3227" s="132"/>
      <c r="JMN3227" s="132"/>
      <c r="JMO3227" s="132"/>
      <c r="JMP3227" s="132"/>
      <c r="JMQ3227" s="132"/>
      <c r="JMR3227" s="132"/>
      <c r="JMS3227" s="132"/>
      <c r="JMT3227" s="132"/>
      <c r="JMU3227" s="132"/>
      <c r="JMV3227" s="132"/>
      <c r="JMW3227" s="132"/>
      <c r="JMX3227" s="132"/>
      <c r="JMY3227" s="132"/>
      <c r="JMZ3227" s="132"/>
      <c r="JNA3227" s="132"/>
      <c r="JNB3227" s="132"/>
      <c r="JNC3227" s="132"/>
      <c r="JND3227" s="132"/>
      <c r="JNE3227" s="132"/>
      <c r="JNF3227" s="132"/>
      <c r="JNG3227" s="132"/>
      <c r="JNH3227" s="132"/>
      <c r="JNI3227" s="132"/>
      <c r="JNJ3227" s="132"/>
      <c r="JNK3227" s="132"/>
      <c r="JNL3227" s="132"/>
      <c r="JNM3227" s="132"/>
      <c r="JNN3227" s="132"/>
      <c r="JNO3227" s="132"/>
      <c r="JNP3227" s="132"/>
      <c r="JNQ3227" s="132"/>
      <c r="JNR3227" s="132"/>
      <c r="JNS3227" s="132"/>
      <c r="JNT3227" s="132"/>
      <c r="JNU3227" s="132"/>
      <c r="JNV3227" s="132"/>
      <c r="JNW3227" s="132"/>
      <c r="JNX3227" s="132"/>
      <c r="JNY3227" s="132"/>
      <c r="JNZ3227" s="132"/>
      <c r="JOA3227" s="132"/>
      <c r="JOB3227" s="132"/>
      <c r="JOC3227" s="132"/>
      <c r="JOD3227" s="132"/>
      <c r="JOE3227" s="132"/>
      <c r="JOF3227" s="132"/>
      <c r="JOG3227" s="132"/>
      <c r="JOH3227" s="132"/>
      <c r="JOI3227" s="132"/>
      <c r="JOJ3227" s="132"/>
      <c r="JOK3227" s="132"/>
      <c r="JOL3227" s="132"/>
      <c r="JOM3227" s="132"/>
      <c r="JON3227" s="132"/>
      <c r="JOO3227" s="132"/>
      <c r="JOP3227" s="132"/>
      <c r="JOQ3227" s="132"/>
      <c r="JOR3227" s="132"/>
      <c r="JOS3227" s="132"/>
      <c r="JOT3227" s="132"/>
      <c r="JOU3227" s="132"/>
      <c r="JOV3227" s="132"/>
      <c r="JOW3227" s="132"/>
      <c r="JOX3227" s="132"/>
      <c r="JOY3227" s="132"/>
      <c r="JOZ3227" s="132"/>
      <c r="JPA3227" s="132"/>
      <c r="JPB3227" s="132"/>
      <c r="JPC3227" s="132"/>
      <c r="JPD3227" s="132"/>
      <c r="JPE3227" s="132"/>
      <c r="JPF3227" s="132"/>
      <c r="JPG3227" s="132"/>
      <c r="JPH3227" s="132"/>
      <c r="JPI3227" s="132"/>
      <c r="JPJ3227" s="132"/>
      <c r="JPK3227" s="132"/>
      <c r="JPL3227" s="132"/>
      <c r="JPM3227" s="132"/>
      <c r="JPN3227" s="132"/>
      <c r="JPO3227" s="132"/>
      <c r="JPP3227" s="132"/>
      <c r="JPQ3227" s="132"/>
      <c r="JPR3227" s="132"/>
      <c r="JPS3227" s="132"/>
      <c r="JPT3227" s="132"/>
      <c r="JPU3227" s="132"/>
      <c r="JPV3227" s="132"/>
      <c r="JPW3227" s="132"/>
      <c r="JPX3227" s="132"/>
      <c r="JPY3227" s="132"/>
      <c r="JPZ3227" s="132"/>
      <c r="JQA3227" s="132"/>
      <c r="JQB3227" s="132"/>
      <c r="JQC3227" s="132"/>
      <c r="JQD3227" s="132"/>
      <c r="JQE3227" s="132"/>
      <c r="JQF3227" s="132"/>
      <c r="JQG3227" s="132"/>
      <c r="JQH3227" s="132"/>
      <c r="JQI3227" s="132"/>
      <c r="JQJ3227" s="132"/>
      <c r="JQK3227" s="132"/>
      <c r="JQL3227" s="132"/>
      <c r="JQM3227" s="132"/>
      <c r="JQN3227" s="132"/>
      <c r="JQO3227" s="132"/>
      <c r="JQP3227" s="132"/>
      <c r="JQQ3227" s="132"/>
      <c r="JQR3227" s="132"/>
      <c r="JQS3227" s="132"/>
      <c r="JQT3227" s="132"/>
      <c r="JQU3227" s="132"/>
      <c r="JQV3227" s="132"/>
      <c r="JQW3227" s="132"/>
      <c r="JQX3227" s="132"/>
      <c r="JQY3227" s="132"/>
      <c r="JQZ3227" s="132"/>
      <c r="JRA3227" s="132"/>
      <c r="JRB3227" s="132"/>
      <c r="JRC3227" s="132"/>
      <c r="JRD3227" s="132"/>
      <c r="JRE3227" s="132"/>
      <c r="JRF3227" s="132"/>
      <c r="JRG3227" s="132"/>
      <c r="JRH3227" s="132"/>
      <c r="JRI3227" s="132"/>
      <c r="JRJ3227" s="132"/>
      <c r="JRK3227" s="132"/>
      <c r="JRL3227" s="132"/>
      <c r="JRM3227" s="132"/>
      <c r="JRN3227" s="132"/>
      <c r="JRO3227" s="132"/>
      <c r="JRP3227" s="132"/>
      <c r="JRQ3227" s="132"/>
      <c r="JRR3227" s="132"/>
      <c r="JRS3227" s="132"/>
      <c r="JRT3227" s="132"/>
      <c r="JRU3227" s="132"/>
      <c r="JRV3227" s="132"/>
      <c r="JRW3227" s="132"/>
      <c r="JRX3227" s="132"/>
      <c r="JRY3227" s="132"/>
      <c r="JRZ3227" s="132"/>
      <c r="JSA3227" s="132"/>
      <c r="JSB3227" s="132"/>
      <c r="JSC3227" s="132"/>
      <c r="JSD3227" s="132"/>
      <c r="JSE3227" s="132"/>
      <c r="JSF3227" s="132"/>
      <c r="JSG3227" s="132"/>
      <c r="JSH3227" s="132"/>
      <c r="JSI3227" s="132"/>
      <c r="JSJ3227" s="132"/>
      <c r="JSK3227" s="132"/>
      <c r="JSL3227" s="132"/>
      <c r="JSM3227" s="132"/>
      <c r="JSN3227" s="132"/>
      <c r="JSO3227" s="132"/>
      <c r="JSP3227" s="132"/>
      <c r="JSQ3227" s="132"/>
      <c r="JSR3227" s="132"/>
      <c r="JSS3227" s="132"/>
      <c r="JST3227" s="132"/>
      <c r="JSU3227" s="132"/>
      <c r="JSV3227" s="132"/>
      <c r="JSW3227" s="132"/>
      <c r="JSX3227" s="132"/>
      <c r="JSY3227" s="132"/>
      <c r="JSZ3227" s="132"/>
      <c r="JTA3227" s="132"/>
      <c r="JTB3227" s="132"/>
      <c r="JTC3227" s="132"/>
      <c r="JTD3227" s="132"/>
      <c r="JTE3227" s="132"/>
      <c r="JTF3227" s="132"/>
      <c r="JTG3227" s="132"/>
      <c r="JTH3227" s="132"/>
      <c r="JTI3227" s="132"/>
      <c r="JTJ3227" s="132"/>
      <c r="JTK3227" s="132"/>
      <c r="JTL3227" s="132"/>
      <c r="JTM3227" s="132"/>
      <c r="JTN3227" s="132"/>
      <c r="JTO3227" s="132"/>
      <c r="JTP3227" s="132"/>
      <c r="JTQ3227" s="132"/>
      <c r="JTR3227" s="132"/>
      <c r="JTS3227" s="132"/>
      <c r="JTT3227" s="132"/>
      <c r="JTU3227" s="132"/>
      <c r="JTV3227" s="132"/>
      <c r="JTW3227" s="132"/>
      <c r="JTX3227" s="132"/>
      <c r="JTY3227" s="132"/>
      <c r="JTZ3227" s="132"/>
      <c r="JUA3227" s="132"/>
      <c r="JUB3227" s="132"/>
      <c r="JUC3227" s="132"/>
      <c r="JUD3227" s="132"/>
      <c r="JUE3227" s="132"/>
      <c r="JUF3227" s="132"/>
      <c r="JUG3227" s="132"/>
      <c r="JUH3227" s="132"/>
      <c r="JUI3227" s="132"/>
      <c r="JUJ3227" s="132"/>
      <c r="JUK3227" s="132"/>
      <c r="JUL3227" s="132"/>
      <c r="JUM3227" s="132"/>
      <c r="JUN3227" s="132"/>
      <c r="JUO3227" s="132"/>
      <c r="JUP3227" s="132"/>
      <c r="JUQ3227" s="132"/>
      <c r="JUR3227" s="132"/>
      <c r="JUS3227" s="132"/>
      <c r="JUT3227" s="132"/>
      <c r="JUU3227" s="132"/>
      <c r="JUV3227" s="132"/>
      <c r="JUW3227" s="132"/>
      <c r="JUX3227" s="132"/>
      <c r="JUY3227" s="132"/>
      <c r="JUZ3227" s="132"/>
      <c r="JVA3227" s="132"/>
      <c r="JVB3227" s="132"/>
      <c r="JVC3227" s="132"/>
      <c r="JVD3227" s="132"/>
      <c r="JVE3227" s="132"/>
      <c r="JVF3227" s="132"/>
      <c r="JVG3227" s="132"/>
      <c r="JVH3227" s="132"/>
      <c r="JVI3227" s="132"/>
      <c r="JVJ3227" s="132"/>
      <c r="JVK3227" s="132"/>
      <c r="JVL3227" s="132"/>
      <c r="JVM3227" s="132"/>
      <c r="JVN3227" s="132"/>
      <c r="JVO3227" s="132"/>
      <c r="JVP3227" s="132"/>
      <c r="JVQ3227" s="132"/>
      <c r="JVR3227" s="132"/>
      <c r="JVS3227" s="132"/>
      <c r="JVT3227" s="132"/>
      <c r="JVU3227" s="132"/>
      <c r="JVV3227" s="132"/>
      <c r="JVW3227" s="132"/>
      <c r="JVX3227" s="132"/>
      <c r="JVY3227" s="132"/>
      <c r="JVZ3227" s="132"/>
      <c r="JWA3227" s="132"/>
      <c r="JWB3227" s="132"/>
      <c r="JWC3227" s="132"/>
      <c r="JWD3227" s="132"/>
      <c r="JWE3227" s="132"/>
      <c r="JWF3227" s="132"/>
      <c r="JWG3227" s="132"/>
      <c r="JWH3227" s="132"/>
      <c r="JWI3227" s="132"/>
      <c r="JWJ3227" s="132"/>
      <c r="JWK3227" s="132"/>
      <c r="JWL3227" s="132"/>
      <c r="JWM3227" s="132"/>
      <c r="JWN3227" s="132"/>
      <c r="JWO3227" s="132"/>
      <c r="JWP3227" s="132"/>
      <c r="JWQ3227" s="132"/>
      <c r="JWR3227" s="132"/>
      <c r="JWS3227" s="132"/>
      <c r="JWT3227" s="132"/>
      <c r="JWU3227" s="132"/>
      <c r="JWV3227" s="132"/>
      <c r="JWW3227" s="132"/>
      <c r="JWX3227" s="132"/>
      <c r="JWY3227" s="132"/>
      <c r="JWZ3227" s="132"/>
      <c r="JXA3227" s="132"/>
      <c r="JXB3227" s="132"/>
      <c r="JXC3227" s="132"/>
      <c r="JXD3227" s="132"/>
      <c r="JXE3227" s="132"/>
      <c r="JXF3227" s="132"/>
      <c r="JXG3227" s="132"/>
      <c r="JXH3227" s="132"/>
      <c r="JXI3227" s="132"/>
      <c r="JXJ3227" s="132"/>
      <c r="JXK3227" s="132"/>
      <c r="JXL3227" s="132"/>
      <c r="JXM3227" s="132"/>
      <c r="JXN3227" s="132"/>
      <c r="JXO3227" s="132"/>
      <c r="JXP3227" s="132"/>
      <c r="JXQ3227" s="132"/>
      <c r="JXR3227" s="132"/>
      <c r="JXS3227" s="132"/>
      <c r="JXT3227" s="132"/>
      <c r="JXU3227" s="132"/>
      <c r="JXV3227" s="132"/>
      <c r="JXW3227" s="132"/>
      <c r="JXX3227" s="132"/>
      <c r="JXY3227" s="132"/>
      <c r="JXZ3227" s="132"/>
      <c r="JYA3227" s="132"/>
      <c r="JYB3227" s="132"/>
      <c r="JYC3227" s="132"/>
      <c r="JYD3227" s="132"/>
      <c r="JYE3227" s="132"/>
      <c r="JYF3227" s="132"/>
      <c r="JYG3227" s="132"/>
      <c r="JYH3227" s="132"/>
      <c r="JYI3227" s="132"/>
      <c r="JYJ3227" s="132"/>
      <c r="JYK3227" s="132"/>
      <c r="JYL3227" s="132"/>
      <c r="JYM3227" s="132"/>
      <c r="JYN3227" s="132"/>
      <c r="JYO3227" s="132"/>
      <c r="JYP3227" s="132"/>
      <c r="JYQ3227" s="132"/>
      <c r="JYR3227" s="132"/>
      <c r="JYS3227" s="132"/>
      <c r="JYT3227" s="132"/>
      <c r="JYU3227" s="132"/>
      <c r="JYV3227" s="132"/>
      <c r="JYW3227" s="132"/>
      <c r="JYX3227" s="132"/>
      <c r="JYY3227" s="132"/>
      <c r="JYZ3227" s="132"/>
      <c r="JZA3227" s="132"/>
      <c r="JZB3227" s="132"/>
      <c r="JZC3227" s="132"/>
      <c r="JZD3227" s="132"/>
      <c r="JZE3227" s="132"/>
      <c r="JZF3227" s="132"/>
      <c r="JZG3227" s="132"/>
      <c r="JZH3227" s="132"/>
      <c r="JZI3227" s="132"/>
      <c r="JZJ3227" s="132"/>
      <c r="JZK3227" s="132"/>
      <c r="JZL3227" s="132"/>
      <c r="JZM3227" s="132"/>
      <c r="JZN3227" s="132"/>
      <c r="JZO3227" s="132"/>
      <c r="JZP3227" s="132"/>
      <c r="JZQ3227" s="132"/>
      <c r="JZR3227" s="132"/>
      <c r="JZS3227" s="132"/>
      <c r="JZT3227" s="132"/>
      <c r="JZU3227" s="132"/>
      <c r="JZV3227" s="132"/>
      <c r="JZW3227" s="132"/>
      <c r="JZX3227" s="132"/>
      <c r="JZY3227" s="132"/>
      <c r="JZZ3227" s="132"/>
      <c r="KAA3227" s="132"/>
      <c r="KAB3227" s="132"/>
      <c r="KAC3227" s="132"/>
      <c r="KAD3227" s="132"/>
      <c r="KAE3227" s="132"/>
      <c r="KAF3227" s="132"/>
      <c r="KAG3227" s="132"/>
      <c r="KAH3227" s="132"/>
      <c r="KAI3227" s="132"/>
      <c r="KAJ3227" s="132"/>
      <c r="KAK3227" s="132"/>
      <c r="KAL3227" s="132"/>
      <c r="KAM3227" s="132"/>
      <c r="KAN3227" s="132"/>
      <c r="KAO3227" s="132"/>
      <c r="KAP3227" s="132"/>
      <c r="KAQ3227" s="132"/>
      <c r="KAR3227" s="132"/>
      <c r="KAS3227" s="132"/>
      <c r="KAT3227" s="132"/>
      <c r="KAU3227" s="132"/>
      <c r="KAV3227" s="132"/>
      <c r="KAW3227" s="132"/>
      <c r="KAX3227" s="132"/>
      <c r="KAY3227" s="132"/>
      <c r="KAZ3227" s="132"/>
      <c r="KBA3227" s="132"/>
      <c r="KBB3227" s="132"/>
      <c r="KBC3227" s="132"/>
      <c r="KBD3227" s="132"/>
      <c r="KBE3227" s="132"/>
      <c r="KBF3227" s="132"/>
      <c r="KBG3227" s="132"/>
      <c r="KBH3227" s="132"/>
      <c r="KBI3227" s="132"/>
      <c r="KBJ3227" s="132"/>
      <c r="KBK3227" s="132"/>
      <c r="KBL3227" s="132"/>
      <c r="KBM3227" s="132"/>
      <c r="KBN3227" s="132"/>
      <c r="KBO3227" s="132"/>
      <c r="KBP3227" s="132"/>
      <c r="KBQ3227" s="132"/>
      <c r="KBR3227" s="132"/>
      <c r="KBS3227" s="132"/>
      <c r="KBT3227" s="132"/>
      <c r="KBU3227" s="132"/>
      <c r="KBV3227" s="132"/>
      <c r="KBW3227" s="132"/>
      <c r="KBX3227" s="132"/>
      <c r="KBY3227" s="132"/>
      <c r="KBZ3227" s="132"/>
      <c r="KCA3227" s="132"/>
      <c r="KCB3227" s="132"/>
      <c r="KCC3227" s="132"/>
      <c r="KCD3227" s="132"/>
      <c r="KCE3227" s="132"/>
      <c r="KCF3227" s="132"/>
      <c r="KCG3227" s="132"/>
      <c r="KCH3227" s="132"/>
      <c r="KCI3227" s="132"/>
      <c r="KCJ3227" s="132"/>
      <c r="KCK3227" s="132"/>
      <c r="KCL3227" s="132"/>
      <c r="KCM3227" s="132"/>
      <c r="KCN3227" s="132"/>
      <c r="KCO3227" s="132"/>
      <c r="KCP3227" s="132"/>
      <c r="KCQ3227" s="132"/>
      <c r="KCR3227" s="132"/>
      <c r="KCS3227" s="132"/>
      <c r="KCT3227" s="132"/>
      <c r="KCU3227" s="132"/>
      <c r="KCV3227" s="132"/>
      <c r="KCW3227" s="132"/>
      <c r="KCX3227" s="132"/>
      <c r="KCY3227" s="132"/>
      <c r="KCZ3227" s="132"/>
      <c r="KDA3227" s="132"/>
      <c r="KDB3227" s="132"/>
      <c r="KDC3227" s="132"/>
      <c r="KDD3227" s="132"/>
      <c r="KDE3227" s="132"/>
      <c r="KDF3227" s="132"/>
      <c r="KDG3227" s="132"/>
      <c r="KDH3227" s="132"/>
      <c r="KDI3227" s="132"/>
      <c r="KDJ3227" s="132"/>
      <c r="KDK3227" s="132"/>
      <c r="KDL3227" s="132"/>
      <c r="KDM3227" s="132"/>
      <c r="KDN3227" s="132"/>
      <c r="KDO3227" s="132"/>
      <c r="KDP3227" s="132"/>
      <c r="KDQ3227" s="132"/>
      <c r="KDR3227" s="132"/>
      <c r="KDS3227" s="132"/>
      <c r="KDT3227" s="132"/>
      <c r="KDU3227" s="132"/>
      <c r="KDV3227" s="132"/>
      <c r="KDW3227" s="132"/>
      <c r="KDX3227" s="132"/>
      <c r="KDY3227" s="132"/>
      <c r="KDZ3227" s="132"/>
      <c r="KEA3227" s="132"/>
      <c r="KEB3227" s="132"/>
      <c r="KEC3227" s="132"/>
      <c r="KED3227" s="132"/>
      <c r="KEE3227" s="132"/>
      <c r="KEF3227" s="132"/>
      <c r="KEG3227" s="132"/>
      <c r="KEH3227" s="132"/>
      <c r="KEI3227" s="132"/>
      <c r="KEJ3227" s="132"/>
      <c r="KEK3227" s="132"/>
      <c r="KEL3227" s="132"/>
      <c r="KEM3227" s="132"/>
      <c r="KEN3227" s="132"/>
      <c r="KEO3227" s="132"/>
      <c r="KEP3227" s="132"/>
      <c r="KEQ3227" s="132"/>
      <c r="KER3227" s="132"/>
      <c r="KES3227" s="132"/>
      <c r="KET3227" s="132"/>
      <c r="KEU3227" s="132"/>
      <c r="KEV3227" s="132"/>
      <c r="KEW3227" s="132"/>
      <c r="KEX3227" s="132"/>
      <c r="KEY3227" s="132"/>
      <c r="KEZ3227" s="132"/>
      <c r="KFA3227" s="132"/>
      <c r="KFB3227" s="132"/>
      <c r="KFC3227" s="132"/>
      <c r="KFD3227" s="132"/>
      <c r="KFE3227" s="132"/>
      <c r="KFF3227" s="132"/>
      <c r="KFG3227" s="132"/>
      <c r="KFH3227" s="132"/>
      <c r="KFI3227" s="132"/>
      <c r="KFJ3227" s="132"/>
      <c r="KFK3227" s="132"/>
      <c r="KFL3227" s="132"/>
      <c r="KFM3227" s="132"/>
      <c r="KFN3227" s="132"/>
      <c r="KFO3227" s="132"/>
      <c r="KFP3227" s="132"/>
      <c r="KFQ3227" s="132"/>
      <c r="KFR3227" s="132"/>
      <c r="KFS3227" s="132"/>
      <c r="KFT3227" s="132"/>
      <c r="KFU3227" s="132"/>
      <c r="KFV3227" s="132"/>
      <c r="KFW3227" s="132"/>
      <c r="KFX3227" s="132"/>
      <c r="KFY3227" s="132"/>
      <c r="KFZ3227" s="132"/>
      <c r="KGA3227" s="132"/>
      <c r="KGB3227" s="132"/>
      <c r="KGC3227" s="132"/>
      <c r="KGD3227" s="132"/>
      <c r="KGE3227" s="132"/>
      <c r="KGF3227" s="132"/>
      <c r="KGG3227" s="132"/>
      <c r="KGH3227" s="132"/>
      <c r="KGI3227" s="132"/>
      <c r="KGJ3227" s="132"/>
      <c r="KGK3227" s="132"/>
      <c r="KGL3227" s="132"/>
      <c r="KGM3227" s="132"/>
      <c r="KGN3227" s="132"/>
      <c r="KGO3227" s="132"/>
      <c r="KGP3227" s="132"/>
      <c r="KGQ3227" s="132"/>
      <c r="KGR3227" s="132"/>
      <c r="KGS3227" s="132"/>
      <c r="KGT3227" s="132"/>
      <c r="KGU3227" s="132"/>
      <c r="KGV3227" s="132"/>
      <c r="KGW3227" s="132"/>
      <c r="KGX3227" s="132"/>
      <c r="KGY3227" s="132"/>
      <c r="KGZ3227" s="132"/>
      <c r="KHA3227" s="132"/>
      <c r="KHB3227" s="132"/>
      <c r="KHC3227" s="132"/>
      <c r="KHD3227" s="132"/>
      <c r="KHE3227" s="132"/>
      <c r="KHF3227" s="132"/>
      <c r="KHG3227" s="132"/>
      <c r="KHH3227" s="132"/>
      <c r="KHI3227" s="132"/>
      <c r="KHJ3227" s="132"/>
      <c r="KHK3227" s="132"/>
      <c r="KHL3227" s="132"/>
      <c r="KHM3227" s="132"/>
      <c r="KHN3227" s="132"/>
      <c r="KHO3227" s="132"/>
      <c r="KHP3227" s="132"/>
      <c r="KHQ3227" s="132"/>
      <c r="KHR3227" s="132"/>
      <c r="KHS3227" s="132"/>
      <c r="KHT3227" s="132"/>
      <c r="KHU3227" s="132"/>
      <c r="KHV3227" s="132"/>
      <c r="KHW3227" s="132"/>
      <c r="KHX3227" s="132"/>
      <c r="KHY3227" s="132"/>
      <c r="KHZ3227" s="132"/>
      <c r="KIA3227" s="132"/>
      <c r="KIB3227" s="132"/>
      <c r="KIC3227" s="132"/>
      <c r="KID3227" s="132"/>
      <c r="KIE3227" s="132"/>
      <c r="KIF3227" s="132"/>
      <c r="KIG3227" s="132"/>
      <c r="KIH3227" s="132"/>
      <c r="KII3227" s="132"/>
      <c r="KIJ3227" s="132"/>
      <c r="KIK3227" s="132"/>
      <c r="KIL3227" s="132"/>
      <c r="KIM3227" s="132"/>
      <c r="KIN3227" s="132"/>
      <c r="KIO3227" s="132"/>
      <c r="KIP3227" s="132"/>
      <c r="KIQ3227" s="132"/>
      <c r="KIR3227" s="132"/>
      <c r="KIS3227" s="132"/>
      <c r="KIT3227" s="132"/>
      <c r="KIU3227" s="132"/>
      <c r="KIV3227" s="132"/>
      <c r="KIW3227" s="132"/>
      <c r="KIX3227" s="132"/>
      <c r="KIY3227" s="132"/>
      <c r="KIZ3227" s="132"/>
      <c r="KJA3227" s="132"/>
      <c r="KJB3227" s="132"/>
      <c r="KJC3227" s="132"/>
      <c r="KJD3227" s="132"/>
      <c r="KJE3227" s="132"/>
      <c r="KJF3227" s="132"/>
      <c r="KJG3227" s="132"/>
      <c r="KJH3227" s="132"/>
      <c r="KJI3227" s="132"/>
      <c r="KJJ3227" s="132"/>
      <c r="KJK3227" s="132"/>
      <c r="KJL3227" s="132"/>
      <c r="KJM3227" s="132"/>
      <c r="KJN3227" s="132"/>
      <c r="KJO3227" s="132"/>
      <c r="KJP3227" s="132"/>
      <c r="KJQ3227" s="132"/>
      <c r="KJR3227" s="132"/>
      <c r="KJS3227" s="132"/>
      <c r="KJT3227" s="132"/>
      <c r="KJU3227" s="132"/>
      <c r="KJV3227" s="132"/>
      <c r="KJW3227" s="132"/>
      <c r="KJX3227" s="132"/>
      <c r="KJY3227" s="132"/>
      <c r="KJZ3227" s="132"/>
      <c r="KKA3227" s="132"/>
      <c r="KKB3227" s="132"/>
      <c r="KKC3227" s="132"/>
      <c r="KKD3227" s="132"/>
      <c r="KKE3227" s="132"/>
      <c r="KKF3227" s="132"/>
      <c r="KKG3227" s="132"/>
      <c r="KKH3227" s="132"/>
      <c r="KKI3227" s="132"/>
      <c r="KKJ3227" s="132"/>
      <c r="KKK3227" s="132"/>
      <c r="KKL3227" s="132"/>
      <c r="KKM3227" s="132"/>
      <c r="KKN3227" s="132"/>
      <c r="KKO3227" s="132"/>
      <c r="KKP3227" s="132"/>
      <c r="KKQ3227" s="132"/>
      <c r="KKR3227" s="132"/>
      <c r="KKS3227" s="132"/>
      <c r="KKT3227" s="132"/>
      <c r="KKU3227" s="132"/>
      <c r="KKV3227" s="132"/>
      <c r="KKW3227" s="132"/>
      <c r="KKX3227" s="132"/>
      <c r="KKY3227" s="132"/>
      <c r="KKZ3227" s="132"/>
      <c r="KLA3227" s="132"/>
      <c r="KLB3227" s="132"/>
      <c r="KLC3227" s="132"/>
      <c r="KLD3227" s="132"/>
      <c r="KLE3227" s="132"/>
      <c r="KLF3227" s="132"/>
      <c r="KLG3227" s="132"/>
      <c r="KLH3227" s="132"/>
      <c r="KLI3227" s="132"/>
      <c r="KLJ3227" s="132"/>
      <c r="KLK3227" s="132"/>
      <c r="KLL3227" s="132"/>
      <c r="KLM3227" s="132"/>
      <c r="KLN3227" s="132"/>
      <c r="KLO3227" s="132"/>
      <c r="KLP3227" s="132"/>
      <c r="KLQ3227" s="132"/>
      <c r="KLR3227" s="132"/>
      <c r="KLS3227" s="132"/>
      <c r="KLT3227" s="132"/>
      <c r="KLU3227" s="132"/>
      <c r="KLV3227" s="132"/>
      <c r="KLW3227" s="132"/>
      <c r="KLX3227" s="132"/>
      <c r="KLY3227" s="132"/>
      <c r="KLZ3227" s="132"/>
      <c r="KMA3227" s="132"/>
      <c r="KMB3227" s="132"/>
      <c r="KMC3227" s="132"/>
      <c r="KMD3227" s="132"/>
      <c r="KME3227" s="132"/>
      <c r="KMF3227" s="132"/>
      <c r="KMG3227" s="132"/>
      <c r="KMH3227" s="132"/>
      <c r="KMI3227" s="132"/>
      <c r="KMJ3227" s="132"/>
      <c r="KMK3227" s="132"/>
      <c r="KML3227" s="132"/>
      <c r="KMM3227" s="132"/>
      <c r="KMN3227" s="132"/>
      <c r="KMO3227" s="132"/>
      <c r="KMP3227" s="132"/>
      <c r="KMQ3227" s="132"/>
      <c r="KMR3227" s="132"/>
      <c r="KMS3227" s="132"/>
      <c r="KMT3227" s="132"/>
      <c r="KMU3227" s="132"/>
      <c r="KMV3227" s="132"/>
      <c r="KMW3227" s="132"/>
      <c r="KMX3227" s="132"/>
      <c r="KMY3227" s="132"/>
      <c r="KMZ3227" s="132"/>
      <c r="KNA3227" s="132"/>
      <c r="KNB3227" s="132"/>
      <c r="KNC3227" s="132"/>
      <c r="KND3227" s="132"/>
      <c r="KNE3227" s="132"/>
      <c r="KNF3227" s="132"/>
      <c r="KNG3227" s="132"/>
      <c r="KNH3227" s="132"/>
      <c r="KNI3227" s="132"/>
      <c r="KNJ3227" s="132"/>
      <c r="KNK3227" s="132"/>
      <c r="KNL3227" s="132"/>
      <c r="KNM3227" s="132"/>
      <c r="KNN3227" s="132"/>
      <c r="KNO3227" s="132"/>
      <c r="KNP3227" s="132"/>
      <c r="KNQ3227" s="132"/>
      <c r="KNR3227" s="132"/>
      <c r="KNS3227" s="132"/>
      <c r="KNT3227" s="132"/>
      <c r="KNU3227" s="132"/>
      <c r="KNV3227" s="132"/>
      <c r="KNW3227" s="132"/>
      <c r="KNX3227" s="132"/>
      <c r="KNY3227" s="132"/>
      <c r="KNZ3227" s="132"/>
      <c r="KOA3227" s="132"/>
      <c r="KOB3227" s="132"/>
      <c r="KOC3227" s="132"/>
      <c r="KOD3227" s="132"/>
      <c r="KOE3227" s="132"/>
      <c r="KOF3227" s="132"/>
      <c r="KOG3227" s="132"/>
      <c r="KOH3227" s="132"/>
      <c r="KOI3227" s="132"/>
      <c r="KOJ3227" s="132"/>
      <c r="KOK3227" s="132"/>
      <c r="KOL3227" s="132"/>
      <c r="KOM3227" s="132"/>
      <c r="KON3227" s="132"/>
      <c r="KOO3227" s="132"/>
      <c r="KOP3227" s="132"/>
      <c r="KOQ3227" s="132"/>
      <c r="KOR3227" s="132"/>
      <c r="KOS3227" s="132"/>
      <c r="KOT3227" s="132"/>
      <c r="KOU3227" s="132"/>
      <c r="KOV3227" s="132"/>
      <c r="KOW3227" s="132"/>
      <c r="KOX3227" s="132"/>
      <c r="KOY3227" s="132"/>
      <c r="KOZ3227" s="132"/>
      <c r="KPA3227" s="132"/>
      <c r="KPB3227" s="132"/>
      <c r="KPC3227" s="132"/>
      <c r="KPD3227" s="132"/>
      <c r="KPE3227" s="132"/>
      <c r="KPF3227" s="132"/>
      <c r="KPG3227" s="132"/>
      <c r="KPH3227" s="132"/>
      <c r="KPI3227" s="132"/>
      <c r="KPJ3227" s="132"/>
      <c r="KPK3227" s="132"/>
      <c r="KPL3227" s="132"/>
      <c r="KPM3227" s="132"/>
      <c r="KPN3227" s="132"/>
      <c r="KPO3227" s="132"/>
      <c r="KPP3227" s="132"/>
      <c r="KPQ3227" s="132"/>
      <c r="KPR3227" s="132"/>
      <c r="KPS3227" s="132"/>
      <c r="KPT3227" s="132"/>
      <c r="KPU3227" s="132"/>
      <c r="KPV3227" s="132"/>
      <c r="KPW3227" s="132"/>
      <c r="KPX3227" s="132"/>
      <c r="KPY3227" s="132"/>
      <c r="KPZ3227" s="132"/>
      <c r="KQA3227" s="132"/>
      <c r="KQB3227" s="132"/>
      <c r="KQC3227" s="132"/>
      <c r="KQD3227" s="132"/>
      <c r="KQE3227" s="132"/>
      <c r="KQF3227" s="132"/>
      <c r="KQG3227" s="132"/>
      <c r="KQH3227" s="132"/>
      <c r="KQI3227" s="132"/>
      <c r="KQJ3227" s="132"/>
      <c r="KQK3227" s="132"/>
      <c r="KQL3227" s="132"/>
      <c r="KQM3227" s="132"/>
      <c r="KQN3227" s="132"/>
      <c r="KQO3227" s="132"/>
      <c r="KQP3227" s="132"/>
      <c r="KQQ3227" s="132"/>
      <c r="KQR3227" s="132"/>
      <c r="KQS3227" s="132"/>
      <c r="KQT3227" s="132"/>
      <c r="KQU3227" s="132"/>
      <c r="KQV3227" s="132"/>
      <c r="KQW3227" s="132"/>
      <c r="KQX3227" s="132"/>
      <c r="KQY3227" s="132"/>
      <c r="KQZ3227" s="132"/>
      <c r="KRA3227" s="132"/>
      <c r="KRB3227" s="132"/>
      <c r="KRC3227" s="132"/>
      <c r="KRD3227" s="132"/>
      <c r="KRE3227" s="132"/>
      <c r="KRF3227" s="132"/>
      <c r="KRG3227" s="132"/>
      <c r="KRH3227" s="132"/>
      <c r="KRI3227" s="132"/>
      <c r="KRJ3227" s="132"/>
      <c r="KRK3227" s="132"/>
      <c r="KRL3227" s="132"/>
      <c r="KRM3227" s="132"/>
      <c r="KRN3227" s="132"/>
      <c r="KRO3227" s="132"/>
      <c r="KRP3227" s="132"/>
      <c r="KRQ3227" s="132"/>
      <c r="KRR3227" s="132"/>
      <c r="KRS3227" s="132"/>
      <c r="KRT3227" s="132"/>
      <c r="KRU3227" s="132"/>
      <c r="KRV3227" s="132"/>
      <c r="KRW3227" s="132"/>
      <c r="KRX3227" s="132"/>
      <c r="KRY3227" s="132"/>
      <c r="KRZ3227" s="132"/>
      <c r="KSA3227" s="132"/>
      <c r="KSB3227" s="132"/>
      <c r="KSC3227" s="132"/>
      <c r="KSD3227" s="132"/>
      <c r="KSE3227" s="132"/>
      <c r="KSF3227" s="132"/>
      <c r="KSG3227" s="132"/>
      <c r="KSH3227" s="132"/>
      <c r="KSI3227" s="132"/>
      <c r="KSJ3227" s="132"/>
      <c r="KSK3227" s="132"/>
      <c r="KSL3227" s="132"/>
      <c r="KSM3227" s="132"/>
      <c r="KSN3227" s="132"/>
      <c r="KSO3227" s="132"/>
      <c r="KSP3227" s="132"/>
      <c r="KSQ3227" s="132"/>
      <c r="KSR3227" s="132"/>
      <c r="KSS3227" s="132"/>
      <c r="KST3227" s="132"/>
      <c r="KSU3227" s="132"/>
      <c r="KSV3227" s="132"/>
      <c r="KSW3227" s="132"/>
      <c r="KSX3227" s="132"/>
      <c r="KSY3227" s="132"/>
      <c r="KSZ3227" s="132"/>
      <c r="KTA3227" s="132"/>
      <c r="KTB3227" s="132"/>
      <c r="KTC3227" s="132"/>
      <c r="KTD3227" s="132"/>
      <c r="KTE3227" s="132"/>
      <c r="KTF3227" s="132"/>
      <c r="KTG3227" s="132"/>
      <c r="KTH3227" s="132"/>
      <c r="KTI3227" s="132"/>
      <c r="KTJ3227" s="132"/>
      <c r="KTK3227" s="132"/>
      <c r="KTL3227" s="132"/>
      <c r="KTM3227" s="132"/>
      <c r="KTN3227" s="132"/>
      <c r="KTO3227" s="132"/>
      <c r="KTP3227" s="132"/>
      <c r="KTQ3227" s="132"/>
      <c r="KTR3227" s="132"/>
      <c r="KTS3227" s="132"/>
      <c r="KTT3227" s="132"/>
      <c r="KTU3227" s="132"/>
      <c r="KTV3227" s="132"/>
      <c r="KTW3227" s="132"/>
      <c r="KTX3227" s="132"/>
      <c r="KTY3227" s="132"/>
      <c r="KTZ3227" s="132"/>
      <c r="KUA3227" s="132"/>
      <c r="KUB3227" s="132"/>
      <c r="KUC3227" s="132"/>
      <c r="KUD3227" s="132"/>
      <c r="KUE3227" s="132"/>
      <c r="KUF3227" s="132"/>
      <c r="KUG3227" s="132"/>
      <c r="KUH3227" s="132"/>
      <c r="KUI3227" s="132"/>
      <c r="KUJ3227" s="132"/>
      <c r="KUK3227" s="132"/>
      <c r="KUL3227" s="132"/>
      <c r="KUM3227" s="132"/>
      <c r="KUN3227" s="132"/>
      <c r="KUO3227" s="132"/>
      <c r="KUP3227" s="132"/>
      <c r="KUQ3227" s="132"/>
      <c r="KUR3227" s="132"/>
      <c r="KUS3227" s="132"/>
      <c r="KUT3227" s="132"/>
      <c r="KUU3227" s="132"/>
      <c r="KUV3227" s="132"/>
      <c r="KUW3227" s="132"/>
      <c r="KUX3227" s="132"/>
      <c r="KUY3227" s="132"/>
      <c r="KUZ3227" s="132"/>
      <c r="KVA3227" s="132"/>
      <c r="KVB3227" s="132"/>
      <c r="KVC3227" s="132"/>
      <c r="KVD3227" s="132"/>
      <c r="KVE3227" s="132"/>
      <c r="KVF3227" s="132"/>
      <c r="KVG3227" s="132"/>
      <c r="KVH3227" s="132"/>
      <c r="KVI3227" s="132"/>
      <c r="KVJ3227" s="132"/>
      <c r="KVK3227" s="132"/>
      <c r="KVL3227" s="132"/>
      <c r="KVM3227" s="132"/>
      <c r="KVN3227" s="132"/>
      <c r="KVO3227" s="132"/>
      <c r="KVP3227" s="132"/>
      <c r="KVQ3227" s="132"/>
      <c r="KVR3227" s="132"/>
      <c r="KVS3227" s="132"/>
      <c r="KVT3227" s="132"/>
      <c r="KVU3227" s="132"/>
      <c r="KVV3227" s="132"/>
      <c r="KVW3227" s="132"/>
      <c r="KVX3227" s="132"/>
      <c r="KVY3227" s="132"/>
      <c r="KVZ3227" s="132"/>
      <c r="KWA3227" s="132"/>
      <c r="KWB3227" s="132"/>
      <c r="KWC3227" s="132"/>
      <c r="KWD3227" s="132"/>
      <c r="KWE3227" s="132"/>
      <c r="KWF3227" s="132"/>
      <c r="KWG3227" s="132"/>
      <c r="KWH3227" s="132"/>
      <c r="KWI3227" s="132"/>
      <c r="KWJ3227" s="132"/>
      <c r="KWK3227" s="132"/>
      <c r="KWL3227" s="132"/>
      <c r="KWM3227" s="132"/>
      <c r="KWN3227" s="132"/>
      <c r="KWO3227" s="132"/>
      <c r="KWP3227" s="132"/>
      <c r="KWQ3227" s="132"/>
      <c r="KWR3227" s="132"/>
      <c r="KWS3227" s="132"/>
      <c r="KWT3227" s="132"/>
      <c r="KWU3227" s="132"/>
      <c r="KWV3227" s="132"/>
      <c r="KWW3227" s="132"/>
      <c r="KWX3227" s="132"/>
      <c r="KWY3227" s="132"/>
      <c r="KWZ3227" s="132"/>
      <c r="KXA3227" s="132"/>
      <c r="KXB3227" s="132"/>
      <c r="KXC3227" s="132"/>
      <c r="KXD3227" s="132"/>
      <c r="KXE3227" s="132"/>
      <c r="KXF3227" s="132"/>
      <c r="KXG3227" s="132"/>
      <c r="KXH3227" s="132"/>
      <c r="KXI3227" s="132"/>
      <c r="KXJ3227" s="132"/>
      <c r="KXK3227" s="132"/>
      <c r="KXL3227" s="132"/>
      <c r="KXM3227" s="132"/>
      <c r="KXN3227" s="132"/>
      <c r="KXO3227" s="132"/>
      <c r="KXP3227" s="132"/>
      <c r="KXQ3227" s="132"/>
      <c r="KXR3227" s="132"/>
      <c r="KXS3227" s="132"/>
      <c r="KXT3227" s="132"/>
      <c r="KXU3227" s="132"/>
      <c r="KXV3227" s="132"/>
      <c r="KXW3227" s="132"/>
      <c r="KXX3227" s="132"/>
      <c r="KXY3227" s="132"/>
      <c r="KXZ3227" s="132"/>
      <c r="KYA3227" s="132"/>
      <c r="KYB3227" s="132"/>
      <c r="KYC3227" s="132"/>
      <c r="KYD3227" s="132"/>
      <c r="KYE3227" s="132"/>
      <c r="KYF3227" s="132"/>
      <c r="KYG3227" s="132"/>
      <c r="KYH3227" s="132"/>
      <c r="KYI3227" s="132"/>
      <c r="KYJ3227" s="132"/>
      <c r="KYK3227" s="132"/>
      <c r="KYL3227" s="132"/>
      <c r="KYM3227" s="132"/>
      <c r="KYN3227" s="132"/>
      <c r="KYO3227" s="132"/>
      <c r="KYP3227" s="132"/>
      <c r="KYQ3227" s="132"/>
      <c r="KYR3227" s="132"/>
      <c r="KYS3227" s="132"/>
      <c r="KYT3227" s="132"/>
      <c r="KYU3227" s="132"/>
      <c r="KYV3227" s="132"/>
      <c r="KYW3227" s="132"/>
      <c r="KYX3227" s="132"/>
      <c r="KYY3227" s="132"/>
      <c r="KYZ3227" s="132"/>
      <c r="KZA3227" s="132"/>
      <c r="KZB3227" s="132"/>
      <c r="KZC3227" s="132"/>
      <c r="KZD3227" s="132"/>
      <c r="KZE3227" s="132"/>
      <c r="KZF3227" s="132"/>
      <c r="KZG3227" s="132"/>
      <c r="KZH3227" s="132"/>
      <c r="KZI3227" s="132"/>
      <c r="KZJ3227" s="132"/>
      <c r="KZK3227" s="132"/>
      <c r="KZL3227" s="132"/>
      <c r="KZM3227" s="132"/>
      <c r="KZN3227" s="132"/>
      <c r="KZO3227" s="132"/>
      <c r="KZP3227" s="132"/>
      <c r="KZQ3227" s="132"/>
      <c r="KZR3227" s="132"/>
      <c r="KZS3227" s="132"/>
      <c r="KZT3227" s="132"/>
      <c r="KZU3227" s="132"/>
      <c r="KZV3227" s="132"/>
      <c r="KZW3227" s="132"/>
      <c r="KZX3227" s="132"/>
      <c r="KZY3227" s="132"/>
      <c r="KZZ3227" s="132"/>
      <c r="LAA3227" s="132"/>
      <c r="LAB3227" s="132"/>
      <c r="LAC3227" s="132"/>
      <c r="LAD3227" s="132"/>
      <c r="LAE3227" s="132"/>
      <c r="LAF3227" s="132"/>
      <c r="LAG3227" s="132"/>
      <c r="LAH3227" s="132"/>
      <c r="LAI3227" s="132"/>
      <c r="LAJ3227" s="132"/>
      <c r="LAK3227" s="132"/>
      <c r="LAL3227" s="132"/>
      <c r="LAM3227" s="132"/>
      <c r="LAN3227" s="132"/>
      <c r="LAO3227" s="132"/>
      <c r="LAP3227" s="132"/>
      <c r="LAQ3227" s="132"/>
      <c r="LAR3227" s="132"/>
      <c r="LAS3227" s="132"/>
      <c r="LAT3227" s="132"/>
      <c r="LAU3227" s="132"/>
      <c r="LAV3227" s="132"/>
      <c r="LAW3227" s="132"/>
      <c r="LAX3227" s="132"/>
      <c r="LAY3227" s="132"/>
      <c r="LAZ3227" s="132"/>
      <c r="LBA3227" s="132"/>
      <c r="LBB3227" s="132"/>
      <c r="LBC3227" s="132"/>
      <c r="LBD3227" s="132"/>
      <c r="LBE3227" s="132"/>
      <c r="LBF3227" s="132"/>
      <c r="LBG3227" s="132"/>
      <c r="LBH3227" s="132"/>
      <c r="LBI3227" s="132"/>
      <c r="LBJ3227" s="132"/>
      <c r="LBK3227" s="132"/>
      <c r="LBL3227" s="132"/>
      <c r="LBM3227" s="132"/>
      <c r="LBN3227" s="132"/>
      <c r="LBO3227" s="132"/>
      <c r="LBP3227" s="132"/>
      <c r="LBQ3227" s="132"/>
      <c r="LBR3227" s="132"/>
      <c r="LBS3227" s="132"/>
      <c r="LBT3227" s="132"/>
      <c r="LBU3227" s="132"/>
      <c r="LBV3227" s="132"/>
      <c r="LBW3227" s="132"/>
      <c r="LBX3227" s="132"/>
      <c r="LBY3227" s="132"/>
      <c r="LBZ3227" s="132"/>
      <c r="LCA3227" s="132"/>
      <c r="LCB3227" s="132"/>
      <c r="LCC3227" s="132"/>
      <c r="LCD3227" s="132"/>
      <c r="LCE3227" s="132"/>
      <c r="LCF3227" s="132"/>
      <c r="LCG3227" s="132"/>
      <c r="LCH3227" s="132"/>
      <c r="LCI3227" s="132"/>
      <c r="LCJ3227" s="132"/>
      <c r="LCK3227" s="132"/>
      <c r="LCL3227" s="132"/>
      <c r="LCM3227" s="132"/>
      <c r="LCN3227" s="132"/>
      <c r="LCO3227" s="132"/>
      <c r="LCP3227" s="132"/>
      <c r="LCQ3227" s="132"/>
      <c r="LCR3227" s="132"/>
      <c r="LCS3227" s="132"/>
      <c r="LCT3227" s="132"/>
      <c r="LCU3227" s="132"/>
      <c r="LCV3227" s="132"/>
      <c r="LCW3227" s="132"/>
      <c r="LCX3227" s="132"/>
      <c r="LCY3227" s="132"/>
      <c r="LCZ3227" s="132"/>
      <c r="LDA3227" s="132"/>
      <c r="LDB3227" s="132"/>
      <c r="LDC3227" s="132"/>
      <c r="LDD3227" s="132"/>
      <c r="LDE3227" s="132"/>
      <c r="LDF3227" s="132"/>
      <c r="LDG3227" s="132"/>
      <c r="LDH3227" s="132"/>
      <c r="LDI3227" s="132"/>
      <c r="LDJ3227" s="132"/>
      <c r="LDK3227" s="132"/>
      <c r="LDL3227" s="132"/>
      <c r="LDM3227" s="132"/>
      <c r="LDN3227" s="132"/>
      <c r="LDO3227" s="132"/>
      <c r="LDP3227" s="132"/>
      <c r="LDQ3227" s="132"/>
      <c r="LDR3227" s="132"/>
      <c r="LDS3227" s="132"/>
      <c r="LDT3227" s="132"/>
      <c r="LDU3227" s="132"/>
      <c r="LDV3227" s="132"/>
      <c r="LDW3227" s="132"/>
      <c r="LDX3227" s="132"/>
      <c r="LDY3227" s="132"/>
      <c r="LDZ3227" s="132"/>
      <c r="LEA3227" s="132"/>
      <c r="LEB3227" s="132"/>
      <c r="LEC3227" s="132"/>
      <c r="LED3227" s="132"/>
      <c r="LEE3227" s="132"/>
      <c r="LEF3227" s="132"/>
      <c r="LEG3227" s="132"/>
      <c r="LEH3227" s="132"/>
      <c r="LEI3227" s="132"/>
      <c r="LEJ3227" s="132"/>
      <c r="LEK3227" s="132"/>
      <c r="LEL3227" s="132"/>
      <c r="LEM3227" s="132"/>
      <c r="LEN3227" s="132"/>
      <c r="LEO3227" s="132"/>
      <c r="LEP3227" s="132"/>
      <c r="LEQ3227" s="132"/>
      <c r="LER3227" s="132"/>
      <c r="LES3227" s="132"/>
      <c r="LET3227" s="132"/>
      <c r="LEU3227" s="132"/>
      <c r="LEV3227" s="132"/>
      <c r="LEW3227" s="132"/>
      <c r="LEX3227" s="132"/>
      <c r="LEY3227" s="132"/>
      <c r="LEZ3227" s="132"/>
      <c r="LFA3227" s="132"/>
      <c r="LFB3227" s="132"/>
      <c r="LFC3227" s="132"/>
      <c r="LFD3227" s="132"/>
      <c r="LFE3227" s="132"/>
      <c r="LFF3227" s="132"/>
      <c r="LFG3227" s="132"/>
      <c r="LFH3227" s="132"/>
      <c r="LFI3227" s="132"/>
      <c r="LFJ3227" s="132"/>
      <c r="LFK3227" s="132"/>
      <c r="LFL3227" s="132"/>
      <c r="LFM3227" s="132"/>
      <c r="LFN3227" s="132"/>
      <c r="LFO3227" s="132"/>
      <c r="LFP3227" s="132"/>
      <c r="LFQ3227" s="132"/>
      <c r="LFR3227" s="132"/>
      <c r="LFS3227" s="132"/>
      <c r="LFT3227" s="132"/>
      <c r="LFU3227" s="132"/>
      <c r="LFV3227" s="132"/>
      <c r="LFW3227" s="132"/>
      <c r="LFX3227" s="132"/>
      <c r="LFY3227" s="132"/>
      <c r="LFZ3227" s="132"/>
      <c r="LGA3227" s="132"/>
      <c r="LGB3227" s="132"/>
      <c r="LGC3227" s="132"/>
      <c r="LGD3227" s="132"/>
      <c r="LGE3227" s="132"/>
      <c r="LGF3227" s="132"/>
      <c r="LGG3227" s="132"/>
      <c r="LGH3227" s="132"/>
      <c r="LGI3227" s="132"/>
      <c r="LGJ3227" s="132"/>
      <c r="LGK3227" s="132"/>
      <c r="LGL3227" s="132"/>
      <c r="LGM3227" s="132"/>
      <c r="LGN3227" s="132"/>
      <c r="LGO3227" s="132"/>
      <c r="LGP3227" s="132"/>
      <c r="LGQ3227" s="132"/>
      <c r="LGR3227" s="132"/>
      <c r="LGS3227" s="132"/>
      <c r="LGT3227" s="132"/>
      <c r="LGU3227" s="132"/>
      <c r="LGV3227" s="132"/>
      <c r="LGW3227" s="132"/>
      <c r="LGX3227" s="132"/>
      <c r="LGY3227" s="132"/>
      <c r="LGZ3227" s="132"/>
      <c r="LHA3227" s="132"/>
      <c r="LHB3227" s="132"/>
      <c r="LHC3227" s="132"/>
      <c r="LHD3227" s="132"/>
      <c r="LHE3227" s="132"/>
      <c r="LHF3227" s="132"/>
      <c r="LHG3227" s="132"/>
      <c r="LHH3227" s="132"/>
      <c r="LHI3227" s="132"/>
      <c r="LHJ3227" s="132"/>
      <c r="LHK3227" s="132"/>
      <c r="LHL3227" s="132"/>
      <c r="LHM3227" s="132"/>
      <c r="LHN3227" s="132"/>
      <c r="LHO3227" s="132"/>
      <c r="LHP3227" s="132"/>
      <c r="LHQ3227" s="132"/>
      <c r="LHR3227" s="132"/>
      <c r="LHS3227" s="132"/>
      <c r="LHT3227" s="132"/>
      <c r="LHU3227" s="132"/>
      <c r="LHV3227" s="132"/>
      <c r="LHW3227" s="132"/>
      <c r="LHX3227" s="132"/>
      <c r="LHY3227" s="132"/>
      <c r="LHZ3227" s="132"/>
      <c r="LIA3227" s="132"/>
      <c r="LIB3227" s="132"/>
      <c r="LIC3227" s="132"/>
      <c r="LID3227" s="132"/>
      <c r="LIE3227" s="132"/>
      <c r="LIF3227" s="132"/>
      <c r="LIG3227" s="132"/>
      <c r="LIH3227" s="132"/>
      <c r="LII3227" s="132"/>
      <c r="LIJ3227" s="132"/>
      <c r="LIK3227" s="132"/>
      <c r="LIL3227" s="132"/>
      <c r="LIM3227" s="132"/>
      <c r="LIN3227" s="132"/>
      <c r="LIO3227" s="132"/>
      <c r="LIP3227" s="132"/>
      <c r="LIQ3227" s="132"/>
      <c r="LIR3227" s="132"/>
      <c r="LIS3227" s="132"/>
      <c r="LIT3227" s="132"/>
      <c r="LIU3227" s="132"/>
      <c r="LIV3227" s="132"/>
      <c r="LIW3227" s="132"/>
      <c r="LIX3227" s="132"/>
      <c r="LIY3227" s="132"/>
      <c r="LIZ3227" s="132"/>
      <c r="LJA3227" s="132"/>
      <c r="LJB3227" s="132"/>
      <c r="LJC3227" s="132"/>
      <c r="LJD3227" s="132"/>
      <c r="LJE3227" s="132"/>
      <c r="LJF3227" s="132"/>
      <c r="LJG3227" s="132"/>
      <c r="LJH3227" s="132"/>
      <c r="LJI3227" s="132"/>
      <c r="LJJ3227" s="132"/>
      <c r="LJK3227" s="132"/>
      <c r="LJL3227" s="132"/>
      <c r="LJM3227" s="132"/>
      <c r="LJN3227" s="132"/>
      <c r="LJO3227" s="132"/>
      <c r="LJP3227" s="132"/>
      <c r="LJQ3227" s="132"/>
      <c r="LJR3227" s="132"/>
      <c r="LJS3227" s="132"/>
      <c r="LJT3227" s="132"/>
      <c r="LJU3227" s="132"/>
      <c r="LJV3227" s="132"/>
      <c r="LJW3227" s="132"/>
      <c r="LJX3227" s="132"/>
      <c r="LJY3227" s="132"/>
      <c r="LJZ3227" s="132"/>
      <c r="LKA3227" s="132"/>
      <c r="LKB3227" s="132"/>
      <c r="LKC3227" s="132"/>
      <c r="LKD3227" s="132"/>
      <c r="LKE3227" s="132"/>
      <c r="LKF3227" s="132"/>
      <c r="LKG3227" s="132"/>
      <c r="LKH3227" s="132"/>
      <c r="LKI3227" s="132"/>
      <c r="LKJ3227" s="132"/>
      <c r="LKK3227" s="132"/>
      <c r="LKL3227" s="132"/>
      <c r="LKM3227" s="132"/>
      <c r="LKN3227" s="132"/>
      <c r="LKO3227" s="132"/>
      <c r="LKP3227" s="132"/>
      <c r="LKQ3227" s="132"/>
      <c r="LKR3227" s="132"/>
      <c r="LKS3227" s="132"/>
      <c r="LKT3227" s="132"/>
      <c r="LKU3227" s="132"/>
      <c r="LKV3227" s="132"/>
      <c r="LKW3227" s="132"/>
      <c r="LKX3227" s="132"/>
      <c r="LKY3227" s="132"/>
      <c r="LKZ3227" s="132"/>
      <c r="LLA3227" s="132"/>
      <c r="LLB3227" s="132"/>
      <c r="LLC3227" s="132"/>
      <c r="LLD3227" s="132"/>
      <c r="LLE3227" s="132"/>
      <c r="LLF3227" s="132"/>
      <c r="LLG3227" s="132"/>
      <c r="LLH3227" s="132"/>
      <c r="LLI3227" s="132"/>
      <c r="LLJ3227" s="132"/>
      <c r="LLK3227" s="132"/>
      <c r="LLL3227" s="132"/>
      <c r="LLM3227" s="132"/>
      <c r="LLN3227" s="132"/>
      <c r="LLO3227" s="132"/>
      <c r="LLP3227" s="132"/>
      <c r="LLQ3227" s="132"/>
      <c r="LLR3227" s="132"/>
      <c r="LLS3227" s="132"/>
      <c r="LLT3227" s="132"/>
      <c r="LLU3227" s="132"/>
      <c r="LLV3227" s="132"/>
      <c r="LLW3227" s="132"/>
      <c r="LLX3227" s="132"/>
      <c r="LLY3227" s="132"/>
      <c r="LLZ3227" s="132"/>
      <c r="LMA3227" s="132"/>
      <c r="LMB3227" s="132"/>
      <c r="LMC3227" s="132"/>
      <c r="LMD3227" s="132"/>
      <c r="LME3227" s="132"/>
      <c r="LMF3227" s="132"/>
      <c r="LMG3227" s="132"/>
      <c r="LMH3227" s="132"/>
      <c r="LMI3227" s="132"/>
      <c r="LMJ3227" s="132"/>
      <c r="LMK3227" s="132"/>
      <c r="LML3227" s="132"/>
      <c r="LMM3227" s="132"/>
      <c r="LMN3227" s="132"/>
      <c r="LMO3227" s="132"/>
      <c r="LMP3227" s="132"/>
      <c r="LMQ3227" s="132"/>
      <c r="LMR3227" s="132"/>
      <c r="LMS3227" s="132"/>
      <c r="LMT3227" s="132"/>
      <c r="LMU3227" s="132"/>
      <c r="LMV3227" s="132"/>
      <c r="LMW3227" s="132"/>
      <c r="LMX3227" s="132"/>
      <c r="LMY3227" s="132"/>
      <c r="LMZ3227" s="132"/>
      <c r="LNA3227" s="132"/>
      <c r="LNB3227" s="132"/>
      <c r="LNC3227" s="132"/>
      <c r="LND3227" s="132"/>
      <c r="LNE3227" s="132"/>
      <c r="LNF3227" s="132"/>
      <c r="LNG3227" s="132"/>
      <c r="LNH3227" s="132"/>
      <c r="LNI3227" s="132"/>
      <c r="LNJ3227" s="132"/>
      <c r="LNK3227" s="132"/>
      <c r="LNL3227" s="132"/>
      <c r="LNM3227" s="132"/>
      <c r="LNN3227" s="132"/>
      <c r="LNO3227" s="132"/>
      <c r="LNP3227" s="132"/>
      <c r="LNQ3227" s="132"/>
      <c r="LNR3227" s="132"/>
      <c r="LNS3227" s="132"/>
      <c r="LNT3227" s="132"/>
      <c r="LNU3227" s="132"/>
      <c r="LNV3227" s="132"/>
      <c r="LNW3227" s="132"/>
      <c r="LNX3227" s="132"/>
      <c r="LNY3227" s="132"/>
      <c r="LNZ3227" s="132"/>
      <c r="LOA3227" s="132"/>
      <c r="LOB3227" s="132"/>
      <c r="LOC3227" s="132"/>
      <c r="LOD3227" s="132"/>
      <c r="LOE3227" s="132"/>
      <c r="LOF3227" s="132"/>
      <c r="LOG3227" s="132"/>
      <c r="LOH3227" s="132"/>
      <c r="LOI3227" s="132"/>
      <c r="LOJ3227" s="132"/>
      <c r="LOK3227" s="132"/>
      <c r="LOL3227" s="132"/>
      <c r="LOM3227" s="132"/>
      <c r="LON3227" s="132"/>
      <c r="LOO3227" s="132"/>
      <c r="LOP3227" s="132"/>
      <c r="LOQ3227" s="132"/>
      <c r="LOR3227" s="132"/>
      <c r="LOS3227" s="132"/>
      <c r="LOT3227" s="132"/>
      <c r="LOU3227" s="132"/>
      <c r="LOV3227" s="132"/>
      <c r="LOW3227" s="132"/>
      <c r="LOX3227" s="132"/>
      <c r="LOY3227" s="132"/>
      <c r="LOZ3227" s="132"/>
      <c r="LPA3227" s="132"/>
      <c r="LPB3227" s="132"/>
      <c r="LPC3227" s="132"/>
      <c r="LPD3227" s="132"/>
      <c r="LPE3227" s="132"/>
      <c r="LPF3227" s="132"/>
      <c r="LPG3227" s="132"/>
      <c r="LPH3227" s="132"/>
      <c r="LPI3227" s="132"/>
      <c r="LPJ3227" s="132"/>
      <c r="LPK3227" s="132"/>
      <c r="LPL3227" s="132"/>
      <c r="LPM3227" s="132"/>
      <c r="LPN3227" s="132"/>
      <c r="LPO3227" s="132"/>
      <c r="LPP3227" s="132"/>
      <c r="LPQ3227" s="132"/>
      <c r="LPR3227" s="132"/>
      <c r="LPS3227" s="132"/>
      <c r="LPT3227" s="132"/>
      <c r="LPU3227" s="132"/>
      <c r="LPV3227" s="132"/>
      <c r="LPW3227" s="132"/>
      <c r="LPX3227" s="132"/>
      <c r="LPY3227" s="132"/>
      <c r="LPZ3227" s="132"/>
      <c r="LQA3227" s="132"/>
      <c r="LQB3227" s="132"/>
      <c r="LQC3227" s="132"/>
      <c r="LQD3227" s="132"/>
      <c r="LQE3227" s="132"/>
      <c r="LQF3227" s="132"/>
      <c r="LQG3227" s="132"/>
      <c r="LQH3227" s="132"/>
      <c r="LQI3227" s="132"/>
      <c r="LQJ3227" s="132"/>
      <c r="LQK3227" s="132"/>
      <c r="LQL3227" s="132"/>
      <c r="LQM3227" s="132"/>
      <c r="LQN3227" s="132"/>
      <c r="LQO3227" s="132"/>
      <c r="LQP3227" s="132"/>
      <c r="LQQ3227" s="132"/>
      <c r="LQR3227" s="132"/>
      <c r="LQS3227" s="132"/>
      <c r="LQT3227" s="132"/>
      <c r="LQU3227" s="132"/>
      <c r="LQV3227" s="132"/>
      <c r="LQW3227" s="132"/>
      <c r="LQX3227" s="132"/>
      <c r="LQY3227" s="132"/>
      <c r="LQZ3227" s="132"/>
      <c r="LRA3227" s="132"/>
      <c r="LRB3227" s="132"/>
      <c r="LRC3227" s="132"/>
      <c r="LRD3227" s="132"/>
      <c r="LRE3227" s="132"/>
      <c r="LRF3227" s="132"/>
      <c r="LRG3227" s="132"/>
      <c r="LRH3227" s="132"/>
      <c r="LRI3227" s="132"/>
      <c r="LRJ3227" s="132"/>
      <c r="LRK3227" s="132"/>
      <c r="LRL3227" s="132"/>
      <c r="LRM3227" s="132"/>
      <c r="LRN3227" s="132"/>
      <c r="LRO3227" s="132"/>
      <c r="LRP3227" s="132"/>
      <c r="LRQ3227" s="132"/>
      <c r="LRR3227" s="132"/>
      <c r="LRS3227" s="132"/>
      <c r="LRT3227" s="132"/>
      <c r="LRU3227" s="132"/>
      <c r="LRV3227" s="132"/>
      <c r="LRW3227" s="132"/>
      <c r="LRX3227" s="132"/>
      <c r="LRY3227" s="132"/>
      <c r="LRZ3227" s="132"/>
      <c r="LSA3227" s="132"/>
      <c r="LSB3227" s="132"/>
      <c r="LSC3227" s="132"/>
      <c r="LSD3227" s="132"/>
      <c r="LSE3227" s="132"/>
      <c r="LSF3227" s="132"/>
      <c r="LSG3227" s="132"/>
      <c r="LSH3227" s="132"/>
      <c r="LSI3227" s="132"/>
      <c r="LSJ3227" s="132"/>
      <c r="LSK3227" s="132"/>
      <c r="LSL3227" s="132"/>
      <c r="LSM3227" s="132"/>
      <c r="LSN3227" s="132"/>
      <c r="LSO3227" s="132"/>
      <c r="LSP3227" s="132"/>
      <c r="LSQ3227" s="132"/>
      <c r="LSR3227" s="132"/>
      <c r="LSS3227" s="132"/>
      <c r="LST3227" s="132"/>
      <c r="LSU3227" s="132"/>
      <c r="LSV3227" s="132"/>
      <c r="LSW3227" s="132"/>
      <c r="LSX3227" s="132"/>
      <c r="LSY3227" s="132"/>
      <c r="LSZ3227" s="132"/>
      <c r="LTA3227" s="132"/>
      <c r="LTB3227" s="132"/>
      <c r="LTC3227" s="132"/>
      <c r="LTD3227" s="132"/>
      <c r="LTE3227" s="132"/>
      <c r="LTF3227" s="132"/>
      <c r="LTG3227" s="132"/>
      <c r="LTH3227" s="132"/>
      <c r="LTI3227" s="132"/>
      <c r="LTJ3227" s="132"/>
      <c r="LTK3227" s="132"/>
      <c r="LTL3227" s="132"/>
      <c r="LTM3227" s="132"/>
      <c r="LTN3227" s="132"/>
      <c r="LTO3227" s="132"/>
      <c r="LTP3227" s="132"/>
      <c r="LTQ3227" s="132"/>
      <c r="LTR3227" s="132"/>
      <c r="LTS3227" s="132"/>
      <c r="LTT3227" s="132"/>
      <c r="LTU3227" s="132"/>
      <c r="LTV3227" s="132"/>
      <c r="LTW3227" s="132"/>
      <c r="LTX3227" s="132"/>
      <c r="LTY3227" s="132"/>
      <c r="LTZ3227" s="132"/>
      <c r="LUA3227" s="132"/>
      <c r="LUB3227" s="132"/>
      <c r="LUC3227" s="132"/>
      <c r="LUD3227" s="132"/>
      <c r="LUE3227" s="132"/>
      <c r="LUF3227" s="132"/>
      <c r="LUG3227" s="132"/>
      <c r="LUH3227" s="132"/>
      <c r="LUI3227" s="132"/>
      <c r="LUJ3227" s="132"/>
      <c r="LUK3227" s="132"/>
      <c r="LUL3227" s="132"/>
      <c r="LUM3227" s="132"/>
      <c r="LUN3227" s="132"/>
      <c r="LUO3227" s="132"/>
      <c r="LUP3227" s="132"/>
      <c r="LUQ3227" s="132"/>
      <c r="LUR3227" s="132"/>
      <c r="LUS3227" s="132"/>
      <c r="LUT3227" s="132"/>
      <c r="LUU3227" s="132"/>
      <c r="LUV3227" s="132"/>
      <c r="LUW3227" s="132"/>
      <c r="LUX3227" s="132"/>
      <c r="LUY3227" s="132"/>
      <c r="LUZ3227" s="132"/>
      <c r="LVA3227" s="132"/>
      <c r="LVB3227" s="132"/>
      <c r="LVC3227" s="132"/>
      <c r="LVD3227" s="132"/>
      <c r="LVE3227" s="132"/>
      <c r="LVF3227" s="132"/>
      <c r="LVG3227" s="132"/>
      <c r="LVH3227" s="132"/>
      <c r="LVI3227" s="132"/>
      <c r="LVJ3227" s="132"/>
      <c r="LVK3227" s="132"/>
      <c r="LVL3227" s="132"/>
      <c r="LVM3227" s="132"/>
      <c r="LVN3227" s="132"/>
      <c r="LVO3227" s="132"/>
      <c r="LVP3227" s="132"/>
      <c r="LVQ3227" s="132"/>
      <c r="LVR3227" s="132"/>
      <c r="LVS3227" s="132"/>
      <c r="LVT3227" s="132"/>
      <c r="LVU3227" s="132"/>
      <c r="LVV3227" s="132"/>
      <c r="LVW3227" s="132"/>
      <c r="LVX3227" s="132"/>
      <c r="LVY3227" s="132"/>
      <c r="LVZ3227" s="132"/>
      <c r="LWA3227" s="132"/>
      <c r="LWB3227" s="132"/>
      <c r="LWC3227" s="132"/>
      <c r="LWD3227" s="132"/>
      <c r="LWE3227" s="132"/>
      <c r="LWF3227" s="132"/>
      <c r="LWG3227" s="132"/>
      <c r="LWH3227" s="132"/>
      <c r="LWI3227" s="132"/>
      <c r="LWJ3227" s="132"/>
      <c r="LWK3227" s="132"/>
      <c r="LWL3227" s="132"/>
      <c r="LWM3227" s="132"/>
      <c r="LWN3227" s="132"/>
      <c r="LWO3227" s="132"/>
      <c r="LWP3227" s="132"/>
      <c r="LWQ3227" s="132"/>
      <c r="LWR3227" s="132"/>
      <c r="LWS3227" s="132"/>
      <c r="LWT3227" s="132"/>
      <c r="LWU3227" s="132"/>
      <c r="LWV3227" s="132"/>
      <c r="LWW3227" s="132"/>
      <c r="LWX3227" s="132"/>
      <c r="LWY3227" s="132"/>
      <c r="LWZ3227" s="132"/>
      <c r="LXA3227" s="132"/>
      <c r="LXB3227" s="132"/>
      <c r="LXC3227" s="132"/>
      <c r="LXD3227" s="132"/>
      <c r="LXE3227" s="132"/>
      <c r="LXF3227" s="132"/>
      <c r="LXG3227" s="132"/>
      <c r="LXH3227" s="132"/>
      <c r="LXI3227" s="132"/>
      <c r="LXJ3227" s="132"/>
      <c r="LXK3227" s="132"/>
      <c r="LXL3227" s="132"/>
      <c r="LXM3227" s="132"/>
      <c r="LXN3227" s="132"/>
      <c r="LXO3227" s="132"/>
      <c r="LXP3227" s="132"/>
      <c r="LXQ3227" s="132"/>
      <c r="LXR3227" s="132"/>
      <c r="LXS3227" s="132"/>
      <c r="LXT3227" s="132"/>
      <c r="LXU3227" s="132"/>
      <c r="LXV3227" s="132"/>
      <c r="LXW3227" s="132"/>
      <c r="LXX3227" s="132"/>
      <c r="LXY3227" s="132"/>
      <c r="LXZ3227" s="132"/>
      <c r="LYA3227" s="132"/>
      <c r="LYB3227" s="132"/>
      <c r="LYC3227" s="132"/>
      <c r="LYD3227" s="132"/>
      <c r="LYE3227" s="132"/>
      <c r="LYF3227" s="132"/>
      <c r="LYG3227" s="132"/>
      <c r="LYH3227" s="132"/>
      <c r="LYI3227" s="132"/>
      <c r="LYJ3227" s="132"/>
      <c r="LYK3227" s="132"/>
      <c r="LYL3227" s="132"/>
      <c r="LYM3227" s="132"/>
      <c r="LYN3227" s="132"/>
      <c r="LYO3227" s="132"/>
      <c r="LYP3227" s="132"/>
      <c r="LYQ3227" s="132"/>
      <c r="LYR3227" s="132"/>
      <c r="LYS3227" s="132"/>
      <c r="LYT3227" s="132"/>
      <c r="LYU3227" s="132"/>
      <c r="LYV3227" s="132"/>
      <c r="LYW3227" s="132"/>
      <c r="LYX3227" s="132"/>
      <c r="LYY3227" s="132"/>
      <c r="LYZ3227" s="132"/>
      <c r="LZA3227" s="132"/>
      <c r="LZB3227" s="132"/>
      <c r="LZC3227" s="132"/>
      <c r="LZD3227" s="132"/>
      <c r="LZE3227" s="132"/>
      <c r="LZF3227" s="132"/>
      <c r="LZG3227" s="132"/>
      <c r="LZH3227" s="132"/>
      <c r="LZI3227" s="132"/>
      <c r="LZJ3227" s="132"/>
      <c r="LZK3227" s="132"/>
      <c r="LZL3227" s="132"/>
      <c r="LZM3227" s="132"/>
      <c r="LZN3227" s="132"/>
      <c r="LZO3227" s="132"/>
      <c r="LZP3227" s="132"/>
      <c r="LZQ3227" s="132"/>
      <c r="LZR3227" s="132"/>
      <c r="LZS3227" s="132"/>
      <c r="LZT3227" s="132"/>
      <c r="LZU3227" s="132"/>
      <c r="LZV3227" s="132"/>
      <c r="LZW3227" s="132"/>
      <c r="LZX3227" s="132"/>
      <c r="LZY3227" s="132"/>
      <c r="LZZ3227" s="132"/>
      <c r="MAA3227" s="132"/>
      <c r="MAB3227" s="132"/>
      <c r="MAC3227" s="132"/>
      <c r="MAD3227" s="132"/>
      <c r="MAE3227" s="132"/>
      <c r="MAF3227" s="132"/>
      <c r="MAG3227" s="132"/>
      <c r="MAH3227" s="132"/>
      <c r="MAI3227" s="132"/>
      <c r="MAJ3227" s="132"/>
      <c r="MAK3227" s="132"/>
      <c r="MAL3227" s="132"/>
      <c r="MAM3227" s="132"/>
      <c r="MAN3227" s="132"/>
      <c r="MAO3227" s="132"/>
      <c r="MAP3227" s="132"/>
      <c r="MAQ3227" s="132"/>
      <c r="MAR3227" s="132"/>
      <c r="MAS3227" s="132"/>
      <c r="MAT3227" s="132"/>
      <c r="MAU3227" s="132"/>
      <c r="MAV3227" s="132"/>
      <c r="MAW3227" s="132"/>
      <c r="MAX3227" s="132"/>
      <c r="MAY3227" s="132"/>
      <c r="MAZ3227" s="132"/>
      <c r="MBA3227" s="132"/>
      <c r="MBB3227" s="132"/>
      <c r="MBC3227" s="132"/>
      <c r="MBD3227" s="132"/>
      <c r="MBE3227" s="132"/>
      <c r="MBF3227" s="132"/>
      <c r="MBG3227" s="132"/>
      <c r="MBH3227" s="132"/>
      <c r="MBI3227" s="132"/>
      <c r="MBJ3227" s="132"/>
      <c r="MBK3227" s="132"/>
      <c r="MBL3227" s="132"/>
      <c r="MBM3227" s="132"/>
      <c r="MBN3227" s="132"/>
      <c r="MBO3227" s="132"/>
      <c r="MBP3227" s="132"/>
      <c r="MBQ3227" s="132"/>
      <c r="MBR3227" s="132"/>
      <c r="MBS3227" s="132"/>
      <c r="MBT3227" s="132"/>
      <c r="MBU3227" s="132"/>
      <c r="MBV3227" s="132"/>
      <c r="MBW3227" s="132"/>
      <c r="MBX3227" s="132"/>
      <c r="MBY3227" s="132"/>
      <c r="MBZ3227" s="132"/>
      <c r="MCA3227" s="132"/>
      <c r="MCB3227" s="132"/>
      <c r="MCC3227" s="132"/>
      <c r="MCD3227" s="132"/>
      <c r="MCE3227" s="132"/>
      <c r="MCF3227" s="132"/>
      <c r="MCG3227" s="132"/>
      <c r="MCH3227" s="132"/>
      <c r="MCI3227" s="132"/>
      <c r="MCJ3227" s="132"/>
      <c r="MCK3227" s="132"/>
      <c r="MCL3227" s="132"/>
      <c r="MCM3227" s="132"/>
      <c r="MCN3227" s="132"/>
      <c r="MCO3227" s="132"/>
      <c r="MCP3227" s="132"/>
      <c r="MCQ3227" s="132"/>
      <c r="MCR3227" s="132"/>
      <c r="MCS3227" s="132"/>
      <c r="MCT3227" s="132"/>
      <c r="MCU3227" s="132"/>
      <c r="MCV3227" s="132"/>
      <c r="MCW3227" s="132"/>
      <c r="MCX3227" s="132"/>
      <c r="MCY3227" s="132"/>
      <c r="MCZ3227" s="132"/>
      <c r="MDA3227" s="132"/>
      <c r="MDB3227" s="132"/>
      <c r="MDC3227" s="132"/>
      <c r="MDD3227" s="132"/>
      <c r="MDE3227" s="132"/>
      <c r="MDF3227" s="132"/>
      <c r="MDG3227" s="132"/>
      <c r="MDH3227" s="132"/>
      <c r="MDI3227" s="132"/>
      <c r="MDJ3227" s="132"/>
      <c r="MDK3227" s="132"/>
      <c r="MDL3227" s="132"/>
      <c r="MDM3227" s="132"/>
      <c r="MDN3227" s="132"/>
      <c r="MDO3227" s="132"/>
      <c r="MDP3227" s="132"/>
      <c r="MDQ3227" s="132"/>
      <c r="MDR3227" s="132"/>
      <c r="MDS3227" s="132"/>
      <c r="MDT3227" s="132"/>
      <c r="MDU3227" s="132"/>
      <c r="MDV3227" s="132"/>
      <c r="MDW3227" s="132"/>
      <c r="MDX3227" s="132"/>
      <c r="MDY3227" s="132"/>
      <c r="MDZ3227" s="132"/>
      <c r="MEA3227" s="132"/>
      <c r="MEB3227" s="132"/>
      <c r="MEC3227" s="132"/>
      <c r="MED3227" s="132"/>
      <c r="MEE3227" s="132"/>
      <c r="MEF3227" s="132"/>
      <c r="MEG3227" s="132"/>
      <c r="MEH3227" s="132"/>
      <c r="MEI3227" s="132"/>
      <c r="MEJ3227" s="132"/>
      <c r="MEK3227" s="132"/>
      <c r="MEL3227" s="132"/>
      <c r="MEM3227" s="132"/>
      <c r="MEN3227" s="132"/>
      <c r="MEO3227" s="132"/>
      <c r="MEP3227" s="132"/>
      <c r="MEQ3227" s="132"/>
      <c r="MER3227" s="132"/>
      <c r="MES3227" s="132"/>
      <c r="MET3227" s="132"/>
      <c r="MEU3227" s="132"/>
      <c r="MEV3227" s="132"/>
      <c r="MEW3227" s="132"/>
      <c r="MEX3227" s="132"/>
      <c r="MEY3227" s="132"/>
      <c r="MEZ3227" s="132"/>
      <c r="MFA3227" s="132"/>
      <c r="MFB3227" s="132"/>
      <c r="MFC3227" s="132"/>
      <c r="MFD3227" s="132"/>
      <c r="MFE3227" s="132"/>
      <c r="MFF3227" s="132"/>
      <c r="MFG3227" s="132"/>
      <c r="MFH3227" s="132"/>
      <c r="MFI3227" s="132"/>
      <c r="MFJ3227" s="132"/>
      <c r="MFK3227" s="132"/>
      <c r="MFL3227" s="132"/>
      <c r="MFM3227" s="132"/>
      <c r="MFN3227" s="132"/>
      <c r="MFO3227" s="132"/>
      <c r="MFP3227" s="132"/>
      <c r="MFQ3227" s="132"/>
      <c r="MFR3227" s="132"/>
      <c r="MFS3227" s="132"/>
      <c r="MFT3227" s="132"/>
      <c r="MFU3227" s="132"/>
      <c r="MFV3227" s="132"/>
      <c r="MFW3227" s="132"/>
      <c r="MFX3227" s="132"/>
      <c r="MFY3227" s="132"/>
      <c r="MFZ3227" s="132"/>
      <c r="MGA3227" s="132"/>
      <c r="MGB3227" s="132"/>
      <c r="MGC3227" s="132"/>
      <c r="MGD3227" s="132"/>
      <c r="MGE3227" s="132"/>
      <c r="MGF3227" s="132"/>
      <c r="MGG3227" s="132"/>
      <c r="MGH3227" s="132"/>
      <c r="MGI3227" s="132"/>
      <c r="MGJ3227" s="132"/>
      <c r="MGK3227" s="132"/>
      <c r="MGL3227" s="132"/>
      <c r="MGM3227" s="132"/>
      <c r="MGN3227" s="132"/>
      <c r="MGO3227" s="132"/>
      <c r="MGP3227" s="132"/>
      <c r="MGQ3227" s="132"/>
      <c r="MGR3227" s="132"/>
      <c r="MGS3227" s="132"/>
      <c r="MGT3227" s="132"/>
      <c r="MGU3227" s="132"/>
      <c r="MGV3227" s="132"/>
      <c r="MGW3227" s="132"/>
      <c r="MGX3227" s="132"/>
      <c r="MGY3227" s="132"/>
      <c r="MGZ3227" s="132"/>
      <c r="MHA3227" s="132"/>
      <c r="MHB3227" s="132"/>
      <c r="MHC3227" s="132"/>
      <c r="MHD3227" s="132"/>
      <c r="MHE3227" s="132"/>
      <c r="MHF3227" s="132"/>
      <c r="MHG3227" s="132"/>
      <c r="MHH3227" s="132"/>
      <c r="MHI3227" s="132"/>
      <c r="MHJ3227" s="132"/>
      <c r="MHK3227" s="132"/>
      <c r="MHL3227" s="132"/>
      <c r="MHM3227" s="132"/>
      <c r="MHN3227" s="132"/>
      <c r="MHO3227" s="132"/>
      <c r="MHP3227" s="132"/>
      <c r="MHQ3227" s="132"/>
      <c r="MHR3227" s="132"/>
      <c r="MHS3227" s="132"/>
      <c r="MHT3227" s="132"/>
      <c r="MHU3227" s="132"/>
      <c r="MHV3227" s="132"/>
      <c r="MHW3227" s="132"/>
      <c r="MHX3227" s="132"/>
      <c r="MHY3227" s="132"/>
      <c r="MHZ3227" s="132"/>
      <c r="MIA3227" s="132"/>
      <c r="MIB3227" s="132"/>
      <c r="MIC3227" s="132"/>
      <c r="MID3227" s="132"/>
      <c r="MIE3227" s="132"/>
      <c r="MIF3227" s="132"/>
      <c r="MIG3227" s="132"/>
      <c r="MIH3227" s="132"/>
      <c r="MII3227" s="132"/>
      <c r="MIJ3227" s="132"/>
      <c r="MIK3227" s="132"/>
      <c r="MIL3227" s="132"/>
      <c r="MIM3227" s="132"/>
      <c r="MIN3227" s="132"/>
      <c r="MIO3227" s="132"/>
      <c r="MIP3227" s="132"/>
      <c r="MIQ3227" s="132"/>
      <c r="MIR3227" s="132"/>
      <c r="MIS3227" s="132"/>
      <c r="MIT3227" s="132"/>
      <c r="MIU3227" s="132"/>
      <c r="MIV3227" s="132"/>
      <c r="MIW3227" s="132"/>
      <c r="MIX3227" s="132"/>
      <c r="MIY3227" s="132"/>
      <c r="MIZ3227" s="132"/>
      <c r="MJA3227" s="132"/>
      <c r="MJB3227" s="132"/>
      <c r="MJC3227" s="132"/>
      <c r="MJD3227" s="132"/>
      <c r="MJE3227" s="132"/>
      <c r="MJF3227" s="132"/>
      <c r="MJG3227" s="132"/>
      <c r="MJH3227" s="132"/>
      <c r="MJI3227" s="132"/>
      <c r="MJJ3227" s="132"/>
      <c r="MJK3227" s="132"/>
      <c r="MJL3227" s="132"/>
      <c r="MJM3227" s="132"/>
      <c r="MJN3227" s="132"/>
      <c r="MJO3227" s="132"/>
      <c r="MJP3227" s="132"/>
      <c r="MJQ3227" s="132"/>
      <c r="MJR3227" s="132"/>
      <c r="MJS3227" s="132"/>
      <c r="MJT3227" s="132"/>
      <c r="MJU3227" s="132"/>
      <c r="MJV3227" s="132"/>
      <c r="MJW3227" s="132"/>
      <c r="MJX3227" s="132"/>
      <c r="MJY3227" s="132"/>
      <c r="MJZ3227" s="132"/>
      <c r="MKA3227" s="132"/>
      <c r="MKB3227" s="132"/>
      <c r="MKC3227" s="132"/>
      <c r="MKD3227" s="132"/>
      <c r="MKE3227" s="132"/>
      <c r="MKF3227" s="132"/>
      <c r="MKG3227" s="132"/>
      <c r="MKH3227" s="132"/>
      <c r="MKI3227" s="132"/>
      <c r="MKJ3227" s="132"/>
      <c r="MKK3227" s="132"/>
      <c r="MKL3227" s="132"/>
      <c r="MKM3227" s="132"/>
      <c r="MKN3227" s="132"/>
      <c r="MKO3227" s="132"/>
      <c r="MKP3227" s="132"/>
      <c r="MKQ3227" s="132"/>
      <c r="MKR3227" s="132"/>
      <c r="MKS3227" s="132"/>
      <c r="MKT3227" s="132"/>
      <c r="MKU3227" s="132"/>
      <c r="MKV3227" s="132"/>
      <c r="MKW3227" s="132"/>
      <c r="MKX3227" s="132"/>
      <c r="MKY3227" s="132"/>
      <c r="MKZ3227" s="132"/>
      <c r="MLA3227" s="132"/>
      <c r="MLB3227" s="132"/>
      <c r="MLC3227" s="132"/>
      <c r="MLD3227" s="132"/>
      <c r="MLE3227" s="132"/>
      <c r="MLF3227" s="132"/>
      <c r="MLG3227" s="132"/>
      <c r="MLH3227" s="132"/>
      <c r="MLI3227" s="132"/>
      <c r="MLJ3227" s="132"/>
      <c r="MLK3227" s="132"/>
      <c r="MLL3227" s="132"/>
      <c r="MLM3227" s="132"/>
      <c r="MLN3227" s="132"/>
      <c r="MLO3227" s="132"/>
      <c r="MLP3227" s="132"/>
      <c r="MLQ3227" s="132"/>
      <c r="MLR3227" s="132"/>
      <c r="MLS3227" s="132"/>
      <c r="MLT3227" s="132"/>
      <c r="MLU3227" s="132"/>
      <c r="MLV3227" s="132"/>
      <c r="MLW3227" s="132"/>
      <c r="MLX3227" s="132"/>
      <c r="MLY3227" s="132"/>
      <c r="MLZ3227" s="132"/>
      <c r="MMA3227" s="132"/>
      <c r="MMB3227" s="132"/>
      <c r="MMC3227" s="132"/>
      <c r="MMD3227" s="132"/>
      <c r="MME3227" s="132"/>
      <c r="MMF3227" s="132"/>
      <c r="MMG3227" s="132"/>
      <c r="MMH3227" s="132"/>
      <c r="MMI3227" s="132"/>
      <c r="MMJ3227" s="132"/>
      <c r="MMK3227" s="132"/>
      <c r="MML3227" s="132"/>
      <c r="MMM3227" s="132"/>
      <c r="MMN3227" s="132"/>
      <c r="MMO3227" s="132"/>
      <c r="MMP3227" s="132"/>
      <c r="MMQ3227" s="132"/>
      <c r="MMR3227" s="132"/>
      <c r="MMS3227" s="132"/>
      <c r="MMT3227" s="132"/>
      <c r="MMU3227" s="132"/>
      <c r="MMV3227" s="132"/>
      <c r="MMW3227" s="132"/>
      <c r="MMX3227" s="132"/>
      <c r="MMY3227" s="132"/>
      <c r="MMZ3227" s="132"/>
      <c r="MNA3227" s="132"/>
      <c r="MNB3227" s="132"/>
      <c r="MNC3227" s="132"/>
      <c r="MND3227" s="132"/>
      <c r="MNE3227" s="132"/>
      <c r="MNF3227" s="132"/>
      <c r="MNG3227" s="132"/>
      <c r="MNH3227" s="132"/>
      <c r="MNI3227" s="132"/>
      <c r="MNJ3227" s="132"/>
      <c r="MNK3227" s="132"/>
      <c r="MNL3227" s="132"/>
      <c r="MNM3227" s="132"/>
      <c r="MNN3227" s="132"/>
      <c r="MNO3227" s="132"/>
      <c r="MNP3227" s="132"/>
      <c r="MNQ3227" s="132"/>
      <c r="MNR3227" s="132"/>
      <c r="MNS3227" s="132"/>
      <c r="MNT3227" s="132"/>
      <c r="MNU3227" s="132"/>
      <c r="MNV3227" s="132"/>
      <c r="MNW3227" s="132"/>
      <c r="MNX3227" s="132"/>
      <c r="MNY3227" s="132"/>
      <c r="MNZ3227" s="132"/>
      <c r="MOA3227" s="132"/>
      <c r="MOB3227" s="132"/>
      <c r="MOC3227" s="132"/>
      <c r="MOD3227" s="132"/>
      <c r="MOE3227" s="132"/>
      <c r="MOF3227" s="132"/>
      <c r="MOG3227" s="132"/>
      <c r="MOH3227" s="132"/>
      <c r="MOI3227" s="132"/>
      <c r="MOJ3227" s="132"/>
      <c r="MOK3227" s="132"/>
      <c r="MOL3227" s="132"/>
      <c r="MOM3227" s="132"/>
      <c r="MON3227" s="132"/>
      <c r="MOO3227" s="132"/>
      <c r="MOP3227" s="132"/>
      <c r="MOQ3227" s="132"/>
      <c r="MOR3227" s="132"/>
      <c r="MOS3227" s="132"/>
      <c r="MOT3227" s="132"/>
      <c r="MOU3227" s="132"/>
      <c r="MOV3227" s="132"/>
      <c r="MOW3227" s="132"/>
      <c r="MOX3227" s="132"/>
      <c r="MOY3227" s="132"/>
      <c r="MOZ3227" s="132"/>
      <c r="MPA3227" s="132"/>
      <c r="MPB3227" s="132"/>
      <c r="MPC3227" s="132"/>
      <c r="MPD3227" s="132"/>
      <c r="MPE3227" s="132"/>
      <c r="MPF3227" s="132"/>
      <c r="MPG3227" s="132"/>
      <c r="MPH3227" s="132"/>
      <c r="MPI3227" s="132"/>
      <c r="MPJ3227" s="132"/>
      <c r="MPK3227" s="132"/>
      <c r="MPL3227" s="132"/>
      <c r="MPM3227" s="132"/>
      <c r="MPN3227" s="132"/>
      <c r="MPO3227" s="132"/>
      <c r="MPP3227" s="132"/>
      <c r="MPQ3227" s="132"/>
      <c r="MPR3227" s="132"/>
      <c r="MPS3227" s="132"/>
      <c r="MPT3227" s="132"/>
      <c r="MPU3227" s="132"/>
      <c r="MPV3227" s="132"/>
      <c r="MPW3227" s="132"/>
      <c r="MPX3227" s="132"/>
      <c r="MPY3227" s="132"/>
      <c r="MPZ3227" s="132"/>
      <c r="MQA3227" s="132"/>
      <c r="MQB3227" s="132"/>
      <c r="MQC3227" s="132"/>
      <c r="MQD3227" s="132"/>
      <c r="MQE3227" s="132"/>
      <c r="MQF3227" s="132"/>
      <c r="MQG3227" s="132"/>
      <c r="MQH3227" s="132"/>
      <c r="MQI3227" s="132"/>
      <c r="MQJ3227" s="132"/>
      <c r="MQK3227" s="132"/>
      <c r="MQL3227" s="132"/>
      <c r="MQM3227" s="132"/>
      <c r="MQN3227" s="132"/>
      <c r="MQO3227" s="132"/>
      <c r="MQP3227" s="132"/>
      <c r="MQQ3227" s="132"/>
      <c r="MQR3227" s="132"/>
      <c r="MQS3227" s="132"/>
      <c r="MQT3227" s="132"/>
      <c r="MQU3227" s="132"/>
      <c r="MQV3227" s="132"/>
      <c r="MQW3227" s="132"/>
      <c r="MQX3227" s="132"/>
      <c r="MQY3227" s="132"/>
      <c r="MQZ3227" s="132"/>
      <c r="MRA3227" s="132"/>
      <c r="MRB3227" s="132"/>
      <c r="MRC3227" s="132"/>
      <c r="MRD3227" s="132"/>
      <c r="MRE3227" s="132"/>
      <c r="MRF3227" s="132"/>
      <c r="MRG3227" s="132"/>
      <c r="MRH3227" s="132"/>
      <c r="MRI3227" s="132"/>
      <c r="MRJ3227" s="132"/>
      <c r="MRK3227" s="132"/>
      <c r="MRL3227" s="132"/>
      <c r="MRM3227" s="132"/>
      <c r="MRN3227" s="132"/>
      <c r="MRO3227" s="132"/>
      <c r="MRP3227" s="132"/>
      <c r="MRQ3227" s="132"/>
      <c r="MRR3227" s="132"/>
      <c r="MRS3227" s="132"/>
      <c r="MRT3227" s="132"/>
      <c r="MRU3227" s="132"/>
      <c r="MRV3227" s="132"/>
      <c r="MRW3227" s="132"/>
      <c r="MRX3227" s="132"/>
      <c r="MRY3227" s="132"/>
      <c r="MRZ3227" s="132"/>
      <c r="MSA3227" s="132"/>
      <c r="MSB3227" s="132"/>
      <c r="MSC3227" s="132"/>
      <c r="MSD3227" s="132"/>
      <c r="MSE3227" s="132"/>
      <c r="MSF3227" s="132"/>
      <c r="MSG3227" s="132"/>
      <c r="MSH3227" s="132"/>
      <c r="MSI3227" s="132"/>
      <c r="MSJ3227" s="132"/>
      <c r="MSK3227" s="132"/>
      <c r="MSL3227" s="132"/>
      <c r="MSM3227" s="132"/>
      <c r="MSN3227" s="132"/>
      <c r="MSO3227" s="132"/>
      <c r="MSP3227" s="132"/>
      <c r="MSQ3227" s="132"/>
      <c r="MSR3227" s="132"/>
      <c r="MSS3227" s="132"/>
      <c r="MST3227" s="132"/>
      <c r="MSU3227" s="132"/>
      <c r="MSV3227" s="132"/>
      <c r="MSW3227" s="132"/>
      <c r="MSX3227" s="132"/>
      <c r="MSY3227" s="132"/>
      <c r="MSZ3227" s="132"/>
      <c r="MTA3227" s="132"/>
      <c r="MTB3227" s="132"/>
      <c r="MTC3227" s="132"/>
      <c r="MTD3227" s="132"/>
      <c r="MTE3227" s="132"/>
      <c r="MTF3227" s="132"/>
      <c r="MTG3227" s="132"/>
      <c r="MTH3227" s="132"/>
      <c r="MTI3227" s="132"/>
      <c r="MTJ3227" s="132"/>
      <c r="MTK3227" s="132"/>
      <c r="MTL3227" s="132"/>
      <c r="MTM3227" s="132"/>
      <c r="MTN3227" s="132"/>
      <c r="MTO3227" s="132"/>
      <c r="MTP3227" s="132"/>
      <c r="MTQ3227" s="132"/>
      <c r="MTR3227" s="132"/>
      <c r="MTS3227" s="132"/>
      <c r="MTT3227" s="132"/>
      <c r="MTU3227" s="132"/>
      <c r="MTV3227" s="132"/>
      <c r="MTW3227" s="132"/>
      <c r="MTX3227" s="132"/>
      <c r="MTY3227" s="132"/>
      <c r="MTZ3227" s="132"/>
      <c r="MUA3227" s="132"/>
      <c r="MUB3227" s="132"/>
      <c r="MUC3227" s="132"/>
      <c r="MUD3227" s="132"/>
      <c r="MUE3227" s="132"/>
      <c r="MUF3227" s="132"/>
      <c r="MUG3227" s="132"/>
      <c r="MUH3227" s="132"/>
      <c r="MUI3227" s="132"/>
      <c r="MUJ3227" s="132"/>
      <c r="MUK3227" s="132"/>
      <c r="MUL3227" s="132"/>
      <c r="MUM3227" s="132"/>
      <c r="MUN3227" s="132"/>
      <c r="MUO3227" s="132"/>
      <c r="MUP3227" s="132"/>
      <c r="MUQ3227" s="132"/>
      <c r="MUR3227" s="132"/>
      <c r="MUS3227" s="132"/>
      <c r="MUT3227" s="132"/>
      <c r="MUU3227" s="132"/>
      <c r="MUV3227" s="132"/>
      <c r="MUW3227" s="132"/>
      <c r="MUX3227" s="132"/>
      <c r="MUY3227" s="132"/>
      <c r="MUZ3227" s="132"/>
      <c r="MVA3227" s="132"/>
      <c r="MVB3227" s="132"/>
      <c r="MVC3227" s="132"/>
      <c r="MVD3227" s="132"/>
      <c r="MVE3227" s="132"/>
      <c r="MVF3227" s="132"/>
      <c r="MVG3227" s="132"/>
      <c r="MVH3227" s="132"/>
      <c r="MVI3227" s="132"/>
      <c r="MVJ3227" s="132"/>
      <c r="MVK3227" s="132"/>
      <c r="MVL3227" s="132"/>
      <c r="MVM3227" s="132"/>
      <c r="MVN3227" s="132"/>
      <c r="MVO3227" s="132"/>
      <c r="MVP3227" s="132"/>
      <c r="MVQ3227" s="132"/>
      <c r="MVR3227" s="132"/>
      <c r="MVS3227" s="132"/>
      <c r="MVT3227" s="132"/>
      <c r="MVU3227" s="132"/>
      <c r="MVV3227" s="132"/>
      <c r="MVW3227" s="132"/>
      <c r="MVX3227" s="132"/>
      <c r="MVY3227" s="132"/>
      <c r="MVZ3227" s="132"/>
      <c r="MWA3227" s="132"/>
      <c r="MWB3227" s="132"/>
      <c r="MWC3227" s="132"/>
      <c r="MWD3227" s="132"/>
      <c r="MWE3227" s="132"/>
      <c r="MWF3227" s="132"/>
      <c r="MWG3227" s="132"/>
      <c r="MWH3227" s="132"/>
      <c r="MWI3227" s="132"/>
      <c r="MWJ3227" s="132"/>
      <c r="MWK3227" s="132"/>
      <c r="MWL3227" s="132"/>
      <c r="MWM3227" s="132"/>
      <c r="MWN3227" s="132"/>
      <c r="MWO3227" s="132"/>
      <c r="MWP3227" s="132"/>
      <c r="MWQ3227" s="132"/>
      <c r="MWR3227" s="132"/>
      <c r="MWS3227" s="132"/>
      <c r="MWT3227" s="132"/>
      <c r="MWU3227" s="132"/>
      <c r="MWV3227" s="132"/>
      <c r="MWW3227" s="132"/>
      <c r="MWX3227" s="132"/>
      <c r="MWY3227" s="132"/>
      <c r="MWZ3227" s="132"/>
      <c r="MXA3227" s="132"/>
      <c r="MXB3227" s="132"/>
      <c r="MXC3227" s="132"/>
      <c r="MXD3227" s="132"/>
      <c r="MXE3227" s="132"/>
      <c r="MXF3227" s="132"/>
      <c r="MXG3227" s="132"/>
      <c r="MXH3227" s="132"/>
      <c r="MXI3227" s="132"/>
      <c r="MXJ3227" s="132"/>
      <c r="MXK3227" s="132"/>
      <c r="MXL3227" s="132"/>
      <c r="MXM3227" s="132"/>
      <c r="MXN3227" s="132"/>
      <c r="MXO3227" s="132"/>
      <c r="MXP3227" s="132"/>
      <c r="MXQ3227" s="132"/>
      <c r="MXR3227" s="132"/>
      <c r="MXS3227" s="132"/>
      <c r="MXT3227" s="132"/>
      <c r="MXU3227" s="132"/>
      <c r="MXV3227" s="132"/>
      <c r="MXW3227" s="132"/>
      <c r="MXX3227" s="132"/>
      <c r="MXY3227" s="132"/>
      <c r="MXZ3227" s="132"/>
      <c r="MYA3227" s="132"/>
      <c r="MYB3227" s="132"/>
      <c r="MYC3227" s="132"/>
      <c r="MYD3227" s="132"/>
      <c r="MYE3227" s="132"/>
      <c r="MYF3227" s="132"/>
      <c r="MYG3227" s="132"/>
      <c r="MYH3227" s="132"/>
      <c r="MYI3227" s="132"/>
      <c r="MYJ3227" s="132"/>
      <c r="MYK3227" s="132"/>
      <c r="MYL3227" s="132"/>
      <c r="MYM3227" s="132"/>
      <c r="MYN3227" s="132"/>
      <c r="MYO3227" s="132"/>
      <c r="MYP3227" s="132"/>
      <c r="MYQ3227" s="132"/>
      <c r="MYR3227" s="132"/>
      <c r="MYS3227" s="132"/>
      <c r="MYT3227" s="132"/>
      <c r="MYU3227" s="132"/>
      <c r="MYV3227" s="132"/>
      <c r="MYW3227" s="132"/>
      <c r="MYX3227" s="132"/>
      <c r="MYY3227" s="132"/>
      <c r="MYZ3227" s="132"/>
      <c r="MZA3227" s="132"/>
      <c r="MZB3227" s="132"/>
      <c r="MZC3227" s="132"/>
      <c r="MZD3227" s="132"/>
      <c r="MZE3227" s="132"/>
      <c r="MZF3227" s="132"/>
      <c r="MZG3227" s="132"/>
      <c r="MZH3227" s="132"/>
      <c r="MZI3227" s="132"/>
      <c r="MZJ3227" s="132"/>
      <c r="MZK3227" s="132"/>
      <c r="MZL3227" s="132"/>
      <c r="MZM3227" s="132"/>
      <c r="MZN3227" s="132"/>
      <c r="MZO3227" s="132"/>
      <c r="MZP3227" s="132"/>
      <c r="MZQ3227" s="132"/>
      <c r="MZR3227" s="132"/>
      <c r="MZS3227" s="132"/>
      <c r="MZT3227" s="132"/>
      <c r="MZU3227" s="132"/>
      <c r="MZV3227" s="132"/>
      <c r="MZW3227" s="132"/>
      <c r="MZX3227" s="132"/>
      <c r="MZY3227" s="132"/>
      <c r="MZZ3227" s="132"/>
      <c r="NAA3227" s="132"/>
      <c r="NAB3227" s="132"/>
      <c r="NAC3227" s="132"/>
      <c r="NAD3227" s="132"/>
      <c r="NAE3227" s="132"/>
      <c r="NAF3227" s="132"/>
      <c r="NAG3227" s="132"/>
      <c r="NAH3227" s="132"/>
      <c r="NAI3227" s="132"/>
      <c r="NAJ3227" s="132"/>
      <c r="NAK3227" s="132"/>
      <c r="NAL3227" s="132"/>
      <c r="NAM3227" s="132"/>
      <c r="NAN3227" s="132"/>
      <c r="NAO3227" s="132"/>
      <c r="NAP3227" s="132"/>
      <c r="NAQ3227" s="132"/>
      <c r="NAR3227" s="132"/>
      <c r="NAS3227" s="132"/>
      <c r="NAT3227" s="132"/>
      <c r="NAU3227" s="132"/>
      <c r="NAV3227" s="132"/>
      <c r="NAW3227" s="132"/>
      <c r="NAX3227" s="132"/>
      <c r="NAY3227" s="132"/>
      <c r="NAZ3227" s="132"/>
      <c r="NBA3227" s="132"/>
      <c r="NBB3227" s="132"/>
      <c r="NBC3227" s="132"/>
      <c r="NBD3227" s="132"/>
      <c r="NBE3227" s="132"/>
      <c r="NBF3227" s="132"/>
      <c r="NBG3227" s="132"/>
      <c r="NBH3227" s="132"/>
      <c r="NBI3227" s="132"/>
      <c r="NBJ3227" s="132"/>
      <c r="NBK3227" s="132"/>
      <c r="NBL3227" s="132"/>
      <c r="NBM3227" s="132"/>
      <c r="NBN3227" s="132"/>
      <c r="NBO3227" s="132"/>
      <c r="NBP3227" s="132"/>
      <c r="NBQ3227" s="132"/>
      <c r="NBR3227" s="132"/>
      <c r="NBS3227" s="132"/>
      <c r="NBT3227" s="132"/>
      <c r="NBU3227" s="132"/>
      <c r="NBV3227" s="132"/>
      <c r="NBW3227" s="132"/>
      <c r="NBX3227" s="132"/>
      <c r="NBY3227" s="132"/>
      <c r="NBZ3227" s="132"/>
      <c r="NCA3227" s="132"/>
      <c r="NCB3227" s="132"/>
      <c r="NCC3227" s="132"/>
      <c r="NCD3227" s="132"/>
      <c r="NCE3227" s="132"/>
      <c r="NCF3227" s="132"/>
      <c r="NCG3227" s="132"/>
      <c r="NCH3227" s="132"/>
      <c r="NCI3227" s="132"/>
      <c r="NCJ3227" s="132"/>
      <c r="NCK3227" s="132"/>
      <c r="NCL3227" s="132"/>
      <c r="NCM3227" s="132"/>
      <c r="NCN3227" s="132"/>
      <c r="NCO3227" s="132"/>
      <c r="NCP3227" s="132"/>
      <c r="NCQ3227" s="132"/>
      <c r="NCR3227" s="132"/>
      <c r="NCS3227" s="132"/>
      <c r="NCT3227" s="132"/>
      <c r="NCU3227" s="132"/>
      <c r="NCV3227" s="132"/>
      <c r="NCW3227" s="132"/>
      <c r="NCX3227" s="132"/>
      <c r="NCY3227" s="132"/>
      <c r="NCZ3227" s="132"/>
      <c r="NDA3227" s="132"/>
      <c r="NDB3227" s="132"/>
      <c r="NDC3227" s="132"/>
      <c r="NDD3227" s="132"/>
      <c r="NDE3227" s="132"/>
      <c r="NDF3227" s="132"/>
      <c r="NDG3227" s="132"/>
      <c r="NDH3227" s="132"/>
      <c r="NDI3227" s="132"/>
      <c r="NDJ3227" s="132"/>
      <c r="NDK3227" s="132"/>
      <c r="NDL3227" s="132"/>
      <c r="NDM3227" s="132"/>
      <c r="NDN3227" s="132"/>
      <c r="NDO3227" s="132"/>
      <c r="NDP3227" s="132"/>
      <c r="NDQ3227" s="132"/>
      <c r="NDR3227" s="132"/>
      <c r="NDS3227" s="132"/>
      <c r="NDT3227" s="132"/>
      <c r="NDU3227" s="132"/>
      <c r="NDV3227" s="132"/>
      <c r="NDW3227" s="132"/>
      <c r="NDX3227" s="132"/>
      <c r="NDY3227" s="132"/>
      <c r="NDZ3227" s="132"/>
      <c r="NEA3227" s="132"/>
      <c r="NEB3227" s="132"/>
      <c r="NEC3227" s="132"/>
      <c r="NED3227" s="132"/>
      <c r="NEE3227" s="132"/>
      <c r="NEF3227" s="132"/>
      <c r="NEG3227" s="132"/>
      <c r="NEH3227" s="132"/>
      <c r="NEI3227" s="132"/>
      <c r="NEJ3227" s="132"/>
      <c r="NEK3227" s="132"/>
      <c r="NEL3227" s="132"/>
      <c r="NEM3227" s="132"/>
      <c r="NEN3227" s="132"/>
      <c r="NEO3227" s="132"/>
      <c r="NEP3227" s="132"/>
      <c r="NEQ3227" s="132"/>
      <c r="NER3227" s="132"/>
      <c r="NES3227" s="132"/>
      <c r="NET3227" s="132"/>
      <c r="NEU3227" s="132"/>
      <c r="NEV3227" s="132"/>
      <c r="NEW3227" s="132"/>
      <c r="NEX3227" s="132"/>
      <c r="NEY3227" s="132"/>
      <c r="NEZ3227" s="132"/>
      <c r="NFA3227" s="132"/>
      <c r="NFB3227" s="132"/>
      <c r="NFC3227" s="132"/>
      <c r="NFD3227" s="132"/>
      <c r="NFE3227" s="132"/>
      <c r="NFF3227" s="132"/>
      <c r="NFG3227" s="132"/>
      <c r="NFH3227" s="132"/>
      <c r="NFI3227" s="132"/>
      <c r="NFJ3227" s="132"/>
      <c r="NFK3227" s="132"/>
      <c r="NFL3227" s="132"/>
      <c r="NFM3227" s="132"/>
      <c r="NFN3227" s="132"/>
      <c r="NFO3227" s="132"/>
      <c r="NFP3227" s="132"/>
      <c r="NFQ3227" s="132"/>
      <c r="NFR3227" s="132"/>
      <c r="NFS3227" s="132"/>
      <c r="NFT3227" s="132"/>
      <c r="NFU3227" s="132"/>
      <c r="NFV3227" s="132"/>
      <c r="NFW3227" s="132"/>
      <c r="NFX3227" s="132"/>
      <c r="NFY3227" s="132"/>
      <c r="NFZ3227" s="132"/>
      <c r="NGA3227" s="132"/>
      <c r="NGB3227" s="132"/>
      <c r="NGC3227" s="132"/>
      <c r="NGD3227" s="132"/>
      <c r="NGE3227" s="132"/>
      <c r="NGF3227" s="132"/>
      <c r="NGG3227" s="132"/>
      <c r="NGH3227" s="132"/>
      <c r="NGI3227" s="132"/>
      <c r="NGJ3227" s="132"/>
      <c r="NGK3227" s="132"/>
      <c r="NGL3227" s="132"/>
      <c r="NGM3227" s="132"/>
      <c r="NGN3227" s="132"/>
      <c r="NGO3227" s="132"/>
      <c r="NGP3227" s="132"/>
      <c r="NGQ3227" s="132"/>
      <c r="NGR3227" s="132"/>
      <c r="NGS3227" s="132"/>
      <c r="NGT3227" s="132"/>
      <c r="NGU3227" s="132"/>
      <c r="NGV3227" s="132"/>
      <c r="NGW3227" s="132"/>
      <c r="NGX3227" s="132"/>
      <c r="NGY3227" s="132"/>
      <c r="NGZ3227" s="132"/>
      <c r="NHA3227" s="132"/>
      <c r="NHB3227" s="132"/>
      <c r="NHC3227" s="132"/>
      <c r="NHD3227" s="132"/>
      <c r="NHE3227" s="132"/>
      <c r="NHF3227" s="132"/>
      <c r="NHG3227" s="132"/>
      <c r="NHH3227" s="132"/>
      <c r="NHI3227" s="132"/>
      <c r="NHJ3227" s="132"/>
      <c r="NHK3227" s="132"/>
      <c r="NHL3227" s="132"/>
      <c r="NHM3227" s="132"/>
      <c r="NHN3227" s="132"/>
      <c r="NHO3227" s="132"/>
      <c r="NHP3227" s="132"/>
      <c r="NHQ3227" s="132"/>
      <c r="NHR3227" s="132"/>
      <c r="NHS3227" s="132"/>
      <c r="NHT3227" s="132"/>
      <c r="NHU3227" s="132"/>
      <c r="NHV3227" s="132"/>
      <c r="NHW3227" s="132"/>
      <c r="NHX3227" s="132"/>
      <c r="NHY3227" s="132"/>
      <c r="NHZ3227" s="132"/>
      <c r="NIA3227" s="132"/>
      <c r="NIB3227" s="132"/>
      <c r="NIC3227" s="132"/>
      <c r="NID3227" s="132"/>
      <c r="NIE3227" s="132"/>
      <c r="NIF3227" s="132"/>
      <c r="NIG3227" s="132"/>
      <c r="NIH3227" s="132"/>
      <c r="NII3227" s="132"/>
      <c r="NIJ3227" s="132"/>
      <c r="NIK3227" s="132"/>
      <c r="NIL3227" s="132"/>
      <c r="NIM3227" s="132"/>
      <c r="NIN3227" s="132"/>
      <c r="NIO3227" s="132"/>
      <c r="NIP3227" s="132"/>
      <c r="NIQ3227" s="132"/>
      <c r="NIR3227" s="132"/>
      <c r="NIS3227" s="132"/>
      <c r="NIT3227" s="132"/>
      <c r="NIU3227" s="132"/>
      <c r="NIV3227" s="132"/>
      <c r="NIW3227" s="132"/>
      <c r="NIX3227" s="132"/>
      <c r="NIY3227" s="132"/>
      <c r="NIZ3227" s="132"/>
      <c r="NJA3227" s="132"/>
      <c r="NJB3227" s="132"/>
      <c r="NJC3227" s="132"/>
      <c r="NJD3227" s="132"/>
      <c r="NJE3227" s="132"/>
      <c r="NJF3227" s="132"/>
      <c r="NJG3227" s="132"/>
      <c r="NJH3227" s="132"/>
      <c r="NJI3227" s="132"/>
      <c r="NJJ3227" s="132"/>
      <c r="NJK3227" s="132"/>
      <c r="NJL3227" s="132"/>
      <c r="NJM3227" s="132"/>
      <c r="NJN3227" s="132"/>
      <c r="NJO3227" s="132"/>
      <c r="NJP3227" s="132"/>
      <c r="NJQ3227" s="132"/>
      <c r="NJR3227" s="132"/>
      <c r="NJS3227" s="132"/>
      <c r="NJT3227" s="132"/>
      <c r="NJU3227" s="132"/>
      <c r="NJV3227" s="132"/>
      <c r="NJW3227" s="132"/>
      <c r="NJX3227" s="132"/>
      <c r="NJY3227" s="132"/>
      <c r="NJZ3227" s="132"/>
      <c r="NKA3227" s="132"/>
      <c r="NKB3227" s="132"/>
      <c r="NKC3227" s="132"/>
      <c r="NKD3227" s="132"/>
      <c r="NKE3227" s="132"/>
      <c r="NKF3227" s="132"/>
      <c r="NKG3227" s="132"/>
      <c r="NKH3227" s="132"/>
      <c r="NKI3227" s="132"/>
      <c r="NKJ3227" s="132"/>
      <c r="NKK3227" s="132"/>
      <c r="NKL3227" s="132"/>
      <c r="NKM3227" s="132"/>
      <c r="NKN3227" s="132"/>
      <c r="NKO3227" s="132"/>
      <c r="NKP3227" s="132"/>
      <c r="NKQ3227" s="132"/>
      <c r="NKR3227" s="132"/>
      <c r="NKS3227" s="132"/>
      <c r="NKT3227" s="132"/>
      <c r="NKU3227" s="132"/>
      <c r="NKV3227" s="132"/>
      <c r="NKW3227" s="132"/>
      <c r="NKX3227" s="132"/>
      <c r="NKY3227" s="132"/>
      <c r="NKZ3227" s="132"/>
      <c r="NLA3227" s="132"/>
      <c r="NLB3227" s="132"/>
      <c r="NLC3227" s="132"/>
      <c r="NLD3227" s="132"/>
      <c r="NLE3227" s="132"/>
      <c r="NLF3227" s="132"/>
      <c r="NLG3227" s="132"/>
      <c r="NLH3227" s="132"/>
      <c r="NLI3227" s="132"/>
      <c r="NLJ3227" s="132"/>
      <c r="NLK3227" s="132"/>
      <c r="NLL3227" s="132"/>
      <c r="NLM3227" s="132"/>
      <c r="NLN3227" s="132"/>
      <c r="NLO3227" s="132"/>
      <c r="NLP3227" s="132"/>
      <c r="NLQ3227" s="132"/>
      <c r="NLR3227" s="132"/>
      <c r="NLS3227" s="132"/>
      <c r="NLT3227" s="132"/>
      <c r="NLU3227" s="132"/>
      <c r="NLV3227" s="132"/>
      <c r="NLW3227" s="132"/>
      <c r="NLX3227" s="132"/>
      <c r="NLY3227" s="132"/>
      <c r="NLZ3227" s="132"/>
      <c r="NMA3227" s="132"/>
      <c r="NMB3227" s="132"/>
      <c r="NMC3227" s="132"/>
      <c r="NMD3227" s="132"/>
      <c r="NME3227" s="132"/>
      <c r="NMF3227" s="132"/>
      <c r="NMG3227" s="132"/>
      <c r="NMH3227" s="132"/>
      <c r="NMI3227" s="132"/>
      <c r="NMJ3227" s="132"/>
      <c r="NMK3227" s="132"/>
      <c r="NML3227" s="132"/>
      <c r="NMM3227" s="132"/>
      <c r="NMN3227" s="132"/>
      <c r="NMO3227" s="132"/>
      <c r="NMP3227" s="132"/>
      <c r="NMQ3227" s="132"/>
      <c r="NMR3227" s="132"/>
      <c r="NMS3227" s="132"/>
      <c r="NMT3227" s="132"/>
      <c r="NMU3227" s="132"/>
      <c r="NMV3227" s="132"/>
      <c r="NMW3227" s="132"/>
      <c r="NMX3227" s="132"/>
      <c r="NMY3227" s="132"/>
      <c r="NMZ3227" s="132"/>
      <c r="NNA3227" s="132"/>
      <c r="NNB3227" s="132"/>
      <c r="NNC3227" s="132"/>
      <c r="NND3227" s="132"/>
      <c r="NNE3227" s="132"/>
      <c r="NNF3227" s="132"/>
      <c r="NNG3227" s="132"/>
      <c r="NNH3227" s="132"/>
      <c r="NNI3227" s="132"/>
      <c r="NNJ3227" s="132"/>
      <c r="NNK3227" s="132"/>
      <c r="NNL3227" s="132"/>
      <c r="NNM3227" s="132"/>
      <c r="NNN3227" s="132"/>
      <c r="NNO3227" s="132"/>
      <c r="NNP3227" s="132"/>
      <c r="NNQ3227" s="132"/>
      <c r="NNR3227" s="132"/>
      <c r="NNS3227" s="132"/>
      <c r="NNT3227" s="132"/>
      <c r="NNU3227" s="132"/>
      <c r="NNV3227" s="132"/>
      <c r="NNW3227" s="132"/>
      <c r="NNX3227" s="132"/>
      <c r="NNY3227" s="132"/>
      <c r="NNZ3227" s="132"/>
      <c r="NOA3227" s="132"/>
      <c r="NOB3227" s="132"/>
      <c r="NOC3227" s="132"/>
      <c r="NOD3227" s="132"/>
      <c r="NOE3227" s="132"/>
      <c r="NOF3227" s="132"/>
      <c r="NOG3227" s="132"/>
      <c r="NOH3227" s="132"/>
      <c r="NOI3227" s="132"/>
      <c r="NOJ3227" s="132"/>
      <c r="NOK3227" s="132"/>
      <c r="NOL3227" s="132"/>
      <c r="NOM3227" s="132"/>
      <c r="NON3227" s="132"/>
      <c r="NOO3227" s="132"/>
      <c r="NOP3227" s="132"/>
      <c r="NOQ3227" s="132"/>
      <c r="NOR3227" s="132"/>
      <c r="NOS3227" s="132"/>
      <c r="NOT3227" s="132"/>
      <c r="NOU3227" s="132"/>
      <c r="NOV3227" s="132"/>
      <c r="NOW3227" s="132"/>
      <c r="NOX3227" s="132"/>
      <c r="NOY3227" s="132"/>
      <c r="NOZ3227" s="132"/>
      <c r="NPA3227" s="132"/>
      <c r="NPB3227" s="132"/>
      <c r="NPC3227" s="132"/>
      <c r="NPD3227" s="132"/>
      <c r="NPE3227" s="132"/>
      <c r="NPF3227" s="132"/>
      <c r="NPG3227" s="132"/>
      <c r="NPH3227" s="132"/>
      <c r="NPI3227" s="132"/>
      <c r="NPJ3227" s="132"/>
      <c r="NPK3227" s="132"/>
      <c r="NPL3227" s="132"/>
      <c r="NPM3227" s="132"/>
      <c r="NPN3227" s="132"/>
      <c r="NPO3227" s="132"/>
      <c r="NPP3227" s="132"/>
      <c r="NPQ3227" s="132"/>
      <c r="NPR3227" s="132"/>
      <c r="NPS3227" s="132"/>
      <c r="NPT3227" s="132"/>
      <c r="NPU3227" s="132"/>
      <c r="NPV3227" s="132"/>
      <c r="NPW3227" s="132"/>
      <c r="NPX3227" s="132"/>
      <c r="NPY3227" s="132"/>
      <c r="NPZ3227" s="132"/>
      <c r="NQA3227" s="132"/>
      <c r="NQB3227" s="132"/>
      <c r="NQC3227" s="132"/>
      <c r="NQD3227" s="132"/>
      <c r="NQE3227" s="132"/>
      <c r="NQF3227" s="132"/>
      <c r="NQG3227" s="132"/>
      <c r="NQH3227" s="132"/>
      <c r="NQI3227" s="132"/>
      <c r="NQJ3227" s="132"/>
      <c r="NQK3227" s="132"/>
      <c r="NQL3227" s="132"/>
      <c r="NQM3227" s="132"/>
      <c r="NQN3227" s="132"/>
      <c r="NQO3227" s="132"/>
      <c r="NQP3227" s="132"/>
      <c r="NQQ3227" s="132"/>
      <c r="NQR3227" s="132"/>
      <c r="NQS3227" s="132"/>
      <c r="NQT3227" s="132"/>
      <c r="NQU3227" s="132"/>
      <c r="NQV3227" s="132"/>
      <c r="NQW3227" s="132"/>
      <c r="NQX3227" s="132"/>
      <c r="NQY3227" s="132"/>
      <c r="NQZ3227" s="132"/>
      <c r="NRA3227" s="132"/>
      <c r="NRB3227" s="132"/>
      <c r="NRC3227" s="132"/>
      <c r="NRD3227" s="132"/>
      <c r="NRE3227" s="132"/>
      <c r="NRF3227" s="132"/>
      <c r="NRG3227" s="132"/>
      <c r="NRH3227" s="132"/>
      <c r="NRI3227" s="132"/>
      <c r="NRJ3227" s="132"/>
      <c r="NRK3227" s="132"/>
      <c r="NRL3227" s="132"/>
      <c r="NRM3227" s="132"/>
      <c r="NRN3227" s="132"/>
      <c r="NRO3227" s="132"/>
      <c r="NRP3227" s="132"/>
      <c r="NRQ3227" s="132"/>
      <c r="NRR3227" s="132"/>
      <c r="NRS3227" s="132"/>
      <c r="NRT3227" s="132"/>
      <c r="NRU3227" s="132"/>
      <c r="NRV3227" s="132"/>
      <c r="NRW3227" s="132"/>
      <c r="NRX3227" s="132"/>
      <c r="NRY3227" s="132"/>
      <c r="NRZ3227" s="132"/>
      <c r="NSA3227" s="132"/>
      <c r="NSB3227" s="132"/>
      <c r="NSC3227" s="132"/>
      <c r="NSD3227" s="132"/>
      <c r="NSE3227" s="132"/>
      <c r="NSF3227" s="132"/>
      <c r="NSG3227" s="132"/>
      <c r="NSH3227" s="132"/>
      <c r="NSI3227" s="132"/>
      <c r="NSJ3227" s="132"/>
      <c r="NSK3227" s="132"/>
      <c r="NSL3227" s="132"/>
      <c r="NSM3227" s="132"/>
      <c r="NSN3227" s="132"/>
      <c r="NSO3227" s="132"/>
      <c r="NSP3227" s="132"/>
      <c r="NSQ3227" s="132"/>
      <c r="NSR3227" s="132"/>
      <c r="NSS3227" s="132"/>
      <c r="NST3227" s="132"/>
      <c r="NSU3227" s="132"/>
      <c r="NSV3227" s="132"/>
      <c r="NSW3227" s="132"/>
      <c r="NSX3227" s="132"/>
      <c r="NSY3227" s="132"/>
      <c r="NSZ3227" s="132"/>
      <c r="NTA3227" s="132"/>
      <c r="NTB3227" s="132"/>
      <c r="NTC3227" s="132"/>
      <c r="NTD3227" s="132"/>
      <c r="NTE3227" s="132"/>
      <c r="NTF3227" s="132"/>
      <c r="NTG3227" s="132"/>
      <c r="NTH3227" s="132"/>
      <c r="NTI3227" s="132"/>
      <c r="NTJ3227" s="132"/>
      <c r="NTK3227" s="132"/>
      <c r="NTL3227" s="132"/>
      <c r="NTM3227" s="132"/>
      <c r="NTN3227" s="132"/>
      <c r="NTO3227" s="132"/>
      <c r="NTP3227" s="132"/>
      <c r="NTQ3227" s="132"/>
      <c r="NTR3227" s="132"/>
      <c r="NTS3227" s="132"/>
      <c r="NTT3227" s="132"/>
      <c r="NTU3227" s="132"/>
      <c r="NTV3227" s="132"/>
      <c r="NTW3227" s="132"/>
      <c r="NTX3227" s="132"/>
      <c r="NTY3227" s="132"/>
      <c r="NTZ3227" s="132"/>
      <c r="NUA3227" s="132"/>
      <c r="NUB3227" s="132"/>
      <c r="NUC3227" s="132"/>
      <c r="NUD3227" s="132"/>
      <c r="NUE3227" s="132"/>
      <c r="NUF3227" s="132"/>
      <c r="NUG3227" s="132"/>
      <c r="NUH3227" s="132"/>
      <c r="NUI3227" s="132"/>
      <c r="NUJ3227" s="132"/>
      <c r="NUK3227" s="132"/>
      <c r="NUL3227" s="132"/>
      <c r="NUM3227" s="132"/>
      <c r="NUN3227" s="132"/>
      <c r="NUO3227" s="132"/>
      <c r="NUP3227" s="132"/>
      <c r="NUQ3227" s="132"/>
      <c r="NUR3227" s="132"/>
      <c r="NUS3227" s="132"/>
      <c r="NUT3227" s="132"/>
      <c r="NUU3227" s="132"/>
      <c r="NUV3227" s="132"/>
      <c r="NUW3227" s="132"/>
      <c r="NUX3227" s="132"/>
      <c r="NUY3227" s="132"/>
      <c r="NUZ3227" s="132"/>
      <c r="NVA3227" s="132"/>
      <c r="NVB3227" s="132"/>
      <c r="NVC3227" s="132"/>
      <c r="NVD3227" s="132"/>
      <c r="NVE3227" s="132"/>
      <c r="NVF3227" s="132"/>
      <c r="NVG3227" s="132"/>
      <c r="NVH3227" s="132"/>
      <c r="NVI3227" s="132"/>
      <c r="NVJ3227" s="132"/>
      <c r="NVK3227" s="132"/>
      <c r="NVL3227" s="132"/>
      <c r="NVM3227" s="132"/>
      <c r="NVN3227" s="132"/>
      <c r="NVO3227" s="132"/>
      <c r="NVP3227" s="132"/>
      <c r="NVQ3227" s="132"/>
      <c r="NVR3227" s="132"/>
      <c r="NVS3227" s="132"/>
      <c r="NVT3227" s="132"/>
      <c r="NVU3227" s="132"/>
      <c r="NVV3227" s="132"/>
      <c r="NVW3227" s="132"/>
      <c r="NVX3227" s="132"/>
      <c r="NVY3227" s="132"/>
      <c r="NVZ3227" s="132"/>
      <c r="NWA3227" s="132"/>
      <c r="NWB3227" s="132"/>
      <c r="NWC3227" s="132"/>
      <c r="NWD3227" s="132"/>
      <c r="NWE3227" s="132"/>
      <c r="NWF3227" s="132"/>
      <c r="NWG3227" s="132"/>
      <c r="NWH3227" s="132"/>
      <c r="NWI3227" s="132"/>
      <c r="NWJ3227" s="132"/>
      <c r="NWK3227" s="132"/>
      <c r="NWL3227" s="132"/>
      <c r="NWM3227" s="132"/>
      <c r="NWN3227" s="132"/>
      <c r="NWO3227" s="132"/>
      <c r="NWP3227" s="132"/>
      <c r="NWQ3227" s="132"/>
      <c r="NWR3227" s="132"/>
      <c r="NWS3227" s="132"/>
      <c r="NWT3227" s="132"/>
      <c r="NWU3227" s="132"/>
      <c r="NWV3227" s="132"/>
      <c r="NWW3227" s="132"/>
      <c r="NWX3227" s="132"/>
      <c r="NWY3227" s="132"/>
      <c r="NWZ3227" s="132"/>
      <c r="NXA3227" s="132"/>
      <c r="NXB3227" s="132"/>
      <c r="NXC3227" s="132"/>
      <c r="NXD3227" s="132"/>
      <c r="NXE3227" s="132"/>
      <c r="NXF3227" s="132"/>
      <c r="NXG3227" s="132"/>
      <c r="NXH3227" s="132"/>
      <c r="NXI3227" s="132"/>
      <c r="NXJ3227" s="132"/>
      <c r="NXK3227" s="132"/>
      <c r="NXL3227" s="132"/>
      <c r="NXM3227" s="132"/>
      <c r="NXN3227" s="132"/>
      <c r="NXO3227" s="132"/>
      <c r="NXP3227" s="132"/>
      <c r="NXQ3227" s="132"/>
      <c r="NXR3227" s="132"/>
      <c r="NXS3227" s="132"/>
      <c r="NXT3227" s="132"/>
      <c r="NXU3227" s="132"/>
      <c r="NXV3227" s="132"/>
      <c r="NXW3227" s="132"/>
      <c r="NXX3227" s="132"/>
      <c r="NXY3227" s="132"/>
      <c r="NXZ3227" s="132"/>
      <c r="NYA3227" s="132"/>
      <c r="NYB3227" s="132"/>
      <c r="NYC3227" s="132"/>
      <c r="NYD3227" s="132"/>
      <c r="NYE3227" s="132"/>
      <c r="NYF3227" s="132"/>
      <c r="NYG3227" s="132"/>
      <c r="NYH3227" s="132"/>
      <c r="NYI3227" s="132"/>
      <c r="NYJ3227" s="132"/>
      <c r="NYK3227" s="132"/>
      <c r="NYL3227" s="132"/>
      <c r="NYM3227" s="132"/>
      <c r="NYN3227" s="132"/>
      <c r="NYO3227" s="132"/>
      <c r="NYP3227" s="132"/>
      <c r="NYQ3227" s="132"/>
      <c r="NYR3227" s="132"/>
      <c r="NYS3227" s="132"/>
      <c r="NYT3227" s="132"/>
      <c r="NYU3227" s="132"/>
      <c r="NYV3227" s="132"/>
      <c r="NYW3227" s="132"/>
      <c r="NYX3227" s="132"/>
      <c r="NYY3227" s="132"/>
      <c r="NYZ3227" s="132"/>
      <c r="NZA3227" s="132"/>
      <c r="NZB3227" s="132"/>
      <c r="NZC3227" s="132"/>
      <c r="NZD3227" s="132"/>
      <c r="NZE3227" s="132"/>
      <c r="NZF3227" s="132"/>
      <c r="NZG3227" s="132"/>
      <c r="NZH3227" s="132"/>
      <c r="NZI3227" s="132"/>
      <c r="NZJ3227" s="132"/>
      <c r="NZK3227" s="132"/>
      <c r="NZL3227" s="132"/>
      <c r="NZM3227" s="132"/>
      <c r="NZN3227" s="132"/>
      <c r="NZO3227" s="132"/>
      <c r="NZP3227" s="132"/>
      <c r="NZQ3227" s="132"/>
      <c r="NZR3227" s="132"/>
      <c r="NZS3227" s="132"/>
      <c r="NZT3227" s="132"/>
      <c r="NZU3227" s="132"/>
      <c r="NZV3227" s="132"/>
      <c r="NZW3227" s="132"/>
      <c r="NZX3227" s="132"/>
      <c r="NZY3227" s="132"/>
      <c r="NZZ3227" s="132"/>
      <c r="OAA3227" s="132"/>
      <c r="OAB3227" s="132"/>
      <c r="OAC3227" s="132"/>
      <c r="OAD3227" s="132"/>
      <c r="OAE3227" s="132"/>
      <c r="OAF3227" s="132"/>
      <c r="OAG3227" s="132"/>
      <c r="OAH3227" s="132"/>
      <c r="OAI3227" s="132"/>
      <c r="OAJ3227" s="132"/>
      <c r="OAK3227" s="132"/>
      <c r="OAL3227" s="132"/>
      <c r="OAM3227" s="132"/>
      <c r="OAN3227" s="132"/>
      <c r="OAO3227" s="132"/>
      <c r="OAP3227" s="132"/>
      <c r="OAQ3227" s="132"/>
      <c r="OAR3227" s="132"/>
      <c r="OAS3227" s="132"/>
      <c r="OAT3227" s="132"/>
      <c r="OAU3227" s="132"/>
      <c r="OAV3227" s="132"/>
      <c r="OAW3227" s="132"/>
      <c r="OAX3227" s="132"/>
      <c r="OAY3227" s="132"/>
      <c r="OAZ3227" s="132"/>
      <c r="OBA3227" s="132"/>
      <c r="OBB3227" s="132"/>
      <c r="OBC3227" s="132"/>
      <c r="OBD3227" s="132"/>
      <c r="OBE3227" s="132"/>
      <c r="OBF3227" s="132"/>
      <c r="OBG3227" s="132"/>
      <c r="OBH3227" s="132"/>
      <c r="OBI3227" s="132"/>
      <c r="OBJ3227" s="132"/>
      <c r="OBK3227" s="132"/>
      <c r="OBL3227" s="132"/>
      <c r="OBM3227" s="132"/>
      <c r="OBN3227" s="132"/>
      <c r="OBO3227" s="132"/>
      <c r="OBP3227" s="132"/>
      <c r="OBQ3227" s="132"/>
      <c r="OBR3227" s="132"/>
      <c r="OBS3227" s="132"/>
      <c r="OBT3227" s="132"/>
      <c r="OBU3227" s="132"/>
      <c r="OBV3227" s="132"/>
      <c r="OBW3227" s="132"/>
      <c r="OBX3227" s="132"/>
      <c r="OBY3227" s="132"/>
      <c r="OBZ3227" s="132"/>
      <c r="OCA3227" s="132"/>
      <c r="OCB3227" s="132"/>
      <c r="OCC3227" s="132"/>
      <c r="OCD3227" s="132"/>
      <c r="OCE3227" s="132"/>
      <c r="OCF3227" s="132"/>
      <c r="OCG3227" s="132"/>
      <c r="OCH3227" s="132"/>
      <c r="OCI3227" s="132"/>
      <c r="OCJ3227" s="132"/>
      <c r="OCK3227" s="132"/>
      <c r="OCL3227" s="132"/>
      <c r="OCM3227" s="132"/>
      <c r="OCN3227" s="132"/>
      <c r="OCO3227" s="132"/>
      <c r="OCP3227" s="132"/>
      <c r="OCQ3227" s="132"/>
      <c r="OCR3227" s="132"/>
      <c r="OCS3227" s="132"/>
      <c r="OCT3227" s="132"/>
      <c r="OCU3227" s="132"/>
      <c r="OCV3227" s="132"/>
      <c r="OCW3227" s="132"/>
      <c r="OCX3227" s="132"/>
      <c r="OCY3227" s="132"/>
      <c r="OCZ3227" s="132"/>
      <c r="ODA3227" s="132"/>
      <c r="ODB3227" s="132"/>
      <c r="ODC3227" s="132"/>
      <c r="ODD3227" s="132"/>
      <c r="ODE3227" s="132"/>
      <c r="ODF3227" s="132"/>
      <c r="ODG3227" s="132"/>
      <c r="ODH3227" s="132"/>
      <c r="ODI3227" s="132"/>
      <c r="ODJ3227" s="132"/>
      <c r="ODK3227" s="132"/>
      <c r="ODL3227" s="132"/>
      <c r="ODM3227" s="132"/>
      <c r="ODN3227" s="132"/>
      <c r="ODO3227" s="132"/>
      <c r="ODP3227" s="132"/>
      <c r="ODQ3227" s="132"/>
      <c r="ODR3227" s="132"/>
      <c r="ODS3227" s="132"/>
      <c r="ODT3227" s="132"/>
      <c r="ODU3227" s="132"/>
      <c r="ODV3227" s="132"/>
      <c r="ODW3227" s="132"/>
      <c r="ODX3227" s="132"/>
      <c r="ODY3227" s="132"/>
      <c r="ODZ3227" s="132"/>
      <c r="OEA3227" s="132"/>
      <c r="OEB3227" s="132"/>
      <c r="OEC3227" s="132"/>
      <c r="OED3227" s="132"/>
      <c r="OEE3227" s="132"/>
      <c r="OEF3227" s="132"/>
      <c r="OEG3227" s="132"/>
      <c r="OEH3227" s="132"/>
      <c r="OEI3227" s="132"/>
      <c r="OEJ3227" s="132"/>
      <c r="OEK3227" s="132"/>
      <c r="OEL3227" s="132"/>
      <c r="OEM3227" s="132"/>
      <c r="OEN3227" s="132"/>
      <c r="OEO3227" s="132"/>
      <c r="OEP3227" s="132"/>
      <c r="OEQ3227" s="132"/>
      <c r="OER3227" s="132"/>
      <c r="OES3227" s="132"/>
      <c r="OET3227" s="132"/>
      <c r="OEU3227" s="132"/>
      <c r="OEV3227" s="132"/>
      <c r="OEW3227" s="132"/>
      <c r="OEX3227" s="132"/>
      <c r="OEY3227" s="132"/>
      <c r="OEZ3227" s="132"/>
      <c r="OFA3227" s="132"/>
      <c r="OFB3227" s="132"/>
      <c r="OFC3227" s="132"/>
      <c r="OFD3227" s="132"/>
      <c r="OFE3227" s="132"/>
      <c r="OFF3227" s="132"/>
      <c r="OFG3227" s="132"/>
      <c r="OFH3227" s="132"/>
      <c r="OFI3227" s="132"/>
      <c r="OFJ3227" s="132"/>
      <c r="OFK3227" s="132"/>
      <c r="OFL3227" s="132"/>
      <c r="OFM3227" s="132"/>
      <c r="OFN3227" s="132"/>
      <c r="OFO3227" s="132"/>
      <c r="OFP3227" s="132"/>
      <c r="OFQ3227" s="132"/>
      <c r="OFR3227" s="132"/>
      <c r="OFS3227" s="132"/>
      <c r="OFT3227" s="132"/>
      <c r="OFU3227" s="132"/>
      <c r="OFV3227" s="132"/>
      <c r="OFW3227" s="132"/>
      <c r="OFX3227" s="132"/>
      <c r="OFY3227" s="132"/>
      <c r="OFZ3227" s="132"/>
      <c r="OGA3227" s="132"/>
      <c r="OGB3227" s="132"/>
      <c r="OGC3227" s="132"/>
      <c r="OGD3227" s="132"/>
      <c r="OGE3227" s="132"/>
      <c r="OGF3227" s="132"/>
      <c r="OGG3227" s="132"/>
      <c r="OGH3227" s="132"/>
      <c r="OGI3227" s="132"/>
      <c r="OGJ3227" s="132"/>
      <c r="OGK3227" s="132"/>
      <c r="OGL3227" s="132"/>
      <c r="OGM3227" s="132"/>
      <c r="OGN3227" s="132"/>
      <c r="OGO3227" s="132"/>
      <c r="OGP3227" s="132"/>
      <c r="OGQ3227" s="132"/>
      <c r="OGR3227" s="132"/>
      <c r="OGS3227" s="132"/>
      <c r="OGT3227" s="132"/>
      <c r="OGU3227" s="132"/>
      <c r="OGV3227" s="132"/>
      <c r="OGW3227" s="132"/>
      <c r="OGX3227" s="132"/>
      <c r="OGY3227" s="132"/>
      <c r="OGZ3227" s="132"/>
      <c r="OHA3227" s="132"/>
      <c r="OHB3227" s="132"/>
      <c r="OHC3227" s="132"/>
      <c r="OHD3227" s="132"/>
      <c r="OHE3227" s="132"/>
      <c r="OHF3227" s="132"/>
      <c r="OHG3227" s="132"/>
      <c r="OHH3227" s="132"/>
      <c r="OHI3227" s="132"/>
      <c r="OHJ3227" s="132"/>
      <c r="OHK3227" s="132"/>
      <c r="OHL3227" s="132"/>
      <c r="OHM3227" s="132"/>
      <c r="OHN3227" s="132"/>
      <c r="OHO3227" s="132"/>
      <c r="OHP3227" s="132"/>
      <c r="OHQ3227" s="132"/>
      <c r="OHR3227" s="132"/>
      <c r="OHS3227" s="132"/>
      <c r="OHT3227" s="132"/>
      <c r="OHU3227" s="132"/>
      <c r="OHV3227" s="132"/>
      <c r="OHW3227" s="132"/>
      <c r="OHX3227" s="132"/>
      <c r="OHY3227" s="132"/>
      <c r="OHZ3227" s="132"/>
      <c r="OIA3227" s="132"/>
      <c r="OIB3227" s="132"/>
      <c r="OIC3227" s="132"/>
      <c r="OID3227" s="132"/>
      <c r="OIE3227" s="132"/>
      <c r="OIF3227" s="132"/>
      <c r="OIG3227" s="132"/>
      <c r="OIH3227" s="132"/>
      <c r="OII3227" s="132"/>
      <c r="OIJ3227" s="132"/>
      <c r="OIK3227" s="132"/>
      <c r="OIL3227" s="132"/>
      <c r="OIM3227" s="132"/>
      <c r="OIN3227" s="132"/>
      <c r="OIO3227" s="132"/>
      <c r="OIP3227" s="132"/>
      <c r="OIQ3227" s="132"/>
      <c r="OIR3227" s="132"/>
      <c r="OIS3227" s="132"/>
      <c r="OIT3227" s="132"/>
      <c r="OIU3227" s="132"/>
      <c r="OIV3227" s="132"/>
      <c r="OIW3227" s="132"/>
      <c r="OIX3227" s="132"/>
      <c r="OIY3227" s="132"/>
      <c r="OIZ3227" s="132"/>
      <c r="OJA3227" s="132"/>
      <c r="OJB3227" s="132"/>
      <c r="OJC3227" s="132"/>
      <c r="OJD3227" s="132"/>
      <c r="OJE3227" s="132"/>
      <c r="OJF3227" s="132"/>
      <c r="OJG3227" s="132"/>
      <c r="OJH3227" s="132"/>
      <c r="OJI3227" s="132"/>
      <c r="OJJ3227" s="132"/>
      <c r="OJK3227" s="132"/>
      <c r="OJL3227" s="132"/>
      <c r="OJM3227" s="132"/>
      <c r="OJN3227" s="132"/>
      <c r="OJO3227" s="132"/>
      <c r="OJP3227" s="132"/>
      <c r="OJQ3227" s="132"/>
      <c r="OJR3227" s="132"/>
      <c r="OJS3227" s="132"/>
      <c r="OJT3227" s="132"/>
      <c r="OJU3227" s="132"/>
      <c r="OJV3227" s="132"/>
      <c r="OJW3227" s="132"/>
      <c r="OJX3227" s="132"/>
      <c r="OJY3227" s="132"/>
      <c r="OJZ3227" s="132"/>
      <c r="OKA3227" s="132"/>
      <c r="OKB3227" s="132"/>
      <c r="OKC3227" s="132"/>
      <c r="OKD3227" s="132"/>
      <c r="OKE3227" s="132"/>
      <c r="OKF3227" s="132"/>
      <c r="OKG3227" s="132"/>
      <c r="OKH3227" s="132"/>
      <c r="OKI3227" s="132"/>
      <c r="OKJ3227" s="132"/>
      <c r="OKK3227" s="132"/>
      <c r="OKL3227" s="132"/>
      <c r="OKM3227" s="132"/>
      <c r="OKN3227" s="132"/>
      <c r="OKO3227" s="132"/>
      <c r="OKP3227" s="132"/>
      <c r="OKQ3227" s="132"/>
      <c r="OKR3227" s="132"/>
      <c r="OKS3227" s="132"/>
      <c r="OKT3227" s="132"/>
      <c r="OKU3227" s="132"/>
      <c r="OKV3227" s="132"/>
      <c r="OKW3227" s="132"/>
      <c r="OKX3227" s="132"/>
      <c r="OKY3227" s="132"/>
      <c r="OKZ3227" s="132"/>
      <c r="OLA3227" s="132"/>
      <c r="OLB3227" s="132"/>
      <c r="OLC3227" s="132"/>
      <c r="OLD3227" s="132"/>
      <c r="OLE3227" s="132"/>
      <c r="OLF3227" s="132"/>
      <c r="OLG3227" s="132"/>
      <c r="OLH3227" s="132"/>
      <c r="OLI3227" s="132"/>
      <c r="OLJ3227" s="132"/>
      <c r="OLK3227" s="132"/>
      <c r="OLL3227" s="132"/>
      <c r="OLM3227" s="132"/>
      <c r="OLN3227" s="132"/>
      <c r="OLO3227" s="132"/>
      <c r="OLP3227" s="132"/>
      <c r="OLQ3227" s="132"/>
      <c r="OLR3227" s="132"/>
      <c r="OLS3227" s="132"/>
      <c r="OLT3227" s="132"/>
      <c r="OLU3227" s="132"/>
      <c r="OLV3227" s="132"/>
      <c r="OLW3227" s="132"/>
      <c r="OLX3227" s="132"/>
      <c r="OLY3227" s="132"/>
      <c r="OLZ3227" s="132"/>
      <c r="OMA3227" s="132"/>
      <c r="OMB3227" s="132"/>
      <c r="OMC3227" s="132"/>
      <c r="OMD3227" s="132"/>
      <c r="OME3227" s="132"/>
      <c r="OMF3227" s="132"/>
      <c r="OMG3227" s="132"/>
      <c r="OMH3227" s="132"/>
      <c r="OMI3227" s="132"/>
      <c r="OMJ3227" s="132"/>
      <c r="OMK3227" s="132"/>
      <c r="OML3227" s="132"/>
      <c r="OMM3227" s="132"/>
      <c r="OMN3227" s="132"/>
      <c r="OMO3227" s="132"/>
      <c r="OMP3227" s="132"/>
      <c r="OMQ3227" s="132"/>
      <c r="OMR3227" s="132"/>
      <c r="OMS3227" s="132"/>
      <c r="OMT3227" s="132"/>
      <c r="OMU3227" s="132"/>
      <c r="OMV3227" s="132"/>
      <c r="OMW3227" s="132"/>
      <c r="OMX3227" s="132"/>
      <c r="OMY3227" s="132"/>
      <c r="OMZ3227" s="132"/>
      <c r="ONA3227" s="132"/>
      <c r="ONB3227" s="132"/>
      <c r="ONC3227" s="132"/>
      <c r="OND3227" s="132"/>
      <c r="ONE3227" s="132"/>
      <c r="ONF3227" s="132"/>
      <c r="ONG3227" s="132"/>
      <c r="ONH3227" s="132"/>
      <c r="ONI3227" s="132"/>
      <c r="ONJ3227" s="132"/>
      <c r="ONK3227" s="132"/>
      <c r="ONL3227" s="132"/>
      <c r="ONM3227" s="132"/>
      <c r="ONN3227" s="132"/>
      <c r="ONO3227" s="132"/>
      <c r="ONP3227" s="132"/>
      <c r="ONQ3227" s="132"/>
      <c r="ONR3227" s="132"/>
      <c r="ONS3227" s="132"/>
      <c r="ONT3227" s="132"/>
      <c r="ONU3227" s="132"/>
      <c r="ONV3227" s="132"/>
      <c r="ONW3227" s="132"/>
      <c r="ONX3227" s="132"/>
      <c r="ONY3227" s="132"/>
      <c r="ONZ3227" s="132"/>
      <c r="OOA3227" s="132"/>
      <c r="OOB3227" s="132"/>
      <c r="OOC3227" s="132"/>
      <c r="OOD3227" s="132"/>
      <c r="OOE3227" s="132"/>
      <c r="OOF3227" s="132"/>
      <c r="OOG3227" s="132"/>
      <c r="OOH3227" s="132"/>
      <c r="OOI3227" s="132"/>
      <c r="OOJ3227" s="132"/>
      <c r="OOK3227" s="132"/>
      <c r="OOL3227" s="132"/>
      <c r="OOM3227" s="132"/>
      <c r="OON3227" s="132"/>
      <c r="OOO3227" s="132"/>
      <c r="OOP3227" s="132"/>
      <c r="OOQ3227" s="132"/>
      <c r="OOR3227" s="132"/>
      <c r="OOS3227" s="132"/>
      <c r="OOT3227" s="132"/>
      <c r="OOU3227" s="132"/>
      <c r="OOV3227" s="132"/>
      <c r="OOW3227" s="132"/>
      <c r="OOX3227" s="132"/>
      <c r="OOY3227" s="132"/>
      <c r="OOZ3227" s="132"/>
      <c r="OPA3227" s="132"/>
      <c r="OPB3227" s="132"/>
      <c r="OPC3227" s="132"/>
      <c r="OPD3227" s="132"/>
      <c r="OPE3227" s="132"/>
      <c r="OPF3227" s="132"/>
      <c r="OPG3227" s="132"/>
      <c r="OPH3227" s="132"/>
      <c r="OPI3227" s="132"/>
      <c r="OPJ3227" s="132"/>
      <c r="OPK3227" s="132"/>
      <c r="OPL3227" s="132"/>
      <c r="OPM3227" s="132"/>
      <c r="OPN3227" s="132"/>
      <c r="OPO3227" s="132"/>
      <c r="OPP3227" s="132"/>
      <c r="OPQ3227" s="132"/>
      <c r="OPR3227" s="132"/>
      <c r="OPS3227" s="132"/>
      <c r="OPT3227" s="132"/>
      <c r="OPU3227" s="132"/>
      <c r="OPV3227" s="132"/>
      <c r="OPW3227" s="132"/>
      <c r="OPX3227" s="132"/>
      <c r="OPY3227" s="132"/>
      <c r="OPZ3227" s="132"/>
      <c r="OQA3227" s="132"/>
      <c r="OQB3227" s="132"/>
      <c r="OQC3227" s="132"/>
      <c r="OQD3227" s="132"/>
      <c r="OQE3227" s="132"/>
      <c r="OQF3227" s="132"/>
      <c r="OQG3227" s="132"/>
      <c r="OQH3227" s="132"/>
      <c r="OQI3227" s="132"/>
      <c r="OQJ3227" s="132"/>
      <c r="OQK3227" s="132"/>
      <c r="OQL3227" s="132"/>
      <c r="OQM3227" s="132"/>
      <c r="OQN3227" s="132"/>
      <c r="OQO3227" s="132"/>
      <c r="OQP3227" s="132"/>
      <c r="OQQ3227" s="132"/>
      <c r="OQR3227" s="132"/>
      <c r="OQS3227" s="132"/>
      <c r="OQT3227" s="132"/>
      <c r="OQU3227" s="132"/>
      <c r="OQV3227" s="132"/>
      <c r="OQW3227" s="132"/>
      <c r="OQX3227" s="132"/>
      <c r="OQY3227" s="132"/>
      <c r="OQZ3227" s="132"/>
      <c r="ORA3227" s="132"/>
      <c r="ORB3227" s="132"/>
      <c r="ORC3227" s="132"/>
      <c r="ORD3227" s="132"/>
      <c r="ORE3227" s="132"/>
      <c r="ORF3227" s="132"/>
      <c r="ORG3227" s="132"/>
      <c r="ORH3227" s="132"/>
      <c r="ORI3227" s="132"/>
      <c r="ORJ3227" s="132"/>
      <c r="ORK3227" s="132"/>
      <c r="ORL3227" s="132"/>
      <c r="ORM3227" s="132"/>
      <c r="ORN3227" s="132"/>
      <c r="ORO3227" s="132"/>
      <c r="ORP3227" s="132"/>
      <c r="ORQ3227" s="132"/>
      <c r="ORR3227" s="132"/>
      <c r="ORS3227" s="132"/>
      <c r="ORT3227" s="132"/>
      <c r="ORU3227" s="132"/>
      <c r="ORV3227" s="132"/>
      <c r="ORW3227" s="132"/>
      <c r="ORX3227" s="132"/>
      <c r="ORY3227" s="132"/>
      <c r="ORZ3227" s="132"/>
      <c r="OSA3227" s="132"/>
      <c r="OSB3227" s="132"/>
      <c r="OSC3227" s="132"/>
      <c r="OSD3227" s="132"/>
      <c r="OSE3227" s="132"/>
      <c r="OSF3227" s="132"/>
      <c r="OSG3227" s="132"/>
      <c r="OSH3227" s="132"/>
      <c r="OSI3227" s="132"/>
      <c r="OSJ3227" s="132"/>
      <c r="OSK3227" s="132"/>
      <c r="OSL3227" s="132"/>
      <c r="OSM3227" s="132"/>
      <c r="OSN3227" s="132"/>
      <c r="OSO3227" s="132"/>
      <c r="OSP3227" s="132"/>
      <c r="OSQ3227" s="132"/>
      <c r="OSR3227" s="132"/>
      <c r="OSS3227" s="132"/>
      <c r="OST3227" s="132"/>
      <c r="OSU3227" s="132"/>
      <c r="OSV3227" s="132"/>
      <c r="OSW3227" s="132"/>
      <c r="OSX3227" s="132"/>
      <c r="OSY3227" s="132"/>
      <c r="OSZ3227" s="132"/>
      <c r="OTA3227" s="132"/>
      <c r="OTB3227" s="132"/>
      <c r="OTC3227" s="132"/>
      <c r="OTD3227" s="132"/>
      <c r="OTE3227" s="132"/>
      <c r="OTF3227" s="132"/>
      <c r="OTG3227" s="132"/>
      <c r="OTH3227" s="132"/>
      <c r="OTI3227" s="132"/>
      <c r="OTJ3227" s="132"/>
      <c r="OTK3227" s="132"/>
      <c r="OTL3227" s="132"/>
      <c r="OTM3227" s="132"/>
      <c r="OTN3227" s="132"/>
      <c r="OTO3227" s="132"/>
      <c r="OTP3227" s="132"/>
      <c r="OTQ3227" s="132"/>
      <c r="OTR3227" s="132"/>
      <c r="OTS3227" s="132"/>
      <c r="OTT3227" s="132"/>
      <c r="OTU3227" s="132"/>
      <c r="OTV3227" s="132"/>
      <c r="OTW3227" s="132"/>
      <c r="OTX3227" s="132"/>
      <c r="OTY3227" s="132"/>
      <c r="OTZ3227" s="132"/>
      <c r="OUA3227" s="132"/>
      <c r="OUB3227" s="132"/>
      <c r="OUC3227" s="132"/>
      <c r="OUD3227" s="132"/>
      <c r="OUE3227" s="132"/>
      <c r="OUF3227" s="132"/>
      <c r="OUG3227" s="132"/>
      <c r="OUH3227" s="132"/>
      <c r="OUI3227" s="132"/>
      <c r="OUJ3227" s="132"/>
      <c r="OUK3227" s="132"/>
      <c r="OUL3227" s="132"/>
      <c r="OUM3227" s="132"/>
      <c r="OUN3227" s="132"/>
      <c r="OUO3227" s="132"/>
      <c r="OUP3227" s="132"/>
      <c r="OUQ3227" s="132"/>
      <c r="OUR3227" s="132"/>
      <c r="OUS3227" s="132"/>
      <c r="OUT3227" s="132"/>
      <c r="OUU3227" s="132"/>
      <c r="OUV3227" s="132"/>
      <c r="OUW3227" s="132"/>
      <c r="OUX3227" s="132"/>
      <c r="OUY3227" s="132"/>
      <c r="OUZ3227" s="132"/>
      <c r="OVA3227" s="132"/>
      <c r="OVB3227" s="132"/>
      <c r="OVC3227" s="132"/>
      <c r="OVD3227" s="132"/>
      <c r="OVE3227" s="132"/>
      <c r="OVF3227" s="132"/>
      <c r="OVG3227" s="132"/>
      <c r="OVH3227" s="132"/>
      <c r="OVI3227" s="132"/>
      <c r="OVJ3227" s="132"/>
      <c r="OVK3227" s="132"/>
      <c r="OVL3227" s="132"/>
      <c r="OVM3227" s="132"/>
      <c r="OVN3227" s="132"/>
      <c r="OVO3227" s="132"/>
      <c r="OVP3227" s="132"/>
      <c r="OVQ3227" s="132"/>
      <c r="OVR3227" s="132"/>
      <c r="OVS3227" s="132"/>
      <c r="OVT3227" s="132"/>
      <c r="OVU3227" s="132"/>
      <c r="OVV3227" s="132"/>
      <c r="OVW3227" s="132"/>
      <c r="OVX3227" s="132"/>
      <c r="OVY3227" s="132"/>
      <c r="OVZ3227" s="132"/>
      <c r="OWA3227" s="132"/>
      <c r="OWB3227" s="132"/>
      <c r="OWC3227" s="132"/>
      <c r="OWD3227" s="132"/>
      <c r="OWE3227" s="132"/>
      <c r="OWF3227" s="132"/>
      <c r="OWG3227" s="132"/>
      <c r="OWH3227" s="132"/>
      <c r="OWI3227" s="132"/>
      <c r="OWJ3227" s="132"/>
      <c r="OWK3227" s="132"/>
      <c r="OWL3227" s="132"/>
      <c r="OWM3227" s="132"/>
      <c r="OWN3227" s="132"/>
      <c r="OWO3227" s="132"/>
      <c r="OWP3227" s="132"/>
      <c r="OWQ3227" s="132"/>
      <c r="OWR3227" s="132"/>
      <c r="OWS3227" s="132"/>
      <c r="OWT3227" s="132"/>
      <c r="OWU3227" s="132"/>
      <c r="OWV3227" s="132"/>
      <c r="OWW3227" s="132"/>
      <c r="OWX3227" s="132"/>
      <c r="OWY3227" s="132"/>
      <c r="OWZ3227" s="132"/>
      <c r="OXA3227" s="132"/>
      <c r="OXB3227" s="132"/>
      <c r="OXC3227" s="132"/>
      <c r="OXD3227" s="132"/>
      <c r="OXE3227" s="132"/>
      <c r="OXF3227" s="132"/>
      <c r="OXG3227" s="132"/>
      <c r="OXH3227" s="132"/>
      <c r="OXI3227" s="132"/>
      <c r="OXJ3227" s="132"/>
      <c r="OXK3227" s="132"/>
      <c r="OXL3227" s="132"/>
      <c r="OXM3227" s="132"/>
      <c r="OXN3227" s="132"/>
      <c r="OXO3227" s="132"/>
      <c r="OXP3227" s="132"/>
      <c r="OXQ3227" s="132"/>
      <c r="OXR3227" s="132"/>
      <c r="OXS3227" s="132"/>
      <c r="OXT3227" s="132"/>
      <c r="OXU3227" s="132"/>
      <c r="OXV3227" s="132"/>
      <c r="OXW3227" s="132"/>
      <c r="OXX3227" s="132"/>
      <c r="OXY3227" s="132"/>
      <c r="OXZ3227" s="132"/>
      <c r="OYA3227" s="132"/>
      <c r="OYB3227" s="132"/>
      <c r="OYC3227" s="132"/>
      <c r="OYD3227" s="132"/>
      <c r="OYE3227" s="132"/>
      <c r="OYF3227" s="132"/>
      <c r="OYG3227" s="132"/>
      <c r="OYH3227" s="132"/>
      <c r="OYI3227" s="132"/>
      <c r="OYJ3227" s="132"/>
      <c r="OYK3227" s="132"/>
      <c r="OYL3227" s="132"/>
      <c r="OYM3227" s="132"/>
      <c r="OYN3227" s="132"/>
      <c r="OYO3227" s="132"/>
      <c r="OYP3227" s="132"/>
      <c r="OYQ3227" s="132"/>
      <c r="OYR3227" s="132"/>
      <c r="OYS3227" s="132"/>
      <c r="OYT3227" s="132"/>
      <c r="OYU3227" s="132"/>
      <c r="OYV3227" s="132"/>
      <c r="OYW3227" s="132"/>
      <c r="OYX3227" s="132"/>
      <c r="OYY3227" s="132"/>
      <c r="OYZ3227" s="132"/>
      <c r="OZA3227" s="132"/>
      <c r="OZB3227" s="132"/>
      <c r="OZC3227" s="132"/>
      <c r="OZD3227" s="132"/>
      <c r="OZE3227" s="132"/>
      <c r="OZF3227" s="132"/>
      <c r="OZG3227" s="132"/>
      <c r="OZH3227" s="132"/>
      <c r="OZI3227" s="132"/>
      <c r="OZJ3227" s="132"/>
      <c r="OZK3227" s="132"/>
      <c r="OZL3227" s="132"/>
      <c r="OZM3227" s="132"/>
      <c r="OZN3227" s="132"/>
      <c r="OZO3227" s="132"/>
      <c r="OZP3227" s="132"/>
      <c r="OZQ3227" s="132"/>
      <c r="OZR3227" s="132"/>
      <c r="OZS3227" s="132"/>
      <c r="OZT3227" s="132"/>
      <c r="OZU3227" s="132"/>
      <c r="OZV3227" s="132"/>
      <c r="OZW3227" s="132"/>
      <c r="OZX3227" s="132"/>
      <c r="OZY3227" s="132"/>
      <c r="OZZ3227" s="132"/>
      <c r="PAA3227" s="132"/>
      <c r="PAB3227" s="132"/>
      <c r="PAC3227" s="132"/>
      <c r="PAD3227" s="132"/>
      <c r="PAE3227" s="132"/>
      <c r="PAF3227" s="132"/>
      <c r="PAG3227" s="132"/>
      <c r="PAH3227" s="132"/>
      <c r="PAI3227" s="132"/>
      <c r="PAJ3227" s="132"/>
      <c r="PAK3227" s="132"/>
      <c r="PAL3227" s="132"/>
      <c r="PAM3227" s="132"/>
      <c r="PAN3227" s="132"/>
      <c r="PAO3227" s="132"/>
      <c r="PAP3227" s="132"/>
      <c r="PAQ3227" s="132"/>
      <c r="PAR3227" s="132"/>
      <c r="PAS3227" s="132"/>
      <c r="PAT3227" s="132"/>
      <c r="PAU3227" s="132"/>
      <c r="PAV3227" s="132"/>
      <c r="PAW3227" s="132"/>
      <c r="PAX3227" s="132"/>
      <c r="PAY3227" s="132"/>
      <c r="PAZ3227" s="132"/>
      <c r="PBA3227" s="132"/>
      <c r="PBB3227" s="132"/>
      <c r="PBC3227" s="132"/>
      <c r="PBD3227" s="132"/>
      <c r="PBE3227" s="132"/>
      <c r="PBF3227" s="132"/>
      <c r="PBG3227" s="132"/>
      <c r="PBH3227" s="132"/>
      <c r="PBI3227" s="132"/>
      <c r="PBJ3227" s="132"/>
      <c r="PBK3227" s="132"/>
      <c r="PBL3227" s="132"/>
      <c r="PBM3227" s="132"/>
      <c r="PBN3227" s="132"/>
      <c r="PBO3227" s="132"/>
      <c r="PBP3227" s="132"/>
      <c r="PBQ3227" s="132"/>
      <c r="PBR3227" s="132"/>
      <c r="PBS3227" s="132"/>
      <c r="PBT3227" s="132"/>
      <c r="PBU3227" s="132"/>
      <c r="PBV3227" s="132"/>
      <c r="PBW3227" s="132"/>
      <c r="PBX3227" s="132"/>
      <c r="PBY3227" s="132"/>
      <c r="PBZ3227" s="132"/>
      <c r="PCA3227" s="132"/>
      <c r="PCB3227" s="132"/>
      <c r="PCC3227" s="132"/>
      <c r="PCD3227" s="132"/>
      <c r="PCE3227" s="132"/>
      <c r="PCF3227" s="132"/>
      <c r="PCG3227" s="132"/>
      <c r="PCH3227" s="132"/>
      <c r="PCI3227" s="132"/>
      <c r="PCJ3227" s="132"/>
      <c r="PCK3227" s="132"/>
      <c r="PCL3227" s="132"/>
      <c r="PCM3227" s="132"/>
      <c r="PCN3227" s="132"/>
      <c r="PCO3227" s="132"/>
      <c r="PCP3227" s="132"/>
      <c r="PCQ3227" s="132"/>
      <c r="PCR3227" s="132"/>
      <c r="PCS3227" s="132"/>
      <c r="PCT3227" s="132"/>
      <c r="PCU3227" s="132"/>
      <c r="PCV3227" s="132"/>
      <c r="PCW3227" s="132"/>
      <c r="PCX3227" s="132"/>
      <c r="PCY3227" s="132"/>
      <c r="PCZ3227" s="132"/>
      <c r="PDA3227" s="132"/>
      <c r="PDB3227" s="132"/>
      <c r="PDC3227" s="132"/>
      <c r="PDD3227" s="132"/>
      <c r="PDE3227" s="132"/>
      <c r="PDF3227" s="132"/>
      <c r="PDG3227" s="132"/>
      <c r="PDH3227" s="132"/>
      <c r="PDI3227" s="132"/>
      <c r="PDJ3227" s="132"/>
      <c r="PDK3227" s="132"/>
      <c r="PDL3227" s="132"/>
      <c r="PDM3227" s="132"/>
      <c r="PDN3227" s="132"/>
      <c r="PDO3227" s="132"/>
      <c r="PDP3227" s="132"/>
      <c r="PDQ3227" s="132"/>
      <c r="PDR3227" s="132"/>
      <c r="PDS3227" s="132"/>
      <c r="PDT3227" s="132"/>
      <c r="PDU3227" s="132"/>
      <c r="PDV3227" s="132"/>
      <c r="PDW3227" s="132"/>
      <c r="PDX3227" s="132"/>
      <c r="PDY3227" s="132"/>
      <c r="PDZ3227" s="132"/>
      <c r="PEA3227" s="132"/>
      <c r="PEB3227" s="132"/>
      <c r="PEC3227" s="132"/>
      <c r="PED3227" s="132"/>
      <c r="PEE3227" s="132"/>
      <c r="PEF3227" s="132"/>
      <c r="PEG3227" s="132"/>
      <c r="PEH3227" s="132"/>
      <c r="PEI3227" s="132"/>
      <c r="PEJ3227" s="132"/>
      <c r="PEK3227" s="132"/>
      <c r="PEL3227" s="132"/>
      <c r="PEM3227" s="132"/>
      <c r="PEN3227" s="132"/>
      <c r="PEO3227" s="132"/>
      <c r="PEP3227" s="132"/>
      <c r="PEQ3227" s="132"/>
      <c r="PER3227" s="132"/>
      <c r="PES3227" s="132"/>
      <c r="PET3227" s="132"/>
      <c r="PEU3227" s="132"/>
      <c r="PEV3227" s="132"/>
      <c r="PEW3227" s="132"/>
      <c r="PEX3227" s="132"/>
      <c r="PEY3227" s="132"/>
      <c r="PEZ3227" s="132"/>
      <c r="PFA3227" s="132"/>
      <c r="PFB3227" s="132"/>
      <c r="PFC3227" s="132"/>
      <c r="PFD3227" s="132"/>
      <c r="PFE3227" s="132"/>
      <c r="PFF3227" s="132"/>
      <c r="PFG3227" s="132"/>
      <c r="PFH3227" s="132"/>
      <c r="PFI3227" s="132"/>
      <c r="PFJ3227" s="132"/>
      <c r="PFK3227" s="132"/>
      <c r="PFL3227" s="132"/>
      <c r="PFM3227" s="132"/>
      <c r="PFN3227" s="132"/>
      <c r="PFO3227" s="132"/>
      <c r="PFP3227" s="132"/>
      <c r="PFQ3227" s="132"/>
      <c r="PFR3227" s="132"/>
      <c r="PFS3227" s="132"/>
      <c r="PFT3227" s="132"/>
      <c r="PFU3227" s="132"/>
      <c r="PFV3227" s="132"/>
      <c r="PFW3227" s="132"/>
      <c r="PFX3227" s="132"/>
      <c r="PFY3227" s="132"/>
      <c r="PFZ3227" s="132"/>
      <c r="PGA3227" s="132"/>
      <c r="PGB3227" s="132"/>
      <c r="PGC3227" s="132"/>
      <c r="PGD3227" s="132"/>
      <c r="PGE3227" s="132"/>
      <c r="PGF3227" s="132"/>
      <c r="PGG3227" s="132"/>
      <c r="PGH3227" s="132"/>
      <c r="PGI3227" s="132"/>
      <c r="PGJ3227" s="132"/>
      <c r="PGK3227" s="132"/>
      <c r="PGL3227" s="132"/>
      <c r="PGM3227" s="132"/>
      <c r="PGN3227" s="132"/>
      <c r="PGO3227" s="132"/>
      <c r="PGP3227" s="132"/>
      <c r="PGQ3227" s="132"/>
      <c r="PGR3227" s="132"/>
      <c r="PGS3227" s="132"/>
      <c r="PGT3227" s="132"/>
      <c r="PGU3227" s="132"/>
      <c r="PGV3227" s="132"/>
      <c r="PGW3227" s="132"/>
      <c r="PGX3227" s="132"/>
      <c r="PGY3227" s="132"/>
      <c r="PGZ3227" s="132"/>
      <c r="PHA3227" s="132"/>
      <c r="PHB3227" s="132"/>
      <c r="PHC3227" s="132"/>
      <c r="PHD3227" s="132"/>
      <c r="PHE3227" s="132"/>
      <c r="PHF3227" s="132"/>
      <c r="PHG3227" s="132"/>
      <c r="PHH3227" s="132"/>
      <c r="PHI3227" s="132"/>
      <c r="PHJ3227" s="132"/>
      <c r="PHK3227" s="132"/>
      <c r="PHL3227" s="132"/>
      <c r="PHM3227" s="132"/>
      <c r="PHN3227" s="132"/>
      <c r="PHO3227" s="132"/>
      <c r="PHP3227" s="132"/>
      <c r="PHQ3227" s="132"/>
      <c r="PHR3227" s="132"/>
      <c r="PHS3227" s="132"/>
      <c r="PHT3227" s="132"/>
      <c r="PHU3227" s="132"/>
      <c r="PHV3227" s="132"/>
      <c r="PHW3227" s="132"/>
      <c r="PHX3227" s="132"/>
      <c r="PHY3227" s="132"/>
      <c r="PHZ3227" s="132"/>
      <c r="PIA3227" s="132"/>
      <c r="PIB3227" s="132"/>
      <c r="PIC3227" s="132"/>
      <c r="PID3227" s="132"/>
      <c r="PIE3227" s="132"/>
      <c r="PIF3227" s="132"/>
      <c r="PIG3227" s="132"/>
      <c r="PIH3227" s="132"/>
      <c r="PII3227" s="132"/>
      <c r="PIJ3227" s="132"/>
      <c r="PIK3227" s="132"/>
      <c r="PIL3227" s="132"/>
      <c r="PIM3227" s="132"/>
      <c r="PIN3227" s="132"/>
      <c r="PIO3227" s="132"/>
      <c r="PIP3227" s="132"/>
      <c r="PIQ3227" s="132"/>
      <c r="PIR3227" s="132"/>
      <c r="PIS3227" s="132"/>
      <c r="PIT3227" s="132"/>
      <c r="PIU3227" s="132"/>
      <c r="PIV3227" s="132"/>
      <c r="PIW3227" s="132"/>
      <c r="PIX3227" s="132"/>
      <c r="PIY3227" s="132"/>
      <c r="PIZ3227" s="132"/>
      <c r="PJA3227" s="132"/>
      <c r="PJB3227" s="132"/>
      <c r="PJC3227" s="132"/>
      <c r="PJD3227" s="132"/>
      <c r="PJE3227" s="132"/>
      <c r="PJF3227" s="132"/>
      <c r="PJG3227" s="132"/>
      <c r="PJH3227" s="132"/>
      <c r="PJI3227" s="132"/>
      <c r="PJJ3227" s="132"/>
      <c r="PJK3227" s="132"/>
      <c r="PJL3227" s="132"/>
      <c r="PJM3227" s="132"/>
      <c r="PJN3227" s="132"/>
      <c r="PJO3227" s="132"/>
      <c r="PJP3227" s="132"/>
      <c r="PJQ3227" s="132"/>
      <c r="PJR3227" s="132"/>
      <c r="PJS3227" s="132"/>
      <c r="PJT3227" s="132"/>
      <c r="PJU3227" s="132"/>
      <c r="PJV3227" s="132"/>
      <c r="PJW3227" s="132"/>
      <c r="PJX3227" s="132"/>
      <c r="PJY3227" s="132"/>
      <c r="PJZ3227" s="132"/>
      <c r="PKA3227" s="132"/>
      <c r="PKB3227" s="132"/>
      <c r="PKC3227" s="132"/>
      <c r="PKD3227" s="132"/>
      <c r="PKE3227" s="132"/>
      <c r="PKF3227" s="132"/>
      <c r="PKG3227" s="132"/>
      <c r="PKH3227" s="132"/>
      <c r="PKI3227" s="132"/>
      <c r="PKJ3227" s="132"/>
      <c r="PKK3227" s="132"/>
      <c r="PKL3227" s="132"/>
      <c r="PKM3227" s="132"/>
      <c r="PKN3227" s="132"/>
      <c r="PKO3227" s="132"/>
      <c r="PKP3227" s="132"/>
      <c r="PKQ3227" s="132"/>
      <c r="PKR3227" s="132"/>
      <c r="PKS3227" s="132"/>
      <c r="PKT3227" s="132"/>
      <c r="PKU3227" s="132"/>
      <c r="PKV3227" s="132"/>
      <c r="PKW3227" s="132"/>
      <c r="PKX3227" s="132"/>
      <c r="PKY3227" s="132"/>
      <c r="PKZ3227" s="132"/>
      <c r="PLA3227" s="132"/>
      <c r="PLB3227" s="132"/>
      <c r="PLC3227" s="132"/>
      <c r="PLD3227" s="132"/>
      <c r="PLE3227" s="132"/>
      <c r="PLF3227" s="132"/>
      <c r="PLG3227" s="132"/>
      <c r="PLH3227" s="132"/>
      <c r="PLI3227" s="132"/>
      <c r="PLJ3227" s="132"/>
      <c r="PLK3227" s="132"/>
      <c r="PLL3227" s="132"/>
      <c r="PLM3227" s="132"/>
      <c r="PLN3227" s="132"/>
      <c r="PLO3227" s="132"/>
      <c r="PLP3227" s="132"/>
      <c r="PLQ3227" s="132"/>
      <c r="PLR3227" s="132"/>
      <c r="PLS3227" s="132"/>
      <c r="PLT3227" s="132"/>
      <c r="PLU3227" s="132"/>
      <c r="PLV3227" s="132"/>
      <c r="PLW3227" s="132"/>
      <c r="PLX3227" s="132"/>
      <c r="PLY3227" s="132"/>
      <c r="PLZ3227" s="132"/>
      <c r="PMA3227" s="132"/>
      <c r="PMB3227" s="132"/>
      <c r="PMC3227" s="132"/>
      <c r="PMD3227" s="132"/>
      <c r="PME3227" s="132"/>
      <c r="PMF3227" s="132"/>
      <c r="PMG3227" s="132"/>
      <c r="PMH3227" s="132"/>
      <c r="PMI3227" s="132"/>
      <c r="PMJ3227" s="132"/>
      <c r="PMK3227" s="132"/>
      <c r="PML3227" s="132"/>
      <c r="PMM3227" s="132"/>
      <c r="PMN3227" s="132"/>
      <c r="PMO3227" s="132"/>
      <c r="PMP3227" s="132"/>
      <c r="PMQ3227" s="132"/>
      <c r="PMR3227" s="132"/>
      <c r="PMS3227" s="132"/>
      <c r="PMT3227" s="132"/>
      <c r="PMU3227" s="132"/>
      <c r="PMV3227" s="132"/>
      <c r="PMW3227" s="132"/>
      <c r="PMX3227" s="132"/>
      <c r="PMY3227" s="132"/>
      <c r="PMZ3227" s="132"/>
      <c r="PNA3227" s="132"/>
      <c r="PNB3227" s="132"/>
      <c r="PNC3227" s="132"/>
      <c r="PND3227" s="132"/>
      <c r="PNE3227" s="132"/>
      <c r="PNF3227" s="132"/>
      <c r="PNG3227" s="132"/>
      <c r="PNH3227" s="132"/>
      <c r="PNI3227" s="132"/>
      <c r="PNJ3227" s="132"/>
      <c r="PNK3227" s="132"/>
      <c r="PNL3227" s="132"/>
      <c r="PNM3227" s="132"/>
      <c r="PNN3227" s="132"/>
      <c r="PNO3227" s="132"/>
      <c r="PNP3227" s="132"/>
      <c r="PNQ3227" s="132"/>
      <c r="PNR3227" s="132"/>
      <c r="PNS3227" s="132"/>
      <c r="PNT3227" s="132"/>
      <c r="PNU3227" s="132"/>
      <c r="PNV3227" s="132"/>
      <c r="PNW3227" s="132"/>
      <c r="PNX3227" s="132"/>
      <c r="PNY3227" s="132"/>
      <c r="PNZ3227" s="132"/>
      <c r="POA3227" s="132"/>
      <c r="POB3227" s="132"/>
      <c r="POC3227" s="132"/>
      <c r="POD3227" s="132"/>
      <c r="POE3227" s="132"/>
      <c r="POF3227" s="132"/>
      <c r="POG3227" s="132"/>
      <c r="POH3227" s="132"/>
      <c r="POI3227" s="132"/>
      <c r="POJ3227" s="132"/>
      <c r="POK3227" s="132"/>
      <c r="POL3227" s="132"/>
      <c r="POM3227" s="132"/>
      <c r="PON3227" s="132"/>
      <c r="POO3227" s="132"/>
      <c r="POP3227" s="132"/>
      <c r="POQ3227" s="132"/>
      <c r="POR3227" s="132"/>
      <c r="POS3227" s="132"/>
      <c r="POT3227" s="132"/>
      <c r="POU3227" s="132"/>
      <c r="POV3227" s="132"/>
      <c r="POW3227" s="132"/>
      <c r="POX3227" s="132"/>
      <c r="POY3227" s="132"/>
      <c r="POZ3227" s="132"/>
      <c r="PPA3227" s="132"/>
      <c r="PPB3227" s="132"/>
      <c r="PPC3227" s="132"/>
      <c r="PPD3227" s="132"/>
      <c r="PPE3227" s="132"/>
      <c r="PPF3227" s="132"/>
      <c r="PPG3227" s="132"/>
      <c r="PPH3227" s="132"/>
      <c r="PPI3227" s="132"/>
      <c r="PPJ3227" s="132"/>
      <c r="PPK3227" s="132"/>
      <c r="PPL3227" s="132"/>
      <c r="PPM3227" s="132"/>
      <c r="PPN3227" s="132"/>
      <c r="PPO3227" s="132"/>
      <c r="PPP3227" s="132"/>
      <c r="PPQ3227" s="132"/>
      <c r="PPR3227" s="132"/>
      <c r="PPS3227" s="132"/>
      <c r="PPT3227" s="132"/>
      <c r="PPU3227" s="132"/>
      <c r="PPV3227" s="132"/>
      <c r="PPW3227" s="132"/>
      <c r="PPX3227" s="132"/>
      <c r="PPY3227" s="132"/>
      <c r="PPZ3227" s="132"/>
      <c r="PQA3227" s="132"/>
      <c r="PQB3227" s="132"/>
      <c r="PQC3227" s="132"/>
      <c r="PQD3227" s="132"/>
      <c r="PQE3227" s="132"/>
      <c r="PQF3227" s="132"/>
      <c r="PQG3227" s="132"/>
      <c r="PQH3227" s="132"/>
      <c r="PQI3227" s="132"/>
      <c r="PQJ3227" s="132"/>
      <c r="PQK3227" s="132"/>
      <c r="PQL3227" s="132"/>
      <c r="PQM3227" s="132"/>
      <c r="PQN3227" s="132"/>
      <c r="PQO3227" s="132"/>
      <c r="PQP3227" s="132"/>
      <c r="PQQ3227" s="132"/>
      <c r="PQR3227" s="132"/>
      <c r="PQS3227" s="132"/>
      <c r="PQT3227" s="132"/>
      <c r="PQU3227" s="132"/>
      <c r="PQV3227" s="132"/>
      <c r="PQW3227" s="132"/>
      <c r="PQX3227" s="132"/>
      <c r="PQY3227" s="132"/>
      <c r="PQZ3227" s="132"/>
      <c r="PRA3227" s="132"/>
      <c r="PRB3227" s="132"/>
      <c r="PRC3227" s="132"/>
      <c r="PRD3227" s="132"/>
      <c r="PRE3227" s="132"/>
      <c r="PRF3227" s="132"/>
      <c r="PRG3227" s="132"/>
      <c r="PRH3227" s="132"/>
      <c r="PRI3227" s="132"/>
      <c r="PRJ3227" s="132"/>
      <c r="PRK3227" s="132"/>
      <c r="PRL3227" s="132"/>
      <c r="PRM3227" s="132"/>
      <c r="PRN3227" s="132"/>
      <c r="PRO3227" s="132"/>
      <c r="PRP3227" s="132"/>
      <c r="PRQ3227" s="132"/>
      <c r="PRR3227" s="132"/>
      <c r="PRS3227" s="132"/>
      <c r="PRT3227" s="132"/>
      <c r="PRU3227" s="132"/>
      <c r="PRV3227" s="132"/>
      <c r="PRW3227" s="132"/>
      <c r="PRX3227" s="132"/>
      <c r="PRY3227" s="132"/>
      <c r="PRZ3227" s="132"/>
      <c r="PSA3227" s="132"/>
      <c r="PSB3227" s="132"/>
      <c r="PSC3227" s="132"/>
      <c r="PSD3227" s="132"/>
      <c r="PSE3227" s="132"/>
      <c r="PSF3227" s="132"/>
      <c r="PSG3227" s="132"/>
      <c r="PSH3227" s="132"/>
      <c r="PSI3227" s="132"/>
      <c r="PSJ3227" s="132"/>
      <c r="PSK3227" s="132"/>
      <c r="PSL3227" s="132"/>
      <c r="PSM3227" s="132"/>
      <c r="PSN3227" s="132"/>
      <c r="PSO3227" s="132"/>
      <c r="PSP3227" s="132"/>
      <c r="PSQ3227" s="132"/>
      <c r="PSR3227" s="132"/>
      <c r="PSS3227" s="132"/>
      <c r="PST3227" s="132"/>
      <c r="PSU3227" s="132"/>
      <c r="PSV3227" s="132"/>
      <c r="PSW3227" s="132"/>
      <c r="PSX3227" s="132"/>
      <c r="PSY3227" s="132"/>
      <c r="PSZ3227" s="132"/>
      <c r="PTA3227" s="132"/>
      <c r="PTB3227" s="132"/>
      <c r="PTC3227" s="132"/>
      <c r="PTD3227" s="132"/>
      <c r="PTE3227" s="132"/>
      <c r="PTF3227" s="132"/>
      <c r="PTG3227" s="132"/>
      <c r="PTH3227" s="132"/>
      <c r="PTI3227" s="132"/>
      <c r="PTJ3227" s="132"/>
      <c r="PTK3227" s="132"/>
      <c r="PTL3227" s="132"/>
      <c r="PTM3227" s="132"/>
      <c r="PTN3227" s="132"/>
      <c r="PTO3227" s="132"/>
      <c r="PTP3227" s="132"/>
      <c r="PTQ3227" s="132"/>
      <c r="PTR3227" s="132"/>
      <c r="PTS3227" s="132"/>
      <c r="PTT3227" s="132"/>
      <c r="PTU3227" s="132"/>
      <c r="PTV3227" s="132"/>
      <c r="PTW3227" s="132"/>
      <c r="PTX3227" s="132"/>
      <c r="PTY3227" s="132"/>
      <c r="PTZ3227" s="132"/>
      <c r="PUA3227" s="132"/>
      <c r="PUB3227" s="132"/>
      <c r="PUC3227" s="132"/>
      <c r="PUD3227" s="132"/>
      <c r="PUE3227" s="132"/>
      <c r="PUF3227" s="132"/>
      <c r="PUG3227" s="132"/>
      <c r="PUH3227" s="132"/>
      <c r="PUI3227" s="132"/>
      <c r="PUJ3227" s="132"/>
      <c r="PUK3227" s="132"/>
      <c r="PUL3227" s="132"/>
      <c r="PUM3227" s="132"/>
      <c r="PUN3227" s="132"/>
      <c r="PUO3227" s="132"/>
      <c r="PUP3227" s="132"/>
      <c r="PUQ3227" s="132"/>
      <c r="PUR3227" s="132"/>
      <c r="PUS3227" s="132"/>
      <c r="PUT3227" s="132"/>
      <c r="PUU3227" s="132"/>
      <c r="PUV3227" s="132"/>
      <c r="PUW3227" s="132"/>
      <c r="PUX3227" s="132"/>
      <c r="PUY3227" s="132"/>
      <c r="PUZ3227" s="132"/>
      <c r="PVA3227" s="132"/>
      <c r="PVB3227" s="132"/>
      <c r="PVC3227" s="132"/>
      <c r="PVD3227" s="132"/>
      <c r="PVE3227" s="132"/>
      <c r="PVF3227" s="132"/>
      <c r="PVG3227" s="132"/>
      <c r="PVH3227" s="132"/>
      <c r="PVI3227" s="132"/>
      <c r="PVJ3227" s="132"/>
      <c r="PVK3227" s="132"/>
      <c r="PVL3227" s="132"/>
      <c r="PVM3227" s="132"/>
      <c r="PVN3227" s="132"/>
      <c r="PVO3227" s="132"/>
      <c r="PVP3227" s="132"/>
      <c r="PVQ3227" s="132"/>
      <c r="PVR3227" s="132"/>
      <c r="PVS3227" s="132"/>
      <c r="PVT3227" s="132"/>
      <c r="PVU3227" s="132"/>
      <c r="PVV3227" s="132"/>
      <c r="PVW3227" s="132"/>
      <c r="PVX3227" s="132"/>
      <c r="PVY3227" s="132"/>
      <c r="PVZ3227" s="132"/>
      <c r="PWA3227" s="132"/>
      <c r="PWB3227" s="132"/>
      <c r="PWC3227" s="132"/>
      <c r="PWD3227" s="132"/>
      <c r="PWE3227" s="132"/>
      <c r="PWF3227" s="132"/>
      <c r="PWG3227" s="132"/>
      <c r="PWH3227" s="132"/>
      <c r="PWI3227" s="132"/>
      <c r="PWJ3227" s="132"/>
      <c r="PWK3227" s="132"/>
      <c r="PWL3227" s="132"/>
      <c r="PWM3227" s="132"/>
      <c r="PWN3227" s="132"/>
      <c r="PWO3227" s="132"/>
      <c r="PWP3227" s="132"/>
      <c r="PWQ3227" s="132"/>
      <c r="PWR3227" s="132"/>
      <c r="PWS3227" s="132"/>
      <c r="PWT3227" s="132"/>
      <c r="PWU3227" s="132"/>
      <c r="PWV3227" s="132"/>
      <c r="PWW3227" s="132"/>
      <c r="PWX3227" s="132"/>
      <c r="PWY3227" s="132"/>
      <c r="PWZ3227" s="132"/>
      <c r="PXA3227" s="132"/>
      <c r="PXB3227" s="132"/>
      <c r="PXC3227" s="132"/>
      <c r="PXD3227" s="132"/>
      <c r="PXE3227" s="132"/>
      <c r="PXF3227" s="132"/>
      <c r="PXG3227" s="132"/>
      <c r="PXH3227" s="132"/>
      <c r="PXI3227" s="132"/>
      <c r="PXJ3227" s="132"/>
      <c r="PXK3227" s="132"/>
      <c r="PXL3227" s="132"/>
      <c r="PXM3227" s="132"/>
      <c r="PXN3227" s="132"/>
      <c r="PXO3227" s="132"/>
      <c r="PXP3227" s="132"/>
      <c r="PXQ3227" s="132"/>
      <c r="PXR3227" s="132"/>
      <c r="PXS3227" s="132"/>
      <c r="PXT3227" s="132"/>
      <c r="PXU3227" s="132"/>
      <c r="PXV3227" s="132"/>
      <c r="PXW3227" s="132"/>
      <c r="PXX3227" s="132"/>
      <c r="PXY3227" s="132"/>
      <c r="PXZ3227" s="132"/>
      <c r="PYA3227" s="132"/>
      <c r="PYB3227" s="132"/>
      <c r="PYC3227" s="132"/>
      <c r="PYD3227" s="132"/>
      <c r="PYE3227" s="132"/>
      <c r="PYF3227" s="132"/>
      <c r="PYG3227" s="132"/>
      <c r="PYH3227" s="132"/>
      <c r="PYI3227" s="132"/>
      <c r="PYJ3227" s="132"/>
      <c r="PYK3227" s="132"/>
      <c r="PYL3227" s="132"/>
      <c r="PYM3227" s="132"/>
      <c r="PYN3227" s="132"/>
      <c r="PYO3227" s="132"/>
      <c r="PYP3227" s="132"/>
      <c r="PYQ3227" s="132"/>
      <c r="PYR3227" s="132"/>
      <c r="PYS3227" s="132"/>
      <c r="PYT3227" s="132"/>
      <c r="PYU3227" s="132"/>
      <c r="PYV3227" s="132"/>
      <c r="PYW3227" s="132"/>
      <c r="PYX3227" s="132"/>
      <c r="PYY3227" s="132"/>
      <c r="PYZ3227" s="132"/>
      <c r="PZA3227" s="132"/>
      <c r="PZB3227" s="132"/>
      <c r="PZC3227" s="132"/>
      <c r="PZD3227" s="132"/>
      <c r="PZE3227" s="132"/>
      <c r="PZF3227" s="132"/>
      <c r="PZG3227" s="132"/>
      <c r="PZH3227" s="132"/>
      <c r="PZI3227" s="132"/>
      <c r="PZJ3227" s="132"/>
      <c r="PZK3227" s="132"/>
      <c r="PZL3227" s="132"/>
      <c r="PZM3227" s="132"/>
      <c r="PZN3227" s="132"/>
      <c r="PZO3227" s="132"/>
      <c r="PZP3227" s="132"/>
      <c r="PZQ3227" s="132"/>
      <c r="PZR3227" s="132"/>
      <c r="PZS3227" s="132"/>
      <c r="PZT3227" s="132"/>
      <c r="PZU3227" s="132"/>
      <c r="PZV3227" s="132"/>
      <c r="PZW3227" s="132"/>
      <c r="PZX3227" s="132"/>
      <c r="PZY3227" s="132"/>
      <c r="PZZ3227" s="132"/>
      <c r="QAA3227" s="132"/>
      <c r="QAB3227" s="132"/>
      <c r="QAC3227" s="132"/>
      <c r="QAD3227" s="132"/>
      <c r="QAE3227" s="132"/>
      <c r="QAF3227" s="132"/>
      <c r="QAG3227" s="132"/>
      <c r="QAH3227" s="132"/>
      <c r="QAI3227" s="132"/>
      <c r="QAJ3227" s="132"/>
      <c r="QAK3227" s="132"/>
      <c r="QAL3227" s="132"/>
      <c r="QAM3227" s="132"/>
      <c r="QAN3227" s="132"/>
      <c r="QAO3227" s="132"/>
      <c r="QAP3227" s="132"/>
      <c r="QAQ3227" s="132"/>
      <c r="QAR3227" s="132"/>
      <c r="QAS3227" s="132"/>
      <c r="QAT3227" s="132"/>
      <c r="QAU3227" s="132"/>
      <c r="QAV3227" s="132"/>
      <c r="QAW3227" s="132"/>
      <c r="QAX3227" s="132"/>
      <c r="QAY3227" s="132"/>
      <c r="QAZ3227" s="132"/>
      <c r="QBA3227" s="132"/>
      <c r="QBB3227" s="132"/>
      <c r="QBC3227" s="132"/>
      <c r="QBD3227" s="132"/>
      <c r="QBE3227" s="132"/>
      <c r="QBF3227" s="132"/>
      <c r="QBG3227" s="132"/>
      <c r="QBH3227" s="132"/>
      <c r="QBI3227" s="132"/>
      <c r="QBJ3227" s="132"/>
      <c r="QBK3227" s="132"/>
      <c r="QBL3227" s="132"/>
      <c r="QBM3227" s="132"/>
      <c r="QBN3227" s="132"/>
      <c r="QBO3227" s="132"/>
      <c r="QBP3227" s="132"/>
      <c r="QBQ3227" s="132"/>
      <c r="QBR3227" s="132"/>
      <c r="QBS3227" s="132"/>
      <c r="QBT3227" s="132"/>
      <c r="QBU3227" s="132"/>
      <c r="QBV3227" s="132"/>
      <c r="QBW3227" s="132"/>
      <c r="QBX3227" s="132"/>
      <c r="QBY3227" s="132"/>
      <c r="QBZ3227" s="132"/>
      <c r="QCA3227" s="132"/>
      <c r="QCB3227" s="132"/>
      <c r="QCC3227" s="132"/>
      <c r="QCD3227" s="132"/>
      <c r="QCE3227" s="132"/>
      <c r="QCF3227" s="132"/>
      <c r="QCG3227" s="132"/>
      <c r="QCH3227" s="132"/>
      <c r="QCI3227" s="132"/>
      <c r="QCJ3227" s="132"/>
      <c r="QCK3227" s="132"/>
      <c r="QCL3227" s="132"/>
      <c r="QCM3227" s="132"/>
      <c r="QCN3227" s="132"/>
      <c r="QCO3227" s="132"/>
      <c r="QCP3227" s="132"/>
      <c r="QCQ3227" s="132"/>
      <c r="QCR3227" s="132"/>
      <c r="QCS3227" s="132"/>
      <c r="QCT3227" s="132"/>
      <c r="QCU3227" s="132"/>
      <c r="QCV3227" s="132"/>
      <c r="QCW3227" s="132"/>
      <c r="QCX3227" s="132"/>
      <c r="QCY3227" s="132"/>
      <c r="QCZ3227" s="132"/>
      <c r="QDA3227" s="132"/>
      <c r="QDB3227" s="132"/>
      <c r="QDC3227" s="132"/>
      <c r="QDD3227" s="132"/>
      <c r="QDE3227" s="132"/>
      <c r="QDF3227" s="132"/>
      <c r="QDG3227" s="132"/>
      <c r="QDH3227" s="132"/>
      <c r="QDI3227" s="132"/>
      <c r="QDJ3227" s="132"/>
      <c r="QDK3227" s="132"/>
      <c r="QDL3227" s="132"/>
      <c r="QDM3227" s="132"/>
      <c r="QDN3227" s="132"/>
      <c r="QDO3227" s="132"/>
      <c r="QDP3227" s="132"/>
      <c r="QDQ3227" s="132"/>
      <c r="QDR3227" s="132"/>
      <c r="QDS3227" s="132"/>
      <c r="QDT3227" s="132"/>
      <c r="QDU3227" s="132"/>
      <c r="QDV3227" s="132"/>
      <c r="QDW3227" s="132"/>
      <c r="QDX3227" s="132"/>
      <c r="QDY3227" s="132"/>
      <c r="QDZ3227" s="132"/>
      <c r="QEA3227" s="132"/>
      <c r="QEB3227" s="132"/>
      <c r="QEC3227" s="132"/>
      <c r="QED3227" s="132"/>
      <c r="QEE3227" s="132"/>
      <c r="QEF3227" s="132"/>
      <c r="QEG3227" s="132"/>
      <c r="QEH3227" s="132"/>
      <c r="QEI3227" s="132"/>
      <c r="QEJ3227" s="132"/>
      <c r="QEK3227" s="132"/>
      <c r="QEL3227" s="132"/>
      <c r="QEM3227" s="132"/>
      <c r="QEN3227" s="132"/>
      <c r="QEO3227" s="132"/>
      <c r="QEP3227" s="132"/>
      <c r="QEQ3227" s="132"/>
      <c r="QER3227" s="132"/>
      <c r="QES3227" s="132"/>
      <c r="QET3227" s="132"/>
      <c r="QEU3227" s="132"/>
      <c r="QEV3227" s="132"/>
      <c r="QEW3227" s="132"/>
      <c r="QEX3227" s="132"/>
      <c r="QEY3227" s="132"/>
      <c r="QEZ3227" s="132"/>
      <c r="QFA3227" s="132"/>
      <c r="QFB3227" s="132"/>
      <c r="QFC3227" s="132"/>
      <c r="QFD3227" s="132"/>
      <c r="QFE3227" s="132"/>
      <c r="QFF3227" s="132"/>
      <c r="QFG3227" s="132"/>
      <c r="QFH3227" s="132"/>
      <c r="QFI3227" s="132"/>
      <c r="QFJ3227" s="132"/>
      <c r="QFK3227" s="132"/>
      <c r="QFL3227" s="132"/>
      <c r="QFM3227" s="132"/>
      <c r="QFN3227" s="132"/>
      <c r="QFO3227" s="132"/>
      <c r="QFP3227" s="132"/>
      <c r="QFQ3227" s="132"/>
      <c r="QFR3227" s="132"/>
      <c r="QFS3227" s="132"/>
      <c r="QFT3227" s="132"/>
      <c r="QFU3227" s="132"/>
      <c r="QFV3227" s="132"/>
      <c r="QFW3227" s="132"/>
      <c r="QFX3227" s="132"/>
      <c r="QFY3227" s="132"/>
      <c r="QFZ3227" s="132"/>
      <c r="QGA3227" s="132"/>
      <c r="QGB3227" s="132"/>
      <c r="QGC3227" s="132"/>
      <c r="QGD3227" s="132"/>
      <c r="QGE3227" s="132"/>
      <c r="QGF3227" s="132"/>
      <c r="QGG3227" s="132"/>
      <c r="QGH3227" s="132"/>
      <c r="QGI3227" s="132"/>
      <c r="QGJ3227" s="132"/>
      <c r="QGK3227" s="132"/>
      <c r="QGL3227" s="132"/>
      <c r="QGM3227" s="132"/>
      <c r="QGN3227" s="132"/>
      <c r="QGO3227" s="132"/>
      <c r="QGP3227" s="132"/>
      <c r="QGQ3227" s="132"/>
      <c r="QGR3227" s="132"/>
      <c r="QGS3227" s="132"/>
      <c r="QGT3227" s="132"/>
      <c r="QGU3227" s="132"/>
      <c r="QGV3227" s="132"/>
      <c r="QGW3227" s="132"/>
      <c r="QGX3227" s="132"/>
      <c r="QGY3227" s="132"/>
      <c r="QGZ3227" s="132"/>
      <c r="QHA3227" s="132"/>
      <c r="QHB3227" s="132"/>
      <c r="QHC3227" s="132"/>
      <c r="QHD3227" s="132"/>
      <c r="QHE3227" s="132"/>
      <c r="QHF3227" s="132"/>
      <c r="QHG3227" s="132"/>
      <c r="QHH3227" s="132"/>
      <c r="QHI3227" s="132"/>
      <c r="QHJ3227" s="132"/>
      <c r="QHK3227" s="132"/>
      <c r="QHL3227" s="132"/>
      <c r="QHM3227" s="132"/>
      <c r="QHN3227" s="132"/>
      <c r="QHO3227" s="132"/>
      <c r="QHP3227" s="132"/>
      <c r="QHQ3227" s="132"/>
      <c r="QHR3227" s="132"/>
      <c r="QHS3227" s="132"/>
      <c r="QHT3227" s="132"/>
      <c r="QHU3227" s="132"/>
      <c r="QHV3227" s="132"/>
      <c r="QHW3227" s="132"/>
      <c r="QHX3227" s="132"/>
      <c r="QHY3227" s="132"/>
      <c r="QHZ3227" s="132"/>
      <c r="QIA3227" s="132"/>
      <c r="QIB3227" s="132"/>
      <c r="QIC3227" s="132"/>
      <c r="QID3227" s="132"/>
      <c r="QIE3227" s="132"/>
      <c r="QIF3227" s="132"/>
      <c r="QIG3227" s="132"/>
      <c r="QIH3227" s="132"/>
      <c r="QII3227" s="132"/>
      <c r="QIJ3227" s="132"/>
      <c r="QIK3227" s="132"/>
      <c r="QIL3227" s="132"/>
      <c r="QIM3227" s="132"/>
      <c r="QIN3227" s="132"/>
      <c r="QIO3227" s="132"/>
      <c r="QIP3227" s="132"/>
      <c r="QIQ3227" s="132"/>
      <c r="QIR3227" s="132"/>
      <c r="QIS3227" s="132"/>
      <c r="QIT3227" s="132"/>
      <c r="QIU3227" s="132"/>
      <c r="QIV3227" s="132"/>
      <c r="QIW3227" s="132"/>
      <c r="QIX3227" s="132"/>
      <c r="QIY3227" s="132"/>
      <c r="QIZ3227" s="132"/>
      <c r="QJA3227" s="132"/>
      <c r="QJB3227" s="132"/>
      <c r="QJC3227" s="132"/>
      <c r="QJD3227" s="132"/>
      <c r="QJE3227" s="132"/>
      <c r="QJF3227" s="132"/>
      <c r="QJG3227" s="132"/>
      <c r="QJH3227" s="132"/>
      <c r="QJI3227" s="132"/>
      <c r="QJJ3227" s="132"/>
      <c r="QJK3227" s="132"/>
      <c r="QJL3227" s="132"/>
      <c r="QJM3227" s="132"/>
      <c r="QJN3227" s="132"/>
      <c r="QJO3227" s="132"/>
      <c r="QJP3227" s="132"/>
      <c r="QJQ3227" s="132"/>
      <c r="QJR3227" s="132"/>
      <c r="QJS3227" s="132"/>
      <c r="QJT3227" s="132"/>
      <c r="QJU3227" s="132"/>
      <c r="QJV3227" s="132"/>
      <c r="QJW3227" s="132"/>
      <c r="QJX3227" s="132"/>
      <c r="QJY3227" s="132"/>
      <c r="QJZ3227" s="132"/>
      <c r="QKA3227" s="132"/>
      <c r="QKB3227" s="132"/>
      <c r="QKC3227" s="132"/>
      <c r="QKD3227" s="132"/>
      <c r="QKE3227" s="132"/>
      <c r="QKF3227" s="132"/>
      <c r="QKG3227" s="132"/>
      <c r="QKH3227" s="132"/>
      <c r="QKI3227" s="132"/>
      <c r="QKJ3227" s="132"/>
      <c r="QKK3227" s="132"/>
      <c r="QKL3227" s="132"/>
      <c r="QKM3227" s="132"/>
      <c r="QKN3227" s="132"/>
      <c r="QKO3227" s="132"/>
      <c r="QKP3227" s="132"/>
      <c r="QKQ3227" s="132"/>
      <c r="QKR3227" s="132"/>
      <c r="QKS3227" s="132"/>
      <c r="QKT3227" s="132"/>
      <c r="QKU3227" s="132"/>
      <c r="QKV3227" s="132"/>
      <c r="QKW3227" s="132"/>
      <c r="QKX3227" s="132"/>
      <c r="QKY3227" s="132"/>
      <c r="QKZ3227" s="132"/>
      <c r="QLA3227" s="132"/>
      <c r="QLB3227" s="132"/>
      <c r="QLC3227" s="132"/>
      <c r="QLD3227" s="132"/>
      <c r="QLE3227" s="132"/>
      <c r="QLF3227" s="132"/>
      <c r="QLG3227" s="132"/>
      <c r="QLH3227" s="132"/>
      <c r="QLI3227" s="132"/>
      <c r="QLJ3227" s="132"/>
      <c r="QLK3227" s="132"/>
      <c r="QLL3227" s="132"/>
      <c r="QLM3227" s="132"/>
      <c r="QLN3227" s="132"/>
      <c r="QLO3227" s="132"/>
      <c r="QLP3227" s="132"/>
      <c r="QLQ3227" s="132"/>
      <c r="QLR3227" s="132"/>
      <c r="QLS3227" s="132"/>
      <c r="QLT3227" s="132"/>
      <c r="QLU3227" s="132"/>
      <c r="QLV3227" s="132"/>
      <c r="QLW3227" s="132"/>
      <c r="QLX3227" s="132"/>
      <c r="QLY3227" s="132"/>
      <c r="QLZ3227" s="132"/>
      <c r="QMA3227" s="132"/>
      <c r="QMB3227" s="132"/>
      <c r="QMC3227" s="132"/>
      <c r="QMD3227" s="132"/>
      <c r="QME3227" s="132"/>
      <c r="QMF3227" s="132"/>
      <c r="QMG3227" s="132"/>
      <c r="QMH3227" s="132"/>
      <c r="QMI3227" s="132"/>
      <c r="QMJ3227" s="132"/>
      <c r="QMK3227" s="132"/>
      <c r="QML3227" s="132"/>
      <c r="QMM3227" s="132"/>
      <c r="QMN3227" s="132"/>
      <c r="QMO3227" s="132"/>
      <c r="QMP3227" s="132"/>
      <c r="QMQ3227" s="132"/>
      <c r="QMR3227" s="132"/>
      <c r="QMS3227" s="132"/>
      <c r="QMT3227" s="132"/>
      <c r="QMU3227" s="132"/>
      <c r="QMV3227" s="132"/>
      <c r="QMW3227" s="132"/>
      <c r="QMX3227" s="132"/>
      <c r="QMY3227" s="132"/>
      <c r="QMZ3227" s="132"/>
      <c r="QNA3227" s="132"/>
      <c r="QNB3227" s="132"/>
      <c r="QNC3227" s="132"/>
      <c r="QND3227" s="132"/>
      <c r="QNE3227" s="132"/>
      <c r="QNF3227" s="132"/>
      <c r="QNG3227" s="132"/>
      <c r="QNH3227" s="132"/>
      <c r="QNI3227" s="132"/>
      <c r="QNJ3227" s="132"/>
      <c r="QNK3227" s="132"/>
      <c r="QNL3227" s="132"/>
      <c r="QNM3227" s="132"/>
      <c r="QNN3227" s="132"/>
      <c r="QNO3227" s="132"/>
      <c r="QNP3227" s="132"/>
      <c r="QNQ3227" s="132"/>
      <c r="QNR3227" s="132"/>
      <c r="QNS3227" s="132"/>
      <c r="QNT3227" s="132"/>
      <c r="QNU3227" s="132"/>
      <c r="QNV3227" s="132"/>
      <c r="QNW3227" s="132"/>
      <c r="QNX3227" s="132"/>
      <c r="QNY3227" s="132"/>
      <c r="QNZ3227" s="132"/>
      <c r="QOA3227" s="132"/>
      <c r="QOB3227" s="132"/>
      <c r="QOC3227" s="132"/>
      <c r="QOD3227" s="132"/>
      <c r="QOE3227" s="132"/>
      <c r="QOF3227" s="132"/>
      <c r="QOG3227" s="132"/>
      <c r="QOH3227" s="132"/>
      <c r="QOI3227" s="132"/>
      <c r="QOJ3227" s="132"/>
      <c r="QOK3227" s="132"/>
      <c r="QOL3227" s="132"/>
      <c r="QOM3227" s="132"/>
      <c r="QON3227" s="132"/>
      <c r="QOO3227" s="132"/>
      <c r="QOP3227" s="132"/>
      <c r="QOQ3227" s="132"/>
      <c r="QOR3227" s="132"/>
      <c r="QOS3227" s="132"/>
      <c r="QOT3227" s="132"/>
      <c r="QOU3227" s="132"/>
      <c r="QOV3227" s="132"/>
      <c r="QOW3227" s="132"/>
      <c r="QOX3227" s="132"/>
      <c r="QOY3227" s="132"/>
      <c r="QOZ3227" s="132"/>
      <c r="QPA3227" s="132"/>
      <c r="QPB3227" s="132"/>
      <c r="QPC3227" s="132"/>
      <c r="QPD3227" s="132"/>
      <c r="QPE3227" s="132"/>
      <c r="QPF3227" s="132"/>
      <c r="QPG3227" s="132"/>
      <c r="QPH3227" s="132"/>
      <c r="QPI3227" s="132"/>
      <c r="QPJ3227" s="132"/>
      <c r="QPK3227" s="132"/>
      <c r="QPL3227" s="132"/>
      <c r="QPM3227" s="132"/>
      <c r="QPN3227" s="132"/>
      <c r="QPO3227" s="132"/>
      <c r="QPP3227" s="132"/>
      <c r="QPQ3227" s="132"/>
      <c r="QPR3227" s="132"/>
      <c r="QPS3227" s="132"/>
      <c r="QPT3227" s="132"/>
      <c r="QPU3227" s="132"/>
      <c r="QPV3227" s="132"/>
      <c r="QPW3227" s="132"/>
      <c r="QPX3227" s="132"/>
      <c r="QPY3227" s="132"/>
      <c r="QPZ3227" s="132"/>
      <c r="QQA3227" s="132"/>
      <c r="QQB3227" s="132"/>
      <c r="QQC3227" s="132"/>
      <c r="QQD3227" s="132"/>
      <c r="QQE3227" s="132"/>
      <c r="QQF3227" s="132"/>
      <c r="QQG3227" s="132"/>
      <c r="QQH3227" s="132"/>
      <c r="QQI3227" s="132"/>
      <c r="QQJ3227" s="132"/>
      <c r="QQK3227" s="132"/>
      <c r="QQL3227" s="132"/>
      <c r="QQM3227" s="132"/>
      <c r="QQN3227" s="132"/>
      <c r="QQO3227" s="132"/>
      <c r="QQP3227" s="132"/>
      <c r="QQQ3227" s="132"/>
      <c r="QQR3227" s="132"/>
      <c r="QQS3227" s="132"/>
      <c r="QQT3227" s="132"/>
      <c r="QQU3227" s="132"/>
      <c r="QQV3227" s="132"/>
      <c r="QQW3227" s="132"/>
      <c r="QQX3227" s="132"/>
      <c r="QQY3227" s="132"/>
      <c r="QQZ3227" s="132"/>
      <c r="QRA3227" s="132"/>
      <c r="QRB3227" s="132"/>
      <c r="QRC3227" s="132"/>
      <c r="QRD3227" s="132"/>
      <c r="QRE3227" s="132"/>
      <c r="QRF3227" s="132"/>
      <c r="QRG3227" s="132"/>
      <c r="QRH3227" s="132"/>
      <c r="QRI3227" s="132"/>
      <c r="QRJ3227" s="132"/>
      <c r="QRK3227" s="132"/>
      <c r="QRL3227" s="132"/>
      <c r="QRM3227" s="132"/>
      <c r="QRN3227" s="132"/>
      <c r="QRO3227" s="132"/>
      <c r="QRP3227" s="132"/>
      <c r="QRQ3227" s="132"/>
      <c r="QRR3227" s="132"/>
      <c r="QRS3227" s="132"/>
      <c r="QRT3227" s="132"/>
      <c r="QRU3227" s="132"/>
      <c r="QRV3227" s="132"/>
      <c r="QRW3227" s="132"/>
      <c r="QRX3227" s="132"/>
      <c r="QRY3227" s="132"/>
      <c r="QRZ3227" s="132"/>
      <c r="QSA3227" s="132"/>
      <c r="QSB3227" s="132"/>
      <c r="QSC3227" s="132"/>
      <c r="QSD3227" s="132"/>
      <c r="QSE3227" s="132"/>
      <c r="QSF3227" s="132"/>
      <c r="QSG3227" s="132"/>
      <c r="QSH3227" s="132"/>
      <c r="QSI3227" s="132"/>
      <c r="QSJ3227" s="132"/>
      <c r="QSK3227" s="132"/>
      <c r="QSL3227" s="132"/>
      <c r="QSM3227" s="132"/>
      <c r="QSN3227" s="132"/>
      <c r="QSO3227" s="132"/>
      <c r="QSP3227" s="132"/>
      <c r="QSQ3227" s="132"/>
      <c r="QSR3227" s="132"/>
      <c r="QSS3227" s="132"/>
      <c r="QST3227" s="132"/>
      <c r="QSU3227" s="132"/>
      <c r="QSV3227" s="132"/>
      <c r="QSW3227" s="132"/>
      <c r="QSX3227" s="132"/>
      <c r="QSY3227" s="132"/>
      <c r="QSZ3227" s="132"/>
      <c r="QTA3227" s="132"/>
      <c r="QTB3227" s="132"/>
      <c r="QTC3227" s="132"/>
      <c r="QTD3227" s="132"/>
      <c r="QTE3227" s="132"/>
      <c r="QTF3227" s="132"/>
      <c r="QTG3227" s="132"/>
      <c r="QTH3227" s="132"/>
      <c r="QTI3227" s="132"/>
      <c r="QTJ3227" s="132"/>
      <c r="QTK3227" s="132"/>
      <c r="QTL3227" s="132"/>
      <c r="QTM3227" s="132"/>
      <c r="QTN3227" s="132"/>
      <c r="QTO3227" s="132"/>
      <c r="QTP3227" s="132"/>
      <c r="QTQ3227" s="132"/>
      <c r="QTR3227" s="132"/>
      <c r="QTS3227" s="132"/>
      <c r="QTT3227" s="132"/>
      <c r="QTU3227" s="132"/>
      <c r="QTV3227" s="132"/>
      <c r="QTW3227" s="132"/>
      <c r="QTX3227" s="132"/>
      <c r="QTY3227" s="132"/>
      <c r="QTZ3227" s="132"/>
      <c r="QUA3227" s="132"/>
      <c r="QUB3227" s="132"/>
      <c r="QUC3227" s="132"/>
      <c r="QUD3227" s="132"/>
      <c r="QUE3227" s="132"/>
      <c r="QUF3227" s="132"/>
      <c r="QUG3227" s="132"/>
      <c r="QUH3227" s="132"/>
      <c r="QUI3227" s="132"/>
      <c r="QUJ3227" s="132"/>
      <c r="QUK3227" s="132"/>
      <c r="QUL3227" s="132"/>
      <c r="QUM3227" s="132"/>
      <c r="QUN3227" s="132"/>
      <c r="QUO3227" s="132"/>
      <c r="QUP3227" s="132"/>
      <c r="QUQ3227" s="132"/>
      <c r="QUR3227" s="132"/>
      <c r="QUS3227" s="132"/>
      <c r="QUT3227" s="132"/>
      <c r="QUU3227" s="132"/>
      <c r="QUV3227" s="132"/>
      <c r="QUW3227" s="132"/>
      <c r="QUX3227" s="132"/>
      <c r="QUY3227" s="132"/>
      <c r="QUZ3227" s="132"/>
      <c r="QVA3227" s="132"/>
      <c r="QVB3227" s="132"/>
      <c r="QVC3227" s="132"/>
      <c r="QVD3227" s="132"/>
      <c r="QVE3227" s="132"/>
      <c r="QVF3227" s="132"/>
      <c r="QVG3227" s="132"/>
      <c r="QVH3227" s="132"/>
      <c r="QVI3227" s="132"/>
      <c r="QVJ3227" s="132"/>
      <c r="QVK3227" s="132"/>
      <c r="QVL3227" s="132"/>
      <c r="QVM3227" s="132"/>
      <c r="QVN3227" s="132"/>
      <c r="QVO3227" s="132"/>
      <c r="QVP3227" s="132"/>
      <c r="QVQ3227" s="132"/>
      <c r="QVR3227" s="132"/>
      <c r="QVS3227" s="132"/>
      <c r="QVT3227" s="132"/>
      <c r="QVU3227" s="132"/>
      <c r="QVV3227" s="132"/>
      <c r="QVW3227" s="132"/>
      <c r="QVX3227" s="132"/>
      <c r="QVY3227" s="132"/>
      <c r="QVZ3227" s="132"/>
      <c r="QWA3227" s="132"/>
      <c r="QWB3227" s="132"/>
      <c r="QWC3227" s="132"/>
      <c r="QWD3227" s="132"/>
      <c r="QWE3227" s="132"/>
      <c r="QWF3227" s="132"/>
      <c r="QWG3227" s="132"/>
      <c r="QWH3227" s="132"/>
      <c r="QWI3227" s="132"/>
      <c r="QWJ3227" s="132"/>
      <c r="QWK3227" s="132"/>
      <c r="QWL3227" s="132"/>
      <c r="QWM3227" s="132"/>
      <c r="QWN3227" s="132"/>
      <c r="QWO3227" s="132"/>
      <c r="QWP3227" s="132"/>
      <c r="QWQ3227" s="132"/>
      <c r="QWR3227" s="132"/>
      <c r="QWS3227" s="132"/>
      <c r="QWT3227" s="132"/>
      <c r="QWU3227" s="132"/>
      <c r="QWV3227" s="132"/>
      <c r="QWW3227" s="132"/>
      <c r="QWX3227" s="132"/>
      <c r="QWY3227" s="132"/>
      <c r="QWZ3227" s="132"/>
      <c r="QXA3227" s="132"/>
      <c r="QXB3227" s="132"/>
      <c r="QXC3227" s="132"/>
      <c r="QXD3227" s="132"/>
      <c r="QXE3227" s="132"/>
      <c r="QXF3227" s="132"/>
      <c r="QXG3227" s="132"/>
      <c r="QXH3227" s="132"/>
      <c r="QXI3227" s="132"/>
      <c r="QXJ3227" s="132"/>
      <c r="QXK3227" s="132"/>
      <c r="QXL3227" s="132"/>
      <c r="QXM3227" s="132"/>
      <c r="QXN3227" s="132"/>
      <c r="QXO3227" s="132"/>
      <c r="QXP3227" s="132"/>
      <c r="QXQ3227" s="132"/>
      <c r="QXR3227" s="132"/>
      <c r="QXS3227" s="132"/>
      <c r="QXT3227" s="132"/>
      <c r="QXU3227" s="132"/>
      <c r="QXV3227" s="132"/>
      <c r="QXW3227" s="132"/>
      <c r="QXX3227" s="132"/>
      <c r="QXY3227" s="132"/>
      <c r="QXZ3227" s="132"/>
      <c r="QYA3227" s="132"/>
      <c r="QYB3227" s="132"/>
      <c r="QYC3227" s="132"/>
      <c r="QYD3227" s="132"/>
      <c r="QYE3227" s="132"/>
      <c r="QYF3227" s="132"/>
      <c r="QYG3227" s="132"/>
      <c r="QYH3227" s="132"/>
      <c r="QYI3227" s="132"/>
      <c r="QYJ3227" s="132"/>
      <c r="QYK3227" s="132"/>
      <c r="QYL3227" s="132"/>
      <c r="QYM3227" s="132"/>
      <c r="QYN3227" s="132"/>
      <c r="QYO3227" s="132"/>
      <c r="QYP3227" s="132"/>
      <c r="QYQ3227" s="132"/>
      <c r="QYR3227" s="132"/>
      <c r="QYS3227" s="132"/>
      <c r="QYT3227" s="132"/>
      <c r="QYU3227" s="132"/>
      <c r="QYV3227" s="132"/>
      <c r="QYW3227" s="132"/>
      <c r="QYX3227" s="132"/>
      <c r="QYY3227" s="132"/>
      <c r="QYZ3227" s="132"/>
      <c r="QZA3227" s="132"/>
      <c r="QZB3227" s="132"/>
      <c r="QZC3227" s="132"/>
      <c r="QZD3227" s="132"/>
      <c r="QZE3227" s="132"/>
      <c r="QZF3227" s="132"/>
      <c r="QZG3227" s="132"/>
      <c r="QZH3227" s="132"/>
      <c r="QZI3227" s="132"/>
      <c r="QZJ3227" s="132"/>
      <c r="QZK3227" s="132"/>
      <c r="QZL3227" s="132"/>
      <c r="QZM3227" s="132"/>
      <c r="QZN3227" s="132"/>
      <c r="QZO3227" s="132"/>
      <c r="QZP3227" s="132"/>
      <c r="QZQ3227" s="132"/>
      <c r="QZR3227" s="132"/>
      <c r="QZS3227" s="132"/>
      <c r="QZT3227" s="132"/>
      <c r="QZU3227" s="132"/>
      <c r="QZV3227" s="132"/>
      <c r="QZW3227" s="132"/>
      <c r="QZX3227" s="132"/>
      <c r="QZY3227" s="132"/>
      <c r="QZZ3227" s="132"/>
      <c r="RAA3227" s="132"/>
      <c r="RAB3227" s="132"/>
      <c r="RAC3227" s="132"/>
      <c r="RAD3227" s="132"/>
      <c r="RAE3227" s="132"/>
      <c r="RAF3227" s="132"/>
      <c r="RAG3227" s="132"/>
      <c r="RAH3227" s="132"/>
      <c r="RAI3227" s="132"/>
      <c r="RAJ3227" s="132"/>
      <c r="RAK3227" s="132"/>
      <c r="RAL3227" s="132"/>
      <c r="RAM3227" s="132"/>
      <c r="RAN3227" s="132"/>
      <c r="RAO3227" s="132"/>
      <c r="RAP3227" s="132"/>
      <c r="RAQ3227" s="132"/>
      <c r="RAR3227" s="132"/>
      <c r="RAS3227" s="132"/>
      <c r="RAT3227" s="132"/>
      <c r="RAU3227" s="132"/>
      <c r="RAV3227" s="132"/>
      <c r="RAW3227" s="132"/>
      <c r="RAX3227" s="132"/>
      <c r="RAY3227" s="132"/>
      <c r="RAZ3227" s="132"/>
      <c r="RBA3227" s="132"/>
      <c r="RBB3227" s="132"/>
      <c r="RBC3227" s="132"/>
      <c r="RBD3227" s="132"/>
      <c r="RBE3227" s="132"/>
      <c r="RBF3227" s="132"/>
      <c r="RBG3227" s="132"/>
      <c r="RBH3227" s="132"/>
      <c r="RBI3227" s="132"/>
      <c r="RBJ3227" s="132"/>
      <c r="RBK3227" s="132"/>
      <c r="RBL3227" s="132"/>
      <c r="RBM3227" s="132"/>
      <c r="RBN3227" s="132"/>
      <c r="RBO3227" s="132"/>
      <c r="RBP3227" s="132"/>
      <c r="RBQ3227" s="132"/>
      <c r="RBR3227" s="132"/>
      <c r="RBS3227" s="132"/>
      <c r="RBT3227" s="132"/>
      <c r="RBU3227" s="132"/>
      <c r="RBV3227" s="132"/>
      <c r="RBW3227" s="132"/>
      <c r="RBX3227" s="132"/>
      <c r="RBY3227" s="132"/>
      <c r="RBZ3227" s="132"/>
      <c r="RCA3227" s="132"/>
      <c r="RCB3227" s="132"/>
      <c r="RCC3227" s="132"/>
      <c r="RCD3227" s="132"/>
      <c r="RCE3227" s="132"/>
      <c r="RCF3227" s="132"/>
      <c r="RCG3227" s="132"/>
      <c r="RCH3227" s="132"/>
      <c r="RCI3227" s="132"/>
      <c r="RCJ3227" s="132"/>
      <c r="RCK3227" s="132"/>
      <c r="RCL3227" s="132"/>
      <c r="RCM3227" s="132"/>
      <c r="RCN3227" s="132"/>
      <c r="RCO3227" s="132"/>
      <c r="RCP3227" s="132"/>
      <c r="RCQ3227" s="132"/>
      <c r="RCR3227" s="132"/>
      <c r="RCS3227" s="132"/>
      <c r="RCT3227" s="132"/>
      <c r="RCU3227" s="132"/>
      <c r="RCV3227" s="132"/>
      <c r="RCW3227" s="132"/>
      <c r="RCX3227" s="132"/>
      <c r="RCY3227" s="132"/>
      <c r="RCZ3227" s="132"/>
      <c r="RDA3227" s="132"/>
      <c r="RDB3227" s="132"/>
      <c r="RDC3227" s="132"/>
      <c r="RDD3227" s="132"/>
      <c r="RDE3227" s="132"/>
      <c r="RDF3227" s="132"/>
      <c r="RDG3227" s="132"/>
      <c r="RDH3227" s="132"/>
      <c r="RDI3227" s="132"/>
      <c r="RDJ3227" s="132"/>
      <c r="RDK3227" s="132"/>
      <c r="RDL3227" s="132"/>
      <c r="RDM3227" s="132"/>
      <c r="RDN3227" s="132"/>
      <c r="RDO3227" s="132"/>
      <c r="RDP3227" s="132"/>
      <c r="RDQ3227" s="132"/>
      <c r="RDR3227" s="132"/>
      <c r="RDS3227" s="132"/>
      <c r="RDT3227" s="132"/>
      <c r="RDU3227" s="132"/>
      <c r="RDV3227" s="132"/>
      <c r="RDW3227" s="132"/>
      <c r="RDX3227" s="132"/>
      <c r="RDY3227" s="132"/>
      <c r="RDZ3227" s="132"/>
      <c r="REA3227" s="132"/>
      <c r="REB3227" s="132"/>
      <c r="REC3227" s="132"/>
      <c r="RED3227" s="132"/>
      <c r="REE3227" s="132"/>
      <c r="REF3227" s="132"/>
      <c r="REG3227" s="132"/>
      <c r="REH3227" s="132"/>
      <c r="REI3227" s="132"/>
      <c r="REJ3227" s="132"/>
      <c r="REK3227" s="132"/>
      <c r="REL3227" s="132"/>
      <c r="REM3227" s="132"/>
      <c r="REN3227" s="132"/>
      <c r="REO3227" s="132"/>
      <c r="REP3227" s="132"/>
      <c r="REQ3227" s="132"/>
      <c r="RER3227" s="132"/>
      <c r="RES3227" s="132"/>
      <c r="RET3227" s="132"/>
      <c r="REU3227" s="132"/>
      <c r="REV3227" s="132"/>
      <c r="REW3227" s="132"/>
      <c r="REX3227" s="132"/>
      <c r="REY3227" s="132"/>
      <c r="REZ3227" s="132"/>
      <c r="RFA3227" s="132"/>
      <c r="RFB3227" s="132"/>
      <c r="RFC3227" s="132"/>
      <c r="RFD3227" s="132"/>
      <c r="RFE3227" s="132"/>
      <c r="RFF3227" s="132"/>
      <c r="RFG3227" s="132"/>
      <c r="RFH3227" s="132"/>
      <c r="RFI3227" s="132"/>
      <c r="RFJ3227" s="132"/>
      <c r="RFK3227" s="132"/>
      <c r="RFL3227" s="132"/>
      <c r="RFM3227" s="132"/>
      <c r="RFN3227" s="132"/>
      <c r="RFO3227" s="132"/>
      <c r="RFP3227" s="132"/>
      <c r="RFQ3227" s="132"/>
      <c r="RFR3227" s="132"/>
      <c r="RFS3227" s="132"/>
      <c r="RFT3227" s="132"/>
      <c r="RFU3227" s="132"/>
      <c r="RFV3227" s="132"/>
      <c r="RFW3227" s="132"/>
      <c r="RFX3227" s="132"/>
      <c r="RFY3227" s="132"/>
      <c r="RFZ3227" s="132"/>
      <c r="RGA3227" s="132"/>
      <c r="RGB3227" s="132"/>
      <c r="RGC3227" s="132"/>
      <c r="RGD3227" s="132"/>
      <c r="RGE3227" s="132"/>
      <c r="RGF3227" s="132"/>
      <c r="RGG3227" s="132"/>
      <c r="RGH3227" s="132"/>
      <c r="RGI3227" s="132"/>
      <c r="RGJ3227" s="132"/>
      <c r="RGK3227" s="132"/>
      <c r="RGL3227" s="132"/>
      <c r="RGM3227" s="132"/>
      <c r="RGN3227" s="132"/>
      <c r="RGO3227" s="132"/>
      <c r="RGP3227" s="132"/>
      <c r="RGQ3227" s="132"/>
      <c r="RGR3227" s="132"/>
      <c r="RGS3227" s="132"/>
      <c r="RGT3227" s="132"/>
      <c r="RGU3227" s="132"/>
      <c r="RGV3227" s="132"/>
      <c r="RGW3227" s="132"/>
      <c r="RGX3227" s="132"/>
      <c r="RGY3227" s="132"/>
      <c r="RGZ3227" s="132"/>
      <c r="RHA3227" s="132"/>
      <c r="RHB3227" s="132"/>
      <c r="RHC3227" s="132"/>
      <c r="RHD3227" s="132"/>
      <c r="RHE3227" s="132"/>
      <c r="RHF3227" s="132"/>
      <c r="RHG3227" s="132"/>
      <c r="RHH3227" s="132"/>
      <c r="RHI3227" s="132"/>
      <c r="RHJ3227" s="132"/>
      <c r="RHK3227" s="132"/>
      <c r="RHL3227" s="132"/>
      <c r="RHM3227" s="132"/>
      <c r="RHN3227" s="132"/>
      <c r="RHO3227" s="132"/>
      <c r="RHP3227" s="132"/>
      <c r="RHQ3227" s="132"/>
      <c r="RHR3227" s="132"/>
      <c r="RHS3227" s="132"/>
      <c r="RHT3227" s="132"/>
      <c r="RHU3227" s="132"/>
      <c r="RHV3227" s="132"/>
      <c r="RHW3227" s="132"/>
      <c r="RHX3227" s="132"/>
      <c r="RHY3227" s="132"/>
      <c r="RHZ3227" s="132"/>
      <c r="RIA3227" s="132"/>
      <c r="RIB3227" s="132"/>
      <c r="RIC3227" s="132"/>
      <c r="RID3227" s="132"/>
      <c r="RIE3227" s="132"/>
      <c r="RIF3227" s="132"/>
      <c r="RIG3227" s="132"/>
      <c r="RIH3227" s="132"/>
      <c r="RII3227" s="132"/>
      <c r="RIJ3227" s="132"/>
      <c r="RIK3227" s="132"/>
      <c r="RIL3227" s="132"/>
      <c r="RIM3227" s="132"/>
      <c r="RIN3227" s="132"/>
      <c r="RIO3227" s="132"/>
      <c r="RIP3227" s="132"/>
      <c r="RIQ3227" s="132"/>
      <c r="RIR3227" s="132"/>
      <c r="RIS3227" s="132"/>
      <c r="RIT3227" s="132"/>
      <c r="RIU3227" s="132"/>
      <c r="RIV3227" s="132"/>
      <c r="RIW3227" s="132"/>
      <c r="RIX3227" s="132"/>
      <c r="RIY3227" s="132"/>
      <c r="RIZ3227" s="132"/>
      <c r="RJA3227" s="132"/>
      <c r="RJB3227" s="132"/>
      <c r="RJC3227" s="132"/>
      <c r="RJD3227" s="132"/>
      <c r="RJE3227" s="132"/>
      <c r="RJF3227" s="132"/>
      <c r="RJG3227" s="132"/>
      <c r="RJH3227" s="132"/>
      <c r="RJI3227" s="132"/>
      <c r="RJJ3227" s="132"/>
      <c r="RJK3227" s="132"/>
      <c r="RJL3227" s="132"/>
      <c r="RJM3227" s="132"/>
      <c r="RJN3227" s="132"/>
      <c r="RJO3227" s="132"/>
      <c r="RJP3227" s="132"/>
      <c r="RJQ3227" s="132"/>
      <c r="RJR3227" s="132"/>
      <c r="RJS3227" s="132"/>
      <c r="RJT3227" s="132"/>
      <c r="RJU3227" s="132"/>
      <c r="RJV3227" s="132"/>
      <c r="RJW3227" s="132"/>
      <c r="RJX3227" s="132"/>
      <c r="RJY3227" s="132"/>
      <c r="RJZ3227" s="132"/>
      <c r="RKA3227" s="132"/>
      <c r="RKB3227" s="132"/>
      <c r="RKC3227" s="132"/>
      <c r="RKD3227" s="132"/>
      <c r="RKE3227" s="132"/>
      <c r="RKF3227" s="132"/>
      <c r="RKG3227" s="132"/>
      <c r="RKH3227" s="132"/>
      <c r="RKI3227" s="132"/>
      <c r="RKJ3227" s="132"/>
      <c r="RKK3227" s="132"/>
      <c r="RKL3227" s="132"/>
      <c r="RKM3227" s="132"/>
      <c r="RKN3227" s="132"/>
      <c r="RKO3227" s="132"/>
      <c r="RKP3227" s="132"/>
      <c r="RKQ3227" s="132"/>
      <c r="RKR3227" s="132"/>
      <c r="RKS3227" s="132"/>
      <c r="RKT3227" s="132"/>
      <c r="RKU3227" s="132"/>
      <c r="RKV3227" s="132"/>
      <c r="RKW3227" s="132"/>
      <c r="RKX3227" s="132"/>
      <c r="RKY3227" s="132"/>
      <c r="RKZ3227" s="132"/>
      <c r="RLA3227" s="132"/>
      <c r="RLB3227" s="132"/>
      <c r="RLC3227" s="132"/>
      <c r="RLD3227" s="132"/>
      <c r="RLE3227" s="132"/>
      <c r="RLF3227" s="132"/>
      <c r="RLG3227" s="132"/>
      <c r="RLH3227" s="132"/>
      <c r="RLI3227" s="132"/>
      <c r="RLJ3227" s="132"/>
      <c r="RLK3227" s="132"/>
      <c r="RLL3227" s="132"/>
      <c r="RLM3227" s="132"/>
      <c r="RLN3227" s="132"/>
      <c r="RLO3227" s="132"/>
      <c r="RLP3227" s="132"/>
      <c r="RLQ3227" s="132"/>
      <c r="RLR3227" s="132"/>
      <c r="RLS3227" s="132"/>
      <c r="RLT3227" s="132"/>
      <c r="RLU3227" s="132"/>
      <c r="RLV3227" s="132"/>
      <c r="RLW3227" s="132"/>
      <c r="RLX3227" s="132"/>
      <c r="RLY3227" s="132"/>
      <c r="RLZ3227" s="132"/>
      <c r="RMA3227" s="132"/>
      <c r="RMB3227" s="132"/>
      <c r="RMC3227" s="132"/>
      <c r="RMD3227" s="132"/>
      <c r="RME3227" s="132"/>
      <c r="RMF3227" s="132"/>
      <c r="RMG3227" s="132"/>
      <c r="RMH3227" s="132"/>
      <c r="RMI3227" s="132"/>
      <c r="RMJ3227" s="132"/>
      <c r="RMK3227" s="132"/>
      <c r="RML3227" s="132"/>
      <c r="RMM3227" s="132"/>
      <c r="RMN3227" s="132"/>
      <c r="RMO3227" s="132"/>
      <c r="RMP3227" s="132"/>
      <c r="RMQ3227" s="132"/>
      <c r="RMR3227" s="132"/>
      <c r="RMS3227" s="132"/>
      <c r="RMT3227" s="132"/>
      <c r="RMU3227" s="132"/>
      <c r="RMV3227" s="132"/>
      <c r="RMW3227" s="132"/>
      <c r="RMX3227" s="132"/>
      <c r="RMY3227" s="132"/>
      <c r="RMZ3227" s="132"/>
      <c r="RNA3227" s="132"/>
      <c r="RNB3227" s="132"/>
      <c r="RNC3227" s="132"/>
      <c r="RND3227" s="132"/>
      <c r="RNE3227" s="132"/>
      <c r="RNF3227" s="132"/>
      <c r="RNG3227" s="132"/>
      <c r="RNH3227" s="132"/>
      <c r="RNI3227" s="132"/>
      <c r="RNJ3227" s="132"/>
      <c r="RNK3227" s="132"/>
      <c r="RNL3227" s="132"/>
      <c r="RNM3227" s="132"/>
      <c r="RNN3227" s="132"/>
      <c r="RNO3227" s="132"/>
      <c r="RNP3227" s="132"/>
      <c r="RNQ3227" s="132"/>
      <c r="RNR3227" s="132"/>
      <c r="RNS3227" s="132"/>
      <c r="RNT3227" s="132"/>
      <c r="RNU3227" s="132"/>
      <c r="RNV3227" s="132"/>
      <c r="RNW3227" s="132"/>
      <c r="RNX3227" s="132"/>
      <c r="RNY3227" s="132"/>
      <c r="RNZ3227" s="132"/>
      <c r="ROA3227" s="132"/>
      <c r="ROB3227" s="132"/>
      <c r="ROC3227" s="132"/>
      <c r="ROD3227" s="132"/>
      <c r="ROE3227" s="132"/>
      <c r="ROF3227" s="132"/>
      <c r="ROG3227" s="132"/>
      <c r="ROH3227" s="132"/>
      <c r="ROI3227" s="132"/>
      <c r="ROJ3227" s="132"/>
      <c r="ROK3227" s="132"/>
      <c r="ROL3227" s="132"/>
      <c r="ROM3227" s="132"/>
      <c r="RON3227" s="132"/>
      <c r="ROO3227" s="132"/>
      <c r="ROP3227" s="132"/>
      <c r="ROQ3227" s="132"/>
      <c r="ROR3227" s="132"/>
      <c r="ROS3227" s="132"/>
      <c r="ROT3227" s="132"/>
      <c r="ROU3227" s="132"/>
      <c r="ROV3227" s="132"/>
      <c r="ROW3227" s="132"/>
      <c r="ROX3227" s="132"/>
      <c r="ROY3227" s="132"/>
      <c r="ROZ3227" s="132"/>
      <c r="RPA3227" s="132"/>
      <c r="RPB3227" s="132"/>
      <c r="RPC3227" s="132"/>
      <c r="RPD3227" s="132"/>
      <c r="RPE3227" s="132"/>
      <c r="RPF3227" s="132"/>
      <c r="RPG3227" s="132"/>
      <c r="RPH3227" s="132"/>
      <c r="RPI3227" s="132"/>
      <c r="RPJ3227" s="132"/>
      <c r="RPK3227" s="132"/>
      <c r="RPL3227" s="132"/>
      <c r="RPM3227" s="132"/>
      <c r="RPN3227" s="132"/>
      <c r="RPO3227" s="132"/>
      <c r="RPP3227" s="132"/>
      <c r="RPQ3227" s="132"/>
      <c r="RPR3227" s="132"/>
      <c r="RPS3227" s="132"/>
      <c r="RPT3227" s="132"/>
      <c r="RPU3227" s="132"/>
      <c r="RPV3227" s="132"/>
      <c r="RPW3227" s="132"/>
      <c r="RPX3227" s="132"/>
      <c r="RPY3227" s="132"/>
      <c r="RPZ3227" s="132"/>
      <c r="RQA3227" s="132"/>
      <c r="RQB3227" s="132"/>
      <c r="RQC3227" s="132"/>
      <c r="RQD3227" s="132"/>
      <c r="RQE3227" s="132"/>
      <c r="RQF3227" s="132"/>
      <c r="RQG3227" s="132"/>
      <c r="RQH3227" s="132"/>
      <c r="RQI3227" s="132"/>
      <c r="RQJ3227" s="132"/>
      <c r="RQK3227" s="132"/>
      <c r="RQL3227" s="132"/>
      <c r="RQM3227" s="132"/>
      <c r="RQN3227" s="132"/>
      <c r="RQO3227" s="132"/>
      <c r="RQP3227" s="132"/>
      <c r="RQQ3227" s="132"/>
      <c r="RQR3227" s="132"/>
      <c r="RQS3227" s="132"/>
      <c r="RQT3227" s="132"/>
      <c r="RQU3227" s="132"/>
      <c r="RQV3227" s="132"/>
      <c r="RQW3227" s="132"/>
      <c r="RQX3227" s="132"/>
      <c r="RQY3227" s="132"/>
      <c r="RQZ3227" s="132"/>
      <c r="RRA3227" s="132"/>
      <c r="RRB3227" s="132"/>
      <c r="RRC3227" s="132"/>
      <c r="RRD3227" s="132"/>
      <c r="RRE3227" s="132"/>
      <c r="RRF3227" s="132"/>
      <c r="RRG3227" s="132"/>
      <c r="RRH3227" s="132"/>
      <c r="RRI3227" s="132"/>
      <c r="RRJ3227" s="132"/>
      <c r="RRK3227" s="132"/>
      <c r="RRL3227" s="132"/>
      <c r="RRM3227" s="132"/>
      <c r="RRN3227" s="132"/>
      <c r="RRO3227" s="132"/>
      <c r="RRP3227" s="132"/>
      <c r="RRQ3227" s="132"/>
      <c r="RRR3227" s="132"/>
      <c r="RRS3227" s="132"/>
      <c r="RRT3227" s="132"/>
      <c r="RRU3227" s="132"/>
      <c r="RRV3227" s="132"/>
      <c r="RRW3227" s="132"/>
      <c r="RRX3227" s="132"/>
      <c r="RRY3227" s="132"/>
      <c r="RRZ3227" s="132"/>
      <c r="RSA3227" s="132"/>
      <c r="RSB3227" s="132"/>
      <c r="RSC3227" s="132"/>
      <c r="RSD3227" s="132"/>
      <c r="RSE3227" s="132"/>
      <c r="RSF3227" s="132"/>
      <c r="RSG3227" s="132"/>
      <c r="RSH3227" s="132"/>
      <c r="RSI3227" s="132"/>
      <c r="RSJ3227" s="132"/>
      <c r="RSK3227" s="132"/>
      <c r="RSL3227" s="132"/>
      <c r="RSM3227" s="132"/>
      <c r="RSN3227" s="132"/>
      <c r="RSO3227" s="132"/>
      <c r="RSP3227" s="132"/>
      <c r="RSQ3227" s="132"/>
      <c r="RSR3227" s="132"/>
      <c r="RSS3227" s="132"/>
      <c r="RST3227" s="132"/>
      <c r="RSU3227" s="132"/>
      <c r="RSV3227" s="132"/>
      <c r="RSW3227" s="132"/>
      <c r="RSX3227" s="132"/>
      <c r="RSY3227" s="132"/>
      <c r="RSZ3227" s="132"/>
      <c r="RTA3227" s="132"/>
      <c r="RTB3227" s="132"/>
      <c r="RTC3227" s="132"/>
      <c r="RTD3227" s="132"/>
      <c r="RTE3227" s="132"/>
      <c r="RTF3227" s="132"/>
      <c r="RTG3227" s="132"/>
      <c r="RTH3227" s="132"/>
      <c r="RTI3227" s="132"/>
      <c r="RTJ3227" s="132"/>
      <c r="RTK3227" s="132"/>
      <c r="RTL3227" s="132"/>
      <c r="RTM3227" s="132"/>
      <c r="RTN3227" s="132"/>
      <c r="RTO3227" s="132"/>
      <c r="RTP3227" s="132"/>
      <c r="RTQ3227" s="132"/>
      <c r="RTR3227" s="132"/>
      <c r="RTS3227" s="132"/>
      <c r="RTT3227" s="132"/>
      <c r="RTU3227" s="132"/>
      <c r="RTV3227" s="132"/>
      <c r="RTW3227" s="132"/>
      <c r="RTX3227" s="132"/>
      <c r="RTY3227" s="132"/>
      <c r="RTZ3227" s="132"/>
      <c r="RUA3227" s="132"/>
      <c r="RUB3227" s="132"/>
      <c r="RUC3227" s="132"/>
      <c r="RUD3227" s="132"/>
      <c r="RUE3227" s="132"/>
      <c r="RUF3227" s="132"/>
      <c r="RUG3227" s="132"/>
      <c r="RUH3227" s="132"/>
      <c r="RUI3227" s="132"/>
      <c r="RUJ3227" s="132"/>
      <c r="RUK3227" s="132"/>
      <c r="RUL3227" s="132"/>
      <c r="RUM3227" s="132"/>
      <c r="RUN3227" s="132"/>
      <c r="RUO3227" s="132"/>
      <c r="RUP3227" s="132"/>
      <c r="RUQ3227" s="132"/>
      <c r="RUR3227" s="132"/>
      <c r="RUS3227" s="132"/>
      <c r="RUT3227" s="132"/>
      <c r="RUU3227" s="132"/>
      <c r="RUV3227" s="132"/>
      <c r="RUW3227" s="132"/>
      <c r="RUX3227" s="132"/>
      <c r="RUY3227" s="132"/>
      <c r="RUZ3227" s="132"/>
      <c r="RVA3227" s="132"/>
      <c r="RVB3227" s="132"/>
      <c r="RVC3227" s="132"/>
      <c r="RVD3227" s="132"/>
      <c r="RVE3227" s="132"/>
      <c r="RVF3227" s="132"/>
      <c r="RVG3227" s="132"/>
      <c r="RVH3227" s="132"/>
      <c r="RVI3227" s="132"/>
      <c r="RVJ3227" s="132"/>
      <c r="RVK3227" s="132"/>
      <c r="RVL3227" s="132"/>
      <c r="RVM3227" s="132"/>
      <c r="RVN3227" s="132"/>
      <c r="RVO3227" s="132"/>
      <c r="RVP3227" s="132"/>
      <c r="RVQ3227" s="132"/>
      <c r="RVR3227" s="132"/>
      <c r="RVS3227" s="132"/>
      <c r="RVT3227" s="132"/>
      <c r="RVU3227" s="132"/>
      <c r="RVV3227" s="132"/>
      <c r="RVW3227" s="132"/>
      <c r="RVX3227" s="132"/>
      <c r="RVY3227" s="132"/>
      <c r="RVZ3227" s="132"/>
      <c r="RWA3227" s="132"/>
      <c r="RWB3227" s="132"/>
      <c r="RWC3227" s="132"/>
      <c r="RWD3227" s="132"/>
      <c r="RWE3227" s="132"/>
      <c r="RWF3227" s="132"/>
      <c r="RWG3227" s="132"/>
      <c r="RWH3227" s="132"/>
      <c r="RWI3227" s="132"/>
      <c r="RWJ3227" s="132"/>
      <c r="RWK3227" s="132"/>
      <c r="RWL3227" s="132"/>
      <c r="RWM3227" s="132"/>
      <c r="RWN3227" s="132"/>
      <c r="RWO3227" s="132"/>
      <c r="RWP3227" s="132"/>
      <c r="RWQ3227" s="132"/>
      <c r="RWR3227" s="132"/>
      <c r="RWS3227" s="132"/>
      <c r="RWT3227" s="132"/>
      <c r="RWU3227" s="132"/>
      <c r="RWV3227" s="132"/>
      <c r="RWW3227" s="132"/>
      <c r="RWX3227" s="132"/>
      <c r="RWY3227" s="132"/>
      <c r="RWZ3227" s="132"/>
      <c r="RXA3227" s="132"/>
      <c r="RXB3227" s="132"/>
      <c r="RXC3227" s="132"/>
      <c r="RXD3227" s="132"/>
      <c r="RXE3227" s="132"/>
      <c r="RXF3227" s="132"/>
      <c r="RXG3227" s="132"/>
      <c r="RXH3227" s="132"/>
      <c r="RXI3227" s="132"/>
      <c r="RXJ3227" s="132"/>
      <c r="RXK3227" s="132"/>
      <c r="RXL3227" s="132"/>
      <c r="RXM3227" s="132"/>
      <c r="RXN3227" s="132"/>
      <c r="RXO3227" s="132"/>
      <c r="RXP3227" s="132"/>
      <c r="RXQ3227" s="132"/>
      <c r="RXR3227" s="132"/>
      <c r="RXS3227" s="132"/>
      <c r="RXT3227" s="132"/>
      <c r="RXU3227" s="132"/>
      <c r="RXV3227" s="132"/>
      <c r="RXW3227" s="132"/>
      <c r="RXX3227" s="132"/>
      <c r="RXY3227" s="132"/>
      <c r="RXZ3227" s="132"/>
      <c r="RYA3227" s="132"/>
      <c r="RYB3227" s="132"/>
      <c r="RYC3227" s="132"/>
      <c r="RYD3227" s="132"/>
      <c r="RYE3227" s="132"/>
      <c r="RYF3227" s="132"/>
      <c r="RYG3227" s="132"/>
      <c r="RYH3227" s="132"/>
      <c r="RYI3227" s="132"/>
      <c r="RYJ3227" s="132"/>
      <c r="RYK3227" s="132"/>
      <c r="RYL3227" s="132"/>
      <c r="RYM3227" s="132"/>
      <c r="RYN3227" s="132"/>
      <c r="RYO3227" s="132"/>
      <c r="RYP3227" s="132"/>
      <c r="RYQ3227" s="132"/>
      <c r="RYR3227" s="132"/>
      <c r="RYS3227" s="132"/>
      <c r="RYT3227" s="132"/>
      <c r="RYU3227" s="132"/>
      <c r="RYV3227" s="132"/>
      <c r="RYW3227" s="132"/>
      <c r="RYX3227" s="132"/>
      <c r="RYY3227" s="132"/>
      <c r="RYZ3227" s="132"/>
      <c r="RZA3227" s="132"/>
      <c r="RZB3227" s="132"/>
      <c r="RZC3227" s="132"/>
      <c r="RZD3227" s="132"/>
      <c r="RZE3227" s="132"/>
      <c r="RZF3227" s="132"/>
      <c r="RZG3227" s="132"/>
      <c r="RZH3227" s="132"/>
      <c r="RZI3227" s="132"/>
      <c r="RZJ3227" s="132"/>
      <c r="RZK3227" s="132"/>
      <c r="RZL3227" s="132"/>
      <c r="RZM3227" s="132"/>
      <c r="RZN3227" s="132"/>
      <c r="RZO3227" s="132"/>
      <c r="RZP3227" s="132"/>
      <c r="RZQ3227" s="132"/>
      <c r="RZR3227" s="132"/>
      <c r="RZS3227" s="132"/>
      <c r="RZT3227" s="132"/>
      <c r="RZU3227" s="132"/>
      <c r="RZV3227" s="132"/>
      <c r="RZW3227" s="132"/>
      <c r="RZX3227" s="132"/>
      <c r="RZY3227" s="132"/>
      <c r="RZZ3227" s="132"/>
      <c r="SAA3227" s="132"/>
      <c r="SAB3227" s="132"/>
      <c r="SAC3227" s="132"/>
      <c r="SAD3227" s="132"/>
      <c r="SAE3227" s="132"/>
      <c r="SAF3227" s="132"/>
      <c r="SAG3227" s="132"/>
      <c r="SAH3227" s="132"/>
      <c r="SAI3227" s="132"/>
      <c r="SAJ3227" s="132"/>
      <c r="SAK3227" s="132"/>
      <c r="SAL3227" s="132"/>
      <c r="SAM3227" s="132"/>
      <c r="SAN3227" s="132"/>
      <c r="SAO3227" s="132"/>
      <c r="SAP3227" s="132"/>
      <c r="SAQ3227" s="132"/>
      <c r="SAR3227" s="132"/>
      <c r="SAS3227" s="132"/>
      <c r="SAT3227" s="132"/>
      <c r="SAU3227" s="132"/>
      <c r="SAV3227" s="132"/>
      <c r="SAW3227" s="132"/>
      <c r="SAX3227" s="132"/>
      <c r="SAY3227" s="132"/>
      <c r="SAZ3227" s="132"/>
      <c r="SBA3227" s="132"/>
      <c r="SBB3227" s="132"/>
      <c r="SBC3227" s="132"/>
      <c r="SBD3227" s="132"/>
      <c r="SBE3227" s="132"/>
      <c r="SBF3227" s="132"/>
      <c r="SBG3227" s="132"/>
      <c r="SBH3227" s="132"/>
      <c r="SBI3227" s="132"/>
      <c r="SBJ3227" s="132"/>
      <c r="SBK3227" s="132"/>
      <c r="SBL3227" s="132"/>
      <c r="SBM3227" s="132"/>
      <c r="SBN3227" s="132"/>
      <c r="SBO3227" s="132"/>
      <c r="SBP3227" s="132"/>
      <c r="SBQ3227" s="132"/>
      <c r="SBR3227" s="132"/>
      <c r="SBS3227" s="132"/>
      <c r="SBT3227" s="132"/>
      <c r="SBU3227" s="132"/>
      <c r="SBV3227" s="132"/>
      <c r="SBW3227" s="132"/>
      <c r="SBX3227" s="132"/>
      <c r="SBY3227" s="132"/>
      <c r="SBZ3227" s="132"/>
      <c r="SCA3227" s="132"/>
      <c r="SCB3227" s="132"/>
      <c r="SCC3227" s="132"/>
      <c r="SCD3227" s="132"/>
      <c r="SCE3227" s="132"/>
      <c r="SCF3227" s="132"/>
      <c r="SCG3227" s="132"/>
      <c r="SCH3227" s="132"/>
      <c r="SCI3227" s="132"/>
      <c r="SCJ3227" s="132"/>
      <c r="SCK3227" s="132"/>
      <c r="SCL3227" s="132"/>
      <c r="SCM3227" s="132"/>
      <c r="SCN3227" s="132"/>
      <c r="SCO3227" s="132"/>
      <c r="SCP3227" s="132"/>
      <c r="SCQ3227" s="132"/>
      <c r="SCR3227" s="132"/>
      <c r="SCS3227" s="132"/>
      <c r="SCT3227" s="132"/>
      <c r="SCU3227" s="132"/>
      <c r="SCV3227" s="132"/>
      <c r="SCW3227" s="132"/>
      <c r="SCX3227" s="132"/>
      <c r="SCY3227" s="132"/>
      <c r="SCZ3227" s="132"/>
      <c r="SDA3227" s="132"/>
      <c r="SDB3227" s="132"/>
      <c r="SDC3227" s="132"/>
      <c r="SDD3227" s="132"/>
      <c r="SDE3227" s="132"/>
      <c r="SDF3227" s="132"/>
      <c r="SDG3227" s="132"/>
      <c r="SDH3227" s="132"/>
      <c r="SDI3227" s="132"/>
      <c r="SDJ3227" s="132"/>
      <c r="SDK3227" s="132"/>
      <c r="SDL3227" s="132"/>
      <c r="SDM3227" s="132"/>
      <c r="SDN3227" s="132"/>
      <c r="SDO3227" s="132"/>
      <c r="SDP3227" s="132"/>
      <c r="SDQ3227" s="132"/>
      <c r="SDR3227" s="132"/>
      <c r="SDS3227" s="132"/>
      <c r="SDT3227" s="132"/>
      <c r="SDU3227" s="132"/>
      <c r="SDV3227" s="132"/>
      <c r="SDW3227" s="132"/>
      <c r="SDX3227" s="132"/>
      <c r="SDY3227" s="132"/>
      <c r="SDZ3227" s="132"/>
      <c r="SEA3227" s="132"/>
      <c r="SEB3227" s="132"/>
      <c r="SEC3227" s="132"/>
      <c r="SED3227" s="132"/>
      <c r="SEE3227" s="132"/>
      <c r="SEF3227" s="132"/>
      <c r="SEG3227" s="132"/>
      <c r="SEH3227" s="132"/>
      <c r="SEI3227" s="132"/>
      <c r="SEJ3227" s="132"/>
      <c r="SEK3227" s="132"/>
      <c r="SEL3227" s="132"/>
      <c r="SEM3227" s="132"/>
      <c r="SEN3227" s="132"/>
      <c r="SEO3227" s="132"/>
      <c r="SEP3227" s="132"/>
      <c r="SEQ3227" s="132"/>
      <c r="SER3227" s="132"/>
      <c r="SES3227" s="132"/>
      <c r="SET3227" s="132"/>
      <c r="SEU3227" s="132"/>
      <c r="SEV3227" s="132"/>
      <c r="SEW3227" s="132"/>
      <c r="SEX3227" s="132"/>
      <c r="SEY3227" s="132"/>
      <c r="SEZ3227" s="132"/>
      <c r="SFA3227" s="132"/>
      <c r="SFB3227" s="132"/>
      <c r="SFC3227" s="132"/>
      <c r="SFD3227" s="132"/>
      <c r="SFE3227" s="132"/>
      <c r="SFF3227" s="132"/>
      <c r="SFG3227" s="132"/>
      <c r="SFH3227" s="132"/>
      <c r="SFI3227" s="132"/>
      <c r="SFJ3227" s="132"/>
      <c r="SFK3227" s="132"/>
      <c r="SFL3227" s="132"/>
      <c r="SFM3227" s="132"/>
      <c r="SFN3227" s="132"/>
      <c r="SFO3227" s="132"/>
      <c r="SFP3227" s="132"/>
      <c r="SFQ3227" s="132"/>
      <c r="SFR3227" s="132"/>
      <c r="SFS3227" s="132"/>
      <c r="SFT3227" s="132"/>
      <c r="SFU3227" s="132"/>
      <c r="SFV3227" s="132"/>
      <c r="SFW3227" s="132"/>
      <c r="SFX3227" s="132"/>
      <c r="SFY3227" s="132"/>
      <c r="SFZ3227" s="132"/>
      <c r="SGA3227" s="132"/>
      <c r="SGB3227" s="132"/>
      <c r="SGC3227" s="132"/>
      <c r="SGD3227" s="132"/>
      <c r="SGE3227" s="132"/>
      <c r="SGF3227" s="132"/>
      <c r="SGG3227" s="132"/>
      <c r="SGH3227" s="132"/>
      <c r="SGI3227" s="132"/>
      <c r="SGJ3227" s="132"/>
      <c r="SGK3227" s="132"/>
      <c r="SGL3227" s="132"/>
      <c r="SGM3227" s="132"/>
      <c r="SGN3227" s="132"/>
      <c r="SGO3227" s="132"/>
      <c r="SGP3227" s="132"/>
      <c r="SGQ3227" s="132"/>
      <c r="SGR3227" s="132"/>
      <c r="SGS3227" s="132"/>
      <c r="SGT3227" s="132"/>
      <c r="SGU3227" s="132"/>
      <c r="SGV3227" s="132"/>
      <c r="SGW3227" s="132"/>
      <c r="SGX3227" s="132"/>
      <c r="SGY3227" s="132"/>
      <c r="SGZ3227" s="132"/>
      <c r="SHA3227" s="132"/>
      <c r="SHB3227" s="132"/>
      <c r="SHC3227" s="132"/>
      <c r="SHD3227" s="132"/>
      <c r="SHE3227" s="132"/>
      <c r="SHF3227" s="132"/>
      <c r="SHG3227" s="132"/>
      <c r="SHH3227" s="132"/>
      <c r="SHI3227" s="132"/>
      <c r="SHJ3227" s="132"/>
      <c r="SHK3227" s="132"/>
      <c r="SHL3227" s="132"/>
      <c r="SHM3227" s="132"/>
      <c r="SHN3227" s="132"/>
      <c r="SHO3227" s="132"/>
      <c r="SHP3227" s="132"/>
      <c r="SHQ3227" s="132"/>
      <c r="SHR3227" s="132"/>
      <c r="SHS3227" s="132"/>
      <c r="SHT3227" s="132"/>
      <c r="SHU3227" s="132"/>
      <c r="SHV3227" s="132"/>
      <c r="SHW3227" s="132"/>
      <c r="SHX3227" s="132"/>
      <c r="SHY3227" s="132"/>
      <c r="SHZ3227" s="132"/>
      <c r="SIA3227" s="132"/>
      <c r="SIB3227" s="132"/>
      <c r="SIC3227" s="132"/>
      <c r="SID3227" s="132"/>
      <c r="SIE3227" s="132"/>
      <c r="SIF3227" s="132"/>
      <c r="SIG3227" s="132"/>
      <c r="SIH3227" s="132"/>
      <c r="SII3227" s="132"/>
      <c r="SIJ3227" s="132"/>
      <c r="SIK3227" s="132"/>
      <c r="SIL3227" s="132"/>
      <c r="SIM3227" s="132"/>
      <c r="SIN3227" s="132"/>
      <c r="SIO3227" s="132"/>
      <c r="SIP3227" s="132"/>
      <c r="SIQ3227" s="132"/>
      <c r="SIR3227" s="132"/>
      <c r="SIS3227" s="132"/>
      <c r="SIT3227" s="132"/>
      <c r="SIU3227" s="132"/>
      <c r="SIV3227" s="132"/>
      <c r="SIW3227" s="132"/>
      <c r="SIX3227" s="132"/>
      <c r="SIY3227" s="132"/>
      <c r="SIZ3227" s="132"/>
      <c r="SJA3227" s="132"/>
      <c r="SJB3227" s="132"/>
      <c r="SJC3227" s="132"/>
      <c r="SJD3227" s="132"/>
      <c r="SJE3227" s="132"/>
      <c r="SJF3227" s="132"/>
      <c r="SJG3227" s="132"/>
      <c r="SJH3227" s="132"/>
      <c r="SJI3227" s="132"/>
      <c r="SJJ3227" s="132"/>
      <c r="SJK3227" s="132"/>
      <c r="SJL3227" s="132"/>
      <c r="SJM3227" s="132"/>
      <c r="SJN3227" s="132"/>
      <c r="SJO3227" s="132"/>
      <c r="SJP3227" s="132"/>
      <c r="SJQ3227" s="132"/>
      <c r="SJR3227" s="132"/>
      <c r="SJS3227" s="132"/>
      <c r="SJT3227" s="132"/>
      <c r="SJU3227" s="132"/>
      <c r="SJV3227" s="132"/>
      <c r="SJW3227" s="132"/>
      <c r="SJX3227" s="132"/>
      <c r="SJY3227" s="132"/>
      <c r="SJZ3227" s="132"/>
      <c r="SKA3227" s="132"/>
      <c r="SKB3227" s="132"/>
      <c r="SKC3227" s="132"/>
      <c r="SKD3227" s="132"/>
      <c r="SKE3227" s="132"/>
      <c r="SKF3227" s="132"/>
      <c r="SKG3227" s="132"/>
      <c r="SKH3227" s="132"/>
      <c r="SKI3227" s="132"/>
      <c r="SKJ3227" s="132"/>
      <c r="SKK3227" s="132"/>
      <c r="SKL3227" s="132"/>
      <c r="SKM3227" s="132"/>
      <c r="SKN3227" s="132"/>
      <c r="SKO3227" s="132"/>
      <c r="SKP3227" s="132"/>
      <c r="SKQ3227" s="132"/>
      <c r="SKR3227" s="132"/>
      <c r="SKS3227" s="132"/>
      <c r="SKT3227" s="132"/>
      <c r="SKU3227" s="132"/>
      <c r="SKV3227" s="132"/>
      <c r="SKW3227" s="132"/>
      <c r="SKX3227" s="132"/>
      <c r="SKY3227" s="132"/>
      <c r="SKZ3227" s="132"/>
      <c r="SLA3227" s="132"/>
      <c r="SLB3227" s="132"/>
      <c r="SLC3227" s="132"/>
      <c r="SLD3227" s="132"/>
      <c r="SLE3227" s="132"/>
      <c r="SLF3227" s="132"/>
      <c r="SLG3227" s="132"/>
      <c r="SLH3227" s="132"/>
      <c r="SLI3227" s="132"/>
      <c r="SLJ3227" s="132"/>
      <c r="SLK3227" s="132"/>
      <c r="SLL3227" s="132"/>
      <c r="SLM3227" s="132"/>
      <c r="SLN3227" s="132"/>
      <c r="SLO3227" s="132"/>
      <c r="SLP3227" s="132"/>
      <c r="SLQ3227" s="132"/>
      <c r="SLR3227" s="132"/>
      <c r="SLS3227" s="132"/>
      <c r="SLT3227" s="132"/>
      <c r="SLU3227" s="132"/>
      <c r="SLV3227" s="132"/>
      <c r="SLW3227" s="132"/>
      <c r="SLX3227" s="132"/>
      <c r="SLY3227" s="132"/>
      <c r="SLZ3227" s="132"/>
      <c r="SMA3227" s="132"/>
      <c r="SMB3227" s="132"/>
      <c r="SMC3227" s="132"/>
      <c r="SMD3227" s="132"/>
      <c r="SME3227" s="132"/>
      <c r="SMF3227" s="132"/>
      <c r="SMG3227" s="132"/>
      <c r="SMH3227" s="132"/>
      <c r="SMI3227" s="132"/>
      <c r="SMJ3227" s="132"/>
      <c r="SMK3227" s="132"/>
      <c r="SML3227" s="132"/>
      <c r="SMM3227" s="132"/>
      <c r="SMN3227" s="132"/>
      <c r="SMO3227" s="132"/>
      <c r="SMP3227" s="132"/>
      <c r="SMQ3227" s="132"/>
      <c r="SMR3227" s="132"/>
      <c r="SMS3227" s="132"/>
      <c r="SMT3227" s="132"/>
      <c r="SMU3227" s="132"/>
      <c r="SMV3227" s="132"/>
      <c r="SMW3227" s="132"/>
      <c r="SMX3227" s="132"/>
      <c r="SMY3227" s="132"/>
      <c r="SMZ3227" s="132"/>
      <c r="SNA3227" s="132"/>
      <c r="SNB3227" s="132"/>
      <c r="SNC3227" s="132"/>
      <c r="SND3227" s="132"/>
      <c r="SNE3227" s="132"/>
      <c r="SNF3227" s="132"/>
      <c r="SNG3227" s="132"/>
      <c r="SNH3227" s="132"/>
      <c r="SNI3227" s="132"/>
      <c r="SNJ3227" s="132"/>
      <c r="SNK3227" s="132"/>
      <c r="SNL3227" s="132"/>
      <c r="SNM3227" s="132"/>
      <c r="SNN3227" s="132"/>
      <c r="SNO3227" s="132"/>
      <c r="SNP3227" s="132"/>
      <c r="SNQ3227" s="132"/>
      <c r="SNR3227" s="132"/>
      <c r="SNS3227" s="132"/>
      <c r="SNT3227" s="132"/>
      <c r="SNU3227" s="132"/>
      <c r="SNV3227" s="132"/>
      <c r="SNW3227" s="132"/>
      <c r="SNX3227" s="132"/>
      <c r="SNY3227" s="132"/>
      <c r="SNZ3227" s="132"/>
      <c r="SOA3227" s="132"/>
      <c r="SOB3227" s="132"/>
      <c r="SOC3227" s="132"/>
      <c r="SOD3227" s="132"/>
      <c r="SOE3227" s="132"/>
      <c r="SOF3227" s="132"/>
      <c r="SOG3227" s="132"/>
      <c r="SOH3227" s="132"/>
      <c r="SOI3227" s="132"/>
      <c r="SOJ3227" s="132"/>
      <c r="SOK3227" s="132"/>
      <c r="SOL3227" s="132"/>
      <c r="SOM3227" s="132"/>
      <c r="SON3227" s="132"/>
      <c r="SOO3227" s="132"/>
      <c r="SOP3227" s="132"/>
      <c r="SOQ3227" s="132"/>
      <c r="SOR3227" s="132"/>
      <c r="SOS3227" s="132"/>
      <c r="SOT3227" s="132"/>
      <c r="SOU3227" s="132"/>
      <c r="SOV3227" s="132"/>
      <c r="SOW3227" s="132"/>
      <c r="SOX3227" s="132"/>
      <c r="SOY3227" s="132"/>
      <c r="SOZ3227" s="132"/>
      <c r="SPA3227" s="132"/>
      <c r="SPB3227" s="132"/>
      <c r="SPC3227" s="132"/>
      <c r="SPD3227" s="132"/>
      <c r="SPE3227" s="132"/>
      <c r="SPF3227" s="132"/>
      <c r="SPG3227" s="132"/>
      <c r="SPH3227" s="132"/>
      <c r="SPI3227" s="132"/>
      <c r="SPJ3227" s="132"/>
      <c r="SPK3227" s="132"/>
      <c r="SPL3227" s="132"/>
      <c r="SPM3227" s="132"/>
      <c r="SPN3227" s="132"/>
      <c r="SPO3227" s="132"/>
      <c r="SPP3227" s="132"/>
      <c r="SPQ3227" s="132"/>
      <c r="SPR3227" s="132"/>
      <c r="SPS3227" s="132"/>
      <c r="SPT3227" s="132"/>
      <c r="SPU3227" s="132"/>
      <c r="SPV3227" s="132"/>
      <c r="SPW3227" s="132"/>
      <c r="SPX3227" s="132"/>
      <c r="SPY3227" s="132"/>
      <c r="SPZ3227" s="132"/>
      <c r="SQA3227" s="132"/>
      <c r="SQB3227" s="132"/>
      <c r="SQC3227" s="132"/>
      <c r="SQD3227" s="132"/>
      <c r="SQE3227" s="132"/>
      <c r="SQF3227" s="132"/>
      <c r="SQG3227" s="132"/>
      <c r="SQH3227" s="132"/>
      <c r="SQI3227" s="132"/>
      <c r="SQJ3227" s="132"/>
      <c r="SQK3227" s="132"/>
      <c r="SQL3227" s="132"/>
      <c r="SQM3227" s="132"/>
      <c r="SQN3227" s="132"/>
      <c r="SQO3227" s="132"/>
      <c r="SQP3227" s="132"/>
      <c r="SQQ3227" s="132"/>
      <c r="SQR3227" s="132"/>
      <c r="SQS3227" s="132"/>
      <c r="SQT3227" s="132"/>
      <c r="SQU3227" s="132"/>
      <c r="SQV3227" s="132"/>
      <c r="SQW3227" s="132"/>
      <c r="SQX3227" s="132"/>
      <c r="SQY3227" s="132"/>
      <c r="SQZ3227" s="132"/>
      <c r="SRA3227" s="132"/>
      <c r="SRB3227" s="132"/>
      <c r="SRC3227" s="132"/>
      <c r="SRD3227" s="132"/>
      <c r="SRE3227" s="132"/>
      <c r="SRF3227" s="132"/>
      <c r="SRG3227" s="132"/>
      <c r="SRH3227" s="132"/>
      <c r="SRI3227" s="132"/>
      <c r="SRJ3227" s="132"/>
      <c r="SRK3227" s="132"/>
      <c r="SRL3227" s="132"/>
      <c r="SRM3227" s="132"/>
      <c r="SRN3227" s="132"/>
      <c r="SRO3227" s="132"/>
      <c r="SRP3227" s="132"/>
      <c r="SRQ3227" s="132"/>
      <c r="SRR3227" s="132"/>
      <c r="SRS3227" s="132"/>
      <c r="SRT3227" s="132"/>
      <c r="SRU3227" s="132"/>
      <c r="SRV3227" s="132"/>
      <c r="SRW3227" s="132"/>
      <c r="SRX3227" s="132"/>
      <c r="SRY3227" s="132"/>
      <c r="SRZ3227" s="132"/>
      <c r="SSA3227" s="132"/>
      <c r="SSB3227" s="132"/>
      <c r="SSC3227" s="132"/>
      <c r="SSD3227" s="132"/>
      <c r="SSE3227" s="132"/>
      <c r="SSF3227" s="132"/>
      <c r="SSG3227" s="132"/>
      <c r="SSH3227" s="132"/>
      <c r="SSI3227" s="132"/>
      <c r="SSJ3227" s="132"/>
      <c r="SSK3227" s="132"/>
      <c r="SSL3227" s="132"/>
      <c r="SSM3227" s="132"/>
      <c r="SSN3227" s="132"/>
      <c r="SSO3227" s="132"/>
      <c r="SSP3227" s="132"/>
      <c r="SSQ3227" s="132"/>
      <c r="SSR3227" s="132"/>
      <c r="SSS3227" s="132"/>
      <c r="SST3227" s="132"/>
      <c r="SSU3227" s="132"/>
      <c r="SSV3227" s="132"/>
      <c r="SSW3227" s="132"/>
      <c r="SSX3227" s="132"/>
      <c r="SSY3227" s="132"/>
      <c r="SSZ3227" s="132"/>
      <c r="STA3227" s="132"/>
      <c r="STB3227" s="132"/>
      <c r="STC3227" s="132"/>
      <c r="STD3227" s="132"/>
      <c r="STE3227" s="132"/>
      <c r="STF3227" s="132"/>
      <c r="STG3227" s="132"/>
      <c r="STH3227" s="132"/>
      <c r="STI3227" s="132"/>
      <c r="STJ3227" s="132"/>
      <c r="STK3227" s="132"/>
      <c r="STL3227" s="132"/>
      <c r="STM3227" s="132"/>
      <c r="STN3227" s="132"/>
      <c r="STO3227" s="132"/>
      <c r="STP3227" s="132"/>
      <c r="STQ3227" s="132"/>
      <c r="STR3227" s="132"/>
      <c r="STS3227" s="132"/>
      <c r="STT3227" s="132"/>
      <c r="STU3227" s="132"/>
      <c r="STV3227" s="132"/>
      <c r="STW3227" s="132"/>
      <c r="STX3227" s="132"/>
      <c r="STY3227" s="132"/>
      <c r="STZ3227" s="132"/>
      <c r="SUA3227" s="132"/>
      <c r="SUB3227" s="132"/>
      <c r="SUC3227" s="132"/>
      <c r="SUD3227" s="132"/>
      <c r="SUE3227" s="132"/>
      <c r="SUF3227" s="132"/>
      <c r="SUG3227" s="132"/>
      <c r="SUH3227" s="132"/>
      <c r="SUI3227" s="132"/>
      <c r="SUJ3227" s="132"/>
      <c r="SUK3227" s="132"/>
      <c r="SUL3227" s="132"/>
      <c r="SUM3227" s="132"/>
      <c r="SUN3227" s="132"/>
      <c r="SUO3227" s="132"/>
      <c r="SUP3227" s="132"/>
      <c r="SUQ3227" s="132"/>
      <c r="SUR3227" s="132"/>
      <c r="SUS3227" s="132"/>
      <c r="SUT3227" s="132"/>
      <c r="SUU3227" s="132"/>
      <c r="SUV3227" s="132"/>
      <c r="SUW3227" s="132"/>
      <c r="SUX3227" s="132"/>
      <c r="SUY3227" s="132"/>
      <c r="SUZ3227" s="132"/>
      <c r="SVA3227" s="132"/>
      <c r="SVB3227" s="132"/>
      <c r="SVC3227" s="132"/>
      <c r="SVD3227" s="132"/>
      <c r="SVE3227" s="132"/>
      <c r="SVF3227" s="132"/>
      <c r="SVG3227" s="132"/>
      <c r="SVH3227" s="132"/>
      <c r="SVI3227" s="132"/>
      <c r="SVJ3227" s="132"/>
      <c r="SVK3227" s="132"/>
      <c r="SVL3227" s="132"/>
      <c r="SVM3227" s="132"/>
      <c r="SVN3227" s="132"/>
      <c r="SVO3227" s="132"/>
      <c r="SVP3227" s="132"/>
      <c r="SVQ3227" s="132"/>
      <c r="SVR3227" s="132"/>
      <c r="SVS3227" s="132"/>
      <c r="SVT3227" s="132"/>
      <c r="SVU3227" s="132"/>
      <c r="SVV3227" s="132"/>
      <c r="SVW3227" s="132"/>
      <c r="SVX3227" s="132"/>
      <c r="SVY3227" s="132"/>
      <c r="SVZ3227" s="132"/>
      <c r="SWA3227" s="132"/>
      <c r="SWB3227" s="132"/>
      <c r="SWC3227" s="132"/>
      <c r="SWD3227" s="132"/>
      <c r="SWE3227" s="132"/>
      <c r="SWF3227" s="132"/>
      <c r="SWG3227" s="132"/>
      <c r="SWH3227" s="132"/>
      <c r="SWI3227" s="132"/>
      <c r="SWJ3227" s="132"/>
      <c r="SWK3227" s="132"/>
      <c r="SWL3227" s="132"/>
      <c r="SWM3227" s="132"/>
      <c r="SWN3227" s="132"/>
      <c r="SWO3227" s="132"/>
      <c r="SWP3227" s="132"/>
      <c r="SWQ3227" s="132"/>
      <c r="SWR3227" s="132"/>
      <c r="SWS3227" s="132"/>
      <c r="SWT3227" s="132"/>
      <c r="SWU3227" s="132"/>
      <c r="SWV3227" s="132"/>
      <c r="SWW3227" s="132"/>
      <c r="SWX3227" s="132"/>
      <c r="SWY3227" s="132"/>
      <c r="SWZ3227" s="132"/>
      <c r="SXA3227" s="132"/>
      <c r="SXB3227" s="132"/>
      <c r="SXC3227" s="132"/>
      <c r="SXD3227" s="132"/>
      <c r="SXE3227" s="132"/>
      <c r="SXF3227" s="132"/>
      <c r="SXG3227" s="132"/>
      <c r="SXH3227" s="132"/>
      <c r="SXI3227" s="132"/>
      <c r="SXJ3227" s="132"/>
      <c r="SXK3227" s="132"/>
      <c r="SXL3227" s="132"/>
      <c r="SXM3227" s="132"/>
      <c r="SXN3227" s="132"/>
      <c r="SXO3227" s="132"/>
      <c r="SXP3227" s="132"/>
      <c r="SXQ3227" s="132"/>
      <c r="SXR3227" s="132"/>
      <c r="SXS3227" s="132"/>
      <c r="SXT3227" s="132"/>
      <c r="SXU3227" s="132"/>
      <c r="SXV3227" s="132"/>
      <c r="SXW3227" s="132"/>
      <c r="SXX3227" s="132"/>
      <c r="SXY3227" s="132"/>
      <c r="SXZ3227" s="132"/>
      <c r="SYA3227" s="132"/>
      <c r="SYB3227" s="132"/>
      <c r="SYC3227" s="132"/>
      <c r="SYD3227" s="132"/>
      <c r="SYE3227" s="132"/>
      <c r="SYF3227" s="132"/>
      <c r="SYG3227" s="132"/>
      <c r="SYH3227" s="132"/>
      <c r="SYI3227" s="132"/>
      <c r="SYJ3227" s="132"/>
      <c r="SYK3227" s="132"/>
      <c r="SYL3227" s="132"/>
      <c r="SYM3227" s="132"/>
      <c r="SYN3227" s="132"/>
      <c r="SYO3227" s="132"/>
      <c r="SYP3227" s="132"/>
      <c r="SYQ3227" s="132"/>
      <c r="SYR3227" s="132"/>
      <c r="SYS3227" s="132"/>
      <c r="SYT3227" s="132"/>
      <c r="SYU3227" s="132"/>
      <c r="SYV3227" s="132"/>
      <c r="SYW3227" s="132"/>
      <c r="SYX3227" s="132"/>
      <c r="SYY3227" s="132"/>
      <c r="SYZ3227" s="132"/>
      <c r="SZA3227" s="132"/>
      <c r="SZB3227" s="132"/>
      <c r="SZC3227" s="132"/>
      <c r="SZD3227" s="132"/>
      <c r="SZE3227" s="132"/>
      <c r="SZF3227" s="132"/>
      <c r="SZG3227" s="132"/>
      <c r="SZH3227" s="132"/>
      <c r="SZI3227" s="132"/>
      <c r="SZJ3227" s="132"/>
      <c r="SZK3227" s="132"/>
      <c r="SZL3227" s="132"/>
      <c r="SZM3227" s="132"/>
      <c r="SZN3227" s="132"/>
      <c r="SZO3227" s="132"/>
      <c r="SZP3227" s="132"/>
      <c r="SZQ3227" s="132"/>
      <c r="SZR3227" s="132"/>
      <c r="SZS3227" s="132"/>
      <c r="SZT3227" s="132"/>
      <c r="SZU3227" s="132"/>
      <c r="SZV3227" s="132"/>
      <c r="SZW3227" s="132"/>
      <c r="SZX3227" s="132"/>
      <c r="SZY3227" s="132"/>
      <c r="SZZ3227" s="132"/>
      <c r="TAA3227" s="132"/>
      <c r="TAB3227" s="132"/>
      <c r="TAC3227" s="132"/>
      <c r="TAD3227" s="132"/>
      <c r="TAE3227" s="132"/>
      <c r="TAF3227" s="132"/>
      <c r="TAG3227" s="132"/>
      <c r="TAH3227" s="132"/>
      <c r="TAI3227" s="132"/>
      <c r="TAJ3227" s="132"/>
      <c r="TAK3227" s="132"/>
      <c r="TAL3227" s="132"/>
      <c r="TAM3227" s="132"/>
      <c r="TAN3227" s="132"/>
      <c r="TAO3227" s="132"/>
      <c r="TAP3227" s="132"/>
      <c r="TAQ3227" s="132"/>
      <c r="TAR3227" s="132"/>
      <c r="TAS3227" s="132"/>
      <c r="TAT3227" s="132"/>
      <c r="TAU3227" s="132"/>
      <c r="TAV3227" s="132"/>
      <c r="TAW3227" s="132"/>
      <c r="TAX3227" s="132"/>
      <c r="TAY3227" s="132"/>
      <c r="TAZ3227" s="132"/>
      <c r="TBA3227" s="132"/>
      <c r="TBB3227" s="132"/>
      <c r="TBC3227" s="132"/>
      <c r="TBD3227" s="132"/>
      <c r="TBE3227" s="132"/>
      <c r="TBF3227" s="132"/>
      <c r="TBG3227" s="132"/>
      <c r="TBH3227" s="132"/>
      <c r="TBI3227" s="132"/>
      <c r="TBJ3227" s="132"/>
      <c r="TBK3227" s="132"/>
      <c r="TBL3227" s="132"/>
      <c r="TBM3227" s="132"/>
      <c r="TBN3227" s="132"/>
      <c r="TBO3227" s="132"/>
      <c r="TBP3227" s="132"/>
      <c r="TBQ3227" s="132"/>
      <c r="TBR3227" s="132"/>
      <c r="TBS3227" s="132"/>
      <c r="TBT3227" s="132"/>
      <c r="TBU3227" s="132"/>
      <c r="TBV3227" s="132"/>
      <c r="TBW3227" s="132"/>
      <c r="TBX3227" s="132"/>
      <c r="TBY3227" s="132"/>
      <c r="TBZ3227" s="132"/>
      <c r="TCA3227" s="132"/>
      <c r="TCB3227" s="132"/>
      <c r="TCC3227" s="132"/>
      <c r="TCD3227" s="132"/>
      <c r="TCE3227" s="132"/>
      <c r="TCF3227" s="132"/>
      <c r="TCG3227" s="132"/>
      <c r="TCH3227" s="132"/>
      <c r="TCI3227" s="132"/>
      <c r="TCJ3227" s="132"/>
      <c r="TCK3227" s="132"/>
      <c r="TCL3227" s="132"/>
      <c r="TCM3227" s="132"/>
      <c r="TCN3227" s="132"/>
      <c r="TCO3227" s="132"/>
      <c r="TCP3227" s="132"/>
      <c r="TCQ3227" s="132"/>
      <c r="TCR3227" s="132"/>
      <c r="TCS3227" s="132"/>
      <c r="TCT3227" s="132"/>
      <c r="TCU3227" s="132"/>
      <c r="TCV3227" s="132"/>
      <c r="TCW3227" s="132"/>
      <c r="TCX3227" s="132"/>
      <c r="TCY3227" s="132"/>
      <c r="TCZ3227" s="132"/>
      <c r="TDA3227" s="132"/>
      <c r="TDB3227" s="132"/>
      <c r="TDC3227" s="132"/>
      <c r="TDD3227" s="132"/>
      <c r="TDE3227" s="132"/>
      <c r="TDF3227" s="132"/>
      <c r="TDG3227" s="132"/>
      <c r="TDH3227" s="132"/>
      <c r="TDI3227" s="132"/>
      <c r="TDJ3227" s="132"/>
      <c r="TDK3227" s="132"/>
      <c r="TDL3227" s="132"/>
      <c r="TDM3227" s="132"/>
      <c r="TDN3227" s="132"/>
      <c r="TDO3227" s="132"/>
      <c r="TDP3227" s="132"/>
      <c r="TDQ3227" s="132"/>
      <c r="TDR3227" s="132"/>
      <c r="TDS3227" s="132"/>
      <c r="TDT3227" s="132"/>
      <c r="TDU3227" s="132"/>
      <c r="TDV3227" s="132"/>
      <c r="TDW3227" s="132"/>
      <c r="TDX3227" s="132"/>
      <c r="TDY3227" s="132"/>
      <c r="TDZ3227" s="132"/>
      <c r="TEA3227" s="132"/>
      <c r="TEB3227" s="132"/>
      <c r="TEC3227" s="132"/>
      <c r="TED3227" s="132"/>
      <c r="TEE3227" s="132"/>
      <c r="TEF3227" s="132"/>
      <c r="TEG3227" s="132"/>
      <c r="TEH3227" s="132"/>
      <c r="TEI3227" s="132"/>
      <c r="TEJ3227" s="132"/>
      <c r="TEK3227" s="132"/>
      <c r="TEL3227" s="132"/>
      <c r="TEM3227" s="132"/>
      <c r="TEN3227" s="132"/>
      <c r="TEO3227" s="132"/>
      <c r="TEP3227" s="132"/>
      <c r="TEQ3227" s="132"/>
      <c r="TER3227" s="132"/>
      <c r="TES3227" s="132"/>
      <c r="TET3227" s="132"/>
      <c r="TEU3227" s="132"/>
      <c r="TEV3227" s="132"/>
      <c r="TEW3227" s="132"/>
      <c r="TEX3227" s="132"/>
      <c r="TEY3227" s="132"/>
      <c r="TEZ3227" s="132"/>
      <c r="TFA3227" s="132"/>
      <c r="TFB3227" s="132"/>
      <c r="TFC3227" s="132"/>
      <c r="TFD3227" s="132"/>
      <c r="TFE3227" s="132"/>
      <c r="TFF3227" s="132"/>
      <c r="TFG3227" s="132"/>
      <c r="TFH3227" s="132"/>
      <c r="TFI3227" s="132"/>
      <c r="TFJ3227" s="132"/>
      <c r="TFK3227" s="132"/>
      <c r="TFL3227" s="132"/>
      <c r="TFM3227" s="132"/>
      <c r="TFN3227" s="132"/>
      <c r="TFO3227" s="132"/>
      <c r="TFP3227" s="132"/>
      <c r="TFQ3227" s="132"/>
      <c r="TFR3227" s="132"/>
      <c r="TFS3227" s="132"/>
      <c r="TFT3227" s="132"/>
      <c r="TFU3227" s="132"/>
      <c r="TFV3227" s="132"/>
      <c r="TFW3227" s="132"/>
      <c r="TFX3227" s="132"/>
      <c r="TFY3227" s="132"/>
      <c r="TFZ3227" s="132"/>
      <c r="TGA3227" s="132"/>
      <c r="TGB3227" s="132"/>
      <c r="TGC3227" s="132"/>
      <c r="TGD3227" s="132"/>
      <c r="TGE3227" s="132"/>
      <c r="TGF3227" s="132"/>
      <c r="TGG3227" s="132"/>
      <c r="TGH3227" s="132"/>
      <c r="TGI3227" s="132"/>
      <c r="TGJ3227" s="132"/>
      <c r="TGK3227" s="132"/>
      <c r="TGL3227" s="132"/>
      <c r="TGM3227" s="132"/>
      <c r="TGN3227" s="132"/>
      <c r="TGO3227" s="132"/>
      <c r="TGP3227" s="132"/>
      <c r="TGQ3227" s="132"/>
      <c r="TGR3227" s="132"/>
      <c r="TGS3227" s="132"/>
      <c r="TGT3227" s="132"/>
      <c r="TGU3227" s="132"/>
      <c r="TGV3227" s="132"/>
      <c r="TGW3227" s="132"/>
      <c r="TGX3227" s="132"/>
      <c r="TGY3227" s="132"/>
      <c r="TGZ3227" s="132"/>
      <c r="THA3227" s="132"/>
      <c r="THB3227" s="132"/>
      <c r="THC3227" s="132"/>
      <c r="THD3227" s="132"/>
      <c r="THE3227" s="132"/>
      <c r="THF3227" s="132"/>
      <c r="THG3227" s="132"/>
      <c r="THH3227" s="132"/>
      <c r="THI3227" s="132"/>
      <c r="THJ3227" s="132"/>
      <c r="THK3227" s="132"/>
      <c r="THL3227" s="132"/>
      <c r="THM3227" s="132"/>
      <c r="THN3227" s="132"/>
      <c r="THO3227" s="132"/>
      <c r="THP3227" s="132"/>
      <c r="THQ3227" s="132"/>
      <c r="THR3227" s="132"/>
      <c r="THS3227" s="132"/>
      <c r="THT3227" s="132"/>
      <c r="THU3227" s="132"/>
      <c r="THV3227" s="132"/>
      <c r="THW3227" s="132"/>
      <c r="THX3227" s="132"/>
      <c r="THY3227" s="132"/>
      <c r="THZ3227" s="132"/>
      <c r="TIA3227" s="132"/>
      <c r="TIB3227" s="132"/>
      <c r="TIC3227" s="132"/>
      <c r="TID3227" s="132"/>
      <c r="TIE3227" s="132"/>
      <c r="TIF3227" s="132"/>
      <c r="TIG3227" s="132"/>
      <c r="TIH3227" s="132"/>
      <c r="TII3227" s="132"/>
      <c r="TIJ3227" s="132"/>
      <c r="TIK3227" s="132"/>
      <c r="TIL3227" s="132"/>
      <c r="TIM3227" s="132"/>
      <c r="TIN3227" s="132"/>
      <c r="TIO3227" s="132"/>
      <c r="TIP3227" s="132"/>
      <c r="TIQ3227" s="132"/>
      <c r="TIR3227" s="132"/>
      <c r="TIS3227" s="132"/>
      <c r="TIT3227" s="132"/>
      <c r="TIU3227" s="132"/>
      <c r="TIV3227" s="132"/>
      <c r="TIW3227" s="132"/>
      <c r="TIX3227" s="132"/>
      <c r="TIY3227" s="132"/>
      <c r="TIZ3227" s="132"/>
      <c r="TJA3227" s="132"/>
      <c r="TJB3227" s="132"/>
      <c r="TJC3227" s="132"/>
      <c r="TJD3227" s="132"/>
      <c r="TJE3227" s="132"/>
      <c r="TJF3227" s="132"/>
      <c r="TJG3227" s="132"/>
      <c r="TJH3227" s="132"/>
      <c r="TJI3227" s="132"/>
      <c r="TJJ3227" s="132"/>
      <c r="TJK3227" s="132"/>
      <c r="TJL3227" s="132"/>
      <c r="TJM3227" s="132"/>
      <c r="TJN3227" s="132"/>
      <c r="TJO3227" s="132"/>
      <c r="TJP3227" s="132"/>
      <c r="TJQ3227" s="132"/>
      <c r="TJR3227" s="132"/>
      <c r="TJS3227" s="132"/>
      <c r="TJT3227" s="132"/>
      <c r="TJU3227" s="132"/>
      <c r="TJV3227" s="132"/>
      <c r="TJW3227" s="132"/>
      <c r="TJX3227" s="132"/>
      <c r="TJY3227" s="132"/>
      <c r="TJZ3227" s="132"/>
      <c r="TKA3227" s="132"/>
      <c r="TKB3227" s="132"/>
      <c r="TKC3227" s="132"/>
      <c r="TKD3227" s="132"/>
      <c r="TKE3227" s="132"/>
      <c r="TKF3227" s="132"/>
      <c r="TKG3227" s="132"/>
      <c r="TKH3227" s="132"/>
      <c r="TKI3227" s="132"/>
      <c r="TKJ3227" s="132"/>
      <c r="TKK3227" s="132"/>
      <c r="TKL3227" s="132"/>
      <c r="TKM3227" s="132"/>
      <c r="TKN3227" s="132"/>
      <c r="TKO3227" s="132"/>
      <c r="TKP3227" s="132"/>
      <c r="TKQ3227" s="132"/>
      <c r="TKR3227" s="132"/>
      <c r="TKS3227" s="132"/>
      <c r="TKT3227" s="132"/>
      <c r="TKU3227" s="132"/>
      <c r="TKV3227" s="132"/>
      <c r="TKW3227" s="132"/>
      <c r="TKX3227" s="132"/>
      <c r="TKY3227" s="132"/>
      <c r="TKZ3227" s="132"/>
      <c r="TLA3227" s="132"/>
      <c r="TLB3227" s="132"/>
      <c r="TLC3227" s="132"/>
      <c r="TLD3227" s="132"/>
      <c r="TLE3227" s="132"/>
      <c r="TLF3227" s="132"/>
      <c r="TLG3227" s="132"/>
      <c r="TLH3227" s="132"/>
      <c r="TLI3227" s="132"/>
      <c r="TLJ3227" s="132"/>
      <c r="TLK3227" s="132"/>
      <c r="TLL3227" s="132"/>
      <c r="TLM3227" s="132"/>
      <c r="TLN3227" s="132"/>
      <c r="TLO3227" s="132"/>
      <c r="TLP3227" s="132"/>
      <c r="TLQ3227" s="132"/>
      <c r="TLR3227" s="132"/>
      <c r="TLS3227" s="132"/>
      <c r="TLT3227" s="132"/>
      <c r="TLU3227" s="132"/>
      <c r="TLV3227" s="132"/>
      <c r="TLW3227" s="132"/>
      <c r="TLX3227" s="132"/>
      <c r="TLY3227" s="132"/>
      <c r="TLZ3227" s="132"/>
      <c r="TMA3227" s="132"/>
      <c r="TMB3227" s="132"/>
      <c r="TMC3227" s="132"/>
      <c r="TMD3227" s="132"/>
      <c r="TME3227" s="132"/>
      <c r="TMF3227" s="132"/>
      <c r="TMG3227" s="132"/>
      <c r="TMH3227" s="132"/>
      <c r="TMI3227" s="132"/>
      <c r="TMJ3227" s="132"/>
      <c r="TMK3227" s="132"/>
      <c r="TML3227" s="132"/>
      <c r="TMM3227" s="132"/>
      <c r="TMN3227" s="132"/>
      <c r="TMO3227" s="132"/>
      <c r="TMP3227" s="132"/>
      <c r="TMQ3227" s="132"/>
      <c r="TMR3227" s="132"/>
      <c r="TMS3227" s="132"/>
      <c r="TMT3227" s="132"/>
      <c r="TMU3227" s="132"/>
      <c r="TMV3227" s="132"/>
      <c r="TMW3227" s="132"/>
      <c r="TMX3227" s="132"/>
      <c r="TMY3227" s="132"/>
      <c r="TMZ3227" s="132"/>
      <c r="TNA3227" s="132"/>
      <c r="TNB3227" s="132"/>
      <c r="TNC3227" s="132"/>
      <c r="TND3227" s="132"/>
      <c r="TNE3227" s="132"/>
      <c r="TNF3227" s="132"/>
      <c r="TNG3227" s="132"/>
      <c r="TNH3227" s="132"/>
      <c r="TNI3227" s="132"/>
      <c r="TNJ3227" s="132"/>
      <c r="TNK3227" s="132"/>
      <c r="TNL3227" s="132"/>
      <c r="TNM3227" s="132"/>
      <c r="TNN3227" s="132"/>
      <c r="TNO3227" s="132"/>
      <c r="TNP3227" s="132"/>
      <c r="TNQ3227" s="132"/>
      <c r="TNR3227" s="132"/>
      <c r="TNS3227" s="132"/>
      <c r="TNT3227" s="132"/>
      <c r="TNU3227" s="132"/>
      <c r="TNV3227" s="132"/>
      <c r="TNW3227" s="132"/>
      <c r="TNX3227" s="132"/>
      <c r="TNY3227" s="132"/>
      <c r="TNZ3227" s="132"/>
      <c r="TOA3227" s="132"/>
      <c r="TOB3227" s="132"/>
      <c r="TOC3227" s="132"/>
      <c r="TOD3227" s="132"/>
      <c r="TOE3227" s="132"/>
      <c r="TOF3227" s="132"/>
      <c r="TOG3227" s="132"/>
      <c r="TOH3227" s="132"/>
      <c r="TOI3227" s="132"/>
      <c r="TOJ3227" s="132"/>
      <c r="TOK3227" s="132"/>
      <c r="TOL3227" s="132"/>
      <c r="TOM3227" s="132"/>
      <c r="TON3227" s="132"/>
      <c r="TOO3227" s="132"/>
      <c r="TOP3227" s="132"/>
      <c r="TOQ3227" s="132"/>
      <c r="TOR3227" s="132"/>
      <c r="TOS3227" s="132"/>
      <c r="TOT3227" s="132"/>
      <c r="TOU3227" s="132"/>
      <c r="TOV3227" s="132"/>
      <c r="TOW3227" s="132"/>
      <c r="TOX3227" s="132"/>
      <c r="TOY3227" s="132"/>
      <c r="TOZ3227" s="132"/>
      <c r="TPA3227" s="132"/>
      <c r="TPB3227" s="132"/>
      <c r="TPC3227" s="132"/>
      <c r="TPD3227" s="132"/>
      <c r="TPE3227" s="132"/>
      <c r="TPF3227" s="132"/>
      <c r="TPG3227" s="132"/>
      <c r="TPH3227" s="132"/>
      <c r="TPI3227" s="132"/>
      <c r="TPJ3227" s="132"/>
      <c r="TPK3227" s="132"/>
      <c r="TPL3227" s="132"/>
      <c r="TPM3227" s="132"/>
      <c r="TPN3227" s="132"/>
      <c r="TPO3227" s="132"/>
      <c r="TPP3227" s="132"/>
      <c r="TPQ3227" s="132"/>
      <c r="TPR3227" s="132"/>
      <c r="TPS3227" s="132"/>
      <c r="TPT3227" s="132"/>
      <c r="TPU3227" s="132"/>
      <c r="TPV3227" s="132"/>
      <c r="TPW3227" s="132"/>
      <c r="TPX3227" s="132"/>
      <c r="TPY3227" s="132"/>
      <c r="TPZ3227" s="132"/>
      <c r="TQA3227" s="132"/>
      <c r="TQB3227" s="132"/>
      <c r="TQC3227" s="132"/>
      <c r="TQD3227" s="132"/>
      <c r="TQE3227" s="132"/>
      <c r="TQF3227" s="132"/>
      <c r="TQG3227" s="132"/>
      <c r="TQH3227" s="132"/>
      <c r="TQI3227" s="132"/>
      <c r="TQJ3227" s="132"/>
      <c r="TQK3227" s="132"/>
      <c r="TQL3227" s="132"/>
      <c r="TQM3227" s="132"/>
      <c r="TQN3227" s="132"/>
      <c r="TQO3227" s="132"/>
      <c r="TQP3227" s="132"/>
      <c r="TQQ3227" s="132"/>
      <c r="TQR3227" s="132"/>
      <c r="TQS3227" s="132"/>
      <c r="TQT3227" s="132"/>
      <c r="TQU3227" s="132"/>
      <c r="TQV3227" s="132"/>
      <c r="TQW3227" s="132"/>
      <c r="TQX3227" s="132"/>
      <c r="TQY3227" s="132"/>
      <c r="TQZ3227" s="132"/>
      <c r="TRA3227" s="132"/>
      <c r="TRB3227" s="132"/>
      <c r="TRC3227" s="132"/>
      <c r="TRD3227" s="132"/>
      <c r="TRE3227" s="132"/>
      <c r="TRF3227" s="132"/>
      <c r="TRG3227" s="132"/>
      <c r="TRH3227" s="132"/>
      <c r="TRI3227" s="132"/>
      <c r="TRJ3227" s="132"/>
      <c r="TRK3227" s="132"/>
      <c r="TRL3227" s="132"/>
      <c r="TRM3227" s="132"/>
      <c r="TRN3227" s="132"/>
      <c r="TRO3227" s="132"/>
      <c r="TRP3227" s="132"/>
      <c r="TRQ3227" s="132"/>
      <c r="TRR3227" s="132"/>
      <c r="TRS3227" s="132"/>
      <c r="TRT3227" s="132"/>
      <c r="TRU3227" s="132"/>
      <c r="TRV3227" s="132"/>
      <c r="TRW3227" s="132"/>
      <c r="TRX3227" s="132"/>
      <c r="TRY3227" s="132"/>
      <c r="TRZ3227" s="132"/>
      <c r="TSA3227" s="132"/>
      <c r="TSB3227" s="132"/>
      <c r="TSC3227" s="132"/>
      <c r="TSD3227" s="132"/>
      <c r="TSE3227" s="132"/>
      <c r="TSF3227" s="132"/>
      <c r="TSG3227" s="132"/>
      <c r="TSH3227" s="132"/>
      <c r="TSI3227" s="132"/>
      <c r="TSJ3227" s="132"/>
      <c r="TSK3227" s="132"/>
      <c r="TSL3227" s="132"/>
      <c r="TSM3227" s="132"/>
      <c r="TSN3227" s="132"/>
      <c r="TSO3227" s="132"/>
      <c r="TSP3227" s="132"/>
      <c r="TSQ3227" s="132"/>
      <c r="TSR3227" s="132"/>
      <c r="TSS3227" s="132"/>
      <c r="TST3227" s="132"/>
      <c r="TSU3227" s="132"/>
      <c r="TSV3227" s="132"/>
      <c r="TSW3227" s="132"/>
      <c r="TSX3227" s="132"/>
      <c r="TSY3227" s="132"/>
      <c r="TSZ3227" s="132"/>
      <c r="TTA3227" s="132"/>
      <c r="TTB3227" s="132"/>
      <c r="TTC3227" s="132"/>
      <c r="TTD3227" s="132"/>
      <c r="TTE3227" s="132"/>
      <c r="TTF3227" s="132"/>
      <c r="TTG3227" s="132"/>
      <c r="TTH3227" s="132"/>
      <c r="TTI3227" s="132"/>
      <c r="TTJ3227" s="132"/>
      <c r="TTK3227" s="132"/>
      <c r="TTL3227" s="132"/>
      <c r="TTM3227" s="132"/>
      <c r="TTN3227" s="132"/>
      <c r="TTO3227" s="132"/>
      <c r="TTP3227" s="132"/>
      <c r="TTQ3227" s="132"/>
      <c r="TTR3227" s="132"/>
      <c r="TTS3227" s="132"/>
      <c r="TTT3227" s="132"/>
      <c r="TTU3227" s="132"/>
      <c r="TTV3227" s="132"/>
      <c r="TTW3227" s="132"/>
      <c r="TTX3227" s="132"/>
      <c r="TTY3227" s="132"/>
      <c r="TTZ3227" s="132"/>
      <c r="TUA3227" s="132"/>
      <c r="TUB3227" s="132"/>
      <c r="TUC3227" s="132"/>
      <c r="TUD3227" s="132"/>
      <c r="TUE3227" s="132"/>
      <c r="TUF3227" s="132"/>
      <c r="TUG3227" s="132"/>
      <c r="TUH3227" s="132"/>
      <c r="TUI3227" s="132"/>
      <c r="TUJ3227" s="132"/>
      <c r="TUK3227" s="132"/>
      <c r="TUL3227" s="132"/>
      <c r="TUM3227" s="132"/>
      <c r="TUN3227" s="132"/>
      <c r="TUO3227" s="132"/>
      <c r="TUP3227" s="132"/>
      <c r="TUQ3227" s="132"/>
      <c r="TUR3227" s="132"/>
      <c r="TUS3227" s="132"/>
      <c r="TUT3227" s="132"/>
      <c r="TUU3227" s="132"/>
      <c r="TUV3227" s="132"/>
      <c r="TUW3227" s="132"/>
      <c r="TUX3227" s="132"/>
      <c r="TUY3227" s="132"/>
      <c r="TUZ3227" s="132"/>
      <c r="TVA3227" s="132"/>
      <c r="TVB3227" s="132"/>
      <c r="TVC3227" s="132"/>
      <c r="TVD3227" s="132"/>
      <c r="TVE3227" s="132"/>
      <c r="TVF3227" s="132"/>
      <c r="TVG3227" s="132"/>
      <c r="TVH3227" s="132"/>
      <c r="TVI3227" s="132"/>
      <c r="TVJ3227" s="132"/>
      <c r="TVK3227" s="132"/>
      <c r="TVL3227" s="132"/>
      <c r="TVM3227" s="132"/>
      <c r="TVN3227" s="132"/>
      <c r="TVO3227" s="132"/>
      <c r="TVP3227" s="132"/>
      <c r="TVQ3227" s="132"/>
      <c r="TVR3227" s="132"/>
      <c r="TVS3227" s="132"/>
      <c r="TVT3227" s="132"/>
      <c r="TVU3227" s="132"/>
      <c r="TVV3227" s="132"/>
      <c r="TVW3227" s="132"/>
      <c r="TVX3227" s="132"/>
      <c r="TVY3227" s="132"/>
      <c r="TVZ3227" s="132"/>
      <c r="TWA3227" s="132"/>
      <c r="TWB3227" s="132"/>
      <c r="TWC3227" s="132"/>
      <c r="TWD3227" s="132"/>
      <c r="TWE3227" s="132"/>
      <c r="TWF3227" s="132"/>
      <c r="TWG3227" s="132"/>
      <c r="TWH3227" s="132"/>
      <c r="TWI3227" s="132"/>
      <c r="TWJ3227" s="132"/>
      <c r="TWK3227" s="132"/>
      <c r="TWL3227" s="132"/>
      <c r="TWM3227" s="132"/>
      <c r="TWN3227" s="132"/>
      <c r="TWO3227" s="132"/>
      <c r="TWP3227" s="132"/>
      <c r="TWQ3227" s="132"/>
      <c r="TWR3227" s="132"/>
      <c r="TWS3227" s="132"/>
      <c r="TWT3227" s="132"/>
      <c r="TWU3227" s="132"/>
      <c r="TWV3227" s="132"/>
      <c r="TWW3227" s="132"/>
      <c r="TWX3227" s="132"/>
      <c r="TWY3227" s="132"/>
      <c r="TWZ3227" s="132"/>
      <c r="TXA3227" s="132"/>
      <c r="TXB3227" s="132"/>
      <c r="TXC3227" s="132"/>
      <c r="TXD3227" s="132"/>
      <c r="TXE3227" s="132"/>
      <c r="TXF3227" s="132"/>
      <c r="TXG3227" s="132"/>
      <c r="TXH3227" s="132"/>
      <c r="TXI3227" s="132"/>
      <c r="TXJ3227" s="132"/>
      <c r="TXK3227" s="132"/>
      <c r="TXL3227" s="132"/>
      <c r="TXM3227" s="132"/>
      <c r="TXN3227" s="132"/>
      <c r="TXO3227" s="132"/>
      <c r="TXP3227" s="132"/>
      <c r="TXQ3227" s="132"/>
      <c r="TXR3227" s="132"/>
      <c r="TXS3227" s="132"/>
      <c r="TXT3227" s="132"/>
      <c r="TXU3227" s="132"/>
      <c r="TXV3227" s="132"/>
      <c r="TXW3227" s="132"/>
      <c r="TXX3227" s="132"/>
      <c r="TXY3227" s="132"/>
      <c r="TXZ3227" s="132"/>
      <c r="TYA3227" s="132"/>
      <c r="TYB3227" s="132"/>
      <c r="TYC3227" s="132"/>
      <c r="TYD3227" s="132"/>
      <c r="TYE3227" s="132"/>
      <c r="TYF3227" s="132"/>
      <c r="TYG3227" s="132"/>
      <c r="TYH3227" s="132"/>
      <c r="TYI3227" s="132"/>
      <c r="TYJ3227" s="132"/>
      <c r="TYK3227" s="132"/>
      <c r="TYL3227" s="132"/>
      <c r="TYM3227" s="132"/>
      <c r="TYN3227" s="132"/>
      <c r="TYO3227" s="132"/>
      <c r="TYP3227" s="132"/>
      <c r="TYQ3227" s="132"/>
      <c r="TYR3227" s="132"/>
      <c r="TYS3227" s="132"/>
      <c r="TYT3227" s="132"/>
      <c r="TYU3227" s="132"/>
      <c r="TYV3227" s="132"/>
      <c r="TYW3227" s="132"/>
      <c r="TYX3227" s="132"/>
      <c r="TYY3227" s="132"/>
      <c r="TYZ3227" s="132"/>
      <c r="TZA3227" s="132"/>
      <c r="TZB3227" s="132"/>
      <c r="TZC3227" s="132"/>
      <c r="TZD3227" s="132"/>
      <c r="TZE3227" s="132"/>
      <c r="TZF3227" s="132"/>
      <c r="TZG3227" s="132"/>
      <c r="TZH3227" s="132"/>
      <c r="TZI3227" s="132"/>
      <c r="TZJ3227" s="132"/>
      <c r="TZK3227" s="132"/>
      <c r="TZL3227" s="132"/>
      <c r="TZM3227" s="132"/>
      <c r="TZN3227" s="132"/>
      <c r="TZO3227" s="132"/>
      <c r="TZP3227" s="132"/>
      <c r="TZQ3227" s="132"/>
      <c r="TZR3227" s="132"/>
      <c r="TZS3227" s="132"/>
      <c r="TZT3227" s="132"/>
      <c r="TZU3227" s="132"/>
      <c r="TZV3227" s="132"/>
      <c r="TZW3227" s="132"/>
      <c r="TZX3227" s="132"/>
      <c r="TZY3227" s="132"/>
      <c r="TZZ3227" s="132"/>
      <c r="UAA3227" s="132"/>
      <c r="UAB3227" s="132"/>
      <c r="UAC3227" s="132"/>
      <c r="UAD3227" s="132"/>
      <c r="UAE3227" s="132"/>
      <c r="UAF3227" s="132"/>
      <c r="UAG3227" s="132"/>
      <c r="UAH3227" s="132"/>
      <c r="UAI3227" s="132"/>
      <c r="UAJ3227" s="132"/>
      <c r="UAK3227" s="132"/>
      <c r="UAL3227" s="132"/>
      <c r="UAM3227" s="132"/>
      <c r="UAN3227" s="132"/>
      <c r="UAO3227" s="132"/>
      <c r="UAP3227" s="132"/>
      <c r="UAQ3227" s="132"/>
      <c r="UAR3227" s="132"/>
      <c r="UAS3227" s="132"/>
      <c r="UAT3227" s="132"/>
      <c r="UAU3227" s="132"/>
      <c r="UAV3227" s="132"/>
      <c r="UAW3227" s="132"/>
      <c r="UAX3227" s="132"/>
      <c r="UAY3227" s="132"/>
      <c r="UAZ3227" s="132"/>
      <c r="UBA3227" s="132"/>
      <c r="UBB3227" s="132"/>
      <c r="UBC3227" s="132"/>
      <c r="UBD3227" s="132"/>
      <c r="UBE3227" s="132"/>
      <c r="UBF3227" s="132"/>
      <c r="UBG3227" s="132"/>
      <c r="UBH3227" s="132"/>
      <c r="UBI3227" s="132"/>
      <c r="UBJ3227" s="132"/>
      <c r="UBK3227" s="132"/>
      <c r="UBL3227" s="132"/>
      <c r="UBM3227" s="132"/>
      <c r="UBN3227" s="132"/>
      <c r="UBO3227" s="132"/>
      <c r="UBP3227" s="132"/>
      <c r="UBQ3227" s="132"/>
      <c r="UBR3227" s="132"/>
      <c r="UBS3227" s="132"/>
      <c r="UBT3227" s="132"/>
      <c r="UBU3227" s="132"/>
      <c r="UBV3227" s="132"/>
      <c r="UBW3227" s="132"/>
      <c r="UBX3227" s="132"/>
      <c r="UBY3227" s="132"/>
      <c r="UBZ3227" s="132"/>
      <c r="UCA3227" s="132"/>
      <c r="UCB3227" s="132"/>
      <c r="UCC3227" s="132"/>
      <c r="UCD3227" s="132"/>
      <c r="UCE3227" s="132"/>
      <c r="UCF3227" s="132"/>
      <c r="UCG3227" s="132"/>
      <c r="UCH3227" s="132"/>
      <c r="UCI3227" s="132"/>
      <c r="UCJ3227" s="132"/>
      <c r="UCK3227" s="132"/>
      <c r="UCL3227" s="132"/>
      <c r="UCM3227" s="132"/>
      <c r="UCN3227" s="132"/>
      <c r="UCO3227" s="132"/>
      <c r="UCP3227" s="132"/>
      <c r="UCQ3227" s="132"/>
      <c r="UCR3227" s="132"/>
      <c r="UCS3227" s="132"/>
      <c r="UCT3227" s="132"/>
      <c r="UCU3227" s="132"/>
      <c r="UCV3227" s="132"/>
      <c r="UCW3227" s="132"/>
      <c r="UCX3227" s="132"/>
      <c r="UCY3227" s="132"/>
      <c r="UCZ3227" s="132"/>
      <c r="UDA3227" s="132"/>
      <c r="UDB3227" s="132"/>
      <c r="UDC3227" s="132"/>
      <c r="UDD3227" s="132"/>
      <c r="UDE3227" s="132"/>
      <c r="UDF3227" s="132"/>
      <c r="UDG3227" s="132"/>
      <c r="UDH3227" s="132"/>
      <c r="UDI3227" s="132"/>
      <c r="UDJ3227" s="132"/>
      <c r="UDK3227" s="132"/>
      <c r="UDL3227" s="132"/>
      <c r="UDM3227" s="132"/>
      <c r="UDN3227" s="132"/>
      <c r="UDO3227" s="132"/>
      <c r="UDP3227" s="132"/>
      <c r="UDQ3227" s="132"/>
      <c r="UDR3227" s="132"/>
      <c r="UDS3227" s="132"/>
      <c r="UDT3227" s="132"/>
      <c r="UDU3227" s="132"/>
      <c r="UDV3227" s="132"/>
      <c r="UDW3227" s="132"/>
      <c r="UDX3227" s="132"/>
      <c r="UDY3227" s="132"/>
      <c r="UDZ3227" s="132"/>
      <c r="UEA3227" s="132"/>
      <c r="UEB3227" s="132"/>
      <c r="UEC3227" s="132"/>
      <c r="UED3227" s="132"/>
      <c r="UEE3227" s="132"/>
      <c r="UEF3227" s="132"/>
      <c r="UEG3227" s="132"/>
      <c r="UEH3227" s="132"/>
      <c r="UEI3227" s="132"/>
      <c r="UEJ3227" s="132"/>
      <c r="UEK3227" s="132"/>
      <c r="UEL3227" s="132"/>
      <c r="UEM3227" s="132"/>
      <c r="UEN3227" s="132"/>
      <c r="UEO3227" s="132"/>
      <c r="UEP3227" s="132"/>
      <c r="UEQ3227" s="132"/>
      <c r="UER3227" s="132"/>
      <c r="UES3227" s="132"/>
      <c r="UET3227" s="132"/>
      <c r="UEU3227" s="132"/>
      <c r="UEV3227" s="132"/>
      <c r="UEW3227" s="132"/>
      <c r="UEX3227" s="132"/>
      <c r="UEY3227" s="132"/>
      <c r="UEZ3227" s="132"/>
      <c r="UFA3227" s="132"/>
      <c r="UFB3227" s="132"/>
      <c r="UFC3227" s="132"/>
      <c r="UFD3227" s="132"/>
      <c r="UFE3227" s="132"/>
      <c r="UFF3227" s="132"/>
      <c r="UFG3227" s="132"/>
      <c r="UFH3227" s="132"/>
      <c r="UFI3227" s="132"/>
      <c r="UFJ3227" s="132"/>
      <c r="UFK3227" s="132"/>
      <c r="UFL3227" s="132"/>
      <c r="UFM3227" s="132"/>
      <c r="UFN3227" s="132"/>
      <c r="UFO3227" s="132"/>
      <c r="UFP3227" s="132"/>
      <c r="UFQ3227" s="132"/>
      <c r="UFR3227" s="132"/>
      <c r="UFS3227" s="132"/>
      <c r="UFT3227" s="132"/>
      <c r="UFU3227" s="132"/>
      <c r="UFV3227" s="132"/>
      <c r="UFW3227" s="132"/>
      <c r="UFX3227" s="132"/>
      <c r="UFY3227" s="132"/>
      <c r="UFZ3227" s="132"/>
      <c r="UGA3227" s="132"/>
      <c r="UGB3227" s="132"/>
      <c r="UGC3227" s="132"/>
      <c r="UGD3227" s="132"/>
      <c r="UGE3227" s="132"/>
      <c r="UGF3227" s="132"/>
      <c r="UGG3227" s="132"/>
      <c r="UGH3227" s="132"/>
      <c r="UGI3227" s="132"/>
      <c r="UGJ3227" s="132"/>
      <c r="UGK3227" s="132"/>
      <c r="UGL3227" s="132"/>
      <c r="UGM3227" s="132"/>
      <c r="UGN3227" s="132"/>
      <c r="UGO3227" s="132"/>
      <c r="UGP3227" s="132"/>
      <c r="UGQ3227" s="132"/>
      <c r="UGR3227" s="132"/>
      <c r="UGS3227" s="132"/>
      <c r="UGT3227" s="132"/>
      <c r="UGU3227" s="132"/>
      <c r="UGV3227" s="132"/>
      <c r="UGW3227" s="132"/>
      <c r="UGX3227" s="132"/>
      <c r="UGY3227" s="132"/>
      <c r="UGZ3227" s="132"/>
      <c r="UHA3227" s="132"/>
      <c r="UHB3227" s="132"/>
      <c r="UHC3227" s="132"/>
      <c r="UHD3227" s="132"/>
      <c r="UHE3227" s="132"/>
      <c r="UHF3227" s="132"/>
      <c r="UHG3227" s="132"/>
      <c r="UHH3227" s="132"/>
      <c r="UHI3227" s="132"/>
      <c r="UHJ3227" s="132"/>
      <c r="UHK3227" s="132"/>
      <c r="UHL3227" s="132"/>
      <c r="UHM3227" s="132"/>
      <c r="UHN3227" s="132"/>
      <c r="UHO3227" s="132"/>
      <c r="UHP3227" s="132"/>
      <c r="UHQ3227" s="132"/>
      <c r="UHR3227" s="132"/>
      <c r="UHS3227" s="132"/>
      <c r="UHT3227" s="132"/>
      <c r="UHU3227" s="132"/>
      <c r="UHV3227" s="132"/>
      <c r="UHW3227" s="132"/>
      <c r="UHX3227" s="132"/>
      <c r="UHY3227" s="132"/>
      <c r="UHZ3227" s="132"/>
      <c r="UIA3227" s="132"/>
      <c r="UIB3227" s="132"/>
      <c r="UIC3227" s="132"/>
      <c r="UID3227" s="132"/>
      <c r="UIE3227" s="132"/>
      <c r="UIF3227" s="132"/>
      <c r="UIG3227" s="132"/>
      <c r="UIH3227" s="132"/>
      <c r="UII3227" s="132"/>
      <c r="UIJ3227" s="132"/>
      <c r="UIK3227" s="132"/>
      <c r="UIL3227" s="132"/>
      <c r="UIM3227" s="132"/>
      <c r="UIN3227" s="132"/>
      <c r="UIO3227" s="132"/>
      <c r="UIP3227" s="132"/>
      <c r="UIQ3227" s="132"/>
      <c r="UIR3227" s="132"/>
      <c r="UIS3227" s="132"/>
      <c r="UIT3227" s="132"/>
      <c r="UIU3227" s="132"/>
      <c r="UIV3227" s="132"/>
      <c r="UIW3227" s="132"/>
      <c r="UIX3227" s="132"/>
      <c r="UIY3227" s="132"/>
      <c r="UIZ3227" s="132"/>
      <c r="UJA3227" s="132"/>
      <c r="UJB3227" s="132"/>
      <c r="UJC3227" s="132"/>
      <c r="UJD3227" s="132"/>
      <c r="UJE3227" s="132"/>
      <c r="UJF3227" s="132"/>
      <c r="UJG3227" s="132"/>
      <c r="UJH3227" s="132"/>
      <c r="UJI3227" s="132"/>
      <c r="UJJ3227" s="132"/>
      <c r="UJK3227" s="132"/>
      <c r="UJL3227" s="132"/>
      <c r="UJM3227" s="132"/>
      <c r="UJN3227" s="132"/>
      <c r="UJO3227" s="132"/>
      <c r="UJP3227" s="132"/>
      <c r="UJQ3227" s="132"/>
      <c r="UJR3227" s="132"/>
      <c r="UJS3227" s="132"/>
      <c r="UJT3227" s="132"/>
      <c r="UJU3227" s="132"/>
      <c r="UJV3227" s="132"/>
      <c r="UJW3227" s="132"/>
      <c r="UJX3227" s="132"/>
      <c r="UJY3227" s="132"/>
      <c r="UJZ3227" s="132"/>
      <c r="UKA3227" s="132"/>
      <c r="UKB3227" s="132"/>
      <c r="UKC3227" s="132"/>
      <c r="UKD3227" s="132"/>
      <c r="UKE3227" s="132"/>
      <c r="UKF3227" s="132"/>
      <c r="UKG3227" s="132"/>
      <c r="UKH3227" s="132"/>
      <c r="UKI3227" s="132"/>
      <c r="UKJ3227" s="132"/>
      <c r="UKK3227" s="132"/>
      <c r="UKL3227" s="132"/>
      <c r="UKM3227" s="132"/>
      <c r="UKN3227" s="132"/>
      <c r="UKO3227" s="132"/>
      <c r="UKP3227" s="132"/>
      <c r="UKQ3227" s="132"/>
      <c r="UKR3227" s="132"/>
      <c r="UKS3227" s="132"/>
      <c r="UKT3227" s="132"/>
      <c r="UKU3227" s="132"/>
      <c r="UKV3227" s="132"/>
      <c r="UKW3227" s="132"/>
      <c r="UKX3227" s="132"/>
      <c r="UKY3227" s="132"/>
      <c r="UKZ3227" s="132"/>
      <c r="ULA3227" s="132"/>
      <c r="ULB3227" s="132"/>
      <c r="ULC3227" s="132"/>
      <c r="ULD3227" s="132"/>
      <c r="ULE3227" s="132"/>
      <c r="ULF3227" s="132"/>
      <c r="ULG3227" s="132"/>
      <c r="ULH3227" s="132"/>
      <c r="ULI3227" s="132"/>
      <c r="ULJ3227" s="132"/>
      <c r="ULK3227" s="132"/>
      <c r="ULL3227" s="132"/>
      <c r="ULM3227" s="132"/>
      <c r="ULN3227" s="132"/>
      <c r="ULO3227" s="132"/>
      <c r="ULP3227" s="132"/>
      <c r="ULQ3227" s="132"/>
      <c r="ULR3227" s="132"/>
      <c r="ULS3227" s="132"/>
      <c r="ULT3227" s="132"/>
      <c r="ULU3227" s="132"/>
      <c r="ULV3227" s="132"/>
      <c r="ULW3227" s="132"/>
      <c r="ULX3227" s="132"/>
      <c r="ULY3227" s="132"/>
      <c r="ULZ3227" s="132"/>
      <c r="UMA3227" s="132"/>
      <c r="UMB3227" s="132"/>
      <c r="UMC3227" s="132"/>
      <c r="UMD3227" s="132"/>
      <c r="UME3227" s="132"/>
      <c r="UMF3227" s="132"/>
      <c r="UMG3227" s="132"/>
      <c r="UMH3227" s="132"/>
      <c r="UMI3227" s="132"/>
      <c r="UMJ3227" s="132"/>
      <c r="UMK3227" s="132"/>
      <c r="UML3227" s="132"/>
      <c r="UMM3227" s="132"/>
      <c r="UMN3227" s="132"/>
      <c r="UMO3227" s="132"/>
      <c r="UMP3227" s="132"/>
      <c r="UMQ3227" s="132"/>
      <c r="UMR3227" s="132"/>
      <c r="UMS3227" s="132"/>
      <c r="UMT3227" s="132"/>
      <c r="UMU3227" s="132"/>
      <c r="UMV3227" s="132"/>
      <c r="UMW3227" s="132"/>
      <c r="UMX3227" s="132"/>
      <c r="UMY3227" s="132"/>
      <c r="UMZ3227" s="132"/>
      <c r="UNA3227" s="132"/>
      <c r="UNB3227" s="132"/>
      <c r="UNC3227" s="132"/>
      <c r="UND3227" s="132"/>
      <c r="UNE3227" s="132"/>
      <c r="UNF3227" s="132"/>
      <c r="UNG3227" s="132"/>
      <c r="UNH3227" s="132"/>
      <c r="UNI3227" s="132"/>
      <c r="UNJ3227" s="132"/>
      <c r="UNK3227" s="132"/>
      <c r="UNL3227" s="132"/>
      <c r="UNM3227" s="132"/>
      <c r="UNN3227" s="132"/>
      <c r="UNO3227" s="132"/>
      <c r="UNP3227" s="132"/>
      <c r="UNQ3227" s="132"/>
      <c r="UNR3227" s="132"/>
      <c r="UNS3227" s="132"/>
      <c r="UNT3227" s="132"/>
      <c r="UNU3227" s="132"/>
      <c r="UNV3227" s="132"/>
      <c r="UNW3227" s="132"/>
      <c r="UNX3227" s="132"/>
      <c r="UNY3227" s="132"/>
      <c r="UNZ3227" s="132"/>
      <c r="UOA3227" s="132"/>
      <c r="UOB3227" s="132"/>
      <c r="UOC3227" s="132"/>
      <c r="UOD3227" s="132"/>
      <c r="UOE3227" s="132"/>
      <c r="UOF3227" s="132"/>
      <c r="UOG3227" s="132"/>
      <c r="UOH3227" s="132"/>
      <c r="UOI3227" s="132"/>
      <c r="UOJ3227" s="132"/>
      <c r="UOK3227" s="132"/>
      <c r="UOL3227" s="132"/>
      <c r="UOM3227" s="132"/>
      <c r="UON3227" s="132"/>
      <c r="UOO3227" s="132"/>
      <c r="UOP3227" s="132"/>
      <c r="UOQ3227" s="132"/>
      <c r="UOR3227" s="132"/>
      <c r="UOS3227" s="132"/>
      <c r="UOT3227" s="132"/>
      <c r="UOU3227" s="132"/>
      <c r="UOV3227" s="132"/>
      <c r="UOW3227" s="132"/>
      <c r="UOX3227" s="132"/>
      <c r="UOY3227" s="132"/>
      <c r="UOZ3227" s="132"/>
      <c r="UPA3227" s="132"/>
      <c r="UPB3227" s="132"/>
      <c r="UPC3227" s="132"/>
      <c r="UPD3227" s="132"/>
      <c r="UPE3227" s="132"/>
      <c r="UPF3227" s="132"/>
      <c r="UPG3227" s="132"/>
      <c r="UPH3227" s="132"/>
      <c r="UPI3227" s="132"/>
      <c r="UPJ3227" s="132"/>
      <c r="UPK3227" s="132"/>
      <c r="UPL3227" s="132"/>
      <c r="UPM3227" s="132"/>
      <c r="UPN3227" s="132"/>
      <c r="UPO3227" s="132"/>
      <c r="UPP3227" s="132"/>
      <c r="UPQ3227" s="132"/>
      <c r="UPR3227" s="132"/>
      <c r="UPS3227" s="132"/>
      <c r="UPT3227" s="132"/>
      <c r="UPU3227" s="132"/>
      <c r="UPV3227" s="132"/>
      <c r="UPW3227" s="132"/>
      <c r="UPX3227" s="132"/>
      <c r="UPY3227" s="132"/>
      <c r="UPZ3227" s="132"/>
      <c r="UQA3227" s="132"/>
      <c r="UQB3227" s="132"/>
      <c r="UQC3227" s="132"/>
      <c r="UQD3227" s="132"/>
      <c r="UQE3227" s="132"/>
      <c r="UQF3227" s="132"/>
      <c r="UQG3227" s="132"/>
      <c r="UQH3227" s="132"/>
      <c r="UQI3227" s="132"/>
      <c r="UQJ3227" s="132"/>
      <c r="UQK3227" s="132"/>
      <c r="UQL3227" s="132"/>
      <c r="UQM3227" s="132"/>
      <c r="UQN3227" s="132"/>
      <c r="UQO3227" s="132"/>
      <c r="UQP3227" s="132"/>
      <c r="UQQ3227" s="132"/>
      <c r="UQR3227" s="132"/>
      <c r="UQS3227" s="132"/>
      <c r="UQT3227" s="132"/>
      <c r="UQU3227" s="132"/>
      <c r="UQV3227" s="132"/>
      <c r="UQW3227" s="132"/>
      <c r="UQX3227" s="132"/>
      <c r="UQY3227" s="132"/>
      <c r="UQZ3227" s="132"/>
      <c r="URA3227" s="132"/>
      <c r="URB3227" s="132"/>
      <c r="URC3227" s="132"/>
      <c r="URD3227" s="132"/>
      <c r="URE3227" s="132"/>
      <c r="URF3227" s="132"/>
      <c r="URG3227" s="132"/>
      <c r="URH3227" s="132"/>
      <c r="URI3227" s="132"/>
      <c r="URJ3227" s="132"/>
      <c r="URK3227" s="132"/>
      <c r="URL3227" s="132"/>
      <c r="URM3227" s="132"/>
      <c r="URN3227" s="132"/>
      <c r="URO3227" s="132"/>
      <c r="URP3227" s="132"/>
      <c r="URQ3227" s="132"/>
      <c r="URR3227" s="132"/>
      <c r="URS3227" s="132"/>
      <c r="URT3227" s="132"/>
      <c r="URU3227" s="132"/>
      <c r="URV3227" s="132"/>
      <c r="URW3227" s="132"/>
      <c r="URX3227" s="132"/>
      <c r="URY3227" s="132"/>
      <c r="URZ3227" s="132"/>
      <c r="USA3227" s="132"/>
      <c r="USB3227" s="132"/>
      <c r="USC3227" s="132"/>
      <c r="USD3227" s="132"/>
      <c r="USE3227" s="132"/>
      <c r="USF3227" s="132"/>
      <c r="USG3227" s="132"/>
      <c r="USH3227" s="132"/>
      <c r="USI3227" s="132"/>
      <c r="USJ3227" s="132"/>
      <c r="USK3227" s="132"/>
      <c r="USL3227" s="132"/>
      <c r="USM3227" s="132"/>
      <c r="USN3227" s="132"/>
      <c r="USO3227" s="132"/>
      <c r="USP3227" s="132"/>
      <c r="USQ3227" s="132"/>
      <c r="USR3227" s="132"/>
      <c r="USS3227" s="132"/>
      <c r="UST3227" s="132"/>
      <c r="USU3227" s="132"/>
      <c r="USV3227" s="132"/>
      <c r="USW3227" s="132"/>
      <c r="USX3227" s="132"/>
      <c r="USY3227" s="132"/>
      <c r="USZ3227" s="132"/>
      <c r="UTA3227" s="132"/>
      <c r="UTB3227" s="132"/>
      <c r="UTC3227" s="132"/>
      <c r="UTD3227" s="132"/>
      <c r="UTE3227" s="132"/>
      <c r="UTF3227" s="132"/>
      <c r="UTG3227" s="132"/>
      <c r="UTH3227" s="132"/>
      <c r="UTI3227" s="132"/>
      <c r="UTJ3227" s="132"/>
      <c r="UTK3227" s="132"/>
      <c r="UTL3227" s="132"/>
      <c r="UTM3227" s="132"/>
      <c r="UTN3227" s="132"/>
      <c r="UTO3227" s="132"/>
      <c r="UTP3227" s="132"/>
      <c r="UTQ3227" s="132"/>
      <c r="UTR3227" s="132"/>
      <c r="UTS3227" s="132"/>
      <c r="UTT3227" s="132"/>
      <c r="UTU3227" s="132"/>
      <c r="UTV3227" s="132"/>
      <c r="UTW3227" s="132"/>
      <c r="UTX3227" s="132"/>
      <c r="UTY3227" s="132"/>
      <c r="UTZ3227" s="132"/>
      <c r="UUA3227" s="132"/>
      <c r="UUB3227" s="132"/>
      <c r="UUC3227" s="132"/>
      <c r="UUD3227" s="132"/>
      <c r="UUE3227" s="132"/>
      <c r="UUF3227" s="132"/>
      <c r="UUG3227" s="132"/>
      <c r="UUH3227" s="132"/>
      <c r="UUI3227" s="132"/>
      <c r="UUJ3227" s="132"/>
      <c r="UUK3227" s="132"/>
      <c r="UUL3227" s="132"/>
      <c r="UUM3227" s="132"/>
      <c r="UUN3227" s="132"/>
      <c r="UUO3227" s="132"/>
      <c r="UUP3227" s="132"/>
      <c r="UUQ3227" s="132"/>
      <c r="UUR3227" s="132"/>
      <c r="UUS3227" s="132"/>
      <c r="UUT3227" s="132"/>
      <c r="UUU3227" s="132"/>
      <c r="UUV3227" s="132"/>
      <c r="UUW3227" s="132"/>
      <c r="UUX3227" s="132"/>
      <c r="UUY3227" s="132"/>
      <c r="UUZ3227" s="132"/>
      <c r="UVA3227" s="132"/>
      <c r="UVB3227" s="132"/>
      <c r="UVC3227" s="132"/>
      <c r="UVD3227" s="132"/>
      <c r="UVE3227" s="132"/>
      <c r="UVF3227" s="132"/>
      <c r="UVG3227" s="132"/>
      <c r="UVH3227" s="132"/>
      <c r="UVI3227" s="132"/>
      <c r="UVJ3227" s="132"/>
      <c r="UVK3227" s="132"/>
      <c r="UVL3227" s="132"/>
      <c r="UVM3227" s="132"/>
      <c r="UVN3227" s="132"/>
      <c r="UVO3227" s="132"/>
      <c r="UVP3227" s="132"/>
      <c r="UVQ3227" s="132"/>
      <c r="UVR3227" s="132"/>
      <c r="UVS3227" s="132"/>
      <c r="UVT3227" s="132"/>
      <c r="UVU3227" s="132"/>
      <c r="UVV3227" s="132"/>
      <c r="UVW3227" s="132"/>
      <c r="UVX3227" s="132"/>
      <c r="UVY3227" s="132"/>
      <c r="UVZ3227" s="132"/>
      <c r="UWA3227" s="132"/>
      <c r="UWB3227" s="132"/>
      <c r="UWC3227" s="132"/>
      <c r="UWD3227" s="132"/>
      <c r="UWE3227" s="132"/>
      <c r="UWF3227" s="132"/>
      <c r="UWG3227" s="132"/>
      <c r="UWH3227" s="132"/>
      <c r="UWI3227" s="132"/>
      <c r="UWJ3227" s="132"/>
      <c r="UWK3227" s="132"/>
      <c r="UWL3227" s="132"/>
      <c r="UWM3227" s="132"/>
      <c r="UWN3227" s="132"/>
      <c r="UWO3227" s="132"/>
      <c r="UWP3227" s="132"/>
      <c r="UWQ3227" s="132"/>
      <c r="UWR3227" s="132"/>
      <c r="UWS3227" s="132"/>
      <c r="UWT3227" s="132"/>
      <c r="UWU3227" s="132"/>
      <c r="UWV3227" s="132"/>
      <c r="UWW3227" s="132"/>
      <c r="UWX3227" s="132"/>
      <c r="UWY3227" s="132"/>
      <c r="UWZ3227" s="132"/>
      <c r="UXA3227" s="132"/>
      <c r="UXB3227" s="132"/>
      <c r="UXC3227" s="132"/>
      <c r="UXD3227" s="132"/>
      <c r="UXE3227" s="132"/>
      <c r="UXF3227" s="132"/>
      <c r="UXG3227" s="132"/>
      <c r="UXH3227" s="132"/>
      <c r="UXI3227" s="132"/>
      <c r="UXJ3227" s="132"/>
      <c r="UXK3227" s="132"/>
      <c r="UXL3227" s="132"/>
      <c r="UXM3227" s="132"/>
      <c r="UXN3227" s="132"/>
      <c r="UXO3227" s="132"/>
      <c r="UXP3227" s="132"/>
      <c r="UXQ3227" s="132"/>
      <c r="UXR3227" s="132"/>
      <c r="UXS3227" s="132"/>
      <c r="UXT3227" s="132"/>
      <c r="UXU3227" s="132"/>
      <c r="UXV3227" s="132"/>
      <c r="UXW3227" s="132"/>
      <c r="UXX3227" s="132"/>
      <c r="UXY3227" s="132"/>
      <c r="UXZ3227" s="132"/>
      <c r="UYA3227" s="132"/>
      <c r="UYB3227" s="132"/>
      <c r="UYC3227" s="132"/>
      <c r="UYD3227" s="132"/>
      <c r="UYE3227" s="132"/>
      <c r="UYF3227" s="132"/>
      <c r="UYG3227" s="132"/>
      <c r="UYH3227" s="132"/>
      <c r="UYI3227" s="132"/>
      <c r="UYJ3227" s="132"/>
      <c r="UYK3227" s="132"/>
      <c r="UYL3227" s="132"/>
      <c r="UYM3227" s="132"/>
      <c r="UYN3227" s="132"/>
      <c r="UYO3227" s="132"/>
      <c r="UYP3227" s="132"/>
      <c r="UYQ3227" s="132"/>
      <c r="UYR3227" s="132"/>
      <c r="UYS3227" s="132"/>
      <c r="UYT3227" s="132"/>
      <c r="UYU3227" s="132"/>
      <c r="UYV3227" s="132"/>
      <c r="UYW3227" s="132"/>
      <c r="UYX3227" s="132"/>
      <c r="UYY3227" s="132"/>
      <c r="UYZ3227" s="132"/>
      <c r="UZA3227" s="132"/>
      <c r="UZB3227" s="132"/>
      <c r="UZC3227" s="132"/>
      <c r="UZD3227" s="132"/>
      <c r="UZE3227" s="132"/>
      <c r="UZF3227" s="132"/>
      <c r="UZG3227" s="132"/>
      <c r="UZH3227" s="132"/>
      <c r="UZI3227" s="132"/>
      <c r="UZJ3227" s="132"/>
      <c r="UZK3227" s="132"/>
      <c r="UZL3227" s="132"/>
      <c r="UZM3227" s="132"/>
      <c r="UZN3227" s="132"/>
      <c r="UZO3227" s="132"/>
      <c r="UZP3227" s="132"/>
      <c r="UZQ3227" s="132"/>
      <c r="UZR3227" s="132"/>
      <c r="UZS3227" s="132"/>
      <c r="UZT3227" s="132"/>
      <c r="UZU3227" s="132"/>
      <c r="UZV3227" s="132"/>
      <c r="UZW3227" s="132"/>
      <c r="UZX3227" s="132"/>
      <c r="UZY3227" s="132"/>
      <c r="UZZ3227" s="132"/>
      <c r="VAA3227" s="132"/>
      <c r="VAB3227" s="132"/>
      <c r="VAC3227" s="132"/>
      <c r="VAD3227" s="132"/>
      <c r="VAE3227" s="132"/>
      <c r="VAF3227" s="132"/>
      <c r="VAG3227" s="132"/>
      <c r="VAH3227" s="132"/>
      <c r="VAI3227" s="132"/>
      <c r="VAJ3227" s="132"/>
      <c r="VAK3227" s="132"/>
      <c r="VAL3227" s="132"/>
      <c r="VAM3227" s="132"/>
      <c r="VAN3227" s="132"/>
      <c r="VAO3227" s="132"/>
      <c r="VAP3227" s="132"/>
      <c r="VAQ3227" s="132"/>
      <c r="VAR3227" s="132"/>
      <c r="VAS3227" s="132"/>
      <c r="VAT3227" s="132"/>
      <c r="VAU3227" s="132"/>
      <c r="VAV3227" s="132"/>
      <c r="VAW3227" s="132"/>
      <c r="VAX3227" s="132"/>
      <c r="VAY3227" s="132"/>
      <c r="VAZ3227" s="132"/>
      <c r="VBA3227" s="132"/>
      <c r="VBB3227" s="132"/>
      <c r="VBC3227" s="132"/>
      <c r="VBD3227" s="132"/>
      <c r="VBE3227" s="132"/>
      <c r="VBF3227" s="132"/>
      <c r="VBG3227" s="132"/>
      <c r="VBH3227" s="132"/>
      <c r="VBI3227" s="132"/>
      <c r="VBJ3227" s="132"/>
      <c r="VBK3227" s="132"/>
      <c r="VBL3227" s="132"/>
      <c r="VBM3227" s="132"/>
      <c r="VBN3227" s="132"/>
      <c r="VBO3227" s="132"/>
      <c r="VBP3227" s="132"/>
      <c r="VBQ3227" s="132"/>
      <c r="VBR3227" s="132"/>
      <c r="VBS3227" s="132"/>
      <c r="VBT3227" s="132"/>
      <c r="VBU3227" s="132"/>
      <c r="VBV3227" s="132"/>
      <c r="VBW3227" s="132"/>
      <c r="VBX3227" s="132"/>
      <c r="VBY3227" s="132"/>
      <c r="VBZ3227" s="132"/>
      <c r="VCA3227" s="132"/>
      <c r="VCB3227" s="132"/>
      <c r="VCC3227" s="132"/>
      <c r="VCD3227" s="132"/>
      <c r="VCE3227" s="132"/>
      <c r="VCF3227" s="132"/>
      <c r="VCG3227" s="132"/>
      <c r="VCH3227" s="132"/>
      <c r="VCI3227" s="132"/>
      <c r="VCJ3227" s="132"/>
      <c r="VCK3227" s="132"/>
      <c r="VCL3227" s="132"/>
      <c r="VCM3227" s="132"/>
      <c r="VCN3227" s="132"/>
      <c r="VCO3227" s="132"/>
      <c r="VCP3227" s="132"/>
      <c r="VCQ3227" s="132"/>
      <c r="VCR3227" s="132"/>
      <c r="VCS3227" s="132"/>
      <c r="VCT3227" s="132"/>
      <c r="VCU3227" s="132"/>
      <c r="VCV3227" s="132"/>
      <c r="VCW3227" s="132"/>
      <c r="VCX3227" s="132"/>
      <c r="VCY3227" s="132"/>
      <c r="VCZ3227" s="132"/>
      <c r="VDA3227" s="132"/>
      <c r="VDB3227" s="132"/>
      <c r="VDC3227" s="132"/>
      <c r="VDD3227" s="132"/>
      <c r="VDE3227" s="132"/>
      <c r="VDF3227" s="132"/>
      <c r="VDG3227" s="132"/>
      <c r="VDH3227" s="132"/>
      <c r="VDI3227" s="132"/>
      <c r="VDJ3227" s="132"/>
      <c r="VDK3227" s="132"/>
      <c r="VDL3227" s="132"/>
      <c r="VDM3227" s="132"/>
      <c r="VDN3227" s="132"/>
      <c r="VDO3227" s="132"/>
      <c r="VDP3227" s="132"/>
      <c r="VDQ3227" s="132"/>
      <c r="VDR3227" s="132"/>
      <c r="VDS3227" s="132"/>
      <c r="VDT3227" s="132"/>
      <c r="VDU3227" s="132"/>
      <c r="VDV3227" s="132"/>
      <c r="VDW3227" s="132"/>
      <c r="VDX3227" s="132"/>
      <c r="VDY3227" s="132"/>
      <c r="VDZ3227" s="132"/>
      <c r="VEA3227" s="132"/>
      <c r="VEB3227" s="132"/>
      <c r="VEC3227" s="132"/>
      <c r="VED3227" s="132"/>
      <c r="VEE3227" s="132"/>
      <c r="VEF3227" s="132"/>
      <c r="VEG3227" s="132"/>
      <c r="VEH3227" s="132"/>
      <c r="VEI3227" s="132"/>
      <c r="VEJ3227" s="132"/>
      <c r="VEK3227" s="132"/>
      <c r="VEL3227" s="132"/>
      <c r="VEM3227" s="132"/>
      <c r="VEN3227" s="132"/>
      <c r="VEO3227" s="132"/>
      <c r="VEP3227" s="132"/>
      <c r="VEQ3227" s="132"/>
      <c r="VER3227" s="132"/>
      <c r="VES3227" s="132"/>
      <c r="VET3227" s="132"/>
      <c r="VEU3227" s="132"/>
      <c r="VEV3227" s="132"/>
      <c r="VEW3227" s="132"/>
      <c r="VEX3227" s="132"/>
      <c r="VEY3227" s="132"/>
      <c r="VEZ3227" s="132"/>
      <c r="VFA3227" s="132"/>
      <c r="VFB3227" s="132"/>
      <c r="VFC3227" s="132"/>
      <c r="VFD3227" s="132"/>
      <c r="VFE3227" s="132"/>
      <c r="VFF3227" s="132"/>
      <c r="VFG3227" s="132"/>
      <c r="VFH3227" s="132"/>
      <c r="VFI3227" s="132"/>
      <c r="VFJ3227" s="132"/>
      <c r="VFK3227" s="132"/>
      <c r="VFL3227" s="132"/>
      <c r="VFM3227" s="132"/>
      <c r="VFN3227" s="132"/>
      <c r="VFO3227" s="132"/>
      <c r="VFP3227" s="132"/>
      <c r="VFQ3227" s="132"/>
      <c r="VFR3227" s="132"/>
      <c r="VFS3227" s="132"/>
      <c r="VFT3227" s="132"/>
      <c r="VFU3227" s="132"/>
      <c r="VFV3227" s="132"/>
      <c r="VFW3227" s="132"/>
      <c r="VFX3227" s="132"/>
      <c r="VFY3227" s="132"/>
      <c r="VFZ3227" s="132"/>
      <c r="VGA3227" s="132"/>
      <c r="VGB3227" s="132"/>
      <c r="VGC3227" s="132"/>
      <c r="VGD3227" s="132"/>
      <c r="VGE3227" s="132"/>
      <c r="VGF3227" s="132"/>
      <c r="VGG3227" s="132"/>
      <c r="VGH3227" s="132"/>
      <c r="VGI3227" s="132"/>
      <c r="VGJ3227" s="132"/>
      <c r="VGK3227" s="132"/>
      <c r="VGL3227" s="132"/>
      <c r="VGM3227" s="132"/>
      <c r="VGN3227" s="132"/>
      <c r="VGO3227" s="132"/>
      <c r="VGP3227" s="132"/>
      <c r="VGQ3227" s="132"/>
      <c r="VGR3227" s="132"/>
      <c r="VGS3227" s="132"/>
      <c r="VGT3227" s="132"/>
      <c r="VGU3227" s="132"/>
      <c r="VGV3227" s="132"/>
      <c r="VGW3227" s="132"/>
      <c r="VGX3227" s="132"/>
      <c r="VGY3227" s="132"/>
      <c r="VGZ3227" s="132"/>
      <c r="VHA3227" s="132"/>
      <c r="VHB3227" s="132"/>
      <c r="VHC3227" s="132"/>
      <c r="VHD3227" s="132"/>
      <c r="VHE3227" s="132"/>
      <c r="VHF3227" s="132"/>
      <c r="VHG3227" s="132"/>
      <c r="VHH3227" s="132"/>
      <c r="VHI3227" s="132"/>
      <c r="VHJ3227" s="132"/>
      <c r="VHK3227" s="132"/>
      <c r="VHL3227" s="132"/>
      <c r="VHM3227" s="132"/>
      <c r="VHN3227" s="132"/>
      <c r="VHO3227" s="132"/>
      <c r="VHP3227" s="132"/>
      <c r="VHQ3227" s="132"/>
      <c r="VHR3227" s="132"/>
      <c r="VHS3227" s="132"/>
      <c r="VHT3227" s="132"/>
      <c r="VHU3227" s="132"/>
      <c r="VHV3227" s="132"/>
      <c r="VHW3227" s="132"/>
      <c r="VHX3227" s="132"/>
      <c r="VHY3227" s="132"/>
      <c r="VHZ3227" s="132"/>
      <c r="VIA3227" s="132"/>
      <c r="VIB3227" s="132"/>
      <c r="VIC3227" s="132"/>
      <c r="VID3227" s="132"/>
      <c r="VIE3227" s="132"/>
      <c r="VIF3227" s="132"/>
      <c r="VIG3227" s="132"/>
      <c r="VIH3227" s="132"/>
      <c r="VII3227" s="132"/>
      <c r="VIJ3227" s="132"/>
      <c r="VIK3227" s="132"/>
      <c r="VIL3227" s="132"/>
      <c r="VIM3227" s="132"/>
      <c r="VIN3227" s="132"/>
      <c r="VIO3227" s="132"/>
      <c r="VIP3227" s="132"/>
      <c r="VIQ3227" s="132"/>
      <c r="VIR3227" s="132"/>
      <c r="VIS3227" s="132"/>
      <c r="VIT3227" s="132"/>
      <c r="VIU3227" s="132"/>
      <c r="VIV3227" s="132"/>
      <c r="VIW3227" s="132"/>
      <c r="VIX3227" s="132"/>
      <c r="VIY3227" s="132"/>
      <c r="VIZ3227" s="132"/>
      <c r="VJA3227" s="132"/>
      <c r="VJB3227" s="132"/>
      <c r="VJC3227" s="132"/>
      <c r="VJD3227" s="132"/>
      <c r="VJE3227" s="132"/>
      <c r="VJF3227" s="132"/>
      <c r="VJG3227" s="132"/>
      <c r="VJH3227" s="132"/>
      <c r="VJI3227" s="132"/>
      <c r="VJJ3227" s="132"/>
      <c r="VJK3227" s="132"/>
      <c r="VJL3227" s="132"/>
      <c r="VJM3227" s="132"/>
      <c r="VJN3227" s="132"/>
      <c r="VJO3227" s="132"/>
      <c r="VJP3227" s="132"/>
      <c r="VJQ3227" s="132"/>
      <c r="VJR3227" s="132"/>
      <c r="VJS3227" s="132"/>
      <c r="VJT3227" s="132"/>
      <c r="VJU3227" s="132"/>
      <c r="VJV3227" s="132"/>
      <c r="VJW3227" s="132"/>
      <c r="VJX3227" s="132"/>
      <c r="VJY3227" s="132"/>
      <c r="VJZ3227" s="132"/>
      <c r="VKA3227" s="132"/>
      <c r="VKB3227" s="132"/>
      <c r="VKC3227" s="132"/>
      <c r="VKD3227" s="132"/>
      <c r="VKE3227" s="132"/>
      <c r="VKF3227" s="132"/>
      <c r="VKG3227" s="132"/>
      <c r="VKH3227" s="132"/>
      <c r="VKI3227" s="132"/>
      <c r="VKJ3227" s="132"/>
      <c r="VKK3227" s="132"/>
      <c r="VKL3227" s="132"/>
      <c r="VKM3227" s="132"/>
      <c r="VKN3227" s="132"/>
      <c r="VKO3227" s="132"/>
      <c r="VKP3227" s="132"/>
      <c r="VKQ3227" s="132"/>
      <c r="VKR3227" s="132"/>
      <c r="VKS3227" s="132"/>
      <c r="VKT3227" s="132"/>
      <c r="VKU3227" s="132"/>
      <c r="VKV3227" s="132"/>
      <c r="VKW3227" s="132"/>
      <c r="VKX3227" s="132"/>
      <c r="VKY3227" s="132"/>
      <c r="VKZ3227" s="132"/>
      <c r="VLA3227" s="132"/>
      <c r="VLB3227" s="132"/>
      <c r="VLC3227" s="132"/>
      <c r="VLD3227" s="132"/>
      <c r="VLE3227" s="132"/>
      <c r="VLF3227" s="132"/>
      <c r="VLG3227" s="132"/>
      <c r="VLH3227" s="132"/>
      <c r="VLI3227" s="132"/>
      <c r="VLJ3227" s="132"/>
      <c r="VLK3227" s="132"/>
      <c r="VLL3227" s="132"/>
      <c r="VLM3227" s="132"/>
      <c r="VLN3227" s="132"/>
      <c r="VLO3227" s="132"/>
      <c r="VLP3227" s="132"/>
      <c r="VLQ3227" s="132"/>
      <c r="VLR3227" s="132"/>
      <c r="VLS3227" s="132"/>
      <c r="VLT3227" s="132"/>
      <c r="VLU3227" s="132"/>
      <c r="VLV3227" s="132"/>
      <c r="VLW3227" s="132"/>
      <c r="VLX3227" s="132"/>
      <c r="VLY3227" s="132"/>
      <c r="VLZ3227" s="132"/>
      <c r="VMA3227" s="132"/>
      <c r="VMB3227" s="132"/>
      <c r="VMC3227" s="132"/>
      <c r="VMD3227" s="132"/>
      <c r="VME3227" s="132"/>
      <c r="VMF3227" s="132"/>
      <c r="VMG3227" s="132"/>
      <c r="VMH3227" s="132"/>
      <c r="VMI3227" s="132"/>
      <c r="VMJ3227" s="132"/>
      <c r="VMK3227" s="132"/>
      <c r="VML3227" s="132"/>
      <c r="VMM3227" s="132"/>
      <c r="VMN3227" s="132"/>
      <c r="VMO3227" s="132"/>
      <c r="VMP3227" s="132"/>
      <c r="VMQ3227" s="132"/>
      <c r="VMR3227" s="132"/>
      <c r="VMS3227" s="132"/>
      <c r="VMT3227" s="132"/>
      <c r="VMU3227" s="132"/>
      <c r="VMV3227" s="132"/>
      <c r="VMW3227" s="132"/>
      <c r="VMX3227" s="132"/>
      <c r="VMY3227" s="132"/>
      <c r="VMZ3227" s="132"/>
      <c r="VNA3227" s="132"/>
      <c r="VNB3227" s="132"/>
      <c r="VNC3227" s="132"/>
      <c r="VND3227" s="132"/>
      <c r="VNE3227" s="132"/>
      <c r="VNF3227" s="132"/>
      <c r="VNG3227" s="132"/>
      <c r="VNH3227" s="132"/>
      <c r="VNI3227" s="132"/>
      <c r="VNJ3227" s="132"/>
      <c r="VNK3227" s="132"/>
      <c r="VNL3227" s="132"/>
      <c r="VNM3227" s="132"/>
      <c r="VNN3227" s="132"/>
      <c r="VNO3227" s="132"/>
      <c r="VNP3227" s="132"/>
      <c r="VNQ3227" s="132"/>
      <c r="VNR3227" s="132"/>
      <c r="VNS3227" s="132"/>
      <c r="VNT3227" s="132"/>
      <c r="VNU3227" s="132"/>
      <c r="VNV3227" s="132"/>
      <c r="VNW3227" s="132"/>
      <c r="VNX3227" s="132"/>
      <c r="VNY3227" s="132"/>
      <c r="VNZ3227" s="132"/>
      <c r="VOA3227" s="132"/>
      <c r="VOB3227" s="132"/>
      <c r="VOC3227" s="132"/>
      <c r="VOD3227" s="132"/>
      <c r="VOE3227" s="132"/>
      <c r="VOF3227" s="132"/>
      <c r="VOG3227" s="132"/>
      <c r="VOH3227" s="132"/>
      <c r="VOI3227" s="132"/>
      <c r="VOJ3227" s="132"/>
      <c r="VOK3227" s="132"/>
      <c r="VOL3227" s="132"/>
      <c r="VOM3227" s="132"/>
      <c r="VON3227" s="132"/>
      <c r="VOO3227" s="132"/>
      <c r="VOP3227" s="132"/>
      <c r="VOQ3227" s="132"/>
      <c r="VOR3227" s="132"/>
      <c r="VOS3227" s="132"/>
      <c r="VOT3227" s="132"/>
      <c r="VOU3227" s="132"/>
      <c r="VOV3227" s="132"/>
      <c r="VOW3227" s="132"/>
      <c r="VOX3227" s="132"/>
      <c r="VOY3227" s="132"/>
      <c r="VOZ3227" s="132"/>
      <c r="VPA3227" s="132"/>
      <c r="VPB3227" s="132"/>
      <c r="VPC3227" s="132"/>
      <c r="VPD3227" s="132"/>
      <c r="VPE3227" s="132"/>
      <c r="VPF3227" s="132"/>
      <c r="VPG3227" s="132"/>
      <c r="VPH3227" s="132"/>
      <c r="VPI3227" s="132"/>
      <c r="VPJ3227" s="132"/>
      <c r="VPK3227" s="132"/>
      <c r="VPL3227" s="132"/>
      <c r="VPM3227" s="132"/>
      <c r="VPN3227" s="132"/>
      <c r="VPO3227" s="132"/>
      <c r="VPP3227" s="132"/>
      <c r="VPQ3227" s="132"/>
      <c r="VPR3227" s="132"/>
      <c r="VPS3227" s="132"/>
      <c r="VPT3227" s="132"/>
      <c r="VPU3227" s="132"/>
      <c r="VPV3227" s="132"/>
      <c r="VPW3227" s="132"/>
      <c r="VPX3227" s="132"/>
      <c r="VPY3227" s="132"/>
      <c r="VPZ3227" s="132"/>
      <c r="VQA3227" s="132"/>
      <c r="VQB3227" s="132"/>
      <c r="VQC3227" s="132"/>
      <c r="VQD3227" s="132"/>
      <c r="VQE3227" s="132"/>
      <c r="VQF3227" s="132"/>
      <c r="VQG3227" s="132"/>
      <c r="VQH3227" s="132"/>
      <c r="VQI3227" s="132"/>
      <c r="VQJ3227" s="132"/>
      <c r="VQK3227" s="132"/>
      <c r="VQL3227" s="132"/>
      <c r="VQM3227" s="132"/>
      <c r="VQN3227" s="132"/>
      <c r="VQO3227" s="132"/>
      <c r="VQP3227" s="132"/>
      <c r="VQQ3227" s="132"/>
      <c r="VQR3227" s="132"/>
      <c r="VQS3227" s="132"/>
      <c r="VQT3227" s="132"/>
      <c r="VQU3227" s="132"/>
      <c r="VQV3227" s="132"/>
      <c r="VQW3227" s="132"/>
      <c r="VQX3227" s="132"/>
      <c r="VQY3227" s="132"/>
      <c r="VQZ3227" s="132"/>
      <c r="VRA3227" s="132"/>
      <c r="VRB3227" s="132"/>
      <c r="VRC3227" s="132"/>
      <c r="VRD3227" s="132"/>
      <c r="VRE3227" s="132"/>
      <c r="VRF3227" s="132"/>
      <c r="VRG3227" s="132"/>
      <c r="VRH3227" s="132"/>
      <c r="VRI3227" s="132"/>
      <c r="VRJ3227" s="132"/>
      <c r="VRK3227" s="132"/>
      <c r="VRL3227" s="132"/>
      <c r="VRM3227" s="132"/>
      <c r="VRN3227" s="132"/>
      <c r="VRO3227" s="132"/>
      <c r="VRP3227" s="132"/>
      <c r="VRQ3227" s="132"/>
      <c r="VRR3227" s="132"/>
      <c r="VRS3227" s="132"/>
      <c r="VRT3227" s="132"/>
      <c r="VRU3227" s="132"/>
      <c r="VRV3227" s="132"/>
      <c r="VRW3227" s="132"/>
      <c r="VRX3227" s="132"/>
      <c r="VRY3227" s="132"/>
      <c r="VRZ3227" s="132"/>
      <c r="VSA3227" s="132"/>
      <c r="VSB3227" s="132"/>
      <c r="VSC3227" s="132"/>
      <c r="VSD3227" s="132"/>
      <c r="VSE3227" s="132"/>
      <c r="VSF3227" s="132"/>
      <c r="VSG3227" s="132"/>
      <c r="VSH3227" s="132"/>
      <c r="VSI3227" s="132"/>
      <c r="VSJ3227" s="132"/>
      <c r="VSK3227" s="132"/>
      <c r="VSL3227" s="132"/>
      <c r="VSM3227" s="132"/>
      <c r="VSN3227" s="132"/>
      <c r="VSO3227" s="132"/>
      <c r="VSP3227" s="132"/>
      <c r="VSQ3227" s="132"/>
      <c r="VSR3227" s="132"/>
      <c r="VSS3227" s="132"/>
      <c r="VST3227" s="132"/>
      <c r="VSU3227" s="132"/>
      <c r="VSV3227" s="132"/>
      <c r="VSW3227" s="132"/>
      <c r="VSX3227" s="132"/>
      <c r="VSY3227" s="132"/>
      <c r="VSZ3227" s="132"/>
      <c r="VTA3227" s="132"/>
      <c r="VTB3227" s="132"/>
      <c r="VTC3227" s="132"/>
      <c r="VTD3227" s="132"/>
      <c r="VTE3227" s="132"/>
      <c r="VTF3227" s="132"/>
      <c r="VTG3227" s="132"/>
      <c r="VTH3227" s="132"/>
      <c r="VTI3227" s="132"/>
      <c r="VTJ3227" s="132"/>
      <c r="VTK3227" s="132"/>
      <c r="VTL3227" s="132"/>
      <c r="VTM3227" s="132"/>
      <c r="VTN3227" s="132"/>
      <c r="VTO3227" s="132"/>
      <c r="VTP3227" s="132"/>
      <c r="VTQ3227" s="132"/>
      <c r="VTR3227" s="132"/>
      <c r="VTS3227" s="132"/>
      <c r="VTT3227" s="132"/>
      <c r="VTU3227" s="132"/>
      <c r="VTV3227" s="132"/>
      <c r="VTW3227" s="132"/>
      <c r="VTX3227" s="132"/>
      <c r="VTY3227" s="132"/>
      <c r="VTZ3227" s="132"/>
      <c r="VUA3227" s="132"/>
      <c r="VUB3227" s="132"/>
      <c r="VUC3227" s="132"/>
      <c r="VUD3227" s="132"/>
      <c r="VUE3227" s="132"/>
      <c r="VUF3227" s="132"/>
      <c r="VUG3227" s="132"/>
      <c r="VUH3227" s="132"/>
      <c r="VUI3227" s="132"/>
      <c r="VUJ3227" s="132"/>
      <c r="VUK3227" s="132"/>
      <c r="VUL3227" s="132"/>
      <c r="VUM3227" s="132"/>
      <c r="VUN3227" s="132"/>
      <c r="VUO3227" s="132"/>
      <c r="VUP3227" s="132"/>
      <c r="VUQ3227" s="132"/>
      <c r="VUR3227" s="132"/>
      <c r="VUS3227" s="132"/>
      <c r="VUT3227" s="132"/>
      <c r="VUU3227" s="132"/>
      <c r="VUV3227" s="132"/>
      <c r="VUW3227" s="132"/>
      <c r="VUX3227" s="132"/>
      <c r="VUY3227" s="132"/>
      <c r="VUZ3227" s="132"/>
      <c r="VVA3227" s="132"/>
      <c r="VVB3227" s="132"/>
      <c r="VVC3227" s="132"/>
      <c r="VVD3227" s="132"/>
      <c r="VVE3227" s="132"/>
      <c r="VVF3227" s="132"/>
      <c r="VVG3227" s="132"/>
      <c r="VVH3227" s="132"/>
      <c r="VVI3227" s="132"/>
      <c r="VVJ3227" s="132"/>
      <c r="VVK3227" s="132"/>
      <c r="VVL3227" s="132"/>
      <c r="VVM3227" s="132"/>
      <c r="VVN3227" s="132"/>
      <c r="VVO3227" s="132"/>
      <c r="VVP3227" s="132"/>
      <c r="VVQ3227" s="132"/>
      <c r="VVR3227" s="132"/>
      <c r="VVS3227" s="132"/>
      <c r="VVT3227" s="132"/>
      <c r="VVU3227" s="132"/>
      <c r="VVV3227" s="132"/>
      <c r="VVW3227" s="132"/>
      <c r="VVX3227" s="132"/>
      <c r="VVY3227" s="132"/>
      <c r="VVZ3227" s="132"/>
      <c r="VWA3227" s="132"/>
      <c r="VWB3227" s="132"/>
      <c r="VWC3227" s="132"/>
      <c r="VWD3227" s="132"/>
      <c r="VWE3227" s="132"/>
      <c r="VWF3227" s="132"/>
      <c r="VWG3227" s="132"/>
      <c r="VWH3227" s="132"/>
      <c r="VWI3227" s="132"/>
      <c r="VWJ3227" s="132"/>
      <c r="VWK3227" s="132"/>
      <c r="VWL3227" s="132"/>
      <c r="VWM3227" s="132"/>
      <c r="VWN3227" s="132"/>
      <c r="VWO3227" s="132"/>
      <c r="VWP3227" s="132"/>
      <c r="VWQ3227" s="132"/>
      <c r="VWR3227" s="132"/>
      <c r="VWS3227" s="132"/>
      <c r="VWT3227" s="132"/>
      <c r="VWU3227" s="132"/>
      <c r="VWV3227" s="132"/>
      <c r="VWW3227" s="132"/>
      <c r="VWX3227" s="132"/>
      <c r="VWY3227" s="132"/>
      <c r="VWZ3227" s="132"/>
      <c r="VXA3227" s="132"/>
      <c r="VXB3227" s="132"/>
      <c r="VXC3227" s="132"/>
      <c r="VXD3227" s="132"/>
      <c r="VXE3227" s="132"/>
      <c r="VXF3227" s="132"/>
      <c r="VXG3227" s="132"/>
      <c r="VXH3227" s="132"/>
      <c r="VXI3227" s="132"/>
      <c r="VXJ3227" s="132"/>
      <c r="VXK3227" s="132"/>
      <c r="VXL3227" s="132"/>
      <c r="VXM3227" s="132"/>
      <c r="VXN3227" s="132"/>
      <c r="VXO3227" s="132"/>
      <c r="VXP3227" s="132"/>
      <c r="VXQ3227" s="132"/>
      <c r="VXR3227" s="132"/>
      <c r="VXS3227" s="132"/>
      <c r="VXT3227" s="132"/>
      <c r="VXU3227" s="132"/>
      <c r="VXV3227" s="132"/>
      <c r="VXW3227" s="132"/>
      <c r="VXX3227" s="132"/>
      <c r="VXY3227" s="132"/>
      <c r="VXZ3227" s="132"/>
      <c r="VYA3227" s="132"/>
      <c r="VYB3227" s="132"/>
      <c r="VYC3227" s="132"/>
      <c r="VYD3227" s="132"/>
      <c r="VYE3227" s="132"/>
      <c r="VYF3227" s="132"/>
      <c r="VYG3227" s="132"/>
      <c r="VYH3227" s="132"/>
      <c r="VYI3227" s="132"/>
      <c r="VYJ3227" s="132"/>
      <c r="VYK3227" s="132"/>
      <c r="VYL3227" s="132"/>
      <c r="VYM3227" s="132"/>
      <c r="VYN3227" s="132"/>
      <c r="VYO3227" s="132"/>
      <c r="VYP3227" s="132"/>
      <c r="VYQ3227" s="132"/>
      <c r="VYR3227" s="132"/>
      <c r="VYS3227" s="132"/>
      <c r="VYT3227" s="132"/>
      <c r="VYU3227" s="132"/>
      <c r="VYV3227" s="132"/>
      <c r="VYW3227" s="132"/>
      <c r="VYX3227" s="132"/>
      <c r="VYY3227" s="132"/>
      <c r="VYZ3227" s="132"/>
      <c r="VZA3227" s="132"/>
      <c r="VZB3227" s="132"/>
      <c r="VZC3227" s="132"/>
      <c r="VZD3227" s="132"/>
      <c r="VZE3227" s="132"/>
      <c r="VZF3227" s="132"/>
      <c r="VZG3227" s="132"/>
      <c r="VZH3227" s="132"/>
      <c r="VZI3227" s="132"/>
      <c r="VZJ3227" s="132"/>
      <c r="VZK3227" s="132"/>
      <c r="VZL3227" s="132"/>
      <c r="VZM3227" s="132"/>
      <c r="VZN3227" s="132"/>
      <c r="VZO3227" s="132"/>
      <c r="VZP3227" s="132"/>
      <c r="VZQ3227" s="132"/>
      <c r="VZR3227" s="132"/>
      <c r="VZS3227" s="132"/>
      <c r="VZT3227" s="132"/>
      <c r="VZU3227" s="132"/>
      <c r="VZV3227" s="132"/>
      <c r="VZW3227" s="132"/>
      <c r="VZX3227" s="132"/>
      <c r="VZY3227" s="132"/>
      <c r="VZZ3227" s="132"/>
      <c r="WAA3227" s="132"/>
      <c r="WAB3227" s="132"/>
      <c r="WAC3227" s="132"/>
      <c r="WAD3227" s="132"/>
      <c r="WAE3227" s="132"/>
      <c r="WAF3227" s="132"/>
      <c r="WAG3227" s="132"/>
      <c r="WAH3227" s="132"/>
      <c r="WAI3227" s="132"/>
      <c r="WAJ3227" s="132"/>
      <c r="WAK3227" s="132"/>
      <c r="WAL3227" s="132"/>
      <c r="WAM3227" s="132"/>
      <c r="WAN3227" s="132"/>
      <c r="WAO3227" s="132"/>
      <c r="WAP3227" s="132"/>
      <c r="WAQ3227" s="132"/>
      <c r="WAR3227" s="132"/>
      <c r="WAS3227" s="132"/>
      <c r="WAT3227" s="132"/>
      <c r="WAU3227" s="132"/>
      <c r="WAV3227" s="132"/>
      <c r="WAW3227" s="132"/>
      <c r="WAX3227" s="132"/>
      <c r="WAY3227" s="132"/>
      <c r="WAZ3227" s="132"/>
      <c r="WBA3227" s="132"/>
      <c r="WBB3227" s="132"/>
      <c r="WBC3227" s="132"/>
      <c r="WBD3227" s="132"/>
      <c r="WBE3227" s="132"/>
      <c r="WBF3227" s="132"/>
      <c r="WBG3227" s="132"/>
      <c r="WBH3227" s="132"/>
      <c r="WBI3227" s="132"/>
      <c r="WBJ3227" s="132"/>
      <c r="WBK3227" s="132"/>
      <c r="WBL3227" s="132"/>
      <c r="WBM3227" s="132"/>
      <c r="WBN3227" s="132"/>
      <c r="WBO3227" s="132"/>
      <c r="WBP3227" s="132"/>
      <c r="WBQ3227" s="132"/>
      <c r="WBR3227" s="132"/>
      <c r="WBS3227" s="132"/>
      <c r="WBT3227" s="132"/>
      <c r="WBU3227" s="132"/>
      <c r="WBV3227" s="132"/>
      <c r="WBW3227" s="132"/>
      <c r="WBX3227" s="132"/>
      <c r="WBY3227" s="132"/>
      <c r="WBZ3227" s="132"/>
      <c r="WCA3227" s="132"/>
      <c r="WCB3227" s="132"/>
      <c r="WCC3227" s="132"/>
      <c r="WCD3227" s="132"/>
      <c r="WCE3227" s="132"/>
      <c r="WCF3227" s="132"/>
      <c r="WCG3227" s="132"/>
      <c r="WCH3227" s="132"/>
      <c r="WCI3227" s="132"/>
      <c r="WCJ3227" s="132"/>
      <c r="WCK3227" s="132"/>
      <c r="WCL3227" s="132"/>
      <c r="WCM3227" s="132"/>
      <c r="WCN3227" s="132"/>
      <c r="WCO3227" s="132"/>
      <c r="WCP3227" s="132"/>
      <c r="WCQ3227" s="132"/>
      <c r="WCR3227" s="132"/>
      <c r="WCS3227" s="132"/>
      <c r="WCT3227" s="132"/>
      <c r="WCU3227" s="132"/>
      <c r="WCV3227" s="132"/>
      <c r="WCW3227" s="132"/>
      <c r="WCX3227" s="132"/>
      <c r="WCY3227" s="132"/>
      <c r="WCZ3227" s="132"/>
      <c r="WDA3227" s="132"/>
      <c r="WDB3227" s="132"/>
      <c r="WDC3227" s="132"/>
      <c r="WDD3227" s="132"/>
      <c r="WDE3227" s="132"/>
      <c r="WDF3227" s="132"/>
      <c r="WDG3227" s="132"/>
      <c r="WDH3227" s="132"/>
      <c r="WDI3227" s="132"/>
      <c r="WDJ3227" s="132"/>
      <c r="WDK3227" s="132"/>
      <c r="WDL3227" s="132"/>
      <c r="WDM3227" s="132"/>
      <c r="WDN3227" s="132"/>
      <c r="WDO3227" s="132"/>
      <c r="WDP3227" s="132"/>
      <c r="WDQ3227" s="132"/>
      <c r="WDR3227" s="132"/>
      <c r="WDS3227" s="132"/>
      <c r="WDT3227" s="132"/>
      <c r="WDU3227" s="132"/>
      <c r="WDV3227" s="132"/>
      <c r="WDW3227" s="132"/>
      <c r="WDX3227" s="132"/>
      <c r="WDY3227" s="132"/>
      <c r="WDZ3227" s="132"/>
      <c r="WEA3227" s="132"/>
      <c r="WEB3227" s="132"/>
      <c r="WEC3227" s="132"/>
      <c r="WED3227" s="132"/>
      <c r="WEE3227" s="132"/>
      <c r="WEF3227" s="132"/>
      <c r="WEG3227" s="132"/>
      <c r="WEH3227" s="132"/>
      <c r="WEI3227" s="132"/>
      <c r="WEJ3227" s="132"/>
      <c r="WEK3227" s="132"/>
      <c r="WEL3227" s="132"/>
      <c r="WEM3227" s="132"/>
      <c r="WEN3227" s="132"/>
      <c r="WEO3227" s="132"/>
      <c r="WEP3227" s="132"/>
      <c r="WEQ3227" s="132"/>
      <c r="WER3227" s="132"/>
      <c r="WES3227" s="132"/>
      <c r="WET3227" s="132"/>
      <c r="WEU3227" s="132"/>
      <c r="WEV3227" s="132"/>
      <c r="WEW3227" s="132"/>
      <c r="WEX3227" s="132"/>
      <c r="WEY3227" s="132"/>
      <c r="WEZ3227" s="132"/>
      <c r="WFA3227" s="132"/>
      <c r="WFB3227" s="132"/>
      <c r="WFC3227" s="132"/>
      <c r="WFD3227" s="132"/>
      <c r="WFE3227" s="132"/>
      <c r="WFF3227" s="132"/>
      <c r="WFG3227" s="132"/>
      <c r="WFH3227" s="132"/>
      <c r="WFI3227" s="132"/>
      <c r="WFJ3227" s="132"/>
      <c r="WFK3227" s="132"/>
      <c r="WFL3227" s="132"/>
      <c r="WFM3227" s="132"/>
      <c r="WFN3227" s="132"/>
      <c r="WFO3227" s="132"/>
      <c r="WFP3227" s="132"/>
      <c r="WFQ3227" s="132"/>
      <c r="WFR3227" s="132"/>
      <c r="WFS3227" s="132"/>
      <c r="WFT3227" s="132"/>
      <c r="WFU3227" s="132"/>
      <c r="WFV3227" s="132"/>
      <c r="WFW3227" s="132"/>
      <c r="WFX3227" s="132"/>
      <c r="WFY3227" s="132"/>
      <c r="WFZ3227" s="132"/>
      <c r="WGA3227" s="132"/>
      <c r="WGB3227" s="132"/>
      <c r="WGC3227" s="132"/>
      <c r="WGD3227" s="132"/>
      <c r="WGE3227" s="132"/>
      <c r="WGF3227" s="132"/>
      <c r="WGG3227" s="132"/>
      <c r="WGH3227" s="132"/>
      <c r="WGI3227" s="132"/>
      <c r="WGJ3227" s="132"/>
      <c r="WGK3227" s="132"/>
      <c r="WGL3227" s="132"/>
      <c r="WGM3227" s="132"/>
      <c r="WGN3227" s="132"/>
      <c r="WGO3227" s="132"/>
      <c r="WGP3227" s="132"/>
      <c r="WGQ3227" s="132"/>
      <c r="WGR3227" s="132"/>
      <c r="WGS3227" s="132"/>
      <c r="WGT3227" s="132"/>
      <c r="WGU3227" s="132"/>
      <c r="WGV3227" s="132"/>
      <c r="WGW3227" s="132"/>
      <c r="WGX3227" s="132"/>
      <c r="WGY3227" s="132"/>
      <c r="WGZ3227" s="132"/>
      <c r="WHA3227" s="132"/>
      <c r="WHB3227" s="132"/>
      <c r="WHC3227" s="132"/>
      <c r="WHD3227" s="132"/>
      <c r="WHE3227" s="132"/>
      <c r="WHF3227" s="132"/>
      <c r="WHG3227" s="132"/>
      <c r="WHH3227" s="132"/>
      <c r="WHI3227" s="132"/>
      <c r="WHJ3227" s="132"/>
      <c r="WHK3227" s="132"/>
      <c r="WHL3227" s="132"/>
      <c r="WHM3227" s="132"/>
      <c r="WHN3227" s="132"/>
      <c r="WHO3227" s="132"/>
      <c r="WHP3227" s="132"/>
      <c r="WHQ3227" s="132"/>
      <c r="WHR3227" s="132"/>
      <c r="WHS3227" s="132"/>
      <c r="WHT3227" s="132"/>
      <c r="WHU3227" s="132"/>
      <c r="WHV3227" s="132"/>
      <c r="WHW3227" s="132"/>
      <c r="WHX3227" s="132"/>
      <c r="WHY3227" s="132"/>
      <c r="WHZ3227" s="132"/>
      <c r="WIA3227" s="132"/>
      <c r="WIB3227" s="132"/>
      <c r="WIC3227" s="132"/>
      <c r="WID3227" s="132"/>
      <c r="WIE3227" s="132"/>
      <c r="WIF3227" s="132"/>
      <c r="WIG3227" s="132"/>
      <c r="WIH3227" s="132"/>
      <c r="WII3227" s="132"/>
      <c r="WIJ3227" s="132"/>
      <c r="WIK3227" s="132"/>
      <c r="WIL3227" s="132"/>
      <c r="WIM3227" s="132"/>
      <c r="WIN3227" s="132"/>
      <c r="WIO3227" s="132"/>
      <c r="WIP3227" s="132"/>
      <c r="WIQ3227" s="132"/>
      <c r="WIR3227" s="132"/>
      <c r="WIS3227" s="132"/>
      <c r="WIT3227" s="132"/>
      <c r="WIU3227" s="132"/>
      <c r="WIV3227" s="132"/>
      <c r="WIW3227" s="132"/>
      <c r="WIX3227" s="132"/>
      <c r="WIY3227" s="132"/>
      <c r="WIZ3227" s="132"/>
      <c r="WJA3227" s="132"/>
      <c r="WJB3227" s="132"/>
      <c r="WJC3227" s="132"/>
      <c r="WJD3227" s="132"/>
      <c r="WJE3227" s="132"/>
      <c r="WJF3227" s="132"/>
      <c r="WJG3227" s="132"/>
      <c r="WJH3227" s="132"/>
      <c r="WJI3227" s="132"/>
      <c r="WJJ3227" s="132"/>
      <c r="WJK3227" s="132"/>
      <c r="WJL3227" s="132"/>
      <c r="WJM3227" s="132"/>
      <c r="WJN3227" s="132"/>
      <c r="WJO3227" s="132"/>
      <c r="WJP3227" s="132"/>
      <c r="WJQ3227" s="132"/>
      <c r="WJR3227" s="132"/>
      <c r="WJS3227" s="132"/>
      <c r="WJT3227" s="132"/>
      <c r="WJU3227" s="132"/>
      <c r="WJV3227" s="132"/>
      <c r="WJW3227" s="132"/>
      <c r="WJX3227" s="132"/>
      <c r="WJY3227" s="132"/>
      <c r="WJZ3227" s="132"/>
      <c r="WKA3227" s="132"/>
      <c r="WKB3227" s="132"/>
      <c r="WKC3227" s="132"/>
      <c r="WKD3227" s="132"/>
      <c r="WKE3227" s="132"/>
      <c r="WKF3227" s="132"/>
      <c r="WKG3227" s="132"/>
      <c r="WKH3227" s="132"/>
      <c r="WKI3227" s="132"/>
      <c r="WKJ3227" s="132"/>
      <c r="WKK3227" s="132"/>
      <c r="WKL3227" s="132"/>
      <c r="WKM3227" s="132"/>
      <c r="WKN3227" s="132"/>
      <c r="WKO3227" s="132"/>
      <c r="WKP3227" s="132"/>
      <c r="WKQ3227" s="132"/>
      <c r="WKR3227" s="132"/>
      <c r="WKS3227" s="132"/>
      <c r="WKT3227" s="132"/>
      <c r="WKU3227" s="132"/>
      <c r="WKV3227" s="132"/>
      <c r="WKW3227" s="132"/>
      <c r="WKX3227" s="132"/>
      <c r="WKY3227" s="132"/>
      <c r="WKZ3227" s="132"/>
      <c r="WLA3227" s="132"/>
      <c r="WLB3227" s="132"/>
      <c r="WLC3227" s="132"/>
      <c r="WLD3227" s="132"/>
      <c r="WLE3227" s="132"/>
      <c r="WLF3227" s="132"/>
      <c r="WLG3227" s="132"/>
      <c r="WLH3227" s="132"/>
      <c r="WLI3227" s="132"/>
      <c r="WLJ3227" s="132"/>
      <c r="WLK3227" s="132"/>
      <c r="WLL3227" s="132"/>
      <c r="WLM3227" s="132"/>
      <c r="WLN3227" s="132"/>
      <c r="WLO3227" s="132"/>
      <c r="WLP3227" s="132"/>
      <c r="WLQ3227" s="132"/>
      <c r="WLR3227" s="132"/>
      <c r="WLS3227" s="132"/>
      <c r="WLT3227" s="132"/>
      <c r="WLU3227" s="132"/>
      <c r="WLV3227" s="132"/>
      <c r="WLW3227" s="132"/>
      <c r="WLX3227" s="132"/>
      <c r="WLY3227" s="132"/>
      <c r="WLZ3227" s="132"/>
      <c r="WMA3227" s="132"/>
      <c r="WMB3227" s="132"/>
      <c r="WMC3227" s="132"/>
      <c r="WMD3227" s="132"/>
      <c r="WME3227" s="132"/>
      <c r="WMF3227" s="132"/>
      <c r="WMG3227" s="132"/>
      <c r="WMH3227" s="132"/>
      <c r="WMI3227" s="132"/>
      <c r="WMJ3227" s="132"/>
      <c r="WMK3227" s="132"/>
      <c r="WML3227" s="132"/>
      <c r="WMM3227" s="132"/>
      <c r="WMN3227" s="132"/>
      <c r="WMO3227" s="132"/>
      <c r="WMP3227" s="132"/>
      <c r="WMQ3227" s="132"/>
      <c r="WMR3227" s="132"/>
      <c r="WMS3227" s="132"/>
      <c r="WMT3227" s="132"/>
      <c r="WMU3227" s="132"/>
      <c r="WMV3227" s="132"/>
      <c r="WMW3227" s="132"/>
      <c r="WMX3227" s="132"/>
      <c r="WMY3227" s="132"/>
      <c r="WMZ3227" s="132"/>
      <c r="WNA3227" s="132"/>
      <c r="WNB3227" s="132"/>
      <c r="WNC3227" s="132"/>
      <c r="WND3227" s="132"/>
      <c r="WNE3227" s="132"/>
      <c r="WNF3227" s="132"/>
      <c r="WNG3227" s="132"/>
      <c r="WNH3227" s="132"/>
      <c r="WNI3227" s="132"/>
      <c r="WNJ3227" s="132"/>
      <c r="WNK3227" s="132"/>
      <c r="WNL3227" s="132"/>
      <c r="WNM3227" s="132"/>
      <c r="WNN3227" s="132"/>
      <c r="WNO3227" s="132"/>
      <c r="WNP3227" s="132"/>
      <c r="WNQ3227" s="132"/>
      <c r="WNR3227" s="132"/>
      <c r="WNS3227" s="132"/>
      <c r="WNT3227" s="132"/>
      <c r="WNU3227" s="132"/>
      <c r="WNV3227" s="132"/>
      <c r="WNW3227" s="132"/>
      <c r="WNX3227" s="132"/>
      <c r="WNY3227" s="132"/>
      <c r="WNZ3227" s="132"/>
      <c r="WOA3227" s="132"/>
      <c r="WOB3227" s="132"/>
      <c r="WOC3227" s="132"/>
      <c r="WOD3227" s="132"/>
      <c r="WOE3227" s="132"/>
      <c r="WOF3227" s="132"/>
      <c r="WOG3227" s="132"/>
      <c r="WOH3227" s="132"/>
      <c r="WOI3227" s="132"/>
      <c r="WOJ3227" s="132"/>
      <c r="WOK3227" s="132"/>
      <c r="WOL3227" s="132"/>
      <c r="WOM3227" s="132"/>
      <c r="WON3227" s="132"/>
      <c r="WOO3227" s="132"/>
      <c r="WOP3227" s="132"/>
      <c r="WOQ3227" s="132"/>
      <c r="WOR3227" s="132"/>
      <c r="WOS3227" s="132"/>
      <c r="WOT3227" s="132"/>
      <c r="WOU3227" s="132"/>
      <c r="WOV3227" s="132"/>
      <c r="WOW3227" s="132"/>
      <c r="WOX3227" s="132"/>
      <c r="WOY3227" s="132"/>
      <c r="WOZ3227" s="132"/>
      <c r="WPA3227" s="132"/>
      <c r="WPB3227" s="132"/>
      <c r="WPC3227" s="132"/>
      <c r="WPD3227" s="132"/>
      <c r="WPE3227" s="132"/>
      <c r="WPF3227" s="132"/>
      <c r="WPG3227" s="132"/>
      <c r="WPH3227" s="132"/>
      <c r="WPI3227" s="132"/>
      <c r="WPJ3227" s="132"/>
      <c r="WPK3227" s="132"/>
      <c r="WPL3227" s="132"/>
      <c r="WPM3227" s="132"/>
      <c r="WPN3227" s="132"/>
      <c r="WPO3227" s="132"/>
      <c r="WPP3227" s="132"/>
      <c r="WPQ3227" s="132"/>
      <c r="WPR3227" s="132"/>
      <c r="WPS3227" s="132"/>
      <c r="WPT3227" s="132"/>
      <c r="WPU3227" s="132"/>
      <c r="WPV3227" s="132"/>
      <c r="WPW3227" s="132"/>
      <c r="WPX3227" s="132"/>
      <c r="WPY3227" s="132"/>
      <c r="WPZ3227" s="132"/>
      <c r="WQA3227" s="132"/>
      <c r="WQB3227" s="132"/>
      <c r="WQC3227" s="132"/>
      <c r="WQD3227" s="132"/>
      <c r="WQE3227" s="132"/>
      <c r="WQF3227" s="132"/>
      <c r="WQG3227" s="132"/>
      <c r="WQH3227" s="132"/>
      <c r="WQI3227" s="132"/>
      <c r="WQJ3227" s="132"/>
      <c r="WQK3227" s="132"/>
      <c r="WQL3227" s="132"/>
      <c r="WQM3227" s="132"/>
      <c r="WQN3227" s="132"/>
      <c r="WQO3227" s="132"/>
      <c r="WQP3227" s="132"/>
      <c r="WQQ3227" s="132"/>
      <c r="WQR3227" s="132"/>
      <c r="WQS3227" s="132"/>
      <c r="WQT3227" s="132"/>
      <c r="WQU3227" s="132"/>
      <c r="WQV3227" s="132"/>
      <c r="WQW3227" s="132"/>
      <c r="WQX3227" s="132"/>
      <c r="WQY3227" s="132"/>
      <c r="WQZ3227" s="132"/>
      <c r="WRA3227" s="132"/>
      <c r="WRB3227" s="132"/>
      <c r="WRC3227" s="132"/>
      <c r="WRD3227" s="132"/>
      <c r="WRE3227" s="132"/>
      <c r="WRF3227" s="132"/>
      <c r="WRG3227" s="132"/>
      <c r="WRH3227" s="132"/>
      <c r="WRI3227" s="132"/>
      <c r="WRJ3227" s="132"/>
      <c r="WRK3227" s="132"/>
      <c r="WRL3227" s="132"/>
      <c r="WRM3227" s="132"/>
      <c r="WRN3227" s="132"/>
      <c r="WRO3227" s="132"/>
      <c r="WRP3227" s="132"/>
      <c r="WRQ3227" s="132"/>
      <c r="WRR3227" s="132"/>
      <c r="WRS3227" s="132"/>
      <c r="WRT3227" s="132"/>
      <c r="WRU3227" s="132"/>
      <c r="WRV3227" s="132"/>
      <c r="WRW3227" s="132"/>
      <c r="WRX3227" s="132"/>
      <c r="WRY3227" s="132"/>
      <c r="WRZ3227" s="132"/>
      <c r="WSA3227" s="132"/>
      <c r="WSB3227" s="132"/>
      <c r="WSC3227" s="132"/>
      <c r="WSD3227" s="132"/>
      <c r="WSE3227" s="132"/>
      <c r="WSF3227" s="132"/>
      <c r="WSG3227" s="132"/>
      <c r="WSH3227" s="132"/>
      <c r="WSI3227" s="132"/>
      <c r="WSJ3227" s="132"/>
      <c r="WSK3227" s="132"/>
      <c r="WSL3227" s="132"/>
      <c r="WSM3227" s="132"/>
      <c r="WSN3227" s="132"/>
      <c r="WSO3227" s="132"/>
      <c r="WSP3227" s="132"/>
      <c r="WSQ3227" s="132"/>
      <c r="WSR3227" s="132"/>
      <c r="WSS3227" s="132"/>
      <c r="WST3227" s="132"/>
      <c r="WSU3227" s="132"/>
      <c r="WSV3227" s="132"/>
      <c r="WSW3227" s="132"/>
      <c r="WSX3227" s="132"/>
      <c r="WSY3227" s="132"/>
      <c r="WSZ3227" s="132"/>
      <c r="WTA3227" s="132"/>
      <c r="WTB3227" s="132"/>
      <c r="WTC3227" s="132"/>
      <c r="WTD3227" s="132"/>
      <c r="WTE3227" s="132"/>
      <c r="WTF3227" s="132"/>
      <c r="WTG3227" s="132"/>
      <c r="WTH3227" s="132"/>
      <c r="WTI3227" s="132"/>
      <c r="WTJ3227" s="132"/>
      <c r="WTK3227" s="132"/>
      <c r="WTL3227" s="132"/>
      <c r="WTM3227" s="132"/>
      <c r="WTN3227" s="132"/>
      <c r="WTO3227" s="132"/>
      <c r="WTP3227" s="132"/>
      <c r="WTQ3227" s="132"/>
      <c r="WTR3227" s="132"/>
      <c r="WTS3227" s="132"/>
      <c r="WTT3227" s="132"/>
      <c r="WTU3227" s="132"/>
      <c r="WTV3227" s="132"/>
      <c r="WTW3227" s="132"/>
      <c r="WTX3227" s="132"/>
      <c r="WTY3227" s="132"/>
      <c r="WTZ3227" s="132"/>
      <c r="WUA3227" s="132"/>
      <c r="WUB3227" s="132"/>
      <c r="WUC3227" s="132"/>
      <c r="WUD3227" s="132"/>
      <c r="WUE3227" s="132"/>
      <c r="WUF3227" s="132"/>
      <c r="WUG3227" s="132"/>
      <c r="WUH3227" s="132"/>
      <c r="WUI3227" s="132"/>
      <c r="WUJ3227" s="132"/>
      <c r="WUK3227" s="132"/>
      <c r="WUL3227" s="132"/>
      <c r="WUM3227" s="132"/>
      <c r="WUN3227" s="132"/>
      <c r="WUO3227" s="132"/>
      <c r="WUP3227" s="132"/>
      <c r="WUQ3227" s="132"/>
      <c r="WUR3227" s="132"/>
      <c r="WUS3227" s="132"/>
      <c r="WUT3227" s="132"/>
      <c r="WUU3227" s="132"/>
      <c r="WUV3227" s="132"/>
      <c r="WUW3227" s="132"/>
      <c r="WUX3227" s="132"/>
      <c r="WUY3227" s="132"/>
      <c r="WUZ3227" s="132"/>
      <c r="WVA3227" s="132"/>
      <c r="WVB3227" s="132"/>
      <c r="WVC3227" s="132"/>
      <c r="WVD3227" s="132"/>
      <c r="WVE3227" s="132"/>
      <c r="WVF3227" s="132"/>
      <c r="WVG3227" s="132"/>
      <c r="WVH3227" s="132"/>
      <c r="WVI3227" s="132"/>
      <c r="WVJ3227" s="132"/>
      <c r="WVK3227" s="132"/>
      <c r="WVL3227" s="132"/>
      <c r="WVM3227" s="132"/>
      <c r="WVN3227" s="132"/>
      <c r="WVO3227" s="132"/>
      <c r="WVP3227" s="132"/>
      <c r="WVQ3227" s="132"/>
      <c r="WVR3227" s="132"/>
      <c r="WVS3227" s="132"/>
      <c r="WVT3227" s="132"/>
      <c r="WVU3227" s="132"/>
      <c r="WVV3227" s="132"/>
      <c r="WVW3227" s="132"/>
      <c r="WVX3227" s="132"/>
      <c r="WVY3227" s="132"/>
      <c r="WVZ3227" s="132"/>
      <c r="WWA3227" s="132"/>
      <c r="WWB3227" s="132"/>
      <c r="WWC3227" s="132"/>
      <c r="WWD3227" s="132"/>
      <c r="WWE3227" s="132"/>
      <c r="WWF3227" s="132"/>
      <c r="WWG3227" s="132"/>
      <c r="WWH3227" s="132"/>
      <c r="WWI3227" s="132"/>
      <c r="WWJ3227" s="132"/>
      <c r="WWK3227" s="132"/>
      <c r="WWL3227" s="132"/>
      <c r="WWM3227" s="132"/>
      <c r="WWN3227" s="132"/>
      <c r="WWO3227" s="132"/>
      <c r="WWP3227" s="132"/>
      <c r="WWQ3227" s="132"/>
      <c r="WWR3227" s="132"/>
      <c r="WWS3227" s="132"/>
      <c r="WWT3227" s="132"/>
      <c r="WWU3227" s="132"/>
      <c r="WWV3227" s="132"/>
      <c r="WWW3227" s="132"/>
      <c r="WWX3227" s="132"/>
      <c r="WWY3227" s="132"/>
      <c r="WWZ3227" s="132"/>
      <c r="WXA3227" s="132"/>
      <c r="WXB3227" s="132"/>
      <c r="WXC3227" s="132"/>
      <c r="WXD3227" s="132"/>
      <c r="WXE3227" s="132"/>
      <c r="WXF3227" s="132"/>
      <c r="WXG3227" s="132"/>
      <c r="WXH3227" s="132"/>
      <c r="WXI3227" s="132"/>
      <c r="WXJ3227" s="132"/>
      <c r="WXK3227" s="132"/>
      <c r="WXL3227" s="132"/>
      <c r="WXM3227" s="132"/>
      <c r="WXN3227" s="132"/>
      <c r="WXO3227" s="132"/>
      <c r="WXP3227" s="132"/>
      <c r="WXQ3227" s="132"/>
      <c r="WXR3227" s="132"/>
      <c r="WXS3227" s="132"/>
      <c r="WXT3227" s="132"/>
      <c r="WXU3227" s="132"/>
      <c r="WXV3227" s="132"/>
      <c r="WXW3227" s="132"/>
      <c r="WXX3227" s="132"/>
      <c r="WXY3227" s="132"/>
      <c r="WXZ3227" s="132"/>
      <c r="WYA3227" s="132"/>
      <c r="WYB3227" s="132"/>
      <c r="WYC3227" s="132"/>
      <c r="WYD3227" s="132"/>
      <c r="WYE3227" s="132"/>
      <c r="WYF3227" s="132"/>
      <c r="WYG3227" s="132"/>
      <c r="WYH3227" s="132"/>
      <c r="WYI3227" s="132"/>
      <c r="WYJ3227" s="132"/>
      <c r="WYK3227" s="132"/>
      <c r="WYL3227" s="132"/>
      <c r="WYM3227" s="132"/>
      <c r="WYN3227" s="132"/>
      <c r="WYO3227" s="132"/>
      <c r="WYP3227" s="132"/>
      <c r="WYQ3227" s="132"/>
      <c r="WYR3227" s="132"/>
      <c r="WYS3227" s="132"/>
      <c r="WYT3227" s="132"/>
      <c r="WYU3227" s="132"/>
      <c r="WYV3227" s="132"/>
      <c r="WYW3227" s="132"/>
      <c r="WYX3227" s="132"/>
      <c r="WYY3227" s="132"/>
      <c r="WYZ3227" s="132"/>
      <c r="WZA3227" s="132"/>
      <c r="WZB3227" s="132"/>
      <c r="WZC3227" s="132"/>
      <c r="WZD3227" s="132"/>
      <c r="WZE3227" s="132"/>
      <c r="WZF3227" s="132"/>
      <c r="WZG3227" s="132"/>
      <c r="WZH3227" s="132"/>
      <c r="WZI3227" s="132"/>
      <c r="WZJ3227" s="132"/>
      <c r="WZK3227" s="132"/>
      <c r="WZL3227" s="132"/>
      <c r="WZM3227" s="132"/>
      <c r="WZN3227" s="132"/>
      <c r="WZO3227" s="132"/>
      <c r="WZP3227" s="132"/>
      <c r="WZQ3227" s="132"/>
      <c r="WZR3227" s="132"/>
      <c r="WZS3227" s="132"/>
      <c r="WZT3227" s="132"/>
      <c r="WZU3227" s="132"/>
      <c r="WZV3227" s="132"/>
      <c r="WZW3227" s="132"/>
      <c r="WZX3227" s="132"/>
      <c r="WZY3227" s="132"/>
      <c r="WZZ3227" s="132"/>
      <c r="XAA3227" s="132"/>
      <c r="XAB3227" s="132"/>
      <c r="XAC3227" s="132"/>
      <c r="XAD3227" s="132"/>
      <c r="XAE3227" s="132"/>
      <c r="XAF3227" s="132"/>
      <c r="XAG3227" s="132"/>
      <c r="XAH3227" s="132"/>
      <c r="XAI3227" s="132"/>
      <c r="XAJ3227" s="132"/>
      <c r="XAK3227" s="132"/>
      <c r="XAL3227" s="132"/>
      <c r="XAM3227" s="132"/>
      <c r="XAN3227" s="132"/>
      <c r="XAO3227" s="132"/>
      <c r="XAP3227" s="132"/>
      <c r="XAQ3227" s="132"/>
      <c r="XAR3227" s="132"/>
      <c r="XAS3227" s="132"/>
      <c r="XAT3227" s="132"/>
      <c r="XAU3227" s="132"/>
      <c r="XAV3227" s="132"/>
      <c r="XAW3227" s="132"/>
      <c r="XAX3227" s="132"/>
      <c r="XAY3227" s="132"/>
      <c r="XAZ3227" s="132"/>
      <c r="XBA3227" s="132"/>
      <c r="XBB3227" s="132"/>
      <c r="XBC3227" s="132"/>
      <c r="XBD3227" s="132"/>
      <c r="XBE3227" s="132"/>
      <c r="XBF3227" s="132"/>
      <c r="XBG3227" s="132"/>
      <c r="XBH3227" s="132"/>
      <c r="XBI3227" s="132"/>
      <c r="XBJ3227" s="132"/>
      <c r="XBK3227" s="132"/>
      <c r="XBL3227" s="132"/>
      <c r="XBM3227" s="132"/>
      <c r="XBN3227" s="132"/>
      <c r="XBO3227" s="132"/>
      <c r="XBP3227" s="132"/>
      <c r="XBQ3227" s="132"/>
      <c r="XBR3227" s="132"/>
      <c r="XBS3227" s="132"/>
      <c r="XBT3227" s="132"/>
      <c r="XBU3227" s="132"/>
      <c r="XBV3227" s="132"/>
      <c r="XBW3227" s="132"/>
      <c r="XBX3227" s="132"/>
      <c r="XBY3227" s="132"/>
      <c r="XBZ3227" s="132"/>
      <c r="XCA3227" s="132"/>
      <c r="XCB3227" s="132"/>
      <c r="XCC3227" s="132"/>
      <c r="XCD3227" s="132"/>
      <c r="XCE3227" s="132"/>
      <c r="XCF3227" s="132"/>
      <c r="XCG3227" s="132"/>
      <c r="XCH3227" s="132"/>
      <c r="XCI3227" s="132"/>
      <c r="XCJ3227" s="132"/>
      <c r="XCK3227" s="132"/>
      <c r="XCL3227" s="132"/>
      <c r="XCM3227" s="132"/>
      <c r="XCN3227" s="132"/>
      <c r="XCO3227" s="132"/>
      <c r="XCP3227" s="132"/>
      <c r="XCQ3227" s="132"/>
      <c r="XCR3227" s="132"/>
      <c r="XCS3227" s="132"/>
      <c r="XCT3227" s="132"/>
      <c r="XCU3227" s="132"/>
      <c r="XCV3227" s="132"/>
      <c r="XCW3227" s="132"/>
      <c r="XCX3227" s="132"/>
      <c r="XCY3227" s="132"/>
      <c r="XCZ3227" s="132"/>
      <c r="XDA3227" s="132"/>
      <c r="XDB3227" s="132"/>
      <c r="XDC3227" s="132"/>
      <c r="XDD3227" s="132"/>
      <c r="XDE3227" s="132"/>
      <c r="XDF3227" s="132"/>
      <c r="XDG3227" s="132"/>
      <c r="XDH3227" s="132"/>
      <c r="XDI3227" s="132"/>
      <c r="XDJ3227" s="132"/>
      <c r="XDK3227" s="132"/>
      <c r="XDL3227" s="132"/>
      <c r="XDM3227" s="132"/>
      <c r="XDN3227" s="132"/>
      <c r="XDO3227" s="132"/>
      <c r="XDP3227" s="132"/>
      <c r="XDQ3227" s="132"/>
      <c r="XDR3227" s="132"/>
      <c r="XDS3227" s="132"/>
      <c r="XDT3227" s="132"/>
      <c r="XDU3227" s="132"/>
      <c r="XDV3227" s="132"/>
      <c r="XDW3227" s="132"/>
      <c r="XDX3227" s="132"/>
      <c r="XDY3227" s="132"/>
      <c r="XDZ3227" s="132"/>
      <c r="XEA3227" s="132"/>
      <c r="XEB3227" s="132"/>
      <c r="XEC3227" s="132"/>
      <c r="XED3227" s="132"/>
      <c r="XEE3227" s="132"/>
      <c r="XEF3227" s="132"/>
      <c r="XEG3227" s="132"/>
      <c r="XEH3227" s="132"/>
      <c r="XEI3227" s="132"/>
      <c r="XEJ3227" s="132"/>
      <c r="XEK3227" s="132"/>
      <c r="XEL3227" s="132"/>
      <c r="XEM3227" s="132"/>
      <c r="XEN3227" s="132"/>
      <c r="XEO3227" s="132"/>
      <c r="XEP3227" s="132"/>
      <c r="XEQ3227" s="132"/>
      <c r="XER3227" s="132"/>
      <c r="XES3227" s="132"/>
      <c r="XET3227" s="132"/>
      <c r="XEU3227" s="132"/>
      <c r="XEV3227" s="132"/>
      <c r="XEW3227" s="132"/>
      <c r="XEX3227" s="132"/>
      <c r="XEY3227" s="132"/>
      <c r="XEZ3227" s="132"/>
      <c r="XFA3227" s="132"/>
      <c r="XFB3227" s="132"/>
      <c r="XFC3227" s="132"/>
      <c r="XFD3227" s="132"/>
    </row>
    <row r="3228" s="14" customFormat="1" ht="40.5" spans="1:16384">
      <c r="A3228" s="132">
        <v>3225</v>
      </c>
      <c r="B3228" s="132" t="s">
        <v>4901</v>
      </c>
      <c r="C3228" s="132" t="s">
        <v>343</v>
      </c>
      <c r="D3228" s="132" t="s">
        <v>4902</v>
      </c>
      <c r="E3228" s="132" t="s">
        <v>4886</v>
      </c>
      <c r="F3228" s="132">
        <v>2.3083</v>
      </c>
      <c r="G3228" s="132"/>
      <c r="H3228" s="132"/>
      <c r="I3228" s="132"/>
      <c r="J3228" s="132"/>
      <c r="K3228" s="132"/>
      <c r="L3228" s="132"/>
      <c r="M3228" s="132"/>
      <c r="N3228" s="132"/>
      <c r="O3228" s="132"/>
      <c r="P3228" s="132"/>
      <c r="Q3228" s="132"/>
      <c r="R3228" s="132"/>
      <c r="S3228" s="132"/>
      <c r="T3228" s="132"/>
      <c r="U3228" s="132"/>
      <c r="V3228" s="132"/>
      <c r="W3228" s="132"/>
      <c r="X3228" s="132"/>
      <c r="Y3228" s="132"/>
      <c r="Z3228" s="132"/>
      <c r="AA3228" s="132"/>
      <c r="AB3228" s="132">
        <v>1.9</v>
      </c>
      <c r="AC3228" s="132"/>
      <c r="AD3228" s="132">
        <v>2.1008</v>
      </c>
      <c r="AE3228" s="132"/>
      <c r="AF3228" s="132"/>
      <c r="AG3228" s="132"/>
      <c r="AH3228" s="132"/>
      <c r="AI3228" s="132"/>
      <c r="AJ3228" s="132"/>
      <c r="AK3228" s="132">
        <v>2.0004</v>
      </c>
      <c r="AL3228" s="132"/>
      <c r="AM3228" s="132"/>
      <c r="AN3228" s="132"/>
      <c r="AO3228" s="132"/>
      <c r="AP3228" s="132"/>
      <c r="AQ3228" s="132"/>
      <c r="AR3228" s="132"/>
      <c r="AS3228" s="132"/>
      <c r="AT3228" s="132"/>
      <c r="AU3228" s="132"/>
      <c r="AV3228" s="132"/>
      <c r="AW3228" s="132"/>
      <c r="AX3228" s="132"/>
      <c r="AY3228" s="132"/>
      <c r="AZ3228" s="132"/>
      <c r="BA3228" s="132"/>
      <c r="BB3228" s="132"/>
      <c r="BC3228" s="132"/>
      <c r="BD3228" s="132"/>
      <c r="BE3228" s="132"/>
      <c r="BF3228" s="132"/>
      <c r="BG3228" s="132"/>
      <c r="BH3228" s="132"/>
      <c r="BI3228" s="132"/>
      <c r="BJ3228" s="132"/>
      <c r="BK3228" s="132"/>
      <c r="BL3228" s="132"/>
      <c r="BM3228" s="132"/>
      <c r="BN3228" s="132"/>
      <c r="BO3228" s="132"/>
      <c r="BP3228" s="132"/>
      <c r="BQ3228" s="132"/>
      <c r="BR3228" s="132"/>
      <c r="BS3228" s="132"/>
      <c r="BT3228" s="132"/>
      <c r="BU3228" s="132"/>
      <c r="BV3228" s="132"/>
      <c r="BW3228" s="132"/>
      <c r="BX3228" s="132"/>
      <c r="BY3228" s="132"/>
      <c r="BZ3228" s="132"/>
      <c r="CA3228" s="132"/>
      <c r="CB3228" s="132"/>
      <c r="CC3228" s="132"/>
      <c r="CD3228" s="132"/>
      <c r="CE3228" s="132"/>
      <c r="CF3228" s="132"/>
      <c r="CG3228" s="132"/>
      <c r="CH3228" s="132"/>
      <c r="CI3228" s="132"/>
      <c r="CJ3228" s="132"/>
      <c r="CK3228" s="132"/>
      <c r="CL3228" s="132"/>
      <c r="CM3228" s="132"/>
      <c r="CN3228" s="132"/>
      <c r="CO3228" s="132"/>
      <c r="CP3228" s="132"/>
      <c r="CQ3228" s="132"/>
      <c r="CR3228" s="132"/>
      <c r="CS3228" s="132"/>
      <c r="CT3228" s="132"/>
      <c r="CU3228" s="132"/>
      <c r="CV3228" s="132"/>
      <c r="CW3228" s="132"/>
      <c r="CX3228" s="132"/>
      <c r="CY3228" s="132"/>
      <c r="CZ3228" s="132"/>
      <c r="DA3228" s="132"/>
      <c r="DB3228" s="132"/>
      <c r="DC3228" s="132"/>
      <c r="DD3228" s="132"/>
      <c r="DE3228" s="132"/>
      <c r="DF3228" s="132"/>
      <c r="DG3228" s="132"/>
      <c r="DH3228" s="132"/>
      <c r="DI3228" s="132"/>
      <c r="DJ3228" s="132"/>
      <c r="DK3228" s="132"/>
      <c r="DL3228" s="132"/>
      <c r="DM3228" s="132"/>
      <c r="DN3228" s="132"/>
      <c r="DO3228" s="132"/>
      <c r="DP3228" s="132"/>
      <c r="DQ3228" s="132"/>
      <c r="DR3228" s="132"/>
      <c r="DS3228" s="132"/>
      <c r="DT3228" s="132"/>
      <c r="DU3228" s="132"/>
      <c r="DV3228" s="132"/>
      <c r="DW3228" s="132"/>
      <c r="DX3228" s="132"/>
      <c r="DY3228" s="132"/>
      <c r="DZ3228" s="132"/>
      <c r="EA3228" s="132"/>
      <c r="EB3228" s="132"/>
      <c r="EC3228" s="132"/>
      <c r="ED3228" s="132"/>
      <c r="EE3228" s="132"/>
      <c r="EF3228" s="132"/>
      <c r="EG3228" s="132"/>
      <c r="EH3228" s="132"/>
      <c r="EI3228" s="132"/>
      <c r="EJ3228" s="132"/>
      <c r="EK3228" s="132"/>
      <c r="EL3228" s="132"/>
      <c r="EM3228" s="132"/>
      <c r="EN3228" s="132"/>
      <c r="EO3228" s="132"/>
      <c r="EP3228" s="132"/>
      <c r="EQ3228" s="132"/>
      <c r="ER3228" s="132"/>
      <c r="ES3228" s="132"/>
      <c r="ET3228" s="132"/>
      <c r="EU3228" s="132"/>
      <c r="EV3228" s="132"/>
      <c r="EW3228" s="132"/>
      <c r="EX3228" s="132"/>
      <c r="EY3228" s="132"/>
      <c r="EZ3228" s="132"/>
      <c r="FA3228" s="132"/>
      <c r="FB3228" s="132"/>
      <c r="FC3228" s="132"/>
      <c r="FD3228" s="132"/>
      <c r="FE3228" s="132"/>
      <c r="FF3228" s="132"/>
      <c r="FG3228" s="132"/>
      <c r="FH3228" s="132"/>
      <c r="FI3228" s="132"/>
      <c r="FJ3228" s="132"/>
      <c r="FK3228" s="132"/>
      <c r="FL3228" s="132"/>
      <c r="FM3228" s="132"/>
      <c r="FN3228" s="132"/>
      <c r="FO3228" s="132"/>
      <c r="FP3228" s="132"/>
      <c r="FQ3228" s="132"/>
      <c r="FR3228" s="132"/>
      <c r="FS3228" s="132"/>
      <c r="FT3228" s="132"/>
      <c r="FU3228" s="132"/>
      <c r="FV3228" s="132"/>
      <c r="FW3228" s="132"/>
      <c r="FX3228" s="132"/>
      <c r="FY3228" s="132"/>
      <c r="FZ3228" s="132"/>
      <c r="GA3228" s="132"/>
      <c r="GB3228" s="132"/>
      <c r="GC3228" s="132"/>
      <c r="GD3228" s="132"/>
      <c r="GE3228" s="132"/>
      <c r="GF3228" s="132"/>
      <c r="GG3228" s="132"/>
      <c r="GH3228" s="132"/>
      <c r="GI3228" s="132"/>
      <c r="GJ3228" s="132"/>
      <c r="GK3228" s="132"/>
      <c r="GL3228" s="132"/>
      <c r="GM3228" s="132"/>
      <c r="GN3228" s="132"/>
      <c r="GO3228" s="132"/>
      <c r="GP3228" s="132"/>
      <c r="GQ3228" s="132"/>
      <c r="GR3228" s="132"/>
      <c r="GS3228" s="132"/>
      <c r="GT3228" s="132"/>
      <c r="GU3228" s="132"/>
      <c r="GV3228" s="132"/>
      <c r="GW3228" s="132"/>
      <c r="GX3228" s="132"/>
      <c r="GY3228" s="132"/>
      <c r="GZ3228" s="132"/>
      <c r="HA3228" s="132"/>
      <c r="HB3228" s="132"/>
      <c r="HC3228" s="132"/>
      <c r="HD3228" s="132"/>
      <c r="HE3228" s="132"/>
      <c r="HF3228" s="132"/>
      <c r="HG3228" s="132"/>
      <c r="HH3228" s="132"/>
      <c r="HI3228" s="132"/>
      <c r="HJ3228" s="132"/>
      <c r="HK3228" s="132"/>
      <c r="HL3228" s="132"/>
      <c r="HM3228" s="132"/>
      <c r="HN3228" s="132"/>
      <c r="HO3228" s="132"/>
      <c r="HP3228" s="132"/>
      <c r="HQ3228" s="132"/>
      <c r="HR3228" s="132"/>
      <c r="HS3228" s="132"/>
      <c r="HT3228" s="132"/>
      <c r="HU3228" s="132"/>
      <c r="HV3228" s="132"/>
      <c r="HW3228" s="132"/>
      <c r="HX3228" s="132"/>
      <c r="HY3228" s="132"/>
      <c r="HZ3228" s="132"/>
      <c r="IA3228" s="132"/>
      <c r="IB3228" s="132"/>
      <c r="IC3228" s="132"/>
      <c r="ID3228" s="132"/>
      <c r="IE3228" s="132"/>
      <c r="IF3228" s="132"/>
      <c r="IG3228" s="132"/>
      <c r="IH3228" s="132"/>
      <c r="II3228" s="132"/>
      <c r="IJ3228" s="132"/>
      <c r="IK3228" s="132"/>
      <c r="IL3228" s="132"/>
      <c r="IM3228" s="132"/>
      <c r="IN3228" s="132"/>
      <c r="IO3228" s="132"/>
      <c r="IP3228" s="132"/>
      <c r="IQ3228" s="132"/>
      <c r="IR3228" s="132"/>
      <c r="IS3228" s="132"/>
      <c r="IT3228" s="132"/>
      <c r="IU3228" s="132"/>
      <c r="IV3228" s="132"/>
      <c r="IW3228" s="132"/>
      <c r="IX3228" s="132"/>
      <c r="IY3228" s="132"/>
      <c r="IZ3228" s="132"/>
      <c r="JA3228" s="132"/>
      <c r="JB3228" s="132"/>
      <c r="JC3228" s="132"/>
      <c r="JD3228" s="132"/>
      <c r="JE3228" s="132"/>
      <c r="JF3228" s="132"/>
      <c r="JG3228" s="132"/>
      <c r="JH3228" s="132"/>
      <c r="JI3228" s="132"/>
      <c r="JJ3228" s="132"/>
      <c r="JK3228" s="132"/>
      <c r="JL3228" s="132"/>
      <c r="JM3228" s="132"/>
      <c r="JN3228" s="132"/>
      <c r="JO3228" s="132"/>
      <c r="JP3228" s="132"/>
      <c r="JQ3228" s="132"/>
      <c r="JR3228" s="132"/>
      <c r="JS3228" s="132"/>
      <c r="JT3228" s="132"/>
      <c r="JU3228" s="132"/>
      <c r="JV3228" s="132"/>
      <c r="JW3228" s="132"/>
      <c r="JX3228" s="132"/>
      <c r="JY3228" s="132"/>
      <c r="JZ3228" s="132"/>
      <c r="KA3228" s="132"/>
      <c r="KB3228" s="132"/>
      <c r="KC3228" s="132"/>
      <c r="KD3228" s="132"/>
      <c r="KE3228" s="132"/>
      <c r="KF3228" s="132"/>
      <c r="KG3228" s="132"/>
      <c r="KH3228" s="132"/>
      <c r="KI3228" s="132"/>
      <c r="KJ3228" s="132"/>
      <c r="KK3228" s="132"/>
      <c r="KL3228" s="132"/>
      <c r="KM3228" s="132"/>
      <c r="KN3228" s="132"/>
      <c r="KO3228" s="132"/>
      <c r="KP3228" s="132"/>
      <c r="KQ3228" s="132"/>
      <c r="KR3228" s="132"/>
      <c r="KS3228" s="132"/>
      <c r="KT3228" s="132"/>
      <c r="KU3228" s="132"/>
      <c r="KV3228" s="132"/>
      <c r="KW3228" s="132"/>
      <c r="KX3228" s="132"/>
      <c r="KY3228" s="132"/>
      <c r="KZ3228" s="132"/>
      <c r="LA3228" s="132"/>
      <c r="LB3228" s="132"/>
      <c r="LC3228" s="132"/>
      <c r="LD3228" s="132"/>
      <c r="LE3228" s="132"/>
      <c r="LF3228" s="132"/>
      <c r="LG3228" s="132"/>
      <c r="LH3228" s="132"/>
      <c r="LI3228" s="132"/>
      <c r="LJ3228" s="132"/>
      <c r="LK3228" s="132"/>
      <c r="LL3228" s="132"/>
      <c r="LM3228" s="132"/>
      <c r="LN3228" s="132"/>
      <c r="LO3228" s="132"/>
      <c r="LP3228" s="132"/>
      <c r="LQ3228" s="132"/>
      <c r="LR3228" s="132"/>
      <c r="LS3228" s="132"/>
      <c r="LT3228" s="132"/>
      <c r="LU3228" s="132"/>
      <c r="LV3228" s="132"/>
      <c r="LW3228" s="132"/>
      <c r="LX3228" s="132"/>
      <c r="LY3228" s="132"/>
      <c r="LZ3228" s="132"/>
      <c r="MA3228" s="132"/>
      <c r="MB3228" s="132"/>
      <c r="MC3228" s="132"/>
      <c r="MD3228" s="132"/>
      <c r="ME3228" s="132"/>
      <c r="MF3228" s="132"/>
      <c r="MG3228" s="132"/>
      <c r="MH3228" s="132"/>
      <c r="MI3228" s="132"/>
      <c r="MJ3228" s="132"/>
      <c r="MK3228" s="132"/>
      <c r="ML3228" s="132"/>
      <c r="MM3228" s="132"/>
      <c r="MN3228" s="132"/>
      <c r="MO3228" s="132"/>
      <c r="MP3228" s="132"/>
      <c r="MQ3228" s="132"/>
      <c r="MR3228" s="132"/>
      <c r="MS3228" s="132"/>
      <c r="MT3228" s="132"/>
      <c r="MU3228" s="132"/>
      <c r="MV3228" s="132"/>
      <c r="MW3228" s="132"/>
      <c r="MX3228" s="132"/>
      <c r="MY3228" s="132"/>
      <c r="MZ3228" s="132"/>
      <c r="NA3228" s="132"/>
      <c r="NB3228" s="132"/>
      <c r="NC3228" s="132"/>
      <c r="ND3228" s="132"/>
      <c r="NE3228" s="132"/>
      <c r="NF3228" s="132"/>
      <c r="NG3228" s="132"/>
      <c r="NH3228" s="132"/>
      <c r="NI3228" s="132"/>
      <c r="NJ3228" s="132"/>
      <c r="NK3228" s="132"/>
      <c r="NL3228" s="132"/>
      <c r="NM3228" s="132"/>
      <c r="NN3228" s="132"/>
      <c r="NO3228" s="132"/>
      <c r="NP3228" s="132"/>
      <c r="NQ3228" s="132"/>
      <c r="NR3228" s="132"/>
      <c r="NS3228" s="132"/>
      <c r="NT3228" s="132"/>
      <c r="NU3228" s="132"/>
      <c r="NV3228" s="132"/>
      <c r="NW3228" s="132"/>
      <c r="NX3228" s="132"/>
      <c r="NY3228" s="132"/>
      <c r="NZ3228" s="132"/>
      <c r="OA3228" s="132"/>
      <c r="OB3228" s="132"/>
      <c r="OC3228" s="132"/>
      <c r="OD3228" s="132"/>
      <c r="OE3228" s="132"/>
      <c r="OF3228" s="132"/>
      <c r="OG3228" s="132"/>
      <c r="OH3228" s="132"/>
      <c r="OI3228" s="132"/>
      <c r="OJ3228" s="132"/>
      <c r="OK3228" s="132"/>
      <c r="OL3228" s="132"/>
      <c r="OM3228" s="132"/>
      <c r="ON3228" s="132"/>
      <c r="OO3228" s="132"/>
      <c r="OP3228" s="132"/>
      <c r="OQ3228" s="132"/>
      <c r="OR3228" s="132"/>
      <c r="OS3228" s="132"/>
      <c r="OT3228" s="132"/>
      <c r="OU3228" s="132"/>
      <c r="OV3228" s="132"/>
      <c r="OW3228" s="132"/>
      <c r="OX3228" s="132"/>
      <c r="OY3228" s="132"/>
      <c r="OZ3228" s="132"/>
      <c r="PA3228" s="132"/>
      <c r="PB3228" s="132"/>
      <c r="PC3228" s="132"/>
      <c r="PD3228" s="132"/>
      <c r="PE3228" s="132"/>
      <c r="PF3228" s="132"/>
      <c r="PG3228" s="132"/>
      <c r="PH3228" s="132"/>
      <c r="PI3228" s="132"/>
      <c r="PJ3228" s="132"/>
      <c r="PK3228" s="132"/>
      <c r="PL3228" s="132"/>
      <c r="PM3228" s="132"/>
      <c r="PN3228" s="132"/>
      <c r="PO3228" s="132"/>
      <c r="PP3228" s="132"/>
      <c r="PQ3228" s="132"/>
      <c r="PR3228" s="132"/>
      <c r="PS3228" s="132"/>
      <c r="PT3228" s="132"/>
      <c r="PU3228" s="132"/>
      <c r="PV3228" s="132"/>
      <c r="PW3228" s="132"/>
      <c r="PX3228" s="132"/>
      <c r="PY3228" s="132"/>
      <c r="PZ3228" s="132"/>
      <c r="QA3228" s="132"/>
      <c r="QB3228" s="132"/>
      <c r="QC3228" s="132"/>
      <c r="QD3228" s="132"/>
      <c r="QE3228" s="132"/>
      <c r="QF3228" s="132"/>
      <c r="QG3228" s="132"/>
      <c r="QH3228" s="132"/>
      <c r="QI3228" s="132"/>
      <c r="QJ3228" s="132"/>
      <c r="QK3228" s="132"/>
      <c r="QL3228" s="132"/>
      <c r="QM3228" s="132"/>
      <c r="QN3228" s="132"/>
      <c r="QO3228" s="132"/>
      <c r="QP3228" s="132"/>
      <c r="QQ3228" s="132"/>
      <c r="QR3228" s="132"/>
      <c r="QS3228" s="132"/>
      <c r="QT3228" s="132"/>
      <c r="QU3228" s="132"/>
      <c r="QV3228" s="132"/>
      <c r="QW3228" s="132"/>
      <c r="QX3228" s="132"/>
      <c r="QY3228" s="132"/>
      <c r="QZ3228" s="132"/>
      <c r="RA3228" s="132"/>
      <c r="RB3228" s="132"/>
      <c r="RC3228" s="132"/>
      <c r="RD3228" s="132"/>
      <c r="RE3228" s="132"/>
      <c r="RF3228" s="132"/>
      <c r="RG3228" s="132"/>
      <c r="RH3228" s="132"/>
      <c r="RI3228" s="132"/>
      <c r="RJ3228" s="132"/>
      <c r="RK3228" s="132"/>
      <c r="RL3228" s="132"/>
      <c r="RM3228" s="132"/>
      <c r="RN3228" s="132"/>
      <c r="RO3228" s="132"/>
      <c r="RP3228" s="132"/>
      <c r="RQ3228" s="132"/>
      <c r="RR3228" s="132"/>
      <c r="RS3228" s="132"/>
      <c r="RT3228" s="132"/>
      <c r="RU3228" s="132"/>
      <c r="RV3228" s="132"/>
      <c r="RW3228" s="132"/>
      <c r="RX3228" s="132"/>
      <c r="RY3228" s="132"/>
      <c r="RZ3228" s="132"/>
      <c r="SA3228" s="132"/>
      <c r="SB3228" s="132"/>
      <c r="SC3228" s="132"/>
      <c r="SD3228" s="132"/>
      <c r="SE3228" s="132"/>
      <c r="SF3228" s="132"/>
      <c r="SG3228" s="132"/>
      <c r="SH3228" s="132"/>
      <c r="SI3228" s="132"/>
      <c r="SJ3228" s="132"/>
      <c r="SK3228" s="132"/>
      <c r="SL3228" s="132"/>
      <c r="SM3228" s="132"/>
      <c r="SN3228" s="132"/>
      <c r="SO3228" s="132"/>
      <c r="SP3228" s="132"/>
      <c r="SQ3228" s="132"/>
      <c r="SR3228" s="132"/>
      <c r="SS3228" s="132"/>
      <c r="ST3228" s="132"/>
      <c r="SU3228" s="132"/>
      <c r="SV3228" s="132"/>
      <c r="SW3228" s="132"/>
      <c r="SX3228" s="132"/>
      <c r="SY3228" s="132"/>
      <c r="SZ3228" s="132"/>
      <c r="TA3228" s="132"/>
      <c r="TB3228" s="132"/>
      <c r="TC3228" s="132"/>
      <c r="TD3228" s="132"/>
      <c r="TE3228" s="132"/>
      <c r="TF3228" s="132"/>
      <c r="TG3228" s="132"/>
      <c r="TH3228" s="132"/>
      <c r="TI3228" s="132"/>
      <c r="TJ3228" s="132"/>
      <c r="TK3228" s="132"/>
      <c r="TL3228" s="132"/>
      <c r="TM3228" s="132"/>
      <c r="TN3228" s="132"/>
      <c r="TO3228" s="132"/>
      <c r="TP3228" s="132"/>
      <c r="TQ3228" s="132"/>
      <c r="TR3228" s="132"/>
      <c r="TS3228" s="132"/>
      <c r="TT3228" s="132"/>
      <c r="TU3228" s="132"/>
      <c r="TV3228" s="132"/>
      <c r="TW3228" s="132"/>
      <c r="TX3228" s="132"/>
      <c r="TY3228" s="132"/>
      <c r="TZ3228" s="132"/>
      <c r="UA3228" s="132"/>
      <c r="UB3228" s="132"/>
      <c r="UC3228" s="132"/>
      <c r="UD3228" s="132"/>
      <c r="UE3228" s="132"/>
      <c r="UF3228" s="132"/>
      <c r="UG3228" s="132"/>
      <c r="UH3228" s="132"/>
      <c r="UI3228" s="132"/>
      <c r="UJ3228" s="132"/>
      <c r="UK3228" s="132"/>
      <c r="UL3228" s="132"/>
      <c r="UM3228" s="132"/>
      <c r="UN3228" s="132"/>
      <c r="UO3228" s="132"/>
      <c r="UP3228" s="132"/>
      <c r="UQ3228" s="132"/>
      <c r="UR3228" s="132"/>
      <c r="US3228" s="132"/>
      <c r="UT3228" s="132"/>
      <c r="UU3228" s="132"/>
      <c r="UV3228" s="132"/>
      <c r="UW3228" s="132"/>
      <c r="UX3228" s="132"/>
      <c r="UY3228" s="132"/>
      <c r="UZ3228" s="132"/>
      <c r="VA3228" s="132"/>
      <c r="VB3228" s="132"/>
      <c r="VC3228" s="132"/>
      <c r="VD3228" s="132"/>
      <c r="VE3228" s="132"/>
      <c r="VF3228" s="132"/>
      <c r="VG3228" s="132"/>
      <c r="VH3228" s="132"/>
      <c r="VI3228" s="132"/>
      <c r="VJ3228" s="132"/>
      <c r="VK3228" s="132"/>
      <c r="VL3228" s="132"/>
      <c r="VM3228" s="132"/>
      <c r="VN3228" s="132"/>
      <c r="VO3228" s="132"/>
      <c r="VP3228" s="132"/>
      <c r="VQ3228" s="132"/>
      <c r="VR3228" s="132"/>
      <c r="VS3228" s="132"/>
      <c r="VT3228" s="132"/>
      <c r="VU3228" s="132"/>
      <c r="VV3228" s="132"/>
      <c r="VW3228" s="132"/>
      <c r="VX3228" s="132"/>
      <c r="VY3228" s="132"/>
      <c r="VZ3228" s="132"/>
      <c r="WA3228" s="132"/>
      <c r="WB3228" s="132"/>
      <c r="WC3228" s="132"/>
      <c r="WD3228" s="132"/>
      <c r="WE3228" s="132"/>
      <c r="WF3228" s="132"/>
      <c r="WG3228" s="132"/>
      <c r="WH3228" s="132"/>
      <c r="WI3228" s="132"/>
      <c r="WJ3228" s="132"/>
      <c r="WK3228" s="132"/>
      <c r="WL3228" s="132"/>
      <c r="WM3228" s="132"/>
      <c r="WN3228" s="132"/>
      <c r="WO3228" s="132"/>
      <c r="WP3228" s="132"/>
      <c r="WQ3228" s="132"/>
      <c r="WR3228" s="132"/>
      <c r="WS3228" s="132"/>
      <c r="WT3228" s="132"/>
      <c r="WU3228" s="132"/>
      <c r="WV3228" s="132"/>
      <c r="WW3228" s="132"/>
      <c r="WX3228" s="132"/>
      <c r="WY3228" s="132"/>
      <c r="WZ3228" s="132"/>
      <c r="XA3228" s="132"/>
      <c r="XB3228" s="132"/>
      <c r="XC3228" s="132"/>
      <c r="XD3228" s="132"/>
      <c r="XE3228" s="132"/>
      <c r="XF3228" s="132"/>
      <c r="XG3228" s="132"/>
      <c r="XH3228" s="132"/>
      <c r="XI3228" s="132"/>
      <c r="XJ3228" s="132"/>
      <c r="XK3228" s="132"/>
      <c r="XL3228" s="132"/>
      <c r="XM3228" s="132"/>
      <c r="XN3228" s="132"/>
      <c r="XO3228" s="132"/>
      <c r="XP3228" s="132"/>
      <c r="XQ3228" s="132"/>
      <c r="XR3228" s="132"/>
      <c r="XS3228" s="132"/>
      <c r="XT3228" s="132"/>
      <c r="XU3228" s="132"/>
      <c r="XV3228" s="132"/>
      <c r="XW3228" s="132"/>
      <c r="XX3228" s="132"/>
      <c r="XY3228" s="132"/>
      <c r="XZ3228" s="132"/>
      <c r="YA3228" s="132"/>
      <c r="YB3228" s="132"/>
      <c r="YC3228" s="132"/>
      <c r="YD3228" s="132"/>
      <c r="YE3228" s="132"/>
      <c r="YF3228" s="132"/>
      <c r="YG3228" s="132"/>
      <c r="YH3228" s="132"/>
      <c r="YI3228" s="132"/>
      <c r="YJ3228" s="132"/>
      <c r="YK3228" s="132"/>
      <c r="YL3228" s="132"/>
      <c r="YM3228" s="132"/>
      <c r="YN3228" s="132"/>
      <c r="YO3228" s="132"/>
      <c r="YP3228" s="132"/>
      <c r="YQ3228" s="132"/>
      <c r="YR3228" s="132"/>
      <c r="YS3228" s="132"/>
      <c r="YT3228" s="132"/>
      <c r="YU3228" s="132"/>
      <c r="YV3228" s="132"/>
      <c r="YW3228" s="132"/>
      <c r="YX3228" s="132"/>
      <c r="YY3228" s="132"/>
      <c r="YZ3228" s="132"/>
      <c r="ZA3228" s="132"/>
      <c r="ZB3228" s="132"/>
      <c r="ZC3228" s="132"/>
      <c r="ZD3228" s="132"/>
      <c r="ZE3228" s="132"/>
      <c r="ZF3228" s="132"/>
      <c r="ZG3228" s="132"/>
      <c r="ZH3228" s="132"/>
      <c r="ZI3228" s="132"/>
      <c r="ZJ3228" s="132"/>
      <c r="ZK3228" s="132"/>
      <c r="ZL3228" s="132"/>
      <c r="ZM3228" s="132"/>
      <c r="ZN3228" s="132"/>
      <c r="ZO3228" s="132"/>
      <c r="ZP3228" s="132"/>
      <c r="ZQ3228" s="132"/>
      <c r="ZR3228" s="132"/>
      <c r="ZS3228" s="132"/>
      <c r="ZT3228" s="132"/>
      <c r="ZU3228" s="132"/>
      <c r="ZV3228" s="132"/>
      <c r="ZW3228" s="132"/>
      <c r="ZX3228" s="132"/>
      <c r="ZY3228" s="132"/>
      <c r="ZZ3228" s="132"/>
      <c r="AAA3228" s="132"/>
      <c r="AAB3228" s="132"/>
      <c r="AAC3228" s="132"/>
      <c r="AAD3228" s="132"/>
      <c r="AAE3228" s="132"/>
      <c r="AAF3228" s="132"/>
      <c r="AAG3228" s="132"/>
      <c r="AAH3228" s="132"/>
      <c r="AAI3228" s="132"/>
      <c r="AAJ3228" s="132"/>
      <c r="AAK3228" s="132"/>
      <c r="AAL3228" s="132"/>
      <c r="AAM3228" s="132"/>
      <c r="AAN3228" s="132"/>
      <c r="AAO3228" s="132"/>
      <c r="AAP3228" s="132"/>
      <c r="AAQ3228" s="132"/>
      <c r="AAR3228" s="132"/>
      <c r="AAS3228" s="132"/>
      <c r="AAT3228" s="132"/>
      <c r="AAU3228" s="132"/>
      <c r="AAV3228" s="132"/>
      <c r="AAW3228" s="132"/>
      <c r="AAX3228" s="132"/>
      <c r="AAY3228" s="132"/>
      <c r="AAZ3228" s="132"/>
      <c r="ABA3228" s="132"/>
      <c r="ABB3228" s="132"/>
      <c r="ABC3228" s="132"/>
      <c r="ABD3228" s="132"/>
      <c r="ABE3228" s="132"/>
      <c r="ABF3228" s="132"/>
      <c r="ABG3228" s="132"/>
      <c r="ABH3228" s="132"/>
      <c r="ABI3228" s="132"/>
      <c r="ABJ3228" s="132"/>
      <c r="ABK3228" s="132"/>
      <c r="ABL3228" s="132"/>
      <c r="ABM3228" s="132"/>
      <c r="ABN3228" s="132"/>
      <c r="ABO3228" s="132"/>
      <c r="ABP3228" s="132"/>
      <c r="ABQ3228" s="132"/>
      <c r="ABR3228" s="132"/>
      <c r="ABS3228" s="132"/>
      <c r="ABT3228" s="132"/>
      <c r="ABU3228" s="132"/>
      <c r="ABV3228" s="132"/>
      <c r="ABW3228" s="132"/>
      <c r="ABX3228" s="132"/>
      <c r="ABY3228" s="132"/>
      <c r="ABZ3228" s="132"/>
      <c r="ACA3228" s="132"/>
      <c r="ACB3228" s="132"/>
      <c r="ACC3228" s="132"/>
      <c r="ACD3228" s="132"/>
      <c r="ACE3228" s="132"/>
      <c r="ACF3228" s="132"/>
      <c r="ACG3228" s="132"/>
      <c r="ACH3228" s="132"/>
      <c r="ACI3228" s="132"/>
      <c r="ACJ3228" s="132"/>
      <c r="ACK3228" s="132"/>
      <c r="ACL3228" s="132"/>
      <c r="ACM3228" s="132"/>
      <c r="ACN3228" s="132"/>
      <c r="ACO3228" s="132"/>
      <c r="ACP3228" s="132"/>
      <c r="ACQ3228" s="132"/>
      <c r="ACR3228" s="132"/>
      <c r="ACS3228" s="132"/>
      <c r="ACT3228" s="132"/>
      <c r="ACU3228" s="132"/>
      <c r="ACV3228" s="132"/>
      <c r="ACW3228" s="132"/>
      <c r="ACX3228" s="132"/>
      <c r="ACY3228" s="132"/>
      <c r="ACZ3228" s="132"/>
      <c r="ADA3228" s="132"/>
      <c r="ADB3228" s="132"/>
      <c r="ADC3228" s="132"/>
      <c r="ADD3228" s="132"/>
      <c r="ADE3228" s="132"/>
      <c r="ADF3228" s="132"/>
      <c r="ADG3228" s="132"/>
      <c r="ADH3228" s="132"/>
      <c r="ADI3228" s="132"/>
      <c r="ADJ3228" s="132"/>
      <c r="ADK3228" s="132"/>
      <c r="ADL3228" s="132"/>
      <c r="ADM3228" s="132"/>
      <c r="ADN3228" s="132"/>
      <c r="ADO3228" s="132"/>
      <c r="ADP3228" s="132"/>
      <c r="ADQ3228" s="132"/>
      <c r="ADR3228" s="132"/>
      <c r="ADS3228" s="132"/>
      <c r="ADT3228" s="132"/>
      <c r="ADU3228" s="132"/>
      <c r="ADV3228" s="132"/>
      <c r="ADW3228" s="132"/>
      <c r="ADX3228" s="132"/>
      <c r="ADY3228" s="132"/>
      <c r="ADZ3228" s="132"/>
      <c r="AEA3228" s="132"/>
      <c r="AEB3228" s="132"/>
      <c r="AEC3228" s="132"/>
      <c r="AED3228" s="132"/>
      <c r="AEE3228" s="132"/>
      <c r="AEF3228" s="132"/>
      <c r="AEG3228" s="132"/>
      <c r="AEH3228" s="132"/>
      <c r="AEI3228" s="132"/>
      <c r="AEJ3228" s="132"/>
      <c r="AEK3228" s="132"/>
      <c r="AEL3228" s="132"/>
      <c r="AEM3228" s="132"/>
      <c r="AEN3228" s="132"/>
      <c r="AEO3228" s="132"/>
      <c r="AEP3228" s="132"/>
      <c r="AEQ3228" s="132"/>
      <c r="AER3228" s="132"/>
      <c r="AES3228" s="132"/>
      <c r="AET3228" s="132"/>
      <c r="AEU3228" s="132"/>
      <c r="AEV3228" s="132"/>
      <c r="AEW3228" s="132"/>
      <c r="AEX3228" s="132"/>
      <c r="AEY3228" s="132"/>
      <c r="AEZ3228" s="132"/>
      <c r="AFA3228" s="132"/>
      <c r="AFB3228" s="132"/>
      <c r="AFC3228" s="132"/>
      <c r="AFD3228" s="132"/>
      <c r="AFE3228" s="132"/>
      <c r="AFF3228" s="132"/>
      <c r="AFG3228" s="132"/>
      <c r="AFH3228" s="132"/>
      <c r="AFI3228" s="132"/>
      <c r="AFJ3228" s="132"/>
      <c r="AFK3228" s="132"/>
      <c r="AFL3228" s="132"/>
      <c r="AFM3228" s="132"/>
      <c r="AFN3228" s="132"/>
      <c r="AFO3228" s="132"/>
      <c r="AFP3228" s="132"/>
      <c r="AFQ3228" s="132"/>
      <c r="AFR3228" s="132"/>
      <c r="AFS3228" s="132"/>
      <c r="AFT3228" s="132"/>
      <c r="AFU3228" s="132"/>
      <c r="AFV3228" s="132"/>
      <c r="AFW3228" s="132"/>
      <c r="AFX3228" s="132"/>
      <c r="AFY3228" s="132"/>
      <c r="AFZ3228" s="132"/>
      <c r="AGA3228" s="132"/>
      <c r="AGB3228" s="132"/>
      <c r="AGC3228" s="132"/>
      <c r="AGD3228" s="132"/>
      <c r="AGE3228" s="132"/>
      <c r="AGF3228" s="132"/>
      <c r="AGG3228" s="132"/>
      <c r="AGH3228" s="132"/>
      <c r="AGI3228" s="132"/>
      <c r="AGJ3228" s="132"/>
      <c r="AGK3228" s="132"/>
      <c r="AGL3228" s="132"/>
      <c r="AGM3228" s="132"/>
      <c r="AGN3228" s="132"/>
      <c r="AGO3228" s="132"/>
      <c r="AGP3228" s="132"/>
      <c r="AGQ3228" s="132"/>
      <c r="AGR3228" s="132"/>
      <c r="AGS3228" s="132"/>
      <c r="AGT3228" s="132"/>
      <c r="AGU3228" s="132"/>
      <c r="AGV3228" s="132"/>
      <c r="AGW3228" s="132"/>
      <c r="AGX3228" s="132"/>
      <c r="AGY3228" s="132"/>
      <c r="AGZ3228" s="132"/>
      <c r="AHA3228" s="132"/>
      <c r="AHB3228" s="132"/>
      <c r="AHC3228" s="132"/>
      <c r="AHD3228" s="132"/>
      <c r="AHE3228" s="132"/>
      <c r="AHF3228" s="132"/>
      <c r="AHG3228" s="132"/>
      <c r="AHH3228" s="132"/>
      <c r="AHI3228" s="132"/>
      <c r="AHJ3228" s="132"/>
      <c r="AHK3228" s="132"/>
      <c r="AHL3228" s="132"/>
      <c r="AHM3228" s="132"/>
      <c r="AHN3228" s="132"/>
      <c r="AHO3228" s="132"/>
      <c r="AHP3228" s="132"/>
      <c r="AHQ3228" s="132"/>
      <c r="AHR3228" s="132"/>
      <c r="AHS3228" s="132"/>
      <c r="AHT3228" s="132"/>
      <c r="AHU3228" s="132"/>
      <c r="AHV3228" s="132"/>
      <c r="AHW3228" s="132"/>
      <c r="AHX3228" s="132"/>
      <c r="AHY3228" s="132"/>
      <c r="AHZ3228" s="132"/>
      <c r="AIA3228" s="132"/>
      <c r="AIB3228" s="132"/>
      <c r="AIC3228" s="132"/>
      <c r="AID3228" s="132"/>
      <c r="AIE3228" s="132"/>
      <c r="AIF3228" s="132"/>
      <c r="AIG3228" s="132"/>
      <c r="AIH3228" s="132"/>
      <c r="AII3228" s="132"/>
      <c r="AIJ3228" s="132"/>
      <c r="AIK3228" s="132"/>
      <c r="AIL3228" s="132"/>
      <c r="AIM3228" s="132"/>
      <c r="AIN3228" s="132"/>
      <c r="AIO3228" s="132"/>
      <c r="AIP3228" s="132"/>
      <c r="AIQ3228" s="132"/>
      <c r="AIR3228" s="132"/>
      <c r="AIS3228" s="132"/>
      <c r="AIT3228" s="132"/>
      <c r="AIU3228" s="132"/>
      <c r="AIV3228" s="132"/>
      <c r="AIW3228" s="132"/>
      <c r="AIX3228" s="132"/>
      <c r="AIY3228" s="132"/>
      <c r="AIZ3228" s="132"/>
      <c r="AJA3228" s="132"/>
      <c r="AJB3228" s="132"/>
      <c r="AJC3228" s="132"/>
      <c r="AJD3228" s="132"/>
      <c r="AJE3228" s="132"/>
      <c r="AJF3228" s="132"/>
      <c r="AJG3228" s="132"/>
      <c r="AJH3228" s="132"/>
      <c r="AJI3228" s="132"/>
      <c r="AJJ3228" s="132"/>
      <c r="AJK3228" s="132"/>
      <c r="AJL3228" s="132"/>
      <c r="AJM3228" s="132"/>
      <c r="AJN3228" s="132"/>
      <c r="AJO3228" s="132"/>
      <c r="AJP3228" s="132"/>
      <c r="AJQ3228" s="132"/>
      <c r="AJR3228" s="132"/>
      <c r="AJS3228" s="132"/>
      <c r="AJT3228" s="132"/>
      <c r="AJU3228" s="132"/>
      <c r="AJV3228" s="132"/>
      <c r="AJW3228" s="132"/>
      <c r="AJX3228" s="132"/>
      <c r="AJY3228" s="132"/>
      <c r="AJZ3228" s="132"/>
      <c r="AKA3228" s="132"/>
      <c r="AKB3228" s="132"/>
      <c r="AKC3228" s="132"/>
      <c r="AKD3228" s="132"/>
      <c r="AKE3228" s="132"/>
      <c r="AKF3228" s="132"/>
      <c r="AKG3228" s="132"/>
      <c r="AKH3228" s="132"/>
      <c r="AKI3228" s="132"/>
      <c r="AKJ3228" s="132"/>
      <c r="AKK3228" s="132"/>
      <c r="AKL3228" s="132"/>
      <c r="AKM3228" s="132"/>
      <c r="AKN3228" s="132"/>
      <c r="AKO3228" s="132"/>
      <c r="AKP3228" s="132"/>
      <c r="AKQ3228" s="132"/>
      <c r="AKR3228" s="132"/>
      <c r="AKS3228" s="132"/>
      <c r="AKT3228" s="132"/>
      <c r="AKU3228" s="132"/>
      <c r="AKV3228" s="132"/>
      <c r="AKW3228" s="132"/>
      <c r="AKX3228" s="132"/>
      <c r="AKY3228" s="132"/>
      <c r="AKZ3228" s="132"/>
      <c r="ALA3228" s="132"/>
      <c r="ALB3228" s="132"/>
      <c r="ALC3228" s="132"/>
      <c r="ALD3228" s="132"/>
      <c r="ALE3228" s="132"/>
      <c r="ALF3228" s="132"/>
      <c r="ALG3228" s="132"/>
      <c r="ALH3228" s="132"/>
      <c r="ALI3228" s="132"/>
      <c r="ALJ3228" s="132"/>
      <c r="ALK3228" s="132"/>
      <c r="ALL3228" s="132"/>
      <c r="ALM3228" s="132"/>
      <c r="ALN3228" s="132"/>
      <c r="ALO3228" s="132"/>
      <c r="ALP3228" s="132"/>
      <c r="ALQ3228" s="132"/>
      <c r="ALR3228" s="132"/>
      <c r="ALS3228" s="132"/>
      <c r="ALT3228" s="132"/>
      <c r="ALU3228" s="132"/>
      <c r="ALV3228" s="132"/>
      <c r="ALW3228" s="132"/>
      <c r="ALX3228" s="132"/>
      <c r="ALY3228" s="132"/>
      <c r="ALZ3228" s="132"/>
      <c r="AMA3228" s="132"/>
      <c r="AMB3228" s="132"/>
      <c r="AMC3228" s="132"/>
      <c r="AMD3228" s="132"/>
      <c r="AME3228" s="132"/>
      <c r="AMF3228" s="132"/>
      <c r="AMG3228" s="132"/>
      <c r="AMH3228" s="132"/>
      <c r="AMI3228" s="132"/>
      <c r="AMJ3228" s="132"/>
      <c r="AMK3228" s="132"/>
      <c r="AML3228" s="132"/>
      <c r="AMM3228" s="132"/>
      <c r="AMN3228" s="132"/>
      <c r="AMO3228" s="132"/>
      <c r="AMP3228" s="132"/>
      <c r="AMQ3228" s="132"/>
      <c r="AMR3228" s="132"/>
      <c r="AMS3228" s="132"/>
      <c r="AMT3228" s="132"/>
      <c r="AMU3228" s="132"/>
      <c r="AMV3228" s="132"/>
      <c r="AMW3228" s="132"/>
      <c r="AMX3228" s="132"/>
      <c r="AMY3228" s="132"/>
      <c r="AMZ3228" s="132"/>
      <c r="ANA3228" s="132"/>
      <c r="ANB3228" s="132"/>
      <c r="ANC3228" s="132"/>
      <c r="AND3228" s="132"/>
      <c r="ANE3228" s="132"/>
      <c r="ANF3228" s="132"/>
      <c r="ANG3228" s="132"/>
      <c r="ANH3228" s="132"/>
      <c r="ANI3228" s="132"/>
      <c r="ANJ3228" s="132"/>
      <c r="ANK3228" s="132"/>
      <c r="ANL3228" s="132"/>
      <c r="ANM3228" s="132"/>
      <c r="ANN3228" s="132"/>
      <c r="ANO3228" s="132"/>
      <c r="ANP3228" s="132"/>
      <c r="ANQ3228" s="132"/>
      <c r="ANR3228" s="132"/>
      <c r="ANS3228" s="132"/>
      <c r="ANT3228" s="132"/>
      <c r="ANU3228" s="132"/>
      <c r="ANV3228" s="132"/>
      <c r="ANW3228" s="132"/>
      <c r="ANX3228" s="132"/>
      <c r="ANY3228" s="132"/>
      <c r="ANZ3228" s="132"/>
      <c r="AOA3228" s="132"/>
      <c r="AOB3228" s="132"/>
      <c r="AOC3228" s="132"/>
      <c r="AOD3228" s="132"/>
      <c r="AOE3228" s="132"/>
      <c r="AOF3228" s="132"/>
      <c r="AOG3228" s="132"/>
      <c r="AOH3228" s="132"/>
      <c r="AOI3228" s="132"/>
      <c r="AOJ3228" s="132"/>
      <c r="AOK3228" s="132"/>
      <c r="AOL3228" s="132"/>
      <c r="AOM3228" s="132"/>
      <c r="AON3228" s="132"/>
      <c r="AOO3228" s="132"/>
      <c r="AOP3228" s="132"/>
      <c r="AOQ3228" s="132"/>
      <c r="AOR3228" s="132"/>
      <c r="AOS3228" s="132"/>
      <c r="AOT3228" s="132"/>
      <c r="AOU3228" s="132"/>
      <c r="AOV3228" s="132"/>
      <c r="AOW3228" s="132"/>
      <c r="AOX3228" s="132"/>
      <c r="AOY3228" s="132"/>
      <c r="AOZ3228" s="132"/>
      <c r="APA3228" s="132"/>
      <c r="APB3228" s="132"/>
      <c r="APC3228" s="132"/>
      <c r="APD3228" s="132"/>
      <c r="APE3228" s="132"/>
      <c r="APF3228" s="132"/>
      <c r="APG3228" s="132"/>
      <c r="APH3228" s="132"/>
      <c r="API3228" s="132"/>
      <c r="APJ3228" s="132"/>
      <c r="APK3228" s="132"/>
      <c r="APL3228" s="132"/>
      <c r="APM3228" s="132"/>
      <c r="APN3228" s="132"/>
      <c r="APO3228" s="132"/>
      <c r="APP3228" s="132"/>
      <c r="APQ3228" s="132"/>
      <c r="APR3228" s="132"/>
      <c r="APS3228" s="132"/>
      <c r="APT3228" s="132"/>
      <c r="APU3228" s="132"/>
      <c r="APV3228" s="132"/>
      <c r="APW3228" s="132"/>
      <c r="APX3228" s="132"/>
      <c r="APY3228" s="132"/>
      <c r="APZ3228" s="132"/>
      <c r="AQA3228" s="132"/>
      <c r="AQB3228" s="132"/>
      <c r="AQC3228" s="132"/>
      <c r="AQD3228" s="132"/>
      <c r="AQE3228" s="132"/>
      <c r="AQF3228" s="132"/>
      <c r="AQG3228" s="132"/>
      <c r="AQH3228" s="132"/>
      <c r="AQI3228" s="132"/>
      <c r="AQJ3228" s="132"/>
      <c r="AQK3228" s="132"/>
      <c r="AQL3228" s="132"/>
      <c r="AQM3228" s="132"/>
      <c r="AQN3228" s="132"/>
      <c r="AQO3228" s="132"/>
      <c r="AQP3228" s="132"/>
      <c r="AQQ3228" s="132"/>
      <c r="AQR3228" s="132"/>
      <c r="AQS3228" s="132"/>
      <c r="AQT3228" s="132"/>
      <c r="AQU3228" s="132"/>
      <c r="AQV3228" s="132"/>
      <c r="AQW3228" s="132"/>
      <c r="AQX3228" s="132"/>
      <c r="AQY3228" s="132"/>
      <c r="AQZ3228" s="132"/>
      <c r="ARA3228" s="132"/>
      <c r="ARB3228" s="132"/>
      <c r="ARC3228" s="132"/>
      <c r="ARD3228" s="132"/>
      <c r="ARE3228" s="132"/>
      <c r="ARF3228" s="132"/>
      <c r="ARG3228" s="132"/>
      <c r="ARH3228" s="132"/>
      <c r="ARI3228" s="132"/>
      <c r="ARJ3228" s="132"/>
      <c r="ARK3228" s="132"/>
      <c r="ARL3228" s="132"/>
      <c r="ARM3228" s="132"/>
      <c r="ARN3228" s="132"/>
      <c r="ARO3228" s="132"/>
      <c r="ARP3228" s="132"/>
      <c r="ARQ3228" s="132"/>
      <c r="ARR3228" s="132"/>
      <c r="ARS3228" s="132"/>
      <c r="ART3228" s="132"/>
      <c r="ARU3228" s="132"/>
      <c r="ARV3228" s="132"/>
      <c r="ARW3228" s="132"/>
      <c r="ARX3228" s="132"/>
      <c r="ARY3228" s="132"/>
      <c r="ARZ3228" s="132"/>
      <c r="ASA3228" s="132"/>
      <c r="ASB3228" s="132"/>
      <c r="ASC3228" s="132"/>
      <c r="ASD3228" s="132"/>
      <c r="ASE3228" s="132"/>
      <c r="ASF3228" s="132"/>
      <c r="ASG3228" s="132"/>
      <c r="ASH3228" s="132"/>
      <c r="ASI3228" s="132"/>
      <c r="ASJ3228" s="132"/>
      <c r="ASK3228" s="132"/>
      <c r="ASL3228" s="132"/>
      <c r="ASM3228" s="132"/>
      <c r="ASN3228" s="132"/>
      <c r="ASO3228" s="132"/>
      <c r="ASP3228" s="132"/>
      <c r="ASQ3228" s="132"/>
      <c r="ASR3228" s="132"/>
      <c r="ASS3228" s="132"/>
      <c r="AST3228" s="132"/>
      <c r="ASU3228" s="132"/>
      <c r="ASV3228" s="132"/>
      <c r="ASW3228" s="132"/>
      <c r="ASX3228" s="132"/>
      <c r="ASY3228" s="132"/>
      <c r="ASZ3228" s="132"/>
      <c r="ATA3228" s="132"/>
      <c r="ATB3228" s="132"/>
      <c r="ATC3228" s="132"/>
      <c r="ATD3228" s="132"/>
      <c r="ATE3228" s="132"/>
      <c r="ATF3228" s="132"/>
      <c r="ATG3228" s="132"/>
      <c r="ATH3228" s="132"/>
      <c r="ATI3228" s="132"/>
      <c r="ATJ3228" s="132"/>
      <c r="ATK3228" s="132"/>
      <c r="ATL3228" s="132"/>
      <c r="ATM3228" s="132"/>
      <c r="ATN3228" s="132"/>
      <c r="ATO3228" s="132"/>
      <c r="ATP3228" s="132"/>
      <c r="ATQ3228" s="132"/>
      <c r="ATR3228" s="132"/>
      <c r="ATS3228" s="132"/>
      <c r="ATT3228" s="132"/>
      <c r="ATU3228" s="132"/>
      <c r="ATV3228" s="132"/>
      <c r="ATW3228" s="132"/>
      <c r="ATX3228" s="132"/>
      <c r="ATY3228" s="132"/>
      <c r="ATZ3228" s="132"/>
      <c r="AUA3228" s="132"/>
      <c r="AUB3228" s="132"/>
      <c r="AUC3228" s="132"/>
      <c r="AUD3228" s="132"/>
      <c r="AUE3228" s="132"/>
      <c r="AUF3228" s="132"/>
      <c r="AUG3228" s="132"/>
      <c r="AUH3228" s="132"/>
      <c r="AUI3228" s="132"/>
      <c r="AUJ3228" s="132"/>
      <c r="AUK3228" s="132"/>
      <c r="AUL3228" s="132"/>
      <c r="AUM3228" s="132"/>
      <c r="AUN3228" s="132"/>
      <c r="AUO3228" s="132"/>
      <c r="AUP3228" s="132"/>
      <c r="AUQ3228" s="132"/>
      <c r="AUR3228" s="132"/>
      <c r="AUS3228" s="132"/>
      <c r="AUT3228" s="132"/>
      <c r="AUU3228" s="132"/>
      <c r="AUV3228" s="132"/>
      <c r="AUW3228" s="132"/>
      <c r="AUX3228" s="132"/>
      <c r="AUY3228" s="132"/>
      <c r="AUZ3228" s="132"/>
      <c r="AVA3228" s="132"/>
      <c r="AVB3228" s="132"/>
      <c r="AVC3228" s="132"/>
      <c r="AVD3228" s="132"/>
      <c r="AVE3228" s="132"/>
      <c r="AVF3228" s="132"/>
      <c r="AVG3228" s="132"/>
      <c r="AVH3228" s="132"/>
      <c r="AVI3228" s="132"/>
      <c r="AVJ3228" s="132"/>
      <c r="AVK3228" s="132"/>
      <c r="AVL3228" s="132"/>
      <c r="AVM3228" s="132"/>
      <c r="AVN3228" s="132"/>
      <c r="AVO3228" s="132"/>
      <c r="AVP3228" s="132"/>
      <c r="AVQ3228" s="132"/>
      <c r="AVR3228" s="132"/>
      <c r="AVS3228" s="132"/>
      <c r="AVT3228" s="132"/>
      <c r="AVU3228" s="132"/>
      <c r="AVV3228" s="132"/>
      <c r="AVW3228" s="132"/>
      <c r="AVX3228" s="132"/>
      <c r="AVY3228" s="132"/>
      <c r="AVZ3228" s="132"/>
      <c r="AWA3228" s="132"/>
      <c r="AWB3228" s="132"/>
      <c r="AWC3228" s="132"/>
      <c r="AWD3228" s="132"/>
      <c r="AWE3228" s="132"/>
      <c r="AWF3228" s="132"/>
      <c r="AWG3228" s="132"/>
      <c r="AWH3228" s="132"/>
      <c r="AWI3228" s="132"/>
      <c r="AWJ3228" s="132"/>
      <c r="AWK3228" s="132"/>
      <c r="AWL3228" s="132"/>
      <c r="AWM3228" s="132"/>
      <c r="AWN3228" s="132"/>
      <c r="AWO3228" s="132"/>
      <c r="AWP3228" s="132"/>
      <c r="AWQ3228" s="132"/>
      <c r="AWR3228" s="132"/>
      <c r="AWS3228" s="132"/>
      <c r="AWT3228" s="132"/>
      <c r="AWU3228" s="132"/>
      <c r="AWV3228" s="132"/>
      <c r="AWW3228" s="132"/>
      <c r="AWX3228" s="132"/>
      <c r="AWY3228" s="132"/>
      <c r="AWZ3228" s="132"/>
      <c r="AXA3228" s="132"/>
      <c r="AXB3228" s="132"/>
      <c r="AXC3228" s="132"/>
      <c r="AXD3228" s="132"/>
      <c r="AXE3228" s="132"/>
      <c r="AXF3228" s="132"/>
      <c r="AXG3228" s="132"/>
      <c r="AXH3228" s="132"/>
      <c r="AXI3228" s="132"/>
      <c r="AXJ3228" s="132"/>
      <c r="AXK3228" s="132"/>
      <c r="AXL3228" s="132"/>
      <c r="AXM3228" s="132"/>
      <c r="AXN3228" s="132"/>
      <c r="AXO3228" s="132"/>
      <c r="AXP3228" s="132"/>
      <c r="AXQ3228" s="132"/>
      <c r="AXR3228" s="132"/>
      <c r="AXS3228" s="132"/>
      <c r="AXT3228" s="132"/>
      <c r="AXU3228" s="132"/>
      <c r="AXV3228" s="132"/>
      <c r="AXW3228" s="132"/>
      <c r="AXX3228" s="132"/>
      <c r="AXY3228" s="132"/>
      <c r="AXZ3228" s="132"/>
      <c r="AYA3228" s="132"/>
      <c r="AYB3228" s="132"/>
      <c r="AYC3228" s="132"/>
      <c r="AYD3228" s="132"/>
      <c r="AYE3228" s="132"/>
      <c r="AYF3228" s="132"/>
      <c r="AYG3228" s="132"/>
      <c r="AYH3228" s="132"/>
      <c r="AYI3228" s="132"/>
      <c r="AYJ3228" s="132"/>
      <c r="AYK3228" s="132"/>
      <c r="AYL3228" s="132"/>
      <c r="AYM3228" s="132"/>
      <c r="AYN3228" s="132"/>
      <c r="AYO3228" s="132"/>
      <c r="AYP3228" s="132"/>
      <c r="AYQ3228" s="132"/>
      <c r="AYR3228" s="132"/>
      <c r="AYS3228" s="132"/>
      <c r="AYT3228" s="132"/>
      <c r="AYU3228" s="132"/>
      <c r="AYV3228" s="132"/>
      <c r="AYW3228" s="132"/>
      <c r="AYX3228" s="132"/>
      <c r="AYY3228" s="132"/>
      <c r="AYZ3228" s="132"/>
      <c r="AZA3228" s="132"/>
      <c r="AZB3228" s="132"/>
      <c r="AZC3228" s="132"/>
      <c r="AZD3228" s="132"/>
      <c r="AZE3228" s="132"/>
      <c r="AZF3228" s="132"/>
      <c r="AZG3228" s="132"/>
      <c r="AZH3228" s="132"/>
      <c r="AZI3228" s="132"/>
      <c r="AZJ3228" s="132"/>
      <c r="AZK3228" s="132"/>
      <c r="AZL3228" s="132"/>
      <c r="AZM3228" s="132"/>
      <c r="AZN3228" s="132"/>
      <c r="AZO3228" s="132"/>
      <c r="AZP3228" s="132"/>
      <c r="AZQ3228" s="132"/>
      <c r="AZR3228" s="132"/>
      <c r="AZS3228" s="132"/>
      <c r="AZT3228" s="132"/>
      <c r="AZU3228" s="132"/>
      <c r="AZV3228" s="132"/>
      <c r="AZW3228" s="132"/>
      <c r="AZX3228" s="132"/>
      <c r="AZY3228" s="132"/>
      <c r="AZZ3228" s="132"/>
      <c r="BAA3228" s="132"/>
      <c r="BAB3228" s="132"/>
      <c r="BAC3228" s="132"/>
      <c r="BAD3228" s="132"/>
      <c r="BAE3228" s="132"/>
      <c r="BAF3228" s="132"/>
      <c r="BAG3228" s="132"/>
      <c r="BAH3228" s="132"/>
      <c r="BAI3228" s="132"/>
      <c r="BAJ3228" s="132"/>
      <c r="BAK3228" s="132"/>
      <c r="BAL3228" s="132"/>
      <c r="BAM3228" s="132"/>
      <c r="BAN3228" s="132"/>
      <c r="BAO3228" s="132"/>
      <c r="BAP3228" s="132"/>
      <c r="BAQ3228" s="132"/>
      <c r="BAR3228" s="132"/>
      <c r="BAS3228" s="132"/>
      <c r="BAT3228" s="132"/>
      <c r="BAU3228" s="132"/>
      <c r="BAV3228" s="132"/>
      <c r="BAW3228" s="132"/>
      <c r="BAX3228" s="132"/>
      <c r="BAY3228" s="132"/>
      <c r="BAZ3228" s="132"/>
      <c r="BBA3228" s="132"/>
      <c r="BBB3228" s="132"/>
      <c r="BBC3228" s="132"/>
      <c r="BBD3228" s="132"/>
      <c r="BBE3228" s="132"/>
      <c r="BBF3228" s="132"/>
      <c r="BBG3228" s="132"/>
      <c r="BBH3228" s="132"/>
      <c r="BBI3228" s="132"/>
      <c r="BBJ3228" s="132"/>
      <c r="BBK3228" s="132"/>
      <c r="BBL3228" s="132"/>
      <c r="BBM3228" s="132"/>
      <c r="BBN3228" s="132"/>
      <c r="BBO3228" s="132"/>
      <c r="BBP3228" s="132"/>
      <c r="BBQ3228" s="132"/>
      <c r="BBR3228" s="132"/>
      <c r="BBS3228" s="132"/>
      <c r="BBT3228" s="132"/>
      <c r="BBU3228" s="132"/>
      <c r="BBV3228" s="132"/>
      <c r="BBW3228" s="132"/>
      <c r="BBX3228" s="132"/>
      <c r="BBY3228" s="132"/>
      <c r="BBZ3228" s="132"/>
      <c r="BCA3228" s="132"/>
      <c r="BCB3228" s="132"/>
      <c r="BCC3228" s="132"/>
      <c r="BCD3228" s="132"/>
      <c r="BCE3228" s="132"/>
      <c r="BCF3228" s="132"/>
      <c r="BCG3228" s="132"/>
      <c r="BCH3228" s="132"/>
      <c r="BCI3228" s="132"/>
      <c r="BCJ3228" s="132"/>
      <c r="BCK3228" s="132"/>
      <c r="BCL3228" s="132"/>
      <c r="BCM3228" s="132"/>
      <c r="BCN3228" s="132"/>
      <c r="BCO3228" s="132"/>
      <c r="BCP3228" s="132"/>
      <c r="BCQ3228" s="132"/>
      <c r="BCR3228" s="132"/>
      <c r="BCS3228" s="132"/>
      <c r="BCT3228" s="132"/>
      <c r="BCU3228" s="132"/>
      <c r="BCV3228" s="132"/>
      <c r="BCW3228" s="132"/>
      <c r="BCX3228" s="132"/>
      <c r="BCY3228" s="132"/>
      <c r="BCZ3228" s="132"/>
      <c r="BDA3228" s="132"/>
      <c r="BDB3228" s="132"/>
      <c r="BDC3228" s="132"/>
      <c r="BDD3228" s="132"/>
      <c r="BDE3228" s="132"/>
      <c r="BDF3228" s="132"/>
      <c r="BDG3228" s="132"/>
      <c r="BDH3228" s="132"/>
      <c r="BDI3228" s="132"/>
      <c r="BDJ3228" s="132"/>
      <c r="BDK3228" s="132"/>
      <c r="BDL3228" s="132"/>
      <c r="BDM3228" s="132"/>
      <c r="BDN3228" s="132"/>
      <c r="BDO3228" s="132"/>
      <c r="BDP3228" s="132"/>
      <c r="BDQ3228" s="132"/>
      <c r="BDR3228" s="132"/>
      <c r="BDS3228" s="132"/>
      <c r="BDT3228" s="132"/>
      <c r="BDU3228" s="132"/>
      <c r="BDV3228" s="132"/>
      <c r="BDW3228" s="132"/>
      <c r="BDX3228" s="132"/>
      <c r="BDY3228" s="132"/>
      <c r="BDZ3228" s="132"/>
      <c r="BEA3228" s="132"/>
      <c r="BEB3228" s="132"/>
      <c r="BEC3228" s="132"/>
      <c r="BED3228" s="132"/>
      <c r="BEE3228" s="132"/>
      <c r="BEF3228" s="132"/>
      <c r="BEG3228" s="132"/>
      <c r="BEH3228" s="132"/>
      <c r="BEI3228" s="132"/>
      <c r="BEJ3228" s="132"/>
      <c r="BEK3228" s="132"/>
      <c r="BEL3228" s="132"/>
      <c r="BEM3228" s="132"/>
      <c r="BEN3228" s="132"/>
      <c r="BEO3228" s="132"/>
      <c r="BEP3228" s="132"/>
      <c r="BEQ3228" s="132"/>
      <c r="BER3228" s="132"/>
      <c r="BES3228" s="132"/>
      <c r="BET3228" s="132"/>
      <c r="BEU3228" s="132"/>
      <c r="BEV3228" s="132"/>
      <c r="BEW3228" s="132"/>
      <c r="BEX3228" s="132"/>
      <c r="BEY3228" s="132"/>
      <c r="BEZ3228" s="132"/>
      <c r="BFA3228" s="132"/>
      <c r="BFB3228" s="132"/>
      <c r="BFC3228" s="132"/>
      <c r="BFD3228" s="132"/>
      <c r="BFE3228" s="132"/>
      <c r="BFF3228" s="132"/>
      <c r="BFG3228" s="132"/>
      <c r="BFH3228" s="132"/>
      <c r="BFI3228" s="132"/>
      <c r="BFJ3228" s="132"/>
      <c r="BFK3228" s="132"/>
      <c r="BFL3228" s="132"/>
      <c r="BFM3228" s="132"/>
      <c r="BFN3228" s="132"/>
      <c r="BFO3228" s="132"/>
      <c r="BFP3228" s="132"/>
      <c r="BFQ3228" s="132"/>
      <c r="BFR3228" s="132"/>
      <c r="BFS3228" s="132"/>
      <c r="BFT3228" s="132"/>
      <c r="BFU3228" s="132"/>
      <c r="BFV3228" s="132"/>
      <c r="BFW3228" s="132"/>
      <c r="BFX3228" s="132"/>
      <c r="BFY3228" s="132"/>
      <c r="BFZ3228" s="132"/>
      <c r="BGA3228" s="132"/>
      <c r="BGB3228" s="132"/>
      <c r="BGC3228" s="132"/>
      <c r="BGD3228" s="132"/>
      <c r="BGE3228" s="132"/>
      <c r="BGF3228" s="132"/>
      <c r="BGG3228" s="132"/>
      <c r="BGH3228" s="132"/>
      <c r="BGI3228" s="132"/>
      <c r="BGJ3228" s="132"/>
      <c r="BGK3228" s="132"/>
      <c r="BGL3228" s="132"/>
      <c r="BGM3228" s="132"/>
      <c r="BGN3228" s="132"/>
      <c r="BGO3228" s="132"/>
      <c r="BGP3228" s="132"/>
      <c r="BGQ3228" s="132"/>
      <c r="BGR3228" s="132"/>
      <c r="BGS3228" s="132"/>
      <c r="BGT3228" s="132"/>
      <c r="BGU3228" s="132"/>
      <c r="BGV3228" s="132"/>
      <c r="BGW3228" s="132"/>
      <c r="BGX3228" s="132"/>
      <c r="BGY3228" s="132"/>
      <c r="BGZ3228" s="132"/>
      <c r="BHA3228" s="132"/>
      <c r="BHB3228" s="132"/>
      <c r="BHC3228" s="132"/>
      <c r="BHD3228" s="132"/>
      <c r="BHE3228" s="132"/>
      <c r="BHF3228" s="132"/>
      <c r="BHG3228" s="132"/>
      <c r="BHH3228" s="132"/>
      <c r="BHI3228" s="132"/>
      <c r="BHJ3228" s="132"/>
      <c r="BHK3228" s="132"/>
      <c r="BHL3228" s="132"/>
      <c r="BHM3228" s="132"/>
      <c r="BHN3228" s="132"/>
      <c r="BHO3228" s="132"/>
      <c r="BHP3228" s="132"/>
      <c r="BHQ3228" s="132"/>
      <c r="BHR3228" s="132"/>
      <c r="BHS3228" s="132"/>
      <c r="BHT3228" s="132"/>
      <c r="BHU3228" s="132"/>
      <c r="BHV3228" s="132"/>
      <c r="BHW3228" s="132"/>
      <c r="BHX3228" s="132"/>
      <c r="BHY3228" s="132"/>
      <c r="BHZ3228" s="132"/>
      <c r="BIA3228" s="132"/>
      <c r="BIB3228" s="132"/>
      <c r="BIC3228" s="132"/>
      <c r="BID3228" s="132"/>
      <c r="BIE3228" s="132"/>
      <c r="BIF3228" s="132"/>
      <c r="BIG3228" s="132"/>
      <c r="BIH3228" s="132"/>
      <c r="BII3228" s="132"/>
      <c r="BIJ3228" s="132"/>
      <c r="BIK3228" s="132"/>
      <c r="BIL3228" s="132"/>
      <c r="BIM3228" s="132"/>
      <c r="BIN3228" s="132"/>
      <c r="BIO3228" s="132"/>
      <c r="BIP3228" s="132"/>
      <c r="BIQ3228" s="132"/>
      <c r="BIR3228" s="132"/>
      <c r="BIS3228" s="132"/>
      <c r="BIT3228" s="132"/>
      <c r="BIU3228" s="132"/>
      <c r="BIV3228" s="132"/>
      <c r="BIW3228" s="132"/>
      <c r="BIX3228" s="132"/>
      <c r="BIY3228" s="132"/>
      <c r="BIZ3228" s="132"/>
      <c r="BJA3228" s="132"/>
      <c r="BJB3228" s="132"/>
      <c r="BJC3228" s="132"/>
      <c r="BJD3228" s="132"/>
      <c r="BJE3228" s="132"/>
      <c r="BJF3228" s="132"/>
      <c r="BJG3228" s="132"/>
      <c r="BJH3228" s="132"/>
      <c r="BJI3228" s="132"/>
      <c r="BJJ3228" s="132"/>
      <c r="BJK3228" s="132"/>
      <c r="BJL3228" s="132"/>
      <c r="BJM3228" s="132"/>
      <c r="BJN3228" s="132"/>
      <c r="BJO3228" s="132"/>
      <c r="BJP3228" s="132"/>
      <c r="BJQ3228" s="132"/>
      <c r="BJR3228" s="132"/>
      <c r="BJS3228" s="132"/>
      <c r="BJT3228" s="132"/>
      <c r="BJU3228" s="132"/>
      <c r="BJV3228" s="132"/>
      <c r="BJW3228" s="132"/>
      <c r="BJX3228" s="132"/>
      <c r="BJY3228" s="132"/>
      <c r="BJZ3228" s="132"/>
      <c r="BKA3228" s="132"/>
      <c r="BKB3228" s="132"/>
      <c r="BKC3228" s="132"/>
      <c r="BKD3228" s="132"/>
      <c r="BKE3228" s="132"/>
      <c r="BKF3228" s="132"/>
      <c r="BKG3228" s="132"/>
      <c r="BKH3228" s="132"/>
      <c r="BKI3228" s="132"/>
      <c r="BKJ3228" s="132"/>
      <c r="BKK3228" s="132"/>
      <c r="BKL3228" s="132"/>
      <c r="BKM3228" s="132"/>
      <c r="BKN3228" s="132"/>
      <c r="BKO3228" s="132"/>
      <c r="BKP3228" s="132"/>
      <c r="BKQ3228" s="132"/>
      <c r="BKR3228" s="132"/>
      <c r="BKS3228" s="132"/>
      <c r="BKT3228" s="132"/>
      <c r="BKU3228" s="132"/>
      <c r="BKV3228" s="132"/>
      <c r="BKW3228" s="132"/>
      <c r="BKX3228" s="132"/>
      <c r="BKY3228" s="132"/>
      <c r="BKZ3228" s="132"/>
      <c r="BLA3228" s="132"/>
      <c r="BLB3228" s="132"/>
      <c r="BLC3228" s="132"/>
      <c r="BLD3228" s="132"/>
      <c r="BLE3228" s="132"/>
      <c r="BLF3228" s="132"/>
      <c r="BLG3228" s="132"/>
      <c r="BLH3228" s="132"/>
      <c r="BLI3228" s="132"/>
      <c r="BLJ3228" s="132"/>
      <c r="BLK3228" s="132"/>
      <c r="BLL3228" s="132"/>
      <c r="BLM3228" s="132"/>
      <c r="BLN3228" s="132"/>
      <c r="BLO3228" s="132"/>
      <c r="BLP3228" s="132"/>
      <c r="BLQ3228" s="132"/>
      <c r="BLR3228" s="132"/>
      <c r="BLS3228" s="132"/>
      <c r="BLT3228" s="132"/>
      <c r="BLU3228" s="132"/>
      <c r="BLV3228" s="132"/>
      <c r="BLW3228" s="132"/>
      <c r="BLX3228" s="132"/>
      <c r="BLY3228" s="132"/>
      <c r="BLZ3228" s="132"/>
      <c r="BMA3228" s="132"/>
      <c r="BMB3228" s="132"/>
      <c r="BMC3228" s="132"/>
      <c r="BMD3228" s="132"/>
      <c r="BME3228" s="132"/>
      <c r="BMF3228" s="132"/>
      <c r="BMG3228" s="132"/>
      <c r="BMH3228" s="132"/>
      <c r="BMI3228" s="132"/>
      <c r="BMJ3228" s="132"/>
      <c r="BMK3228" s="132"/>
      <c r="BML3228" s="132"/>
      <c r="BMM3228" s="132"/>
      <c r="BMN3228" s="132"/>
      <c r="BMO3228" s="132"/>
      <c r="BMP3228" s="132"/>
      <c r="BMQ3228" s="132"/>
      <c r="BMR3228" s="132"/>
      <c r="BMS3228" s="132"/>
      <c r="BMT3228" s="132"/>
      <c r="BMU3228" s="132"/>
      <c r="BMV3228" s="132"/>
      <c r="BMW3228" s="132"/>
      <c r="BMX3228" s="132"/>
      <c r="BMY3228" s="132"/>
      <c r="BMZ3228" s="132"/>
      <c r="BNA3228" s="132"/>
      <c r="BNB3228" s="132"/>
      <c r="BNC3228" s="132"/>
      <c r="BND3228" s="132"/>
      <c r="BNE3228" s="132"/>
      <c r="BNF3228" s="132"/>
      <c r="BNG3228" s="132"/>
      <c r="BNH3228" s="132"/>
      <c r="BNI3228" s="132"/>
      <c r="BNJ3228" s="132"/>
      <c r="BNK3228" s="132"/>
      <c r="BNL3228" s="132"/>
      <c r="BNM3228" s="132"/>
      <c r="BNN3228" s="132"/>
      <c r="BNO3228" s="132"/>
      <c r="BNP3228" s="132"/>
      <c r="BNQ3228" s="132"/>
      <c r="BNR3228" s="132"/>
      <c r="BNS3228" s="132"/>
      <c r="BNT3228" s="132"/>
      <c r="BNU3228" s="132"/>
      <c r="BNV3228" s="132"/>
      <c r="BNW3228" s="132"/>
      <c r="BNX3228" s="132"/>
      <c r="BNY3228" s="132"/>
      <c r="BNZ3228" s="132"/>
      <c r="BOA3228" s="132"/>
      <c r="BOB3228" s="132"/>
      <c r="BOC3228" s="132"/>
      <c r="BOD3228" s="132"/>
      <c r="BOE3228" s="132"/>
      <c r="BOF3228" s="132"/>
      <c r="BOG3228" s="132"/>
      <c r="BOH3228" s="132"/>
      <c r="BOI3228" s="132"/>
      <c r="BOJ3228" s="132"/>
      <c r="BOK3228" s="132"/>
      <c r="BOL3228" s="132"/>
      <c r="BOM3228" s="132"/>
      <c r="BON3228" s="132"/>
      <c r="BOO3228" s="132"/>
      <c r="BOP3228" s="132"/>
      <c r="BOQ3228" s="132"/>
      <c r="BOR3228" s="132"/>
      <c r="BOS3228" s="132"/>
      <c r="BOT3228" s="132"/>
      <c r="BOU3228" s="132"/>
      <c r="BOV3228" s="132"/>
      <c r="BOW3228" s="132"/>
      <c r="BOX3228" s="132"/>
      <c r="BOY3228" s="132"/>
      <c r="BOZ3228" s="132"/>
      <c r="BPA3228" s="132"/>
      <c r="BPB3228" s="132"/>
      <c r="BPC3228" s="132"/>
      <c r="BPD3228" s="132"/>
      <c r="BPE3228" s="132"/>
      <c r="BPF3228" s="132"/>
      <c r="BPG3228" s="132"/>
      <c r="BPH3228" s="132"/>
      <c r="BPI3228" s="132"/>
      <c r="BPJ3228" s="132"/>
      <c r="BPK3228" s="132"/>
      <c r="BPL3228" s="132"/>
      <c r="BPM3228" s="132"/>
      <c r="BPN3228" s="132"/>
      <c r="BPO3228" s="132"/>
      <c r="BPP3228" s="132"/>
      <c r="BPQ3228" s="132"/>
      <c r="BPR3228" s="132"/>
      <c r="BPS3228" s="132"/>
      <c r="BPT3228" s="132"/>
      <c r="BPU3228" s="132"/>
      <c r="BPV3228" s="132"/>
      <c r="BPW3228" s="132"/>
      <c r="BPX3228" s="132"/>
      <c r="BPY3228" s="132"/>
      <c r="BPZ3228" s="132"/>
      <c r="BQA3228" s="132"/>
      <c r="BQB3228" s="132"/>
      <c r="BQC3228" s="132"/>
      <c r="BQD3228" s="132"/>
      <c r="BQE3228" s="132"/>
      <c r="BQF3228" s="132"/>
      <c r="BQG3228" s="132"/>
      <c r="BQH3228" s="132"/>
      <c r="BQI3228" s="132"/>
      <c r="BQJ3228" s="132"/>
      <c r="BQK3228" s="132"/>
      <c r="BQL3228" s="132"/>
      <c r="BQM3228" s="132"/>
      <c r="BQN3228" s="132"/>
      <c r="BQO3228" s="132"/>
      <c r="BQP3228" s="132"/>
      <c r="BQQ3228" s="132"/>
      <c r="BQR3228" s="132"/>
      <c r="BQS3228" s="132"/>
      <c r="BQT3228" s="132"/>
      <c r="BQU3228" s="132"/>
      <c r="BQV3228" s="132"/>
      <c r="BQW3228" s="132"/>
      <c r="BQX3228" s="132"/>
      <c r="BQY3228" s="132"/>
      <c r="BQZ3228" s="132"/>
      <c r="BRA3228" s="132"/>
      <c r="BRB3228" s="132"/>
      <c r="BRC3228" s="132"/>
      <c r="BRD3228" s="132"/>
      <c r="BRE3228" s="132"/>
      <c r="BRF3228" s="132"/>
      <c r="BRG3228" s="132"/>
      <c r="BRH3228" s="132"/>
      <c r="BRI3228" s="132"/>
      <c r="BRJ3228" s="132"/>
      <c r="BRK3228" s="132"/>
      <c r="BRL3228" s="132"/>
      <c r="BRM3228" s="132"/>
      <c r="BRN3228" s="132"/>
      <c r="BRO3228" s="132"/>
      <c r="BRP3228" s="132"/>
      <c r="BRQ3228" s="132"/>
      <c r="BRR3228" s="132"/>
      <c r="BRS3228" s="132"/>
      <c r="BRT3228" s="132"/>
      <c r="BRU3228" s="132"/>
      <c r="BRV3228" s="132"/>
      <c r="BRW3228" s="132"/>
      <c r="BRX3228" s="132"/>
      <c r="BRY3228" s="132"/>
      <c r="BRZ3228" s="132"/>
      <c r="BSA3228" s="132"/>
      <c r="BSB3228" s="132"/>
      <c r="BSC3228" s="132"/>
      <c r="BSD3228" s="132"/>
      <c r="BSE3228" s="132"/>
      <c r="BSF3228" s="132"/>
      <c r="BSG3228" s="132"/>
      <c r="BSH3228" s="132"/>
      <c r="BSI3228" s="132"/>
      <c r="BSJ3228" s="132"/>
      <c r="BSK3228" s="132"/>
      <c r="BSL3228" s="132"/>
      <c r="BSM3228" s="132"/>
      <c r="BSN3228" s="132"/>
      <c r="BSO3228" s="132"/>
      <c r="BSP3228" s="132"/>
      <c r="BSQ3228" s="132"/>
      <c r="BSR3228" s="132"/>
      <c r="BSS3228" s="132"/>
      <c r="BST3228" s="132"/>
      <c r="BSU3228" s="132"/>
      <c r="BSV3228" s="132"/>
      <c r="BSW3228" s="132"/>
      <c r="BSX3228" s="132"/>
      <c r="BSY3228" s="132"/>
      <c r="BSZ3228" s="132"/>
      <c r="BTA3228" s="132"/>
      <c r="BTB3228" s="132"/>
      <c r="BTC3228" s="132"/>
      <c r="BTD3228" s="132"/>
      <c r="BTE3228" s="132"/>
      <c r="BTF3228" s="132"/>
      <c r="BTG3228" s="132"/>
      <c r="BTH3228" s="132"/>
      <c r="BTI3228" s="132"/>
      <c r="BTJ3228" s="132"/>
      <c r="BTK3228" s="132"/>
      <c r="BTL3228" s="132"/>
      <c r="BTM3228" s="132"/>
      <c r="BTN3228" s="132"/>
      <c r="BTO3228" s="132"/>
      <c r="BTP3228" s="132"/>
      <c r="BTQ3228" s="132"/>
      <c r="BTR3228" s="132"/>
      <c r="BTS3228" s="132"/>
      <c r="BTT3228" s="132"/>
      <c r="BTU3228" s="132"/>
      <c r="BTV3228" s="132"/>
      <c r="BTW3228" s="132"/>
      <c r="BTX3228" s="132"/>
      <c r="BTY3228" s="132"/>
      <c r="BTZ3228" s="132"/>
      <c r="BUA3228" s="132"/>
      <c r="BUB3228" s="132"/>
      <c r="BUC3228" s="132"/>
      <c r="BUD3228" s="132"/>
      <c r="BUE3228" s="132"/>
      <c r="BUF3228" s="132"/>
      <c r="BUG3228" s="132"/>
      <c r="BUH3228" s="132"/>
      <c r="BUI3228" s="132"/>
      <c r="BUJ3228" s="132"/>
      <c r="BUK3228" s="132"/>
      <c r="BUL3228" s="132"/>
      <c r="BUM3228" s="132"/>
      <c r="BUN3228" s="132"/>
      <c r="BUO3228" s="132"/>
      <c r="BUP3228" s="132"/>
      <c r="BUQ3228" s="132"/>
      <c r="BUR3228" s="132"/>
      <c r="BUS3228" s="132"/>
      <c r="BUT3228" s="132"/>
      <c r="BUU3228" s="132"/>
      <c r="BUV3228" s="132"/>
      <c r="BUW3228" s="132"/>
      <c r="BUX3228" s="132"/>
      <c r="BUY3228" s="132"/>
      <c r="BUZ3228" s="132"/>
      <c r="BVA3228" s="132"/>
      <c r="BVB3228" s="132"/>
      <c r="BVC3228" s="132"/>
      <c r="BVD3228" s="132"/>
      <c r="BVE3228" s="132"/>
      <c r="BVF3228" s="132"/>
      <c r="BVG3228" s="132"/>
      <c r="BVH3228" s="132"/>
      <c r="BVI3228" s="132"/>
      <c r="BVJ3228" s="132"/>
      <c r="BVK3228" s="132"/>
      <c r="BVL3228" s="132"/>
      <c r="BVM3228" s="132"/>
      <c r="BVN3228" s="132"/>
      <c r="BVO3228" s="132"/>
      <c r="BVP3228" s="132"/>
      <c r="BVQ3228" s="132"/>
      <c r="BVR3228" s="132"/>
      <c r="BVS3228" s="132"/>
      <c r="BVT3228" s="132"/>
      <c r="BVU3228" s="132"/>
      <c r="BVV3228" s="132"/>
      <c r="BVW3228" s="132"/>
      <c r="BVX3228" s="132"/>
      <c r="BVY3228" s="132"/>
      <c r="BVZ3228" s="132"/>
      <c r="BWA3228" s="132"/>
      <c r="BWB3228" s="132"/>
      <c r="BWC3228" s="132"/>
      <c r="BWD3228" s="132"/>
      <c r="BWE3228" s="132"/>
      <c r="BWF3228" s="132"/>
      <c r="BWG3228" s="132"/>
      <c r="BWH3228" s="132"/>
      <c r="BWI3228" s="132"/>
      <c r="BWJ3228" s="132"/>
      <c r="BWK3228" s="132"/>
      <c r="BWL3228" s="132"/>
      <c r="BWM3228" s="132"/>
      <c r="BWN3228" s="132"/>
      <c r="BWO3228" s="132"/>
      <c r="BWP3228" s="132"/>
      <c r="BWQ3228" s="132"/>
      <c r="BWR3228" s="132"/>
      <c r="BWS3228" s="132"/>
      <c r="BWT3228" s="132"/>
      <c r="BWU3228" s="132"/>
      <c r="BWV3228" s="132"/>
      <c r="BWW3228" s="132"/>
      <c r="BWX3228" s="132"/>
      <c r="BWY3228" s="132"/>
      <c r="BWZ3228" s="132"/>
      <c r="BXA3228" s="132"/>
      <c r="BXB3228" s="132"/>
      <c r="BXC3228" s="132"/>
      <c r="BXD3228" s="132"/>
      <c r="BXE3228" s="132"/>
      <c r="BXF3228" s="132"/>
      <c r="BXG3228" s="132"/>
      <c r="BXH3228" s="132"/>
      <c r="BXI3228" s="132"/>
      <c r="BXJ3228" s="132"/>
      <c r="BXK3228" s="132"/>
      <c r="BXL3228" s="132"/>
      <c r="BXM3228" s="132"/>
      <c r="BXN3228" s="132"/>
      <c r="BXO3228" s="132"/>
      <c r="BXP3228" s="132"/>
      <c r="BXQ3228" s="132"/>
      <c r="BXR3228" s="132"/>
      <c r="BXS3228" s="132"/>
      <c r="BXT3228" s="132"/>
      <c r="BXU3228" s="132"/>
      <c r="BXV3228" s="132"/>
      <c r="BXW3228" s="132"/>
      <c r="BXX3228" s="132"/>
      <c r="BXY3228" s="132"/>
      <c r="BXZ3228" s="132"/>
      <c r="BYA3228" s="132"/>
      <c r="BYB3228" s="132"/>
      <c r="BYC3228" s="132"/>
      <c r="BYD3228" s="132"/>
      <c r="BYE3228" s="132"/>
      <c r="BYF3228" s="132"/>
      <c r="BYG3228" s="132"/>
      <c r="BYH3228" s="132"/>
      <c r="BYI3228" s="132"/>
      <c r="BYJ3228" s="132"/>
      <c r="BYK3228" s="132"/>
      <c r="BYL3228" s="132"/>
      <c r="BYM3228" s="132"/>
      <c r="BYN3228" s="132"/>
      <c r="BYO3228" s="132"/>
      <c r="BYP3228" s="132"/>
      <c r="BYQ3228" s="132"/>
      <c r="BYR3228" s="132"/>
      <c r="BYS3228" s="132"/>
      <c r="BYT3228" s="132"/>
      <c r="BYU3228" s="132"/>
      <c r="BYV3228" s="132"/>
      <c r="BYW3228" s="132"/>
      <c r="BYX3228" s="132"/>
      <c r="BYY3228" s="132"/>
      <c r="BYZ3228" s="132"/>
      <c r="BZA3228" s="132"/>
      <c r="BZB3228" s="132"/>
      <c r="BZC3228" s="132"/>
      <c r="BZD3228" s="132"/>
      <c r="BZE3228" s="132"/>
      <c r="BZF3228" s="132"/>
      <c r="BZG3228" s="132"/>
      <c r="BZH3228" s="132"/>
      <c r="BZI3228" s="132"/>
      <c r="BZJ3228" s="132"/>
      <c r="BZK3228" s="132"/>
      <c r="BZL3228" s="132"/>
      <c r="BZM3228" s="132"/>
      <c r="BZN3228" s="132"/>
      <c r="BZO3228" s="132"/>
      <c r="BZP3228" s="132"/>
      <c r="BZQ3228" s="132"/>
      <c r="BZR3228" s="132"/>
      <c r="BZS3228" s="132"/>
      <c r="BZT3228" s="132"/>
      <c r="BZU3228" s="132"/>
      <c r="BZV3228" s="132"/>
      <c r="BZW3228" s="132"/>
      <c r="BZX3228" s="132"/>
      <c r="BZY3228" s="132"/>
      <c r="BZZ3228" s="132"/>
      <c r="CAA3228" s="132"/>
      <c r="CAB3228" s="132"/>
      <c r="CAC3228" s="132"/>
      <c r="CAD3228" s="132"/>
      <c r="CAE3228" s="132"/>
      <c r="CAF3228" s="132"/>
      <c r="CAG3228" s="132"/>
      <c r="CAH3228" s="132"/>
      <c r="CAI3228" s="132"/>
      <c r="CAJ3228" s="132"/>
      <c r="CAK3228" s="132"/>
      <c r="CAL3228" s="132"/>
      <c r="CAM3228" s="132"/>
      <c r="CAN3228" s="132"/>
      <c r="CAO3228" s="132"/>
      <c r="CAP3228" s="132"/>
      <c r="CAQ3228" s="132"/>
      <c r="CAR3228" s="132"/>
      <c r="CAS3228" s="132"/>
      <c r="CAT3228" s="132"/>
      <c r="CAU3228" s="132"/>
      <c r="CAV3228" s="132"/>
      <c r="CAW3228" s="132"/>
      <c r="CAX3228" s="132"/>
      <c r="CAY3228" s="132"/>
      <c r="CAZ3228" s="132"/>
      <c r="CBA3228" s="132"/>
      <c r="CBB3228" s="132"/>
      <c r="CBC3228" s="132"/>
      <c r="CBD3228" s="132"/>
      <c r="CBE3228" s="132"/>
      <c r="CBF3228" s="132"/>
      <c r="CBG3228" s="132"/>
      <c r="CBH3228" s="132"/>
      <c r="CBI3228" s="132"/>
      <c r="CBJ3228" s="132"/>
      <c r="CBK3228" s="132"/>
      <c r="CBL3228" s="132"/>
      <c r="CBM3228" s="132"/>
      <c r="CBN3228" s="132"/>
      <c r="CBO3228" s="132"/>
      <c r="CBP3228" s="132"/>
      <c r="CBQ3228" s="132"/>
      <c r="CBR3228" s="132"/>
      <c r="CBS3228" s="132"/>
      <c r="CBT3228" s="132"/>
      <c r="CBU3228" s="132"/>
      <c r="CBV3228" s="132"/>
      <c r="CBW3228" s="132"/>
      <c r="CBX3228" s="132"/>
      <c r="CBY3228" s="132"/>
      <c r="CBZ3228" s="132"/>
      <c r="CCA3228" s="132"/>
      <c r="CCB3228" s="132"/>
      <c r="CCC3228" s="132"/>
      <c r="CCD3228" s="132"/>
      <c r="CCE3228" s="132"/>
      <c r="CCF3228" s="132"/>
      <c r="CCG3228" s="132"/>
      <c r="CCH3228" s="132"/>
      <c r="CCI3228" s="132"/>
      <c r="CCJ3228" s="132"/>
      <c r="CCK3228" s="132"/>
      <c r="CCL3228" s="132"/>
      <c r="CCM3228" s="132"/>
      <c r="CCN3228" s="132"/>
      <c r="CCO3228" s="132"/>
      <c r="CCP3228" s="132"/>
      <c r="CCQ3228" s="132"/>
      <c r="CCR3228" s="132"/>
      <c r="CCS3228" s="132"/>
      <c r="CCT3228" s="132"/>
      <c r="CCU3228" s="132"/>
      <c r="CCV3228" s="132"/>
      <c r="CCW3228" s="132"/>
      <c r="CCX3228" s="132"/>
      <c r="CCY3228" s="132"/>
      <c r="CCZ3228" s="132"/>
      <c r="CDA3228" s="132"/>
      <c r="CDB3228" s="132"/>
      <c r="CDC3228" s="132"/>
      <c r="CDD3228" s="132"/>
      <c r="CDE3228" s="132"/>
      <c r="CDF3228" s="132"/>
      <c r="CDG3228" s="132"/>
      <c r="CDH3228" s="132"/>
      <c r="CDI3228" s="132"/>
      <c r="CDJ3228" s="132"/>
      <c r="CDK3228" s="132"/>
      <c r="CDL3228" s="132"/>
      <c r="CDM3228" s="132"/>
      <c r="CDN3228" s="132"/>
      <c r="CDO3228" s="132"/>
      <c r="CDP3228" s="132"/>
      <c r="CDQ3228" s="132"/>
      <c r="CDR3228" s="132"/>
      <c r="CDS3228" s="132"/>
      <c r="CDT3228" s="132"/>
      <c r="CDU3228" s="132"/>
      <c r="CDV3228" s="132"/>
      <c r="CDW3228" s="132"/>
      <c r="CDX3228" s="132"/>
      <c r="CDY3228" s="132"/>
      <c r="CDZ3228" s="132"/>
      <c r="CEA3228" s="132"/>
      <c r="CEB3228" s="132"/>
      <c r="CEC3228" s="132"/>
      <c r="CED3228" s="132"/>
      <c r="CEE3228" s="132"/>
      <c r="CEF3228" s="132"/>
      <c r="CEG3228" s="132"/>
      <c r="CEH3228" s="132"/>
      <c r="CEI3228" s="132"/>
      <c r="CEJ3228" s="132"/>
      <c r="CEK3228" s="132"/>
      <c r="CEL3228" s="132"/>
      <c r="CEM3228" s="132"/>
      <c r="CEN3228" s="132"/>
      <c r="CEO3228" s="132"/>
      <c r="CEP3228" s="132"/>
      <c r="CEQ3228" s="132"/>
      <c r="CER3228" s="132"/>
      <c r="CES3228" s="132"/>
      <c r="CET3228" s="132"/>
      <c r="CEU3228" s="132"/>
      <c r="CEV3228" s="132"/>
      <c r="CEW3228" s="132"/>
      <c r="CEX3228" s="132"/>
      <c r="CEY3228" s="132"/>
      <c r="CEZ3228" s="132"/>
      <c r="CFA3228" s="132"/>
      <c r="CFB3228" s="132"/>
      <c r="CFC3228" s="132"/>
      <c r="CFD3228" s="132"/>
      <c r="CFE3228" s="132"/>
      <c r="CFF3228" s="132"/>
      <c r="CFG3228" s="132"/>
      <c r="CFH3228" s="132"/>
      <c r="CFI3228" s="132"/>
      <c r="CFJ3228" s="132"/>
      <c r="CFK3228" s="132"/>
      <c r="CFL3228" s="132"/>
      <c r="CFM3228" s="132"/>
      <c r="CFN3228" s="132"/>
      <c r="CFO3228" s="132"/>
      <c r="CFP3228" s="132"/>
      <c r="CFQ3228" s="132"/>
      <c r="CFR3228" s="132"/>
      <c r="CFS3228" s="132"/>
      <c r="CFT3228" s="132"/>
      <c r="CFU3228" s="132"/>
      <c r="CFV3228" s="132"/>
      <c r="CFW3228" s="132"/>
      <c r="CFX3228" s="132"/>
      <c r="CFY3228" s="132"/>
      <c r="CFZ3228" s="132"/>
      <c r="CGA3228" s="132"/>
      <c r="CGB3228" s="132"/>
      <c r="CGC3228" s="132"/>
      <c r="CGD3228" s="132"/>
      <c r="CGE3228" s="132"/>
      <c r="CGF3228" s="132"/>
      <c r="CGG3228" s="132"/>
      <c r="CGH3228" s="132"/>
      <c r="CGI3228" s="132"/>
      <c r="CGJ3228" s="132"/>
      <c r="CGK3228" s="132"/>
      <c r="CGL3228" s="132"/>
      <c r="CGM3228" s="132"/>
      <c r="CGN3228" s="132"/>
      <c r="CGO3228" s="132"/>
      <c r="CGP3228" s="132"/>
      <c r="CGQ3228" s="132"/>
      <c r="CGR3228" s="132"/>
      <c r="CGS3228" s="132"/>
      <c r="CGT3228" s="132"/>
      <c r="CGU3228" s="132"/>
      <c r="CGV3228" s="132"/>
      <c r="CGW3228" s="132"/>
      <c r="CGX3228" s="132"/>
      <c r="CGY3228" s="132"/>
      <c r="CGZ3228" s="132"/>
      <c r="CHA3228" s="132"/>
      <c r="CHB3228" s="132"/>
      <c r="CHC3228" s="132"/>
      <c r="CHD3228" s="132"/>
      <c r="CHE3228" s="132"/>
      <c r="CHF3228" s="132"/>
      <c r="CHG3228" s="132"/>
      <c r="CHH3228" s="132"/>
      <c r="CHI3228" s="132"/>
      <c r="CHJ3228" s="132"/>
      <c r="CHK3228" s="132"/>
      <c r="CHL3228" s="132"/>
      <c r="CHM3228" s="132"/>
      <c r="CHN3228" s="132"/>
      <c r="CHO3228" s="132"/>
      <c r="CHP3228" s="132"/>
      <c r="CHQ3228" s="132"/>
      <c r="CHR3228" s="132"/>
      <c r="CHS3228" s="132"/>
      <c r="CHT3228" s="132"/>
      <c r="CHU3228" s="132"/>
      <c r="CHV3228" s="132"/>
      <c r="CHW3228" s="132"/>
      <c r="CHX3228" s="132"/>
      <c r="CHY3228" s="132"/>
      <c r="CHZ3228" s="132"/>
      <c r="CIA3228" s="132"/>
      <c r="CIB3228" s="132"/>
      <c r="CIC3228" s="132"/>
      <c r="CID3228" s="132"/>
      <c r="CIE3228" s="132"/>
      <c r="CIF3228" s="132"/>
      <c r="CIG3228" s="132"/>
      <c r="CIH3228" s="132"/>
      <c r="CII3228" s="132"/>
      <c r="CIJ3228" s="132"/>
      <c r="CIK3228" s="132"/>
      <c r="CIL3228" s="132"/>
      <c r="CIM3228" s="132"/>
      <c r="CIN3228" s="132"/>
      <c r="CIO3228" s="132"/>
      <c r="CIP3228" s="132"/>
      <c r="CIQ3228" s="132"/>
      <c r="CIR3228" s="132"/>
      <c r="CIS3228" s="132"/>
      <c r="CIT3228" s="132"/>
      <c r="CIU3228" s="132"/>
      <c r="CIV3228" s="132"/>
      <c r="CIW3228" s="132"/>
      <c r="CIX3228" s="132"/>
      <c r="CIY3228" s="132"/>
      <c r="CIZ3228" s="132"/>
      <c r="CJA3228" s="132"/>
      <c r="CJB3228" s="132"/>
      <c r="CJC3228" s="132"/>
      <c r="CJD3228" s="132"/>
      <c r="CJE3228" s="132"/>
      <c r="CJF3228" s="132"/>
      <c r="CJG3228" s="132"/>
      <c r="CJH3228" s="132"/>
      <c r="CJI3228" s="132"/>
      <c r="CJJ3228" s="132"/>
      <c r="CJK3228" s="132"/>
      <c r="CJL3228" s="132"/>
      <c r="CJM3228" s="132"/>
      <c r="CJN3228" s="132"/>
      <c r="CJO3228" s="132"/>
      <c r="CJP3228" s="132"/>
      <c r="CJQ3228" s="132"/>
      <c r="CJR3228" s="132"/>
      <c r="CJS3228" s="132"/>
      <c r="CJT3228" s="132"/>
      <c r="CJU3228" s="132"/>
      <c r="CJV3228" s="132"/>
      <c r="CJW3228" s="132"/>
      <c r="CJX3228" s="132"/>
      <c r="CJY3228" s="132"/>
      <c r="CJZ3228" s="132"/>
      <c r="CKA3228" s="132"/>
      <c r="CKB3228" s="132"/>
      <c r="CKC3228" s="132"/>
      <c r="CKD3228" s="132"/>
      <c r="CKE3228" s="132"/>
      <c r="CKF3228" s="132"/>
      <c r="CKG3228" s="132"/>
      <c r="CKH3228" s="132"/>
      <c r="CKI3228" s="132"/>
      <c r="CKJ3228" s="132"/>
      <c r="CKK3228" s="132"/>
      <c r="CKL3228" s="132"/>
      <c r="CKM3228" s="132"/>
      <c r="CKN3228" s="132"/>
      <c r="CKO3228" s="132"/>
      <c r="CKP3228" s="132"/>
      <c r="CKQ3228" s="132"/>
      <c r="CKR3228" s="132"/>
      <c r="CKS3228" s="132"/>
      <c r="CKT3228" s="132"/>
      <c r="CKU3228" s="132"/>
      <c r="CKV3228" s="132"/>
      <c r="CKW3228" s="132"/>
      <c r="CKX3228" s="132"/>
      <c r="CKY3228" s="132"/>
      <c r="CKZ3228" s="132"/>
      <c r="CLA3228" s="132"/>
      <c r="CLB3228" s="132"/>
      <c r="CLC3228" s="132"/>
      <c r="CLD3228" s="132"/>
      <c r="CLE3228" s="132"/>
      <c r="CLF3228" s="132"/>
      <c r="CLG3228" s="132"/>
      <c r="CLH3228" s="132"/>
      <c r="CLI3228" s="132"/>
      <c r="CLJ3228" s="132"/>
      <c r="CLK3228" s="132"/>
      <c r="CLL3228" s="132"/>
      <c r="CLM3228" s="132"/>
      <c r="CLN3228" s="132"/>
      <c r="CLO3228" s="132"/>
      <c r="CLP3228" s="132"/>
      <c r="CLQ3228" s="132"/>
      <c r="CLR3228" s="132"/>
      <c r="CLS3228" s="132"/>
      <c r="CLT3228" s="132"/>
      <c r="CLU3228" s="132"/>
      <c r="CLV3228" s="132"/>
      <c r="CLW3228" s="132"/>
      <c r="CLX3228" s="132"/>
      <c r="CLY3228" s="132"/>
      <c r="CLZ3228" s="132"/>
      <c r="CMA3228" s="132"/>
      <c r="CMB3228" s="132"/>
      <c r="CMC3228" s="132"/>
      <c r="CMD3228" s="132"/>
      <c r="CME3228" s="132"/>
      <c r="CMF3228" s="132"/>
      <c r="CMG3228" s="132"/>
      <c r="CMH3228" s="132"/>
      <c r="CMI3228" s="132"/>
      <c r="CMJ3228" s="132"/>
      <c r="CMK3228" s="132"/>
      <c r="CML3228" s="132"/>
      <c r="CMM3228" s="132"/>
      <c r="CMN3228" s="132"/>
      <c r="CMO3228" s="132"/>
      <c r="CMP3228" s="132"/>
      <c r="CMQ3228" s="132"/>
      <c r="CMR3228" s="132"/>
      <c r="CMS3228" s="132"/>
      <c r="CMT3228" s="132"/>
      <c r="CMU3228" s="132"/>
      <c r="CMV3228" s="132"/>
      <c r="CMW3228" s="132"/>
      <c r="CMX3228" s="132"/>
      <c r="CMY3228" s="132"/>
      <c r="CMZ3228" s="132"/>
      <c r="CNA3228" s="132"/>
      <c r="CNB3228" s="132"/>
      <c r="CNC3228" s="132"/>
      <c r="CND3228" s="132"/>
      <c r="CNE3228" s="132"/>
      <c r="CNF3228" s="132"/>
      <c r="CNG3228" s="132"/>
      <c r="CNH3228" s="132"/>
      <c r="CNI3228" s="132"/>
      <c r="CNJ3228" s="132"/>
      <c r="CNK3228" s="132"/>
      <c r="CNL3228" s="132"/>
      <c r="CNM3228" s="132"/>
      <c r="CNN3228" s="132"/>
      <c r="CNO3228" s="132"/>
      <c r="CNP3228" s="132"/>
      <c r="CNQ3228" s="132"/>
      <c r="CNR3228" s="132"/>
      <c r="CNS3228" s="132"/>
      <c r="CNT3228" s="132"/>
      <c r="CNU3228" s="132"/>
      <c r="CNV3228" s="132"/>
      <c r="CNW3228" s="132"/>
      <c r="CNX3228" s="132"/>
      <c r="CNY3228" s="132"/>
      <c r="CNZ3228" s="132"/>
      <c r="COA3228" s="132"/>
      <c r="COB3228" s="132"/>
      <c r="COC3228" s="132"/>
      <c r="COD3228" s="132"/>
      <c r="COE3228" s="132"/>
      <c r="COF3228" s="132"/>
      <c r="COG3228" s="132"/>
      <c r="COH3228" s="132"/>
      <c r="COI3228" s="132"/>
      <c r="COJ3228" s="132"/>
      <c r="COK3228" s="132"/>
      <c r="COL3228" s="132"/>
      <c r="COM3228" s="132"/>
      <c r="CON3228" s="132"/>
      <c r="COO3228" s="132"/>
      <c r="COP3228" s="132"/>
      <c r="COQ3228" s="132"/>
      <c r="COR3228" s="132"/>
      <c r="COS3228" s="132"/>
      <c r="COT3228" s="132"/>
      <c r="COU3228" s="132"/>
      <c r="COV3228" s="132"/>
      <c r="COW3228" s="132"/>
      <c r="COX3228" s="132"/>
      <c r="COY3228" s="132"/>
      <c r="COZ3228" s="132"/>
      <c r="CPA3228" s="132"/>
      <c r="CPB3228" s="132"/>
      <c r="CPC3228" s="132"/>
      <c r="CPD3228" s="132"/>
      <c r="CPE3228" s="132"/>
      <c r="CPF3228" s="132"/>
      <c r="CPG3228" s="132"/>
      <c r="CPH3228" s="132"/>
      <c r="CPI3228" s="132"/>
      <c r="CPJ3228" s="132"/>
      <c r="CPK3228" s="132"/>
      <c r="CPL3228" s="132"/>
      <c r="CPM3228" s="132"/>
      <c r="CPN3228" s="132"/>
      <c r="CPO3228" s="132"/>
      <c r="CPP3228" s="132"/>
      <c r="CPQ3228" s="132"/>
      <c r="CPR3228" s="132"/>
      <c r="CPS3228" s="132"/>
      <c r="CPT3228" s="132"/>
      <c r="CPU3228" s="132"/>
      <c r="CPV3228" s="132"/>
      <c r="CPW3228" s="132"/>
      <c r="CPX3228" s="132"/>
      <c r="CPY3228" s="132"/>
      <c r="CPZ3228" s="132"/>
      <c r="CQA3228" s="132"/>
      <c r="CQB3228" s="132"/>
      <c r="CQC3228" s="132"/>
      <c r="CQD3228" s="132"/>
      <c r="CQE3228" s="132"/>
      <c r="CQF3228" s="132"/>
      <c r="CQG3228" s="132"/>
      <c r="CQH3228" s="132"/>
      <c r="CQI3228" s="132"/>
      <c r="CQJ3228" s="132"/>
      <c r="CQK3228" s="132"/>
      <c r="CQL3228" s="132"/>
      <c r="CQM3228" s="132"/>
      <c r="CQN3228" s="132"/>
      <c r="CQO3228" s="132"/>
      <c r="CQP3228" s="132"/>
      <c r="CQQ3228" s="132"/>
      <c r="CQR3228" s="132"/>
      <c r="CQS3228" s="132"/>
      <c r="CQT3228" s="132"/>
      <c r="CQU3228" s="132"/>
      <c r="CQV3228" s="132"/>
      <c r="CQW3228" s="132"/>
      <c r="CQX3228" s="132"/>
      <c r="CQY3228" s="132"/>
      <c r="CQZ3228" s="132"/>
      <c r="CRA3228" s="132"/>
      <c r="CRB3228" s="132"/>
      <c r="CRC3228" s="132"/>
      <c r="CRD3228" s="132"/>
      <c r="CRE3228" s="132"/>
      <c r="CRF3228" s="132"/>
      <c r="CRG3228" s="132"/>
      <c r="CRH3228" s="132"/>
      <c r="CRI3228" s="132"/>
      <c r="CRJ3228" s="132"/>
      <c r="CRK3228" s="132"/>
      <c r="CRL3228" s="132"/>
      <c r="CRM3228" s="132"/>
      <c r="CRN3228" s="132"/>
      <c r="CRO3228" s="132"/>
      <c r="CRP3228" s="132"/>
      <c r="CRQ3228" s="132"/>
      <c r="CRR3228" s="132"/>
      <c r="CRS3228" s="132"/>
      <c r="CRT3228" s="132"/>
      <c r="CRU3228" s="132"/>
      <c r="CRV3228" s="132"/>
      <c r="CRW3228" s="132"/>
      <c r="CRX3228" s="132"/>
      <c r="CRY3228" s="132"/>
      <c r="CRZ3228" s="132"/>
      <c r="CSA3228" s="132"/>
      <c r="CSB3228" s="132"/>
      <c r="CSC3228" s="132"/>
      <c r="CSD3228" s="132"/>
      <c r="CSE3228" s="132"/>
      <c r="CSF3228" s="132"/>
      <c r="CSG3228" s="132"/>
      <c r="CSH3228" s="132"/>
      <c r="CSI3228" s="132"/>
      <c r="CSJ3228" s="132"/>
      <c r="CSK3228" s="132"/>
      <c r="CSL3228" s="132"/>
      <c r="CSM3228" s="132"/>
      <c r="CSN3228" s="132"/>
      <c r="CSO3228" s="132"/>
      <c r="CSP3228" s="132"/>
      <c r="CSQ3228" s="132"/>
      <c r="CSR3228" s="132"/>
      <c r="CSS3228" s="132"/>
      <c r="CST3228" s="132"/>
      <c r="CSU3228" s="132"/>
      <c r="CSV3228" s="132"/>
      <c r="CSW3228" s="132"/>
      <c r="CSX3228" s="132"/>
      <c r="CSY3228" s="132"/>
      <c r="CSZ3228" s="132"/>
      <c r="CTA3228" s="132"/>
      <c r="CTB3228" s="132"/>
      <c r="CTC3228" s="132"/>
      <c r="CTD3228" s="132"/>
      <c r="CTE3228" s="132"/>
      <c r="CTF3228" s="132"/>
      <c r="CTG3228" s="132"/>
      <c r="CTH3228" s="132"/>
      <c r="CTI3228" s="132"/>
      <c r="CTJ3228" s="132"/>
      <c r="CTK3228" s="132"/>
      <c r="CTL3228" s="132"/>
      <c r="CTM3228" s="132"/>
      <c r="CTN3228" s="132"/>
      <c r="CTO3228" s="132"/>
      <c r="CTP3228" s="132"/>
      <c r="CTQ3228" s="132"/>
      <c r="CTR3228" s="132"/>
      <c r="CTS3228" s="132"/>
      <c r="CTT3228" s="132"/>
      <c r="CTU3228" s="132"/>
      <c r="CTV3228" s="132"/>
      <c r="CTW3228" s="132"/>
      <c r="CTX3228" s="132"/>
      <c r="CTY3228" s="132"/>
      <c r="CTZ3228" s="132"/>
      <c r="CUA3228" s="132"/>
      <c r="CUB3228" s="132"/>
      <c r="CUC3228" s="132"/>
      <c r="CUD3228" s="132"/>
      <c r="CUE3228" s="132"/>
      <c r="CUF3228" s="132"/>
      <c r="CUG3228" s="132"/>
      <c r="CUH3228" s="132"/>
      <c r="CUI3228" s="132"/>
      <c r="CUJ3228" s="132"/>
      <c r="CUK3228" s="132"/>
      <c r="CUL3228" s="132"/>
      <c r="CUM3228" s="132"/>
      <c r="CUN3228" s="132"/>
      <c r="CUO3228" s="132"/>
      <c r="CUP3228" s="132"/>
      <c r="CUQ3228" s="132"/>
      <c r="CUR3228" s="132"/>
      <c r="CUS3228" s="132"/>
      <c r="CUT3228" s="132"/>
      <c r="CUU3228" s="132"/>
      <c r="CUV3228" s="132"/>
      <c r="CUW3228" s="132"/>
      <c r="CUX3228" s="132"/>
      <c r="CUY3228" s="132"/>
      <c r="CUZ3228" s="132"/>
      <c r="CVA3228" s="132"/>
      <c r="CVB3228" s="132"/>
      <c r="CVC3228" s="132"/>
      <c r="CVD3228" s="132"/>
      <c r="CVE3228" s="132"/>
      <c r="CVF3228" s="132"/>
      <c r="CVG3228" s="132"/>
      <c r="CVH3228" s="132"/>
      <c r="CVI3228" s="132"/>
      <c r="CVJ3228" s="132"/>
      <c r="CVK3228" s="132"/>
      <c r="CVL3228" s="132"/>
      <c r="CVM3228" s="132"/>
      <c r="CVN3228" s="132"/>
      <c r="CVO3228" s="132"/>
      <c r="CVP3228" s="132"/>
      <c r="CVQ3228" s="132"/>
      <c r="CVR3228" s="132"/>
      <c r="CVS3228" s="132"/>
      <c r="CVT3228" s="132"/>
      <c r="CVU3228" s="132"/>
      <c r="CVV3228" s="132"/>
      <c r="CVW3228" s="132"/>
      <c r="CVX3228" s="132"/>
      <c r="CVY3228" s="132"/>
      <c r="CVZ3228" s="132"/>
      <c r="CWA3228" s="132"/>
      <c r="CWB3228" s="132"/>
      <c r="CWC3228" s="132"/>
      <c r="CWD3228" s="132"/>
      <c r="CWE3228" s="132"/>
      <c r="CWF3228" s="132"/>
      <c r="CWG3228" s="132"/>
      <c r="CWH3228" s="132"/>
      <c r="CWI3228" s="132"/>
      <c r="CWJ3228" s="132"/>
      <c r="CWK3228" s="132"/>
      <c r="CWL3228" s="132"/>
      <c r="CWM3228" s="132"/>
      <c r="CWN3228" s="132"/>
      <c r="CWO3228" s="132"/>
      <c r="CWP3228" s="132"/>
      <c r="CWQ3228" s="132"/>
      <c r="CWR3228" s="132"/>
      <c r="CWS3228" s="132"/>
      <c r="CWT3228" s="132"/>
      <c r="CWU3228" s="132"/>
      <c r="CWV3228" s="132"/>
      <c r="CWW3228" s="132"/>
      <c r="CWX3228" s="132"/>
      <c r="CWY3228" s="132"/>
      <c r="CWZ3228" s="132"/>
      <c r="CXA3228" s="132"/>
      <c r="CXB3228" s="132"/>
      <c r="CXC3228" s="132"/>
      <c r="CXD3228" s="132"/>
      <c r="CXE3228" s="132"/>
      <c r="CXF3228" s="132"/>
      <c r="CXG3228" s="132"/>
      <c r="CXH3228" s="132"/>
      <c r="CXI3228" s="132"/>
      <c r="CXJ3228" s="132"/>
      <c r="CXK3228" s="132"/>
      <c r="CXL3228" s="132"/>
      <c r="CXM3228" s="132"/>
      <c r="CXN3228" s="132"/>
      <c r="CXO3228" s="132"/>
      <c r="CXP3228" s="132"/>
      <c r="CXQ3228" s="132"/>
      <c r="CXR3228" s="132"/>
      <c r="CXS3228" s="132"/>
      <c r="CXT3228" s="132"/>
      <c r="CXU3228" s="132"/>
      <c r="CXV3228" s="132"/>
      <c r="CXW3228" s="132"/>
      <c r="CXX3228" s="132"/>
      <c r="CXY3228" s="132"/>
      <c r="CXZ3228" s="132"/>
      <c r="CYA3228" s="132"/>
      <c r="CYB3228" s="132"/>
      <c r="CYC3228" s="132"/>
      <c r="CYD3228" s="132"/>
      <c r="CYE3228" s="132"/>
      <c r="CYF3228" s="132"/>
      <c r="CYG3228" s="132"/>
      <c r="CYH3228" s="132"/>
      <c r="CYI3228" s="132"/>
      <c r="CYJ3228" s="132"/>
      <c r="CYK3228" s="132"/>
      <c r="CYL3228" s="132"/>
      <c r="CYM3228" s="132"/>
      <c r="CYN3228" s="132"/>
      <c r="CYO3228" s="132"/>
      <c r="CYP3228" s="132"/>
      <c r="CYQ3228" s="132"/>
      <c r="CYR3228" s="132"/>
      <c r="CYS3228" s="132"/>
      <c r="CYT3228" s="132"/>
      <c r="CYU3228" s="132"/>
      <c r="CYV3228" s="132"/>
      <c r="CYW3228" s="132"/>
      <c r="CYX3228" s="132"/>
      <c r="CYY3228" s="132"/>
      <c r="CYZ3228" s="132"/>
      <c r="CZA3228" s="132"/>
      <c r="CZB3228" s="132"/>
      <c r="CZC3228" s="132"/>
      <c r="CZD3228" s="132"/>
      <c r="CZE3228" s="132"/>
      <c r="CZF3228" s="132"/>
      <c r="CZG3228" s="132"/>
      <c r="CZH3228" s="132"/>
      <c r="CZI3228" s="132"/>
      <c r="CZJ3228" s="132"/>
      <c r="CZK3228" s="132"/>
      <c r="CZL3228" s="132"/>
      <c r="CZM3228" s="132"/>
      <c r="CZN3228" s="132"/>
      <c r="CZO3228" s="132"/>
      <c r="CZP3228" s="132"/>
      <c r="CZQ3228" s="132"/>
      <c r="CZR3228" s="132"/>
      <c r="CZS3228" s="132"/>
      <c r="CZT3228" s="132"/>
      <c r="CZU3228" s="132"/>
      <c r="CZV3228" s="132"/>
      <c r="CZW3228" s="132"/>
      <c r="CZX3228" s="132"/>
      <c r="CZY3228" s="132"/>
      <c r="CZZ3228" s="132"/>
      <c r="DAA3228" s="132"/>
      <c r="DAB3228" s="132"/>
      <c r="DAC3228" s="132"/>
      <c r="DAD3228" s="132"/>
      <c r="DAE3228" s="132"/>
      <c r="DAF3228" s="132"/>
      <c r="DAG3228" s="132"/>
      <c r="DAH3228" s="132"/>
      <c r="DAI3228" s="132"/>
      <c r="DAJ3228" s="132"/>
      <c r="DAK3228" s="132"/>
      <c r="DAL3228" s="132"/>
      <c r="DAM3228" s="132"/>
      <c r="DAN3228" s="132"/>
      <c r="DAO3228" s="132"/>
      <c r="DAP3228" s="132"/>
      <c r="DAQ3228" s="132"/>
      <c r="DAR3228" s="132"/>
      <c r="DAS3228" s="132"/>
      <c r="DAT3228" s="132"/>
      <c r="DAU3228" s="132"/>
      <c r="DAV3228" s="132"/>
      <c r="DAW3228" s="132"/>
      <c r="DAX3228" s="132"/>
      <c r="DAY3228" s="132"/>
      <c r="DAZ3228" s="132"/>
      <c r="DBA3228" s="132"/>
      <c r="DBB3228" s="132"/>
      <c r="DBC3228" s="132"/>
      <c r="DBD3228" s="132"/>
      <c r="DBE3228" s="132"/>
      <c r="DBF3228" s="132"/>
      <c r="DBG3228" s="132"/>
      <c r="DBH3228" s="132"/>
      <c r="DBI3228" s="132"/>
      <c r="DBJ3228" s="132"/>
      <c r="DBK3228" s="132"/>
      <c r="DBL3228" s="132"/>
      <c r="DBM3228" s="132"/>
      <c r="DBN3228" s="132"/>
      <c r="DBO3228" s="132"/>
      <c r="DBP3228" s="132"/>
      <c r="DBQ3228" s="132"/>
      <c r="DBR3228" s="132"/>
      <c r="DBS3228" s="132"/>
      <c r="DBT3228" s="132"/>
      <c r="DBU3228" s="132"/>
      <c r="DBV3228" s="132"/>
      <c r="DBW3228" s="132"/>
      <c r="DBX3228" s="132"/>
      <c r="DBY3228" s="132"/>
      <c r="DBZ3228" s="132"/>
      <c r="DCA3228" s="132"/>
      <c r="DCB3228" s="132"/>
      <c r="DCC3228" s="132"/>
      <c r="DCD3228" s="132"/>
      <c r="DCE3228" s="132"/>
      <c r="DCF3228" s="132"/>
      <c r="DCG3228" s="132"/>
      <c r="DCH3228" s="132"/>
      <c r="DCI3228" s="132"/>
      <c r="DCJ3228" s="132"/>
      <c r="DCK3228" s="132"/>
      <c r="DCL3228" s="132"/>
      <c r="DCM3228" s="132"/>
      <c r="DCN3228" s="132"/>
      <c r="DCO3228" s="132"/>
      <c r="DCP3228" s="132"/>
      <c r="DCQ3228" s="132"/>
      <c r="DCR3228" s="132"/>
      <c r="DCS3228" s="132"/>
      <c r="DCT3228" s="132"/>
      <c r="DCU3228" s="132"/>
      <c r="DCV3228" s="132"/>
      <c r="DCW3228" s="132"/>
      <c r="DCX3228" s="132"/>
      <c r="DCY3228" s="132"/>
      <c r="DCZ3228" s="132"/>
      <c r="DDA3228" s="132"/>
      <c r="DDB3228" s="132"/>
      <c r="DDC3228" s="132"/>
      <c r="DDD3228" s="132"/>
      <c r="DDE3228" s="132"/>
      <c r="DDF3228" s="132"/>
      <c r="DDG3228" s="132"/>
      <c r="DDH3228" s="132"/>
      <c r="DDI3228" s="132"/>
      <c r="DDJ3228" s="132"/>
      <c r="DDK3228" s="132"/>
      <c r="DDL3228" s="132"/>
      <c r="DDM3228" s="132"/>
      <c r="DDN3228" s="132"/>
      <c r="DDO3228" s="132"/>
      <c r="DDP3228" s="132"/>
      <c r="DDQ3228" s="132"/>
      <c r="DDR3228" s="132"/>
      <c r="DDS3228" s="132"/>
      <c r="DDT3228" s="132"/>
      <c r="DDU3228" s="132"/>
      <c r="DDV3228" s="132"/>
      <c r="DDW3228" s="132"/>
      <c r="DDX3228" s="132"/>
      <c r="DDY3228" s="132"/>
      <c r="DDZ3228" s="132"/>
      <c r="DEA3228" s="132"/>
      <c r="DEB3228" s="132"/>
      <c r="DEC3228" s="132"/>
      <c r="DED3228" s="132"/>
      <c r="DEE3228" s="132"/>
      <c r="DEF3228" s="132"/>
      <c r="DEG3228" s="132"/>
      <c r="DEH3228" s="132"/>
      <c r="DEI3228" s="132"/>
      <c r="DEJ3228" s="132"/>
      <c r="DEK3228" s="132"/>
      <c r="DEL3228" s="132"/>
      <c r="DEM3228" s="132"/>
      <c r="DEN3228" s="132"/>
      <c r="DEO3228" s="132"/>
      <c r="DEP3228" s="132"/>
      <c r="DEQ3228" s="132"/>
      <c r="DER3228" s="132"/>
      <c r="DES3228" s="132"/>
      <c r="DET3228" s="132"/>
      <c r="DEU3228" s="132"/>
      <c r="DEV3228" s="132"/>
      <c r="DEW3228" s="132"/>
      <c r="DEX3228" s="132"/>
      <c r="DEY3228" s="132"/>
      <c r="DEZ3228" s="132"/>
      <c r="DFA3228" s="132"/>
      <c r="DFB3228" s="132"/>
      <c r="DFC3228" s="132"/>
      <c r="DFD3228" s="132"/>
      <c r="DFE3228" s="132"/>
      <c r="DFF3228" s="132"/>
      <c r="DFG3228" s="132"/>
      <c r="DFH3228" s="132"/>
      <c r="DFI3228" s="132"/>
      <c r="DFJ3228" s="132"/>
      <c r="DFK3228" s="132"/>
      <c r="DFL3228" s="132"/>
      <c r="DFM3228" s="132"/>
      <c r="DFN3228" s="132"/>
      <c r="DFO3228" s="132"/>
      <c r="DFP3228" s="132"/>
      <c r="DFQ3228" s="132"/>
      <c r="DFR3228" s="132"/>
      <c r="DFS3228" s="132"/>
      <c r="DFT3228" s="132"/>
      <c r="DFU3228" s="132"/>
      <c r="DFV3228" s="132"/>
      <c r="DFW3228" s="132"/>
      <c r="DFX3228" s="132"/>
      <c r="DFY3228" s="132"/>
      <c r="DFZ3228" s="132"/>
      <c r="DGA3228" s="132"/>
      <c r="DGB3228" s="132"/>
      <c r="DGC3228" s="132"/>
      <c r="DGD3228" s="132"/>
      <c r="DGE3228" s="132"/>
      <c r="DGF3228" s="132"/>
      <c r="DGG3228" s="132"/>
      <c r="DGH3228" s="132"/>
      <c r="DGI3228" s="132"/>
      <c r="DGJ3228" s="132"/>
      <c r="DGK3228" s="132"/>
      <c r="DGL3228" s="132"/>
      <c r="DGM3228" s="132"/>
      <c r="DGN3228" s="132"/>
      <c r="DGO3228" s="132"/>
      <c r="DGP3228" s="132"/>
      <c r="DGQ3228" s="132"/>
      <c r="DGR3228" s="132"/>
      <c r="DGS3228" s="132"/>
      <c r="DGT3228" s="132"/>
      <c r="DGU3228" s="132"/>
      <c r="DGV3228" s="132"/>
      <c r="DGW3228" s="132"/>
      <c r="DGX3228" s="132"/>
      <c r="DGY3228" s="132"/>
      <c r="DGZ3228" s="132"/>
      <c r="DHA3228" s="132"/>
      <c r="DHB3228" s="132"/>
      <c r="DHC3228" s="132"/>
      <c r="DHD3228" s="132"/>
      <c r="DHE3228" s="132"/>
      <c r="DHF3228" s="132"/>
      <c r="DHG3228" s="132"/>
      <c r="DHH3228" s="132"/>
      <c r="DHI3228" s="132"/>
      <c r="DHJ3228" s="132"/>
      <c r="DHK3228" s="132"/>
      <c r="DHL3228" s="132"/>
      <c r="DHM3228" s="132"/>
      <c r="DHN3228" s="132"/>
      <c r="DHO3228" s="132"/>
      <c r="DHP3228" s="132"/>
      <c r="DHQ3228" s="132"/>
      <c r="DHR3228" s="132"/>
      <c r="DHS3228" s="132"/>
      <c r="DHT3228" s="132"/>
      <c r="DHU3228" s="132"/>
      <c r="DHV3228" s="132"/>
      <c r="DHW3228" s="132"/>
      <c r="DHX3228" s="132"/>
      <c r="DHY3228" s="132"/>
      <c r="DHZ3228" s="132"/>
      <c r="DIA3228" s="132"/>
      <c r="DIB3228" s="132"/>
      <c r="DIC3228" s="132"/>
      <c r="DID3228" s="132"/>
      <c r="DIE3228" s="132"/>
      <c r="DIF3228" s="132"/>
      <c r="DIG3228" s="132"/>
      <c r="DIH3228" s="132"/>
      <c r="DII3228" s="132"/>
      <c r="DIJ3228" s="132"/>
      <c r="DIK3228" s="132"/>
      <c r="DIL3228" s="132"/>
      <c r="DIM3228" s="132"/>
      <c r="DIN3228" s="132"/>
      <c r="DIO3228" s="132"/>
      <c r="DIP3228" s="132"/>
      <c r="DIQ3228" s="132"/>
      <c r="DIR3228" s="132"/>
      <c r="DIS3228" s="132"/>
      <c r="DIT3228" s="132"/>
      <c r="DIU3228" s="132"/>
      <c r="DIV3228" s="132"/>
      <c r="DIW3228" s="132"/>
      <c r="DIX3228" s="132"/>
      <c r="DIY3228" s="132"/>
      <c r="DIZ3228" s="132"/>
      <c r="DJA3228" s="132"/>
      <c r="DJB3228" s="132"/>
      <c r="DJC3228" s="132"/>
      <c r="DJD3228" s="132"/>
      <c r="DJE3228" s="132"/>
      <c r="DJF3228" s="132"/>
      <c r="DJG3228" s="132"/>
      <c r="DJH3228" s="132"/>
      <c r="DJI3228" s="132"/>
      <c r="DJJ3228" s="132"/>
      <c r="DJK3228" s="132"/>
      <c r="DJL3228" s="132"/>
      <c r="DJM3228" s="132"/>
      <c r="DJN3228" s="132"/>
      <c r="DJO3228" s="132"/>
      <c r="DJP3228" s="132"/>
      <c r="DJQ3228" s="132"/>
      <c r="DJR3228" s="132"/>
      <c r="DJS3228" s="132"/>
      <c r="DJT3228" s="132"/>
      <c r="DJU3228" s="132"/>
      <c r="DJV3228" s="132"/>
      <c r="DJW3228" s="132"/>
      <c r="DJX3228" s="132"/>
      <c r="DJY3228" s="132"/>
      <c r="DJZ3228" s="132"/>
      <c r="DKA3228" s="132"/>
      <c r="DKB3228" s="132"/>
      <c r="DKC3228" s="132"/>
      <c r="DKD3228" s="132"/>
      <c r="DKE3228" s="132"/>
      <c r="DKF3228" s="132"/>
      <c r="DKG3228" s="132"/>
      <c r="DKH3228" s="132"/>
      <c r="DKI3228" s="132"/>
      <c r="DKJ3228" s="132"/>
      <c r="DKK3228" s="132"/>
      <c r="DKL3228" s="132"/>
      <c r="DKM3228" s="132"/>
      <c r="DKN3228" s="132"/>
      <c r="DKO3228" s="132"/>
      <c r="DKP3228" s="132"/>
      <c r="DKQ3228" s="132"/>
      <c r="DKR3228" s="132"/>
      <c r="DKS3228" s="132"/>
      <c r="DKT3228" s="132"/>
      <c r="DKU3228" s="132"/>
      <c r="DKV3228" s="132"/>
      <c r="DKW3228" s="132"/>
      <c r="DKX3228" s="132"/>
      <c r="DKY3228" s="132"/>
      <c r="DKZ3228" s="132"/>
      <c r="DLA3228" s="132"/>
      <c r="DLB3228" s="132"/>
      <c r="DLC3228" s="132"/>
      <c r="DLD3228" s="132"/>
      <c r="DLE3228" s="132"/>
      <c r="DLF3228" s="132"/>
      <c r="DLG3228" s="132"/>
      <c r="DLH3228" s="132"/>
      <c r="DLI3228" s="132"/>
      <c r="DLJ3228" s="132"/>
      <c r="DLK3228" s="132"/>
      <c r="DLL3228" s="132"/>
      <c r="DLM3228" s="132"/>
      <c r="DLN3228" s="132"/>
      <c r="DLO3228" s="132"/>
      <c r="DLP3228" s="132"/>
      <c r="DLQ3228" s="132"/>
      <c r="DLR3228" s="132"/>
      <c r="DLS3228" s="132"/>
      <c r="DLT3228" s="132"/>
      <c r="DLU3228" s="132"/>
      <c r="DLV3228" s="132"/>
      <c r="DLW3228" s="132"/>
      <c r="DLX3228" s="132"/>
      <c r="DLY3228" s="132"/>
      <c r="DLZ3228" s="132"/>
      <c r="DMA3228" s="132"/>
      <c r="DMB3228" s="132"/>
      <c r="DMC3228" s="132"/>
      <c r="DMD3228" s="132"/>
      <c r="DME3228" s="132"/>
      <c r="DMF3228" s="132"/>
      <c r="DMG3228" s="132"/>
      <c r="DMH3228" s="132"/>
      <c r="DMI3228" s="132"/>
      <c r="DMJ3228" s="132"/>
      <c r="DMK3228" s="132"/>
      <c r="DML3228" s="132"/>
      <c r="DMM3228" s="132"/>
      <c r="DMN3228" s="132"/>
      <c r="DMO3228" s="132"/>
      <c r="DMP3228" s="132"/>
      <c r="DMQ3228" s="132"/>
      <c r="DMR3228" s="132"/>
      <c r="DMS3228" s="132"/>
      <c r="DMT3228" s="132"/>
      <c r="DMU3228" s="132"/>
      <c r="DMV3228" s="132"/>
      <c r="DMW3228" s="132"/>
      <c r="DMX3228" s="132"/>
      <c r="DMY3228" s="132"/>
      <c r="DMZ3228" s="132"/>
      <c r="DNA3228" s="132"/>
      <c r="DNB3228" s="132"/>
      <c r="DNC3228" s="132"/>
      <c r="DND3228" s="132"/>
      <c r="DNE3228" s="132"/>
      <c r="DNF3228" s="132"/>
      <c r="DNG3228" s="132"/>
      <c r="DNH3228" s="132"/>
      <c r="DNI3228" s="132"/>
      <c r="DNJ3228" s="132"/>
      <c r="DNK3228" s="132"/>
      <c r="DNL3228" s="132"/>
      <c r="DNM3228" s="132"/>
      <c r="DNN3228" s="132"/>
      <c r="DNO3228" s="132"/>
      <c r="DNP3228" s="132"/>
      <c r="DNQ3228" s="132"/>
      <c r="DNR3228" s="132"/>
      <c r="DNS3228" s="132"/>
      <c r="DNT3228" s="132"/>
      <c r="DNU3228" s="132"/>
      <c r="DNV3228" s="132"/>
      <c r="DNW3228" s="132"/>
      <c r="DNX3228" s="132"/>
      <c r="DNY3228" s="132"/>
      <c r="DNZ3228" s="132"/>
      <c r="DOA3228" s="132"/>
      <c r="DOB3228" s="132"/>
      <c r="DOC3228" s="132"/>
      <c r="DOD3228" s="132"/>
      <c r="DOE3228" s="132"/>
      <c r="DOF3228" s="132"/>
      <c r="DOG3228" s="132"/>
      <c r="DOH3228" s="132"/>
      <c r="DOI3228" s="132"/>
      <c r="DOJ3228" s="132"/>
      <c r="DOK3228" s="132"/>
      <c r="DOL3228" s="132"/>
      <c r="DOM3228" s="132"/>
      <c r="DON3228" s="132"/>
      <c r="DOO3228" s="132"/>
      <c r="DOP3228" s="132"/>
      <c r="DOQ3228" s="132"/>
      <c r="DOR3228" s="132"/>
      <c r="DOS3228" s="132"/>
      <c r="DOT3228" s="132"/>
      <c r="DOU3228" s="132"/>
      <c r="DOV3228" s="132"/>
      <c r="DOW3228" s="132"/>
      <c r="DOX3228" s="132"/>
      <c r="DOY3228" s="132"/>
      <c r="DOZ3228" s="132"/>
      <c r="DPA3228" s="132"/>
      <c r="DPB3228" s="132"/>
      <c r="DPC3228" s="132"/>
      <c r="DPD3228" s="132"/>
      <c r="DPE3228" s="132"/>
      <c r="DPF3228" s="132"/>
      <c r="DPG3228" s="132"/>
      <c r="DPH3228" s="132"/>
      <c r="DPI3228" s="132"/>
      <c r="DPJ3228" s="132"/>
      <c r="DPK3228" s="132"/>
      <c r="DPL3228" s="132"/>
      <c r="DPM3228" s="132"/>
      <c r="DPN3228" s="132"/>
      <c r="DPO3228" s="132"/>
      <c r="DPP3228" s="132"/>
      <c r="DPQ3228" s="132"/>
      <c r="DPR3228" s="132"/>
      <c r="DPS3228" s="132"/>
      <c r="DPT3228" s="132"/>
      <c r="DPU3228" s="132"/>
      <c r="DPV3228" s="132"/>
      <c r="DPW3228" s="132"/>
      <c r="DPX3228" s="132"/>
      <c r="DPY3228" s="132"/>
      <c r="DPZ3228" s="132"/>
      <c r="DQA3228" s="132"/>
      <c r="DQB3228" s="132"/>
      <c r="DQC3228" s="132"/>
      <c r="DQD3228" s="132"/>
      <c r="DQE3228" s="132"/>
      <c r="DQF3228" s="132"/>
      <c r="DQG3228" s="132"/>
      <c r="DQH3228" s="132"/>
      <c r="DQI3228" s="132"/>
      <c r="DQJ3228" s="132"/>
      <c r="DQK3228" s="132"/>
      <c r="DQL3228" s="132"/>
      <c r="DQM3228" s="132"/>
      <c r="DQN3228" s="132"/>
      <c r="DQO3228" s="132"/>
      <c r="DQP3228" s="132"/>
      <c r="DQQ3228" s="132"/>
      <c r="DQR3228" s="132"/>
      <c r="DQS3228" s="132"/>
      <c r="DQT3228" s="132"/>
      <c r="DQU3228" s="132"/>
      <c r="DQV3228" s="132"/>
      <c r="DQW3228" s="132"/>
      <c r="DQX3228" s="132"/>
      <c r="DQY3228" s="132"/>
      <c r="DQZ3228" s="132"/>
      <c r="DRA3228" s="132"/>
      <c r="DRB3228" s="132"/>
      <c r="DRC3228" s="132"/>
      <c r="DRD3228" s="132"/>
      <c r="DRE3228" s="132"/>
      <c r="DRF3228" s="132"/>
      <c r="DRG3228" s="132"/>
      <c r="DRH3228" s="132"/>
      <c r="DRI3228" s="132"/>
      <c r="DRJ3228" s="132"/>
      <c r="DRK3228" s="132"/>
      <c r="DRL3228" s="132"/>
      <c r="DRM3228" s="132"/>
      <c r="DRN3228" s="132"/>
      <c r="DRO3228" s="132"/>
      <c r="DRP3228" s="132"/>
      <c r="DRQ3228" s="132"/>
      <c r="DRR3228" s="132"/>
      <c r="DRS3228" s="132"/>
      <c r="DRT3228" s="132"/>
      <c r="DRU3228" s="132"/>
      <c r="DRV3228" s="132"/>
      <c r="DRW3228" s="132"/>
      <c r="DRX3228" s="132"/>
      <c r="DRY3228" s="132"/>
      <c r="DRZ3228" s="132"/>
      <c r="DSA3228" s="132"/>
      <c r="DSB3228" s="132"/>
      <c r="DSC3228" s="132"/>
      <c r="DSD3228" s="132"/>
      <c r="DSE3228" s="132"/>
      <c r="DSF3228" s="132"/>
      <c r="DSG3228" s="132"/>
      <c r="DSH3228" s="132"/>
      <c r="DSI3228" s="132"/>
      <c r="DSJ3228" s="132"/>
      <c r="DSK3228" s="132"/>
      <c r="DSL3228" s="132"/>
      <c r="DSM3228" s="132"/>
      <c r="DSN3228" s="132"/>
      <c r="DSO3228" s="132"/>
      <c r="DSP3228" s="132"/>
      <c r="DSQ3228" s="132"/>
      <c r="DSR3228" s="132"/>
      <c r="DSS3228" s="132"/>
      <c r="DST3228" s="132"/>
      <c r="DSU3228" s="132"/>
      <c r="DSV3228" s="132"/>
      <c r="DSW3228" s="132"/>
      <c r="DSX3228" s="132"/>
      <c r="DSY3228" s="132"/>
      <c r="DSZ3228" s="132"/>
      <c r="DTA3228" s="132"/>
      <c r="DTB3228" s="132"/>
      <c r="DTC3228" s="132"/>
      <c r="DTD3228" s="132"/>
      <c r="DTE3228" s="132"/>
      <c r="DTF3228" s="132"/>
      <c r="DTG3228" s="132"/>
      <c r="DTH3228" s="132"/>
      <c r="DTI3228" s="132"/>
      <c r="DTJ3228" s="132"/>
      <c r="DTK3228" s="132"/>
      <c r="DTL3228" s="132"/>
      <c r="DTM3228" s="132"/>
      <c r="DTN3228" s="132"/>
      <c r="DTO3228" s="132"/>
      <c r="DTP3228" s="132"/>
      <c r="DTQ3228" s="132"/>
      <c r="DTR3228" s="132"/>
      <c r="DTS3228" s="132"/>
      <c r="DTT3228" s="132"/>
      <c r="DTU3228" s="132"/>
      <c r="DTV3228" s="132"/>
      <c r="DTW3228" s="132"/>
      <c r="DTX3228" s="132"/>
      <c r="DTY3228" s="132"/>
      <c r="DTZ3228" s="132"/>
      <c r="DUA3228" s="132"/>
      <c r="DUB3228" s="132"/>
      <c r="DUC3228" s="132"/>
      <c r="DUD3228" s="132"/>
      <c r="DUE3228" s="132"/>
      <c r="DUF3228" s="132"/>
      <c r="DUG3228" s="132"/>
      <c r="DUH3228" s="132"/>
      <c r="DUI3228" s="132"/>
      <c r="DUJ3228" s="132"/>
      <c r="DUK3228" s="132"/>
      <c r="DUL3228" s="132"/>
      <c r="DUM3228" s="132"/>
      <c r="DUN3228" s="132"/>
      <c r="DUO3228" s="132"/>
      <c r="DUP3228" s="132"/>
      <c r="DUQ3228" s="132"/>
      <c r="DUR3228" s="132"/>
      <c r="DUS3228" s="132"/>
      <c r="DUT3228" s="132"/>
      <c r="DUU3228" s="132"/>
      <c r="DUV3228" s="132"/>
      <c r="DUW3228" s="132"/>
      <c r="DUX3228" s="132"/>
      <c r="DUY3228" s="132"/>
      <c r="DUZ3228" s="132"/>
      <c r="DVA3228" s="132"/>
      <c r="DVB3228" s="132"/>
      <c r="DVC3228" s="132"/>
      <c r="DVD3228" s="132"/>
      <c r="DVE3228" s="132"/>
      <c r="DVF3228" s="132"/>
      <c r="DVG3228" s="132"/>
      <c r="DVH3228" s="132"/>
      <c r="DVI3228" s="132"/>
      <c r="DVJ3228" s="132"/>
      <c r="DVK3228" s="132"/>
      <c r="DVL3228" s="132"/>
      <c r="DVM3228" s="132"/>
      <c r="DVN3228" s="132"/>
      <c r="DVO3228" s="132"/>
      <c r="DVP3228" s="132"/>
      <c r="DVQ3228" s="132"/>
      <c r="DVR3228" s="132"/>
      <c r="DVS3228" s="132"/>
      <c r="DVT3228" s="132"/>
      <c r="DVU3228" s="132"/>
      <c r="DVV3228" s="132"/>
      <c r="DVW3228" s="132"/>
      <c r="DVX3228" s="132"/>
      <c r="DVY3228" s="132"/>
      <c r="DVZ3228" s="132"/>
      <c r="DWA3228" s="132"/>
      <c r="DWB3228" s="132"/>
      <c r="DWC3228" s="132"/>
      <c r="DWD3228" s="132"/>
      <c r="DWE3228" s="132"/>
      <c r="DWF3228" s="132"/>
      <c r="DWG3228" s="132"/>
      <c r="DWH3228" s="132"/>
      <c r="DWI3228" s="132"/>
      <c r="DWJ3228" s="132"/>
      <c r="DWK3228" s="132"/>
      <c r="DWL3228" s="132"/>
      <c r="DWM3228" s="132"/>
      <c r="DWN3228" s="132"/>
      <c r="DWO3228" s="132"/>
      <c r="DWP3228" s="132"/>
      <c r="DWQ3228" s="132"/>
      <c r="DWR3228" s="132"/>
      <c r="DWS3228" s="132"/>
      <c r="DWT3228" s="132"/>
      <c r="DWU3228" s="132"/>
      <c r="DWV3228" s="132"/>
      <c r="DWW3228" s="132"/>
      <c r="DWX3228" s="132"/>
      <c r="DWY3228" s="132"/>
      <c r="DWZ3228" s="132"/>
      <c r="DXA3228" s="132"/>
      <c r="DXB3228" s="132"/>
      <c r="DXC3228" s="132"/>
      <c r="DXD3228" s="132"/>
      <c r="DXE3228" s="132"/>
      <c r="DXF3228" s="132"/>
      <c r="DXG3228" s="132"/>
      <c r="DXH3228" s="132"/>
      <c r="DXI3228" s="132"/>
      <c r="DXJ3228" s="132"/>
      <c r="DXK3228" s="132"/>
      <c r="DXL3228" s="132"/>
      <c r="DXM3228" s="132"/>
      <c r="DXN3228" s="132"/>
      <c r="DXO3228" s="132"/>
      <c r="DXP3228" s="132"/>
      <c r="DXQ3228" s="132"/>
      <c r="DXR3228" s="132"/>
      <c r="DXS3228" s="132"/>
      <c r="DXT3228" s="132"/>
      <c r="DXU3228" s="132"/>
      <c r="DXV3228" s="132"/>
      <c r="DXW3228" s="132"/>
      <c r="DXX3228" s="132"/>
      <c r="DXY3228" s="132"/>
      <c r="DXZ3228" s="132"/>
      <c r="DYA3228" s="132"/>
      <c r="DYB3228" s="132"/>
      <c r="DYC3228" s="132"/>
      <c r="DYD3228" s="132"/>
      <c r="DYE3228" s="132"/>
      <c r="DYF3228" s="132"/>
      <c r="DYG3228" s="132"/>
      <c r="DYH3228" s="132"/>
      <c r="DYI3228" s="132"/>
      <c r="DYJ3228" s="132"/>
      <c r="DYK3228" s="132"/>
      <c r="DYL3228" s="132"/>
      <c r="DYM3228" s="132"/>
      <c r="DYN3228" s="132"/>
      <c r="DYO3228" s="132"/>
      <c r="DYP3228" s="132"/>
      <c r="DYQ3228" s="132"/>
      <c r="DYR3228" s="132"/>
      <c r="DYS3228" s="132"/>
      <c r="DYT3228" s="132"/>
      <c r="DYU3228" s="132"/>
      <c r="DYV3228" s="132"/>
      <c r="DYW3228" s="132"/>
      <c r="DYX3228" s="132"/>
      <c r="DYY3228" s="132"/>
      <c r="DYZ3228" s="132"/>
      <c r="DZA3228" s="132"/>
      <c r="DZB3228" s="132"/>
      <c r="DZC3228" s="132"/>
      <c r="DZD3228" s="132"/>
      <c r="DZE3228" s="132"/>
      <c r="DZF3228" s="132"/>
      <c r="DZG3228" s="132"/>
      <c r="DZH3228" s="132"/>
      <c r="DZI3228" s="132"/>
      <c r="DZJ3228" s="132"/>
      <c r="DZK3228" s="132"/>
      <c r="DZL3228" s="132"/>
      <c r="DZM3228" s="132"/>
      <c r="DZN3228" s="132"/>
      <c r="DZO3228" s="132"/>
      <c r="DZP3228" s="132"/>
      <c r="DZQ3228" s="132"/>
      <c r="DZR3228" s="132"/>
      <c r="DZS3228" s="132"/>
      <c r="DZT3228" s="132"/>
      <c r="DZU3228" s="132"/>
      <c r="DZV3228" s="132"/>
      <c r="DZW3228" s="132"/>
      <c r="DZX3228" s="132"/>
      <c r="DZY3228" s="132"/>
      <c r="DZZ3228" s="132"/>
      <c r="EAA3228" s="132"/>
      <c r="EAB3228" s="132"/>
      <c r="EAC3228" s="132"/>
      <c r="EAD3228" s="132"/>
      <c r="EAE3228" s="132"/>
      <c r="EAF3228" s="132"/>
      <c r="EAG3228" s="132"/>
      <c r="EAH3228" s="132"/>
      <c r="EAI3228" s="132"/>
      <c r="EAJ3228" s="132"/>
      <c r="EAK3228" s="132"/>
      <c r="EAL3228" s="132"/>
      <c r="EAM3228" s="132"/>
      <c r="EAN3228" s="132"/>
      <c r="EAO3228" s="132"/>
      <c r="EAP3228" s="132"/>
      <c r="EAQ3228" s="132"/>
      <c r="EAR3228" s="132"/>
      <c r="EAS3228" s="132"/>
      <c r="EAT3228" s="132"/>
      <c r="EAU3228" s="132"/>
      <c r="EAV3228" s="132"/>
      <c r="EAW3228" s="132"/>
      <c r="EAX3228" s="132"/>
      <c r="EAY3228" s="132"/>
      <c r="EAZ3228" s="132"/>
      <c r="EBA3228" s="132"/>
      <c r="EBB3228" s="132"/>
      <c r="EBC3228" s="132"/>
      <c r="EBD3228" s="132"/>
      <c r="EBE3228" s="132"/>
      <c r="EBF3228" s="132"/>
      <c r="EBG3228" s="132"/>
      <c r="EBH3228" s="132"/>
      <c r="EBI3228" s="132"/>
      <c r="EBJ3228" s="132"/>
      <c r="EBK3228" s="132"/>
      <c r="EBL3228" s="132"/>
      <c r="EBM3228" s="132"/>
      <c r="EBN3228" s="132"/>
      <c r="EBO3228" s="132"/>
      <c r="EBP3228" s="132"/>
      <c r="EBQ3228" s="132"/>
      <c r="EBR3228" s="132"/>
      <c r="EBS3228" s="132"/>
      <c r="EBT3228" s="132"/>
      <c r="EBU3228" s="132"/>
      <c r="EBV3228" s="132"/>
      <c r="EBW3228" s="132"/>
      <c r="EBX3228" s="132"/>
      <c r="EBY3228" s="132"/>
      <c r="EBZ3228" s="132"/>
      <c r="ECA3228" s="132"/>
      <c r="ECB3228" s="132"/>
      <c r="ECC3228" s="132"/>
      <c r="ECD3228" s="132"/>
      <c r="ECE3228" s="132"/>
      <c r="ECF3228" s="132"/>
      <c r="ECG3228" s="132"/>
      <c r="ECH3228" s="132"/>
      <c r="ECI3228" s="132"/>
      <c r="ECJ3228" s="132"/>
      <c r="ECK3228" s="132"/>
      <c r="ECL3228" s="132"/>
      <c r="ECM3228" s="132"/>
      <c r="ECN3228" s="132"/>
      <c r="ECO3228" s="132"/>
      <c r="ECP3228" s="132"/>
      <c r="ECQ3228" s="132"/>
      <c r="ECR3228" s="132"/>
      <c r="ECS3228" s="132"/>
      <c r="ECT3228" s="132"/>
      <c r="ECU3228" s="132"/>
      <c r="ECV3228" s="132"/>
      <c r="ECW3228" s="132"/>
      <c r="ECX3228" s="132"/>
      <c r="ECY3228" s="132"/>
      <c r="ECZ3228" s="132"/>
      <c r="EDA3228" s="132"/>
      <c r="EDB3228" s="132"/>
      <c r="EDC3228" s="132"/>
      <c r="EDD3228" s="132"/>
      <c r="EDE3228" s="132"/>
      <c r="EDF3228" s="132"/>
      <c r="EDG3228" s="132"/>
      <c r="EDH3228" s="132"/>
      <c r="EDI3228" s="132"/>
      <c r="EDJ3228" s="132"/>
      <c r="EDK3228" s="132"/>
      <c r="EDL3228" s="132"/>
      <c r="EDM3228" s="132"/>
      <c r="EDN3228" s="132"/>
      <c r="EDO3228" s="132"/>
      <c r="EDP3228" s="132"/>
      <c r="EDQ3228" s="132"/>
      <c r="EDR3228" s="132"/>
      <c r="EDS3228" s="132"/>
      <c r="EDT3228" s="132"/>
      <c r="EDU3228" s="132"/>
      <c r="EDV3228" s="132"/>
      <c r="EDW3228" s="132"/>
      <c r="EDX3228" s="132"/>
      <c r="EDY3228" s="132"/>
      <c r="EDZ3228" s="132"/>
      <c r="EEA3228" s="132"/>
      <c r="EEB3228" s="132"/>
      <c r="EEC3228" s="132"/>
      <c r="EED3228" s="132"/>
      <c r="EEE3228" s="132"/>
      <c r="EEF3228" s="132"/>
      <c r="EEG3228" s="132"/>
      <c r="EEH3228" s="132"/>
      <c r="EEI3228" s="132"/>
      <c r="EEJ3228" s="132"/>
      <c r="EEK3228" s="132"/>
      <c r="EEL3228" s="132"/>
      <c r="EEM3228" s="132"/>
      <c r="EEN3228" s="132"/>
      <c r="EEO3228" s="132"/>
      <c r="EEP3228" s="132"/>
      <c r="EEQ3228" s="132"/>
      <c r="EER3228" s="132"/>
      <c r="EES3228" s="132"/>
      <c r="EET3228" s="132"/>
      <c r="EEU3228" s="132"/>
      <c r="EEV3228" s="132"/>
      <c r="EEW3228" s="132"/>
      <c r="EEX3228" s="132"/>
      <c r="EEY3228" s="132"/>
      <c r="EEZ3228" s="132"/>
      <c r="EFA3228" s="132"/>
      <c r="EFB3228" s="132"/>
      <c r="EFC3228" s="132"/>
      <c r="EFD3228" s="132"/>
      <c r="EFE3228" s="132"/>
      <c r="EFF3228" s="132"/>
      <c r="EFG3228" s="132"/>
      <c r="EFH3228" s="132"/>
      <c r="EFI3228" s="132"/>
      <c r="EFJ3228" s="132"/>
      <c r="EFK3228" s="132"/>
      <c r="EFL3228" s="132"/>
      <c r="EFM3228" s="132"/>
      <c r="EFN3228" s="132"/>
      <c r="EFO3228" s="132"/>
      <c r="EFP3228" s="132"/>
      <c r="EFQ3228" s="132"/>
      <c r="EFR3228" s="132"/>
      <c r="EFS3228" s="132"/>
      <c r="EFT3228" s="132"/>
      <c r="EFU3228" s="132"/>
      <c r="EFV3228" s="132"/>
      <c r="EFW3228" s="132"/>
      <c r="EFX3228" s="132"/>
      <c r="EFY3228" s="132"/>
      <c r="EFZ3228" s="132"/>
      <c r="EGA3228" s="132"/>
      <c r="EGB3228" s="132"/>
      <c r="EGC3228" s="132"/>
      <c r="EGD3228" s="132"/>
      <c r="EGE3228" s="132"/>
      <c r="EGF3228" s="132"/>
      <c r="EGG3228" s="132"/>
      <c r="EGH3228" s="132"/>
      <c r="EGI3228" s="132"/>
      <c r="EGJ3228" s="132"/>
      <c r="EGK3228" s="132"/>
      <c r="EGL3228" s="132"/>
      <c r="EGM3228" s="132"/>
      <c r="EGN3228" s="132"/>
      <c r="EGO3228" s="132"/>
      <c r="EGP3228" s="132"/>
      <c r="EGQ3228" s="132"/>
      <c r="EGR3228" s="132"/>
      <c r="EGS3228" s="132"/>
      <c r="EGT3228" s="132"/>
      <c r="EGU3228" s="132"/>
      <c r="EGV3228" s="132"/>
      <c r="EGW3228" s="132"/>
      <c r="EGX3228" s="132"/>
      <c r="EGY3228" s="132"/>
      <c r="EGZ3228" s="132"/>
      <c r="EHA3228" s="132"/>
      <c r="EHB3228" s="132"/>
      <c r="EHC3228" s="132"/>
      <c r="EHD3228" s="132"/>
      <c r="EHE3228" s="132"/>
      <c r="EHF3228" s="132"/>
      <c r="EHG3228" s="132"/>
      <c r="EHH3228" s="132"/>
      <c r="EHI3228" s="132"/>
      <c r="EHJ3228" s="132"/>
      <c r="EHK3228" s="132"/>
      <c r="EHL3228" s="132"/>
      <c r="EHM3228" s="132"/>
      <c r="EHN3228" s="132"/>
      <c r="EHO3228" s="132"/>
      <c r="EHP3228" s="132"/>
      <c r="EHQ3228" s="132"/>
      <c r="EHR3228" s="132"/>
      <c r="EHS3228" s="132"/>
      <c r="EHT3228" s="132"/>
      <c r="EHU3228" s="132"/>
      <c r="EHV3228" s="132"/>
      <c r="EHW3228" s="132"/>
      <c r="EHX3228" s="132"/>
      <c r="EHY3228" s="132"/>
      <c r="EHZ3228" s="132"/>
      <c r="EIA3228" s="132"/>
      <c r="EIB3228" s="132"/>
      <c r="EIC3228" s="132"/>
      <c r="EID3228" s="132"/>
      <c r="EIE3228" s="132"/>
      <c r="EIF3228" s="132"/>
      <c r="EIG3228" s="132"/>
      <c r="EIH3228" s="132"/>
      <c r="EII3228" s="132"/>
      <c r="EIJ3228" s="132"/>
      <c r="EIK3228" s="132"/>
      <c r="EIL3228" s="132"/>
      <c r="EIM3228" s="132"/>
      <c r="EIN3228" s="132"/>
      <c r="EIO3228" s="132"/>
      <c r="EIP3228" s="132"/>
      <c r="EIQ3228" s="132"/>
      <c r="EIR3228" s="132"/>
      <c r="EIS3228" s="132"/>
      <c r="EIT3228" s="132"/>
      <c r="EIU3228" s="132"/>
      <c r="EIV3228" s="132"/>
      <c r="EIW3228" s="132"/>
      <c r="EIX3228" s="132"/>
      <c r="EIY3228" s="132"/>
      <c r="EIZ3228" s="132"/>
      <c r="EJA3228" s="132"/>
      <c r="EJB3228" s="132"/>
      <c r="EJC3228" s="132"/>
      <c r="EJD3228" s="132"/>
      <c r="EJE3228" s="132"/>
      <c r="EJF3228" s="132"/>
      <c r="EJG3228" s="132"/>
      <c r="EJH3228" s="132"/>
      <c r="EJI3228" s="132"/>
      <c r="EJJ3228" s="132"/>
      <c r="EJK3228" s="132"/>
      <c r="EJL3228" s="132"/>
      <c r="EJM3228" s="132"/>
      <c r="EJN3228" s="132"/>
      <c r="EJO3228" s="132"/>
      <c r="EJP3228" s="132"/>
      <c r="EJQ3228" s="132"/>
      <c r="EJR3228" s="132"/>
      <c r="EJS3228" s="132"/>
      <c r="EJT3228" s="132"/>
      <c r="EJU3228" s="132"/>
      <c r="EJV3228" s="132"/>
      <c r="EJW3228" s="132"/>
      <c r="EJX3228" s="132"/>
      <c r="EJY3228" s="132"/>
      <c r="EJZ3228" s="132"/>
      <c r="EKA3228" s="132"/>
      <c r="EKB3228" s="132"/>
      <c r="EKC3228" s="132"/>
      <c r="EKD3228" s="132"/>
      <c r="EKE3228" s="132"/>
      <c r="EKF3228" s="132"/>
      <c r="EKG3228" s="132"/>
      <c r="EKH3228" s="132"/>
      <c r="EKI3228" s="132"/>
      <c r="EKJ3228" s="132"/>
      <c r="EKK3228" s="132"/>
      <c r="EKL3228" s="132"/>
      <c r="EKM3228" s="132"/>
      <c r="EKN3228" s="132"/>
      <c r="EKO3228" s="132"/>
      <c r="EKP3228" s="132"/>
      <c r="EKQ3228" s="132"/>
      <c r="EKR3228" s="132"/>
      <c r="EKS3228" s="132"/>
      <c r="EKT3228" s="132"/>
      <c r="EKU3228" s="132"/>
      <c r="EKV3228" s="132"/>
      <c r="EKW3228" s="132"/>
      <c r="EKX3228" s="132"/>
      <c r="EKY3228" s="132"/>
      <c r="EKZ3228" s="132"/>
      <c r="ELA3228" s="132"/>
      <c r="ELB3228" s="132"/>
      <c r="ELC3228" s="132"/>
      <c r="ELD3228" s="132"/>
      <c r="ELE3228" s="132"/>
      <c r="ELF3228" s="132"/>
      <c r="ELG3228" s="132"/>
      <c r="ELH3228" s="132"/>
      <c r="ELI3228" s="132"/>
      <c r="ELJ3228" s="132"/>
      <c r="ELK3228" s="132"/>
      <c r="ELL3228" s="132"/>
      <c r="ELM3228" s="132"/>
      <c r="ELN3228" s="132"/>
      <c r="ELO3228" s="132"/>
      <c r="ELP3228" s="132"/>
      <c r="ELQ3228" s="132"/>
      <c r="ELR3228" s="132"/>
      <c r="ELS3228" s="132"/>
      <c r="ELT3228" s="132"/>
      <c r="ELU3228" s="132"/>
      <c r="ELV3228" s="132"/>
      <c r="ELW3228" s="132"/>
      <c r="ELX3228" s="132"/>
      <c r="ELY3228" s="132"/>
      <c r="ELZ3228" s="132"/>
      <c r="EMA3228" s="132"/>
      <c r="EMB3228" s="132"/>
      <c r="EMC3228" s="132"/>
      <c r="EMD3228" s="132"/>
      <c r="EME3228" s="132"/>
      <c r="EMF3228" s="132"/>
      <c r="EMG3228" s="132"/>
      <c r="EMH3228" s="132"/>
      <c r="EMI3228" s="132"/>
      <c r="EMJ3228" s="132"/>
      <c r="EMK3228" s="132"/>
      <c r="EML3228" s="132"/>
      <c r="EMM3228" s="132"/>
      <c r="EMN3228" s="132"/>
      <c r="EMO3228" s="132"/>
      <c r="EMP3228" s="132"/>
      <c r="EMQ3228" s="132"/>
      <c r="EMR3228" s="132"/>
      <c r="EMS3228" s="132"/>
      <c r="EMT3228" s="132"/>
      <c r="EMU3228" s="132"/>
      <c r="EMV3228" s="132"/>
      <c r="EMW3228" s="132"/>
      <c r="EMX3228" s="132"/>
      <c r="EMY3228" s="132"/>
      <c r="EMZ3228" s="132"/>
      <c r="ENA3228" s="132"/>
      <c r="ENB3228" s="132"/>
      <c r="ENC3228" s="132"/>
      <c r="END3228" s="132"/>
      <c r="ENE3228" s="132"/>
      <c r="ENF3228" s="132"/>
      <c r="ENG3228" s="132"/>
      <c r="ENH3228" s="132"/>
      <c r="ENI3228" s="132"/>
      <c r="ENJ3228" s="132"/>
      <c r="ENK3228" s="132"/>
      <c r="ENL3228" s="132"/>
      <c r="ENM3228" s="132"/>
      <c r="ENN3228" s="132"/>
      <c r="ENO3228" s="132"/>
      <c r="ENP3228" s="132"/>
      <c r="ENQ3228" s="132"/>
      <c r="ENR3228" s="132"/>
      <c r="ENS3228" s="132"/>
      <c r="ENT3228" s="132"/>
      <c r="ENU3228" s="132"/>
      <c r="ENV3228" s="132"/>
      <c r="ENW3228" s="132"/>
      <c r="ENX3228" s="132"/>
      <c r="ENY3228" s="132"/>
      <c r="ENZ3228" s="132"/>
      <c r="EOA3228" s="132"/>
      <c r="EOB3228" s="132"/>
      <c r="EOC3228" s="132"/>
      <c r="EOD3228" s="132"/>
      <c r="EOE3228" s="132"/>
      <c r="EOF3228" s="132"/>
      <c r="EOG3228" s="132"/>
      <c r="EOH3228" s="132"/>
      <c r="EOI3228" s="132"/>
      <c r="EOJ3228" s="132"/>
      <c r="EOK3228" s="132"/>
      <c r="EOL3228" s="132"/>
      <c r="EOM3228" s="132"/>
      <c r="EON3228" s="132"/>
      <c r="EOO3228" s="132"/>
      <c r="EOP3228" s="132"/>
      <c r="EOQ3228" s="132"/>
      <c r="EOR3228" s="132"/>
      <c r="EOS3228" s="132"/>
      <c r="EOT3228" s="132"/>
      <c r="EOU3228" s="132"/>
      <c r="EOV3228" s="132"/>
      <c r="EOW3228" s="132"/>
      <c r="EOX3228" s="132"/>
      <c r="EOY3228" s="132"/>
      <c r="EOZ3228" s="132"/>
      <c r="EPA3228" s="132"/>
      <c r="EPB3228" s="132"/>
      <c r="EPC3228" s="132"/>
      <c r="EPD3228" s="132"/>
      <c r="EPE3228" s="132"/>
      <c r="EPF3228" s="132"/>
      <c r="EPG3228" s="132"/>
      <c r="EPH3228" s="132"/>
      <c r="EPI3228" s="132"/>
      <c r="EPJ3228" s="132"/>
      <c r="EPK3228" s="132"/>
      <c r="EPL3228" s="132"/>
      <c r="EPM3228" s="132"/>
      <c r="EPN3228" s="132"/>
      <c r="EPO3228" s="132"/>
      <c r="EPP3228" s="132"/>
      <c r="EPQ3228" s="132"/>
      <c r="EPR3228" s="132"/>
      <c r="EPS3228" s="132"/>
      <c r="EPT3228" s="132"/>
      <c r="EPU3228" s="132"/>
      <c r="EPV3228" s="132"/>
      <c r="EPW3228" s="132"/>
      <c r="EPX3228" s="132"/>
      <c r="EPY3228" s="132"/>
      <c r="EPZ3228" s="132"/>
      <c r="EQA3228" s="132"/>
      <c r="EQB3228" s="132"/>
      <c r="EQC3228" s="132"/>
      <c r="EQD3228" s="132"/>
      <c r="EQE3228" s="132"/>
      <c r="EQF3228" s="132"/>
      <c r="EQG3228" s="132"/>
      <c r="EQH3228" s="132"/>
      <c r="EQI3228" s="132"/>
      <c r="EQJ3228" s="132"/>
      <c r="EQK3228" s="132"/>
      <c r="EQL3228" s="132"/>
      <c r="EQM3228" s="132"/>
      <c r="EQN3228" s="132"/>
      <c r="EQO3228" s="132"/>
      <c r="EQP3228" s="132"/>
      <c r="EQQ3228" s="132"/>
      <c r="EQR3228" s="132"/>
      <c r="EQS3228" s="132"/>
      <c r="EQT3228" s="132"/>
      <c r="EQU3228" s="132"/>
      <c r="EQV3228" s="132"/>
      <c r="EQW3228" s="132"/>
      <c r="EQX3228" s="132"/>
      <c r="EQY3228" s="132"/>
      <c r="EQZ3228" s="132"/>
      <c r="ERA3228" s="132"/>
      <c r="ERB3228" s="132"/>
      <c r="ERC3228" s="132"/>
      <c r="ERD3228" s="132"/>
      <c r="ERE3228" s="132"/>
      <c r="ERF3228" s="132"/>
      <c r="ERG3228" s="132"/>
      <c r="ERH3228" s="132"/>
      <c r="ERI3228" s="132"/>
      <c r="ERJ3228" s="132"/>
      <c r="ERK3228" s="132"/>
      <c r="ERL3228" s="132"/>
      <c r="ERM3228" s="132"/>
      <c r="ERN3228" s="132"/>
      <c r="ERO3228" s="132"/>
      <c r="ERP3228" s="132"/>
      <c r="ERQ3228" s="132"/>
      <c r="ERR3228" s="132"/>
      <c r="ERS3228" s="132"/>
      <c r="ERT3228" s="132"/>
      <c r="ERU3228" s="132"/>
      <c r="ERV3228" s="132"/>
      <c r="ERW3228" s="132"/>
      <c r="ERX3228" s="132"/>
      <c r="ERY3228" s="132"/>
      <c r="ERZ3228" s="132"/>
      <c r="ESA3228" s="132"/>
      <c r="ESB3228" s="132"/>
      <c r="ESC3228" s="132"/>
      <c r="ESD3228" s="132"/>
      <c r="ESE3228" s="132"/>
      <c r="ESF3228" s="132"/>
      <c r="ESG3228" s="132"/>
      <c r="ESH3228" s="132"/>
      <c r="ESI3228" s="132"/>
      <c r="ESJ3228" s="132"/>
      <c r="ESK3228" s="132"/>
      <c r="ESL3228" s="132"/>
      <c r="ESM3228" s="132"/>
      <c r="ESN3228" s="132"/>
      <c r="ESO3228" s="132"/>
      <c r="ESP3228" s="132"/>
      <c r="ESQ3228" s="132"/>
      <c r="ESR3228" s="132"/>
      <c r="ESS3228" s="132"/>
      <c r="EST3228" s="132"/>
      <c r="ESU3228" s="132"/>
      <c r="ESV3228" s="132"/>
      <c r="ESW3228" s="132"/>
      <c r="ESX3228" s="132"/>
      <c r="ESY3228" s="132"/>
      <c r="ESZ3228" s="132"/>
      <c r="ETA3228" s="132"/>
      <c r="ETB3228" s="132"/>
      <c r="ETC3228" s="132"/>
      <c r="ETD3228" s="132"/>
      <c r="ETE3228" s="132"/>
      <c r="ETF3228" s="132"/>
      <c r="ETG3228" s="132"/>
      <c r="ETH3228" s="132"/>
      <c r="ETI3228" s="132"/>
      <c r="ETJ3228" s="132"/>
      <c r="ETK3228" s="132"/>
      <c r="ETL3228" s="132"/>
      <c r="ETM3228" s="132"/>
      <c r="ETN3228" s="132"/>
      <c r="ETO3228" s="132"/>
      <c r="ETP3228" s="132"/>
      <c r="ETQ3228" s="132"/>
      <c r="ETR3228" s="132"/>
      <c r="ETS3228" s="132"/>
      <c r="ETT3228" s="132"/>
      <c r="ETU3228" s="132"/>
      <c r="ETV3228" s="132"/>
      <c r="ETW3228" s="132"/>
      <c r="ETX3228" s="132"/>
      <c r="ETY3228" s="132"/>
      <c r="ETZ3228" s="132"/>
      <c r="EUA3228" s="132"/>
      <c r="EUB3228" s="132"/>
      <c r="EUC3228" s="132"/>
      <c r="EUD3228" s="132"/>
      <c r="EUE3228" s="132"/>
      <c r="EUF3228" s="132"/>
      <c r="EUG3228" s="132"/>
      <c r="EUH3228" s="132"/>
      <c r="EUI3228" s="132"/>
      <c r="EUJ3228" s="132"/>
      <c r="EUK3228" s="132"/>
      <c r="EUL3228" s="132"/>
      <c r="EUM3228" s="132"/>
      <c r="EUN3228" s="132"/>
      <c r="EUO3228" s="132"/>
      <c r="EUP3228" s="132"/>
      <c r="EUQ3228" s="132"/>
      <c r="EUR3228" s="132"/>
      <c r="EUS3228" s="132"/>
      <c r="EUT3228" s="132"/>
      <c r="EUU3228" s="132"/>
      <c r="EUV3228" s="132"/>
      <c r="EUW3228" s="132"/>
      <c r="EUX3228" s="132"/>
      <c r="EUY3228" s="132"/>
      <c r="EUZ3228" s="132"/>
      <c r="EVA3228" s="132"/>
      <c r="EVB3228" s="132"/>
      <c r="EVC3228" s="132"/>
      <c r="EVD3228" s="132"/>
      <c r="EVE3228" s="132"/>
      <c r="EVF3228" s="132"/>
      <c r="EVG3228" s="132"/>
      <c r="EVH3228" s="132"/>
      <c r="EVI3228" s="132"/>
      <c r="EVJ3228" s="132"/>
      <c r="EVK3228" s="132"/>
      <c r="EVL3228" s="132"/>
      <c r="EVM3228" s="132"/>
      <c r="EVN3228" s="132"/>
      <c r="EVO3228" s="132"/>
      <c r="EVP3228" s="132"/>
      <c r="EVQ3228" s="132"/>
      <c r="EVR3228" s="132"/>
      <c r="EVS3228" s="132"/>
      <c r="EVT3228" s="132"/>
      <c r="EVU3228" s="132"/>
      <c r="EVV3228" s="132"/>
      <c r="EVW3228" s="132"/>
      <c r="EVX3228" s="132"/>
      <c r="EVY3228" s="132"/>
      <c r="EVZ3228" s="132"/>
      <c r="EWA3228" s="132"/>
      <c r="EWB3228" s="132"/>
      <c r="EWC3228" s="132"/>
      <c r="EWD3228" s="132"/>
      <c r="EWE3228" s="132"/>
      <c r="EWF3228" s="132"/>
      <c r="EWG3228" s="132"/>
      <c r="EWH3228" s="132"/>
      <c r="EWI3228" s="132"/>
      <c r="EWJ3228" s="132"/>
      <c r="EWK3228" s="132"/>
      <c r="EWL3228" s="132"/>
      <c r="EWM3228" s="132"/>
      <c r="EWN3228" s="132"/>
      <c r="EWO3228" s="132"/>
      <c r="EWP3228" s="132"/>
      <c r="EWQ3228" s="132"/>
      <c r="EWR3228" s="132"/>
      <c r="EWS3228" s="132"/>
      <c r="EWT3228" s="132"/>
      <c r="EWU3228" s="132"/>
      <c r="EWV3228" s="132"/>
      <c r="EWW3228" s="132"/>
      <c r="EWX3228" s="132"/>
      <c r="EWY3228" s="132"/>
      <c r="EWZ3228" s="132"/>
      <c r="EXA3228" s="132"/>
      <c r="EXB3228" s="132"/>
      <c r="EXC3228" s="132"/>
      <c r="EXD3228" s="132"/>
      <c r="EXE3228" s="132"/>
      <c r="EXF3228" s="132"/>
      <c r="EXG3228" s="132"/>
      <c r="EXH3228" s="132"/>
      <c r="EXI3228" s="132"/>
      <c r="EXJ3228" s="132"/>
      <c r="EXK3228" s="132"/>
      <c r="EXL3228" s="132"/>
      <c r="EXM3228" s="132"/>
      <c r="EXN3228" s="132"/>
      <c r="EXO3228" s="132"/>
      <c r="EXP3228" s="132"/>
      <c r="EXQ3228" s="132"/>
      <c r="EXR3228" s="132"/>
      <c r="EXS3228" s="132"/>
      <c r="EXT3228" s="132"/>
      <c r="EXU3228" s="132"/>
      <c r="EXV3228" s="132"/>
      <c r="EXW3228" s="132"/>
      <c r="EXX3228" s="132"/>
      <c r="EXY3228" s="132"/>
      <c r="EXZ3228" s="132"/>
      <c r="EYA3228" s="132"/>
      <c r="EYB3228" s="132"/>
      <c r="EYC3228" s="132"/>
      <c r="EYD3228" s="132"/>
      <c r="EYE3228" s="132"/>
      <c r="EYF3228" s="132"/>
      <c r="EYG3228" s="132"/>
      <c r="EYH3228" s="132"/>
      <c r="EYI3228" s="132"/>
      <c r="EYJ3228" s="132"/>
      <c r="EYK3228" s="132"/>
      <c r="EYL3228" s="132"/>
      <c r="EYM3228" s="132"/>
      <c r="EYN3228" s="132"/>
      <c r="EYO3228" s="132"/>
      <c r="EYP3228" s="132"/>
      <c r="EYQ3228" s="132"/>
      <c r="EYR3228" s="132"/>
      <c r="EYS3228" s="132"/>
      <c r="EYT3228" s="132"/>
      <c r="EYU3228" s="132"/>
      <c r="EYV3228" s="132"/>
      <c r="EYW3228" s="132"/>
      <c r="EYX3228" s="132"/>
      <c r="EYY3228" s="132"/>
      <c r="EYZ3228" s="132"/>
      <c r="EZA3228" s="132"/>
      <c r="EZB3228" s="132"/>
      <c r="EZC3228" s="132"/>
      <c r="EZD3228" s="132"/>
      <c r="EZE3228" s="132"/>
      <c r="EZF3228" s="132"/>
      <c r="EZG3228" s="132"/>
      <c r="EZH3228" s="132"/>
      <c r="EZI3228" s="132"/>
      <c r="EZJ3228" s="132"/>
      <c r="EZK3228" s="132"/>
      <c r="EZL3228" s="132"/>
      <c r="EZM3228" s="132"/>
      <c r="EZN3228" s="132"/>
      <c r="EZO3228" s="132"/>
      <c r="EZP3228" s="132"/>
      <c r="EZQ3228" s="132"/>
      <c r="EZR3228" s="132"/>
      <c r="EZS3228" s="132"/>
      <c r="EZT3228" s="132"/>
      <c r="EZU3228" s="132"/>
      <c r="EZV3228" s="132"/>
      <c r="EZW3228" s="132"/>
      <c r="EZX3228" s="132"/>
      <c r="EZY3228" s="132"/>
      <c r="EZZ3228" s="132"/>
      <c r="FAA3228" s="132"/>
      <c r="FAB3228" s="132"/>
      <c r="FAC3228" s="132"/>
      <c r="FAD3228" s="132"/>
      <c r="FAE3228" s="132"/>
      <c r="FAF3228" s="132"/>
      <c r="FAG3228" s="132"/>
      <c r="FAH3228" s="132"/>
      <c r="FAI3228" s="132"/>
      <c r="FAJ3228" s="132"/>
      <c r="FAK3228" s="132"/>
      <c r="FAL3228" s="132"/>
      <c r="FAM3228" s="132"/>
      <c r="FAN3228" s="132"/>
      <c r="FAO3228" s="132"/>
      <c r="FAP3228" s="132"/>
      <c r="FAQ3228" s="132"/>
      <c r="FAR3228" s="132"/>
      <c r="FAS3228" s="132"/>
      <c r="FAT3228" s="132"/>
      <c r="FAU3228" s="132"/>
      <c r="FAV3228" s="132"/>
      <c r="FAW3228" s="132"/>
      <c r="FAX3228" s="132"/>
      <c r="FAY3228" s="132"/>
      <c r="FAZ3228" s="132"/>
      <c r="FBA3228" s="132"/>
      <c r="FBB3228" s="132"/>
      <c r="FBC3228" s="132"/>
      <c r="FBD3228" s="132"/>
      <c r="FBE3228" s="132"/>
      <c r="FBF3228" s="132"/>
      <c r="FBG3228" s="132"/>
      <c r="FBH3228" s="132"/>
      <c r="FBI3228" s="132"/>
      <c r="FBJ3228" s="132"/>
      <c r="FBK3228" s="132"/>
      <c r="FBL3228" s="132"/>
      <c r="FBM3228" s="132"/>
      <c r="FBN3228" s="132"/>
      <c r="FBO3228" s="132"/>
      <c r="FBP3228" s="132"/>
      <c r="FBQ3228" s="132"/>
      <c r="FBR3228" s="132"/>
      <c r="FBS3228" s="132"/>
      <c r="FBT3228" s="132"/>
      <c r="FBU3228" s="132"/>
      <c r="FBV3228" s="132"/>
      <c r="FBW3228" s="132"/>
      <c r="FBX3228" s="132"/>
      <c r="FBY3228" s="132"/>
      <c r="FBZ3228" s="132"/>
      <c r="FCA3228" s="132"/>
      <c r="FCB3228" s="132"/>
      <c r="FCC3228" s="132"/>
      <c r="FCD3228" s="132"/>
      <c r="FCE3228" s="132"/>
      <c r="FCF3228" s="132"/>
      <c r="FCG3228" s="132"/>
      <c r="FCH3228" s="132"/>
      <c r="FCI3228" s="132"/>
      <c r="FCJ3228" s="132"/>
      <c r="FCK3228" s="132"/>
      <c r="FCL3228" s="132"/>
      <c r="FCM3228" s="132"/>
      <c r="FCN3228" s="132"/>
      <c r="FCO3228" s="132"/>
      <c r="FCP3228" s="132"/>
      <c r="FCQ3228" s="132"/>
      <c r="FCR3228" s="132"/>
      <c r="FCS3228" s="132"/>
      <c r="FCT3228" s="132"/>
      <c r="FCU3228" s="132"/>
      <c r="FCV3228" s="132"/>
      <c r="FCW3228" s="132"/>
      <c r="FCX3228" s="132"/>
      <c r="FCY3228" s="132"/>
      <c r="FCZ3228" s="132"/>
      <c r="FDA3228" s="132"/>
      <c r="FDB3228" s="132"/>
      <c r="FDC3228" s="132"/>
      <c r="FDD3228" s="132"/>
      <c r="FDE3228" s="132"/>
      <c r="FDF3228" s="132"/>
      <c r="FDG3228" s="132"/>
      <c r="FDH3228" s="132"/>
      <c r="FDI3228" s="132"/>
      <c r="FDJ3228" s="132"/>
      <c r="FDK3228" s="132"/>
      <c r="FDL3228" s="132"/>
      <c r="FDM3228" s="132"/>
      <c r="FDN3228" s="132"/>
      <c r="FDO3228" s="132"/>
      <c r="FDP3228" s="132"/>
      <c r="FDQ3228" s="132"/>
      <c r="FDR3228" s="132"/>
      <c r="FDS3228" s="132"/>
      <c r="FDT3228" s="132"/>
      <c r="FDU3228" s="132"/>
      <c r="FDV3228" s="132"/>
      <c r="FDW3228" s="132"/>
      <c r="FDX3228" s="132"/>
      <c r="FDY3228" s="132"/>
      <c r="FDZ3228" s="132"/>
      <c r="FEA3228" s="132"/>
      <c r="FEB3228" s="132"/>
      <c r="FEC3228" s="132"/>
      <c r="FED3228" s="132"/>
      <c r="FEE3228" s="132"/>
      <c r="FEF3228" s="132"/>
      <c r="FEG3228" s="132"/>
      <c r="FEH3228" s="132"/>
      <c r="FEI3228" s="132"/>
      <c r="FEJ3228" s="132"/>
      <c r="FEK3228" s="132"/>
      <c r="FEL3228" s="132"/>
      <c r="FEM3228" s="132"/>
      <c r="FEN3228" s="132"/>
      <c r="FEO3228" s="132"/>
      <c r="FEP3228" s="132"/>
      <c r="FEQ3228" s="132"/>
      <c r="FER3228" s="132"/>
      <c r="FES3228" s="132"/>
      <c r="FET3228" s="132"/>
      <c r="FEU3228" s="132"/>
      <c r="FEV3228" s="132"/>
      <c r="FEW3228" s="132"/>
      <c r="FEX3228" s="132"/>
      <c r="FEY3228" s="132"/>
      <c r="FEZ3228" s="132"/>
      <c r="FFA3228" s="132"/>
      <c r="FFB3228" s="132"/>
      <c r="FFC3228" s="132"/>
      <c r="FFD3228" s="132"/>
      <c r="FFE3228" s="132"/>
      <c r="FFF3228" s="132"/>
      <c r="FFG3228" s="132"/>
      <c r="FFH3228" s="132"/>
      <c r="FFI3228" s="132"/>
      <c r="FFJ3228" s="132"/>
      <c r="FFK3228" s="132"/>
      <c r="FFL3228" s="132"/>
      <c r="FFM3228" s="132"/>
      <c r="FFN3228" s="132"/>
      <c r="FFO3228" s="132"/>
      <c r="FFP3228" s="132"/>
      <c r="FFQ3228" s="132"/>
      <c r="FFR3228" s="132"/>
      <c r="FFS3228" s="132"/>
      <c r="FFT3228" s="132"/>
      <c r="FFU3228" s="132"/>
      <c r="FFV3228" s="132"/>
      <c r="FFW3228" s="132"/>
      <c r="FFX3228" s="132"/>
      <c r="FFY3228" s="132"/>
      <c r="FFZ3228" s="132"/>
      <c r="FGA3228" s="132"/>
      <c r="FGB3228" s="132"/>
      <c r="FGC3228" s="132"/>
      <c r="FGD3228" s="132"/>
      <c r="FGE3228" s="132"/>
      <c r="FGF3228" s="132"/>
      <c r="FGG3228" s="132"/>
      <c r="FGH3228" s="132"/>
      <c r="FGI3228" s="132"/>
      <c r="FGJ3228" s="132"/>
      <c r="FGK3228" s="132"/>
      <c r="FGL3228" s="132"/>
      <c r="FGM3228" s="132"/>
      <c r="FGN3228" s="132"/>
      <c r="FGO3228" s="132"/>
      <c r="FGP3228" s="132"/>
      <c r="FGQ3228" s="132"/>
      <c r="FGR3228" s="132"/>
      <c r="FGS3228" s="132"/>
      <c r="FGT3228" s="132"/>
      <c r="FGU3228" s="132"/>
      <c r="FGV3228" s="132"/>
      <c r="FGW3228" s="132"/>
      <c r="FGX3228" s="132"/>
      <c r="FGY3228" s="132"/>
      <c r="FGZ3228" s="132"/>
      <c r="FHA3228" s="132"/>
      <c r="FHB3228" s="132"/>
      <c r="FHC3228" s="132"/>
      <c r="FHD3228" s="132"/>
      <c r="FHE3228" s="132"/>
      <c r="FHF3228" s="132"/>
      <c r="FHG3228" s="132"/>
      <c r="FHH3228" s="132"/>
      <c r="FHI3228" s="132"/>
      <c r="FHJ3228" s="132"/>
      <c r="FHK3228" s="132"/>
      <c r="FHL3228" s="132"/>
      <c r="FHM3228" s="132"/>
      <c r="FHN3228" s="132"/>
      <c r="FHO3228" s="132"/>
      <c r="FHP3228" s="132"/>
      <c r="FHQ3228" s="132"/>
      <c r="FHR3228" s="132"/>
      <c r="FHS3228" s="132"/>
      <c r="FHT3228" s="132"/>
      <c r="FHU3228" s="132"/>
      <c r="FHV3228" s="132"/>
      <c r="FHW3228" s="132"/>
      <c r="FHX3228" s="132"/>
      <c r="FHY3228" s="132"/>
      <c r="FHZ3228" s="132"/>
      <c r="FIA3228" s="132"/>
      <c r="FIB3228" s="132"/>
      <c r="FIC3228" s="132"/>
      <c r="FID3228" s="132"/>
      <c r="FIE3228" s="132"/>
      <c r="FIF3228" s="132"/>
      <c r="FIG3228" s="132"/>
      <c r="FIH3228" s="132"/>
      <c r="FII3228" s="132"/>
      <c r="FIJ3228" s="132"/>
      <c r="FIK3228" s="132"/>
      <c r="FIL3228" s="132"/>
      <c r="FIM3228" s="132"/>
      <c r="FIN3228" s="132"/>
      <c r="FIO3228" s="132"/>
      <c r="FIP3228" s="132"/>
      <c r="FIQ3228" s="132"/>
      <c r="FIR3228" s="132"/>
      <c r="FIS3228" s="132"/>
      <c r="FIT3228" s="132"/>
      <c r="FIU3228" s="132"/>
      <c r="FIV3228" s="132"/>
      <c r="FIW3228" s="132"/>
      <c r="FIX3228" s="132"/>
      <c r="FIY3228" s="132"/>
      <c r="FIZ3228" s="132"/>
      <c r="FJA3228" s="132"/>
      <c r="FJB3228" s="132"/>
      <c r="FJC3228" s="132"/>
      <c r="FJD3228" s="132"/>
      <c r="FJE3228" s="132"/>
      <c r="FJF3228" s="132"/>
      <c r="FJG3228" s="132"/>
      <c r="FJH3228" s="132"/>
      <c r="FJI3228" s="132"/>
      <c r="FJJ3228" s="132"/>
      <c r="FJK3228" s="132"/>
      <c r="FJL3228" s="132"/>
      <c r="FJM3228" s="132"/>
      <c r="FJN3228" s="132"/>
      <c r="FJO3228" s="132"/>
      <c r="FJP3228" s="132"/>
      <c r="FJQ3228" s="132"/>
      <c r="FJR3228" s="132"/>
      <c r="FJS3228" s="132"/>
      <c r="FJT3228" s="132"/>
      <c r="FJU3228" s="132"/>
      <c r="FJV3228" s="132"/>
      <c r="FJW3228" s="132"/>
      <c r="FJX3228" s="132"/>
      <c r="FJY3228" s="132"/>
      <c r="FJZ3228" s="132"/>
      <c r="FKA3228" s="132"/>
      <c r="FKB3228" s="132"/>
      <c r="FKC3228" s="132"/>
      <c r="FKD3228" s="132"/>
      <c r="FKE3228" s="132"/>
      <c r="FKF3228" s="132"/>
      <c r="FKG3228" s="132"/>
      <c r="FKH3228" s="132"/>
      <c r="FKI3228" s="132"/>
      <c r="FKJ3228" s="132"/>
      <c r="FKK3228" s="132"/>
      <c r="FKL3228" s="132"/>
      <c r="FKM3228" s="132"/>
      <c r="FKN3228" s="132"/>
      <c r="FKO3228" s="132"/>
      <c r="FKP3228" s="132"/>
      <c r="FKQ3228" s="132"/>
      <c r="FKR3228" s="132"/>
      <c r="FKS3228" s="132"/>
      <c r="FKT3228" s="132"/>
      <c r="FKU3228" s="132"/>
      <c r="FKV3228" s="132"/>
      <c r="FKW3228" s="132"/>
      <c r="FKX3228" s="132"/>
      <c r="FKY3228" s="132"/>
      <c r="FKZ3228" s="132"/>
      <c r="FLA3228" s="132"/>
      <c r="FLB3228" s="132"/>
      <c r="FLC3228" s="132"/>
      <c r="FLD3228" s="132"/>
      <c r="FLE3228" s="132"/>
      <c r="FLF3228" s="132"/>
      <c r="FLG3228" s="132"/>
      <c r="FLH3228" s="132"/>
      <c r="FLI3228" s="132"/>
      <c r="FLJ3228" s="132"/>
      <c r="FLK3228" s="132"/>
      <c r="FLL3228" s="132"/>
      <c r="FLM3228" s="132"/>
      <c r="FLN3228" s="132"/>
      <c r="FLO3228" s="132"/>
      <c r="FLP3228" s="132"/>
      <c r="FLQ3228" s="132"/>
      <c r="FLR3228" s="132"/>
      <c r="FLS3228" s="132"/>
      <c r="FLT3228" s="132"/>
      <c r="FLU3228" s="132"/>
      <c r="FLV3228" s="132"/>
      <c r="FLW3228" s="132"/>
      <c r="FLX3228" s="132"/>
      <c r="FLY3228" s="132"/>
      <c r="FLZ3228" s="132"/>
      <c r="FMA3228" s="132"/>
      <c r="FMB3228" s="132"/>
      <c r="FMC3228" s="132"/>
      <c r="FMD3228" s="132"/>
      <c r="FME3228" s="132"/>
      <c r="FMF3228" s="132"/>
      <c r="FMG3228" s="132"/>
      <c r="FMH3228" s="132"/>
      <c r="FMI3228" s="132"/>
      <c r="FMJ3228" s="132"/>
      <c r="FMK3228" s="132"/>
      <c r="FML3228" s="132"/>
      <c r="FMM3228" s="132"/>
      <c r="FMN3228" s="132"/>
      <c r="FMO3228" s="132"/>
      <c r="FMP3228" s="132"/>
      <c r="FMQ3228" s="132"/>
      <c r="FMR3228" s="132"/>
      <c r="FMS3228" s="132"/>
      <c r="FMT3228" s="132"/>
      <c r="FMU3228" s="132"/>
      <c r="FMV3228" s="132"/>
      <c r="FMW3228" s="132"/>
      <c r="FMX3228" s="132"/>
      <c r="FMY3228" s="132"/>
      <c r="FMZ3228" s="132"/>
      <c r="FNA3228" s="132"/>
      <c r="FNB3228" s="132"/>
      <c r="FNC3228" s="132"/>
      <c r="FND3228" s="132"/>
      <c r="FNE3228" s="132"/>
      <c r="FNF3228" s="132"/>
      <c r="FNG3228" s="132"/>
      <c r="FNH3228" s="132"/>
      <c r="FNI3228" s="132"/>
      <c r="FNJ3228" s="132"/>
      <c r="FNK3228" s="132"/>
      <c r="FNL3228" s="132"/>
      <c r="FNM3228" s="132"/>
      <c r="FNN3228" s="132"/>
      <c r="FNO3228" s="132"/>
      <c r="FNP3228" s="132"/>
      <c r="FNQ3228" s="132"/>
      <c r="FNR3228" s="132"/>
      <c r="FNS3228" s="132"/>
      <c r="FNT3228" s="132"/>
      <c r="FNU3228" s="132"/>
      <c r="FNV3228" s="132"/>
      <c r="FNW3228" s="132"/>
      <c r="FNX3228" s="132"/>
      <c r="FNY3228" s="132"/>
      <c r="FNZ3228" s="132"/>
      <c r="FOA3228" s="132"/>
      <c r="FOB3228" s="132"/>
      <c r="FOC3228" s="132"/>
      <c r="FOD3228" s="132"/>
      <c r="FOE3228" s="132"/>
      <c r="FOF3228" s="132"/>
      <c r="FOG3228" s="132"/>
      <c r="FOH3228" s="132"/>
      <c r="FOI3228" s="132"/>
      <c r="FOJ3228" s="132"/>
      <c r="FOK3228" s="132"/>
      <c r="FOL3228" s="132"/>
      <c r="FOM3228" s="132"/>
      <c r="FON3228" s="132"/>
      <c r="FOO3228" s="132"/>
      <c r="FOP3228" s="132"/>
      <c r="FOQ3228" s="132"/>
      <c r="FOR3228" s="132"/>
      <c r="FOS3228" s="132"/>
      <c r="FOT3228" s="132"/>
      <c r="FOU3228" s="132"/>
      <c r="FOV3228" s="132"/>
      <c r="FOW3228" s="132"/>
      <c r="FOX3228" s="132"/>
      <c r="FOY3228" s="132"/>
      <c r="FOZ3228" s="132"/>
      <c r="FPA3228" s="132"/>
      <c r="FPB3228" s="132"/>
      <c r="FPC3228" s="132"/>
      <c r="FPD3228" s="132"/>
      <c r="FPE3228" s="132"/>
      <c r="FPF3228" s="132"/>
      <c r="FPG3228" s="132"/>
      <c r="FPH3228" s="132"/>
      <c r="FPI3228" s="132"/>
      <c r="FPJ3228" s="132"/>
      <c r="FPK3228" s="132"/>
      <c r="FPL3228" s="132"/>
      <c r="FPM3228" s="132"/>
      <c r="FPN3228" s="132"/>
      <c r="FPO3228" s="132"/>
      <c r="FPP3228" s="132"/>
      <c r="FPQ3228" s="132"/>
      <c r="FPR3228" s="132"/>
      <c r="FPS3228" s="132"/>
      <c r="FPT3228" s="132"/>
      <c r="FPU3228" s="132"/>
      <c r="FPV3228" s="132"/>
      <c r="FPW3228" s="132"/>
      <c r="FPX3228" s="132"/>
      <c r="FPY3228" s="132"/>
      <c r="FPZ3228" s="132"/>
      <c r="FQA3228" s="132"/>
      <c r="FQB3228" s="132"/>
      <c r="FQC3228" s="132"/>
      <c r="FQD3228" s="132"/>
      <c r="FQE3228" s="132"/>
      <c r="FQF3228" s="132"/>
      <c r="FQG3228" s="132"/>
      <c r="FQH3228" s="132"/>
      <c r="FQI3228" s="132"/>
      <c r="FQJ3228" s="132"/>
      <c r="FQK3228" s="132"/>
      <c r="FQL3228" s="132"/>
      <c r="FQM3228" s="132"/>
      <c r="FQN3228" s="132"/>
      <c r="FQO3228" s="132"/>
      <c r="FQP3228" s="132"/>
      <c r="FQQ3228" s="132"/>
      <c r="FQR3228" s="132"/>
      <c r="FQS3228" s="132"/>
      <c r="FQT3228" s="132"/>
      <c r="FQU3228" s="132"/>
      <c r="FQV3228" s="132"/>
      <c r="FQW3228" s="132"/>
      <c r="FQX3228" s="132"/>
      <c r="FQY3228" s="132"/>
      <c r="FQZ3228" s="132"/>
      <c r="FRA3228" s="132"/>
      <c r="FRB3228" s="132"/>
      <c r="FRC3228" s="132"/>
      <c r="FRD3228" s="132"/>
      <c r="FRE3228" s="132"/>
      <c r="FRF3228" s="132"/>
      <c r="FRG3228" s="132"/>
      <c r="FRH3228" s="132"/>
      <c r="FRI3228" s="132"/>
      <c r="FRJ3228" s="132"/>
      <c r="FRK3228" s="132"/>
      <c r="FRL3228" s="132"/>
      <c r="FRM3228" s="132"/>
      <c r="FRN3228" s="132"/>
      <c r="FRO3228" s="132"/>
      <c r="FRP3228" s="132"/>
      <c r="FRQ3228" s="132"/>
      <c r="FRR3228" s="132"/>
      <c r="FRS3228" s="132"/>
      <c r="FRT3228" s="132"/>
      <c r="FRU3228" s="132"/>
      <c r="FRV3228" s="132"/>
      <c r="FRW3228" s="132"/>
      <c r="FRX3228" s="132"/>
      <c r="FRY3228" s="132"/>
      <c r="FRZ3228" s="132"/>
      <c r="FSA3228" s="132"/>
      <c r="FSB3228" s="132"/>
      <c r="FSC3228" s="132"/>
      <c r="FSD3228" s="132"/>
      <c r="FSE3228" s="132"/>
      <c r="FSF3228" s="132"/>
      <c r="FSG3228" s="132"/>
      <c r="FSH3228" s="132"/>
      <c r="FSI3228" s="132"/>
      <c r="FSJ3228" s="132"/>
      <c r="FSK3228" s="132"/>
      <c r="FSL3228" s="132"/>
      <c r="FSM3228" s="132"/>
      <c r="FSN3228" s="132"/>
      <c r="FSO3228" s="132"/>
      <c r="FSP3228" s="132"/>
      <c r="FSQ3228" s="132"/>
      <c r="FSR3228" s="132"/>
      <c r="FSS3228" s="132"/>
      <c r="FST3228" s="132"/>
      <c r="FSU3228" s="132"/>
      <c r="FSV3228" s="132"/>
      <c r="FSW3228" s="132"/>
      <c r="FSX3228" s="132"/>
      <c r="FSY3228" s="132"/>
      <c r="FSZ3228" s="132"/>
      <c r="FTA3228" s="132"/>
      <c r="FTB3228" s="132"/>
      <c r="FTC3228" s="132"/>
      <c r="FTD3228" s="132"/>
      <c r="FTE3228" s="132"/>
      <c r="FTF3228" s="132"/>
      <c r="FTG3228" s="132"/>
      <c r="FTH3228" s="132"/>
      <c r="FTI3228" s="132"/>
      <c r="FTJ3228" s="132"/>
      <c r="FTK3228" s="132"/>
      <c r="FTL3228" s="132"/>
      <c r="FTM3228" s="132"/>
      <c r="FTN3228" s="132"/>
      <c r="FTO3228" s="132"/>
      <c r="FTP3228" s="132"/>
      <c r="FTQ3228" s="132"/>
      <c r="FTR3228" s="132"/>
      <c r="FTS3228" s="132"/>
      <c r="FTT3228" s="132"/>
      <c r="FTU3228" s="132"/>
      <c r="FTV3228" s="132"/>
      <c r="FTW3228" s="132"/>
      <c r="FTX3228" s="132"/>
      <c r="FTY3228" s="132"/>
      <c r="FTZ3228" s="132"/>
      <c r="FUA3228" s="132"/>
      <c r="FUB3228" s="132"/>
      <c r="FUC3228" s="132"/>
      <c r="FUD3228" s="132"/>
      <c r="FUE3228" s="132"/>
      <c r="FUF3228" s="132"/>
      <c r="FUG3228" s="132"/>
      <c r="FUH3228" s="132"/>
      <c r="FUI3228" s="132"/>
      <c r="FUJ3228" s="132"/>
      <c r="FUK3228" s="132"/>
      <c r="FUL3228" s="132"/>
      <c r="FUM3228" s="132"/>
      <c r="FUN3228" s="132"/>
      <c r="FUO3228" s="132"/>
      <c r="FUP3228" s="132"/>
      <c r="FUQ3228" s="132"/>
      <c r="FUR3228" s="132"/>
      <c r="FUS3228" s="132"/>
      <c r="FUT3228" s="132"/>
      <c r="FUU3228" s="132"/>
      <c r="FUV3228" s="132"/>
      <c r="FUW3228" s="132"/>
      <c r="FUX3228" s="132"/>
      <c r="FUY3228" s="132"/>
      <c r="FUZ3228" s="132"/>
      <c r="FVA3228" s="132"/>
      <c r="FVB3228" s="132"/>
      <c r="FVC3228" s="132"/>
      <c r="FVD3228" s="132"/>
      <c r="FVE3228" s="132"/>
      <c r="FVF3228" s="132"/>
      <c r="FVG3228" s="132"/>
      <c r="FVH3228" s="132"/>
      <c r="FVI3228" s="132"/>
      <c r="FVJ3228" s="132"/>
      <c r="FVK3228" s="132"/>
      <c r="FVL3228" s="132"/>
      <c r="FVM3228" s="132"/>
      <c r="FVN3228" s="132"/>
      <c r="FVO3228" s="132"/>
      <c r="FVP3228" s="132"/>
      <c r="FVQ3228" s="132"/>
      <c r="FVR3228" s="132"/>
      <c r="FVS3228" s="132"/>
      <c r="FVT3228" s="132"/>
      <c r="FVU3228" s="132"/>
      <c r="FVV3228" s="132"/>
      <c r="FVW3228" s="132"/>
      <c r="FVX3228" s="132"/>
      <c r="FVY3228" s="132"/>
      <c r="FVZ3228" s="132"/>
      <c r="FWA3228" s="132"/>
      <c r="FWB3228" s="132"/>
      <c r="FWC3228" s="132"/>
      <c r="FWD3228" s="132"/>
      <c r="FWE3228" s="132"/>
      <c r="FWF3228" s="132"/>
      <c r="FWG3228" s="132"/>
      <c r="FWH3228" s="132"/>
      <c r="FWI3228" s="132"/>
      <c r="FWJ3228" s="132"/>
      <c r="FWK3228" s="132"/>
      <c r="FWL3228" s="132"/>
      <c r="FWM3228" s="132"/>
      <c r="FWN3228" s="132"/>
      <c r="FWO3228" s="132"/>
      <c r="FWP3228" s="132"/>
      <c r="FWQ3228" s="132"/>
      <c r="FWR3228" s="132"/>
      <c r="FWS3228" s="132"/>
      <c r="FWT3228" s="132"/>
      <c r="FWU3228" s="132"/>
      <c r="FWV3228" s="132"/>
      <c r="FWW3228" s="132"/>
      <c r="FWX3228" s="132"/>
      <c r="FWY3228" s="132"/>
      <c r="FWZ3228" s="132"/>
      <c r="FXA3228" s="132"/>
      <c r="FXB3228" s="132"/>
      <c r="FXC3228" s="132"/>
      <c r="FXD3228" s="132"/>
      <c r="FXE3228" s="132"/>
      <c r="FXF3228" s="132"/>
      <c r="FXG3228" s="132"/>
      <c r="FXH3228" s="132"/>
      <c r="FXI3228" s="132"/>
      <c r="FXJ3228" s="132"/>
      <c r="FXK3228" s="132"/>
      <c r="FXL3228" s="132"/>
      <c r="FXM3228" s="132"/>
      <c r="FXN3228" s="132"/>
      <c r="FXO3228" s="132"/>
      <c r="FXP3228" s="132"/>
      <c r="FXQ3228" s="132"/>
      <c r="FXR3228" s="132"/>
      <c r="FXS3228" s="132"/>
      <c r="FXT3228" s="132"/>
      <c r="FXU3228" s="132"/>
      <c r="FXV3228" s="132"/>
      <c r="FXW3228" s="132"/>
      <c r="FXX3228" s="132"/>
      <c r="FXY3228" s="132"/>
      <c r="FXZ3228" s="132"/>
      <c r="FYA3228" s="132"/>
      <c r="FYB3228" s="132"/>
      <c r="FYC3228" s="132"/>
      <c r="FYD3228" s="132"/>
      <c r="FYE3228" s="132"/>
      <c r="FYF3228" s="132"/>
      <c r="FYG3228" s="132"/>
      <c r="FYH3228" s="132"/>
      <c r="FYI3228" s="132"/>
      <c r="FYJ3228" s="132"/>
      <c r="FYK3228" s="132"/>
      <c r="FYL3228" s="132"/>
      <c r="FYM3228" s="132"/>
      <c r="FYN3228" s="132"/>
      <c r="FYO3228" s="132"/>
      <c r="FYP3228" s="132"/>
      <c r="FYQ3228" s="132"/>
      <c r="FYR3228" s="132"/>
      <c r="FYS3228" s="132"/>
      <c r="FYT3228" s="132"/>
      <c r="FYU3228" s="132"/>
      <c r="FYV3228" s="132"/>
      <c r="FYW3228" s="132"/>
      <c r="FYX3228" s="132"/>
      <c r="FYY3228" s="132"/>
      <c r="FYZ3228" s="132"/>
      <c r="FZA3228" s="132"/>
      <c r="FZB3228" s="132"/>
      <c r="FZC3228" s="132"/>
      <c r="FZD3228" s="132"/>
      <c r="FZE3228" s="132"/>
      <c r="FZF3228" s="132"/>
      <c r="FZG3228" s="132"/>
      <c r="FZH3228" s="132"/>
      <c r="FZI3228" s="132"/>
      <c r="FZJ3228" s="132"/>
      <c r="FZK3228" s="132"/>
      <c r="FZL3228" s="132"/>
      <c r="FZM3228" s="132"/>
      <c r="FZN3228" s="132"/>
      <c r="FZO3228" s="132"/>
      <c r="FZP3228" s="132"/>
      <c r="FZQ3228" s="132"/>
      <c r="FZR3228" s="132"/>
      <c r="FZS3228" s="132"/>
      <c r="FZT3228" s="132"/>
      <c r="FZU3228" s="132"/>
      <c r="FZV3228" s="132"/>
      <c r="FZW3228" s="132"/>
      <c r="FZX3228" s="132"/>
      <c r="FZY3228" s="132"/>
      <c r="FZZ3228" s="132"/>
      <c r="GAA3228" s="132"/>
      <c r="GAB3228" s="132"/>
      <c r="GAC3228" s="132"/>
      <c r="GAD3228" s="132"/>
      <c r="GAE3228" s="132"/>
      <c r="GAF3228" s="132"/>
      <c r="GAG3228" s="132"/>
      <c r="GAH3228" s="132"/>
      <c r="GAI3228" s="132"/>
      <c r="GAJ3228" s="132"/>
      <c r="GAK3228" s="132"/>
      <c r="GAL3228" s="132"/>
      <c r="GAM3228" s="132"/>
      <c r="GAN3228" s="132"/>
      <c r="GAO3228" s="132"/>
      <c r="GAP3228" s="132"/>
      <c r="GAQ3228" s="132"/>
      <c r="GAR3228" s="132"/>
      <c r="GAS3228" s="132"/>
      <c r="GAT3228" s="132"/>
      <c r="GAU3228" s="132"/>
      <c r="GAV3228" s="132"/>
      <c r="GAW3228" s="132"/>
      <c r="GAX3228" s="132"/>
      <c r="GAY3228" s="132"/>
      <c r="GAZ3228" s="132"/>
      <c r="GBA3228" s="132"/>
      <c r="GBB3228" s="132"/>
      <c r="GBC3228" s="132"/>
      <c r="GBD3228" s="132"/>
      <c r="GBE3228" s="132"/>
      <c r="GBF3228" s="132"/>
      <c r="GBG3228" s="132"/>
      <c r="GBH3228" s="132"/>
      <c r="GBI3228" s="132"/>
      <c r="GBJ3228" s="132"/>
      <c r="GBK3228" s="132"/>
      <c r="GBL3228" s="132"/>
      <c r="GBM3228" s="132"/>
      <c r="GBN3228" s="132"/>
      <c r="GBO3228" s="132"/>
      <c r="GBP3228" s="132"/>
      <c r="GBQ3228" s="132"/>
      <c r="GBR3228" s="132"/>
      <c r="GBS3228" s="132"/>
      <c r="GBT3228" s="132"/>
      <c r="GBU3228" s="132"/>
      <c r="GBV3228" s="132"/>
      <c r="GBW3228" s="132"/>
      <c r="GBX3228" s="132"/>
      <c r="GBY3228" s="132"/>
      <c r="GBZ3228" s="132"/>
      <c r="GCA3228" s="132"/>
      <c r="GCB3228" s="132"/>
      <c r="GCC3228" s="132"/>
      <c r="GCD3228" s="132"/>
      <c r="GCE3228" s="132"/>
      <c r="GCF3228" s="132"/>
      <c r="GCG3228" s="132"/>
      <c r="GCH3228" s="132"/>
      <c r="GCI3228" s="132"/>
      <c r="GCJ3228" s="132"/>
      <c r="GCK3228" s="132"/>
      <c r="GCL3228" s="132"/>
      <c r="GCM3228" s="132"/>
      <c r="GCN3228" s="132"/>
      <c r="GCO3228" s="132"/>
      <c r="GCP3228" s="132"/>
      <c r="GCQ3228" s="132"/>
      <c r="GCR3228" s="132"/>
      <c r="GCS3228" s="132"/>
      <c r="GCT3228" s="132"/>
      <c r="GCU3228" s="132"/>
      <c r="GCV3228" s="132"/>
      <c r="GCW3228" s="132"/>
      <c r="GCX3228" s="132"/>
      <c r="GCY3228" s="132"/>
      <c r="GCZ3228" s="132"/>
      <c r="GDA3228" s="132"/>
      <c r="GDB3228" s="132"/>
      <c r="GDC3228" s="132"/>
      <c r="GDD3228" s="132"/>
      <c r="GDE3228" s="132"/>
      <c r="GDF3228" s="132"/>
      <c r="GDG3228" s="132"/>
      <c r="GDH3228" s="132"/>
      <c r="GDI3228" s="132"/>
      <c r="GDJ3228" s="132"/>
      <c r="GDK3228" s="132"/>
      <c r="GDL3228" s="132"/>
      <c r="GDM3228" s="132"/>
      <c r="GDN3228" s="132"/>
      <c r="GDO3228" s="132"/>
      <c r="GDP3228" s="132"/>
      <c r="GDQ3228" s="132"/>
      <c r="GDR3228" s="132"/>
      <c r="GDS3228" s="132"/>
      <c r="GDT3228" s="132"/>
      <c r="GDU3228" s="132"/>
      <c r="GDV3228" s="132"/>
      <c r="GDW3228" s="132"/>
      <c r="GDX3228" s="132"/>
      <c r="GDY3228" s="132"/>
      <c r="GDZ3228" s="132"/>
      <c r="GEA3228" s="132"/>
      <c r="GEB3228" s="132"/>
      <c r="GEC3228" s="132"/>
      <c r="GED3228" s="132"/>
      <c r="GEE3228" s="132"/>
      <c r="GEF3228" s="132"/>
      <c r="GEG3228" s="132"/>
      <c r="GEH3228" s="132"/>
      <c r="GEI3228" s="132"/>
      <c r="GEJ3228" s="132"/>
      <c r="GEK3228" s="132"/>
      <c r="GEL3228" s="132"/>
      <c r="GEM3228" s="132"/>
      <c r="GEN3228" s="132"/>
      <c r="GEO3228" s="132"/>
      <c r="GEP3228" s="132"/>
      <c r="GEQ3228" s="132"/>
      <c r="GER3228" s="132"/>
      <c r="GES3228" s="132"/>
      <c r="GET3228" s="132"/>
      <c r="GEU3228" s="132"/>
      <c r="GEV3228" s="132"/>
      <c r="GEW3228" s="132"/>
      <c r="GEX3228" s="132"/>
      <c r="GEY3228" s="132"/>
      <c r="GEZ3228" s="132"/>
      <c r="GFA3228" s="132"/>
      <c r="GFB3228" s="132"/>
      <c r="GFC3228" s="132"/>
      <c r="GFD3228" s="132"/>
      <c r="GFE3228" s="132"/>
      <c r="GFF3228" s="132"/>
      <c r="GFG3228" s="132"/>
      <c r="GFH3228" s="132"/>
      <c r="GFI3228" s="132"/>
      <c r="GFJ3228" s="132"/>
      <c r="GFK3228" s="132"/>
      <c r="GFL3228" s="132"/>
      <c r="GFM3228" s="132"/>
      <c r="GFN3228" s="132"/>
      <c r="GFO3228" s="132"/>
      <c r="GFP3228" s="132"/>
      <c r="GFQ3228" s="132"/>
      <c r="GFR3228" s="132"/>
      <c r="GFS3228" s="132"/>
      <c r="GFT3228" s="132"/>
      <c r="GFU3228" s="132"/>
      <c r="GFV3228" s="132"/>
      <c r="GFW3228" s="132"/>
      <c r="GFX3228" s="132"/>
      <c r="GFY3228" s="132"/>
      <c r="GFZ3228" s="132"/>
      <c r="GGA3228" s="132"/>
      <c r="GGB3228" s="132"/>
      <c r="GGC3228" s="132"/>
      <c r="GGD3228" s="132"/>
      <c r="GGE3228" s="132"/>
      <c r="GGF3228" s="132"/>
      <c r="GGG3228" s="132"/>
      <c r="GGH3228" s="132"/>
      <c r="GGI3228" s="132"/>
      <c r="GGJ3228" s="132"/>
      <c r="GGK3228" s="132"/>
      <c r="GGL3228" s="132"/>
      <c r="GGM3228" s="132"/>
      <c r="GGN3228" s="132"/>
      <c r="GGO3228" s="132"/>
      <c r="GGP3228" s="132"/>
      <c r="GGQ3228" s="132"/>
      <c r="GGR3228" s="132"/>
      <c r="GGS3228" s="132"/>
      <c r="GGT3228" s="132"/>
      <c r="GGU3228" s="132"/>
      <c r="GGV3228" s="132"/>
      <c r="GGW3228" s="132"/>
      <c r="GGX3228" s="132"/>
      <c r="GGY3228" s="132"/>
      <c r="GGZ3228" s="132"/>
      <c r="GHA3228" s="132"/>
      <c r="GHB3228" s="132"/>
      <c r="GHC3228" s="132"/>
      <c r="GHD3228" s="132"/>
      <c r="GHE3228" s="132"/>
      <c r="GHF3228" s="132"/>
      <c r="GHG3228" s="132"/>
      <c r="GHH3228" s="132"/>
      <c r="GHI3228" s="132"/>
      <c r="GHJ3228" s="132"/>
      <c r="GHK3228" s="132"/>
      <c r="GHL3228" s="132"/>
      <c r="GHM3228" s="132"/>
      <c r="GHN3228" s="132"/>
      <c r="GHO3228" s="132"/>
      <c r="GHP3228" s="132"/>
      <c r="GHQ3228" s="132"/>
      <c r="GHR3228" s="132"/>
      <c r="GHS3228" s="132"/>
      <c r="GHT3228" s="132"/>
      <c r="GHU3228" s="132"/>
      <c r="GHV3228" s="132"/>
      <c r="GHW3228" s="132"/>
      <c r="GHX3228" s="132"/>
      <c r="GHY3228" s="132"/>
      <c r="GHZ3228" s="132"/>
      <c r="GIA3228" s="132"/>
      <c r="GIB3228" s="132"/>
      <c r="GIC3228" s="132"/>
      <c r="GID3228" s="132"/>
      <c r="GIE3228" s="132"/>
      <c r="GIF3228" s="132"/>
      <c r="GIG3228" s="132"/>
      <c r="GIH3228" s="132"/>
      <c r="GII3228" s="132"/>
      <c r="GIJ3228" s="132"/>
      <c r="GIK3228" s="132"/>
      <c r="GIL3228" s="132"/>
      <c r="GIM3228" s="132"/>
      <c r="GIN3228" s="132"/>
      <c r="GIO3228" s="132"/>
      <c r="GIP3228" s="132"/>
      <c r="GIQ3228" s="132"/>
      <c r="GIR3228" s="132"/>
      <c r="GIS3228" s="132"/>
      <c r="GIT3228" s="132"/>
      <c r="GIU3228" s="132"/>
      <c r="GIV3228" s="132"/>
      <c r="GIW3228" s="132"/>
      <c r="GIX3228" s="132"/>
      <c r="GIY3228" s="132"/>
      <c r="GIZ3228" s="132"/>
      <c r="GJA3228" s="132"/>
      <c r="GJB3228" s="132"/>
      <c r="GJC3228" s="132"/>
      <c r="GJD3228" s="132"/>
      <c r="GJE3228" s="132"/>
      <c r="GJF3228" s="132"/>
      <c r="GJG3228" s="132"/>
      <c r="GJH3228" s="132"/>
      <c r="GJI3228" s="132"/>
      <c r="GJJ3228" s="132"/>
      <c r="GJK3228" s="132"/>
      <c r="GJL3228" s="132"/>
      <c r="GJM3228" s="132"/>
      <c r="GJN3228" s="132"/>
      <c r="GJO3228" s="132"/>
      <c r="GJP3228" s="132"/>
      <c r="GJQ3228" s="132"/>
      <c r="GJR3228" s="132"/>
      <c r="GJS3228" s="132"/>
      <c r="GJT3228" s="132"/>
      <c r="GJU3228" s="132"/>
      <c r="GJV3228" s="132"/>
      <c r="GJW3228" s="132"/>
      <c r="GJX3228" s="132"/>
      <c r="GJY3228" s="132"/>
      <c r="GJZ3228" s="132"/>
      <c r="GKA3228" s="132"/>
      <c r="GKB3228" s="132"/>
      <c r="GKC3228" s="132"/>
      <c r="GKD3228" s="132"/>
      <c r="GKE3228" s="132"/>
      <c r="GKF3228" s="132"/>
      <c r="GKG3228" s="132"/>
      <c r="GKH3228" s="132"/>
      <c r="GKI3228" s="132"/>
      <c r="GKJ3228" s="132"/>
      <c r="GKK3228" s="132"/>
      <c r="GKL3228" s="132"/>
      <c r="GKM3228" s="132"/>
      <c r="GKN3228" s="132"/>
      <c r="GKO3228" s="132"/>
      <c r="GKP3228" s="132"/>
      <c r="GKQ3228" s="132"/>
      <c r="GKR3228" s="132"/>
      <c r="GKS3228" s="132"/>
      <c r="GKT3228" s="132"/>
      <c r="GKU3228" s="132"/>
      <c r="GKV3228" s="132"/>
      <c r="GKW3228" s="132"/>
      <c r="GKX3228" s="132"/>
      <c r="GKY3228" s="132"/>
      <c r="GKZ3228" s="132"/>
      <c r="GLA3228" s="132"/>
      <c r="GLB3228" s="132"/>
      <c r="GLC3228" s="132"/>
      <c r="GLD3228" s="132"/>
      <c r="GLE3228" s="132"/>
      <c r="GLF3228" s="132"/>
      <c r="GLG3228" s="132"/>
      <c r="GLH3228" s="132"/>
      <c r="GLI3228" s="132"/>
      <c r="GLJ3228" s="132"/>
      <c r="GLK3228" s="132"/>
      <c r="GLL3228" s="132"/>
      <c r="GLM3228" s="132"/>
      <c r="GLN3228" s="132"/>
      <c r="GLO3228" s="132"/>
      <c r="GLP3228" s="132"/>
      <c r="GLQ3228" s="132"/>
      <c r="GLR3228" s="132"/>
      <c r="GLS3228" s="132"/>
      <c r="GLT3228" s="132"/>
      <c r="GLU3228" s="132"/>
      <c r="GLV3228" s="132"/>
      <c r="GLW3228" s="132"/>
      <c r="GLX3228" s="132"/>
      <c r="GLY3228" s="132"/>
      <c r="GLZ3228" s="132"/>
      <c r="GMA3228" s="132"/>
      <c r="GMB3228" s="132"/>
      <c r="GMC3228" s="132"/>
      <c r="GMD3228" s="132"/>
      <c r="GME3228" s="132"/>
      <c r="GMF3228" s="132"/>
      <c r="GMG3228" s="132"/>
      <c r="GMH3228" s="132"/>
      <c r="GMI3228" s="132"/>
      <c r="GMJ3228" s="132"/>
      <c r="GMK3228" s="132"/>
      <c r="GML3228" s="132"/>
      <c r="GMM3228" s="132"/>
      <c r="GMN3228" s="132"/>
      <c r="GMO3228" s="132"/>
      <c r="GMP3228" s="132"/>
      <c r="GMQ3228" s="132"/>
      <c r="GMR3228" s="132"/>
      <c r="GMS3228" s="132"/>
      <c r="GMT3228" s="132"/>
      <c r="GMU3228" s="132"/>
      <c r="GMV3228" s="132"/>
      <c r="GMW3228" s="132"/>
      <c r="GMX3228" s="132"/>
      <c r="GMY3228" s="132"/>
      <c r="GMZ3228" s="132"/>
      <c r="GNA3228" s="132"/>
      <c r="GNB3228" s="132"/>
      <c r="GNC3228" s="132"/>
      <c r="GND3228" s="132"/>
      <c r="GNE3228" s="132"/>
      <c r="GNF3228" s="132"/>
      <c r="GNG3228" s="132"/>
      <c r="GNH3228" s="132"/>
      <c r="GNI3228" s="132"/>
      <c r="GNJ3228" s="132"/>
      <c r="GNK3228" s="132"/>
      <c r="GNL3228" s="132"/>
      <c r="GNM3228" s="132"/>
      <c r="GNN3228" s="132"/>
      <c r="GNO3228" s="132"/>
      <c r="GNP3228" s="132"/>
      <c r="GNQ3228" s="132"/>
      <c r="GNR3228" s="132"/>
      <c r="GNS3228" s="132"/>
      <c r="GNT3228" s="132"/>
      <c r="GNU3228" s="132"/>
      <c r="GNV3228" s="132"/>
      <c r="GNW3228" s="132"/>
      <c r="GNX3228" s="132"/>
      <c r="GNY3228" s="132"/>
      <c r="GNZ3228" s="132"/>
      <c r="GOA3228" s="132"/>
      <c r="GOB3228" s="132"/>
      <c r="GOC3228" s="132"/>
      <c r="GOD3228" s="132"/>
      <c r="GOE3228" s="132"/>
      <c r="GOF3228" s="132"/>
      <c r="GOG3228" s="132"/>
      <c r="GOH3228" s="132"/>
      <c r="GOI3228" s="132"/>
      <c r="GOJ3228" s="132"/>
      <c r="GOK3228" s="132"/>
      <c r="GOL3228" s="132"/>
      <c r="GOM3228" s="132"/>
      <c r="GON3228" s="132"/>
      <c r="GOO3228" s="132"/>
      <c r="GOP3228" s="132"/>
      <c r="GOQ3228" s="132"/>
      <c r="GOR3228" s="132"/>
      <c r="GOS3228" s="132"/>
      <c r="GOT3228" s="132"/>
      <c r="GOU3228" s="132"/>
      <c r="GOV3228" s="132"/>
      <c r="GOW3228" s="132"/>
      <c r="GOX3228" s="132"/>
      <c r="GOY3228" s="132"/>
      <c r="GOZ3228" s="132"/>
      <c r="GPA3228" s="132"/>
      <c r="GPB3228" s="132"/>
      <c r="GPC3228" s="132"/>
      <c r="GPD3228" s="132"/>
      <c r="GPE3228" s="132"/>
      <c r="GPF3228" s="132"/>
      <c r="GPG3228" s="132"/>
      <c r="GPH3228" s="132"/>
      <c r="GPI3228" s="132"/>
      <c r="GPJ3228" s="132"/>
      <c r="GPK3228" s="132"/>
      <c r="GPL3228" s="132"/>
      <c r="GPM3228" s="132"/>
      <c r="GPN3228" s="132"/>
      <c r="GPO3228" s="132"/>
      <c r="GPP3228" s="132"/>
      <c r="GPQ3228" s="132"/>
      <c r="GPR3228" s="132"/>
      <c r="GPS3228" s="132"/>
      <c r="GPT3228" s="132"/>
      <c r="GPU3228" s="132"/>
      <c r="GPV3228" s="132"/>
      <c r="GPW3228" s="132"/>
      <c r="GPX3228" s="132"/>
      <c r="GPY3228" s="132"/>
      <c r="GPZ3228" s="132"/>
      <c r="GQA3228" s="132"/>
      <c r="GQB3228" s="132"/>
      <c r="GQC3228" s="132"/>
      <c r="GQD3228" s="132"/>
      <c r="GQE3228" s="132"/>
      <c r="GQF3228" s="132"/>
      <c r="GQG3228" s="132"/>
      <c r="GQH3228" s="132"/>
      <c r="GQI3228" s="132"/>
      <c r="GQJ3228" s="132"/>
      <c r="GQK3228" s="132"/>
      <c r="GQL3228" s="132"/>
      <c r="GQM3228" s="132"/>
      <c r="GQN3228" s="132"/>
      <c r="GQO3228" s="132"/>
      <c r="GQP3228" s="132"/>
      <c r="GQQ3228" s="132"/>
      <c r="GQR3228" s="132"/>
      <c r="GQS3228" s="132"/>
      <c r="GQT3228" s="132"/>
      <c r="GQU3228" s="132"/>
      <c r="GQV3228" s="132"/>
      <c r="GQW3228" s="132"/>
      <c r="GQX3228" s="132"/>
      <c r="GQY3228" s="132"/>
      <c r="GQZ3228" s="132"/>
      <c r="GRA3228" s="132"/>
      <c r="GRB3228" s="132"/>
      <c r="GRC3228" s="132"/>
      <c r="GRD3228" s="132"/>
      <c r="GRE3228" s="132"/>
      <c r="GRF3228" s="132"/>
      <c r="GRG3228" s="132"/>
      <c r="GRH3228" s="132"/>
      <c r="GRI3228" s="132"/>
      <c r="GRJ3228" s="132"/>
      <c r="GRK3228" s="132"/>
      <c r="GRL3228" s="132"/>
      <c r="GRM3228" s="132"/>
      <c r="GRN3228" s="132"/>
      <c r="GRO3228" s="132"/>
      <c r="GRP3228" s="132"/>
      <c r="GRQ3228" s="132"/>
      <c r="GRR3228" s="132"/>
      <c r="GRS3228" s="132"/>
      <c r="GRT3228" s="132"/>
      <c r="GRU3228" s="132"/>
      <c r="GRV3228" s="132"/>
      <c r="GRW3228" s="132"/>
      <c r="GRX3228" s="132"/>
      <c r="GRY3228" s="132"/>
      <c r="GRZ3228" s="132"/>
      <c r="GSA3228" s="132"/>
      <c r="GSB3228" s="132"/>
      <c r="GSC3228" s="132"/>
      <c r="GSD3228" s="132"/>
      <c r="GSE3228" s="132"/>
      <c r="GSF3228" s="132"/>
      <c r="GSG3228" s="132"/>
      <c r="GSH3228" s="132"/>
      <c r="GSI3228" s="132"/>
      <c r="GSJ3228" s="132"/>
      <c r="GSK3228" s="132"/>
      <c r="GSL3228" s="132"/>
      <c r="GSM3228" s="132"/>
      <c r="GSN3228" s="132"/>
      <c r="GSO3228" s="132"/>
      <c r="GSP3228" s="132"/>
      <c r="GSQ3228" s="132"/>
      <c r="GSR3228" s="132"/>
      <c r="GSS3228" s="132"/>
      <c r="GST3228" s="132"/>
      <c r="GSU3228" s="132"/>
      <c r="GSV3228" s="132"/>
      <c r="GSW3228" s="132"/>
      <c r="GSX3228" s="132"/>
      <c r="GSY3228" s="132"/>
      <c r="GSZ3228" s="132"/>
      <c r="GTA3228" s="132"/>
      <c r="GTB3228" s="132"/>
      <c r="GTC3228" s="132"/>
      <c r="GTD3228" s="132"/>
      <c r="GTE3228" s="132"/>
      <c r="GTF3228" s="132"/>
      <c r="GTG3228" s="132"/>
      <c r="GTH3228" s="132"/>
      <c r="GTI3228" s="132"/>
      <c r="GTJ3228" s="132"/>
      <c r="GTK3228" s="132"/>
      <c r="GTL3228" s="132"/>
      <c r="GTM3228" s="132"/>
      <c r="GTN3228" s="132"/>
      <c r="GTO3228" s="132"/>
      <c r="GTP3228" s="132"/>
      <c r="GTQ3228" s="132"/>
      <c r="GTR3228" s="132"/>
      <c r="GTS3228" s="132"/>
      <c r="GTT3228" s="132"/>
      <c r="GTU3228" s="132"/>
      <c r="GTV3228" s="132"/>
      <c r="GTW3228" s="132"/>
      <c r="GTX3228" s="132"/>
      <c r="GTY3228" s="132"/>
      <c r="GTZ3228" s="132"/>
      <c r="GUA3228" s="132"/>
      <c r="GUB3228" s="132"/>
      <c r="GUC3228" s="132"/>
      <c r="GUD3228" s="132"/>
      <c r="GUE3228" s="132"/>
      <c r="GUF3228" s="132"/>
      <c r="GUG3228" s="132"/>
      <c r="GUH3228" s="132"/>
      <c r="GUI3228" s="132"/>
      <c r="GUJ3228" s="132"/>
      <c r="GUK3228" s="132"/>
      <c r="GUL3228" s="132"/>
      <c r="GUM3228" s="132"/>
      <c r="GUN3228" s="132"/>
      <c r="GUO3228" s="132"/>
      <c r="GUP3228" s="132"/>
      <c r="GUQ3228" s="132"/>
      <c r="GUR3228" s="132"/>
      <c r="GUS3228" s="132"/>
      <c r="GUT3228" s="132"/>
      <c r="GUU3228" s="132"/>
      <c r="GUV3228" s="132"/>
      <c r="GUW3228" s="132"/>
      <c r="GUX3228" s="132"/>
      <c r="GUY3228" s="132"/>
      <c r="GUZ3228" s="132"/>
      <c r="GVA3228" s="132"/>
      <c r="GVB3228" s="132"/>
      <c r="GVC3228" s="132"/>
      <c r="GVD3228" s="132"/>
      <c r="GVE3228" s="132"/>
      <c r="GVF3228" s="132"/>
      <c r="GVG3228" s="132"/>
      <c r="GVH3228" s="132"/>
      <c r="GVI3228" s="132"/>
      <c r="GVJ3228" s="132"/>
      <c r="GVK3228" s="132"/>
      <c r="GVL3228" s="132"/>
      <c r="GVM3228" s="132"/>
      <c r="GVN3228" s="132"/>
      <c r="GVO3228" s="132"/>
      <c r="GVP3228" s="132"/>
      <c r="GVQ3228" s="132"/>
      <c r="GVR3228" s="132"/>
      <c r="GVS3228" s="132"/>
      <c r="GVT3228" s="132"/>
      <c r="GVU3228" s="132"/>
      <c r="GVV3228" s="132"/>
      <c r="GVW3228" s="132"/>
      <c r="GVX3228" s="132"/>
      <c r="GVY3228" s="132"/>
      <c r="GVZ3228" s="132"/>
      <c r="GWA3228" s="132"/>
      <c r="GWB3228" s="132"/>
      <c r="GWC3228" s="132"/>
      <c r="GWD3228" s="132"/>
      <c r="GWE3228" s="132"/>
      <c r="GWF3228" s="132"/>
      <c r="GWG3228" s="132"/>
      <c r="GWH3228" s="132"/>
      <c r="GWI3228" s="132"/>
      <c r="GWJ3228" s="132"/>
      <c r="GWK3228" s="132"/>
      <c r="GWL3228" s="132"/>
      <c r="GWM3228" s="132"/>
      <c r="GWN3228" s="132"/>
      <c r="GWO3228" s="132"/>
      <c r="GWP3228" s="132"/>
      <c r="GWQ3228" s="132"/>
      <c r="GWR3228" s="132"/>
      <c r="GWS3228" s="132"/>
      <c r="GWT3228" s="132"/>
      <c r="GWU3228" s="132"/>
      <c r="GWV3228" s="132"/>
      <c r="GWW3228" s="132"/>
      <c r="GWX3228" s="132"/>
      <c r="GWY3228" s="132"/>
      <c r="GWZ3228" s="132"/>
      <c r="GXA3228" s="132"/>
      <c r="GXB3228" s="132"/>
      <c r="GXC3228" s="132"/>
      <c r="GXD3228" s="132"/>
      <c r="GXE3228" s="132"/>
      <c r="GXF3228" s="132"/>
      <c r="GXG3228" s="132"/>
      <c r="GXH3228" s="132"/>
      <c r="GXI3228" s="132"/>
      <c r="GXJ3228" s="132"/>
      <c r="GXK3228" s="132"/>
      <c r="GXL3228" s="132"/>
      <c r="GXM3228" s="132"/>
      <c r="GXN3228" s="132"/>
      <c r="GXO3228" s="132"/>
      <c r="GXP3228" s="132"/>
      <c r="GXQ3228" s="132"/>
      <c r="GXR3228" s="132"/>
      <c r="GXS3228" s="132"/>
      <c r="GXT3228" s="132"/>
      <c r="GXU3228" s="132"/>
      <c r="GXV3228" s="132"/>
      <c r="GXW3228" s="132"/>
      <c r="GXX3228" s="132"/>
      <c r="GXY3228" s="132"/>
      <c r="GXZ3228" s="132"/>
      <c r="GYA3228" s="132"/>
      <c r="GYB3228" s="132"/>
      <c r="GYC3228" s="132"/>
      <c r="GYD3228" s="132"/>
      <c r="GYE3228" s="132"/>
      <c r="GYF3228" s="132"/>
      <c r="GYG3228" s="132"/>
      <c r="GYH3228" s="132"/>
      <c r="GYI3228" s="132"/>
      <c r="GYJ3228" s="132"/>
      <c r="GYK3228" s="132"/>
      <c r="GYL3228" s="132"/>
      <c r="GYM3228" s="132"/>
      <c r="GYN3228" s="132"/>
      <c r="GYO3228" s="132"/>
      <c r="GYP3228" s="132"/>
      <c r="GYQ3228" s="132"/>
      <c r="GYR3228" s="132"/>
      <c r="GYS3228" s="132"/>
      <c r="GYT3228" s="132"/>
      <c r="GYU3228" s="132"/>
      <c r="GYV3228" s="132"/>
      <c r="GYW3228" s="132"/>
      <c r="GYX3228" s="132"/>
      <c r="GYY3228" s="132"/>
      <c r="GYZ3228" s="132"/>
      <c r="GZA3228" s="132"/>
      <c r="GZB3228" s="132"/>
      <c r="GZC3228" s="132"/>
      <c r="GZD3228" s="132"/>
      <c r="GZE3228" s="132"/>
      <c r="GZF3228" s="132"/>
      <c r="GZG3228" s="132"/>
      <c r="GZH3228" s="132"/>
      <c r="GZI3228" s="132"/>
      <c r="GZJ3228" s="132"/>
      <c r="GZK3228" s="132"/>
      <c r="GZL3228" s="132"/>
      <c r="GZM3228" s="132"/>
      <c r="GZN3228" s="132"/>
      <c r="GZO3228" s="132"/>
      <c r="GZP3228" s="132"/>
      <c r="GZQ3228" s="132"/>
      <c r="GZR3228" s="132"/>
      <c r="GZS3228" s="132"/>
      <c r="GZT3228" s="132"/>
      <c r="GZU3228" s="132"/>
      <c r="GZV3228" s="132"/>
      <c r="GZW3228" s="132"/>
      <c r="GZX3228" s="132"/>
      <c r="GZY3228" s="132"/>
      <c r="GZZ3228" s="132"/>
      <c r="HAA3228" s="132"/>
      <c r="HAB3228" s="132"/>
      <c r="HAC3228" s="132"/>
      <c r="HAD3228" s="132"/>
      <c r="HAE3228" s="132"/>
      <c r="HAF3228" s="132"/>
      <c r="HAG3228" s="132"/>
      <c r="HAH3228" s="132"/>
      <c r="HAI3228" s="132"/>
      <c r="HAJ3228" s="132"/>
      <c r="HAK3228" s="132"/>
      <c r="HAL3228" s="132"/>
      <c r="HAM3228" s="132"/>
      <c r="HAN3228" s="132"/>
      <c r="HAO3228" s="132"/>
      <c r="HAP3228" s="132"/>
      <c r="HAQ3228" s="132"/>
      <c r="HAR3228" s="132"/>
      <c r="HAS3228" s="132"/>
      <c r="HAT3228" s="132"/>
      <c r="HAU3228" s="132"/>
      <c r="HAV3228" s="132"/>
      <c r="HAW3228" s="132"/>
      <c r="HAX3228" s="132"/>
      <c r="HAY3228" s="132"/>
      <c r="HAZ3228" s="132"/>
      <c r="HBA3228" s="132"/>
      <c r="HBB3228" s="132"/>
      <c r="HBC3228" s="132"/>
      <c r="HBD3228" s="132"/>
      <c r="HBE3228" s="132"/>
      <c r="HBF3228" s="132"/>
      <c r="HBG3228" s="132"/>
      <c r="HBH3228" s="132"/>
      <c r="HBI3228" s="132"/>
      <c r="HBJ3228" s="132"/>
      <c r="HBK3228" s="132"/>
      <c r="HBL3228" s="132"/>
      <c r="HBM3228" s="132"/>
      <c r="HBN3228" s="132"/>
      <c r="HBO3228" s="132"/>
      <c r="HBP3228" s="132"/>
      <c r="HBQ3228" s="132"/>
      <c r="HBR3228" s="132"/>
      <c r="HBS3228" s="132"/>
      <c r="HBT3228" s="132"/>
      <c r="HBU3228" s="132"/>
      <c r="HBV3228" s="132"/>
      <c r="HBW3228" s="132"/>
      <c r="HBX3228" s="132"/>
      <c r="HBY3228" s="132"/>
      <c r="HBZ3228" s="132"/>
      <c r="HCA3228" s="132"/>
      <c r="HCB3228" s="132"/>
      <c r="HCC3228" s="132"/>
      <c r="HCD3228" s="132"/>
      <c r="HCE3228" s="132"/>
      <c r="HCF3228" s="132"/>
      <c r="HCG3228" s="132"/>
      <c r="HCH3228" s="132"/>
      <c r="HCI3228" s="132"/>
      <c r="HCJ3228" s="132"/>
      <c r="HCK3228" s="132"/>
      <c r="HCL3228" s="132"/>
      <c r="HCM3228" s="132"/>
      <c r="HCN3228" s="132"/>
      <c r="HCO3228" s="132"/>
      <c r="HCP3228" s="132"/>
      <c r="HCQ3228" s="132"/>
      <c r="HCR3228" s="132"/>
      <c r="HCS3228" s="132"/>
      <c r="HCT3228" s="132"/>
      <c r="HCU3228" s="132"/>
      <c r="HCV3228" s="132"/>
      <c r="HCW3228" s="132"/>
      <c r="HCX3228" s="132"/>
      <c r="HCY3228" s="132"/>
      <c r="HCZ3228" s="132"/>
      <c r="HDA3228" s="132"/>
      <c r="HDB3228" s="132"/>
      <c r="HDC3228" s="132"/>
      <c r="HDD3228" s="132"/>
      <c r="HDE3228" s="132"/>
      <c r="HDF3228" s="132"/>
      <c r="HDG3228" s="132"/>
      <c r="HDH3228" s="132"/>
      <c r="HDI3228" s="132"/>
      <c r="HDJ3228" s="132"/>
      <c r="HDK3228" s="132"/>
      <c r="HDL3228" s="132"/>
      <c r="HDM3228" s="132"/>
      <c r="HDN3228" s="132"/>
      <c r="HDO3228" s="132"/>
      <c r="HDP3228" s="132"/>
      <c r="HDQ3228" s="132"/>
      <c r="HDR3228" s="132"/>
      <c r="HDS3228" s="132"/>
      <c r="HDT3228" s="132"/>
      <c r="HDU3228" s="132"/>
      <c r="HDV3228" s="132"/>
      <c r="HDW3228" s="132"/>
      <c r="HDX3228" s="132"/>
      <c r="HDY3228" s="132"/>
      <c r="HDZ3228" s="132"/>
      <c r="HEA3228" s="132"/>
      <c r="HEB3228" s="132"/>
      <c r="HEC3228" s="132"/>
      <c r="HED3228" s="132"/>
      <c r="HEE3228" s="132"/>
      <c r="HEF3228" s="132"/>
      <c r="HEG3228" s="132"/>
      <c r="HEH3228" s="132"/>
      <c r="HEI3228" s="132"/>
      <c r="HEJ3228" s="132"/>
      <c r="HEK3228" s="132"/>
      <c r="HEL3228" s="132"/>
      <c r="HEM3228" s="132"/>
      <c r="HEN3228" s="132"/>
      <c r="HEO3228" s="132"/>
      <c r="HEP3228" s="132"/>
      <c r="HEQ3228" s="132"/>
      <c r="HER3228" s="132"/>
      <c r="HES3228" s="132"/>
      <c r="HET3228" s="132"/>
      <c r="HEU3228" s="132"/>
      <c r="HEV3228" s="132"/>
      <c r="HEW3228" s="132"/>
      <c r="HEX3228" s="132"/>
      <c r="HEY3228" s="132"/>
      <c r="HEZ3228" s="132"/>
      <c r="HFA3228" s="132"/>
      <c r="HFB3228" s="132"/>
      <c r="HFC3228" s="132"/>
      <c r="HFD3228" s="132"/>
      <c r="HFE3228" s="132"/>
      <c r="HFF3228" s="132"/>
      <c r="HFG3228" s="132"/>
      <c r="HFH3228" s="132"/>
      <c r="HFI3228" s="132"/>
      <c r="HFJ3228" s="132"/>
      <c r="HFK3228" s="132"/>
      <c r="HFL3228" s="132"/>
      <c r="HFM3228" s="132"/>
      <c r="HFN3228" s="132"/>
      <c r="HFO3228" s="132"/>
      <c r="HFP3228" s="132"/>
      <c r="HFQ3228" s="132"/>
      <c r="HFR3228" s="132"/>
      <c r="HFS3228" s="132"/>
      <c r="HFT3228" s="132"/>
      <c r="HFU3228" s="132"/>
      <c r="HFV3228" s="132"/>
      <c r="HFW3228" s="132"/>
      <c r="HFX3228" s="132"/>
      <c r="HFY3228" s="132"/>
      <c r="HFZ3228" s="132"/>
      <c r="HGA3228" s="132"/>
      <c r="HGB3228" s="132"/>
      <c r="HGC3228" s="132"/>
      <c r="HGD3228" s="132"/>
      <c r="HGE3228" s="132"/>
      <c r="HGF3228" s="132"/>
      <c r="HGG3228" s="132"/>
      <c r="HGH3228" s="132"/>
      <c r="HGI3228" s="132"/>
      <c r="HGJ3228" s="132"/>
      <c r="HGK3228" s="132"/>
      <c r="HGL3228" s="132"/>
      <c r="HGM3228" s="132"/>
      <c r="HGN3228" s="132"/>
      <c r="HGO3228" s="132"/>
      <c r="HGP3228" s="132"/>
      <c r="HGQ3228" s="132"/>
      <c r="HGR3228" s="132"/>
      <c r="HGS3228" s="132"/>
      <c r="HGT3228" s="132"/>
      <c r="HGU3228" s="132"/>
      <c r="HGV3228" s="132"/>
      <c r="HGW3228" s="132"/>
      <c r="HGX3228" s="132"/>
      <c r="HGY3228" s="132"/>
      <c r="HGZ3228" s="132"/>
      <c r="HHA3228" s="132"/>
      <c r="HHB3228" s="132"/>
      <c r="HHC3228" s="132"/>
      <c r="HHD3228" s="132"/>
      <c r="HHE3228" s="132"/>
      <c r="HHF3228" s="132"/>
      <c r="HHG3228" s="132"/>
      <c r="HHH3228" s="132"/>
      <c r="HHI3228" s="132"/>
      <c r="HHJ3228" s="132"/>
      <c r="HHK3228" s="132"/>
      <c r="HHL3228" s="132"/>
      <c r="HHM3228" s="132"/>
      <c r="HHN3228" s="132"/>
      <c r="HHO3228" s="132"/>
      <c r="HHP3228" s="132"/>
      <c r="HHQ3228" s="132"/>
      <c r="HHR3228" s="132"/>
      <c r="HHS3228" s="132"/>
      <c r="HHT3228" s="132"/>
      <c r="HHU3228" s="132"/>
      <c r="HHV3228" s="132"/>
      <c r="HHW3228" s="132"/>
      <c r="HHX3228" s="132"/>
      <c r="HHY3228" s="132"/>
      <c r="HHZ3228" s="132"/>
      <c r="HIA3228" s="132"/>
      <c r="HIB3228" s="132"/>
      <c r="HIC3228" s="132"/>
      <c r="HID3228" s="132"/>
      <c r="HIE3228" s="132"/>
      <c r="HIF3228" s="132"/>
      <c r="HIG3228" s="132"/>
      <c r="HIH3228" s="132"/>
      <c r="HII3228" s="132"/>
      <c r="HIJ3228" s="132"/>
      <c r="HIK3228" s="132"/>
      <c r="HIL3228" s="132"/>
      <c r="HIM3228" s="132"/>
      <c r="HIN3228" s="132"/>
      <c r="HIO3228" s="132"/>
      <c r="HIP3228" s="132"/>
      <c r="HIQ3228" s="132"/>
      <c r="HIR3228" s="132"/>
      <c r="HIS3228" s="132"/>
      <c r="HIT3228" s="132"/>
      <c r="HIU3228" s="132"/>
      <c r="HIV3228" s="132"/>
      <c r="HIW3228" s="132"/>
      <c r="HIX3228" s="132"/>
      <c r="HIY3228" s="132"/>
      <c r="HIZ3228" s="132"/>
      <c r="HJA3228" s="132"/>
      <c r="HJB3228" s="132"/>
      <c r="HJC3228" s="132"/>
      <c r="HJD3228" s="132"/>
      <c r="HJE3228" s="132"/>
      <c r="HJF3228" s="132"/>
      <c r="HJG3228" s="132"/>
      <c r="HJH3228" s="132"/>
      <c r="HJI3228" s="132"/>
      <c r="HJJ3228" s="132"/>
      <c r="HJK3228" s="132"/>
      <c r="HJL3228" s="132"/>
      <c r="HJM3228" s="132"/>
      <c r="HJN3228" s="132"/>
      <c r="HJO3228" s="132"/>
      <c r="HJP3228" s="132"/>
      <c r="HJQ3228" s="132"/>
      <c r="HJR3228" s="132"/>
      <c r="HJS3228" s="132"/>
      <c r="HJT3228" s="132"/>
      <c r="HJU3228" s="132"/>
      <c r="HJV3228" s="132"/>
      <c r="HJW3228" s="132"/>
      <c r="HJX3228" s="132"/>
      <c r="HJY3228" s="132"/>
      <c r="HJZ3228" s="132"/>
      <c r="HKA3228" s="132"/>
      <c r="HKB3228" s="132"/>
      <c r="HKC3228" s="132"/>
      <c r="HKD3228" s="132"/>
      <c r="HKE3228" s="132"/>
      <c r="HKF3228" s="132"/>
      <c r="HKG3228" s="132"/>
      <c r="HKH3228" s="132"/>
      <c r="HKI3228" s="132"/>
      <c r="HKJ3228" s="132"/>
      <c r="HKK3228" s="132"/>
      <c r="HKL3228" s="132"/>
      <c r="HKM3228" s="132"/>
      <c r="HKN3228" s="132"/>
      <c r="HKO3228" s="132"/>
      <c r="HKP3228" s="132"/>
      <c r="HKQ3228" s="132"/>
      <c r="HKR3228" s="132"/>
      <c r="HKS3228" s="132"/>
      <c r="HKT3228" s="132"/>
      <c r="HKU3228" s="132"/>
      <c r="HKV3228" s="132"/>
      <c r="HKW3228" s="132"/>
      <c r="HKX3228" s="132"/>
      <c r="HKY3228" s="132"/>
      <c r="HKZ3228" s="132"/>
      <c r="HLA3228" s="132"/>
      <c r="HLB3228" s="132"/>
      <c r="HLC3228" s="132"/>
      <c r="HLD3228" s="132"/>
      <c r="HLE3228" s="132"/>
      <c r="HLF3228" s="132"/>
      <c r="HLG3228" s="132"/>
      <c r="HLH3228" s="132"/>
      <c r="HLI3228" s="132"/>
      <c r="HLJ3228" s="132"/>
      <c r="HLK3228" s="132"/>
      <c r="HLL3228" s="132"/>
      <c r="HLM3228" s="132"/>
      <c r="HLN3228" s="132"/>
      <c r="HLO3228" s="132"/>
      <c r="HLP3228" s="132"/>
      <c r="HLQ3228" s="132"/>
      <c r="HLR3228" s="132"/>
      <c r="HLS3228" s="132"/>
      <c r="HLT3228" s="132"/>
      <c r="HLU3228" s="132"/>
      <c r="HLV3228" s="132"/>
      <c r="HLW3228" s="132"/>
      <c r="HLX3228" s="132"/>
      <c r="HLY3228" s="132"/>
      <c r="HLZ3228" s="132"/>
      <c r="HMA3228" s="132"/>
      <c r="HMB3228" s="132"/>
      <c r="HMC3228" s="132"/>
      <c r="HMD3228" s="132"/>
      <c r="HME3228" s="132"/>
      <c r="HMF3228" s="132"/>
      <c r="HMG3228" s="132"/>
      <c r="HMH3228" s="132"/>
      <c r="HMI3228" s="132"/>
      <c r="HMJ3228" s="132"/>
      <c r="HMK3228" s="132"/>
      <c r="HML3228" s="132"/>
      <c r="HMM3228" s="132"/>
      <c r="HMN3228" s="132"/>
      <c r="HMO3228" s="132"/>
      <c r="HMP3228" s="132"/>
      <c r="HMQ3228" s="132"/>
      <c r="HMR3228" s="132"/>
      <c r="HMS3228" s="132"/>
      <c r="HMT3228" s="132"/>
      <c r="HMU3228" s="132"/>
      <c r="HMV3228" s="132"/>
      <c r="HMW3228" s="132"/>
      <c r="HMX3228" s="132"/>
      <c r="HMY3228" s="132"/>
      <c r="HMZ3228" s="132"/>
      <c r="HNA3228" s="132"/>
      <c r="HNB3228" s="132"/>
      <c r="HNC3228" s="132"/>
      <c r="HND3228" s="132"/>
      <c r="HNE3228" s="132"/>
      <c r="HNF3228" s="132"/>
      <c r="HNG3228" s="132"/>
      <c r="HNH3228" s="132"/>
      <c r="HNI3228" s="132"/>
      <c r="HNJ3228" s="132"/>
      <c r="HNK3228" s="132"/>
      <c r="HNL3228" s="132"/>
      <c r="HNM3228" s="132"/>
      <c r="HNN3228" s="132"/>
      <c r="HNO3228" s="132"/>
      <c r="HNP3228" s="132"/>
      <c r="HNQ3228" s="132"/>
      <c r="HNR3228" s="132"/>
      <c r="HNS3228" s="132"/>
      <c r="HNT3228" s="132"/>
      <c r="HNU3228" s="132"/>
      <c r="HNV3228" s="132"/>
      <c r="HNW3228" s="132"/>
      <c r="HNX3228" s="132"/>
      <c r="HNY3228" s="132"/>
      <c r="HNZ3228" s="132"/>
      <c r="HOA3228" s="132"/>
      <c r="HOB3228" s="132"/>
      <c r="HOC3228" s="132"/>
      <c r="HOD3228" s="132"/>
      <c r="HOE3228" s="132"/>
      <c r="HOF3228" s="132"/>
      <c r="HOG3228" s="132"/>
      <c r="HOH3228" s="132"/>
      <c r="HOI3228" s="132"/>
      <c r="HOJ3228" s="132"/>
      <c r="HOK3228" s="132"/>
      <c r="HOL3228" s="132"/>
      <c r="HOM3228" s="132"/>
      <c r="HON3228" s="132"/>
      <c r="HOO3228" s="132"/>
      <c r="HOP3228" s="132"/>
      <c r="HOQ3228" s="132"/>
      <c r="HOR3228" s="132"/>
      <c r="HOS3228" s="132"/>
      <c r="HOT3228" s="132"/>
      <c r="HOU3228" s="132"/>
      <c r="HOV3228" s="132"/>
      <c r="HOW3228" s="132"/>
      <c r="HOX3228" s="132"/>
      <c r="HOY3228" s="132"/>
      <c r="HOZ3228" s="132"/>
      <c r="HPA3228" s="132"/>
      <c r="HPB3228" s="132"/>
      <c r="HPC3228" s="132"/>
      <c r="HPD3228" s="132"/>
      <c r="HPE3228" s="132"/>
      <c r="HPF3228" s="132"/>
      <c r="HPG3228" s="132"/>
      <c r="HPH3228" s="132"/>
      <c r="HPI3228" s="132"/>
      <c r="HPJ3228" s="132"/>
      <c r="HPK3228" s="132"/>
      <c r="HPL3228" s="132"/>
      <c r="HPM3228" s="132"/>
      <c r="HPN3228" s="132"/>
      <c r="HPO3228" s="132"/>
      <c r="HPP3228" s="132"/>
      <c r="HPQ3228" s="132"/>
      <c r="HPR3228" s="132"/>
      <c r="HPS3228" s="132"/>
      <c r="HPT3228" s="132"/>
      <c r="HPU3228" s="132"/>
      <c r="HPV3228" s="132"/>
      <c r="HPW3228" s="132"/>
      <c r="HPX3228" s="132"/>
      <c r="HPY3228" s="132"/>
      <c r="HPZ3228" s="132"/>
      <c r="HQA3228" s="132"/>
      <c r="HQB3228" s="132"/>
      <c r="HQC3228" s="132"/>
      <c r="HQD3228" s="132"/>
      <c r="HQE3228" s="132"/>
      <c r="HQF3228" s="132"/>
      <c r="HQG3228" s="132"/>
      <c r="HQH3228" s="132"/>
      <c r="HQI3228" s="132"/>
      <c r="HQJ3228" s="132"/>
      <c r="HQK3228" s="132"/>
      <c r="HQL3228" s="132"/>
      <c r="HQM3228" s="132"/>
      <c r="HQN3228" s="132"/>
      <c r="HQO3228" s="132"/>
      <c r="HQP3228" s="132"/>
      <c r="HQQ3228" s="132"/>
      <c r="HQR3228" s="132"/>
      <c r="HQS3228" s="132"/>
      <c r="HQT3228" s="132"/>
      <c r="HQU3228" s="132"/>
      <c r="HQV3228" s="132"/>
      <c r="HQW3228" s="132"/>
      <c r="HQX3228" s="132"/>
      <c r="HQY3228" s="132"/>
      <c r="HQZ3228" s="132"/>
      <c r="HRA3228" s="132"/>
      <c r="HRB3228" s="132"/>
      <c r="HRC3228" s="132"/>
      <c r="HRD3228" s="132"/>
      <c r="HRE3228" s="132"/>
      <c r="HRF3228" s="132"/>
      <c r="HRG3228" s="132"/>
      <c r="HRH3228" s="132"/>
      <c r="HRI3228" s="132"/>
      <c r="HRJ3228" s="132"/>
      <c r="HRK3228" s="132"/>
      <c r="HRL3228" s="132"/>
      <c r="HRM3228" s="132"/>
      <c r="HRN3228" s="132"/>
      <c r="HRO3228" s="132"/>
      <c r="HRP3228" s="132"/>
      <c r="HRQ3228" s="132"/>
      <c r="HRR3228" s="132"/>
      <c r="HRS3228" s="132"/>
      <c r="HRT3228" s="132"/>
      <c r="HRU3228" s="132"/>
      <c r="HRV3228" s="132"/>
      <c r="HRW3228" s="132"/>
      <c r="HRX3228" s="132"/>
      <c r="HRY3228" s="132"/>
      <c r="HRZ3228" s="132"/>
      <c r="HSA3228" s="132"/>
      <c r="HSB3228" s="132"/>
      <c r="HSC3228" s="132"/>
      <c r="HSD3228" s="132"/>
      <c r="HSE3228" s="132"/>
      <c r="HSF3228" s="132"/>
      <c r="HSG3228" s="132"/>
      <c r="HSH3228" s="132"/>
      <c r="HSI3228" s="132"/>
      <c r="HSJ3228" s="132"/>
      <c r="HSK3228" s="132"/>
      <c r="HSL3228" s="132"/>
      <c r="HSM3228" s="132"/>
      <c r="HSN3228" s="132"/>
      <c r="HSO3228" s="132"/>
      <c r="HSP3228" s="132"/>
      <c r="HSQ3228" s="132"/>
      <c r="HSR3228" s="132"/>
      <c r="HSS3228" s="132"/>
      <c r="HST3228" s="132"/>
      <c r="HSU3228" s="132"/>
      <c r="HSV3228" s="132"/>
      <c r="HSW3228" s="132"/>
      <c r="HSX3228" s="132"/>
      <c r="HSY3228" s="132"/>
      <c r="HSZ3228" s="132"/>
      <c r="HTA3228" s="132"/>
      <c r="HTB3228" s="132"/>
      <c r="HTC3228" s="132"/>
      <c r="HTD3228" s="132"/>
      <c r="HTE3228" s="132"/>
      <c r="HTF3228" s="132"/>
      <c r="HTG3228" s="132"/>
      <c r="HTH3228" s="132"/>
      <c r="HTI3228" s="132"/>
      <c r="HTJ3228" s="132"/>
      <c r="HTK3228" s="132"/>
      <c r="HTL3228" s="132"/>
      <c r="HTM3228" s="132"/>
      <c r="HTN3228" s="132"/>
      <c r="HTO3228" s="132"/>
      <c r="HTP3228" s="132"/>
      <c r="HTQ3228" s="132"/>
      <c r="HTR3228" s="132"/>
      <c r="HTS3228" s="132"/>
      <c r="HTT3228" s="132"/>
      <c r="HTU3228" s="132"/>
      <c r="HTV3228" s="132"/>
      <c r="HTW3228" s="132"/>
      <c r="HTX3228" s="132"/>
      <c r="HTY3228" s="132"/>
      <c r="HTZ3228" s="132"/>
      <c r="HUA3228" s="132"/>
      <c r="HUB3228" s="132"/>
      <c r="HUC3228" s="132"/>
      <c r="HUD3228" s="132"/>
      <c r="HUE3228" s="132"/>
      <c r="HUF3228" s="132"/>
      <c r="HUG3228" s="132"/>
      <c r="HUH3228" s="132"/>
      <c r="HUI3228" s="132"/>
      <c r="HUJ3228" s="132"/>
      <c r="HUK3228" s="132"/>
      <c r="HUL3228" s="132"/>
      <c r="HUM3228" s="132"/>
      <c r="HUN3228" s="132"/>
      <c r="HUO3228" s="132"/>
      <c r="HUP3228" s="132"/>
      <c r="HUQ3228" s="132"/>
      <c r="HUR3228" s="132"/>
      <c r="HUS3228" s="132"/>
      <c r="HUT3228" s="132"/>
      <c r="HUU3228" s="132"/>
      <c r="HUV3228" s="132"/>
      <c r="HUW3228" s="132"/>
      <c r="HUX3228" s="132"/>
      <c r="HUY3228" s="132"/>
      <c r="HUZ3228" s="132"/>
      <c r="HVA3228" s="132"/>
      <c r="HVB3228" s="132"/>
      <c r="HVC3228" s="132"/>
      <c r="HVD3228" s="132"/>
      <c r="HVE3228" s="132"/>
      <c r="HVF3228" s="132"/>
      <c r="HVG3228" s="132"/>
      <c r="HVH3228" s="132"/>
      <c r="HVI3228" s="132"/>
      <c r="HVJ3228" s="132"/>
      <c r="HVK3228" s="132"/>
      <c r="HVL3228" s="132"/>
      <c r="HVM3228" s="132"/>
      <c r="HVN3228" s="132"/>
      <c r="HVO3228" s="132"/>
      <c r="HVP3228" s="132"/>
      <c r="HVQ3228" s="132"/>
      <c r="HVR3228" s="132"/>
      <c r="HVS3228" s="132"/>
      <c r="HVT3228" s="132"/>
      <c r="HVU3228" s="132"/>
      <c r="HVV3228" s="132"/>
      <c r="HVW3228" s="132"/>
      <c r="HVX3228" s="132"/>
      <c r="HVY3228" s="132"/>
      <c r="HVZ3228" s="132"/>
      <c r="HWA3228" s="132"/>
      <c r="HWB3228" s="132"/>
      <c r="HWC3228" s="132"/>
      <c r="HWD3228" s="132"/>
      <c r="HWE3228" s="132"/>
      <c r="HWF3228" s="132"/>
      <c r="HWG3228" s="132"/>
      <c r="HWH3228" s="132"/>
      <c r="HWI3228" s="132"/>
      <c r="HWJ3228" s="132"/>
      <c r="HWK3228" s="132"/>
      <c r="HWL3228" s="132"/>
      <c r="HWM3228" s="132"/>
      <c r="HWN3228" s="132"/>
      <c r="HWO3228" s="132"/>
      <c r="HWP3228" s="132"/>
      <c r="HWQ3228" s="132"/>
      <c r="HWR3228" s="132"/>
      <c r="HWS3228" s="132"/>
      <c r="HWT3228" s="132"/>
      <c r="HWU3228" s="132"/>
      <c r="HWV3228" s="132"/>
      <c r="HWW3228" s="132"/>
      <c r="HWX3228" s="132"/>
      <c r="HWY3228" s="132"/>
      <c r="HWZ3228" s="132"/>
      <c r="HXA3228" s="132"/>
      <c r="HXB3228" s="132"/>
      <c r="HXC3228" s="132"/>
      <c r="HXD3228" s="132"/>
      <c r="HXE3228" s="132"/>
      <c r="HXF3228" s="132"/>
      <c r="HXG3228" s="132"/>
      <c r="HXH3228" s="132"/>
      <c r="HXI3228" s="132"/>
      <c r="HXJ3228" s="132"/>
      <c r="HXK3228" s="132"/>
      <c r="HXL3228" s="132"/>
      <c r="HXM3228" s="132"/>
      <c r="HXN3228" s="132"/>
      <c r="HXO3228" s="132"/>
      <c r="HXP3228" s="132"/>
      <c r="HXQ3228" s="132"/>
      <c r="HXR3228" s="132"/>
      <c r="HXS3228" s="132"/>
      <c r="HXT3228" s="132"/>
      <c r="HXU3228" s="132"/>
      <c r="HXV3228" s="132"/>
      <c r="HXW3228" s="132"/>
      <c r="HXX3228" s="132"/>
      <c r="HXY3228" s="132"/>
      <c r="HXZ3228" s="132"/>
      <c r="HYA3228" s="132"/>
      <c r="HYB3228" s="132"/>
      <c r="HYC3228" s="132"/>
      <c r="HYD3228" s="132"/>
      <c r="HYE3228" s="132"/>
      <c r="HYF3228" s="132"/>
      <c r="HYG3228" s="132"/>
      <c r="HYH3228" s="132"/>
      <c r="HYI3228" s="132"/>
      <c r="HYJ3228" s="132"/>
      <c r="HYK3228" s="132"/>
      <c r="HYL3228" s="132"/>
      <c r="HYM3228" s="132"/>
      <c r="HYN3228" s="132"/>
      <c r="HYO3228" s="132"/>
      <c r="HYP3228" s="132"/>
      <c r="HYQ3228" s="132"/>
      <c r="HYR3228" s="132"/>
      <c r="HYS3228" s="132"/>
      <c r="HYT3228" s="132"/>
      <c r="HYU3228" s="132"/>
      <c r="HYV3228" s="132"/>
      <c r="HYW3228" s="132"/>
      <c r="HYX3228" s="132"/>
      <c r="HYY3228" s="132"/>
      <c r="HYZ3228" s="132"/>
      <c r="HZA3228" s="132"/>
      <c r="HZB3228" s="132"/>
      <c r="HZC3228" s="132"/>
      <c r="HZD3228" s="132"/>
      <c r="HZE3228" s="132"/>
      <c r="HZF3228" s="132"/>
      <c r="HZG3228" s="132"/>
      <c r="HZH3228" s="132"/>
      <c r="HZI3228" s="132"/>
      <c r="HZJ3228" s="132"/>
      <c r="HZK3228" s="132"/>
      <c r="HZL3228" s="132"/>
      <c r="HZM3228" s="132"/>
      <c r="HZN3228" s="132"/>
      <c r="HZO3228" s="132"/>
      <c r="HZP3228" s="132"/>
      <c r="HZQ3228" s="132"/>
      <c r="HZR3228" s="132"/>
      <c r="HZS3228" s="132"/>
      <c r="HZT3228" s="132"/>
      <c r="HZU3228" s="132"/>
      <c r="HZV3228" s="132"/>
      <c r="HZW3228" s="132"/>
      <c r="HZX3228" s="132"/>
      <c r="HZY3228" s="132"/>
      <c r="HZZ3228" s="132"/>
      <c r="IAA3228" s="132"/>
      <c r="IAB3228" s="132"/>
      <c r="IAC3228" s="132"/>
      <c r="IAD3228" s="132"/>
      <c r="IAE3228" s="132"/>
      <c r="IAF3228" s="132"/>
      <c r="IAG3228" s="132"/>
      <c r="IAH3228" s="132"/>
      <c r="IAI3228" s="132"/>
      <c r="IAJ3228" s="132"/>
      <c r="IAK3228" s="132"/>
      <c r="IAL3228" s="132"/>
      <c r="IAM3228" s="132"/>
      <c r="IAN3228" s="132"/>
      <c r="IAO3228" s="132"/>
      <c r="IAP3228" s="132"/>
      <c r="IAQ3228" s="132"/>
      <c r="IAR3228" s="132"/>
      <c r="IAS3228" s="132"/>
      <c r="IAT3228" s="132"/>
      <c r="IAU3228" s="132"/>
      <c r="IAV3228" s="132"/>
      <c r="IAW3228" s="132"/>
      <c r="IAX3228" s="132"/>
      <c r="IAY3228" s="132"/>
      <c r="IAZ3228" s="132"/>
      <c r="IBA3228" s="132"/>
      <c r="IBB3228" s="132"/>
      <c r="IBC3228" s="132"/>
      <c r="IBD3228" s="132"/>
      <c r="IBE3228" s="132"/>
      <c r="IBF3228" s="132"/>
      <c r="IBG3228" s="132"/>
      <c r="IBH3228" s="132"/>
      <c r="IBI3228" s="132"/>
      <c r="IBJ3228" s="132"/>
      <c r="IBK3228" s="132"/>
      <c r="IBL3228" s="132"/>
      <c r="IBM3228" s="132"/>
      <c r="IBN3228" s="132"/>
      <c r="IBO3228" s="132"/>
      <c r="IBP3228" s="132"/>
      <c r="IBQ3228" s="132"/>
      <c r="IBR3228" s="132"/>
      <c r="IBS3228" s="132"/>
      <c r="IBT3228" s="132"/>
      <c r="IBU3228" s="132"/>
      <c r="IBV3228" s="132"/>
      <c r="IBW3228" s="132"/>
      <c r="IBX3228" s="132"/>
      <c r="IBY3228" s="132"/>
      <c r="IBZ3228" s="132"/>
      <c r="ICA3228" s="132"/>
      <c r="ICB3228" s="132"/>
      <c r="ICC3228" s="132"/>
      <c r="ICD3228" s="132"/>
      <c r="ICE3228" s="132"/>
      <c r="ICF3228" s="132"/>
      <c r="ICG3228" s="132"/>
      <c r="ICH3228" s="132"/>
      <c r="ICI3228" s="132"/>
      <c r="ICJ3228" s="132"/>
      <c r="ICK3228" s="132"/>
      <c r="ICL3228" s="132"/>
      <c r="ICM3228" s="132"/>
      <c r="ICN3228" s="132"/>
      <c r="ICO3228" s="132"/>
      <c r="ICP3228" s="132"/>
      <c r="ICQ3228" s="132"/>
      <c r="ICR3228" s="132"/>
      <c r="ICS3228" s="132"/>
      <c r="ICT3228" s="132"/>
      <c r="ICU3228" s="132"/>
      <c r="ICV3228" s="132"/>
      <c r="ICW3228" s="132"/>
      <c r="ICX3228" s="132"/>
      <c r="ICY3228" s="132"/>
      <c r="ICZ3228" s="132"/>
      <c r="IDA3228" s="132"/>
      <c r="IDB3228" s="132"/>
      <c r="IDC3228" s="132"/>
      <c r="IDD3228" s="132"/>
      <c r="IDE3228" s="132"/>
      <c r="IDF3228" s="132"/>
      <c r="IDG3228" s="132"/>
      <c r="IDH3228" s="132"/>
      <c r="IDI3228" s="132"/>
      <c r="IDJ3228" s="132"/>
      <c r="IDK3228" s="132"/>
      <c r="IDL3228" s="132"/>
      <c r="IDM3228" s="132"/>
      <c r="IDN3228" s="132"/>
      <c r="IDO3228" s="132"/>
      <c r="IDP3228" s="132"/>
      <c r="IDQ3228" s="132"/>
      <c r="IDR3228" s="132"/>
      <c r="IDS3228" s="132"/>
      <c r="IDT3228" s="132"/>
      <c r="IDU3228" s="132"/>
      <c r="IDV3228" s="132"/>
      <c r="IDW3228" s="132"/>
      <c r="IDX3228" s="132"/>
      <c r="IDY3228" s="132"/>
      <c r="IDZ3228" s="132"/>
      <c r="IEA3228" s="132"/>
      <c r="IEB3228" s="132"/>
      <c r="IEC3228" s="132"/>
      <c r="IED3228" s="132"/>
      <c r="IEE3228" s="132"/>
      <c r="IEF3228" s="132"/>
      <c r="IEG3228" s="132"/>
      <c r="IEH3228" s="132"/>
      <c r="IEI3228" s="132"/>
      <c r="IEJ3228" s="132"/>
      <c r="IEK3228" s="132"/>
      <c r="IEL3228" s="132"/>
      <c r="IEM3228" s="132"/>
      <c r="IEN3228" s="132"/>
      <c r="IEO3228" s="132"/>
      <c r="IEP3228" s="132"/>
      <c r="IEQ3228" s="132"/>
      <c r="IER3228" s="132"/>
      <c r="IES3228" s="132"/>
      <c r="IET3228" s="132"/>
      <c r="IEU3228" s="132"/>
      <c r="IEV3228" s="132"/>
      <c r="IEW3228" s="132"/>
      <c r="IEX3228" s="132"/>
      <c r="IEY3228" s="132"/>
      <c r="IEZ3228" s="132"/>
      <c r="IFA3228" s="132"/>
      <c r="IFB3228" s="132"/>
      <c r="IFC3228" s="132"/>
      <c r="IFD3228" s="132"/>
      <c r="IFE3228" s="132"/>
      <c r="IFF3228" s="132"/>
      <c r="IFG3228" s="132"/>
      <c r="IFH3228" s="132"/>
      <c r="IFI3228" s="132"/>
      <c r="IFJ3228" s="132"/>
      <c r="IFK3228" s="132"/>
      <c r="IFL3228" s="132"/>
      <c r="IFM3228" s="132"/>
      <c r="IFN3228" s="132"/>
      <c r="IFO3228" s="132"/>
      <c r="IFP3228" s="132"/>
      <c r="IFQ3228" s="132"/>
      <c r="IFR3228" s="132"/>
      <c r="IFS3228" s="132"/>
      <c r="IFT3228" s="132"/>
      <c r="IFU3228" s="132"/>
      <c r="IFV3228" s="132"/>
      <c r="IFW3228" s="132"/>
      <c r="IFX3228" s="132"/>
      <c r="IFY3228" s="132"/>
      <c r="IFZ3228" s="132"/>
      <c r="IGA3228" s="132"/>
      <c r="IGB3228" s="132"/>
      <c r="IGC3228" s="132"/>
      <c r="IGD3228" s="132"/>
      <c r="IGE3228" s="132"/>
      <c r="IGF3228" s="132"/>
      <c r="IGG3228" s="132"/>
      <c r="IGH3228" s="132"/>
      <c r="IGI3228" s="132"/>
      <c r="IGJ3228" s="132"/>
      <c r="IGK3228" s="132"/>
      <c r="IGL3228" s="132"/>
      <c r="IGM3228" s="132"/>
      <c r="IGN3228" s="132"/>
      <c r="IGO3228" s="132"/>
      <c r="IGP3228" s="132"/>
      <c r="IGQ3228" s="132"/>
      <c r="IGR3228" s="132"/>
      <c r="IGS3228" s="132"/>
      <c r="IGT3228" s="132"/>
      <c r="IGU3228" s="132"/>
      <c r="IGV3228" s="132"/>
      <c r="IGW3228" s="132"/>
      <c r="IGX3228" s="132"/>
      <c r="IGY3228" s="132"/>
      <c r="IGZ3228" s="132"/>
      <c r="IHA3228" s="132"/>
      <c r="IHB3228" s="132"/>
      <c r="IHC3228" s="132"/>
      <c r="IHD3228" s="132"/>
      <c r="IHE3228" s="132"/>
      <c r="IHF3228" s="132"/>
      <c r="IHG3228" s="132"/>
      <c r="IHH3228" s="132"/>
      <c r="IHI3228" s="132"/>
      <c r="IHJ3228" s="132"/>
      <c r="IHK3228" s="132"/>
      <c r="IHL3228" s="132"/>
      <c r="IHM3228" s="132"/>
      <c r="IHN3228" s="132"/>
      <c r="IHO3228" s="132"/>
      <c r="IHP3228" s="132"/>
      <c r="IHQ3228" s="132"/>
      <c r="IHR3228" s="132"/>
      <c r="IHS3228" s="132"/>
      <c r="IHT3228" s="132"/>
      <c r="IHU3228" s="132"/>
      <c r="IHV3228" s="132"/>
      <c r="IHW3228" s="132"/>
      <c r="IHX3228" s="132"/>
      <c r="IHY3228" s="132"/>
      <c r="IHZ3228" s="132"/>
      <c r="IIA3228" s="132"/>
      <c r="IIB3228" s="132"/>
      <c r="IIC3228" s="132"/>
      <c r="IID3228" s="132"/>
      <c r="IIE3228" s="132"/>
      <c r="IIF3228" s="132"/>
      <c r="IIG3228" s="132"/>
      <c r="IIH3228" s="132"/>
      <c r="III3228" s="132"/>
      <c r="IIJ3228" s="132"/>
      <c r="IIK3228" s="132"/>
      <c r="IIL3228" s="132"/>
      <c r="IIM3228" s="132"/>
      <c r="IIN3228" s="132"/>
      <c r="IIO3228" s="132"/>
      <c r="IIP3228" s="132"/>
      <c r="IIQ3228" s="132"/>
      <c r="IIR3228" s="132"/>
      <c r="IIS3228" s="132"/>
      <c r="IIT3228" s="132"/>
      <c r="IIU3228" s="132"/>
      <c r="IIV3228" s="132"/>
      <c r="IIW3228" s="132"/>
      <c r="IIX3228" s="132"/>
      <c r="IIY3228" s="132"/>
      <c r="IIZ3228" s="132"/>
      <c r="IJA3228" s="132"/>
      <c r="IJB3228" s="132"/>
      <c r="IJC3228" s="132"/>
      <c r="IJD3228" s="132"/>
      <c r="IJE3228" s="132"/>
      <c r="IJF3228" s="132"/>
      <c r="IJG3228" s="132"/>
      <c r="IJH3228" s="132"/>
      <c r="IJI3228" s="132"/>
      <c r="IJJ3228" s="132"/>
      <c r="IJK3228" s="132"/>
      <c r="IJL3228" s="132"/>
      <c r="IJM3228" s="132"/>
      <c r="IJN3228" s="132"/>
      <c r="IJO3228" s="132"/>
      <c r="IJP3228" s="132"/>
      <c r="IJQ3228" s="132"/>
      <c r="IJR3228" s="132"/>
      <c r="IJS3228" s="132"/>
      <c r="IJT3228" s="132"/>
      <c r="IJU3228" s="132"/>
      <c r="IJV3228" s="132"/>
      <c r="IJW3228" s="132"/>
      <c r="IJX3228" s="132"/>
      <c r="IJY3228" s="132"/>
      <c r="IJZ3228" s="132"/>
      <c r="IKA3228" s="132"/>
      <c r="IKB3228" s="132"/>
      <c r="IKC3228" s="132"/>
      <c r="IKD3228" s="132"/>
      <c r="IKE3228" s="132"/>
      <c r="IKF3228" s="132"/>
      <c r="IKG3228" s="132"/>
      <c r="IKH3228" s="132"/>
      <c r="IKI3228" s="132"/>
      <c r="IKJ3228" s="132"/>
      <c r="IKK3228" s="132"/>
      <c r="IKL3228" s="132"/>
      <c r="IKM3228" s="132"/>
      <c r="IKN3228" s="132"/>
      <c r="IKO3228" s="132"/>
      <c r="IKP3228" s="132"/>
      <c r="IKQ3228" s="132"/>
      <c r="IKR3228" s="132"/>
      <c r="IKS3228" s="132"/>
      <c r="IKT3228" s="132"/>
      <c r="IKU3228" s="132"/>
      <c r="IKV3228" s="132"/>
      <c r="IKW3228" s="132"/>
      <c r="IKX3228" s="132"/>
      <c r="IKY3228" s="132"/>
      <c r="IKZ3228" s="132"/>
      <c r="ILA3228" s="132"/>
      <c r="ILB3228" s="132"/>
      <c r="ILC3228" s="132"/>
      <c r="ILD3228" s="132"/>
      <c r="ILE3228" s="132"/>
      <c r="ILF3228" s="132"/>
      <c r="ILG3228" s="132"/>
      <c r="ILH3228" s="132"/>
      <c r="ILI3228" s="132"/>
      <c r="ILJ3228" s="132"/>
      <c r="ILK3228" s="132"/>
      <c r="ILL3228" s="132"/>
      <c r="ILM3228" s="132"/>
      <c r="ILN3228" s="132"/>
      <c r="ILO3228" s="132"/>
      <c r="ILP3228" s="132"/>
      <c r="ILQ3228" s="132"/>
      <c r="ILR3228" s="132"/>
      <c r="ILS3228" s="132"/>
      <c r="ILT3228" s="132"/>
      <c r="ILU3228" s="132"/>
      <c r="ILV3228" s="132"/>
      <c r="ILW3228" s="132"/>
      <c r="ILX3228" s="132"/>
      <c r="ILY3228" s="132"/>
      <c r="ILZ3228" s="132"/>
      <c r="IMA3228" s="132"/>
      <c r="IMB3228" s="132"/>
      <c r="IMC3228" s="132"/>
      <c r="IMD3228" s="132"/>
      <c r="IME3228" s="132"/>
      <c r="IMF3228" s="132"/>
      <c r="IMG3228" s="132"/>
      <c r="IMH3228" s="132"/>
      <c r="IMI3228" s="132"/>
      <c r="IMJ3228" s="132"/>
      <c r="IMK3228" s="132"/>
      <c r="IML3228" s="132"/>
      <c r="IMM3228" s="132"/>
      <c r="IMN3228" s="132"/>
      <c r="IMO3228" s="132"/>
      <c r="IMP3228" s="132"/>
      <c r="IMQ3228" s="132"/>
      <c r="IMR3228" s="132"/>
      <c r="IMS3228" s="132"/>
      <c r="IMT3228" s="132"/>
      <c r="IMU3228" s="132"/>
      <c r="IMV3228" s="132"/>
      <c r="IMW3228" s="132"/>
      <c r="IMX3228" s="132"/>
      <c r="IMY3228" s="132"/>
      <c r="IMZ3228" s="132"/>
      <c r="INA3228" s="132"/>
      <c r="INB3228" s="132"/>
      <c r="INC3228" s="132"/>
      <c r="IND3228" s="132"/>
      <c r="INE3228" s="132"/>
      <c r="INF3228" s="132"/>
      <c r="ING3228" s="132"/>
      <c r="INH3228" s="132"/>
      <c r="INI3228" s="132"/>
      <c r="INJ3228" s="132"/>
      <c r="INK3228" s="132"/>
      <c r="INL3228" s="132"/>
      <c r="INM3228" s="132"/>
      <c r="INN3228" s="132"/>
      <c r="INO3228" s="132"/>
      <c r="INP3228" s="132"/>
      <c r="INQ3228" s="132"/>
      <c r="INR3228" s="132"/>
      <c r="INS3228" s="132"/>
      <c r="INT3228" s="132"/>
      <c r="INU3228" s="132"/>
      <c r="INV3228" s="132"/>
      <c r="INW3228" s="132"/>
      <c r="INX3228" s="132"/>
      <c r="INY3228" s="132"/>
      <c r="INZ3228" s="132"/>
      <c r="IOA3228" s="132"/>
      <c r="IOB3228" s="132"/>
      <c r="IOC3228" s="132"/>
      <c r="IOD3228" s="132"/>
      <c r="IOE3228" s="132"/>
      <c r="IOF3228" s="132"/>
      <c r="IOG3228" s="132"/>
      <c r="IOH3228" s="132"/>
      <c r="IOI3228" s="132"/>
      <c r="IOJ3228" s="132"/>
      <c r="IOK3228" s="132"/>
      <c r="IOL3228" s="132"/>
      <c r="IOM3228" s="132"/>
      <c r="ION3228" s="132"/>
      <c r="IOO3228" s="132"/>
      <c r="IOP3228" s="132"/>
      <c r="IOQ3228" s="132"/>
      <c r="IOR3228" s="132"/>
      <c r="IOS3228" s="132"/>
      <c r="IOT3228" s="132"/>
      <c r="IOU3228" s="132"/>
      <c r="IOV3228" s="132"/>
      <c r="IOW3228" s="132"/>
      <c r="IOX3228" s="132"/>
      <c r="IOY3228" s="132"/>
      <c r="IOZ3228" s="132"/>
      <c r="IPA3228" s="132"/>
      <c r="IPB3228" s="132"/>
      <c r="IPC3228" s="132"/>
      <c r="IPD3228" s="132"/>
      <c r="IPE3228" s="132"/>
      <c r="IPF3228" s="132"/>
      <c r="IPG3228" s="132"/>
      <c r="IPH3228" s="132"/>
      <c r="IPI3228" s="132"/>
      <c r="IPJ3228" s="132"/>
      <c r="IPK3228" s="132"/>
      <c r="IPL3228" s="132"/>
      <c r="IPM3228" s="132"/>
      <c r="IPN3228" s="132"/>
      <c r="IPO3228" s="132"/>
      <c r="IPP3228" s="132"/>
      <c r="IPQ3228" s="132"/>
      <c r="IPR3228" s="132"/>
      <c r="IPS3228" s="132"/>
      <c r="IPT3228" s="132"/>
      <c r="IPU3228" s="132"/>
      <c r="IPV3228" s="132"/>
      <c r="IPW3228" s="132"/>
      <c r="IPX3228" s="132"/>
      <c r="IPY3228" s="132"/>
      <c r="IPZ3228" s="132"/>
      <c r="IQA3228" s="132"/>
      <c r="IQB3228" s="132"/>
      <c r="IQC3228" s="132"/>
      <c r="IQD3228" s="132"/>
      <c r="IQE3228" s="132"/>
      <c r="IQF3228" s="132"/>
      <c r="IQG3228" s="132"/>
      <c r="IQH3228" s="132"/>
      <c r="IQI3228" s="132"/>
      <c r="IQJ3228" s="132"/>
      <c r="IQK3228" s="132"/>
      <c r="IQL3228" s="132"/>
      <c r="IQM3228" s="132"/>
      <c r="IQN3228" s="132"/>
      <c r="IQO3228" s="132"/>
      <c r="IQP3228" s="132"/>
      <c r="IQQ3228" s="132"/>
      <c r="IQR3228" s="132"/>
      <c r="IQS3228" s="132"/>
      <c r="IQT3228" s="132"/>
      <c r="IQU3228" s="132"/>
      <c r="IQV3228" s="132"/>
      <c r="IQW3228" s="132"/>
      <c r="IQX3228" s="132"/>
      <c r="IQY3228" s="132"/>
      <c r="IQZ3228" s="132"/>
      <c r="IRA3228" s="132"/>
      <c r="IRB3228" s="132"/>
      <c r="IRC3228" s="132"/>
      <c r="IRD3228" s="132"/>
      <c r="IRE3228" s="132"/>
      <c r="IRF3228" s="132"/>
      <c r="IRG3228" s="132"/>
      <c r="IRH3228" s="132"/>
      <c r="IRI3228" s="132"/>
      <c r="IRJ3228" s="132"/>
      <c r="IRK3228" s="132"/>
      <c r="IRL3228" s="132"/>
      <c r="IRM3228" s="132"/>
      <c r="IRN3228" s="132"/>
      <c r="IRO3228" s="132"/>
      <c r="IRP3228" s="132"/>
      <c r="IRQ3228" s="132"/>
      <c r="IRR3228" s="132"/>
      <c r="IRS3228" s="132"/>
      <c r="IRT3228" s="132"/>
      <c r="IRU3228" s="132"/>
      <c r="IRV3228" s="132"/>
      <c r="IRW3228" s="132"/>
      <c r="IRX3228" s="132"/>
      <c r="IRY3228" s="132"/>
      <c r="IRZ3228" s="132"/>
      <c r="ISA3228" s="132"/>
      <c r="ISB3228" s="132"/>
      <c r="ISC3228" s="132"/>
      <c r="ISD3228" s="132"/>
      <c r="ISE3228" s="132"/>
      <c r="ISF3228" s="132"/>
      <c r="ISG3228" s="132"/>
      <c r="ISH3228" s="132"/>
      <c r="ISI3228" s="132"/>
      <c r="ISJ3228" s="132"/>
      <c r="ISK3228" s="132"/>
      <c r="ISL3228" s="132"/>
      <c r="ISM3228" s="132"/>
      <c r="ISN3228" s="132"/>
      <c r="ISO3228" s="132"/>
      <c r="ISP3228" s="132"/>
      <c r="ISQ3228" s="132"/>
      <c r="ISR3228" s="132"/>
      <c r="ISS3228" s="132"/>
      <c r="IST3228" s="132"/>
      <c r="ISU3228" s="132"/>
      <c r="ISV3228" s="132"/>
      <c r="ISW3228" s="132"/>
      <c r="ISX3228" s="132"/>
      <c r="ISY3228" s="132"/>
      <c r="ISZ3228" s="132"/>
      <c r="ITA3228" s="132"/>
      <c r="ITB3228" s="132"/>
      <c r="ITC3228" s="132"/>
      <c r="ITD3228" s="132"/>
      <c r="ITE3228" s="132"/>
      <c r="ITF3228" s="132"/>
      <c r="ITG3228" s="132"/>
      <c r="ITH3228" s="132"/>
      <c r="ITI3228" s="132"/>
      <c r="ITJ3228" s="132"/>
      <c r="ITK3228" s="132"/>
      <c r="ITL3228" s="132"/>
      <c r="ITM3228" s="132"/>
      <c r="ITN3228" s="132"/>
      <c r="ITO3228" s="132"/>
      <c r="ITP3228" s="132"/>
      <c r="ITQ3228" s="132"/>
      <c r="ITR3228" s="132"/>
      <c r="ITS3228" s="132"/>
      <c r="ITT3228" s="132"/>
      <c r="ITU3228" s="132"/>
      <c r="ITV3228" s="132"/>
      <c r="ITW3228" s="132"/>
      <c r="ITX3228" s="132"/>
      <c r="ITY3228" s="132"/>
      <c r="ITZ3228" s="132"/>
      <c r="IUA3228" s="132"/>
      <c r="IUB3228" s="132"/>
      <c r="IUC3228" s="132"/>
      <c r="IUD3228" s="132"/>
      <c r="IUE3228" s="132"/>
      <c r="IUF3228" s="132"/>
      <c r="IUG3228" s="132"/>
      <c r="IUH3228" s="132"/>
      <c r="IUI3228" s="132"/>
      <c r="IUJ3228" s="132"/>
      <c r="IUK3228" s="132"/>
      <c r="IUL3228" s="132"/>
      <c r="IUM3228" s="132"/>
      <c r="IUN3228" s="132"/>
      <c r="IUO3228" s="132"/>
      <c r="IUP3228" s="132"/>
      <c r="IUQ3228" s="132"/>
      <c r="IUR3228" s="132"/>
      <c r="IUS3228" s="132"/>
      <c r="IUT3228" s="132"/>
      <c r="IUU3228" s="132"/>
      <c r="IUV3228" s="132"/>
      <c r="IUW3228" s="132"/>
      <c r="IUX3228" s="132"/>
      <c r="IUY3228" s="132"/>
      <c r="IUZ3228" s="132"/>
      <c r="IVA3228" s="132"/>
      <c r="IVB3228" s="132"/>
      <c r="IVC3228" s="132"/>
      <c r="IVD3228" s="132"/>
      <c r="IVE3228" s="132"/>
      <c r="IVF3228" s="132"/>
      <c r="IVG3228" s="132"/>
      <c r="IVH3228" s="132"/>
      <c r="IVI3228" s="132"/>
      <c r="IVJ3228" s="132"/>
      <c r="IVK3228" s="132"/>
      <c r="IVL3228" s="132"/>
      <c r="IVM3228" s="132"/>
      <c r="IVN3228" s="132"/>
      <c r="IVO3228" s="132"/>
      <c r="IVP3228" s="132"/>
      <c r="IVQ3228" s="132"/>
      <c r="IVR3228" s="132"/>
      <c r="IVS3228" s="132"/>
      <c r="IVT3228" s="132"/>
      <c r="IVU3228" s="132"/>
      <c r="IVV3228" s="132"/>
      <c r="IVW3228" s="132"/>
      <c r="IVX3228" s="132"/>
      <c r="IVY3228" s="132"/>
      <c r="IVZ3228" s="132"/>
      <c r="IWA3228" s="132"/>
      <c r="IWB3228" s="132"/>
      <c r="IWC3228" s="132"/>
      <c r="IWD3228" s="132"/>
      <c r="IWE3228" s="132"/>
      <c r="IWF3228" s="132"/>
      <c r="IWG3228" s="132"/>
      <c r="IWH3228" s="132"/>
      <c r="IWI3228" s="132"/>
      <c r="IWJ3228" s="132"/>
      <c r="IWK3228" s="132"/>
      <c r="IWL3228" s="132"/>
      <c r="IWM3228" s="132"/>
      <c r="IWN3228" s="132"/>
      <c r="IWO3228" s="132"/>
      <c r="IWP3228" s="132"/>
      <c r="IWQ3228" s="132"/>
      <c r="IWR3228" s="132"/>
      <c r="IWS3228" s="132"/>
      <c r="IWT3228" s="132"/>
      <c r="IWU3228" s="132"/>
      <c r="IWV3228" s="132"/>
      <c r="IWW3228" s="132"/>
      <c r="IWX3228" s="132"/>
      <c r="IWY3228" s="132"/>
      <c r="IWZ3228" s="132"/>
      <c r="IXA3228" s="132"/>
      <c r="IXB3228" s="132"/>
      <c r="IXC3228" s="132"/>
      <c r="IXD3228" s="132"/>
      <c r="IXE3228" s="132"/>
      <c r="IXF3228" s="132"/>
      <c r="IXG3228" s="132"/>
      <c r="IXH3228" s="132"/>
      <c r="IXI3228" s="132"/>
      <c r="IXJ3228" s="132"/>
      <c r="IXK3228" s="132"/>
      <c r="IXL3228" s="132"/>
      <c r="IXM3228" s="132"/>
      <c r="IXN3228" s="132"/>
      <c r="IXO3228" s="132"/>
      <c r="IXP3228" s="132"/>
      <c r="IXQ3228" s="132"/>
      <c r="IXR3228" s="132"/>
      <c r="IXS3228" s="132"/>
      <c r="IXT3228" s="132"/>
      <c r="IXU3228" s="132"/>
      <c r="IXV3228" s="132"/>
      <c r="IXW3228" s="132"/>
      <c r="IXX3228" s="132"/>
      <c r="IXY3228" s="132"/>
      <c r="IXZ3228" s="132"/>
      <c r="IYA3228" s="132"/>
      <c r="IYB3228" s="132"/>
      <c r="IYC3228" s="132"/>
      <c r="IYD3228" s="132"/>
      <c r="IYE3228" s="132"/>
      <c r="IYF3228" s="132"/>
      <c r="IYG3228" s="132"/>
      <c r="IYH3228" s="132"/>
      <c r="IYI3228" s="132"/>
      <c r="IYJ3228" s="132"/>
      <c r="IYK3228" s="132"/>
      <c r="IYL3228" s="132"/>
      <c r="IYM3228" s="132"/>
      <c r="IYN3228" s="132"/>
      <c r="IYO3228" s="132"/>
      <c r="IYP3228" s="132"/>
      <c r="IYQ3228" s="132"/>
      <c r="IYR3228" s="132"/>
      <c r="IYS3228" s="132"/>
      <c r="IYT3228" s="132"/>
      <c r="IYU3228" s="132"/>
      <c r="IYV3228" s="132"/>
      <c r="IYW3228" s="132"/>
      <c r="IYX3228" s="132"/>
      <c r="IYY3228" s="132"/>
      <c r="IYZ3228" s="132"/>
      <c r="IZA3228" s="132"/>
      <c r="IZB3228" s="132"/>
      <c r="IZC3228" s="132"/>
      <c r="IZD3228" s="132"/>
      <c r="IZE3228" s="132"/>
      <c r="IZF3228" s="132"/>
      <c r="IZG3228" s="132"/>
      <c r="IZH3228" s="132"/>
      <c r="IZI3228" s="132"/>
      <c r="IZJ3228" s="132"/>
      <c r="IZK3228" s="132"/>
      <c r="IZL3228" s="132"/>
      <c r="IZM3228" s="132"/>
      <c r="IZN3228" s="132"/>
      <c r="IZO3228" s="132"/>
      <c r="IZP3228" s="132"/>
      <c r="IZQ3228" s="132"/>
      <c r="IZR3228" s="132"/>
      <c r="IZS3228" s="132"/>
      <c r="IZT3228" s="132"/>
      <c r="IZU3228" s="132"/>
      <c r="IZV3228" s="132"/>
      <c r="IZW3228" s="132"/>
      <c r="IZX3228" s="132"/>
      <c r="IZY3228" s="132"/>
      <c r="IZZ3228" s="132"/>
      <c r="JAA3228" s="132"/>
      <c r="JAB3228" s="132"/>
      <c r="JAC3228" s="132"/>
      <c r="JAD3228" s="132"/>
      <c r="JAE3228" s="132"/>
      <c r="JAF3228" s="132"/>
      <c r="JAG3228" s="132"/>
      <c r="JAH3228" s="132"/>
      <c r="JAI3228" s="132"/>
      <c r="JAJ3228" s="132"/>
      <c r="JAK3228" s="132"/>
      <c r="JAL3228" s="132"/>
      <c r="JAM3228" s="132"/>
      <c r="JAN3228" s="132"/>
      <c r="JAO3228" s="132"/>
      <c r="JAP3228" s="132"/>
      <c r="JAQ3228" s="132"/>
      <c r="JAR3228" s="132"/>
      <c r="JAS3228" s="132"/>
      <c r="JAT3228" s="132"/>
      <c r="JAU3228" s="132"/>
      <c r="JAV3228" s="132"/>
      <c r="JAW3228" s="132"/>
      <c r="JAX3228" s="132"/>
      <c r="JAY3228" s="132"/>
      <c r="JAZ3228" s="132"/>
      <c r="JBA3228" s="132"/>
      <c r="JBB3228" s="132"/>
      <c r="JBC3228" s="132"/>
      <c r="JBD3228" s="132"/>
      <c r="JBE3228" s="132"/>
      <c r="JBF3228" s="132"/>
      <c r="JBG3228" s="132"/>
      <c r="JBH3228" s="132"/>
      <c r="JBI3228" s="132"/>
      <c r="JBJ3228" s="132"/>
      <c r="JBK3228" s="132"/>
      <c r="JBL3228" s="132"/>
      <c r="JBM3228" s="132"/>
      <c r="JBN3228" s="132"/>
      <c r="JBO3228" s="132"/>
      <c r="JBP3228" s="132"/>
      <c r="JBQ3228" s="132"/>
      <c r="JBR3228" s="132"/>
      <c r="JBS3228" s="132"/>
      <c r="JBT3228" s="132"/>
      <c r="JBU3228" s="132"/>
      <c r="JBV3228" s="132"/>
      <c r="JBW3228" s="132"/>
      <c r="JBX3228" s="132"/>
      <c r="JBY3228" s="132"/>
      <c r="JBZ3228" s="132"/>
      <c r="JCA3228" s="132"/>
      <c r="JCB3228" s="132"/>
      <c r="JCC3228" s="132"/>
      <c r="JCD3228" s="132"/>
      <c r="JCE3228" s="132"/>
      <c r="JCF3228" s="132"/>
      <c r="JCG3228" s="132"/>
      <c r="JCH3228" s="132"/>
      <c r="JCI3228" s="132"/>
      <c r="JCJ3228" s="132"/>
      <c r="JCK3228" s="132"/>
      <c r="JCL3228" s="132"/>
      <c r="JCM3228" s="132"/>
      <c r="JCN3228" s="132"/>
      <c r="JCO3228" s="132"/>
      <c r="JCP3228" s="132"/>
      <c r="JCQ3228" s="132"/>
      <c r="JCR3228" s="132"/>
      <c r="JCS3228" s="132"/>
      <c r="JCT3228" s="132"/>
      <c r="JCU3228" s="132"/>
      <c r="JCV3228" s="132"/>
      <c r="JCW3228" s="132"/>
      <c r="JCX3228" s="132"/>
      <c r="JCY3228" s="132"/>
      <c r="JCZ3228" s="132"/>
      <c r="JDA3228" s="132"/>
      <c r="JDB3228" s="132"/>
      <c r="JDC3228" s="132"/>
      <c r="JDD3228" s="132"/>
      <c r="JDE3228" s="132"/>
      <c r="JDF3228" s="132"/>
      <c r="JDG3228" s="132"/>
      <c r="JDH3228" s="132"/>
      <c r="JDI3228" s="132"/>
      <c r="JDJ3228" s="132"/>
      <c r="JDK3228" s="132"/>
      <c r="JDL3228" s="132"/>
      <c r="JDM3228" s="132"/>
      <c r="JDN3228" s="132"/>
      <c r="JDO3228" s="132"/>
      <c r="JDP3228" s="132"/>
      <c r="JDQ3228" s="132"/>
      <c r="JDR3228" s="132"/>
      <c r="JDS3228" s="132"/>
      <c r="JDT3228" s="132"/>
      <c r="JDU3228" s="132"/>
      <c r="JDV3228" s="132"/>
      <c r="JDW3228" s="132"/>
      <c r="JDX3228" s="132"/>
      <c r="JDY3228" s="132"/>
      <c r="JDZ3228" s="132"/>
      <c r="JEA3228" s="132"/>
      <c r="JEB3228" s="132"/>
      <c r="JEC3228" s="132"/>
      <c r="JED3228" s="132"/>
      <c r="JEE3228" s="132"/>
      <c r="JEF3228" s="132"/>
      <c r="JEG3228" s="132"/>
      <c r="JEH3228" s="132"/>
      <c r="JEI3228" s="132"/>
      <c r="JEJ3228" s="132"/>
      <c r="JEK3228" s="132"/>
      <c r="JEL3228" s="132"/>
      <c r="JEM3228" s="132"/>
      <c r="JEN3228" s="132"/>
      <c r="JEO3228" s="132"/>
      <c r="JEP3228" s="132"/>
      <c r="JEQ3228" s="132"/>
      <c r="JER3228" s="132"/>
      <c r="JES3228" s="132"/>
      <c r="JET3228" s="132"/>
      <c r="JEU3228" s="132"/>
      <c r="JEV3228" s="132"/>
      <c r="JEW3228" s="132"/>
      <c r="JEX3228" s="132"/>
      <c r="JEY3228" s="132"/>
      <c r="JEZ3228" s="132"/>
      <c r="JFA3228" s="132"/>
      <c r="JFB3228" s="132"/>
      <c r="JFC3228" s="132"/>
      <c r="JFD3228" s="132"/>
      <c r="JFE3228" s="132"/>
      <c r="JFF3228" s="132"/>
      <c r="JFG3228" s="132"/>
      <c r="JFH3228" s="132"/>
      <c r="JFI3228" s="132"/>
      <c r="JFJ3228" s="132"/>
      <c r="JFK3228" s="132"/>
      <c r="JFL3228" s="132"/>
      <c r="JFM3228" s="132"/>
      <c r="JFN3228" s="132"/>
      <c r="JFO3228" s="132"/>
      <c r="JFP3228" s="132"/>
      <c r="JFQ3228" s="132"/>
      <c r="JFR3228" s="132"/>
      <c r="JFS3228" s="132"/>
      <c r="JFT3228" s="132"/>
      <c r="JFU3228" s="132"/>
      <c r="JFV3228" s="132"/>
      <c r="JFW3228" s="132"/>
      <c r="JFX3228" s="132"/>
      <c r="JFY3228" s="132"/>
      <c r="JFZ3228" s="132"/>
      <c r="JGA3228" s="132"/>
      <c r="JGB3228" s="132"/>
      <c r="JGC3228" s="132"/>
      <c r="JGD3228" s="132"/>
      <c r="JGE3228" s="132"/>
      <c r="JGF3228" s="132"/>
      <c r="JGG3228" s="132"/>
      <c r="JGH3228" s="132"/>
      <c r="JGI3228" s="132"/>
      <c r="JGJ3228" s="132"/>
      <c r="JGK3228" s="132"/>
      <c r="JGL3228" s="132"/>
      <c r="JGM3228" s="132"/>
      <c r="JGN3228" s="132"/>
      <c r="JGO3228" s="132"/>
      <c r="JGP3228" s="132"/>
      <c r="JGQ3228" s="132"/>
      <c r="JGR3228" s="132"/>
      <c r="JGS3228" s="132"/>
      <c r="JGT3228" s="132"/>
      <c r="JGU3228" s="132"/>
      <c r="JGV3228" s="132"/>
      <c r="JGW3228" s="132"/>
      <c r="JGX3228" s="132"/>
      <c r="JGY3228" s="132"/>
      <c r="JGZ3228" s="132"/>
      <c r="JHA3228" s="132"/>
      <c r="JHB3228" s="132"/>
      <c r="JHC3228" s="132"/>
      <c r="JHD3228" s="132"/>
      <c r="JHE3228" s="132"/>
      <c r="JHF3228" s="132"/>
      <c r="JHG3228" s="132"/>
      <c r="JHH3228" s="132"/>
      <c r="JHI3228" s="132"/>
      <c r="JHJ3228" s="132"/>
      <c r="JHK3228" s="132"/>
      <c r="JHL3228" s="132"/>
      <c r="JHM3228" s="132"/>
      <c r="JHN3228" s="132"/>
      <c r="JHO3228" s="132"/>
      <c r="JHP3228" s="132"/>
      <c r="JHQ3228" s="132"/>
      <c r="JHR3228" s="132"/>
      <c r="JHS3228" s="132"/>
      <c r="JHT3228" s="132"/>
      <c r="JHU3228" s="132"/>
      <c r="JHV3228" s="132"/>
      <c r="JHW3228" s="132"/>
      <c r="JHX3228" s="132"/>
      <c r="JHY3228" s="132"/>
      <c r="JHZ3228" s="132"/>
      <c r="JIA3228" s="132"/>
      <c r="JIB3228" s="132"/>
      <c r="JIC3228" s="132"/>
      <c r="JID3228" s="132"/>
      <c r="JIE3228" s="132"/>
      <c r="JIF3228" s="132"/>
      <c r="JIG3228" s="132"/>
      <c r="JIH3228" s="132"/>
      <c r="JII3228" s="132"/>
      <c r="JIJ3228" s="132"/>
      <c r="JIK3228" s="132"/>
      <c r="JIL3228" s="132"/>
      <c r="JIM3228" s="132"/>
      <c r="JIN3228" s="132"/>
      <c r="JIO3228" s="132"/>
      <c r="JIP3228" s="132"/>
      <c r="JIQ3228" s="132"/>
      <c r="JIR3228" s="132"/>
      <c r="JIS3228" s="132"/>
      <c r="JIT3228" s="132"/>
      <c r="JIU3228" s="132"/>
      <c r="JIV3228" s="132"/>
      <c r="JIW3228" s="132"/>
      <c r="JIX3228" s="132"/>
      <c r="JIY3228" s="132"/>
      <c r="JIZ3228" s="132"/>
      <c r="JJA3228" s="132"/>
      <c r="JJB3228" s="132"/>
      <c r="JJC3228" s="132"/>
      <c r="JJD3228" s="132"/>
      <c r="JJE3228" s="132"/>
      <c r="JJF3228" s="132"/>
      <c r="JJG3228" s="132"/>
      <c r="JJH3228" s="132"/>
      <c r="JJI3228" s="132"/>
      <c r="JJJ3228" s="132"/>
      <c r="JJK3228" s="132"/>
      <c r="JJL3228" s="132"/>
      <c r="JJM3228" s="132"/>
      <c r="JJN3228" s="132"/>
      <c r="JJO3228" s="132"/>
      <c r="JJP3228" s="132"/>
      <c r="JJQ3228" s="132"/>
      <c r="JJR3228" s="132"/>
      <c r="JJS3228" s="132"/>
      <c r="JJT3228" s="132"/>
      <c r="JJU3228" s="132"/>
      <c r="JJV3228" s="132"/>
      <c r="JJW3228" s="132"/>
      <c r="JJX3228" s="132"/>
      <c r="JJY3228" s="132"/>
      <c r="JJZ3228" s="132"/>
      <c r="JKA3228" s="132"/>
      <c r="JKB3228" s="132"/>
      <c r="JKC3228" s="132"/>
      <c r="JKD3228" s="132"/>
      <c r="JKE3228" s="132"/>
      <c r="JKF3228" s="132"/>
      <c r="JKG3228" s="132"/>
      <c r="JKH3228" s="132"/>
      <c r="JKI3228" s="132"/>
      <c r="JKJ3228" s="132"/>
      <c r="JKK3228" s="132"/>
      <c r="JKL3228" s="132"/>
      <c r="JKM3228" s="132"/>
      <c r="JKN3228" s="132"/>
      <c r="JKO3228" s="132"/>
      <c r="JKP3228" s="132"/>
      <c r="JKQ3228" s="132"/>
      <c r="JKR3228" s="132"/>
      <c r="JKS3228" s="132"/>
      <c r="JKT3228" s="132"/>
      <c r="JKU3228" s="132"/>
      <c r="JKV3228" s="132"/>
      <c r="JKW3228" s="132"/>
      <c r="JKX3228" s="132"/>
      <c r="JKY3228" s="132"/>
      <c r="JKZ3228" s="132"/>
      <c r="JLA3228" s="132"/>
      <c r="JLB3228" s="132"/>
      <c r="JLC3228" s="132"/>
      <c r="JLD3228" s="132"/>
      <c r="JLE3228" s="132"/>
      <c r="JLF3228" s="132"/>
      <c r="JLG3228" s="132"/>
      <c r="JLH3228" s="132"/>
      <c r="JLI3228" s="132"/>
      <c r="JLJ3228" s="132"/>
      <c r="JLK3228" s="132"/>
      <c r="JLL3228" s="132"/>
      <c r="JLM3228" s="132"/>
      <c r="JLN3228" s="132"/>
      <c r="JLO3228" s="132"/>
      <c r="JLP3228" s="132"/>
      <c r="JLQ3228" s="132"/>
      <c r="JLR3228" s="132"/>
      <c r="JLS3228" s="132"/>
      <c r="JLT3228" s="132"/>
      <c r="JLU3228" s="132"/>
      <c r="JLV3228" s="132"/>
      <c r="JLW3228" s="132"/>
      <c r="JLX3228" s="132"/>
      <c r="JLY3228" s="132"/>
      <c r="JLZ3228" s="132"/>
      <c r="JMA3228" s="132"/>
      <c r="JMB3228" s="132"/>
      <c r="JMC3228" s="132"/>
      <c r="JMD3228" s="132"/>
      <c r="JME3228" s="132"/>
      <c r="JMF3228" s="132"/>
      <c r="JMG3228" s="132"/>
      <c r="JMH3228" s="132"/>
      <c r="JMI3228" s="132"/>
      <c r="JMJ3228" s="132"/>
      <c r="JMK3228" s="132"/>
      <c r="JML3228" s="132"/>
      <c r="JMM3228" s="132"/>
      <c r="JMN3228" s="132"/>
      <c r="JMO3228" s="132"/>
      <c r="JMP3228" s="132"/>
      <c r="JMQ3228" s="132"/>
      <c r="JMR3228" s="132"/>
      <c r="JMS3228" s="132"/>
      <c r="JMT3228" s="132"/>
      <c r="JMU3228" s="132"/>
      <c r="JMV3228" s="132"/>
      <c r="JMW3228" s="132"/>
      <c r="JMX3228" s="132"/>
      <c r="JMY3228" s="132"/>
      <c r="JMZ3228" s="132"/>
      <c r="JNA3228" s="132"/>
      <c r="JNB3228" s="132"/>
      <c r="JNC3228" s="132"/>
      <c r="JND3228" s="132"/>
      <c r="JNE3228" s="132"/>
      <c r="JNF3228" s="132"/>
      <c r="JNG3228" s="132"/>
      <c r="JNH3228" s="132"/>
      <c r="JNI3228" s="132"/>
      <c r="JNJ3228" s="132"/>
      <c r="JNK3228" s="132"/>
      <c r="JNL3228" s="132"/>
      <c r="JNM3228" s="132"/>
      <c r="JNN3228" s="132"/>
      <c r="JNO3228" s="132"/>
      <c r="JNP3228" s="132"/>
      <c r="JNQ3228" s="132"/>
      <c r="JNR3228" s="132"/>
      <c r="JNS3228" s="132"/>
      <c r="JNT3228" s="132"/>
      <c r="JNU3228" s="132"/>
      <c r="JNV3228" s="132"/>
      <c r="JNW3228" s="132"/>
      <c r="JNX3228" s="132"/>
      <c r="JNY3228" s="132"/>
      <c r="JNZ3228" s="132"/>
      <c r="JOA3228" s="132"/>
      <c r="JOB3228" s="132"/>
      <c r="JOC3228" s="132"/>
      <c r="JOD3228" s="132"/>
      <c r="JOE3228" s="132"/>
      <c r="JOF3228" s="132"/>
      <c r="JOG3228" s="132"/>
      <c r="JOH3228" s="132"/>
      <c r="JOI3228" s="132"/>
      <c r="JOJ3228" s="132"/>
      <c r="JOK3228" s="132"/>
      <c r="JOL3228" s="132"/>
      <c r="JOM3228" s="132"/>
      <c r="JON3228" s="132"/>
      <c r="JOO3228" s="132"/>
      <c r="JOP3228" s="132"/>
      <c r="JOQ3228" s="132"/>
      <c r="JOR3228" s="132"/>
      <c r="JOS3228" s="132"/>
      <c r="JOT3228" s="132"/>
      <c r="JOU3228" s="132"/>
      <c r="JOV3228" s="132"/>
      <c r="JOW3228" s="132"/>
      <c r="JOX3228" s="132"/>
      <c r="JOY3228" s="132"/>
      <c r="JOZ3228" s="132"/>
      <c r="JPA3228" s="132"/>
      <c r="JPB3228" s="132"/>
      <c r="JPC3228" s="132"/>
      <c r="JPD3228" s="132"/>
      <c r="JPE3228" s="132"/>
      <c r="JPF3228" s="132"/>
      <c r="JPG3228" s="132"/>
      <c r="JPH3228" s="132"/>
      <c r="JPI3228" s="132"/>
      <c r="JPJ3228" s="132"/>
      <c r="JPK3228" s="132"/>
      <c r="JPL3228" s="132"/>
      <c r="JPM3228" s="132"/>
      <c r="JPN3228" s="132"/>
      <c r="JPO3228" s="132"/>
      <c r="JPP3228" s="132"/>
      <c r="JPQ3228" s="132"/>
      <c r="JPR3228" s="132"/>
      <c r="JPS3228" s="132"/>
      <c r="JPT3228" s="132"/>
      <c r="JPU3228" s="132"/>
      <c r="JPV3228" s="132"/>
      <c r="JPW3228" s="132"/>
      <c r="JPX3228" s="132"/>
      <c r="JPY3228" s="132"/>
      <c r="JPZ3228" s="132"/>
      <c r="JQA3228" s="132"/>
      <c r="JQB3228" s="132"/>
      <c r="JQC3228" s="132"/>
      <c r="JQD3228" s="132"/>
      <c r="JQE3228" s="132"/>
      <c r="JQF3228" s="132"/>
      <c r="JQG3228" s="132"/>
      <c r="JQH3228" s="132"/>
      <c r="JQI3228" s="132"/>
      <c r="JQJ3228" s="132"/>
      <c r="JQK3228" s="132"/>
      <c r="JQL3228" s="132"/>
      <c r="JQM3228" s="132"/>
      <c r="JQN3228" s="132"/>
      <c r="JQO3228" s="132"/>
      <c r="JQP3228" s="132"/>
      <c r="JQQ3228" s="132"/>
      <c r="JQR3228" s="132"/>
      <c r="JQS3228" s="132"/>
      <c r="JQT3228" s="132"/>
      <c r="JQU3228" s="132"/>
      <c r="JQV3228" s="132"/>
      <c r="JQW3228" s="132"/>
      <c r="JQX3228" s="132"/>
      <c r="JQY3228" s="132"/>
      <c r="JQZ3228" s="132"/>
      <c r="JRA3228" s="132"/>
      <c r="JRB3228" s="132"/>
      <c r="JRC3228" s="132"/>
      <c r="JRD3228" s="132"/>
      <c r="JRE3228" s="132"/>
      <c r="JRF3228" s="132"/>
      <c r="JRG3228" s="132"/>
      <c r="JRH3228" s="132"/>
      <c r="JRI3228" s="132"/>
      <c r="JRJ3228" s="132"/>
      <c r="JRK3228" s="132"/>
      <c r="JRL3228" s="132"/>
      <c r="JRM3228" s="132"/>
      <c r="JRN3228" s="132"/>
      <c r="JRO3228" s="132"/>
      <c r="JRP3228" s="132"/>
      <c r="JRQ3228" s="132"/>
      <c r="JRR3228" s="132"/>
      <c r="JRS3228" s="132"/>
      <c r="JRT3228" s="132"/>
      <c r="JRU3228" s="132"/>
      <c r="JRV3228" s="132"/>
      <c r="JRW3228" s="132"/>
      <c r="JRX3228" s="132"/>
      <c r="JRY3228" s="132"/>
      <c r="JRZ3228" s="132"/>
      <c r="JSA3228" s="132"/>
      <c r="JSB3228" s="132"/>
      <c r="JSC3228" s="132"/>
      <c r="JSD3228" s="132"/>
      <c r="JSE3228" s="132"/>
      <c r="JSF3228" s="132"/>
      <c r="JSG3228" s="132"/>
      <c r="JSH3228" s="132"/>
      <c r="JSI3228" s="132"/>
      <c r="JSJ3228" s="132"/>
      <c r="JSK3228" s="132"/>
      <c r="JSL3228" s="132"/>
      <c r="JSM3228" s="132"/>
      <c r="JSN3228" s="132"/>
      <c r="JSO3228" s="132"/>
      <c r="JSP3228" s="132"/>
      <c r="JSQ3228" s="132"/>
      <c r="JSR3228" s="132"/>
      <c r="JSS3228" s="132"/>
      <c r="JST3228" s="132"/>
      <c r="JSU3228" s="132"/>
      <c r="JSV3228" s="132"/>
      <c r="JSW3228" s="132"/>
      <c r="JSX3228" s="132"/>
      <c r="JSY3228" s="132"/>
      <c r="JSZ3228" s="132"/>
      <c r="JTA3228" s="132"/>
      <c r="JTB3228" s="132"/>
      <c r="JTC3228" s="132"/>
      <c r="JTD3228" s="132"/>
      <c r="JTE3228" s="132"/>
      <c r="JTF3228" s="132"/>
      <c r="JTG3228" s="132"/>
      <c r="JTH3228" s="132"/>
      <c r="JTI3228" s="132"/>
      <c r="JTJ3228" s="132"/>
      <c r="JTK3228" s="132"/>
      <c r="JTL3228" s="132"/>
      <c r="JTM3228" s="132"/>
      <c r="JTN3228" s="132"/>
      <c r="JTO3228" s="132"/>
      <c r="JTP3228" s="132"/>
      <c r="JTQ3228" s="132"/>
      <c r="JTR3228" s="132"/>
      <c r="JTS3228" s="132"/>
      <c r="JTT3228" s="132"/>
      <c r="JTU3228" s="132"/>
      <c r="JTV3228" s="132"/>
      <c r="JTW3228" s="132"/>
      <c r="JTX3228" s="132"/>
      <c r="JTY3228" s="132"/>
      <c r="JTZ3228" s="132"/>
      <c r="JUA3228" s="132"/>
      <c r="JUB3228" s="132"/>
      <c r="JUC3228" s="132"/>
      <c r="JUD3228" s="132"/>
      <c r="JUE3228" s="132"/>
      <c r="JUF3228" s="132"/>
      <c r="JUG3228" s="132"/>
      <c r="JUH3228" s="132"/>
      <c r="JUI3228" s="132"/>
      <c r="JUJ3228" s="132"/>
      <c r="JUK3228" s="132"/>
      <c r="JUL3228" s="132"/>
      <c r="JUM3228" s="132"/>
      <c r="JUN3228" s="132"/>
      <c r="JUO3228" s="132"/>
      <c r="JUP3228" s="132"/>
      <c r="JUQ3228" s="132"/>
      <c r="JUR3228" s="132"/>
      <c r="JUS3228" s="132"/>
      <c r="JUT3228" s="132"/>
      <c r="JUU3228" s="132"/>
      <c r="JUV3228" s="132"/>
      <c r="JUW3228" s="132"/>
      <c r="JUX3228" s="132"/>
      <c r="JUY3228" s="132"/>
      <c r="JUZ3228" s="132"/>
      <c r="JVA3228" s="132"/>
      <c r="JVB3228" s="132"/>
      <c r="JVC3228" s="132"/>
      <c r="JVD3228" s="132"/>
      <c r="JVE3228" s="132"/>
      <c r="JVF3228" s="132"/>
      <c r="JVG3228" s="132"/>
      <c r="JVH3228" s="132"/>
      <c r="JVI3228" s="132"/>
      <c r="JVJ3228" s="132"/>
      <c r="JVK3228" s="132"/>
      <c r="JVL3228" s="132"/>
      <c r="JVM3228" s="132"/>
      <c r="JVN3228" s="132"/>
      <c r="JVO3228" s="132"/>
      <c r="JVP3228" s="132"/>
      <c r="JVQ3228" s="132"/>
      <c r="JVR3228" s="132"/>
      <c r="JVS3228" s="132"/>
      <c r="JVT3228" s="132"/>
      <c r="JVU3228" s="132"/>
      <c r="JVV3228" s="132"/>
      <c r="JVW3228" s="132"/>
      <c r="JVX3228" s="132"/>
      <c r="JVY3228" s="132"/>
      <c r="JVZ3228" s="132"/>
      <c r="JWA3228" s="132"/>
      <c r="JWB3228" s="132"/>
      <c r="JWC3228" s="132"/>
      <c r="JWD3228" s="132"/>
      <c r="JWE3228" s="132"/>
      <c r="JWF3228" s="132"/>
      <c r="JWG3228" s="132"/>
      <c r="JWH3228" s="132"/>
      <c r="JWI3228" s="132"/>
      <c r="JWJ3228" s="132"/>
      <c r="JWK3228" s="132"/>
      <c r="JWL3228" s="132"/>
      <c r="JWM3228" s="132"/>
      <c r="JWN3228" s="132"/>
      <c r="JWO3228" s="132"/>
      <c r="JWP3228" s="132"/>
      <c r="JWQ3228" s="132"/>
      <c r="JWR3228" s="132"/>
      <c r="JWS3228" s="132"/>
      <c r="JWT3228" s="132"/>
      <c r="JWU3228" s="132"/>
      <c r="JWV3228" s="132"/>
      <c r="JWW3228" s="132"/>
      <c r="JWX3228" s="132"/>
      <c r="JWY3228" s="132"/>
      <c r="JWZ3228" s="132"/>
      <c r="JXA3228" s="132"/>
      <c r="JXB3228" s="132"/>
      <c r="JXC3228" s="132"/>
      <c r="JXD3228" s="132"/>
      <c r="JXE3228" s="132"/>
      <c r="JXF3228" s="132"/>
      <c r="JXG3228" s="132"/>
      <c r="JXH3228" s="132"/>
      <c r="JXI3228" s="132"/>
      <c r="JXJ3228" s="132"/>
      <c r="JXK3228" s="132"/>
      <c r="JXL3228" s="132"/>
      <c r="JXM3228" s="132"/>
      <c r="JXN3228" s="132"/>
      <c r="JXO3228" s="132"/>
      <c r="JXP3228" s="132"/>
      <c r="JXQ3228" s="132"/>
      <c r="JXR3228" s="132"/>
      <c r="JXS3228" s="132"/>
      <c r="JXT3228" s="132"/>
      <c r="JXU3228" s="132"/>
      <c r="JXV3228" s="132"/>
      <c r="JXW3228" s="132"/>
      <c r="JXX3228" s="132"/>
      <c r="JXY3228" s="132"/>
      <c r="JXZ3228" s="132"/>
      <c r="JYA3228" s="132"/>
      <c r="JYB3228" s="132"/>
      <c r="JYC3228" s="132"/>
      <c r="JYD3228" s="132"/>
      <c r="JYE3228" s="132"/>
      <c r="JYF3228" s="132"/>
      <c r="JYG3228" s="132"/>
      <c r="JYH3228" s="132"/>
      <c r="JYI3228" s="132"/>
      <c r="JYJ3228" s="132"/>
      <c r="JYK3228" s="132"/>
      <c r="JYL3228" s="132"/>
      <c r="JYM3228" s="132"/>
      <c r="JYN3228" s="132"/>
      <c r="JYO3228" s="132"/>
      <c r="JYP3228" s="132"/>
      <c r="JYQ3228" s="132"/>
      <c r="JYR3228" s="132"/>
      <c r="JYS3228" s="132"/>
      <c r="JYT3228" s="132"/>
      <c r="JYU3228" s="132"/>
      <c r="JYV3228" s="132"/>
      <c r="JYW3228" s="132"/>
      <c r="JYX3228" s="132"/>
      <c r="JYY3228" s="132"/>
      <c r="JYZ3228" s="132"/>
      <c r="JZA3228" s="132"/>
      <c r="JZB3228" s="132"/>
      <c r="JZC3228" s="132"/>
      <c r="JZD3228" s="132"/>
      <c r="JZE3228" s="132"/>
      <c r="JZF3228" s="132"/>
      <c r="JZG3228" s="132"/>
      <c r="JZH3228" s="132"/>
      <c r="JZI3228" s="132"/>
      <c r="JZJ3228" s="132"/>
      <c r="JZK3228" s="132"/>
      <c r="JZL3228" s="132"/>
      <c r="JZM3228" s="132"/>
      <c r="JZN3228" s="132"/>
      <c r="JZO3228" s="132"/>
      <c r="JZP3228" s="132"/>
      <c r="JZQ3228" s="132"/>
      <c r="JZR3228" s="132"/>
      <c r="JZS3228" s="132"/>
      <c r="JZT3228" s="132"/>
      <c r="JZU3228" s="132"/>
      <c r="JZV3228" s="132"/>
      <c r="JZW3228" s="132"/>
      <c r="JZX3228" s="132"/>
      <c r="JZY3228" s="132"/>
      <c r="JZZ3228" s="132"/>
      <c r="KAA3228" s="132"/>
      <c r="KAB3228" s="132"/>
      <c r="KAC3228" s="132"/>
      <c r="KAD3228" s="132"/>
      <c r="KAE3228" s="132"/>
      <c r="KAF3228" s="132"/>
      <c r="KAG3228" s="132"/>
      <c r="KAH3228" s="132"/>
      <c r="KAI3228" s="132"/>
      <c r="KAJ3228" s="132"/>
      <c r="KAK3228" s="132"/>
      <c r="KAL3228" s="132"/>
      <c r="KAM3228" s="132"/>
      <c r="KAN3228" s="132"/>
      <c r="KAO3228" s="132"/>
      <c r="KAP3228" s="132"/>
      <c r="KAQ3228" s="132"/>
      <c r="KAR3228" s="132"/>
      <c r="KAS3228" s="132"/>
      <c r="KAT3228" s="132"/>
      <c r="KAU3228" s="132"/>
      <c r="KAV3228" s="132"/>
      <c r="KAW3228" s="132"/>
      <c r="KAX3228" s="132"/>
      <c r="KAY3228" s="132"/>
      <c r="KAZ3228" s="132"/>
      <c r="KBA3228" s="132"/>
      <c r="KBB3228" s="132"/>
      <c r="KBC3228" s="132"/>
      <c r="KBD3228" s="132"/>
      <c r="KBE3228" s="132"/>
      <c r="KBF3228" s="132"/>
      <c r="KBG3228" s="132"/>
      <c r="KBH3228" s="132"/>
      <c r="KBI3228" s="132"/>
      <c r="KBJ3228" s="132"/>
      <c r="KBK3228" s="132"/>
      <c r="KBL3228" s="132"/>
      <c r="KBM3228" s="132"/>
      <c r="KBN3228" s="132"/>
      <c r="KBO3228" s="132"/>
      <c r="KBP3228" s="132"/>
      <c r="KBQ3228" s="132"/>
      <c r="KBR3228" s="132"/>
      <c r="KBS3228" s="132"/>
      <c r="KBT3228" s="132"/>
      <c r="KBU3228" s="132"/>
      <c r="KBV3228" s="132"/>
      <c r="KBW3228" s="132"/>
      <c r="KBX3228" s="132"/>
      <c r="KBY3228" s="132"/>
      <c r="KBZ3228" s="132"/>
      <c r="KCA3228" s="132"/>
      <c r="KCB3228" s="132"/>
      <c r="KCC3228" s="132"/>
      <c r="KCD3228" s="132"/>
      <c r="KCE3228" s="132"/>
      <c r="KCF3228" s="132"/>
      <c r="KCG3228" s="132"/>
      <c r="KCH3228" s="132"/>
      <c r="KCI3228" s="132"/>
      <c r="KCJ3228" s="132"/>
      <c r="KCK3228" s="132"/>
      <c r="KCL3228" s="132"/>
      <c r="KCM3228" s="132"/>
      <c r="KCN3228" s="132"/>
      <c r="KCO3228" s="132"/>
      <c r="KCP3228" s="132"/>
      <c r="KCQ3228" s="132"/>
      <c r="KCR3228" s="132"/>
      <c r="KCS3228" s="132"/>
      <c r="KCT3228" s="132"/>
      <c r="KCU3228" s="132"/>
      <c r="KCV3228" s="132"/>
      <c r="KCW3228" s="132"/>
      <c r="KCX3228" s="132"/>
      <c r="KCY3228" s="132"/>
      <c r="KCZ3228" s="132"/>
      <c r="KDA3228" s="132"/>
      <c r="KDB3228" s="132"/>
      <c r="KDC3228" s="132"/>
      <c r="KDD3228" s="132"/>
      <c r="KDE3228" s="132"/>
      <c r="KDF3228" s="132"/>
      <c r="KDG3228" s="132"/>
      <c r="KDH3228" s="132"/>
      <c r="KDI3228" s="132"/>
      <c r="KDJ3228" s="132"/>
      <c r="KDK3228" s="132"/>
      <c r="KDL3228" s="132"/>
      <c r="KDM3228" s="132"/>
      <c r="KDN3228" s="132"/>
      <c r="KDO3228" s="132"/>
      <c r="KDP3228" s="132"/>
      <c r="KDQ3228" s="132"/>
      <c r="KDR3228" s="132"/>
      <c r="KDS3228" s="132"/>
      <c r="KDT3228" s="132"/>
      <c r="KDU3228" s="132"/>
      <c r="KDV3228" s="132"/>
      <c r="KDW3228" s="132"/>
      <c r="KDX3228" s="132"/>
      <c r="KDY3228" s="132"/>
      <c r="KDZ3228" s="132"/>
      <c r="KEA3228" s="132"/>
      <c r="KEB3228" s="132"/>
      <c r="KEC3228" s="132"/>
      <c r="KED3228" s="132"/>
      <c r="KEE3228" s="132"/>
      <c r="KEF3228" s="132"/>
      <c r="KEG3228" s="132"/>
      <c r="KEH3228" s="132"/>
      <c r="KEI3228" s="132"/>
      <c r="KEJ3228" s="132"/>
      <c r="KEK3228" s="132"/>
      <c r="KEL3228" s="132"/>
      <c r="KEM3228" s="132"/>
      <c r="KEN3228" s="132"/>
      <c r="KEO3228" s="132"/>
      <c r="KEP3228" s="132"/>
      <c r="KEQ3228" s="132"/>
      <c r="KER3228" s="132"/>
      <c r="KES3228" s="132"/>
      <c r="KET3228" s="132"/>
      <c r="KEU3228" s="132"/>
      <c r="KEV3228" s="132"/>
      <c r="KEW3228" s="132"/>
      <c r="KEX3228" s="132"/>
      <c r="KEY3228" s="132"/>
      <c r="KEZ3228" s="132"/>
      <c r="KFA3228" s="132"/>
      <c r="KFB3228" s="132"/>
      <c r="KFC3228" s="132"/>
      <c r="KFD3228" s="132"/>
      <c r="KFE3228" s="132"/>
      <c r="KFF3228" s="132"/>
      <c r="KFG3228" s="132"/>
      <c r="KFH3228" s="132"/>
      <c r="KFI3228" s="132"/>
      <c r="KFJ3228" s="132"/>
      <c r="KFK3228" s="132"/>
      <c r="KFL3228" s="132"/>
      <c r="KFM3228" s="132"/>
      <c r="KFN3228" s="132"/>
      <c r="KFO3228" s="132"/>
      <c r="KFP3228" s="132"/>
      <c r="KFQ3228" s="132"/>
      <c r="KFR3228" s="132"/>
      <c r="KFS3228" s="132"/>
      <c r="KFT3228" s="132"/>
      <c r="KFU3228" s="132"/>
      <c r="KFV3228" s="132"/>
      <c r="KFW3228" s="132"/>
      <c r="KFX3228" s="132"/>
      <c r="KFY3228" s="132"/>
      <c r="KFZ3228" s="132"/>
      <c r="KGA3228" s="132"/>
      <c r="KGB3228" s="132"/>
      <c r="KGC3228" s="132"/>
      <c r="KGD3228" s="132"/>
      <c r="KGE3228" s="132"/>
      <c r="KGF3228" s="132"/>
      <c r="KGG3228" s="132"/>
      <c r="KGH3228" s="132"/>
      <c r="KGI3228" s="132"/>
      <c r="KGJ3228" s="132"/>
      <c r="KGK3228" s="132"/>
      <c r="KGL3228" s="132"/>
      <c r="KGM3228" s="132"/>
      <c r="KGN3228" s="132"/>
      <c r="KGO3228" s="132"/>
      <c r="KGP3228" s="132"/>
      <c r="KGQ3228" s="132"/>
      <c r="KGR3228" s="132"/>
      <c r="KGS3228" s="132"/>
      <c r="KGT3228" s="132"/>
      <c r="KGU3228" s="132"/>
      <c r="KGV3228" s="132"/>
      <c r="KGW3228" s="132"/>
      <c r="KGX3228" s="132"/>
      <c r="KGY3228" s="132"/>
      <c r="KGZ3228" s="132"/>
      <c r="KHA3228" s="132"/>
      <c r="KHB3228" s="132"/>
      <c r="KHC3228" s="132"/>
      <c r="KHD3228" s="132"/>
      <c r="KHE3228" s="132"/>
      <c r="KHF3228" s="132"/>
      <c r="KHG3228" s="132"/>
      <c r="KHH3228" s="132"/>
      <c r="KHI3228" s="132"/>
      <c r="KHJ3228" s="132"/>
      <c r="KHK3228" s="132"/>
      <c r="KHL3228" s="132"/>
      <c r="KHM3228" s="132"/>
      <c r="KHN3228" s="132"/>
      <c r="KHO3228" s="132"/>
      <c r="KHP3228" s="132"/>
      <c r="KHQ3228" s="132"/>
      <c r="KHR3228" s="132"/>
      <c r="KHS3228" s="132"/>
      <c r="KHT3228" s="132"/>
      <c r="KHU3228" s="132"/>
      <c r="KHV3228" s="132"/>
      <c r="KHW3228" s="132"/>
      <c r="KHX3228" s="132"/>
      <c r="KHY3228" s="132"/>
      <c r="KHZ3228" s="132"/>
      <c r="KIA3228" s="132"/>
      <c r="KIB3228" s="132"/>
      <c r="KIC3228" s="132"/>
      <c r="KID3228" s="132"/>
      <c r="KIE3228" s="132"/>
      <c r="KIF3228" s="132"/>
      <c r="KIG3228" s="132"/>
      <c r="KIH3228" s="132"/>
      <c r="KII3228" s="132"/>
      <c r="KIJ3228" s="132"/>
      <c r="KIK3228" s="132"/>
      <c r="KIL3228" s="132"/>
      <c r="KIM3228" s="132"/>
      <c r="KIN3228" s="132"/>
      <c r="KIO3228" s="132"/>
      <c r="KIP3228" s="132"/>
      <c r="KIQ3228" s="132"/>
      <c r="KIR3228" s="132"/>
      <c r="KIS3228" s="132"/>
      <c r="KIT3228" s="132"/>
      <c r="KIU3228" s="132"/>
      <c r="KIV3228" s="132"/>
      <c r="KIW3228" s="132"/>
      <c r="KIX3228" s="132"/>
      <c r="KIY3228" s="132"/>
      <c r="KIZ3228" s="132"/>
      <c r="KJA3228" s="132"/>
      <c r="KJB3228" s="132"/>
      <c r="KJC3228" s="132"/>
      <c r="KJD3228" s="132"/>
      <c r="KJE3228" s="132"/>
      <c r="KJF3228" s="132"/>
      <c r="KJG3228" s="132"/>
      <c r="KJH3228" s="132"/>
      <c r="KJI3228" s="132"/>
      <c r="KJJ3228" s="132"/>
      <c r="KJK3228" s="132"/>
      <c r="KJL3228" s="132"/>
      <c r="KJM3228" s="132"/>
      <c r="KJN3228" s="132"/>
      <c r="KJO3228" s="132"/>
      <c r="KJP3228" s="132"/>
      <c r="KJQ3228" s="132"/>
      <c r="KJR3228" s="132"/>
      <c r="KJS3228" s="132"/>
      <c r="KJT3228" s="132"/>
      <c r="KJU3228" s="132"/>
      <c r="KJV3228" s="132"/>
      <c r="KJW3228" s="132"/>
      <c r="KJX3228" s="132"/>
      <c r="KJY3228" s="132"/>
      <c r="KJZ3228" s="132"/>
      <c r="KKA3228" s="132"/>
      <c r="KKB3228" s="132"/>
      <c r="KKC3228" s="132"/>
      <c r="KKD3228" s="132"/>
      <c r="KKE3228" s="132"/>
      <c r="KKF3228" s="132"/>
      <c r="KKG3228" s="132"/>
      <c r="KKH3228" s="132"/>
      <c r="KKI3228" s="132"/>
      <c r="KKJ3228" s="132"/>
      <c r="KKK3228" s="132"/>
      <c r="KKL3228" s="132"/>
      <c r="KKM3228" s="132"/>
      <c r="KKN3228" s="132"/>
      <c r="KKO3228" s="132"/>
      <c r="KKP3228" s="132"/>
      <c r="KKQ3228" s="132"/>
      <c r="KKR3228" s="132"/>
      <c r="KKS3228" s="132"/>
      <c r="KKT3228" s="132"/>
      <c r="KKU3228" s="132"/>
      <c r="KKV3228" s="132"/>
      <c r="KKW3228" s="132"/>
      <c r="KKX3228" s="132"/>
      <c r="KKY3228" s="132"/>
      <c r="KKZ3228" s="132"/>
      <c r="KLA3228" s="132"/>
      <c r="KLB3228" s="132"/>
      <c r="KLC3228" s="132"/>
      <c r="KLD3228" s="132"/>
      <c r="KLE3228" s="132"/>
      <c r="KLF3228" s="132"/>
      <c r="KLG3228" s="132"/>
      <c r="KLH3228" s="132"/>
      <c r="KLI3228" s="132"/>
      <c r="KLJ3228" s="132"/>
      <c r="KLK3228" s="132"/>
      <c r="KLL3228" s="132"/>
      <c r="KLM3228" s="132"/>
      <c r="KLN3228" s="132"/>
      <c r="KLO3228" s="132"/>
      <c r="KLP3228" s="132"/>
      <c r="KLQ3228" s="132"/>
      <c r="KLR3228" s="132"/>
      <c r="KLS3228" s="132"/>
      <c r="KLT3228" s="132"/>
      <c r="KLU3228" s="132"/>
      <c r="KLV3228" s="132"/>
      <c r="KLW3228" s="132"/>
      <c r="KLX3228" s="132"/>
      <c r="KLY3228" s="132"/>
      <c r="KLZ3228" s="132"/>
      <c r="KMA3228" s="132"/>
      <c r="KMB3228" s="132"/>
      <c r="KMC3228" s="132"/>
      <c r="KMD3228" s="132"/>
      <c r="KME3228" s="132"/>
      <c r="KMF3228" s="132"/>
      <c r="KMG3228" s="132"/>
      <c r="KMH3228" s="132"/>
      <c r="KMI3228" s="132"/>
      <c r="KMJ3228" s="132"/>
      <c r="KMK3228" s="132"/>
      <c r="KML3228" s="132"/>
      <c r="KMM3228" s="132"/>
      <c r="KMN3228" s="132"/>
      <c r="KMO3228" s="132"/>
      <c r="KMP3228" s="132"/>
      <c r="KMQ3228" s="132"/>
      <c r="KMR3228" s="132"/>
      <c r="KMS3228" s="132"/>
      <c r="KMT3228" s="132"/>
      <c r="KMU3228" s="132"/>
      <c r="KMV3228" s="132"/>
      <c r="KMW3228" s="132"/>
      <c r="KMX3228" s="132"/>
      <c r="KMY3228" s="132"/>
      <c r="KMZ3228" s="132"/>
      <c r="KNA3228" s="132"/>
      <c r="KNB3228" s="132"/>
      <c r="KNC3228" s="132"/>
      <c r="KND3228" s="132"/>
      <c r="KNE3228" s="132"/>
      <c r="KNF3228" s="132"/>
      <c r="KNG3228" s="132"/>
      <c r="KNH3228" s="132"/>
      <c r="KNI3228" s="132"/>
      <c r="KNJ3228" s="132"/>
      <c r="KNK3228" s="132"/>
      <c r="KNL3228" s="132"/>
      <c r="KNM3228" s="132"/>
      <c r="KNN3228" s="132"/>
      <c r="KNO3228" s="132"/>
      <c r="KNP3228" s="132"/>
      <c r="KNQ3228" s="132"/>
      <c r="KNR3228" s="132"/>
      <c r="KNS3228" s="132"/>
      <c r="KNT3228" s="132"/>
      <c r="KNU3228" s="132"/>
      <c r="KNV3228" s="132"/>
      <c r="KNW3228" s="132"/>
      <c r="KNX3228" s="132"/>
      <c r="KNY3228" s="132"/>
      <c r="KNZ3228" s="132"/>
      <c r="KOA3228" s="132"/>
      <c r="KOB3228" s="132"/>
      <c r="KOC3228" s="132"/>
      <c r="KOD3228" s="132"/>
      <c r="KOE3228" s="132"/>
      <c r="KOF3228" s="132"/>
      <c r="KOG3228" s="132"/>
      <c r="KOH3228" s="132"/>
      <c r="KOI3228" s="132"/>
      <c r="KOJ3228" s="132"/>
      <c r="KOK3228" s="132"/>
      <c r="KOL3228" s="132"/>
      <c r="KOM3228" s="132"/>
      <c r="KON3228" s="132"/>
      <c r="KOO3228" s="132"/>
      <c r="KOP3228" s="132"/>
      <c r="KOQ3228" s="132"/>
      <c r="KOR3228" s="132"/>
      <c r="KOS3228" s="132"/>
      <c r="KOT3228" s="132"/>
      <c r="KOU3228" s="132"/>
      <c r="KOV3228" s="132"/>
      <c r="KOW3228" s="132"/>
      <c r="KOX3228" s="132"/>
      <c r="KOY3228" s="132"/>
      <c r="KOZ3228" s="132"/>
      <c r="KPA3228" s="132"/>
      <c r="KPB3228" s="132"/>
      <c r="KPC3228" s="132"/>
      <c r="KPD3228" s="132"/>
      <c r="KPE3228" s="132"/>
      <c r="KPF3228" s="132"/>
      <c r="KPG3228" s="132"/>
      <c r="KPH3228" s="132"/>
      <c r="KPI3228" s="132"/>
      <c r="KPJ3228" s="132"/>
      <c r="KPK3228" s="132"/>
      <c r="KPL3228" s="132"/>
      <c r="KPM3228" s="132"/>
      <c r="KPN3228" s="132"/>
      <c r="KPO3228" s="132"/>
      <c r="KPP3228" s="132"/>
      <c r="KPQ3228" s="132"/>
      <c r="KPR3228" s="132"/>
      <c r="KPS3228" s="132"/>
      <c r="KPT3228" s="132"/>
      <c r="KPU3228" s="132"/>
      <c r="KPV3228" s="132"/>
      <c r="KPW3228" s="132"/>
      <c r="KPX3228" s="132"/>
      <c r="KPY3228" s="132"/>
      <c r="KPZ3228" s="132"/>
      <c r="KQA3228" s="132"/>
      <c r="KQB3228" s="132"/>
      <c r="KQC3228" s="132"/>
      <c r="KQD3228" s="132"/>
      <c r="KQE3228" s="132"/>
      <c r="KQF3228" s="132"/>
      <c r="KQG3228" s="132"/>
      <c r="KQH3228" s="132"/>
      <c r="KQI3228" s="132"/>
      <c r="KQJ3228" s="132"/>
      <c r="KQK3228" s="132"/>
      <c r="KQL3228" s="132"/>
      <c r="KQM3228" s="132"/>
      <c r="KQN3228" s="132"/>
      <c r="KQO3228" s="132"/>
      <c r="KQP3228" s="132"/>
      <c r="KQQ3228" s="132"/>
      <c r="KQR3228" s="132"/>
      <c r="KQS3228" s="132"/>
      <c r="KQT3228" s="132"/>
      <c r="KQU3228" s="132"/>
      <c r="KQV3228" s="132"/>
      <c r="KQW3228" s="132"/>
      <c r="KQX3228" s="132"/>
      <c r="KQY3228" s="132"/>
      <c r="KQZ3228" s="132"/>
      <c r="KRA3228" s="132"/>
      <c r="KRB3228" s="132"/>
      <c r="KRC3228" s="132"/>
      <c r="KRD3228" s="132"/>
      <c r="KRE3228" s="132"/>
      <c r="KRF3228" s="132"/>
      <c r="KRG3228" s="132"/>
      <c r="KRH3228" s="132"/>
      <c r="KRI3228" s="132"/>
      <c r="KRJ3228" s="132"/>
      <c r="KRK3228" s="132"/>
      <c r="KRL3228" s="132"/>
      <c r="KRM3228" s="132"/>
      <c r="KRN3228" s="132"/>
      <c r="KRO3228" s="132"/>
      <c r="KRP3228" s="132"/>
      <c r="KRQ3228" s="132"/>
      <c r="KRR3228" s="132"/>
      <c r="KRS3228" s="132"/>
      <c r="KRT3228" s="132"/>
      <c r="KRU3228" s="132"/>
      <c r="KRV3228" s="132"/>
      <c r="KRW3228" s="132"/>
      <c r="KRX3228" s="132"/>
      <c r="KRY3228" s="132"/>
      <c r="KRZ3228" s="132"/>
      <c r="KSA3228" s="132"/>
      <c r="KSB3228" s="132"/>
      <c r="KSC3228" s="132"/>
      <c r="KSD3228" s="132"/>
      <c r="KSE3228" s="132"/>
      <c r="KSF3228" s="132"/>
      <c r="KSG3228" s="132"/>
      <c r="KSH3228" s="132"/>
      <c r="KSI3228" s="132"/>
      <c r="KSJ3228" s="132"/>
      <c r="KSK3228" s="132"/>
      <c r="KSL3228" s="132"/>
      <c r="KSM3228" s="132"/>
      <c r="KSN3228" s="132"/>
      <c r="KSO3228" s="132"/>
      <c r="KSP3228" s="132"/>
      <c r="KSQ3228" s="132"/>
      <c r="KSR3228" s="132"/>
      <c r="KSS3228" s="132"/>
      <c r="KST3228" s="132"/>
      <c r="KSU3228" s="132"/>
      <c r="KSV3228" s="132"/>
      <c r="KSW3228" s="132"/>
      <c r="KSX3228" s="132"/>
      <c r="KSY3228" s="132"/>
      <c r="KSZ3228" s="132"/>
      <c r="KTA3228" s="132"/>
      <c r="KTB3228" s="132"/>
      <c r="KTC3228" s="132"/>
      <c r="KTD3228" s="132"/>
      <c r="KTE3228" s="132"/>
      <c r="KTF3228" s="132"/>
      <c r="KTG3228" s="132"/>
      <c r="KTH3228" s="132"/>
      <c r="KTI3228" s="132"/>
      <c r="KTJ3228" s="132"/>
      <c r="KTK3228" s="132"/>
      <c r="KTL3228" s="132"/>
      <c r="KTM3228" s="132"/>
      <c r="KTN3228" s="132"/>
      <c r="KTO3228" s="132"/>
      <c r="KTP3228" s="132"/>
      <c r="KTQ3228" s="132"/>
      <c r="KTR3228" s="132"/>
      <c r="KTS3228" s="132"/>
      <c r="KTT3228" s="132"/>
      <c r="KTU3228" s="132"/>
      <c r="KTV3228" s="132"/>
      <c r="KTW3228" s="132"/>
      <c r="KTX3228" s="132"/>
      <c r="KTY3228" s="132"/>
      <c r="KTZ3228" s="132"/>
      <c r="KUA3228" s="132"/>
      <c r="KUB3228" s="132"/>
      <c r="KUC3228" s="132"/>
      <c r="KUD3228" s="132"/>
      <c r="KUE3228" s="132"/>
      <c r="KUF3228" s="132"/>
      <c r="KUG3228" s="132"/>
      <c r="KUH3228" s="132"/>
      <c r="KUI3228" s="132"/>
      <c r="KUJ3228" s="132"/>
      <c r="KUK3228" s="132"/>
      <c r="KUL3228" s="132"/>
      <c r="KUM3228" s="132"/>
      <c r="KUN3228" s="132"/>
      <c r="KUO3228" s="132"/>
      <c r="KUP3228" s="132"/>
      <c r="KUQ3228" s="132"/>
      <c r="KUR3228" s="132"/>
      <c r="KUS3228" s="132"/>
      <c r="KUT3228" s="132"/>
      <c r="KUU3228" s="132"/>
      <c r="KUV3228" s="132"/>
      <c r="KUW3228" s="132"/>
      <c r="KUX3228" s="132"/>
      <c r="KUY3228" s="132"/>
      <c r="KUZ3228" s="132"/>
      <c r="KVA3228" s="132"/>
      <c r="KVB3228" s="132"/>
      <c r="KVC3228" s="132"/>
      <c r="KVD3228" s="132"/>
      <c r="KVE3228" s="132"/>
      <c r="KVF3228" s="132"/>
      <c r="KVG3228" s="132"/>
      <c r="KVH3228" s="132"/>
      <c r="KVI3228" s="132"/>
      <c r="KVJ3228" s="132"/>
      <c r="KVK3228" s="132"/>
      <c r="KVL3228" s="132"/>
      <c r="KVM3228" s="132"/>
      <c r="KVN3228" s="132"/>
      <c r="KVO3228" s="132"/>
      <c r="KVP3228" s="132"/>
      <c r="KVQ3228" s="132"/>
      <c r="KVR3228" s="132"/>
      <c r="KVS3228" s="132"/>
      <c r="KVT3228" s="132"/>
      <c r="KVU3228" s="132"/>
      <c r="KVV3228" s="132"/>
      <c r="KVW3228" s="132"/>
      <c r="KVX3228" s="132"/>
      <c r="KVY3228" s="132"/>
      <c r="KVZ3228" s="132"/>
      <c r="KWA3228" s="132"/>
      <c r="KWB3228" s="132"/>
      <c r="KWC3228" s="132"/>
      <c r="KWD3228" s="132"/>
      <c r="KWE3228" s="132"/>
      <c r="KWF3228" s="132"/>
      <c r="KWG3228" s="132"/>
      <c r="KWH3228" s="132"/>
      <c r="KWI3228" s="132"/>
      <c r="KWJ3228" s="132"/>
      <c r="KWK3228" s="132"/>
      <c r="KWL3228" s="132"/>
      <c r="KWM3228" s="132"/>
      <c r="KWN3228" s="132"/>
      <c r="KWO3228" s="132"/>
      <c r="KWP3228" s="132"/>
      <c r="KWQ3228" s="132"/>
      <c r="KWR3228" s="132"/>
      <c r="KWS3228" s="132"/>
      <c r="KWT3228" s="132"/>
      <c r="KWU3228" s="132"/>
      <c r="KWV3228" s="132"/>
      <c r="KWW3228" s="132"/>
      <c r="KWX3228" s="132"/>
      <c r="KWY3228" s="132"/>
      <c r="KWZ3228" s="132"/>
      <c r="KXA3228" s="132"/>
      <c r="KXB3228" s="132"/>
      <c r="KXC3228" s="132"/>
      <c r="KXD3228" s="132"/>
      <c r="KXE3228" s="132"/>
      <c r="KXF3228" s="132"/>
      <c r="KXG3228" s="132"/>
      <c r="KXH3228" s="132"/>
      <c r="KXI3228" s="132"/>
      <c r="KXJ3228" s="132"/>
      <c r="KXK3228" s="132"/>
      <c r="KXL3228" s="132"/>
      <c r="KXM3228" s="132"/>
      <c r="KXN3228" s="132"/>
      <c r="KXO3228" s="132"/>
      <c r="KXP3228" s="132"/>
      <c r="KXQ3228" s="132"/>
      <c r="KXR3228" s="132"/>
      <c r="KXS3228" s="132"/>
      <c r="KXT3228" s="132"/>
      <c r="KXU3228" s="132"/>
      <c r="KXV3228" s="132"/>
      <c r="KXW3228" s="132"/>
      <c r="KXX3228" s="132"/>
      <c r="KXY3228" s="132"/>
      <c r="KXZ3228" s="132"/>
      <c r="KYA3228" s="132"/>
      <c r="KYB3228" s="132"/>
      <c r="KYC3228" s="132"/>
      <c r="KYD3228" s="132"/>
      <c r="KYE3228" s="132"/>
      <c r="KYF3228" s="132"/>
      <c r="KYG3228" s="132"/>
      <c r="KYH3228" s="132"/>
      <c r="KYI3228" s="132"/>
      <c r="KYJ3228" s="132"/>
      <c r="KYK3228" s="132"/>
      <c r="KYL3228" s="132"/>
      <c r="KYM3228" s="132"/>
      <c r="KYN3228" s="132"/>
      <c r="KYO3228" s="132"/>
      <c r="KYP3228" s="132"/>
      <c r="KYQ3228" s="132"/>
      <c r="KYR3228" s="132"/>
      <c r="KYS3228" s="132"/>
      <c r="KYT3228" s="132"/>
      <c r="KYU3228" s="132"/>
      <c r="KYV3228" s="132"/>
      <c r="KYW3228" s="132"/>
      <c r="KYX3228" s="132"/>
      <c r="KYY3228" s="132"/>
      <c r="KYZ3228" s="132"/>
      <c r="KZA3228" s="132"/>
      <c r="KZB3228" s="132"/>
      <c r="KZC3228" s="132"/>
      <c r="KZD3228" s="132"/>
      <c r="KZE3228" s="132"/>
      <c r="KZF3228" s="132"/>
      <c r="KZG3228" s="132"/>
      <c r="KZH3228" s="132"/>
      <c r="KZI3228" s="132"/>
      <c r="KZJ3228" s="132"/>
      <c r="KZK3228" s="132"/>
      <c r="KZL3228" s="132"/>
      <c r="KZM3228" s="132"/>
      <c r="KZN3228" s="132"/>
      <c r="KZO3228" s="132"/>
      <c r="KZP3228" s="132"/>
      <c r="KZQ3228" s="132"/>
      <c r="KZR3228" s="132"/>
      <c r="KZS3228" s="132"/>
      <c r="KZT3228" s="132"/>
      <c r="KZU3228" s="132"/>
      <c r="KZV3228" s="132"/>
      <c r="KZW3228" s="132"/>
      <c r="KZX3228" s="132"/>
      <c r="KZY3228" s="132"/>
      <c r="KZZ3228" s="132"/>
      <c r="LAA3228" s="132"/>
      <c r="LAB3228" s="132"/>
      <c r="LAC3228" s="132"/>
      <c r="LAD3228" s="132"/>
      <c r="LAE3228" s="132"/>
      <c r="LAF3228" s="132"/>
      <c r="LAG3228" s="132"/>
      <c r="LAH3228" s="132"/>
      <c r="LAI3228" s="132"/>
      <c r="LAJ3228" s="132"/>
      <c r="LAK3228" s="132"/>
      <c r="LAL3228" s="132"/>
      <c r="LAM3228" s="132"/>
      <c r="LAN3228" s="132"/>
      <c r="LAO3228" s="132"/>
      <c r="LAP3228" s="132"/>
      <c r="LAQ3228" s="132"/>
      <c r="LAR3228" s="132"/>
      <c r="LAS3228" s="132"/>
      <c r="LAT3228" s="132"/>
      <c r="LAU3228" s="132"/>
      <c r="LAV3228" s="132"/>
      <c r="LAW3228" s="132"/>
      <c r="LAX3228" s="132"/>
      <c r="LAY3228" s="132"/>
      <c r="LAZ3228" s="132"/>
      <c r="LBA3228" s="132"/>
      <c r="LBB3228" s="132"/>
      <c r="LBC3228" s="132"/>
      <c r="LBD3228" s="132"/>
      <c r="LBE3228" s="132"/>
      <c r="LBF3228" s="132"/>
      <c r="LBG3228" s="132"/>
      <c r="LBH3228" s="132"/>
      <c r="LBI3228" s="132"/>
      <c r="LBJ3228" s="132"/>
      <c r="LBK3228" s="132"/>
      <c r="LBL3228" s="132"/>
      <c r="LBM3228" s="132"/>
      <c r="LBN3228" s="132"/>
      <c r="LBO3228" s="132"/>
      <c r="LBP3228" s="132"/>
      <c r="LBQ3228" s="132"/>
      <c r="LBR3228" s="132"/>
      <c r="LBS3228" s="132"/>
      <c r="LBT3228" s="132"/>
      <c r="LBU3228" s="132"/>
      <c r="LBV3228" s="132"/>
      <c r="LBW3228" s="132"/>
      <c r="LBX3228" s="132"/>
      <c r="LBY3228" s="132"/>
      <c r="LBZ3228" s="132"/>
      <c r="LCA3228" s="132"/>
      <c r="LCB3228" s="132"/>
      <c r="LCC3228" s="132"/>
      <c r="LCD3228" s="132"/>
      <c r="LCE3228" s="132"/>
      <c r="LCF3228" s="132"/>
      <c r="LCG3228" s="132"/>
      <c r="LCH3228" s="132"/>
      <c r="LCI3228" s="132"/>
      <c r="LCJ3228" s="132"/>
      <c r="LCK3228" s="132"/>
      <c r="LCL3228" s="132"/>
      <c r="LCM3228" s="132"/>
      <c r="LCN3228" s="132"/>
      <c r="LCO3228" s="132"/>
      <c r="LCP3228" s="132"/>
      <c r="LCQ3228" s="132"/>
      <c r="LCR3228" s="132"/>
      <c r="LCS3228" s="132"/>
      <c r="LCT3228" s="132"/>
      <c r="LCU3228" s="132"/>
      <c r="LCV3228" s="132"/>
      <c r="LCW3228" s="132"/>
      <c r="LCX3228" s="132"/>
      <c r="LCY3228" s="132"/>
      <c r="LCZ3228" s="132"/>
      <c r="LDA3228" s="132"/>
      <c r="LDB3228" s="132"/>
      <c r="LDC3228" s="132"/>
      <c r="LDD3228" s="132"/>
      <c r="LDE3228" s="132"/>
      <c r="LDF3228" s="132"/>
      <c r="LDG3228" s="132"/>
      <c r="LDH3228" s="132"/>
      <c r="LDI3228" s="132"/>
      <c r="LDJ3228" s="132"/>
      <c r="LDK3228" s="132"/>
      <c r="LDL3228" s="132"/>
      <c r="LDM3228" s="132"/>
      <c r="LDN3228" s="132"/>
      <c r="LDO3228" s="132"/>
      <c r="LDP3228" s="132"/>
      <c r="LDQ3228" s="132"/>
      <c r="LDR3228" s="132"/>
      <c r="LDS3228" s="132"/>
      <c r="LDT3228" s="132"/>
      <c r="LDU3228" s="132"/>
      <c r="LDV3228" s="132"/>
      <c r="LDW3228" s="132"/>
      <c r="LDX3228" s="132"/>
      <c r="LDY3228" s="132"/>
      <c r="LDZ3228" s="132"/>
      <c r="LEA3228" s="132"/>
      <c r="LEB3228" s="132"/>
      <c r="LEC3228" s="132"/>
      <c r="LED3228" s="132"/>
      <c r="LEE3228" s="132"/>
      <c r="LEF3228" s="132"/>
      <c r="LEG3228" s="132"/>
      <c r="LEH3228" s="132"/>
      <c r="LEI3228" s="132"/>
      <c r="LEJ3228" s="132"/>
      <c r="LEK3228" s="132"/>
      <c r="LEL3228" s="132"/>
      <c r="LEM3228" s="132"/>
      <c r="LEN3228" s="132"/>
      <c r="LEO3228" s="132"/>
      <c r="LEP3228" s="132"/>
      <c r="LEQ3228" s="132"/>
      <c r="LER3228" s="132"/>
      <c r="LES3228" s="132"/>
      <c r="LET3228" s="132"/>
      <c r="LEU3228" s="132"/>
      <c r="LEV3228" s="132"/>
      <c r="LEW3228" s="132"/>
      <c r="LEX3228" s="132"/>
      <c r="LEY3228" s="132"/>
      <c r="LEZ3228" s="132"/>
      <c r="LFA3228" s="132"/>
      <c r="LFB3228" s="132"/>
      <c r="LFC3228" s="132"/>
      <c r="LFD3228" s="132"/>
      <c r="LFE3228" s="132"/>
      <c r="LFF3228" s="132"/>
      <c r="LFG3228" s="132"/>
      <c r="LFH3228" s="132"/>
      <c r="LFI3228" s="132"/>
      <c r="LFJ3228" s="132"/>
      <c r="LFK3228" s="132"/>
      <c r="LFL3228" s="132"/>
      <c r="LFM3228" s="132"/>
      <c r="LFN3228" s="132"/>
      <c r="LFO3228" s="132"/>
      <c r="LFP3228" s="132"/>
      <c r="LFQ3228" s="132"/>
      <c r="LFR3228" s="132"/>
      <c r="LFS3228" s="132"/>
      <c r="LFT3228" s="132"/>
      <c r="LFU3228" s="132"/>
      <c r="LFV3228" s="132"/>
      <c r="LFW3228" s="132"/>
      <c r="LFX3228" s="132"/>
      <c r="LFY3228" s="132"/>
      <c r="LFZ3228" s="132"/>
      <c r="LGA3228" s="132"/>
      <c r="LGB3228" s="132"/>
      <c r="LGC3228" s="132"/>
      <c r="LGD3228" s="132"/>
      <c r="LGE3228" s="132"/>
      <c r="LGF3228" s="132"/>
      <c r="LGG3228" s="132"/>
      <c r="LGH3228" s="132"/>
      <c r="LGI3228" s="132"/>
      <c r="LGJ3228" s="132"/>
      <c r="LGK3228" s="132"/>
      <c r="LGL3228" s="132"/>
      <c r="LGM3228" s="132"/>
      <c r="LGN3228" s="132"/>
      <c r="LGO3228" s="132"/>
      <c r="LGP3228" s="132"/>
      <c r="LGQ3228" s="132"/>
      <c r="LGR3228" s="132"/>
      <c r="LGS3228" s="132"/>
      <c r="LGT3228" s="132"/>
      <c r="LGU3228" s="132"/>
      <c r="LGV3228" s="132"/>
      <c r="LGW3228" s="132"/>
      <c r="LGX3228" s="132"/>
      <c r="LGY3228" s="132"/>
      <c r="LGZ3228" s="132"/>
      <c r="LHA3228" s="132"/>
      <c r="LHB3228" s="132"/>
      <c r="LHC3228" s="132"/>
      <c r="LHD3228" s="132"/>
      <c r="LHE3228" s="132"/>
      <c r="LHF3228" s="132"/>
      <c r="LHG3228" s="132"/>
      <c r="LHH3228" s="132"/>
      <c r="LHI3228" s="132"/>
      <c r="LHJ3228" s="132"/>
      <c r="LHK3228" s="132"/>
      <c r="LHL3228" s="132"/>
      <c r="LHM3228" s="132"/>
      <c r="LHN3228" s="132"/>
      <c r="LHO3228" s="132"/>
      <c r="LHP3228" s="132"/>
      <c r="LHQ3228" s="132"/>
      <c r="LHR3228" s="132"/>
      <c r="LHS3228" s="132"/>
      <c r="LHT3228" s="132"/>
      <c r="LHU3228" s="132"/>
      <c r="LHV3228" s="132"/>
      <c r="LHW3228" s="132"/>
      <c r="LHX3228" s="132"/>
      <c r="LHY3228" s="132"/>
      <c r="LHZ3228" s="132"/>
      <c r="LIA3228" s="132"/>
      <c r="LIB3228" s="132"/>
      <c r="LIC3228" s="132"/>
      <c r="LID3228" s="132"/>
      <c r="LIE3228" s="132"/>
      <c r="LIF3228" s="132"/>
      <c r="LIG3228" s="132"/>
      <c r="LIH3228" s="132"/>
      <c r="LII3228" s="132"/>
      <c r="LIJ3228" s="132"/>
      <c r="LIK3228" s="132"/>
      <c r="LIL3228" s="132"/>
      <c r="LIM3228" s="132"/>
      <c r="LIN3228" s="132"/>
      <c r="LIO3228" s="132"/>
      <c r="LIP3228" s="132"/>
      <c r="LIQ3228" s="132"/>
      <c r="LIR3228" s="132"/>
      <c r="LIS3228" s="132"/>
      <c r="LIT3228" s="132"/>
      <c r="LIU3228" s="132"/>
      <c r="LIV3228" s="132"/>
      <c r="LIW3228" s="132"/>
      <c r="LIX3228" s="132"/>
      <c r="LIY3228" s="132"/>
      <c r="LIZ3228" s="132"/>
      <c r="LJA3228" s="132"/>
      <c r="LJB3228" s="132"/>
      <c r="LJC3228" s="132"/>
      <c r="LJD3228" s="132"/>
      <c r="LJE3228" s="132"/>
      <c r="LJF3228" s="132"/>
      <c r="LJG3228" s="132"/>
      <c r="LJH3228" s="132"/>
      <c r="LJI3228" s="132"/>
      <c r="LJJ3228" s="132"/>
      <c r="LJK3228" s="132"/>
      <c r="LJL3228" s="132"/>
      <c r="LJM3228" s="132"/>
      <c r="LJN3228" s="132"/>
      <c r="LJO3228" s="132"/>
      <c r="LJP3228" s="132"/>
      <c r="LJQ3228" s="132"/>
      <c r="LJR3228" s="132"/>
      <c r="LJS3228" s="132"/>
      <c r="LJT3228" s="132"/>
      <c r="LJU3228" s="132"/>
      <c r="LJV3228" s="132"/>
      <c r="LJW3228" s="132"/>
      <c r="LJX3228" s="132"/>
      <c r="LJY3228" s="132"/>
      <c r="LJZ3228" s="132"/>
      <c r="LKA3228" s="132"/>
      <c r="LKB3228" s="132"/>
      <c r="LKC3228" s="132"/>
      <c r="LKD3228" s="132"/>
      <c r="LKE3228" s="132"/>
      <c r="LKF3228" s="132"/>
      <c r="LKG3228" s="132"/>
      <c r="LKH3228" s="132"/>
      <c r="LKI3228" s="132"/>
      <c r="LKJ3228" s="132"/>
      <c r="LKK3228" s="132"/>
      <c r="LKL3228" s="132"/>
      <c r="LKM3228" s="132"/>
      <c r="LKN3228" s="132"/>
      <c r="LKO3228" s="132"/>
      <c r="LKP3228" s="132"/>
      <c r="LKQ3228" s="132"/>
      <c r="LKR3228" s="132"/>
      <c r="LKS3228" s="132"/>
      <c r="LKT3228" s="132"/>
      <c r="LKU3228" s="132"/>
      <c r="LKV3228" s="132"/>
      <c r="LKW3228" s="132"/>
      <c r="LKX3228" s="132"/>
      <c r="LKY3228" s="132"/>
      <c r="LKZ3228" s="132"/>
      <c r="LLA3228" s="132"/>
      <c r="LLB3228" s="132"/>
      <c r="LLC3228" s="132"/>
      <c r="LLD3228" s="132"/>
      <c r="LLE3228" s="132"/>
      <c r="LLF3228" s="132"/>
      <c r="LLG3228" s="132"/>
      <c r="LLH3228" s="132"/>
      <c r="LLI3228" s="132"/>
      <c r="LLJ3228" s="132"/>
      <c r="LLK3228" s="132"/>
      <c r="LLL3228" s="132"/>
      <c r="LLM3228" s="132"/>
      <c r="LLN3228" s="132"/>
      <c r="LLO3228" s="132"/>
      <c r="LLP3228" s="132"/>
      <c r="LLQ3228" s="132"/>
      <c r="LLR3228" s="132"/>
      <c r="LLS3228" s="132"/>
      <c r="LLT3228" s="132"/>
      <c r="LLU3228" s="132"/>
      <c r="LLV3228" s="132"/>
      <c r="LLW3228" s="132"/>
      <c r="LLX3228" s="132"/>
      <c r="LLY3228" s="132"/>
      <c r="LLZ3228" s="132"/>
      <c r="LMA3228" s="132"/>
      <c r="LMB3228" s="132"/>
      <c r="LMC3228" s="132"/>
      <c r="LMD3228" s="132"/>
      <c r="LME3228" s="132"/>
      <c r="LMF3228" s="132"/>
      <c r="LMG3228" s="132"/>
      <c r="LMH3228" s="132"/>
      <c r="LMI3228" s="132"/>
      <c r="LMJ3228" s="132"/>
      <c r="LMK3228" s="132"/>
      <c r="LML3228" s="132"/>
      <c r="LMM3228" s="132"/>
      <c r="LMN3228" s="132"/>
      <c r="LMO3228" s="132"/>
      <c r="LMP3228" s="132"/>
      <c r="LMQ3228" s="132"/>
      <c r="LMR3228" s="132"/>
      <c r="LMS3228" s="132"/>
      <c r="LMT3228" s="132"/>
      <c r="LMU3228" s="132"/>
      <c r="LMV3228" s="132"/>
      <c r="LMW3228" s="132"/>
      <c r="LMX3228" s="132"/>
      <c r="LMY3228" s="132"/>
      <c r="LMZ3228" s="132"/>
      <c r="LNA3228" s="132"/>
      <c r="LNB3228" s="132"/>
      <c r="LNC3228" s="132"/>
      <c r="LND3228" s="132"/>
      <c r="LNE3228" s="132"/>
      <c r="LNF3228" s="132"/>
      <c r="LNG3228" s="132"/>
      <c r="LNH3228" s="132"/>
      <c r="LNI3228" s="132"/>
      <c r="LNJ3228" s="132"/>
      <c r="LNK3228" s="132"/>
      <c r="LNL3228" s="132"/>
      <c r="LNM3228" s="132"/>
      <c r="LNN3228" s="132"/>
      <c r="LNO3228" s="132"/>
      <c r="LNP3228" s="132"/>
      <c r="LNQ3228" s="132"/>
      <c r="LNR3228" s="132"/>
      <c r="LNS3228" s="132"/>
      <c r="LNT3228" s="132"/>
      <c r="LNU3228" s="132"/>
      <c r="LNV3228" s="132"/>
      <c r="LNW3228" s="132"/>
      <c r="LNX3228" s="132"/>
      <c r="LNY3228" s="132"/>
      <c r="LNZ3228" s="132"/>
      <c r="LOA3228" s="132"/>
      <c r="LOB3228" s="132"/>
      <c r="LOC3228" s="132"/>
      <c r="LOD3228" s="132"/>
      <c r="LOE3228" s="132"/>
      <c r="LOF3228" s="132"/>
      <c r="LOG3228" s="132"/>
      <c r="LOH3228" s="132"/>
      <c r="LOI3228" s="132"/>
      <c r="LOJ3228" s="132"/>
      <c r="LOK3228" s="132"/>
      <c r="LOL3228" s="132"/>
      <c r="LOM3228" s="132"/>
      <c r="LON3228" s="132"/>
      <c r="LOO3228" s="132"/>
      <c r="LOP3228" s="132"/>
      <c r="LOQ3228" s="132"/>
      <c r="LOR3228" s="132"/>
      <c r="LOS3228" s="132"/>
      <c r="LOT3228" s="132"/>
      <c r="LOU3228" s="132"/>
      <c r="LOV3228" s="132"/>
      <c r="LOW3228" s="132"/>
      <c r="LOX3228" s="132"/>
      <c r="LOY3228" s="132"/>
      <c r="LOZ3228" s="132"/>
      <c r="LPA3228" s="132"/>
      <c r="LPB3228" s="132"/>
      <c r="LPC3228" s="132"/>
      <c r="LPD3228" s="132"/>
      <c r="LPE3228" s="132"/>
      <c r="LPF3228" s="132"/>
      <c r="LPG3228" s="132"/>
      <c r="LPH3228" s="132"/>
      <c r="LPI3228" s="132"/>
      <c r="LPJ3228" s="132"/>
      <c r="LPK3228" s="132"/>
      <c r="LPL3228" s="132"/>
      <c r="LPM3228" s="132"/>
      <c r="LPN3228" s="132"/>
      <c r="LPO3228" s="132"/>
      <c r="LPP3228" s="132"/>
      <c r="LPQ3228" s="132"/>
      <c r="LPR3228" s="132"/>
      <c r="LPS3228" s="132"/>
      <c r="LPT3228" s="132"/>
      <c r="LPU3228" s="132"/>
      <c r="LPV3228" s="132"/>
      <c r="LPW3228" s="132"/>
      <c r="LPX3228" s="132"/>
      <c r="LPY3228" s="132"/>
      <c r="LPZ3228" s="132"/>
      <c r="LQA3228" s="132"/>
      <c r="LQB3228" s="132"/>
      <c r="LQC3228" s="132"/>
      <c r="LQD3228" s="132"/>
      <c r="LQE3228" s="132"/>
      <c r="LQF3228" s="132"/>
      <c r="LQG3228" s="132"/>
      <c r="LQH3228" s="132"/>
      <c r="LQI3228" s="132"/>
      <c r="LQJ3228" s="132"/>
      <c r="LQK3228" s="132"/>
      <c r="LQL3228" s="132"/>
      <c r="LQM3228" s="132"/>
      <c r="LQN3228" s="132"/>
      <c r="LQO3228" s="132"/>
      <c r="LQP3228" s="132"/>
      <c r="LQQ3228" s="132"/>
      <c r="LQR3228" s="132"/>
      <c r="LQS3228" s="132"/>
      <c r="LQT3228" s="132"/>
      <c r="LQU3228" s="132"/>
      <c r="LQV3228" s="132"/>
      <c r="LQW3228" s="132"/>
      <c r="LQX3228" s="132"/>
      <c r="LQY3228" s="132"/>
      <c r="LQZ3228" s="132"/>
      <c r="LRA3228" s="132"/>
      <c r="LRB3228" s="132"/>
      <c r="LRC3228" s="132"/>
      <c r="LRD3228" s="132"/>
      <c r="LRE3228" s="132"/>
      <c r="LRF3228" s="132"/>
      <c r="LRG3228" s="132"/>
      <c r="LRH3228" s="132"/>
      <c r="LRI3228" s="132"/>
      <c r="LRJ3228" s="132"/>
      <c r="LRK3228" s="132"/>
      <c r="LRL3228" s="132"/>
      <c r="LRM3228" s="132"/>
      <c r="LRN3228" s="132"/>
      <c r="LRO3228" s="132"/>
      <c r="LRP3228" s="132"/>
      <c r="LRQ3228" s="132"/>
      <c r="LRR3228" s="132"/>
      <c r="LRS3228" s="132"/>
      <c r="LRT3228" s="132"/>
      <c r="LRU3228" s="132"/>
      <c r="LRV3228" s="132"/>
      <c r="LRW3228" s="132"/>
      <c r="LRX3228" s="132"/>
      <c r="LRY3228" s="132"/>
      <c r="LRZ3228" s="132"/>
      <c r="LSA3228" s="132"/>
      <c r="LSB3228" s="132"/>
      <c r="LSC3228" s="132"/>
      <c r="LSD3228" s="132"/>
      <c r="LSE3228" s="132"/>
      <c r="LSF3228" s="132"/>
      <c r="LSG3228" s="132"/>
      <c r="LSH3228" s="132"/>
      <c r="LSI3228" s="132"/>
      <c r="LSJ3228" s="132"/>
      <c r="LSK3228" s="132"/>
      <c r="LSL3228" s="132"/>
      <c r="LSM3228" s="132"/>
      <c r="LSN3228" s="132"/>
      <c r="LSO3228" s="132"/>
      <c r="LSP3228" s="132"/>
      <c r="LSQ3228" s="132"/>
      <c r="LSR3228" s="132"/>
      <c r="LSS3228" s="132"/>
      <c r="LST3228" s="132"/>
      <c r="LSU3228" s="132"/>
      <c r="LSV3228" s="132"/>
      <c r="LSW3228" s="132"/>
      <c r="LSX3228" s="132"/>
      <c r="LSY3228" s="132"/>
      <c r="LSZ3228" s="132"/>
      <c r="LTA3228" s="132"/>
      <c r="LTB3228" s="132"/>
      <c r="LTC3228" s="132"/>
      <c r="LTD3228" s="132"/>
      <c r="LTE3228" s="132"/>
      <c r="LTF3228" s="132"/>
      <c r="LTG3228" s="132"/>
      <c r="LTH3228" s="132"/>
      <c r="LTI3228" s="132"/>
      <c r="LTJ3228" s="132"/>
      <c r="LTK3228" s="132"/>
      <c r="LTL3228" s="132"/>
      <c r="LTM3228" s="132"/>
      <c r="LTN3228" s="132"/>
      <c r="LTO3228" s="132"/>
      <c r="LTP3228" s="132"/>
      <c r="LTQ3228" s="132"/>
      <c r="LTR3228" s="132"/>
      <c r="LTS3228" s="132"/>
      <c r="LTT3228" s="132"/>
      <c r="LTU3228" s="132"/>
      <c r="LTV3228" s="132"/>
      <c r="LTW3228" s="132"/>
      <c r="LTX3228" s="132"/>
      <c r="LTY3228" s="132"/>
      <c r="LTZ3228" s="132"/>
      <c r="LUA3228" s="132"/>
      <c r="LUB3228" s="132"/>
      <c r="LUC3228" s="132"/>
      <c r="LUD3228" s="132"/>
      <c r="LUE3228" s="132"/>
      <c r="LUF3228" s="132"/>
      <c r="LUG3228" s="132"/>
      <c r="LUH3228" s="132"/>
      <c r="LUI3228" s="132"/>
      <c r="LUJ3228" s="132"/>
      <c r="LUK3228" s="132"/>
      <c r="LUL3228" s="132"/>
      <c r="LUM3228" s="132"/>
      <c r="LUN3228" s="132"/>
      <c r="LUO3228" s="132"/>
      <c r="LUP3228" s="132"/>
      <c r="LUQ3228" s="132"/>
      <c r="LUR3228" s="132"/>
      <c r="LUS3228" s="132"/>
      <c r="LUT3228" s="132"/>
      <c r="LUU3228" s="132"/>
      <c r="LUV3228" s="132"/>
      <c r="LUW3228" s="132"/>
      <c r="LUX3228" s="132"/>
      <c r="LUY3228" s="132"/>
      <c r="LUZ3228" s="132"/>
      <c r="LVA3228" s="132"/>
      <c r="LVB3228" s="132"/>
      <c r="LVC3228" s="132"/>
      <c r="LVD3228" s="132"/>
      <c r="LVE3228" s="132"/>
      <c r="LVF3228" s="132"/>
      <c r="LVG3228" s="132"/>
      <c r="LVH3228" s="132"/>
      <c r="LVI3228" s="132"/>
      <c r="LVJ3228" s="132"/>
      <c r="LVK3228" s="132"/>
      <c r="LVL3228" s="132"/>
      <c r="LVM3228" s="132"/>
      <c r="LVN3228" s="132"/>
      <c r="LVO3228" s="132"/>
      <c r="LVP3228" s="132"/>
      <c r="LVQ3228" s="132"/>
      <c r="LVR3228" s="132"/>
      <c r="LVS3228" s="132"/>
      <c r="LVT3228" s="132"/>
      <c r="LVU3228" s="132"/>
      <c r="LVV3228" s="132"/>
      <c r="LVW3228" s="132"/>
      <c r="LVX3228" s="132"/>
      <c r="LVY3228" s="132"/>
      <c r="LVZ3228" s="132"/>
      <c r="LWA3228" s="132"/>
      <c r="LWB3228" s="132"/>
      <c r="LWC3228" s="132"/>
      <c r="LWD3228" s="132"/>
      <c r="LWE3228" s="132"/>
      <c r="LWF3228" s="132"/>
      <c r="LWG3228" s="132"/>
      <c r="LWH3228" s="132"/>
      <c r="LWI3228" s="132"/>
      <c r="LWJ3228" s="132"/>
      <c r="LWK3228" s="132"/>
      <c r="LWL3228" s="132"/>
      <c r="LWM3228" s="132"/>
      <c r="LWN3228" s="132"/>
      <c r="LWO3228" s="132"/>
      <c r="LWP3228" s="132"/>
      <c r="LWQ3228" s="132"/>
      <c r="LWR3228" s="132"/>
      <c r="LWS3228" s="132"/>
      <c r="LWT3228" s="132"/>
      <c r="LWU3228" s="132"/>
      <c r="LWV3228" s="132"/>
      <c r="LWW3228" s="132"/>
      <c r="LWX3228" s="132"/>
      <c r="LWY3228" s="132"/>
      <c r="LWZ3228" s="132"/>
      <c r="LXA3228" s="132"/>
      <c r="LXB3228" s="132"/>
      <c r="LXC3228" s="132"/>
      <c r="LXD3228" s="132"/>
      <c r="LXE3228" s="132"/>
      <c r="LXF3228" s="132"/>
      <c r="LXG3228" s="132"/>
      <c r="LXH3228" s="132"/>
      <c r="LXI3228" s="132"/>
      <c r="LXJ3228" s="132"/>
      <c r="LXK3228" s="132"/>
      <c r="LXL3228" s="132"/>
      <c r="LXM3228" s="132"/>
      <c r="LXN3228" s="132"/>
      <c r="LXO3228" s="132"/>
      <c r="LXP3228" s="132"/>
      <c r="LXQ3228" s="132"/>
      <c r="LXR3228" s="132"/>
      <c r="LXS3228" s="132"/>
      <c r="LXT3228" s="132"/>
      <c r="LXU3228" s="132"/>
      <c r="LXV3228" s="132"/>
      <c r="LXW3228" s="132"/>
      <c r="LXX3228" s="132"/>
      <c r="LXY3228" s="132"/>
      <c r="LXZ3228" s="132"/>
      <c r="LYA3228" s="132"/>
      <c r="LYB3228" s="132"/>
      <c r="LYC3228" s="132"/>
      <c r="LYD3228" s="132"/>
      <c r="LYE3228" s="132"/>
      <c r="LYF3228" s="132"/>
      <c r="LYG3228" s="132"/>
      <c r="LYH3228" s="132"/>
      <c r="LYI3228" s="132"/>
      <c r="LYJ3228" s="132"/>
      <c r="LYK3228" s="132"/>
      <c r="LYL3228" s="132"/>
      <c r="LYM3228" s="132"/>
      <c r="LYN3228" s="132"/>
      <c r="LYO3228" s="132"/>
      <c r="LYP3228" s="132"/>
      <c r="LYQ3228" s="132"/>
      <c r="LYR3228" s="132"/>
      <c r="LYS3228" s="132"/>
      <c r="LYT3228" s="132"/>
      <c r="LYU3228" s="132"/>
      <c r="LYV3228" s="132"/>
      <c r="LYW3228" s="132"/>
      <c r="LYX3228" s="132"/>
      <c r="LYY3228" s="132"/>
      <c r="LYZ3228" s="132"/>
      <c r="LZA3228" s="132"/>
      <c r="LZB3228" s="132"/>
      <c r="LZC3228" s="132"/>
      <c r="LZD3228" s="132"/>
      <c r="LZE3228" s="132"/>
      <c r="LZF3228" s="132"/>
      <c r="LZG3228" s="132"/>
      <c r="LZH3228" s="132"/>
      <c r="LZI3228" s="132"/>
      <c r="LZJ3228" s="132"/>
      <c r="LZK3228" s="132"/>
      <c r="LZL3228" s="132"/>
      <c r="LZM3228" s="132"/>
      <c r="LZN3228" s="132"/>
      <c r="LZO3228" s="132"/>
      <c r="LZP3228" s="132"/>
      <c r="LZQ3228" s="132"/>
      <c r="LZR3228" s="132"/>
      <c r="LZS3228" s="132"/>
      <c r="LZT3228" s="132"/>
      <c r="LZU3228" s="132"/>
      <c r="LZV3228" s="132"/>
      <c r="LZW3228" s="132"/>
      <c r="LZX3228" s="132"/>
      <c r="LZY3228" s="132"/>
      <c r="LZZ3228" s="132"/>
      <c r="MAA3228" s="132"/>
      <c r="MAB3228" s="132"/>
      <c r="MAC3228" s="132"/>
      <c r="MAD3228" s="132"/>
      <c r="MAE3228" s="132"/>
      <c r="MAF3228" s="132"/>
      <c r="MAG3228" s="132"/>
      <c r="MAH3228" s="132"/>
      <c r="MAI3228" s="132"/>
      <c r="MAJ3228" s="132"/>
      <c r="MAK3228" s="132"/>
      <c r="MAL3228" s="132"/>
      <c r="MAM3228" s="132"/>
      <c r="MAN3228" s="132"/>
      <c r="MAO3228" s="132"/>
      <c r="MAP3228" s="132"/>
      <c r="MAQ3228" s="132"/>
      <c r="MAR3228" s="132"/>
      <c r="MAS3228" s="132"/>
      <c r="MAT3228" s="132"/>
      <c r="MAU3228" s="132"/>
      <c r="MAV3228" s="132"/>
      <c r="MAW3228" s="132"/>
      <c r="MAX3228" s="132"/>
      <c r="MAY3228" s="132"/>
      <c r="MAZ3228" s="132"/>
      <c r="MBA3228" s="132"/>
      <c r="MBB3228" s="132"/>
      <c r="MBC3228" s="132"/>
      <c r="MBD3228" s="132"/>
      <c r="MBE3228" s="132"/>
      <c r="MBF3228" s="132"/>
      <c r="MBG3228" s="132"/>
      <c r="MBH3228" s="132"/>
      <c r="MBI3228" s="132"/>
      <c r="MBJ3228" s="132"/>
      <c r="MBK3228" s="132"/>
      <c r="MBL3228" s="132"/>
      <c r="MBM3228" s="132"/>
      <c r="MBN3228" s="132"/>
      <c r="MBO3228" s="132"/>
      <c r="MBP3228" s="132"/>
      <c r="MBQ3228" s="132"/>
      <c r="MBR3228" s="132"/>
      <c r="MBS3228" s="132"/>
      <c r="MBT3228" s="132"/>
      <c r="MBU3228" s="132"/>
      <c r="MBV3228" s="132"/>
      <c r="MBW3228" s="132"/>
      <c r="MBX3228" s="132"/>
      <c r="MBY3228" s="132"/>
      <c r="MBZ3228" s="132"/>
      <c r="MCA3228" s="132"/>
      <c r="MCB3228" s="132"/>
      <c r="MCC3228" s="132"/>
      <c r="MCD3228" s="132"/>
      <c r="MCE3228" s="132"/>
      <c r="MCF3228" s="132"/>
      <c r="MCG3228" s="132"/>
      <c r="MCH3228" s="132"/>
      <c r="MCI3228" s="132"/>
      <c r="MCJ3228" s="132"/>
      <c r="MCK3228" s="132"/>
      <c r="MCL3228" s="132"/>
      <c r="MCM3228" s="132"/>
      <c r="MCN3228" s="132"/>
      <c r="MCO3228" s="132"/>
      <c r="MCP3228" s="132"/>
      <c r="MCQ3228" s="132"/>
      <c r="MCR3228" s="132"/>
      <c r="MCS3228" s="132"/>
      <c r="MCT3228" s="132"/>
      <c r="MCU3228" s="132"/>
      <c r="MCV3228" s="132"/>
      <c r="MCW3228" s="132"/>
      <c r="MCX3228" s="132"/>
      <c r="MCY3228" s="132"/>
      <c r="MCZ3228" s="132"/>
      <c r="MDA3228" s="132"/>
      <c r="MDB3228" s="132"/>
      <c r="MDC3228" s="132"/>
      <c r="MDD3228" s="132"/>
      <c r="MDE3228" s="132"/>
      <c r="MDF3228" s="132"/>
      <c r="MDG3228" s="132"/>
      <c r="MDH3228" s="132"/>
      <c r="MDI3228" s="132"/>
      <c r="MDJ3228" s="132"/>
      <c r="MDK3228" s="132"/>
      <c r="MDL3228" s="132"/>
      <c r="MDM3228" s="132"/>
      <c r="MDN3228" s="132"/>
      <c r="MDO3228" s="132"/>
      <c r="MDP3228" s="132"/>
      <c r="MDQ3228" s="132"/>
      <c r="MDR3228" s="132"/>
      <c r="MDS3228" s="132"/>
      <c r="MDT3228" s="132"/>
      <c r="MDU3228" s="132"/>
      <c r="MDV3228" s="132"/>
      <c r="MDW3228" s="132"/>
      <c r="MDX3228" s="132"/>
      <c r="MDY3228" s="132"/>
      <c r="MDZ3228" s="132"/>
      <c r="MEA3228" s="132"/>
      <c r="MEB3228" s="132"/>
      <c r="MEC3228" s="132"/>
      <c r="MED3228" s="132"/>
      <c r="MEE3228" s="132"/>
      <c r="MEF3228" s="132"/>
      <c r="MEG3228" s="132"/>
      <c r="MEH3228" s="132"/>
      <c r="MEI3228" s="132"/>
      <c r="MEJ3228" s="132"/>
      <c r="MEK3228" s="132"/>
      <c r="MEL3228" s="132"/>
      <c r="MEM3228" s="132"/>
      <c r="MEN3228" s="132"/>
      <c r="MEO3228" s="132"/>
      <c r="MEP3228" s="132"/>
      <c r="MEQ3228" s="132"/>
      <c r="MER3228" s="132"/>
      <c r="MES3228" s="132"/>
      <c r="MET3228" s="132"/>
      <c r="MEU3228" s="132"/>
      <c r="MEV3228" s="132"/>
      <c r="MEW3228" s="132"/>
      <c r="MEX3228" s="132"/>
      <c r="MEY3228" s="132"/>
      <c r="MEZ3228" s="132"/>
      <c r="MFA3228" s="132"/>
      <c r="MFB3228" s="132"/>
      <c r="MFC3228" s="132"/>
      <c r="MFD3228" s="132"/>
      <c r="MFE3228" s="132"/>
      <c r="MFF3228" s="132"/>
      <c r="MFG3228" s="132"/>
      <c r="MFH3228" s="132"/>
      <c r="MFI3228" s="132"/>
      <c r="MFJ3228" s="132"/>
      <c r="MFK3228" s="132"/>
      <c r="MFL3228" s="132"/>
      <c r="MFM3228" s="132"/>
      <c r="MFN3228" s="132"/>
      <c r="MFO3228" s="132"/>
      <c r="MFP3228" s="132"/>
      <c r="MFQ3228" s="132"/>
      <c r="MFR3228" s="132"/>
      <c r="MFS3228" s="132"/>
      <c r="MFT3228" s="132"/>
      <c r="MFU3228" s="132"/>
      <c r="MFV3228" s="132"/>
      <c r="MFW3228" s="132"/>
      <c r="MFX3228" s="132"/>
      <c r="MFY3228" s="132"/>
      <c r="MFZ3228" s="132"/>
      <c r="MGA3228" s="132"/>
      <c r="MGB3228" s="132"/>
      <c r="MGC3228" s="132"/>
      <c r="MGD3228" s="132"/>
      <c r="MGE3228" s="132"/>
      <c r="MGF3228" s="132"/>
      <c r="MGG3228" s="132"/>
      <c r="MGH3228" s="132"/>
      <c r="MGI3228" s="132"/>
      <c r="MGJ3228" s="132"/>
      <c r="MGK3228" s="132"/>
      <c r="MGL3228" s="132"/>
      <c r="MGM3228" s="132"/>
      <c r="MGN3228" s="132"/>
      <c r="MGO3228" s="132"/>
      <c r="MGP3228" s="132"/>
      <c r="MGQ3228" s="132"/>
      <c r="MGR3228" s="132"/>
      <c r="MGS3228" s="132"/>
      <c r="MGT3228" s="132"/>
      <c r="MGU3228" s="132"/>
      <c r="MGV3228" s="132"/>
      <c r="MGW3228" s="132"/>
      <c r="MGX3228" s="132"/>
      <c r="MGY3228" s="132"/>
      <c r="MGZ3228" s="132"/>
      <c r="MHA3228" s="132"/>
      <c r="MHB3228" s="132"/>
      <c r="MHC3228" s="132"/>
      <c r="MHD3228" s="132"/>
      <c r="MHE3228" s="132"/>
      <c r="MHF3228" s="132"/>
      <c r="MHG3228" s="132"/>
      <c r="MHH3228" s="132"/>
      <c r="MHI3228" s="132"/>
      <c r="MHJ3228" s="132"/>
      <c r="MHK3228" s="132"/>
      <c r="MHL3228" s="132"/>
      <c r="MHM3228" s="132"/>
      <c r="MHN3228" s="132"/>
      <c r="MHO3228" s="132"/>
      <c r="MHP3228" s="132"/>
      <c r="MHQ3228" s="132"/>
      <c r="MHR3228" s="132"/>
      <c r="MHS3228" s="132"/>
      <c r="MHT3228" s="132"/>
      <c r="MHU3228" s="132"/>
      <c r="MHV3228" s="132"/>
      <c r="MHW3228" s="132"/>
      <c r="MHX3228" s="132"/>
      <c r="MHY3228" s="132"/>
      <c r="MHZ3228" s="132"/>
      <c r="MIA3228" s="132"/>
      <c r="MIB3228" s="132"/>
      <c r="MIC3228" s="132"/>
      <c r="MID3228" s="132"/>
      <c r="MIE3228" s="132"/>
      <c r="MIF3228" s="132"/>
      <c r="MIG3228" s="132"/>
      <c r="MIH3228" s="132"/>
      <c r="MII3228" s="132"/>
      <c r="MIJ3228" s="132"/>
      <c r="MIK3228" s="132"/>
      <c r="MIL3228" s="132"/>
      <c r="MIM3228" s="132"/>
      <c r="MIN3228" s="132"/>
      <c r="MIO3228" s="132"/>
      <c r="MIP3228" s="132"/>
      <c r="MIQ3228" s="132"/>
      <c r="MIR3228" s="132"/>
      <c r="MIS3228" s="132"/>
      <c r="MIT3228" s="132"/>
      <c r="MIU3228" s="132"/>
      <c r="MIV3228" s="132"/>
      <c r="MIW3228" s="132"/>
      <c r="MIX3228" s="132"/>
      <c r="MIY3228" s="132"/>
      <c r="MIZ3228" s="132"/>
      <c r="MJA3228" s="132"/>
      <c r="MJB3228" s="132"/>
      <c r="MJC3228" s="132"/>
      <c r="MJD3228" s="132"/>
      <c r="MJE3228" s="132"/>
      <c r="MJF3228" s="132"/>
      <c r="MJG3228" s="132"/>
      <c r="MJH3228" s="132"/>
      <c r="MJI3228" s="132"/>
      <c r="MJJ3228" s="132"/>
      <c r="MJK3228" s="132"/>
      <c r="MJL3228" s="132"/>
      <c r="MJM3228" s="132"/>
      <c r="MJN3228" s="132"/>
      <c r="MJO3228" s="132"/>
      <c r="MJP3228" s="132"/>
      <c r="MJQ3228" s="132"/>
      <c r="MJR3228" s="132"/>
      <c r="MJS3228" s="132"/>
      <c r="MJT3228" s="132"/>
      <c r="MJU3228" s="132"/>
      <c r="MJV3228" s="132"/>
      <c r="MJW3228" s="132"/>
      <c r="MJX3228" s="132"/>
      <c r="MJY3228" s="132"/>
      <c r="MJZ3228" s="132"/>
      <c r="MKA3228" s="132"/>
      <c r="MKB3228" s="132"/>
      <c r="MKC3228" s="132"/>
      <c r="MKD3228" s="132"/>
      <c r="MKE3228" s="132"/>
      <c r="MKF3228" s="132"/>
      <c r="MKG3228" s="132"/>
      <c r="MKH3228" s="132"/>
      <c r="MKI3228" s="132"/>
      <c r="MKJ3228" s="132"/>
      <c r="MKK3228" s="132"/>
      <c r="MKL3228" s="132"/>
      <c r="MKM3228" s="132"/>
      <c r="MKN3228" s="132"/>
      <c r="MKO3228" s="132"/>
      <c r="MKP3228" s="132"/>
      <c r="MKQ3228" s="132"/>
      <c r="MKR3228" s="132"/>
      <c r="MKS3228" s="132"/>
      <c r="MKT3228" s="132"/>
      <c r="MKU3228" s="132"/>
      <c r="MKV3228" s="132"/>
      <c r="MKW3228" s="132"/>
      <c r="MKX3228" s="132"/>
      <c r="MKY3228" s="132"/>
      <c r="MKZ3228" s="132"/>
      <c r="MLA3228" s="132"/>
      <c r="MLB3228" s="132"/>
      <c r="MLC3228" s="132"/>
      <c r="MLD3228" s="132"/>
      <c r="MLE3228" s="132"/>
      <c r="MLF3228" s="132"/>
      <c r="MLG3228" s="132"/>
      <c r="MLH3228" s="132"/>
      <c r="MLI3228" s="132"/>
      <c r="MLJ3228" s="132"/>
      <c r="MLK3228" s="132"/>
      <c r="MLL3228" s="132"/>
      <c r="MLM3228" s="132"/>
      <c r="MLN3228" s="132"/>
      <c r="MLO3228" s="132"/>
      <c r="MLP3228" s="132"/>
      <c r="MLQ3228" s="132"/>
      <c r="MLR3228" s="132"/>
      <c r="MLS3228" s="132"/>
      <c r="MLT3228" s="132"/>
      <c r="MLU3228" s="132"/>
      <c r="MLV3228" s="132"/>
      <c r="MLW3228" s="132"/>
      <c r="MLX3228" s="132"/>
      <c r="MLY3228" s="132"/>
      <c r="MLZ3228" s="132"/>
      <c r="MMA3228" s="132"/>
      <c r="MMB3228" s="132"/>
      <c r="MMC3228" s="132"/>
      <c r="MMD3228" s="132"/>
      <c r="MME3228" s="132"/>
      <c r="MMF3228" s="132"/>
      <c r="MMG3228" s="132"/>
      <c r="MMH3228" s="132"/>
      <c r="MMI3228" s="132"/>
      <c r="MMJ3228" s="132"/>
      <c r="MMK3228" s="132"/>
      <c r="MML3228" s="132"/>
      <c r="MMM3228" s="132"/>
      <c r="MMN3228" s="132"/>
      <c r="MMO3228" s="132"/>
      <c r="MMP3228" s="132"/>
      <c r="MMQ3228" s="132"/>
      <c r="MMR3228" s="132"/>
      <c r="MMS3228" s="132"/>
      <c r="MMT3228" s="132"/>
      <c r="MMU3228" s="132"/>
      <c r="MMV3228" s="132"/>
      <c r="MMW3228" s="132"/>
      <c r="MMX3228" s="132"/>
      <c r="MMY3228" s="132"/>
      <c r="MMZ3228" s="132"/>
      <c r="MNA3228" s="132"/>
      <c r="MNB3228" s="132"/>
      <c r="MNC3228" s="132"/>
      <c r="MND3228" s="132"/>
      <c r="MNE3228" s="132"/>
      <c r="MNF3228" s="132"/>
      <c r="MNG3228" s="132"/>
      <c r="MNH3228" s="132"/>
      <c r="MNI3228" s="132"/>
      <c r="MNJ3228" s="132"/>
      <c r="MNK3228" s="132"/>
      <c r="MNL3228" s="132"/>
      <c r="MNM3228" s="132"/>
      <c r="MNN3228" s="132"/>
      <c r="MNO3228" s="132"/>
      <c r="MNP3228" s="132"/>
      <c r="MNQ3228" s="132"/>
      <c r="MNR3228" s="132"/>
      <c r="MNS3228" s="132"/>
      <c r="MNT3228" s="132"/>
      <c r="MNU3228" s="132"/>
      <c r="MNV3228" s="132"/>
      <c r="MNW3228" s="132"/>
      <c r="MNX3228" s="132"/>
      <c r="MNY3228" s="132"/>
      <c r="MNZ3228" s="132"/>
      <c r="MOA3228" s="132"/>
      <c r="MOB3228" s="132"/>
      <c r="MOC3228" s="132"/>
      <c r="MOD3228" s="132"/>
      <c r="MOE3228" s="132"/>
      <c r="MOF3228" s="132"/>
      <c r="MOG3228" s="132"/>
      <c r="MOH3228" s="132"/>
      <c r="MOI3228" s="132"/>
      <c r="MOJ3228" s="132"/>
      <c r="MOK3228" s="132"/>
      <c r="MOL3228" s="132"/>
      <c r="MOM3228" s="132"/>
      <c r="MON3228" s="132"/>
      <c r="MOO3228" s="132"/>
      <c r="MOP3228" s="132"/>
      <c r="MOQ3228" s="132"/>
      <c r="MOR3228" s="132"/>
      <c r="MOS3228" s="132"/>
      <c r="MOT3228" s="132"/>
      <c r="MOU3228" s="132"/>
      <c r="MOV3228" s="132"/>
      <c r="MOW3228" s="132"/>
      <c r="MOX3228" s="132"/>
      <c r="MOY3228" s="132"/>
      <c r="MOZ3228" s="132"/>
      <c r="MPA3228" s="132"/>
      <c r="MPB3228" s="132"/>
      <c r="MPC3228" s="132"/>
      <c r="MPD3228" s="132"/>
      <c r="MPE3228" s="132"/>
      <c r="MPF3228" s="132"/>
      <c r="MPG3228" s="132"/>
      <c r="MPH3228" s="132"/>
      <c r="MPI3228" s="132"/>
      <c r="MPJ3228" s="132"/>
      <c r="MPK3228" s="132"/>
      <c r="MPL3228" s="132"/>
      <c r="MPM3228" s="132"/>
      <c r="MPN3228" s="132"/>
      <c r="MPO3228" s="132"/>
      <c r="MPP3228" s="132"/>
      <c r="MPQ3228" s="132"/>
      <c r="MPR3228" s="132"/>
      <c r="MPS3228" s="132"/>
      <c r="MPT3228" s="132"/>
      <c r="MPU3228" s="132"/>
      <c r="MPV3228" s="132"/>
      <c r="MPW3228" s="132"/>
      <c r="MPX3228" s="132"/>
      <c r="MPY3228" s="132"/>
      <c r="MPZ3228" s="132"/>
      <c r="MQA3228" s="132"/>
      <c r="MQB3228" s="132"/>
      <c r="MQC3228" s="132"/>
      <c r="MQD3228" s="132"/>
      <c r="MQE3228" s="132"/>
      <c r="MQF3228" s="132"/>
      <c r="MQG3228" s="132"/>
      <c r="MQH3228" s="132"/>
      <c r="MQI3228" s="132"/>
      <c r="MQJ3228" s="132"/>
      <c r="MQK3228" s="132"/>
      <c r="MQL3228" s="132"/>
      <c r="MQM3228" s="132"/>
      <c r="MQN3228" s="132"/>
      <c r="MQO3228" s="132"/>
      <c r="MQP3228" s="132"/>
      <c r="MQQ3228" s="132"/>
      <c r="MQR3228" s="132"/>
      <c r="MQS3228" s="132"/>
      <c r="MQT3228" s="132"/>
      <c r="MQU3228" s="132"/>
      <c r="MQV3228" s="132"/>
      <c r="MQW3228" s="132"/>
      <c r="MQX3228" s="132"/>
      <c r="MQY3228" s="132"/>
      <c r="MQZ3228" s="132"/>
      <c r="MRA3228" s="132"/>
      <c r="MRB3228" s="132"/>
      <c r="MRC3228" s="132"/>
      <c r="MRD3228" s="132"/>
      <c r="MRE3228" s="132"/>
      <c r="MRF3228" s="132"/>
      <c r="MRG3228" s="132"/>
      <c r="MRH3228" s="132"/>
      <c r="MRI3228" s="132"/>
      <c r="MRJ3228" s="132"/>
      <c r="MRK3228" s="132"/>
      <c r="MRL3228" s="132"/>
      <c r="MRM3228" s="132"/>
      <c r="MRN3228" s="132"/>
      <c r="MRO3228" s="132"/>
      <c r="MRP3228" s="132"/>
      <c r="MRQ3228" s="132"/>
      <c r="MRR3228" s="132"/>
      <c r="MRS3228" s="132"/>
      <c r="MRT3228" s="132"/>
      <c r="MRU3228" s="132"/>
      <c r="MRV3228" s="132"/>
      <c r="MRW3228" s="132"/>
      <c r="MRX3228" s="132"/>
      <c r="MRY3228" s="132"/>
      <c r="MRZ3228" s="132"/>
      <c r="MSA3228" s="132"/>
      <c r="MSB3228" s="132"/>
      <c r="MSC3228" s="132"/>
      <c r="MSD3228" s="132"/>
      <c r="MSE3228" s="132"/>
      <c r="MSF3228" s="132"/>
      <c r="MSG3228" s="132"/>
      <c r="MSH3228" s="132"/>
      <c r="MSI3228" s="132"/>
      <c r="MSJ3228" s="132"/>
      <c r="MSK3228" s="132"/>
      <c r="MSL3228" s="132"/>
      <c r="MSM3228" s="132"/>
      <c r="MSN3228" s="132"/>
      <c r="MSO3228" s="132"/>
      <c r="MSP3228" s="132"/>
      <c r="MSQ3228" s="132"/>
      <c r="MSR3228" s="132"/>
      <c r="MSS3228" s="132"/>
      <c r="MST3228" s="132"/>
      <c r="MSU3228" s="132"/>
      <c r="MSV3228" s="132"/>
      <c r="MSW3228" s="132"/>
      <c r="MSX3228" s="132"/>
      <c r="MSY3228" s="132"/>
      <c r="MSZ3228" s="132"/>
      <c r="MTA3228" s="132"/>
      <c r="MTB3228" s="132"/>
      <c r="MTC3228" s="132"/>
      <c r="MTD3228" s="132"/>
      <c r="MTE3228" s="132"/>
      <c r="MTF3228" s="132"/>
      <c r="MTG3228" s="132"/>
      <c r="MTH3228" s="132"/>
      <c r="MTI3228" s="132"/>
      <c r="MTJ3228" s="132"/>
      <c r="MTK3228" s="132"/>
      <c r="MTL3228" s="132"/>
      <c r="MTM3228" s="132"/>
      <c r="MTN3228" s="132"/>
      <c r="MTO3228" s="132"/>
      <c r="MTP3228" s="132"/>
      <c r="MTQ3228" s="132"/>
      <c r="MTR3228" s="132"/>
      <c r="MTS3228" s="132"/>
      <c r="MTT3228" s="132"/>
      <c r="MTU3228" s="132"/>
      <c r="MTV3228" s="132"/>
      <c r="MTW3228" s="132"/>
      <c r="MTX3228" s="132"/>
      <c r="MTY3228" s="132"/>
      <c r="MTZ3228" s="132"/>
      <c r="MUA3228" s="132"/>
      <c r="MUB3228" s="132"/>
      <c r="MUC3228" s="132"/>
      <c r="MUD3228" s="132"/>
      <c r="MUE3228" s="132"/>
      <c r="MUF3228" s="132"/>
      <c r="MUG3228" s="132"/>
      <c r="MUH3228" s="132"/>
      <c r="MUI3228" s="132"/>
      <c r="MUJ3228" s="132"/>
      <c r="MUK3228" s="132"/>
      <c r="MUL3228" s="132"/>
      <c r="MUM3228" s="132"/>
      <c r="MUN3228" s="132"/>
      <c r="MUO3228" s="132"/>
      <c r="MUP3228" s="132"/>
      <c r="MUQ3228" s="132"/>
      <c r="MUR3228" s="132"/>
      <c r="MUS3228" s="132"/>
      <c r="MUT3228" s="132"/>
      <c r="MUU3228" s="132"/>
      <c r="MUV3228" s="132"/>
      <c r="MUW3228" s="132"/>
      <c r="MUX3228" s="132"/>
      <c r="MUY3228" s="132"/>
      <c r="MUZ3228" s="132"/>
      <c r="MVA3228" s="132"/>
      <c r="MVB3228" s="132"/>
      <c r="MVC3228" s="132"/>
      <c r="MVD3228" s="132"/>
      <c r="MVE3228" s="132"/>
      <c r="MVF3228" s="132"/>
      <c r="MVG3228" s="132"/>
      <c r="MVH3228" s="132"/>
      <c r="MVI3228" s="132"/>
      <c r="MVJ3228" s="132"/>
      <c r="MVK3228" s="132"/>
      <c r="MVL3228" s="132"/>
      <c r="MVM3228" s="132"/>
      <c r="MVN3228" s="132"/>
      <c r="MVO3228" s="132"/>
      <c r="MVP3228" s="132"/>
      <c r="MVQ3228" s="132"/>
      <c r="MVR3228" s="132"/>
      <c r="MVS3228" s="132"/>
      <c r="MVT3228" s="132"/>
      <c r="MVU3228" s="132"/>
      <c r="MVV3228" s="132"/>
      <c r="MVW3228" s="132"/>
      <c r="MVX3228" s="132"/>
      <c r="MVY3228" s="132"/>
      <c r="MVZ3228" s="132"/>
      <c r="MWA3228" s="132"/>
      <c r="MWB3228" s="132"/>
      <c r="MWC3228" s="132"/>
      <c r="MWD3228" s="132"/>
      <c r="MWE3228" s="132"/>
      <c r="MWF3228" s="132"/>
      <c r="MWG3228" s="132"/>
      <c r="MWH3228" s="132"/>
      <c r="MWI3228" s="132"/>
      <c r="MWJ3228" s="132"/>
      <c r="MWK3228" s="132"/>
      <c r="MWL3228" s="132"/>
      <c r="MWM3228" s="132"/>
      <c r="MWN3228" s="132"/>
      <c r="MWO3228" s="132"/>
      <c r="MWP3228" s="132"/>
      <c r="MWQ3228" s="132"/>
      <c r="MWR3228" s="132"/>
      <c r="MWS3228" s="132"/>
      <c r="MWT3228" s="132"/>
      <c r="MWU3228" s="132"/>
      <c r="MWV3228" s="132"/>
      <c r="MWW3228" s="132"/>
      <c r="MWX3228" s="132"/>
      <c r="MWY3228" s="132"/>
      <c r="MWZ3228" s="132"/>
      <c r="MXA3228" s="132"/>
      <c r="MXB3228" s="132"/>
      <c r="MXC3228" s="132"/>
      <c r="MXD3228" s="132"/>
      <c r="MXE3228" s="132"/>
      <c r="MXF3228" s="132"/>
      <c r="MXG3228" s="132"/>
      <c r="MXH3228" s="132"/>
      <c r="MXI3228" s="132"/>
      <c r="MXJ3228" s="132"/>
      <c r="MXK3228" s="132"/>
      <c r="MXL3228" s="132"/>
      <c r="MXM3228" s="132"/>
      <c r="MXN3228" s="132"/>
      <c r="MXO3228" s="132"/>
      <c r="MXP3228" s="132"/>
      <c r="MXQ3228" s="132"/>
      <c r="MXR3228" s="132"/>
      <c r="MXS3228" s="132"/>
      <c r="MXT3228" s="132"/>
      <c r="MXU3228" s="132"/>
      <c r="MXV3228" s="132"/>
      <c r="MXW3228" s="132"/>
      <c r="MXX3228" s="132"/>
      <c r="MXY3228" s="132"/>
      <c r="MXZ3228" s="132"/>
      <c r="MYA3228" s="132"/>
      <c r="MYB3228" s="132"/>
      <c r="MYC3228" s="132"/>
      <c r="MYD3228" s="132"/>
      <c r="MYE3228" s="132"/>
      <c r="MYF3228" s="132"/>
      <c r="MYG3228" s="132"/>
      <c r="MYH3228" s="132"/>
      <c r="MYI3228" s="132"/>
      <c r="MYJ3228" s="132"/>
      <c r="MYK3228" s="132"/>
      <c r="MYL3228" s="132"/>
      <c r="MYM3228" s="132"/>
      <c r="MYN3228" s="132"/>
      <c r="MYO3228" s="132"/>
      <c r="MYP3228" s="132"/>
      <c r="MYQ3228" s="132"/>
      <c r="MYR3228" s="132"/>
      <c r="MYS3228" s="132"/>
      <c r="MYT3228" s="132"/>
      <c r="MYU3228" s="132"/>
      <c r="MYV3228" s="132"/>
      <c r="MYW3228" s="132"/>
      <c r="MYX3228" s="132"/>
      <c r="MYY3228" s="132"/>
      <c r="MYZ3228" s="132"/>
      <c r="MZA3228" s="132"/>
      <c r="MZB3228" s="132"/>
      <c r="MZC3228" s="132"/>
      <c r="MZD3228" s="132"/>
      <c r="MZE3228" s="132"/>
      <c r="MZF3228" s="132"/>
      <c r="MZG3228" s="132"/>
      <c r="MZH3228" s="132"/>
      <c r="MZI3228" s="132"/>
      <c r="MZJ3228" s="132"/>
      <c r="MZK3228" s="132"/>
      <c r="MZL3228" s="132"/>
      <c r="MZM3228" s="132"/>
      <c r="MZN3228" s="132"/>
      <c r="MZO3228" s="132"/>
      <c r="MZP3228" s="132"/>
      <c r="MZQ3228" s="132"/>
      <c r="MZR3228" s="132"/>
      <c r="MZS3228" s="132"/>
      <c r="MZT3228" s="132"/>
      <c r="MZU3228" s="132"/>
      <c r="MZV3228" s="132"/>
      <c r="MZW3228" s="132"/>
      <c r="MZX3228" s="132"/>
      <c r="MZY3228" s="132"/>
      <c r="MZZ3228" s="132"/>
      <c r="NAA3228" s="132"/>
      <c r="NAB3228" s="132"/>
      <c r="NAC3228" s="132"/>
      <c r="NAD3228" s="132"/>
      <c r="NAE3228" s="132"/>
      <c r="NAF3228" s="132"/>
      <c r="NAG3228" s="132"/>
      <c r="NAH3228" s="132"/>
      <c r="NAI3228" s="132"/>
      <c r="NAJ3228" s="132"/>
      <c r="NAK3228" s="132"/>
      <c r="NAL3228" s="132"/>
      <c r="NAM3228" s="132"/>
      <c r="NAN3228" s="132"/>
      <c r="NAO3228" s="132"/>
      <c r="NAP3228" s="132"/>
      <c r="NAQ3228" s="132"/>
      <c r="NAR3228" s="132"/>
      <c r="NAS3228" s="132"/>
      <c r="NAT3228" s="132"/>
      <c r="NAU3228" s="132"/>
      <c r="NAV3228" s="132"/>
      <c r="NAW3228" s="132"/>
      <c r="NAX3228" s="132"/>
      <c r="NAY3228" s="132"/>
      <c r="NAZ3228" s="132"/>
      <c r="NBA3228" s="132"/>
      <c r="NBB3228" s="132"/>
      <c r="NBC3228" s="132"/>
      <c r="NBD3228" s="132"/>
      <c r="NBE3228" s="132"/>
      <c r="NBF3228" s="132"/>
      <c r="NBG3228" s="132"/>
      <c r="NBH3228" s="132"/>
      <c r="NBI3228" s="132"/>
      <c r="NBJ3228" s="132"/>
      <c r="NBK3228" s="132"/>
      <c r="NBL3228" s="132"/>
      <c r="NBM3228" s="132"/>
      <c r="NBN3228" s="132"/>
      <c r="NBO3228" s="132"/>
      <c r="NBP3228" s="132"/>
      <c r="NBQ3228" s="132"/>
      <c r="NBR3228" s="132"/>
      <c r="NBS3228" s="132"/>
      <c r="NBT3228" s="132"/>
      <c r="NBU3228" s="132"/>
      <c r="NBV3228" s="132"/>
      <c r="NBW3228" s="132"/>
      <c r="NBX3228" s="132"/>
      <c r="NBY3228" s="132"/>
      <c r="NBZ3228" s="132"/>
      <c r="NCA3228" s="132"/>
      <c r="NCB3228" s="132"/>
      <c r="NCC3228" s="132"/>
      <c r="NCD3228" s="132"/>
      <c r="NCE3228" s="132"/>
      <c r="NCF3228" s="132"/>
      <c r="NCG3228" s="132"/>
      <c r="NCH3228" s="132"/>
      <c r="NCI3228" s="132"/>
      <c r="NCJ3228" s="132"/>
      <c r="NCK3228" s="132"/>
      <c r="NCL3228" s="132"/>
      <c r="NCM3228" s="132"/>
      <c r="NCN3228" s="132"/>
      <c r="NCO3228" s="132"/>
      <c r="NCP3228" s="132"/>
      <c r="NCQ3228" s="132"/>
      <c r="NCR3228" s="132"/>
      <c r="NCS3228" s="132"/>
      <c r="NCT3228" s="132"/>
      <c r="NCU3228" s="132"/>
      <c r="NCV3228" s="132"/>
      <c r="NCW3228" s="132"/>
      <c r="NCX3228" s="132"/>
      <c r="NCY3228" s="132"/>
      <c r="NCZ3228" s="132"/>
      <c r="NDA3228" s="132"/>
      <c r="NDB3228" s="132"/>
      <c r="NDC3228" s="132"/>
      <c r="NDD3228" s="132"/>
      <c r="NDE3228" s="132"/>
      <c r="NDF3228" s="132"/>
      <c r="NDG3228" s="132"/>
      <c r="NDH3228" s="132"/>
      <c r="NDI3228" s="132"/>
      <c r="NDJ3228" s="132"/>
      <c r="NDK3228" s="132"/>
      <c r="NDL3228" s="132"/>
      <c r="NDM3228" s="132"/>
      <c r="NDN3228" s="132"/>
      <c r="NDO3228" s="132"/>
      <c r="NDP3228" s="132"/>
      <c r="NDQ3228" s="132"/>
      <c r="NDR3228" s="132"/>
      <c r="NDS3228" s="132"/>
      <c r="NDT3228" s="132"/>
      <c r="NDU3228" s="132"/>
      <c r="NDV3228" s="132"/>
      <c r="NDW3228" s="132"/>
      <c r="NDX3228" s="132"/>
      <c r="NDY3228" s="132"/>
      <c r="NDZ3228" s="132"/>
      <c r="NEA3228" s="132"/>
      <c r="NEB3228" s="132"/>
      <c r="NEC3228" s="132"/>
      <c r="NED3228" s="132"/>
      <c r="NEE3228" s="132"/>
      <c r="NEF3228" s="132"/>
      <c r="NEG3228" s="132"/>
      <c r="NEH3228" s="132"/>
      <c r="NEI3228" s="132"/>
      <c r="NEJ3228" s="132"/>
      <c r="NEK3228" s="132"/>
      <c r="NEL3228" s="132"/>
      <c r="NEM3228" s="132"/>
      <c r="NEN3228" s="132"/>
      <c r="NEO3228" s="132"/>
      <c r="NEP3228" s="132"/>
      <c r="NEQ3228" s="132"/>
      <c r="NER3228" s="132"/>
      <c r="NES3228" s="132"/>
      <c r="NET3228" s="132"/>
      <c r="NEU3228" s="132"/>
      <c r="NEV3228" s="132"/>
      <c r="NEW3228" s="132"/>
      <c r="NEX3228" s="132"/>
      <c r="NEY3228" s="132"/>
      <c r="NEZ3228" s="132"/>
      <c r="NFA3228" s="132"/>
      <c r="NFB3228" s="132"/>
      <c r="NFC3228" s="132"/>
      <c r="NFD3228" s="132"/>
      <c r="NFE3228" s="132"/>
      <c r="NFF3228" s="132"/>
      <c r="NFG3228" s="132"/>
      <c r="NFH3228" s="132"/>
      <c r="NFI3228" s="132"/>
      <c r="NFJ3228" s="132"/>
      <c r="NFK3228" s="132"/>
      <c r="NFL3228" s="132"/>
      <c r="NFM3228" s="132"/>
      <c r="NFN3228" s="132"/>
      <c r="NFO3228" s="132"/>
      <c r="NFP3228" s="132"/>
      <c r="NFQ3228" s="132"/>
      <c r="NFR3228" s="132"/>
      <c r="NFS3228" s="132"/>
      <c r="NFT3228" s="132"/>
      <c r="NFU3228" s="132"/>
      <c r="NFV3228" s="132"/>
      <c r="NFW3228" s="132"/>
      <c r="NFX3228" s="132"/>
      <c r="NFY3228" s="132"/>
      <c r="NFZ3228" s="132"/>
      <c r="NGA3228" s="132"/>
      <c r="NGB3228" s="132"/>
      <c r="NGC3228" s="132"/>
      <c r="NGD3228" s="132"/>
      <c r="NGE3228" s="132"/>
      <c r="NGF3228" s="132"/>
      <c r="NGG3228" s="132"/>
      <c r="NGH3228" s="132"/>
      <c r="NGI3228" s="132"/>
      <c r="NGJ3228" s="132"/>
      <c r="NGK3228" s="132"/>
      <c r="NGL3228" s="132"/>
      <c r="NGM3228" s="132"/>
      <c r="NGN3228" s="132"/>
      <c r="NGO3228" s="132"/>
      <c r="NGP3228" s="132"/>
      <c r="NGQ3228" s="132"/>
      <c r="NGR3228" s="132"/>
      <c r="NGS3228" s="132"/>
      <c r="NGT3228" s="132"/>
      <c r="NGU3228" s="132"/>
      <c r="NGV3228" s="132"/>
      <c r="NGW3228" s="132"/>
      <c r="NGX3228" s="132"/>
      <c r="NGY3228" s="132"/>
      <c r="NGZ3228" s="132"/>
      <c r="NHA3228" s="132"/>
      <c r="NHB3228" s="132"/>
      <c r="NHC3228" s="132"/>
      <c r="NHD3228" s="132"/>
      <c r="NHE3228" s="132"/>
      <c r="NHF3228" s="132"/>
      <c r="NHG3228" s="132"/>
      <c r="NHH3228" s="132"/>
      <c r="NHI3228" s="132"/>
      <c r="NHJ3228" s="132"/>
      <c r="NHK3228" s="132"/>
      <c r="NHL3228" s="132"/>
      <c r="NHM3228" s="132"/>
      <c r="NHN3228" s="132"/>
      <c r="NHO3228" s="132"/>
      <c r="NHP3228" s="132"/>
      <c r="NHQ3228" s="132"/>
      <c r="NHR3228" s="132"/>
      <c r="NHS3228" s="132"/>
      <c r="NHT3228" s="132"/>
      <c r="NHU3228" s="132"/>
      <c r="NHV3228" s="132"/>
      <c r="NHW3228" s="132"/>
      <c r="NHX3228" s="132"/>
      <c r="NHY3228" s="132"/>
      <c r="NHZ3228" s="132"/>
      <c r="NIA3228" s="132"/>
      <c r="NIB3228" s="132"/>
      <c r="NIC3228" s="132"/>
      <c r="NID3228" s="132"/>
      <c r="NIE3228" s="132"/>
      <c r="NIF3228" s="132"/>
      <c r="NIG3228" s="132"/>
      <c r="NIH3228" s="132"/>
      <c r="NII3228" s="132"/>
      <c r="NIJ3228" s="132"/>
      <c r="NIK3228" s="132"/>
      <c r="NIL3228" s="132"/>
      <c r="NIM3228" s="132"/>
      <c r="NIN3228" s="132"/>
      <c r="NIO3228" s="132"/>
      <c r="NIP3228" s="132"/>
      <c r="NIQ3228" s="132"/>
      <c r="NIR3228" s="132"/>
      <c r="NIS3228" s="132"/>
      <c r="NIT3228" s="132"/>
      <c r="NIU3228" s="132"/>
      <c r="NIV3228" s="132"/>
      <c r="NIW3228" s="132"/>
      <c r="NIX3228" s="132"/>
      <c r="NIY3228" s="132"/>
      <c r="NIZ3228" s="132"/>
      <c r="NJA3228" s="132"/>
      <c r="NJB3228" s="132"/>
      <c r="NJC3228" s="132"/>
      <c r="NJD3228" s="132"/>
      <c r="NJE3228" s="132"/>
      <c r="NJF3228" s="132"/>
      <c r="NJG3228" s="132"/>
      <c r="NJH3228" s="132"/>
      <c r="NJI3228" s="132"/>
      <c r="NJJ3228" s="132"/>
      <c r="NJK3228" s="132"/>
      <c r="NJL3228" s="132"/>
      <c r="NJM3228" s="132"/>
      <c r="NJN3228" s="132"/>
      <c r="NJO3228" s="132"/>
      <c r="NJP3228" s="132"/>
      <c r="NJQ3228" s="132"/>
      <c r="NJR3228" s="132"/>
      <c r="NJS3228" s="132"/>
      <c r="NJT3228" s="132"/>
      <c r="NJU3228" s="132"/>
      <c r="NJV3228" s="132"/>
      <c r="NJW3228" s="132"/>
      <c r="NJX3228" s="132"/>
      <c r="NJY3228" s="132"/>
      <c r="NJZ3228" s="132"/>
      <c r="NKA3228" s="132"/>
      <c r="NKB3228" s="132"/>
      <c r="NKC3228" s="132"/>
      <c r="NKD3228" s="132"/>
      <c r="NKE3228" s="132"/>
      <c r="NKF3228" s="132"/>
      <c r="NKG3228" s="132"/>
      <c r="NKH3228" s="132"/>
      <c r="NKI3228" s="132"/>
      <c r="NKJ3228" s="132"/>
      <c r="NKK3228" s="132"/>
      <c r="NKL3228" s="132"/>
      <c r="NKM3228" s="132"/>
      <c r="NKN3228" s="132"/>
      <c r="NKO3228" s="132"/>
      <c r="NKP3228" s="132"/>
      <c r="NKQ3228" s="132"/>
      <c r="NKR3228" s="132"/>
      <c r="NKS3228" s="132"/>
      <c r="NKT3228" s="132"/>
      <c r="NKU3228" s="132"/>
      <c r="NKV3228" s="132"/>
      <c r="NKW3228" s="132"/>
      <c r="NKX3228" s="132"/>
      <c r="NKY3228" s="132"/>
      <c r="NKZ3228" s="132"/>
      <c r="NLA3228" s="132"/>
      <c r="NLB3228" s="132"/>
      <c r="NLC3228" s="132"/>
      <c r="NLD3228" s="132"/>
      <c r="NLE3228" s="132"/>
      <c r="NLF3228" s="132"/>
      <c r="NLG3228" s="132"/>
      <c r="NLH3228" s="132"/>
      <c r="NLI3228" s="132"/>
      <c r="NLJ3228" s="132"/>
      <c r="NLK3228" s="132"/>
      <c r="NLL3228" s="132"/>
      <c r="NLM3228" s="132"/>
      <c r="NLN3228" s="132"/>
      <c r="NLO3228" s="132"/>
      <c r="NLP3228" s="132"/>
      <c r="NLQ3228" s="132"/>
      <c r="NLR3228" s="132"/>
      <c r="NLS3228" s="132"/>
      <c r="NLT3228" s="132"/>
      <c r="NLU3228" s="132"/>
      <c r="NLV3228" s="132"/>
      <c r="NLW3228" s="132"/>
      <c r="NLX3228" s="132"/>
      <c r="NLY3228" s="132"/>
      <c r="NLZ3228" s="132"/>
      <c r="NMA3228" s="132"/>
      <c r="NMB3228" s="132"/>
      <c r="NMC3228" s="132"/>
      <c r="NMD3228" s="132"/>
      <c r="NME3228" s="132"/>
      <c r="NMF3228" s="132"/>
      <c r="NMG3228" s="132"/>
      <c r="NMH3228" s="132"/>
      <c r="NMI3228" s="132"/>
      <c r="NMJ3228" s="132"/>
      <c r="NMK3228" s="132"/>
      <c r="NML3228" s="132"/>
      <c r="NMM3228" s="132"/>
      <c r="NMN3228" s="132"/>
      <c r="NMO3228" s="132"/>
      <c r="NMP3228" s="132"/>
      <c r="NMQ3228" s="132"/>
      <c r="NMR3228" s="132"/>
      <c r="NMS3228" s="132"/>
      <c r="NMT3228" s="132"/>
      <c r="NMU3228" s="132"/>
      <c r="NMV3228" s="132"/>
      <c r="NMW3228" s="132"/>
      <c r="NMX3228" s="132"/>
      <c r="NMY3228" s="132"/>
      <c r="NMZ3228" s="132"/>
      <c r="NNA3228" s="132"/>
      <c r="NNB3228" s="132"/>
      <c r="NNC3228" s="132"/>
      <c r="NND3228" s="132"/>
      <c r="NNE3228" s="132"/>
      <c r="NNF3228" s="132"/>
      <c r="NNG3228" s="132"/>
      <c r="NNH3228" s="132"/>
      <c r="NNI3228" s="132"/>
      <c r="NNJ3228" s="132"/>
      <c r="NNK3228" s="132"/>
      <c r="NNL3228" s="132"/>
      <c r="NNM3228" s="132"/>
      <c r="NNN3228" s="132"/>
      <c r="NNO3228" s="132"/>
      <c r="NNP3228" s="132"/>
      <c r="NNQ3228" s="132"/>
      <c r="NNR3228" s="132"/>
      <c r="NNS3228" s="132"/>
      <c r="NNT3228" s="132"/>
      <c r="NNU3228" s="132"/>
      <c r="NNV3228" s="132"/>
      <c r="NNW3228" s="132"/>
      <c r="NNX3228" s="132"/>
      <c r="NNY3228" s="132"/>
      <c r="NNZ3228" s="132"/>
      <c r="NOA3228" s="132"/>
      <c r="NOB3228" s="132"/>
      <c r="NOC3228" s="132"/>
      <c r="NOD3228" s="132"/>
      <c r="NOE3228" s="132"/>
      <c r="NOF3228" s="132"/>
      <c r="NOG3228" s="132"/>
      <c r="NOH3228" s="132"/>
      <c r="NOI3228" s="132"/>
      <c r="NOJ3228" s="132"/>
      <c r="NOK3228" s="132"/>
      <c r="NOL3228" s="132"/>
      <c r="NOM3228" s="132"/>
      <c r="NON3228" s="132"/>
      <c r="NOO3228" s="132"/>
      <c r="NOP3228" s="132"/>
      <c r="NOQ3228" s="132"/>
      <c r="NOR3228" s="132"/>
      <c r="NOS3228" s="132"/>
      <c r="NOT3228" s="132"/>
      <c r="NOU3228" s="132"/>
      <c r="NOV3228" s="132"/>
      <c r="NOW3228" s="132"/>
      <c r="NOX3228" s="132"/>
      <c r="NOY3228" s="132"/>
      <c r="NOZ3228" s="132"/>
      <c r="NPA3228" s="132"/>
      <c r="NPB3228" s="132"/>
      <c r="NPC3228" s="132"/>
      <c r="NPD3228" s="132"/>
      <c r="NPE3228" s="132"/>
      <c r="NPF3228" s="132"/>
      <c r="NPG3228" s="132"/>
      <c r="NPH3228" s="132"/>
      <c r="NPI3228" s="132"/>
      <c r="NPJ3228" s="132"/>
      <c r="NPK3228" s="132"/>
      <c r="NPL3228" s="132"/>
      <c r="NPM3228" s="132"/>
      <c r="NPN3228" s="132"/>
      <c r="NPO3228" s="132"/>
      <c r="NPP3228" s="132"/>
      <c r="NPQ3228" s="132"/>
      <c r="NPR3228" s="132"/>
      <c r="NPS3228" s="132"/>
      <c r="NPT3228" s="132"/>
      <c r="NPU3228" s="132"/>
      <c r="NPV3228" s="132"/>
      <c r="NPW3228" s="132"/>
      <c r="NPX3228" s="132"/>
      <c r="NPY3228" s="132"/>
      <c r="NPZ3228" s="132"/>
      <c r="NQA3228" s="132"/>
      <c r="NQB3228" s="132"/>
      <c r="NQC3228" s="132"/>
      <c r="NQD3228" s="132"/>
      <c r="NQE3228" s="132"/>
      <c r="NQF3228" s="132"/>
      <c r="NQG3228" s="132"/>
      <c r="NQH3228" s="132"/>
      <c r="NQI3228" s="132"/>
      <c r="NQJ3228" s="132"/>
      <c r="NQK3228" s="132"/>
      <c r="NQL3228" s="132"/>
      <c r="NQM3228" s="132"/>
      <c r="NQN3228" s="132"/>
      <c r="NQO3228" s="132"/>
      <c r="NQP3228" s="132"/>
      <c r="NQQ3228" s="132"/>
      <c r="NQR3228" s="132"/>
      <c r="NQS3228" s="132"/>
      <c r="NQT3228" s="132"/>
      <c r="NQU3228" s="132"/>
      <c r="NQV3228" s="132"/>
      <c r="NQW3228" s="132"/>
      <c r="NQX3228" s="132"/>
      <c r="NQY3228" s="132"/>
      <c r="NQZ3228" s="132"/>
      <c r="NRA3228" s="132"/>
      <c r="NRB3228" s="132"/>
      <c r="NRC3228" s="132"/>
      <c r="NRD3228" s="132"/>
      <c r="NRE3228" s="132"/>
      <c r="NRF3228" s="132"/>
      <c r="NRG3228" s="132"/>
      <c r="NRH3228" s="132"/>
      <c r="NRI3228" s="132"/>
      <c r="NRJ3228" s="132"/>
      <c r="NRK3228" s="132"/>
      <c r="NRL3228" s="132"/>
      <c r="NRM3228" s="132"/>
      <c r="NRN3228" s="132"/>
      <c r="NRO3228" s="132"/>
      <c r="NRP3228" s="132"/>
      <c r="NRQ3228" s="132"/>
      <c r="NRR3228" s="132"/>
      <c r="NRS3228" s="132"/>
      <c r="NRT3228" s="132"/>
      <c r="NRU3228" s="132"/>
      <c r="NRV3228" s="132"/>
      <c r="NRW3228" s="132"/>
      <c r="NRX3228" s="132"/>
      <c r="NRY3228" s="132"/>
      <c r="NRZ3228" s="132"/>
      <c r="NSA3228" s="132"/>
      <c r="NSB3228" s="132"/>
      <c r="NSC3228" s="132"/>
      <c r="NSD3228" s="132"/>
      <c r="NSE3228" s="132"/>
      <c r="NSF3228" s="132"/>
      <c r="NSG3228" s="132"/>
      <c r="NSH3228" s="132"/>
      <c r="NSI3228" s="132"/>
      <c r="NSJ3228" s="132"/>
      <c r="NSK3228" s="132"/>
      <c r="NSL3228" s="132"/>
      <c r="NSM3228" s="132"/>
      <c r="NSN3228" s="132"/>
      <c r="NSO3228" s="132"/>
      <c r="NSP3228" s="132"/>
      <c r="NSQ3228" s="132"/>
      <c r="NSR3228" s="132"/>
      <c r="NSS3228" s="132"/>
      <c r="NST3228" s="132"/>
      <c r="NSU3228" s="132"/>
      <c r="NSV3228" s="132"/>
      <c r="NSW3228" s="132"/>
      <c r="NSX3228" s="132"/>
      <c r="NSY3228" s="132"/>
      <c r="NSZ3228" s="132"/>
      <c r="NTA3228" s="132"/>
      <c r="NTB3228" s="132"/>
      <c r="NTC3228" s="132"/>
      <c r="NTD3228" s="132"/>
      <c r="NTE3228" s="132"/>
      <c r="NTF3228" s="132"/>
      <c r="NTG3228" s="132"/>
      <c r="NTH3228" s="132"/>
      <c r="NTI3228" s="132"/>
      <c r="NTJ3228" s="132"/>
      <c r="NTK3228" s="132"/>
      <c r="NTL3228" s="132"/>
      <c r="NTM3228" s="132"/>
      <c r="NTN3228" s="132"/>
      <c r="NTO3228" s="132"/>
      <c r="NTP3228" s="132"/>
      <c r="NTQ3228" s="132"/>
      <c r="NTR3228" s="132"/>
      <c r="NTS3228" s="132"/>
      <c r="NTT3228" s="132"/>
      <c r="NTU3228" s="132"/>
      <c r="NTV3228" s="132"/>
      <c r="NTW3228" s="132"/>
      <c r="NTX3228" s="132"/>
      <c r="NTY3228" s="132"/>
      <c r="NTZ3228" s="132"/>
      <c r="NUA3228" s="132"/>
      <c r="NUB3228" s="132"/>
      <c r="NUC3228" s="132"/>
      <c r="NUD3228" s="132"/>
      <c r="NUE3228" s="132"/>
      <c r="NUF3228" s="132"/>
      <c r="NUG3228" s="132"/>
      <c r="NUH3228" s="132"/>
      <c r="NUI3228" s="132"/>
      <c r="NUJ3228" s="132"/>
      <c r="NUK3228" s="132"/>
      <c r="NUL3228" s="132"/>
      <c r="NUM3228" s="132"/>
      <c r="NUN3228" s="132"/>
      <c r="NUO3228" s="132"/>
      <c r="NUP3228" s="132"/>
      <c r="NUQ3228" s="132"/>
      <c r="NUR3228" s="132"/>
      <c r="NUS3228" s="132"/>
      <c r="NUT3228" s="132"/>
      <c r="NUU3228" s="132"/>
      <c r="NUV3228" s="132"/>
      <c r="NUW3228" s="132"/>
      <c r="NUX3228" s="132"/>
      <c r="NUY3228" s="132"/>
      <c r="NUZ3228" s="132"/>
      <c r="NVA3228" s="132"/>
      <c r="NVB3228" s="132"/>
      <c r="NVC3228" s="132"/>
      <c r="NVD3228" s="132"/>
      <c r="NVE3228" s="132"/>
      <c r="NVF3228" s="132"/>
      <c r="NVG3228" s="132"/>
      <c r="NVH3228" s="132"/>
      <c r="NVI3228" s="132"/>
      <c r="NVJ3228" s="132"/>
      <c r="NVK3228" s="132"/>
      <c r="NVL3228" s="132"/>
      <c r="NVM3228" s="132"/>
      <c r="NVN3228" s="132"/>
      <c r="NVO3228" s="132"/>
      <c r="NVP3228" s="132"/>
      <c r="NVQ3228" s="132"/>
      <c r="NVR3228" s="132"/>
      <c r="NVS3228" s="132"/>
      <c r="NVT3228" s="132"/>
      <c r="NVU3228" s="132"/>
      <c r="NVV3228" s="132"/>
      <c r="NVW3228" s="132"/>
      <c r="NVX3228" s="132"/>
      <c r="NVY3228" s="132"/>
      <c r="NVZ3228" s="132"/>
      <c r="NWA3228" s="132"/>
      <c r="NWB3228" s="132"/>
      <c r="NWC3228" s="132"/>
      <c r="NWD3228" s="132"/>
      <c r="NWE3228" s="132"/>
      <c r="NWF3228" s="132"/>
      <c r="NWG3228" s="132"/>
      <c r="NWH3228" s="132"/>
      <c r="NWI3228" s="132"/>
      <c r="NWJ3228" s="132"/>
      <c r="NWK3228" s="132"/>
      <c r="NWL3228" s="132"/>
      <c r="NWM3228" s="132"/>
      <c r="NWN3228" s="132"/>
      <c r="NWO3228" s="132"/>
      <c r="NWP3228" s="132"/>
      <c r="NWQ3228" s="132"/>
      <c r="NWR3228" s="132"/>
      <c r="NWS3228" s="132"/>
      <c r="NWT3228" s="132"/>
      <c r="NWU3228" s="132"/>
      <c r="NWV3228" s="132"/>
      <c r="NWW3228" s="132"/>
      <c r="NWX3228" s="132"/>
      <c r="NWY3228" s="132"/>
      <c r="NWZ3228" s="132"/>
      <c r="NXA3228" s="132"/>
      <c r="NXB3228" s="132"/>
      <c r="NXC3228" s="132"/>
      <c r="NXD3228" s="132"/>
      <c r="NXE3228" s="132"/>
      <c r="NXF3228" s="132"/>
      <c r="NXG3228" s="132"/>
      <c r="NXH3228" s="132"/>
      <c r="NXI3228" s="132"/>
      <c r="NXJ3228" s="132"/>
      <c r="NXK3228" s="132"/>
      <c r="NXL3228" s="132"/>
      <c r="NXM3228" s="132"/>
      <c r="NXN3228" s="132"/>
      <c r="NXO3228" s="132"/>
      <c r="NXP3228" s="132"/>
      <c r="NXQ3228" s="132"/>
      <c r="NXR3228" s="132"/>
      <c r="NXS3228" s="132"/>
      <c r="NXT3228" s="132"/>
      <c r="NXU3228" s="132"/>
      <c r="NXV3228" s="132"/>
      <c r="NXW3228" s="132"/>
      <c r="NXX3228" s="132"/>
      <c r="NXY3228" s="132"/>
      <c r="NXZ3228" s="132"/>
      <c r="NYA3228" s="132"/>
      <c r="NYB3228" s="132"/>
      <c r="NYC3228" s="132"/>
      <c r="NYD3228" s="132"/>
      <c r="NYE3228" s="132"/>
      <c r="NYF3228" s="132"/>
      <c r="NYG3228" s="132"/>
      <c r="NYH3228" s="132"/>
      <c r="NYI3228" s="132"/>
      <c r="NYJ3228" s="132"/>
      <c r="NYK3228" s="132"/>
      <c r="NYL3228" s="132"/>
      <c r="NYM3228" s="132"/>
      <c r="NYN3228" s="132"/>
      <c r="NYO3228" s="132"/>
      <c r="NYP3228" s="132"/>
      <c r="NYQ3228" s="132"/>
      <c r="NYR3228" s="132"/>
      <c r="NYS3228" s="132"/>
      <c r="NYT3228" s="132"/>
      <c r="NYU3228" s="132"/>
      <c r="NYV3228" s="132"/>
      <c r="NYW3228" s="132"/>
      <c r="NYX3228" s="132"/>
      <c r="NYY3228" s="132"/>
      <c r="NYZ3228" s="132"/>
      <c r="NZA3228" s="132"/>
      <c r="NZB3228" s="132"/>
      <c r="NZC3228" s="132"/>
      <c r="NZD3228" s="132"/>
      <c r="NZE3228" s="132"/>
      <c r="NZF3228" s="132"/>
      <c r="NZG3228" s="132"/>
      <c r="NZH3228" s="132"/>
      <c r="NZI3228" s="132"/>
      <c r="NZJ3228" s="132"/>
      <c r="NZK3228" s="132"/>
      <c r="NZL3228" s="132"/>
      <c r="NZM3228" s="132"/>
      <c r="NZN3228" s="132"/>
      <c r="NZO3228" s="132"/>
      <c r="NZP3228" s="132"/>
      <c r="NZQ3228" s="132"/>
      <c r="NZR3228" s="132"/>
      <c r="NZS3228" s="132"/>
      <c r="NZT3228" s="132"/>
      <c r="NZU3228" s="132"/>
      <c r="NZV3228" s="132"/>
      <c r="NZW3228" s="132"/>
      <c r="NZX3228" s="132"/>
      <c r="NZY3228" s="132"/>
      <c r="NZZ3228" s="132"/>
      <c r="OAA3228" s="132"/>
      <c r="OAB3228" s="132"/>
      <c r="OAC3228" s="132"/>
      <c r="OAD3228" s="132"/>
      <c r="OAE3228" s="132"/>
      <c r="OAF3228" s="132"/>
      <c r="OAG3228" s="132"/>
      <c r="OAH3228" s="132"/>
      <c r="OAI3228" s="132"/>
      <c r="OAJ3228" s="132"/>
      <c r="OAK3228" s="132"/>
      <c r="OAL3228" s="132"/>
      <c r="OAM3228" s="132"/>
      <c r="OAN3228" s="132"/>
      <c r="OAO3228" s="132"/>
      <c r="OAP3228" s="132"/>
      <c r="OAQ3228" s="132"/>
      <c r="OAR3228" s="132"/>
      <c r="OAS3228" s="132"/>
      <c r="OAT3228" s="132"/>
      <c r="OAU3228" s="132"/>
      <c r="OAV3228" s="132"/>
      <c r="OAW3228" s="132"/>
      <c r="OAX3228" s="132"/>
      <c r="OAY3228" s="132"/>
      <c r="OAZ3228" s="132"/>
      <c r="OBA3228" s="132"/>
      <c r="OBB3228" s="132"/>
      <c r="OBC3228" s="132"/>
      <c r="OBD3228" s="132"/>
      <c r="OBE3228" s="132"/>
      <c r="OBF3228" s="132"/>
      <c r="OBG3228" s="132"/>
      <c r="OBH3228" s="132"/>
      <c r="OBI3228" s="132"/>
      <c r="OBJ3228" s="132"/>
      <c r="OBK3228" s="132"/>
      <c r="OBL3228" s="132"/>
      <c r="OBM3228" s="132"/>
      <c r="OBN3228" s="132"/>
      <c r="OBO3228" s="132"/>
      <c r="OBP3228" s="132"/>
      <c r="OBQ3228" s="132"/>
      <c r="OBR3228" s="132"/>
      <c r="OBS3228" s="132"/>
      <c r="OBT3228" s="132"/>
      <c r="OBU3228" s="132"/>
      <c r="OBV3228" s="132"/>
      <c r="OBW3228" s="132"/>
      <c r="OBX3228" s="132"/>
      <c r="OBY3228" s="132"/>
      <c r="OBZ3228" s="132"/>
      <c r="OCA3228" s="132"/>
      <c r="OCB3228" s="132"/>
      <c r="OCC3228" s="132"/>
      <c r="OCD3228" s="132"/>
      <c r="OCE3228" s="132"/>
      <c r="OCF3228" s="132"/>
      <c r="OCG3228" s="132"/>
      <c r="OCH3228" s="132"/>
      <c r="OCI3228" s="132"/>
      <c r="OCJ3228" s="132"/>
      <c r="OCK3228" s="132"/>
      <c r="OCL3228" s="132"/>
      <c r="OCM3228" s="132"/>
      <c r="OCN3228" s="132"/>
      <c r="OCO3228" s="132"/>
      <c r="OCP3228" s="132"/>
      <c r="OCQ3228" s="132"/>
      <c r="OCR3228" s="132"/>
      <c r="OCS3228" s="132"/>
      <c r="OCT3228" s="132"/>
      <c r="OCU3228" s="132"/>
      <c r="OCV3228" s="132"/>
      <c r="OCW3228" s="132"/>
      <c r="OCX3228" s="132"/>
      <c r="OCY3228" s="132"/>
      <c r="OCZ3228" s="132"/>
      <c r="ODA3228" s="132"/>
      <c r="ODB3228" s="132"/>
      <c r="ODC3228" s="132"/>
      <c r="ODD3228" s="132"/>
      <c r="ODE3228" s="132"/>
      <c r="ODF3228" s="132"/>
      <c r="ODG3228" s="132"/>
      <c r="ODH3228" s="132"/>
      <c r="ODI3228" s="132"/>
      <c r="ODJ3228" s="132"/>
      <c r="ODK3228" s="132"/>
      <c r="ODL3228" s="132"/>
      <c r="ODM3228" s="132"/>
      <c r="ODN3228" s="132"/>
      <c r="ODO3228" s="132"/>
      <c r="ODP3228" s="132"/>
      <c r="ODQ3228" s="132"/>
      <c r="ODR3228" s="132"/>
      <c r="ODS3228" s="132"/>
      <c r="ODT3228" s="132"/>
      <c r="ODU3228" s="132"/>
      <c r="ODV3228" s="132"/>
      <c r="ODW3228" s="132"/>
      <c r="ODX3228" s="132"/>
      <c r="ODY3228" s="132"/>
      <c r="ODZ3228" s="132"/>
      <c r="OEA3228" s="132"/>
      <c r="OEB3228" s="132"/>
      <c r="OEC3228" s="132"/>
      <c r="OED3228" s="132"/>
      <c r="OEE3228" s="132"/>
      <c r="OEF3228" s="132"/>
      <c r="OEG3228" s="132"/>
      <c r="OEH3228" s="132"/>
      <c r="OEI3228" s="132"/>
      <c r="OEJ3228" s="132"/>
      <c r="OEK3228" s="132"/>
      <c r="OEL3228" s="132"/>
      <c r="OEM3228" s="132"/>
      <c r="OEN3228" s="132"/>
      <c r="OEO3228" s="132"/>
      <c r="OEP3228" s="132"/>
      <c r="OEQ3228" s="132"/>
      <c r="OER3228" s="132"/>
      <c r="OES3228" s="132"/>
      <c r="OET3228" s="132"/>
      <c r="OEU3228" s="132"/>
      <c r="OEV3228" s="132"/>
      <c r="OEW3228" s="132"/>
      <c r="OEX3228" s="132"/>
      <c r="OEY3228" s="132"/>
      <c r="OEZ3228" s="132"/>
      <c r="OFA3228" s="132"/>
      <c r="OFB3228" s="132"/>
      <c r="OFC3228" s="132"/>
      <c r="OFD3228" s="132"/>
      <c r="OFE3228" s="132"/>
      <c r="OFF3228" s="132"/>
      <c r="OFG3228" s="132"/>
      <c r="OFH3228" s="132"/>
      <c r="OFI3228" s="132"/>
      <c r="OFJ3228" s="132"/>
      <c r="OFK3228" s="132"/>
      <c r="OFL3228" s="132"/>
      <c r="OFM3228" s="132"/>
      <c r="OFN3228" s="132"/>
      <c r="OFO3228" s="132"/>
      <c r="OFP3228" s="132"/>
      <c r="OFQ3228" s="132"/>
      <c r="OFR3228" s="132"/>
      <c r="OFS3228" s="132"/>
      <c r="OFT3228" s="132"/>
      <c r="OFU3228" s="132"/>
      <c r="OFV3228" s="132"/>
      <c r="OFW3228" s="132"/>
      <c r="OFX3228" s="132"/>
      <c r="OFY3228" s="132"/>
      <c r="OFZ3228" s="132"/>
      <c r="OGA3228" s="132"/>
      <c r="OGB3228" s="132"/>
      <c r="OGC3228" s="132"/>
      <c r="OGD3228" s="132"/>
      <c r="OGE3228" s="132"/>
      <c r="OGF3228" s="132"/>
      <c r="OGG3228" s="132"/>
      <c r="OGH3228" s="132"/>
      <c r="OGI3228" s="132"/>
      <c r="OGJ3228" s="132"/>
      <c r="OGK3228" s="132"/>
      <c r="OGL3228" s="132"/>
      <c r="OGM3228" s="132"/>
      <c r="OGN3228" s="132"/>
      <c r="OGO3228" s="132"/>
      <c r="OGP3228" s="132"/>
      <c r="OGQ3228" s="132"/>
      <c r="OGR3228" s="132"/>
      <c r="OGS3228" s="132"/>
      <c r="OGT3228" s="132"/>
      <c r="OGU3228" s="132"/>
      <c r="OGV3228" s="132"/>
      <c r="OGW3228" s="132"/>
      <c r="OGX3228" s="132"/>
      <c r="OGY3228" s="132"/>
      <c r="OGZ3228" s="132"/>
      <c r="OHA3228" s="132"/>
      <c r="OHB3228" s="132"/>
      <c r="OHC3228" s="132"/>
      <c r="OHD3228" s="132"/>
      <c r="OHE3228" s="132"/>
      <c r="OHF3228" s="132"/>
      <c r="OHG3228" s="132"/>
      <c r="OHH3228" s="132"/>
      <c r="OHI3228" s="132"/>
      <c r="OHJ3228" s="132"/>
      <c r="OHK3228" s="132"/>
      <c r="OHL3228" s="132"/>
      <c r="OHM3228" s="132"/>
      <c r="OHN3228" s="132"/>
      <c r="OHO3228" s="132"/>
      <c r="OHP3228" s="132"/>
      <c r="OHQ3228" s="132"/>
      <c r="OHR3228" s="132"/>
      <c r="OHS3228" s="132"/>
      <c r="OHT3228" s="132"/>
      <c r="OHU3228" s="132"/>
      <c r="OHV3228" s="132"/>
      <c r="OHW3228" s="132"/>
      <c r="OHX3228" s="132"/>
      <c r="OHY3228" s="132"/>
      <c r="OHZ3228" s="132"/>
      <c r="OIA3228" s="132"/>
      <c r="OIB3228" s="132"/>
      <c r="OIC3228" s="132"/>
      <c r="OID3228" s="132"/>
      <c r="OIE3228" s="132"/>
      <c r="OIF3228" s="132"/>
      <c r="OIG3228" s="132"/>
      <c r="OIH3228" s="132"/>
      <c r="OII3228" s="132"/>
      <c r="OIJ3228" s="132"/>
      <c r="OIK3228" s="132"/>
      <c r="OIL3228" s="132"/>
      <c r="OIM3228" s="132"/>
      <c r="OIN3228" s="132"/>
      <c r="OIO3228" s="132"/>
      <c r="OIP3228" s="132"/>
      <c r="OIQ3228" s="132"/>
      <c r="OIR3228" s="132"/>
      <c r="OIS3228" s="132"/>
      <c r="OIT3228" s="132"/>
      <c r="OIU3228" s="132"/>
      <c r="OIV3228" s="132"/>
      <c r="OIW3228" s="132"/>
      <c r="OIX3228" s="132"/>
      <c r="OIY3228" s="132"/>
      <c r="OIZ3228" s="132"/>
      <c r="OJA3228" s="132"/>
      <c r="OJB3228" s="132"/>
      <c r="OJC3228" s="132"/>
      <c r="OJD3228" s="132"/>
      <c r="OJE3228" s="132"/>
      <c r="OJF3228" s="132"/>
      <c r="OJG3228" s="132"/>
      <c r="OJH3228" s="132"/>
      <c r="OJI3228" s="132"/>
      <c r="OJJ3228" s="132"/>
      <c r="OJK3228" s="132"/>
      <c r="OJL3228" s="132"/>
      <c r="OJM3228" s="132"/>
      <c r="OJN3228" s="132"/>
      <c r="OJO3228" s="132"/>
      <c r="OJP3228" s="132"/>
      <c r="OJQ3228" s="132"/>
      <c r="OJR3228" s="132"/>
      <c r="OJS3228" s="132"/>
      <c r="OJT3228" s="132"/>
      <c r="OJU3228" s="132"/>
      <c r="OJV3228" s="132"/>
      <c r="OJW3228" s="132"/>
      <c r="OJX3228" s="132"/>
      <c r="OJY3228" s="132"/>
      <c r="OJZ3228" s="132"/>
      <c r="OKA3228" s="132"/>
      <c r="OKB3228" s="132"/>
      <c r="OKC3228" s="132"/>
      <c r="OKD3228" s="132"/>
      <c r="OKE3228" s="132"/>
      <c r="OKF3228" s="132"/>
      <c r="OKG3228" s="132"/>
      <c r="OKH3228" s="132"/>
      <c r="OKI3228" s="132"/>
      <c r="OKJ3228" s="132"/>
      <c r="OKK3228" s="132"/>
      <c r="OKL3228" s="132"/>
      <c r="OKM3228" s="132"/>
      <c r="OKN3228" s="132"/>
      <c r="OKO3228" s="132"/>
      <c r="OKP3228" s="132"/>
      <c r="OKQ3228" s="132"/>
      <c r="OKR3228" s="132"/>
      <c r="OKS3228" s="132"/>
      <c r="OKT3228" s="132"/>
      <c r="OKU3228" s="132"/>
      <c r="OKV3228" s="132"/>
      <c r="OKW3228" s="132"/>
      <c r="OKX3228" s="132"/>
      <c r="OKY3228" s="132"/>
      <c r="OKZ3228" s="132"/>
      <c r="OLA3228" s="132"/>
      <c r="OLB3228" s="132"/>
      <c r="OLC3228" s="132"/>
      <c r="OLD3228" s="132"/>
      <c r="OLE3228" s="132"/>
      <c r="OLF3228" s="132"/>
      <c r="OLG3228" s="132"/>
      <c r="OLH3228" s="132"/>
      <c r="OLI3228" s="132"/>
      <c r="OLJ3228" s="132"/>
      <c r="OLK3228" s="132"/>
      <c r="OLL3228" s="132"/>
      <c r="OLM3228" s="132"/>
      <c r="OLN3228" s="132"/>
      <c r="OLO3228" s="132"/>
      <c r="OLP3228" s="132"/>
      <c r="OLQ3228" s="132"/>
      <c r="OLR3228" s="132"/>
      <c r="OLS3228" s="132"/>
      <c r="OLT3228" s="132"/>
      <c r="OLU3228" s="132"/>
      <c r="OLV3228" s="132"/>
      <c r="OLW3228" s="132"/>
      <c r="OLX3228" s="132"/>
      <c r="OLY3228" s="132"/>
      <c r="OLZ3228" s="132"/>
      <c r="OMA3228" s="132"/>
      <c r="OMB3228" s="132"/>
      <c r="OMC3228" s="132"/>
      <c r="OMD3228" s="132"/>
      <c r="OME3228" s="132"/>
      <c r="OMF3228" s="132"/>
      <c r="OMG3228" s="132"/>
      <c r="OMH3228" s="132"/>
      <c r="OMI3228" s="132"/>
      <c r="OMJ3228" s="132"/>
      <c r="OMK3228" s="132"/>
      <c r="OML3228" s="132"/>
      <c r="OMM3228" s="132"/>
      <c r="OMN3228" s="132"/>
      <c r="OMO3228" s="132"/>
      <c r="OMP3228" s="132"/>
      <c r="OMQ3228" s="132"/>
      <c r="OMR3228" s="132"/>
      <c r="OMS3228" s="132"/>
      <c r="OMT3228" s="132"/>
      <c r="OMU3228" s="132"/>
      <c r="OMV3228" s="132"/>
      <c r="OMW3228" s="132"/>
      <c r="OMX3228" s="132"/>
      <c r="OMY3228" s="132"/>
      <c r="OMZ3228" s="132"/>
      <c r="ONA3228" s="132"/>
      <c r="ONB3228" s="132"/>
      <c r="ONC3228" s="132"/>
      <c r="OND3228" s="132"/>
      <c r="ONE3228" s="132"/>
      <c r="ONF3228" s="132"/>
      <c r="ONG3228" s="132"/>
      <c r="ONH3228" s="132"/>
      <c r="ONI3228" s="132"/>
      <c r="ONJ3228" s="132"/>
      <c r="ONK3228" s="132"/>
      <c r="ONL3228" s="132"/>
      <c r="ONM3228" s="132"/>
      <c r="ONN3228" s="132"/>
      <c r="ONO3228" s="132"/>
      <c r="ONP3228" s="132"/>
      <c r="ONQ3228" s="132"/>
      <c r="ONR3228" s="132"/>
      <c r="ONS3228" s="132"/>
      <c r="ONT3228" s="132"/>
      <c r="ONU3228" s="132"/>
      <c r="ONV3228" s="132"/>
      <c r="ONW3228" s="132"/>
      <c r="ONX3228" s="132"/>
      <c r="ONY3228" s="132"/>
      <c r="ONZ3228" s="132"/>
      <c r="OOA3228" s="132"/>
      <c r="OOB3228" s="132"/>
      <c r="OOC3228" s="132"/>
      <c r="OOD3228" s="132"/>
      <c r="OOE3228" s="132"/>
      <c r="OOF3228" s="132"/>
      <c r="OOG3228" s="132"/>
      <c r="OOH3228" s="132"/>
      <c r="OOI3228" s="132"/>
      <c r="OOJ3228" s="132"/>
      <c r="OOK3228" s="132"/>
      <c r="OOL3228" s="132"/>
      <c r="OOM3228" s="132"/>
      <c r="OON3228" s="132"/>
      <c r="OOO3228" s="132"/>
      <c r="OOP3228" s="132"/>
      <c r="OOQ3228" s="132"/>
      <c r="OOR3228" s="132"/>
      <c r="OOS3228" s="132"/>
      <c r="OOT3228" s="132"/>
      <c r="OOU3228" s="132"/>
      <c r="OOV3228" s="132"/>
      <c r="OOW3228" s="132"/>
      <c r="OOX3228" s="132"/>
      <c r="OOY3228" s="132"/>
      <c r="OOZ3228" s="132"/>
      <c r="OPA3228" s="132"/>
      <c r="OPB3228" s="132"/>
      <c r="OPC3228" s="132"/>
      <c r="OPD3228" s="132"/>
      <c r="OPE3228" s="132"/>
      <c r="OPF3228" s="132"/>
      <c r="OPG3228" s="132"/>
      <c r="OPH3228" s="132"/>
      <c r="OPI3228" s="132"/>
      <c r="OPJ3228" s="132"/>
      <c r="OPK3228" s="132"/>
      <c r="OPL3228" s="132"/>
      <c r="OPM3228" s="132"/>
      <c r="OPN3228" s="132"/>
      <c r="OPO3228" s="132"/>
      <c r="OPP3228" s="132"/>
      <c r="OPQ3228" s="132"/>
      <c r="OPR3228" s="132"/>
      <c r="OPS3228" s="132"/>
      <c r="OPT3228" s="132"/>
      <c r="OPU3228" s="132"/>
      <c r="OPV3228" s="132"/>
      <c r="OPW3228" s="132"/>
      <c r="OPX3228" s="132"/>
      <c r="OPY3228" s="132"/>
      <c r="OPZ3228" s="132"/>
      <c r="OQA3228" s="132"/>
      <c r="OQB3228" s="132"/>
      <c r="OQC3228" s="132"/>
      <c r="OQD3228" s="132"/>
      <c r="OQE3228" s="132"/>
      <c r="OQF3228" s="132"/>
      <c r="OQG3228" s="132"/>
      <c r="OQH3228" s="132"/>
      <c r="OQI3228" s="132"/>
      <c r="OQJ3228" s="132"/>
      <c r="OQK3228" s="132"/>
      <c r="OQL3228" s="132"/>
      <c r="OQM3228" s="132"/>
      <c r="OQN3228" s="132"/>
      <c r="OQO3228" s="132"/>
      <c r="OQP3228" s="132"/>
      <c r="OQQ3228" s="132"/>
      <c r="OQR3228" s="132"/>
      <c r="OQS3228" s="132"/>
      <c r="OQT3228" s="132"/>
      <c r="OQU3228" s="132"/>
      <c r="OQV3228" s="132"/>
      <c r="OQW3228" s="132"/>
      <c r="OQX3228" s="132"/>
      <c r="OQY3228" s="132"/>
      <c r="OQZ3228" s="132"/>
      <c r="ORA3228" s="132"/>
      <c r="ORB3228" s="132"/>
      <c r="ORC3228" s="132"/>
      <c r="ORD3228" s="132"/>
      <c r="ORE3228" s="132"/>
      <c r="ORF3228" s="132"/>
      <c r="ORG3228" s="132"/>
      <c r="ORH3228" s="132"/>
      <c r="ORI3228" s="132"/>
      <c r="ORJ3228" s="132"/>
      <c r="ORK3228" s="132"/>
      <c r="ORL3228" s="132"/>
      <c r="ORM3228" s="132"/>
      <c r="ORN3228" s="132"/>
      <c r="ORO3228" s="132"/>
      <c r="ORP3228" s="132"/>
      <c r="ORQ3228" s="132"/>
      <c r="ORR3228" s="132"/>
      <c r="ORS3228" s="132"/>
      <c r="ORT3228" s="132"/>
      <c r="ORU3228" s="132"/>
      <c r="ORV3228" s="132"/>
      <c r="ORW3228" s="132"/>
      <c r="ORX3228" s="132"/>
      <c r="ORY3228" s="132"/>
      <c r="ORZ3228" s="132"/>
      <c r="OSA3228" s="132"/>
      <c r="OSB3228" s="132"/>
      <c r="OSC3228" s="132"/>
      <c r="OSD3228" s="132"/>
      <c r="OSE3228" s="132"/>
      <c r="OSF3228" s="132"/>
      <c r="OSG3228" s="132"/>
      <c r="OSH3228" s="132"/>
      <c r="OSI3228" s="132"/>
      <c r="OSJ3228" s="132"/>
      <c r="OSK3228" s="132"/>
      <c r="OSL3228" s="132"/>
      <c r="OSM3228" s="132"/>
      <c r="OSN3228" s="132"/>
      <c r="OSO3228" s="132"/>
      <c r="OSP3228" s="132"/>
      <c r="OSQ3228" s="132"/>
      <c r="OSR3228" s="132"/>
      <c r="OSS3228" s="132"/>
      <c r="OST3228" s="132"/>
      <c r="OSU3228" s="132"/>
      <c r="OSV3228" s="132"/>
      <c r="OSW3228" s="132"/>
      <c r="OSX3228" s="132"/>
      <c r="OSY3228" s="132"/>
      <c r="OSZ3228" s="132"/>
      <c r="OTA3228" s="132"/>
      <c r="OTB3228" s="132"/>
      <c r="OTC3228" s="132"/>
      <c r="OTD3228" s="132"/>
      <c r="OTE3228" s="132"/>
      <c r="OTF3228" s="132"/>
      <c r="OTG3228" s="132"/>
      <c r="OTH3228" s="132"/>
      <c r="OTI3228" s="132"/>
      <c r="OTJ3228" s="132"/>
      <c r="OTK3228" s="132"/>
      <c r="OTL3228" s="132"/>
      <c r="OTM3228" s="132"/>
      <c r="OTN3228" s="132"/>
      <c r="OTO3228" s="132"/>
      <c r="OTP3228" s="132"/>
      <c r="OTQ3228" s="132"/>
      <c r="OTR3228" s="132"/>
      <c r="OTS3228" s="132"/>
      <c r="OTT3228" s="132"/>
      <c r="OTU3228" s="132"/>
      <c r="OTV3228" s="132"/>
      <c r="OTW3228" s="132"/>
      <c r="OTX3228" s="132"/>
      <c r="OTY3228" s="132"/>
      <c r="OTZ3228" s="132"/>
      <c r="OUA3228" s="132"/>
      <c r="OUB3228" s="132"/>
      <c r="OUC3228" s="132"/>
      <c r="OUD3228" s="132"/>
      <c r="OUE3228" s="132"/>
      <c r="OUF3228" s="132"/>
      <c r="OUG3228" s="132"/>
      <c r="OUH3228" s="132"/>
      <c r="OUI3228" s="132"/>
      <c r="OUJ3228" s="132"/>
      <c r="OUK3228" s="132"/>
      <c r="OUL3228" s="132"/>
      <c r="OUM3228" s="132"/>
      <c r="OUN3228" s="132"/>
      <c r="OUO3228" s="132"/>
      <c r="OUP3228" s="132"/>
      <c r="OUQ3228" s="132"/>
      <c r="OUR3228" s="132"/>
      <c r="OUS3228" s="132"/>
      <c r="OUT3228" s="132"/>
      <c r="OUU3228" s="132"/>
      <c r="OUV3228" s="132"/>
      <c r="OUW3228" s="132"/>
      <c r="OUX3228" s="132"/>
      <c r="OUY3228" s="132"/>
      <c r="OUZ3228" s="132"/>
      <c r="OVA3228" s="132"/>
      <c r="OVB3228" s="132"/>
      <c r="OVC3228" s="132"/>
      <c r="OVD3228" s="132"/>
      <c r="OVE3228" s="132"/>
      <c r="OVF3228" s="132"/>
      <c r="OVG3228" s="132"/>
      <c r="OVH3228" s="132"/>
      <c r="OVI3228" s="132"/>
      <c r="OVJ3228" s="132"/>
      <c r="OVK3228" s="132"/>
      <c r="OVL3228" s="132"/>
      <c r="OVM3228" s="132"/>
      <c r="OVN3228" s="132"/>
      <c r="OVO3228" s="132"/>
      <c r="OVP3228" s="132"/>
      <c r="OVQ3228" s="132"/>
      <c r="OVR3228" s="132"/>
      <c r="OVS3228" s="132"/>
      <c r="OVT3228" s="132"/>
      <c r="OVU3228" s="132"/>
      <c r="OVV3228" s="132"/>
      <c r="OVW3228" s="132"/>
      <c r="OVX3228" s="132"/>
      <c r="OVY3228" s="132"/>
      <c r="OVZ3228" s="132"/>
      <c r="OWA3228" s="132"/>
      <c r="OWB3228" s="132"/>
      <c r="OWC3228" s="132"/>
      <c r="OWD3228" s="132"/>
      <c r="OWE3228" s="132"/>
      <c r="OWF3228" s="132"/>
      <c r="OWG3228" s="132"/>
      <c r="OWH3228" s="132"/>
      <c r="OWI3228" s="132"/>
      <c r="OWJ3228" s="132"/>
      <c r="OWK3228" s="132"/>
      <c r="OWL3228" s="132"/>
      <c r="OWM3228" s="132"/>
      <c r="OWN3228" s="132"/>
      <c r="OWO3228" s="132"/>
      <c r="OWP3228" s="132"/>
      <c r="OWQ3228" s="132"/>
      <c r="OWR3228" s="132"/>
      <c r="OWS3228" s="132"/>
      <c r="OWT3228" s="132"/>
      <c r="OWU3228" s="132"/>
      <c r="OWV3228" s="132"/>
      <c r="OWW3228" s="132"/>
      <c r="OWX3228" s="132"/>
      <c r="OWY3228" s="132"/>
      <c r="OWZ3228" s="132"/>
      <c r="OXA3228" s="132"/>
      <c r="OXB3228" s="132"/>
      <c r="OXC3228" s="132"/>
      <c r="OXD3228" s="132"/>
      <c r="OXE3228" s="132"/>
      <c r="OXF3228" s="132"/>
      <c r="OXG3228" s="132"/>
      <c r="OXH3228" s="132"/>
      <c r="OXI3228" s="132"/>
      <c r="OXJ3228" s="132"/>
      <c r="OXK3228" s="132"/>
      <c r="OXL3228" s="132"/>
      <c r="OXM3228" s="132"/>
      <c r="OXN3228" s="132"/>
      <c r="OXO3228" s="132"/>
      <c r="OXP3228" s="132"/>
      <c r="OXQ3228" s="132"/>
      <c r="OXR3228" s="132"/>
      <c r="OXS3228" s="132"/>
      <c r="OXT3228" s="132"/>
      <c r="OXU3228" s="132"/>
      <c r="OXV3228" s="132"/>
      <c r="OXW3228" s="132"/>
      <c r="OXX3228" s="132"/>
      <c r="OXY3228" s="132"/>
      <c r="OXZ3228" s="132"/>
      <c r="OYA3228" s="132"/>
      <c r="OYB3228" s="132"/>
      <c r="OYC3228" s="132"/>
      <c r="OYD3228" s="132"/>
      <c r="OYE3228" s="132"/>
      <c r="OYF3228" s="132"/>
      <c r="OYG3228" s="132"/>
      <c r="OYH3228" s="132"/>
      <c r="OYI3228" s="132"/>
      <c r="OYJ3228" s="132"/>
      <c r="OYK3228" s="132"/>
      <c r="OYL3228" s="132"/>
      <c r="OYM3228" s="132"/>
      <c r="OYN3228" s="132"/>
      <c r="OYO3228" s="132"/>
      <c r="OYP3228" s="132"/>
      <c r="OYQ3228" s="132"/>
      <c r="OYR3228" s="132"/>
      <c r="OYS3228" s="132"/>
      <c r="OYT3228" s="132"/>
      <c r="OYU3228" s="132"/>
      <c r="OYV3228" s="132"/>
      <c r="OYW3228" s="132"/>
      <c r="OYX3228" s="132"/>
      <c r="OYY3228" s="132"/>
      <c r="OYZ3228" s="132"/>
      <c r="OZA3228" s="132"/>
      <c r="OZB3228" s="132"/>
      <c r="OZC3228" s="132"/>
      <c r="OZD3228" s="132"/>
      <c r="OZE3228" s="132"/>
      <c r="OZF3228" s="132"/>
      <c r="OZG3228" s="132"/>
      <c r="OZH3228" s="132"/>
      <c r="OZI3228" s="132"/>
      <c r="OZJ3228" s="132"/>
      <c r="OZK3228" s="132"/>
      <c r="OZL3228" s="132"/>
      <c r="OZM3228" s="132"/>
      <c r="OZN3228" s="132"/>
      <c r="OZO3228" s="132"/>
      <c r="OZP3228" s="132"/>
      <c r="OZQ3228" s="132"/>
      <c r="OZR3228" s="132"/>
      <c r="OZS3228" s="132"/>
      <c r="OZT3228" s="132"/>
      <c r="OZU3228" s="132"/>
      <c r="OZV3228" s="132"/>
      <c r="OZW3228" s="132"/>
      <c r="OZX3228" s="132"/>
      <c r="OZY3228" s="132"/>
      <c r="OZZ3228" s="132"/>
      <c r="PAA3228" s="132"/>
      <c r="PAB3228" s="132"/>
      <c r="PAC3228" s="132"/>
      <c r="PAD3228" s="132"/>
      <c r="PAE3228" s="132"/>
      <c r="PAF3228" s="132"/>
      <c r="PAG3228" s="132"/>
      <c r="PAH3228" s="132"/>
      <c r="PAI3228" s="132"/>
      <c r="PAJ3228" s="132"/>
      <c r="PAK3228" s="132"/>
      <c r="PAL3228" s="132"/>
      <c r="PAM3228" s="132"/>
      <c r="PAN3228" s="132"/>
      <c r="PAO3228" s="132"/>
      <c r="PAP3228" s="132"/>
      <c r="PAQ3228" s="132"/>
      <c r="PAR3228" s="132"/>
      <c r="PAS3228" s="132"/>
      <c r="PAT3228" s="132"/>
      <c r="PAU3228" s="132"/>
      <c r="PAV3228" s="132"/>
      <c r="PAW3228" s="132"/>
      <c r="PAX3228" s="132"/>
      <c r="PAY3228" s="132"/>
      <c r="PAZ3228" s="132"/>
      <c r="PBA3228" s="132"/>
      <c r="PBB3228" s="132"/>
      <c r="PBC3228" s="132"/>
      <c r="PBD3228" s="132"/>
      <c r="PBE3228" s="132"/>
      <c r="PBF3228" s="132"/>
      <c r="PBG3228" s="132"/>
      <c r="PBH3228" s="132"/>
      <c r="PBI3228" s="132"/>
      <c r="PBJ3228" s="132"/>
      <c r="PBK3228" s="132"/>
      <c r="PBL3228" s="132"/>
      <c r="PBM3228" s="132"/>
      <c r="PBN3228" s="132"/>
      <c r="PBO3228" s="132"/>
      <c r="PBP3228" s="132"/>
      <c r="PBQ3228" s="132"/>
      <c r="PBR3228" s="132"/>
      <c r="PBS3228" s="132"/>
      <c r="PBT3228" s="132"/>
      <c r="PBU3228" s="132"/>
      <c r="PBV3228" s="132"/>
      <c r="PBW3228" s="132"/>
      <c r="PBX3228" s="132"/>
      <c r="PBY3228" s="132"/>
      <c r="PBZ3228" s="132"/>
      <c r="PCA3228" s="132"/>
      <c r="PCB3228" s="132"/>
      <c r="PCC3228" s="132"/>
      <c r="PCD3228" s="132"/>
      <c r="PCE3228" s="132"/>
      <c r="PCF3228" s="132"/>
      <c r="PCG3228" s="132"/>
      <c r="PCH3228" s="132"/>
      <c r="PCI3228" s="132"/>
      <c r="PCJ3228" s="132"/>
      <c r="PCK3228" s="132"/>
      <c r="PCL3228" s="132"/>
      <c r="PCM3228" s="132"/>
      <c r="PCN3228" s="132"/>
      <c r="PCO3228" s="132"/>
      <c r="PCP3228" s="132"/>
      <c r="PCQ3228" s="132"/>
      <c r="PCR3228" s="132"/>
      <c r="PCS3228" s="132"/>
      <c r="PCT3228" s="132"/>
      <c r="PCU3228" s="132"/>
      <c r="PCV3228" s="132"/>
      <c r="PCW3228" s="132"/>
      <c r="PCX3228" s="132"/>
      <c r="PCY3228" s="132"/>
      <c r="PCZ3228" s="132"/>
      <c r="PDA3228" s="132"/>
      <c r="PDB3228" s="132"/>
      <c r="PDC3228" s="132"/>
      <c r="PDD3228" s="132"/>
      <c r="PDE3228" s="132"/>
      <c r="PDF3228" s="132"/>
      <c r="PDG3228" s="132"/>
      <c r="PDH3228" s="132"/>
      <c r="PDI3228" s="132"/>
      <c r="PDJ3228" s="132"/>
      <c r="PDK3228" s="132"/>
      <c r="PDL3228" s="132"/>
      <c r="PDM3228" s="132"/>
      <c r="PDN3228" s="132"/>
      <c r="PDO3228" s="132"/>
      <c r="PDP3228" s="132"/>
      <c r="PDQ3228" s="132"/>
      <c r="PDR3228" s="132"/>
      <c r="PDS3228" s="132"/>
      <c r="PDT3228" s="132"/>
      <c r="PDU3228" s="132"/>
      <c r="PDV3228" s="132"/>
      <c r="PDW3228" s="132"/>
      <c r="PDX3228" s="132"/>
      <c r="PDY3228" s="132"/>
      <c r="PDZ3228" s="132"/>
      <c r="PEA3228" s="132"/>
      <c r="PEB3228" s="132"/>
      <c r="PEC3228" s="132"/>
      <c r="PED3228" s="132"/>
      <c r="PEE3228" s="132"/>
      <c r="PEF3228" s="132"/>
      <c r="PEG3228" s="132"/>
      <c r="PEH3228" s="132"/>
      <c r="PEI3228" s="132"/>
      <c r="PEJ3228" s="132"/>
      <c r="PEK3228" s="132"/>
      <c r="PEL3228" s="132"/>
      <c r="PEM3228" s="132"/>
      <c r="PEN3228" s="132"/>
      <c r="PEO3228" s="132"/>
      <c r="PEP3228" s="132"/>
      <c r="PEQ3228" s="132"/>
      <c r="PER3228" s="132"/>
      <c r="PES3228" s="132"/>
      <c r="PET3228" s="132"/>
      <c r="PEU3228" s="132"/>
      <c r="PEV3228" s="132"/>
      <c r="PEW3228" s="132"/>
      <c r="PEX3228" s="132"/>
      <c r="PEY3228" s="132"/>
      <c r="PEZ3228" s="132"/>
      <c r="PFA3228" s="132"/>
      <c r="PFB3228" s="132"/>
      <c r="PFC3228" s="132"/>
      <c r="PFD3228" s="132"/>
      <c r="PFE3228" s="132"/>
      <c r="PFF3228" s="132"/>
      <c r="PFG3228" s="132"/>
      <c r="PFH3228" s="132"/>
      <c r="PFI3228" s="132"/>
      <c r="PFJ3228" s="132"/>
      <c r="PFK3228" s="132"/>
      <c r="PFL3228" s="132"/>
      <c r="PFM3228" s="132"/>
      <c r="PFN3228" s="132"/>
      <c r="PFO3228" s="132"/>
      <c r="PFP3228" s="132"/>
      <c r="PFQ3228" s="132"/>
      <c r="PFR3228" s="132"/>
      <c r="PFS3228" s="132"/>
      <c r="PFT3228" s="132"/>
      <c r="PFU3228" s="132"/>
      <c r="PFV3228" s="132"/>
      <c r="PFW3228" s="132"/>
      <c r="PFX3228" s="132"/>
      <c r="PFY3228" s="132"/>
      <c r="PFZ3228" s="132"/>
      <c r="PGA3228" s="132"/>
      <c r="PGB3228" s="132"/>
      <c r="PGC3228" s="132"/>
      <c r="PGD3228" s="132"/>
      <c r="PGE3228" s="132"/>
      <c r="PGF3228" s="132"/>
      <c r="PGG3228" s="132"/>
      <c r="PGH3228" s="132"/>
      <c r="PGI3228" s="132"/>
      <c r="PGJ3228" s="132"/>
      <c r="PGK3228" s="132"/>
      <c r="PGL3228" s="132"/>
      <c r="PGM3228" s="132"/>
      <c r="PGN3228" s="132"/>
      <c r="PGO3228" s="132"/>
      <c r="PGP3228" s="132"/>
      <c r="PGQ3228" s="132"/>
      <c r="PGR3228" s="132"/>
      <c r="PGS3228" s="132"/>
      <c r="PGT3228" s="132"/>
      <c r="PGU3228" s="132"/>
      <c r="PGV3228" s="132"/>
      <c r="PGW3228" s="132"/>
      <c r="PGX3228" s="132"/>
      <c r="PGY3228" s="132"/>
      <c r="PGZ3228" s="132"/>
      <c r="PHA3228" s="132"/>
      <c r="PHB3228" s="132"/>
      <c r="PHC3228" s="132"/>
      <c r="PHD3228" s="132"/>
      <c r="PHE3228" s="132"/>
      <c r="PHF3228" s="132"/>
      <c r="PHG3228" s="132"/>
      <c r="PHH3228" s="132"/>
      <c r="PHI3228" s="132"/>
      <c r="PHJ3228" s="132"/>
      <c r="PHK3228" s="132"/>
      <c r="PHL3228" s="132"/>
      <c r="PHM3228" s="132"/>
      <c r="PHN3228" s="132"/>
      <c r="PHO3228" s="132"/>
      <c r="PHP3228" s="132"/>
      <c r="PHQ3228" s="132"/>
      <c r="PHR3228" s="132"/>
      <c r="PHS3228" s="132"/>
      <c r="PHT3228" s="132"/>
      <c r="PHU3228" s="132"/>
      <c r="PHV3228" s="132"/>
      <c r="PHW3228" s="132"/>
      <c r="PHX3228" s="132"/>
      <c r="PHY3228" s="132"/>
      <c r="PHZ3228" s="132"/>
      <c r="PIA3228" s="132"/>
      <c r="PIB3228" s="132"/>
      <c r="PIC3228" s="132"/>
      <c r="PID3228" s="132"/>
      <c r="PIE3228" s="132"/>
      <c r="PIF3228" s="132"/>
      <c r="PIG3228" s="132"/>
      <c r="PIH3228" s="132"/>
      <c r="PII3228" s="132"/>
      <c r="PIJ3228" s="132"/>
      <c r="PIK3228" s="132"/>
      <c r="PIL3228" s="132"/>
      <c r="PIM3228" s="132"/>
      <c r="PIN3228" s="132"/>
      <c r="PIO3228" s="132"/>
      <c r="PIP3228" s="132"/>
      <c r="PIQ3228" s="132"/>
      <c r="PIR3228" s="132"/>
      <c r="PIS3228" s="132"/>
      <c r="PIT3228" s="132"/>
      <c r="PIU3228" s="132"/>
      <c r="PIV3228" s="132"/>
      <c r="PIW3228" s="132"/>
      <c r="PIX3228" s="132"/>
      <c r="PIY3228" s="132"/>
      <c r="PIZ3228" s="132"/>
      <c r="PJA3228" s="132"/>
      <c r="PJB3228" s="132"/>
      <c r="PJC3228" s="132"/>
      <c r="PJD3228" s="132"/>
      <c r="PJE3228" s="132"/>
      <c r="PJF3228" s="132"/>
      <c r="PJG3228" s="132"/>
      <c r="PJH3228" s="132"/>
      <c r="PJI3228" s="132"/>
      <c r="PJJ3228" s="132"/>
      <c r="PJK3228" s="132"/>
      <c r="PJL3228" s="132"/>
      <c r="PJM3228" s="132"/>
      <c r="PJN3228" s="132"/>
      <c r="PJO3228" s="132"/>
      <c r="PJP3228" s="132"/>
      <c r="PJQ3228" s="132"/>
      <c r="PJR3228" s="132"/>
      <c r="PJS3228" s="132"/>
      <c r="PJT3228" s="132"/>
      <c r="PJU3228" s="132"/>
      <c r="PJV3228" s="132"/>
      <c r="PJW3228" s="132"/>
      <c r="PJX3228" s="132"/>
      <c r="PJY3228" s="132"/>
      <c r="PJZ3228" s="132"/>
      <c r="PKA3228" s="132"/>
      <c r="PKB3228" s="132"/>
      <c r="PKC3228" s="132"/>
      <c r="PKD3228" s="132"/>
      <c r="PKE3228" s="132"/>
      <c r="PKF3228" s="132"/>
      <c r="PKG3228" s="132"/>
      <c r="PKH3228" s="132"/>
      <c r="PKI3228" s="132"/>
      <c r="PKJ3228" s="132"/>
      <c r="PKK3228" s="132"/>
      <c r="PKL3228" s="132"/>
      <c r="PKM3228" s="132"/>
      <c r="PKN3228" s="132"/>
      <c r="PKO3228" s="132"/>
      <c r="PKP3228" s="132"/>
      <c r="PKQ3228" s="132"/>
      <c r="PKR3228" s="132"/>
      <c r="PKS3228" s="132"/>
      <c r="PKT3228" s="132"/>
      <c r="PKU3228" s="132"/>
      <c r="PKV3228" s="132"/>
      <c r="PKW3228" s="132"/>
      <c r="PKX3228" s="132"/>
      <c r="PKY3228" s="132"/>
      <c r="PKZ3228" s="132"/>
      <c r="PLA3228" s="132"/>
      <c r="PLB3228" s="132"/>
      <c r="PLC3228" s="132"/>
      <c r="PLD3228" s="132"/>
      <c r="PLE3228" s="132"/>
      <c r="PLF3228" s="132"/>
      <c r="PLG3228" s="132"/>
      <c r="PLH3228" s="132"/>
      <c r="PLI3228" s="132"/>
      <c r="PLJ3228" s="132"/>
      <c r="PLK3228" s="132"/>
      <c r="PLL3228" s="132"/>
      <c r="PLM3228" s="132"/>
      <c r="PLN3228" s="132"/>
      <c r="PLO3228" s="132"/>
      <c r="PLP3228" s="132"/>
      <c r="PLQ3228" s="132"/>
      <c r="PLR3228" s="132"/>
      <c r="PLS3228" s="132"/>
      <c r="PLT3228" s="132"/>
      <c r="PLU3228" s="132"/>
      <c r="PLV3228" s="132"/>
      <c r="PLW3228" s="132"/>
      <c r="PLX3228" s="132"/>
      <c r="PLY3228" s="132"/>
      <c r="PLZ3228" s="132"/>
      <c r="PMA3228" s="132"/>
      <c r="PMB3228" s="132"/>
      <c r="PMC3228" s="132"/>
      <c r="PMD3228" s="132"/>
      <c r="PME3228" s="132"/>
      <c r="PMF3228" s="132"/>
      <c r="PMG3228" s="132"/>
      <c r="PMH3228" s="132"/>
      <c r="PMI3228" s="132"/>
      <c r="PMJ3228" s="132"/>
      <c r="PMK3228" s="132"/>
      <c r="PML3228" s="132"/>
      <c r="PMM3228" s="132"/>
      <c r="PMN3228" s="132"/>
      <c r="PMO3228" s="132"/>
      <c r="PMP3228" s="132"/>
      <c r="PMQ3228" s="132"/>
      <c r="PMR3228" s="132"/>
      <c r="PMS3228" s="132"/>
      <c r="PMT3228" s="132"/>
      <c r="PMU3228" s="132"/>
      <c r="PMV3228" s="132"/>
      <c r="PMW3228" s="132"/>
      <c r="PMX3228" s="132"/>
      <c r="PMY3228" s="132"/>
      <c r="PMZ3228" s="132"/>
      <c r="PNA3228" s="132"/>
      <c r="PNB3228" s="132"/>
      <c r="PNC3228" s="132"/>
      <c r="PND3228" s="132"/>
      <c r="PNE3228" s="132"/>
      <c r="PNF3228" s="132"/>
      <c r="PNG3228" s="132"/>
      <c r="PNH3228" s="132"/>
      <c r="PNI3228" s="132"/>
      <c r="PNJ3228" s="132"/>
      <c r="PNK3228" s="132"/>
      <c r="PNL3228" s="132"/>
      <c r="PNM3228" s="132"/>
      <c r="PNN3228" s="132"/>
      <c r="PNO3228" s="132"/>
      <c r="PNP3228" s="132"/>
      <c r="PNQ3228" s="132"/>
      <c r="PNR3228" s="132"/>
      <c r="PNS3228" s="132"/>
      <c r="PNT3228" s="132"/>
      <c r="PNU3228" s="132"/>
      <c r="PNV3228" s="132"/>
      <c r="PNW3228" s="132"/>
      <c r="PNX3228" s="132"/>
      <c r="PNY3228" s="132"/>
      <c r="PNZ3228" s="132"/>
      <c r="POA3228" s="132"/>
      <c r="POB3228" s="132"/>
      <c r="POC3228" s="132"/>
      <c r="POD3228" s="132"/>
      <c r="POE3228" s="132"/>
      <c r="POF3228" s="132"/>
      <c r="POG3228" s="132"/>
      <c r="POH3228" s="132"/>
      <c r="POI3228" s="132"/>
      <c r="POJ3228" s="132"/>
      <c r="POK3228" s="132"/>
      <c r="POL3228" s="132"/>
      <c r="POM3228" s="132"/>
      <c r="PON3228" s="132"/>
      <c r="POO3228" s="132"/>
      <c r="POP3228" s="132"/>
      <c r="POQ3228" s="132"/>
      <c r="POR3228" s="132"/>
      <c r="POS3228" s="132"/>
      <c r="POT3228" s="132"/>
      <c r="POU3228" s="132"/>
      <c r="POV3228" s="132"/>
      <c r="POW3228" s="132"/>
      <c r="POX3228" s="132"/>
      <c r="POY3228" s="132"/>
      <c r="POZ3228" s="132"/>
      <c r="PPA3228" s="132"/>
      <c r="PPB3228" s="132"/>
      <c r="PPC3228" s="132"/>
      <c r="PPD3228" s="132"/>
      <c r="PPE3228" s="132"/>
      <c r="PPF3228" s="132"/>
      <c r="PPG3228" s="132"/>
      <c r="PPH3228" s="132"/>
      <c r="PPI3228" s="132"/>
      <c r="PPJ3228" s="132"/>
      <c r="PPK3228" s="132"/>
      <c r="PPL3228" s="132"/>
      <c r="PPM3228" s="132"/>
      <c r="PPN3228" s="132"/>
      <c r="PPO3228" s="132"/>
      <c r="PPP3228" s="132"/>
      <c r="PPQ3228" s="132"/>
      <c r="PPR3228" s="132"/>
      <c r="PPS3228" s="132"/>
      <c r="PPT3228" s="132"/>
      <c r="PPU3228" s="132"/>
      <c r="PPV3228" s="132"/>
      <c r="PPW3228" s="132"/>
      <c r="PPX3228" s="132"/>
      <c r="PPY3228" s="132"/>
      <c r="PPZ3228" s="132"/>
      <c r="PQA3228" s="132"/>
      <c r="PQB3228" s="132"/>
      <c r="PQC3228" s="132"/>
      <c r="PQD3228" s="132"/>
      <c r="PQE3228" s="132"/>
      <c r="PQF3228" s="132"/>
      <c r="PQG3228" s="132"/>
      <c r="PQH3228" s="132"/>
      <c r="PQI3228" s="132"/>
      <c r="PQJ3228" s="132"/>
      <c r="PQK3228" s="132"/>
      <c r="PQL3228" s="132"/>
      <c r="PQM3228" s="132"/>
      <c r="PQN3228" s="132"/>
      <c r="PQO3228" s="132"/>
      <c r="PQP3228" s="132"/>
      <c r="PQQ3228" s="132"/>
      <c r="PQR3228" s="132"/>
      <c r="PQS3228" s="132"/>
      <c r="PQT3228" s="132"/>
      <c r="PQU3228" s="132"/>
      <c r="PQV3228" s="132"/>
      <c r="PQW3228" s="132"/>
      <c r="PQX3228" s="132"/>
      <c r="PQY3228" s="132"/>
      <c r="PQZ3228" s="132"/>
      <c r="PRA3228" s="132"/>
      <c r="PRB3228" s="132"/>
      <c r="PRC3228" s="132"/>
      <c r="PRD3228" s="132"/>
      <c r="PRE3228" s="132"/>
      <c r="PRF3228" s="132"/>
      <c r="PRG3228" s="132"/>
      <c r="PRH3228" s="132"/>
      <c r="PRI3228" s="132"/>
      <c r="PRJ3228" s="132"/>
      <c r="PRK3228" s="132"/>
      <c r="PRL3228" s="132"/>
      <c r="PRM3228" s="132"/>
      <c r="PRN3228" s="132"/>
      <c r="PRO3228" s="132"/>
      <c r="PRP3228" s="132"/>
      <c r="PRQ3228" s="132"/>
      <c r="PRR3228" s="132"/>
      <c r="PRS3228" s="132"/>
      <c r="PRT3228" s="132"/>
      <c r="PRU3228" s="132"/>
      <c r="PRV3228" s="132"/>
      <c r="PRW3228" s="132"/>
      <c r="PRX3228" s="132"/>
      <c r="PRY3228" s="132"/>
      <c r="PRZ3228" s="132"/>
      <c r="PSA3228" s="132"/>
      <c r="PSB3228" s="132"/>
      <c r="PSC3228" s="132"/>
      <c r="PSD3228" s="132"/>
      <c r="PSE3228" s="132"/>
      <c r="PSF3228" s="132"/>
      <c r="PSG3228" s="132"/>
      <c r="PSH3228" s="132"/>
      <c r="PSI3228" s="132"/>
      <c r="PSJ3228" s="132"/>
      <c r="PSK3228" s="132"/>
      <c r="PSL3228" s="132"/>
      <c r="PSM3228" s="132"/>
      <c r="PSN3228" s="132"/>
      <c r="PSO3228" s="132"/>
      <c r="PSP3228" s="132"/>
      <c r="PSQ3228" s="132"/>
      <c r="PSR3228" s="132"/>
      <c r="PSS3228" s="132"/>
      <c r="PST3228" s="132"/>
      <c r="PSU3228" s="132"/>
      <c r="PSV3228" s="132"/>
      <c r="PSW3228" s="132"/>
      <c r="PSX3228" s="132"/>
      <c r="PSY3228" s="132"/>
      <c r="PSZ3228" s="132"/>
      <c r="PTA3228" s="132"/>
      <c r="PTB3228" s="132"/>
      <c r="PTC3228" s="132"/>
      <c r="PTD3228" s="132"/>
      <c r="PTE3228" s="132"/>
      <c r="PTF3228" s="132"/>
      <c r="PTG3228" s="132"/>
      <c r="PTH3228" s="132"/>
      <c r="PTI3228" s="132"/>
      <c r="PTJ3228" s="132"/>
      <c r="PTK3228" s="132"/>
      <c r="PTL3228" s="132"/>
      <c r="PTM3228" s="132"/>
      <c r="PTN3228" s="132"/>
      <c r="PTO3228" s="132"/>
      <c r="PTP3228" s="132"/>
      <c r="PTQ3228" s="132"/>
      <c r="PTR3228" s="132"/>
      <c r="PTS3228" s="132"/>
      <c r="PTT3228" s="132"/>
      <c r="PTU3228" s="132"/>
      <c r="PTV3228" s="132"/>
      <c r="PTW3228" s="132"/>
      <c r="PTX3228" s="132"/>
      <c r="PTY3228" s="132"/>
      <c r="PTZ3228" s="132"/>
      <c r="PUA3228" s="132"/>
      <c r="PUB3228" s="132"/>
      <c r="PUC3228" s="132"/>
      <c r="PUD3228" s="132"/>
      <c r="PUE3228" s="132"/>
      <c r="PUF3228" s="132"/>
      <c r="PUG3228" s="132"/>
      <c r="PUH3228" s="132"/>
      <c r="PUI3228" s="132"/>
      <c r="PUJ3228" s="132"/>
      <c r="PUK3228" s="132"/>
      <c r="PUL3228" s="132"/>
      <c r="PUM3228" s="132"/>
      <c r="PUN3228" s="132"/>
      <c r="PUO3228" s="132"/>
      <c r="PUP3228" s="132"/>
      <c r="PUQ3228" s="132"/>
      <c r="PUR3228" s="132"/>
      <c r="PUS3228" s="132"/>
      <c r="PUT3228" s="132"/>
      <c r="PUU3228" s="132"/>
      <c r="PUV3228" s="132"/>
      <c r="PUW3228" s="132"/>
      <c r="PUX3228" s="132"/>
      <c r="PUY3228" s="132"/>
      <c r="PUZ3228" s="132"/>
      <c r="PVA3228" s="132"/>
      <c r="PVB3228" s="132"/>
      <c r="PVC3228" s="132"/>
      <c r="PVD3228" s="132"/>
      <c r="PVE3228" s="132"/>
      <c r="PVF3228" s="132"/>
      <c r="PVG3228" s="132"/>
      <c r="PVH3228" s="132"/>
      <c r="PVI3228" s="132"/>
      <c r="PVJ3228" s="132"/>
      <c r="PVK3228" s="132"/>
      <c r="PVL3228" s="132"/>
      <c r="PVM3228" s="132"/>
      <c r="PVN3228" s="132"/>
      <c r="PVO3228" s="132"/>
      <c r="PVP3228" s="132"/>
      <c r="PVQ3228" s="132"/>
      <c r="PVR3228" s="132"/>
      <c r="PVS3228" s="132"/>
      <c r="PVT3228" s="132"/>
      <c r="PVU3228" s="132"/>
      <c r="PVV3228" s="132"/>
      <c r="PVW3228" s="132"/>
      <c r="PVX3228" s="132"/>
      <c r="PVY3228" s="132"/>
      <c r="PVZ3228" s="132"/>
      <c r="PWA3228" s="132"/>
      <c r="PWB3228" s="132"/>
      <c r="PWC3228" s="132"/>
      <c r="PWD3228" s="132"/>
      <c r="PWE3228" s="132"/>
      <c r="PWF3228" s="132"/>
      <c r="PWG3228" s="132"/>
      <c r="PWH3228" s="132"/>
      <c r="PWI3228" s="132"/>
      <c r="PWJ3228" s="132"/>
      <c r="PWK3228" s="132"/>
      <c r="PWL3228" s="132"/>
      <c r="PWM3228" s="132"/>
      <c r="PWN3228" s="132"/>
      <c r="PWO3228" s="132"/>
      <c r="PWP3228" s="132"/>
      <c r="PWQ3228" s="132"/>
      <c r="PWR3228" s="132"/>
      <c r="PWS3228" s="132"/>
      <c r="PWT3228" s="132"/>
      <c r="PWU3228" s="132"/>
      <c r="PWV3228" s="132"/>
      <c r="PWW3228" s="132"/>
      <c r="PWX3228" s="132"/>
      <c r="PWY3228" s="132"/>
      <c r="PWZ3228" s="132"/>
      <c r="PXA3228" s="132"/>
      <c r="PXB3228" s="132"/>
      <c r="PXC3228" s="132"/>
      <c r="PXD3228" s="132"/>
      <c r="PXE3228" s="132"/>
      <c r="PXF3228" s="132"/>
      <c r="PXG3228" s="132"/>
      <c r="PXH3228" s="132"/>
      <c r="PXI3228" s="132"/>
      <c r="PXJ3228" s="132"/>
      <c r="PXK3228" s="132"/>
      <c r="PXL3228" s="132"/>
      <c r="PXM3228" s="132"/>
      <c r="PXN3228" s="132"/>
      <c r="PXO3228" s="132"/>
      <c r="PXP3228" s="132"/>
      <c r="PXQ3228" s="132"/>
      <c r="PXR3228" s="132"/>
      <c r="PXS3228" s="132"/>
      <c r="PXT3228" s="132"/>
      <c r="PXU3228" s="132"/>
      <c r="PXV3228" s="132"/>
      <c r="PXW3228" s="132"/>
      <c r="PXX3228" s="132"/>
      <c r="PXY3228" s="132"/>
      <c r="PXZ3228" s="132"/>
      <c r="PYA3228" s="132"/>
      <c r="PYB3228" s="132"/>
      <c r="PYC3228" s="132"/>
      <c r="PYD3228" s="132"/>
      <c r="PYE3228" s="132"/>
      <c r="PYF3228" s="132"/>
      <c r="PYG3228" s="132"/>
      <c r="PYH3228" s="132"/>
      <c r="PYI3228" s="132"/>
      <c r="PYJ3228" s="132"/>
      <c r="PYK3228" s="132"/>
      <c r="PYL3228" s="132"/>
      <c r="PYM3228" s="132"/>
      <c r="PYN3228" s="132"/>
      <c r="PYO3228" s="132"/>
      <c r="PYP3228" s="132"/>
      <c r="PYQ3228" s="132"/>
      <c r="PYR3228" s="132"/>
      <c r="PYS3228" s="132"/>
      <c r="PYT3228" s="132"/>
      <c r="PYU3228" s="132"/>
      <c r="PYV3228" s="132"/>
      <c r="PYW3228" s="132"/>
      <c r="PYX3228" s="132"/>
      <c r="PYY3228" s="132"/>
      <c r="PYZ3228" s="132"/>
      <c r="PZA3228" s="132"/>
      <c r="PZB3228" s="132"/>
      <c r="PZC3228" s="132"/>
      <c r="PZD3228" s="132"/>
      <c r="PZE3228" s="132"/>
      <c r="PZF3228" s="132"/>
      <c r="PZG3228" s="132"/>
      <c r="PZH3228" s="132"/>
      <c r="PZI3228" s="132"/>
      <c r="PZJ3228" s="132"/>
      <c r="PZK3228" s="132"/>
      <c r="PZL3228" s="132"/>
      <c r="PZM3228" s="132"/>
      <c r="PZN3228" s="132"/>
      <c r="PZO3228" s="132"/>
      <c r="PZP3228" s="132"/>
      <c r="PZQ3228" s="132"/>
      <c r="PZR3228" s="132"/>
      <c r="PZS3228" s="132"/>
      <c r="PZT3228" s="132"/>
      <c r="PZU3228" s="132"/>
      <c r="PZV3228" s="132"/>
      <c r="PZW3228" s="132"/>
      <c r="PZX3228" s="132"/>
      <c r="PZY3228" s="132"/>
      <c r="PZZ3228" s="132"/>
      <c r="QAA3228" s="132"/>
      <c r="QAB3228" s="132"/>
      <c r="QAC3228" s="132"/>
      <c r="QAD3228" s="132"/>
      <c r="QAE3228" s="132"/>
      <c r="QAF3228" s="132"/>
      <c r="QAG3228" s="132"/>
      <c r="QAH3228" s="132"/>
      <c r="QAI3228" s="132"/>
      <c r="QAJ3228" s="132"/>
      <c r="QAK3228" s="132"/>
      <c r="QAL3228" s="132"/>
      <c r="QAM3228" s="132"/>
      <c r="QAN3228" s="132"/>
      <c r="QAO3228" s="132"/>
      <c r="QAP3228" s="132"/>
      <c r="QAQ3228" s="132"/>
      <c r="QAR3228" s="132"/>
      <c r="QAS3228" s="132"/>
      <c r="QAT3228" s="132"/>
      <c r="QAU3228" s="132"/>
      <c r="QAV3228" s="132"/>
      <c r="QAW3228" s="132"/>
      <c r="QAX3228" s="132"/>
      <c r="QAY3228" s="132"/>
      <c r="QAZ3228" s="132"/>
      <c r="QBA3228" s="132"/>
      <c r="QBB3228" s="132"/>
      <c r="QBC3228" s="132"/>
      <c r="QBD3228" s="132"/>
      <c r="QBE3228" s="132"/>
      <c r="QBF3228" s="132"/>
      <c r="QBG3228" s="132"/>
      <c r="QBH3228" s="132"/>
      <c r="QBI3228" s="132"/>
      <c r="QBJ3228" s="132"/>
      <c r="QBK3228" s="132"/>
      <c r="QBL3228" s="132"/>
      <c r="QBM3228" s="132"/>
      <c r="QBN3228" s="132"/>
      <c r="QBO3228" s="132"/>
      <c r="QBP3228" s="132"/>
      <c r="QBQ3228" s="132"/>
      <c r="QBR3228" s="132"/>
      <c r="QBS3228" s="132"/>
      <c r="QBT3228" s="132"/>
      <c r="QBU3228" s="132"/>
      <c r="QBV3228" s="132"/>
      <c r="QBW3228" s="132"/>
      <c r="QBX3228" s="132"/>
      <c r="QBY3228" s="132"/>
      <c r="QBZ3228" s="132"/>
      <c r="QCA3228" s="132"/>
      <c r="QCB3228" s="132"/>
      <c r="QCC3228" s="132"/>
      <c r="QCD3228" s="132"/>
      <c r="QCE3228" s="132"/>
      <c r="QCF3228" s="132"/>
      <c r="QCG3228" s="132"/>
      <c r="QCH3228" s="132"/>
      <c r="QCI3228" s="132"/>
      <c r="QCJ3228" s="132"/>
      <c r="QCK3228" s="132"/>
      <c r="QCL3228" s="132"/>
      <c r="QCM3228" s="132"/>
      <c r="QCN3228" s="132"/>
      <c r="QCO3228" s="132"/>
      <c r="QCP3228" s="132"/>
      <c r="QCQ3228" s="132"/>
      <c r="QCR3228" s="132"/>
      <c r="QCS3228" s="132"/>
      <c r="QCT3228" s="132"/>
      <c r="QCU3228" s="132"/>
      <c r="QCV3228" s="132"/>
      <c r="QCW3228" s="132"/>
      <c r="QCX3228" s="132"/>
      <c r="QCY3228" s="132"/>
      <c r="QCZ3228" s="132"/>
      <c r="QDA3228" s="132"/>
      <c r="QDB3228" s="132"/>
      <c r="QDC3228" s="132"/>
      <c r="QDD3228" s="132"/>
      <c r="QDE3228" s="132"/>
      <c r="QDF3228" s="132"/>
      <c r="QDG3228" s="132"/>
      <c r="QDH3228" s="132"/>
      <c r="QDI3228" s="132"/>
      <c r="QDJ3228" s="132"/>
      <c r="QDK3228" s="132"/>
      <c r="QDL3228" s="132"/>
      <c r="QDM3228" s="132"/>
      <c r="QDN3228" s="132"/>
      <c r="QDO3228" s="132"/>
      <c r="QDP3228" s="132"/>
      <c r="QDQ3228" s="132"/>
      <c r="QDR3228" s="132"/>
      <c r="QDS3228" s="132"/>
      <c r="QDT3228" s="132"/>
      <c r="QDU3228" s="132"/>
      <c r="QDV3228" s="132"/>
      <c r="QDW3228" s="132"/>
      <c r="QDX3228" s="132"/>
      <c r="QDY3228" s="132"/>
      <c r="QDZ3228" s="132"/>
      <c r="QEA3228" s="132"/>
      <c r="QEB3228" s="132"/>
      <c r="QEC3228" s="132"/>
      <c r="QED3228" s="132"/>
      <c r="QEE3228" s="132"/>
      <c r="QEF3228" s="132"/>
      <c r="QEG3228" s="132"/>
      <c r="QEH3228" s="132"/>
      <c r="QEI3228" s="132"/>
      <c r="QEJ3228" s="132"/>
      <c r="QEK3228" s="132"/>
      <c r="QEL3228" s="132"/>
      <c r="QEM3228" s="132"/>
      <c r="QEN3228" s="132"/>
      <c r="QEO3228" s="132"/>
      <c r="QEP3228" s="132"/>
      <c r="QEQ3228" s="132"/>
      <c r="QER3228" s="132"/>
      <c r="QES3228" s="132"/>
      <c r="QET3228" s="132"/>
      <c r="QEU3228" s="132"/>
      <c r="QEV3228" s="132"/>
      <c r="QEW3228" s="132"/>
      <c r="QEX3228" s="132"/>
      <c r="QEY3228" s="132"/>
      <c r="QEZ3228" s="132"/>
      <c r="QFA3228" s="132"/>
      <c r="QFB3228" s="132"/>
      <c r="QFC3228" s="132"/>
      <c r="QFD3228" s="132"/>
      <c r="QFE3228" s="132"/>
      <c r="QFF3228" s="132"/>
      <c r="QFG3228" s="132"/>
      <c r="QFH3228" s="132"/>
      <c r="QFI3228" s="132"/>
      <c r="QFJ3228" s="132"/>
      <c r="QFK3228" s="132"/>
      <c r="QFL3228" s="132"/>
      <c r="QFM3228" s="132"/>
      <c r="QFN3228" s="132"/>
      <c r="QFO3228" s="132"/>
      <c r="QFP3228" s="132"/>
      <c r="QFQ3228" s="132"/>
      <c r="QFR3228" s="132"/>
      <c r="QFS3228" s="132"/>
      <c r="QFT3228" s="132"/>
      <c r="QFU3228" s="132"/>
      <c r="QFV3228" s="132"/>
      <c r="QFW3228" s="132"/>
      <c r="QFX3228" s="132"/>
      <c r="QFY3228" s="132"/>
      <c r="QFZ3228" s="132"/>
      <c r="QGA3228" s="132"/>
      <c r="QGB3228" s="132"/>
      <c r="QGC3228" s="132"/>
      <c r="QGD3228" s="132"/>
      <c r="QGE3228" s="132"/>
      <c r="QGF3228" s="132"/>
      <c r="QGG3228" s="132"/>
      <c r="QGH3228" s="132"/>
      <c r="QGI3228" s="132"/>
      <c r="QGJ3228" s="132"/>
      <c r="QGK3228" s="132"/>
      <c r="QGL3228" s="132"/>
      <c r="QGM3228" s="132"/>
      <c r="QGN3228" s="132"/>
      <c r="QGO3228" s="132"/>
      <c r="QGP3228" s="132"/>
      <c r="QGQ3228" s="132"/>
      <c r="QGR3228" s="132"/>
      <c r="QGS3228" s="132"/>
      <c r="QGT3228" s="132"/>
      <c r="QGU3228" s="132"/>
      <c r="QGV3228" s="132"/>
      <c r="QGW3228" s="132"/>
      <c r="QGX3228" s="132"/>
      <c r="QGY3228" s="132"/>
      <c r="QGZ3228" s="132"/>
      <c r="QHA3228" s="132"/>
      <c r="QHB3228" s="132"/>
      <c r="QHC3228" s="132"/>
      <c r="QHD3228" s="132"/>
      <c r="QHE3228" s="132"/>
      <c r="QHF3228" s="132"/>
      <c r="QHG3228" s="132"/>
      <c r="QHH3228" s="132"/>
      <c r="QHI3228" s="132"/>
      <c r="QHJ3228" s="132"/>
      <c r="QHK3228" s="132"/>
      <c r="QHL3228" s="132"/>
      <c r="QHM3228" s="132"/>
      <c r="QHN3228" s="132"/>
      <c r="QHO3228" s="132"/>
      <c r="QHP3228" s="132"/>
      <c r="QHQ3228" s="132"/>
      <c r="QHR3228" s="132"/>
      <c r="QHS3228" s="132"/>
      <c r="QHT3228" s="132"/>
      <c r="QHU3228" s="132"/>
      <c r="QHV3228" s="132"/>
      <c r="QHW3228" s="132"/>
      <c r="QHX3228" s="132"/>
      <c r="QHY3228" s="132"/>
      <c r="QHZ3228" s="132"/>
      <c r="QIA3228" s="132"/>
      <c r="QIB3228" s="132"/>
      <c r="QIC3228" s="132"/>
      <c r="QID3228" s="132"/>
      <c r="QIE3228" s="132"/>
      <c r="QIF3228" s="132"/>
      <c r="QIG3228" s="132"/>
      <c r="QIH3228" s="132"/>
      <c r="QII3228" s="132"/>
      <c r="QIJ3228" s="132"/>
      <c r="QIK3228" s="132"/>
      <c r="QIL3228" s="132"/>
      <c r="QIM3228" s="132"/>
      <c r="QIN3228" s="132"/>
      <c r="QIO3228" s="132"/>
      <c r="QIP3228" s="132"/>
      <c r="QIQ3228" s="132"/>
      <c r="QIR3228" s="132"/>
      <c r="QIS3228" s="132"/>
      <c r="QIT3228" s="132"/>
      <c r="QIU3228" s="132"/>
      <c r="QIV3228" s="132"/>
      <c r="QIW3228" s="132"/>
      <c r="QIX3228" s="132"/>
      <c r="QIY3228" s="132"/>
      <c r="QIZ3228" s="132"/>
      <c r="QJA3228" s="132"/>
      <c r="QJB3228" s="132"/>
      <c r="QJC3228" s="132"/>
      <c r="QJD3228" s="132"/>
      <c r="QJE3228" s="132"/>
      <c r="QJF3228" s="132"/>
      <c r="QJG3228" s="132"/>
      <c r="QJH3228" s="132"/>
      <c r="QJI3228" s="132"/>
      <c r="QJJ3228" s="132"/>
      <c r="QJK3228" s="132"/>
      <c r="QJL3228" s="132"/>
      <c r="QJM3228" s="132"/>
      <c r="QJN3228" s="132"/>
      <c r="QJO3228" s="132"/>
      <c r="QJP3228" s="132"/>
      <c r="QJQ3228" s="132"/>
      <c r="QJR3228" s="132"/>
      <c r="QJS3228" s="132"/>
      <c r="QJT3228" s="132"/>
      <c r="QJU3228" s="132"/>
      <c r="QJV3228" s="132"/>
      <c r="QJW3228" s="132"/>
      <c r="QJX3228" s="132"/>
      <c r="QJY3228" s="132"/>
      <c r="QJZ3228" s="132"/>
      <c r="QKA3228" s="132"/>
      <c r="QKB3228" s="132"/>
      <c r="QKC3228" s="132"/>
      <c r="QKD3228" s="132"/>
      <c r="QKE3228" s="132"/>
      <c r="QKF3228" s="132"/>
      <c r="QKG3228" s="132"/>
      <c r="QKH3228" s="132"/>
      <c r="QKI3228" s="132"/>
      <c r="QKJ3228" s="132"/>
      <c r="QKK3228" s="132"/>
      <c r="QKL3228" s="132"/>
      <c r="QKM3228" s="132"/>
      <c r="QKN3228" s="132"/>
      <c r="QKO3228" s="132"/>
      <c r="QKP3228" s="132"/>
      <c r="QKQ3228" s="132"/>
      <c r="QKR3228" s="132"/>
      <c r="QKS3228" s="132"/>
      <c r="QKT3228" s="132"/>
      <c r="QKU3228" s="132"/>
      <c r="QKV3228" s="132"/>
      <c r="QKW3228" s="132"/>
      <c r="QKX3228" s="132"/>
      <c r="QKY3228" s="132"/>
      <c r="QKZ3228" s="132"/>
      <c r="QLA3228" s="132"/>
      <c r="QLB3228" s="132"/>
      <c r="QLC3228" s="132"/>
      <c r="QLD3228" s="132"/>
      <c r="QLE3228" s="132"/>
      <c r="QLF3228" s="132"/>
      <c r="QLG3228" s="132"/>
      <c r="QLH3228" s="132"/>
      <c r="QLI3228" s="132"/>
      <c r="QLJ3228" s="132"/>
      <c r="QLK3228" s="132"/>
      <c r="QLL3228" s="132"/>
      <c r="QLM3228" s="132"/>
      <c r="QLN3228" s="132"/>
      <c r="QLO3228" s="132"/>
      <c r="QLP3228" s="132"/>
      <c r="QLQ3228" s="132"/>
      <c r="QLR3228" s="132"/>
      <c r="QLS3228" s="132"/>
      <c r="QLT3228" s="132"/>
      <c r="QLU3228" s="132"/>
      <c r="QLV3228" s="132"/>
      <c r="QLW3228" s="132"/>
      <c r="QLX3228" s="132"/>
      <c r="QLY3228" s="132"/>
      <c r="QLZ3228" s="132"/>
      <c r="QMA3228" s="132"/>
      <c r="QMB3228" s="132"/>
      <c r="QMC3228" s="132"/>
      <c r="QMD3228" s="132"/>
      <c r="QME3228" s="132"/>
      <c r="QMF3228" s="132"/>
      <c r="QMG3228" s="132"/>
      <c r="QMH3228" s="132"/>
      <c r="QMI3228" s="132"/>
      <c r="QMJ3228" s="132"/>
      <c r="QMK3228" s="132"/>
      <c r="QML3228" s="132"/>
      <c r="QMM3228" s="132"/>
      <c r="QMN3228" s="132"/>
      <c r="QMO3228" s="132"/>
      <c r="QMP3228" s="132"/>
      <c r="QMQ3228" s="132"/>
      <c r="QMR3228" s="132"/>
      <c r="QMS3228" s="132"/>
      <c r="QMT3228" s="132"/>
      <c r="QMU3228" s="132"/>
      <c r="QMV3228" s="132"/>
      <c r="QMW3228" s="132"/>
      <c r="QMX3228" s="132"/>
      <c r="QMY3228" s="132"/>
      <c r="QMZ3228" s="132"/>
      <c r="QNA3228" s="132"/>
      <c r="QNB3228" s="132"/>
      <c r="QNC3228" s="132"/>
      <c r="QND3228" s="132"/>
      <c r="QNE3228" s="132"/>
      <c r="QNF3228" s="132"/>
      <c r="QNG3228" s="132"/>
      <c r="QNH3228" s="132"/>
      <c r="QNI3228" s="132"/>
      <c r="QNJ3228" s="132"/>
      <c r="QNK3228" s="132"/>
      <c r="QNL3228" s="132"/>
      <c r="QNM3228" s="132"/>
      <c r="QNN3228" s="132"/>
      <c r="QNO3228" s="132"/>
      <c r="QNP3228" s="132"/>
      <c r="QNQ3228" s="132"/>
      <c r="QNR3228" s="132"/>
      <c r="QNS3228" s="132"/>
      <c r="QNT3228" s="132"/>
      <c r="QNU3228" s="132"/>
      <c r="QNV3228" s="132"/>
      <c r="QNW3228" s="132"/>
      <c r="QNX3228" s="132"/>
      <c r="QNY3228" s="132"/>
      <c r="QNZ3228" s="132"/>
      <c r="QOA3228" s="132"/>
      <c r="QOB3228" s="132"/>
      <c r="QOC3228" s="132"/>
      <c r="QOD3228" s="132"/>
      <c r="QOE3228" s="132"/>
      <c r="QOF3228" s="132"/>
      <c r="QOG3228" s="132"/>
      <c r="QOH3228" s="132"/>
      <c r="QOI3228" s="132"/>
      <c r="QOJ3228" s="132"/>
      <c r="QOK3228" s="132"/>
      <c r="QOL3228" s="132"/>
      <c r="QOM3228" s="132"/>
      <c r="QON3228" s="132"/>
      <c r="QOO3228" s="132"/>
      <c r="QOP3228" s="132"/>
      <c r="QOQ3228" s="132"/>
      <c r="QOR3228" s="132"/>
      <c r="QOS3228" s="132"/>
      <c r="QOT3228" s="132"/>
      <c r="QOU3228" s="132"/>
      <c r="QOV3228" s="132"/>
      <c r="QOW3228" s="132"/>
      <c r="QOX3228" s="132"/>
      <c r="QOY3228" s="132"/>
      <c r="QOZ3228" s="132"/>
      <c r="QPA3228" s="132"/>
      <c r="QPB3228" s="132"/>
      <c r="QPC3228" s="132"/>
      <c r="QPD3228" s="132"/>
      <c r="QPE3228" s="132"/>
      <c r="QPF3228" s="132"/>
      <c r="QPG3228" s="132"/>
      <c r="QPH3228" s="132"/>
      <c r="QPI3228" s="132"/>
      <c r="QPJ3228" s="132"/>
      <c r="QPK3228" s="132"/>
      <c r="QPL3228" s="132"/>
      <c r="QPM3228" s="132"/>
      <c r="QPN3228" s="132"/>
      <c r="QPO3228" s="132"/>
      <c r="QPP3228" s="132"/>
      <c r="QPQ3228" s="132"/>
      <c r="QPR3228" s="132"/>
      <c r="QPS3228" s="132"/>
      <c r="QPT3228" s="132"/>
      <c r="QPU3228" s="132"/>
      <c r="QPV3228" s="132"/>
      <c r="QPW3228" s="132"/>
      <c r="QPX3228" s="132"/>
      <c r="QPY3228" s="132"/>
      <c r="QPZ3228" s="132"/>
      <c r="QQA3228" s="132"/>
      <c r="QQB3228" s="132"/>
      <c r="QQC3228" s="132"/>
      <c r="QQD3228" s="132"/>
      <c r="QQE3228" s="132"/>
      <c r="QQF3228" s="132"/>
      <c r="QQG3228" s="132"/>
      <c r="QQH3228" s="132"/>
      <c r="QQI3228" s="132"/>
      <c r="QQJ3228" s="132"/>
      <c r="QQK3228" s="132"/>
      <c r="QQL3228" s="132"/>
      <c r="QQM3228" s="132"/>
      <c r="QQN3228" s="132"/>
      <c r="QQO3228" s="132"/>
      <c r="QQP3228" s="132"/>
      <c r="QQQ3228" s="132"/>
      <c r="QQR3228" s="132"/>
      <c r="QQS3228" s="132"/>
      <c r="QQT3228" s="132"/>
      <c r="QQU3228" s="132"/>
      <c r="QQV3228" s="132"/>
      <c r="QQW3228" s="132"/>
      <c r="QQX3228" s="132"/>
      <c r="QQY3228" s="132"/>
      <c r="QQZ3228" s="132"/>
      <c r="QRA3228" s="132"/>
      <c r="QRB3228" s="132"/>
      <c r="QRC3228" s="132"/>
      <c r="QRD3228" s="132"/>
      <c r="QRE3228" s="132"/>
      <c r="QRF3228" s="132"/>
      <c r="QRG3228" s="132"/>
      <c r="QRH3228" s="132"/>
      <c r="QRI3228" s="132"/>
      <c r="QRJ3228" s="132"/>
      <c r="QRK3228" s="132"/>
      <c r="QRL3228" s="132"/>
      <c r="QRM3228" s="132"/>
      <c r="QRN3228" s="132"/>
      <c r="QRO3228" s="132"/>
      <c r="QRP3228" s="132"/>
      <c r="QRQ3228" s="132"/>
      <c r="QRR3228" s="132"/>
      <c r="QRS3228" s="132"/>
      <c r="QRT3228" s="132"/>
      <c r="QRU3228" s="132"/>
      <c r="QRV3228" s="132"/>
      <c r="QRW3228" s="132"/>
      <c r="QRX3228" s="132"/>
      <c r="QRY3228" s="132"/>
      <c r="QRZ3228" s="132"/>
      <c r="QSA3228" s="132"/>
      <c r="QSB3228" s="132"/>
      <c r="QSC3228" s="132"/>
      <c r="QSD3228" s="132"/>
      <c r="QSE3228" s="132"/>
      <c r="QSF3228" s="132"/>
      <c r="QSG3228" s="132"/>
      <c r="QSH3228" s="132"/>
      <c r="QSI3228" s="132"/>
      <c r="QSJ3228" s="132"/>
      <c r="QSK3228" s="132"/>
      <c r="QSL3228" s="132"/>
      <c r="QSM3228" s="132"/>
      <c r="QSN3228" s="132"/>
      <c r="QSO3228" s="132"/>
      <c r="QSP3228" s="132"/>
      <c r="QSQ3228" s="132"/>
      <c r="QSR3228" s="132"/>
      <c r="QSS3228" s="132"/>
      <c r="QST3228" s="132"/>
      <c r="QSU3228" s="132"/>
      <c r="QSV3228" s="132"/>
      <c r="QSW3228" s="132"/>
      <c r="QSX3228" s="132"/>
      <c r="QSY3228" s="132"/>
      <c r="QSZ3228" s="132"/>
      <c r="QTA3228" s="132"/>
      <c r="QTB3228" s="132"/>
      <c r="QTC3228" s="132"/>
      <c r="QTD3228" s="132"/>
      <c r="QTE3228" s="132"/>
      <c r="QTF3228" s="132"/>
      <c r="QTG3228" s="132"/>
      <c r="QTH3228" s="132"/>
      <c r="QTI3228" s="132"/>
      <c r="QTJ3228" s="132"/>
      <c r="QTK3228" s="132"/>
      <c r="QTL3228" s="132"/>
      <c r="QTM3228" s="132"/>
      <c r="QTN3228" s="132"/>
      <c r="QTO3228" s="132"/>
      <c r="QTP3228" s="132"/>
      <c r="QTQ3228" s="132"/>
      <c r="QTR3228" s="132"/>
      <c r="QTS3228" s="132"/>
      <c r="QTT3228" s="132"/>
      <c r="QTU3228" s="132"/>
      <c r="QTV3228" s="132"/>
      <c r="QTW3228" s="132"/>
      <c r="QTX3228" s="132"/>
      <c r="QTY3228" s="132"/>
      <c r="QTZ3228" s="132"/>
      <c r="QUA3228" s="132"/>
      <c r="QUB3228" s="132"/>
      <c r="QUC3228" s="132"/>
      <c r="QUD3228" s="132"/>
      <c r="QUE3228" s="132"/>
      <c r="QUF3228" s="132"/>
      <c r="QUG3228" s="132"/>
      <c r="QUH3228" s="132"/>
      <c r="QUI3228" s="132"/>
      <c r="QUJ3228" s="132"/>
      <c r="QUK3228" s="132"/>
      <c r="QUL3228" s="132"/>
      <c r="QUM3228" s="132"/>
      <c r="QUN3228" s="132"/>
      <c r="QUO3228" s="132"/>
      <c r="QUP3228" s="132"/>
      <c r="QUQ3228" s="132"/>
      <c r="QUR3228" s="132"/>
      <c r="QUS3228" s="132"/>
      <c r="QUT3228" s="132"/>
      <c r="QUU3228" s="132"/>
      <c r="QUV3228" s="132"/>
      <c r="QUW3228" s="132"/>
      <c r="QUX3228" s="132"/>
      <c r="QUY3228" s="132"/>
      <c r="QUZ3228" s="132"/>
      <c r="QVA3228" s="132"/>
      <c r="QVB3228" s="132"/>
      <c r="QVC3228" s="132"/>
      <c r="QVD3228" s="132"/>
      <c r="QVE3228" s="132"/>
      <c r="QVF3228" s="132"/>
      <c r="QVG3228" s="132"/>
      <c r="QVH3228" s="132"/>
      <c r="QVI3228" s="132"/>
      <c r="QVJ3228" s="132"/>
      <c r="QVK3228" s="132"/>
      <c r="QVL3228" s="132"/>
      <c r="QVM3228" s="132"/>
      <c r="QVN3228" s="132"/>
      <c r="QVO3228" s="132"/>
      <c r="QVP3228" s="132"/>
      <c r="QVQ3228" s="132"/>
      <c r="QVR3228" s="132"/>
      <c r="QVS3228" s="132"/>
      <c r="QVT3228" s="132"/>
      <c r="QVU3228" s="132"/>
      <c r="QVV3228" s="132"/>
      <c r="QVW3228" s="132"/>
      <c r="QVX3228" s="132"/>
      <c r="QVY3228" s="132"/>
      <c r="QVZ3228" s="132"/>
      <c r="QWA3228" s="132"/>
      <c r="QWB3228" s="132"/>
      <c r="QWC3228" s="132"/>
      <c r="QWD3228" s="132"/>
      <c r="QWE3228" s="132"/>
      <c r="QWF3228" s="132"/>
      <c r="QWG3228" s="132"/>
      <c r="QWH3228" s="132"/>
      <c r="QWI3228" s="132"/>
      <c r="QWJ3228" s="132"/>
      <c r="QWK3228" s="132"/>
      <c r="QWL3228" s="132"/>
      <c r="QWM3228" s="132"/>
      <c r="QWN3228" s="132"/>
      <c r="QWO3228" s="132"/>
      <c r="QWP3228" s="132"/>
      <c r="QWQ3228" s="132"/>
      <c r="QWR3228" s="132"/>
      <c r="QWS3228" s="132"/>
      <c r="QWT3228" s="132"/>
      <c r="QWU3228" s="132"/>
      <c r="QWV3228" s="132"/>
      <c r="QWW3228" s="132"/>
      <c r="QWX3228" s="132"/>
      <c r="QWY3228" s="132"/>
      <c r="QWZ3228" s="132"/>
      <c r="QXA3228" s="132"/>
      <c r="QXB3228" s="132"/>
      <c r="QXC3228" s="132"/>
      <c r="QXD3228" s="132"/>
      <c r="QXE3228" s="132"/>
      <c r="QXF3228" s="132"/>
      <c r="QXG3228" s="132"/>
      <c r="QXH3228" s="132"/>
      <c r="QXI3228" s="132"/>
      <c r="QXJ3228" s="132"/>
      <c r="QXK3228" s="132"/>
      <c r="QXL3228" s="132"/>
      <c r="QXM3228" s="132"/>
      <c r="QXN3228" s="132"/>
      <c r="QXO3228" s="132"/>
      <c r="QXP3228" s="132"/>
      <c r="QXQ3228" s="132"/>
      <c r="QXR3228" s="132"/>
      <c r="QXS3228" s="132"/>
      <c r="QXT3228" s="132"/>
      <c r="QXU3228" s="132"/>
      <c r="QXV3228" s="132"/>
      <c r="QXW3228" s="132"/>
      <c r="QXX3228" s="132"/>
      <c r="QXY3228" s="132"/>
      <c r="QXZ3228" s="132"/>
      <c r="QYA3228" s="132"/>
      <c r="QYB3228" s="132"/>
      <c r="QYC3228" s="132"/>
      <c r="QYD3228" s="132"/>
      <c r="QYE3228" s="132"/>
      <c r="QYF3228" s="132"/>
      <c r="QYG3228" s="132"/>
      <c r="QYH3228" s="132"/>
      <c r="QYI3228" s="132"/>
      <c r="QYJ3228" s="132"/>
      <c r="QYK3228" s="132"/>
      <c r="QYL3228" s="132"/>
      <c r="QYM3228" s="132"/>
      <c r="QYN3228" s="132"/>
      <c r="QYO3228" s="132"/>
      <c r="QYP3228" s="132"/>
      <c r="QYQ3228" s="132"/>
      <c r="QYR3228" s="132"/>
      <c r="QYS3228" s="132"/>
      <c r="QYT3228" s="132"/>
      <c r="QYU3228" s="132"/>
      <c r="QYV3228" s="132"/>
      <c r="QYW3228" s="132"/>
      <c r="QYX3228" s="132"/>
      <c r="QYY3228" s="132"/>
      <c r="QYZ3228" s="132"/>
      <c r="QZA3228" s="132"/>
      <c r="QZB3228" s="132"/>
      <c r="QZC3228" s="132"/>
      <c r="QZD3228" s="132"/>
      <c r="QZE3228" s="132"/>
      <c r="QZF3228" s="132"/>
      <c r="QZG3228" s="132"/>
      <c r="QZH3228" s="132"/>
      <c r="QZI3228" s="132"/>
      <c r="QZJ3228" s="132"/>
      <c r="QZK3228" s="132"/>
      <c r="QZL3228" s="132"/>
      <c r="QZM3228" s="132"/>
      <c r="QZN3228" s="132"/>
      <c r="QZO3228" s="132"/>
      <c r="QZP3228" s="132"/>
      <c r="QZQ3228" s="132"/>
      <c r="QZR3228" s="132"/>
      <c r="QZS3228" s="132"/>
      <c r="QZT3228" s="132"/>
      <c r="QZU3228" s="132"/>
      <c r="QZV3228" s="132"/>
      <c r="QZW3228" s="132"/>
      <c r="QZX3228" s="132"/>
      <c r="QZY3228" s="132"/>
      <c r="QZZ3228" s="132"/>
      <c r="RAA3228" s="132"/>
      <c r="RAB3228" s="132"/>
      <c r="RAC3228" s="132"/>
      <c r="RAD3228" s="132"/>
      <c r="RAE3228" s="132"/>
      <c r="RAF3228" s="132"/>
      <c r="RAG3228" s="132"/>
      <c r="RAH3228" s="132"/>
      <c r="RAI3228" s="132"/>
      <c r="RAJ3228" s="132"/>
      <c r="RAK3228" s="132"/>
      <c r="RAL3228" s="132"/>
      <c r="RAM3228" s="132"/>
      <c r="RAN3228" s="132"/>
      <c r="RAO3228" s="132"/>
      <c r="RAP3228" s="132"/>
      <c r="RAQ3228" s="132"/>
      <c r="RAR3228" s="132"/>
      <c r="RAS3228" s="132"/>
      <c r="RAT3228" s="132"/>
      <c r="RAU3228" s="132"/>
      <c r="RAV3228" s="132"/>
      <c r="RAW3228" s="132"/>
      <c r="RAX3228" s="132"/>
      <c r="RAY3228" s="132"/>
      <c r="RAZ3228" s="132"/>
      <c r="RBA3228" s="132"/>
      <c r="RBB3228" s="132"/>
      <c r="RBC3228" s="132"/>
      <c r="RBD3228" s="132"/>
      <c r="RBE3228" s="132"/>
      <c r="RBF3228" s="132"/>
      <c r="RBG3228" s="132"/>
      <c r="RBH3228" s="132"/>
      <c r="RBI3228" s="132"/>
      <c r="RBJ3228" s="132"/>
      <c r="RBK3228" s="132"/>
      <c r="RBL3228" s="132"/>
      <c r="RBM3228" s="132"/>
      <c r="RBN3228" s="132"/>
      <c r="RBO3228" s="132"/>
      <c r="RBP3228" s="132"/>
      <c r="RBQ3228" s="132"/>
      <c r="RBR3228" s="132"/>
      <c r="RBS3228" s="132"/>
      <c r="RBT3228" s="132"/>
      <c r="RBU3228" s="132"/>
      <c r="RBV3228" s="132"/>
      <c r="RBW3228" s="132"/>
      <c r="RBX3228" s="132"/>
      <c r="RBY3228" s="132"/>
      <c r="RBZ3228" s="132"/>
      <c r="RCA3228" s="132"/>
      <c r="RCB3228" s="132"/>
      <c r="RCC3228" s="132"/>
      <c r="RCD3228" s="132"/>
      <c r="RCE3228" s="132"/>
      <c r="RCF3228" s="132"/>
      <c r="RCG3228" s="132"/>
      <c r="RCH3228" s="132"/>
      <c r="RCI3228" s="132"/>
      <c r="RCJ3228" s="132"/>
      <c r="RCK3228" s="132"/>
      <c r="RCL3228" s="132"/>
      <c r="RCM3228" s="132"/>
      <c r="RCN3228" s="132"/>
      <c r="RCO3228" s="132"/>
      <c r="RCP3228" s="132"/>
      <c r="RCQ3228" s="132"/>
      <c r="RCR3228" s="132"/>
      <c r="RCS3228" s="132"/>
      <c r="RCT3228" s="132"/>
      <c r="RCU3228" s="132"/>
      <c r="RCV3228" s="132"/>
      <c r="RCW3228" s="132"/>
      <c r="RCX3228" s="132"/>
      <c r="RCY3228" s="132"/>
      <c r="RCZ3228" s="132"/>
      <c r="RDA3228" s="132"/>
      <c r="RDB3228" s="132"/>
      <c r="RDC3228" s="132"/>
      <c r="RDD3228" s="132"/>
      <c r="RDE3228" s="132"/>
      <c r="RDF3228" s="132"/>
      <c r="RDG3228" s="132"/>
      <c r="RDH3228" s="132"/>
      <c r="RDI3228" s="132"/>
      <c r="RDJ3228" s="132"/>
      <c r="RDK3228" s="132"/>
      <c r="RDL3228" s="132"/>
      <c r="RDM3228" s="132"/>
      <c r="RDN3228" s="132"/>
      <c r="RDO3228" s="132"/>
      <c r="RDP3228" s="132"/>
      <c r="RDQ3228" s="132"/>
      <c r="RDR3228" s="132"/>
      <c r="RDS3228" s="132"/>
      <c r="RDT3228" s="132"/>
      <c r="RDU3228" s="132"/>
      <c r="RDV3228" s="132"/>
      <c r="RDW3228" s="132"/>
      <c r="RDX3228" s="132"/>
      <c r="RDY3228" s="132"/>
      <c r="RDZ3228" s="132"/>
      <c r="REA3228" s="132"/>
      <c r="REB3228" s="132"/>
      <c r="REC3228" s="132"/>
      <c r="RED3228" s="132"/>
      <c r="REE3228" s="132"/>
      <c r="REF3228" s="132"/>
      <c r="REG3228" s="132"/>
      <c r="REH3228" s="132"/>
      <c r="REI3228" s="132"/>
      <c r="REJ3228" s="132"/>
      <c r="REK3228" s="132"/>
      <c r="REL3228" s="132"/>
      <c r="REM3228" s="132"/>
      <c r="REN3228" s="132"/>
      <c r="REO3228" s="132"/>
      <c r="REP3228" s="132"/>
      <c r="REQ3228" s="132"/>
      <c r="RER3228" s="132"/>
      <c r="RES3228" s="132"/>
      <c r="RET3228" s="132"/>
      <c r="REU3228" s="132"/>
      <c r="REV3228" s="132"/>
      <c r="REW3228" s="132"/>
      <c r="REX3228" s="132"/>
      <c r="REY3228" s="132"/>
      <c r="REZ3228" s="132"/>
      <c r="RFA3228" s="132"/>
      <c r="RFB3228" s="132"/>
      <c r="RFC3228" s="132"/>
      <c r="RFD3228" s="132"/>
      <c r="RFE3228" s="132"/>
      <c r="RFF3228" s="132"/>
      <c r="RFG3228" s="132"/>
      <c r="RFH3228" s="132"/>
      <c r="RFI3228" s="132"/>
      <c r="RFJ3228" s="132"/>
      <c r="RFK3228" s="132"/>
      <c r="RFL3228" s="132"/>
      <c r="RFM3228" s="132"/>
      <c r="RFN3228" s="132"/>
      <c r="RFO3228" s="132"/>
      <c r="RFP3228" s="132"/>
      <c r="RFQ3228" s="132"/>
      <c r="RFR3228" s="132"/>
      <c r="RFS3228" s="132"/>
      <c r="RFT3228" s="132"/>
      <c r="RFU3228" s="132"/>
      <c r="RFV3228" s="132"/>
      <c r="RFW3228" s="132"/>
      <c r="RFX3228" s="132"/>
      <c r="RFY3228" s="132"/>
      <c r="RFZ3228" s="132"/>
      <c r="RGA3228" s="132"/>
      <c r="RGB3228" s="132"/>
      <c r="RGC3228" s="132"/>
      <c r="RGD3228" s="132"/>
      <c r="RGE3228" s="132"/>
      <c r="RGF3228" s="132"/>
      <c r="RGG3228" s="132"/>
      <c r="RGH3228" s="132"/>
      <c r="RGI3228" s="132"/>
      <c r="RGJ3228" s="132"/>
      <c r="RGK3228" s="132"/>
      <c r="RGL3228" s="132"/>
      <c r="RGM3228" s="132"/>
      <c r="RGN3228" s="132"/>
      <c r="RGO3228" s="132"/>
      <c r="RGP3228" s="132"/>
      <c r="RGQ3228" s="132"/>
      <c r="RGR3228" s="132"/>
      <c r="RGS3228" s="132"/>
      <c r="RGT3228" s="132"/>
      <c r="RGU3228" s="132"/>
      <c r="RGV3228" s="132"/>
      <c r="RGW3228" s="132"/>
      <c r="RGX3228" s="132"/>
      <c r="RGY3228" s="132"/>
      <c r="RGZ3228" s="132"/>
      <c r="RHA3228" s="132"/>
      <c r="RHB3228" s="132"/>
      <c r="RHC3228" s="132"/>
      <c r="RHD3228" s="132"/>
      <c r="RHE3228" s="132"/>
      <c r="RHF3228" s="132"/>
      <c r="RHG3228" s="132"/>
      <c r="RHH3228" s="132"/>
      <c r="RHI3228" s="132"/>
      <c r="RHJ3228" s="132"/>
      <c r="RHK3228" s="132"/>
      <c r="RHL3228" s="132"/>
      <c r="RHM3228" s="132"/>
      <c r="RHN3228" s="132"/>
      <c r="RHO3228" s="132"/>
      <c r="RHP3228" s="132"/>
      <c r="RHQ3228" s="132"/>
      <c r="RHR3228" s="132"/>
      <c r="RHS3228" s="132"/>
      <c r="RHT3228" s="132"/>
      <c r="RHU3228" s="132"/>
      <c r="RHV3228" s="132"/>
      <c r="RHW3228" s="132"/>
      <c r="RHX3228" s="132"/>
      <c r="RHY3228" s="132"/>
      <c r="RHZ3228" s="132"/>
      <c r="RIA3228" s="132"/>
      <c r="RIB3228" s="132"/>
      <c r="RIC3228" s="132"/>
      <c r="RID3228" s="132"/>
      <c r="RIE3228" s="132"/>
      <c r="RIF3228" s="132"/>
      <c r="RIG3228" s="132"/>
      <c r="RIH3228" s="132"/>
      <c r="RII3228" s="132"/>
      <c r="RIJ3228" s="132"/>
      <c r="RIK3228" s="132"/>
      <c r="RIL3228" s="132"/>
      <c r="RIM3228" s="132"/>
      <c r="RIN3228" s="132"/>
      <c r="RIO3228" s="132"/>
      <c r="RIP3228" s="132"/>
      <c r="RIQ3228" s="132"/>
      <c r="RIR3228" s="132"/>
      <c r="RIS3228" s="132"/>
      <c r="RIT3228" s="132"/>
      <c r="RIU3228" s="132"/>
      <c r="RIV3228" s="132"/>
      <c r="RIW3228" s="132"/>
      <c r="RIX3228" s="132"/>
      <c r="RIY3228" s="132"/>
      <c r="RIZ3228" s="132"/>
      <c r="RJA3228" s="132"/>
      <c r="RJB3228" s="132"/>
      <c r="RJC3228" s="132"/>
      <c r="RJD3228" s="132"/>
      <c r="RJE3228" s="132"/>
      <c r="RJF3228" s="132"/>
      <c r="RJG3228" s="132"/>
      <c r="RJH3228" s="132"/>
      <c r="RJI3228" s="132"/>
      <c r="RJJ3228" s="132"/>
      <c r="RJK3228" s="132"/>
      <c r="RJL3228" s="132"/>
      <c r="RJM3228" s="132"/>
      <c r="RJN3228" s="132"/>
      <c r="RJO3228" s="132"/>
      <c r="RJP3228" s="132"/>
      <c r="RJQ3228" s="132"/>
      <c r="RJR3228" s="132"/>
      <c r="RJS3228" s="132"/>
      <c r="RJT3228" s="132"/>
      <c r="RJU3228" s="132"/>
      <c r="RJV3228" s="132"/>
      <c r="RJW3228" s="132"/>
      <c r="RJX3228" s="132"/>
      <c r="RJY3228" s="132"/>
      <c r="RJZ3228" s="132"/>
      <c r="RKA3228" s="132"/>
      <c r="RKB3228" s="132"/>
      <c r="RKC3228" s="132"/>
      <c r="RKD3228" s="132"/>
      <c r="RKE3228" s="132"/>
      <c r="RKF3228" s="132"/>
      <c r="RKG3228" s="132"/>
      <c r="RKH3228" s="132"/>
      <c r="RKI3228" s="132"/>
      <c r="RKJ3228" s="132"/>
      <c r="RKK3228" s="132"/>
      <c r="RKL3228" s="132"/>
      <c r="RKM3228" s="132"/>
      <c r="RKN3228" s="132"/>
      <c r="RKO3228" s="132"/>
      <c r="RKP3228" s="132"/>
      <c r="RKQ3228" s="132"/>
      <c r="RKR3228" s="132"/>
      <c r="RKS3228" s="132"/>
      <c r="RKT3228" s="132"/>
      <c r="RKU3228" s="132"/>
      <c r="RKV3228" s="132"/>
      <c r="RKW3228" s="132"/>
      <c r="RKX3228" s="132"/>
      <c r="RKY3228" s="132"/>
      <c r="RKZ3228" s="132"/>
      <c r="RLA3228" s="132"/>
      <c r="RLB3228" s="132"/>
      <c r="RLC3228" s="132"/>
      <c r="RLD3228" s="132"/>
      <c r="RLE3228" s="132"/>
      <c r="RLF3228" s="132"/>
      <c r="RLG3228" s="132"/>
      <c r="RLH3228" s="132"/>
      <c r="RLI3228" s="132"/>
      <c r="RLJ3228" s="132"/>
      <c r="RLK3228" s="132"/>
      <c r="RLL3228" s="132"/>
      <c r="RLM3228" s="132"/>
      <c r="RLN3228" s="132"/>
      <c r="RLO3228" s="132"/>
      <c r="RLP3228" s="132"/>
      <c r="RLQ3228" s="132"/>
      <c r="RLR3228" s="132"/>
      <c r="RLS3228" s="132"/>
      <c r="RLT3228" s="132"/>
      <c r="RLU3228" s="132"/>
      <c r="RLV3228" s="132"/>
      <c r="RLW3228" s="132"/>
      <c r="RLX3228" s="132"/>
      <c r="RLY3228" s="132"/>
      <c r="RLZ3228" s="132"/>
      <c r="RMA3228" s="132"/>
      <c r="RMB3228" s="132"/>
      <c r="RMC3228" s="132"/>
      <c r="RMD3228" s="132"/>
      <c r="RME3228" s="132"/>
      <c r="RMF3228" s="132"/>
      <c r="RMG3228" s="132"/>
      <c r="RMH3228" s="132"/>
      <c r="RMI3228" s="132"/>
      <c r="RMJ3228" s="132"/>
      <c r="RMK3228" s="132"/>
      <c r="RML3228" s="132"/>
      <c r="RMM3228" s="132"/>
      <c r="RMN3228" s="132"/>
      <c r="RMO3228" s="132"/>
      <c r="RMP3228" s="132"/>
      <c r="RMQ3228" s="132"/>
      <c r="RMR3228" s="132"/>
      <c r="RMS3228" s="132"/>
      <c r="RMT3228" s="132"/>
      <c r="RMU3228" s="132"/>
      <c r="RMV3228" s="132"/>
      <c r="RMW3228" s="132"/>
      <c r="RMX3228" s="132"/>
      <c r="RMY3228" s="132"/>
      <c r="RMZ3228" s="132"/>
      <c r="RNA3228" s="132"/>
      <c r="RNB3228" s="132"/>
      <c r="RNC3228" s="132"/>
      <c r="RND3228" s="132"/>
      <c r="RNE3228" s="132"/>
      <c r="RNF3228" s="132"/>
      <c r="RNG3228" s="132"/>
      <c r="RNH3228" s="132"/>
      <c r="RNI3228" s="132"/>
      <c r="RNJ3228" s="132"/>
      <c r="RNK3228" s="132"/>
      <c r="RNL3228" s="132"/>
      <c r="RNM3228" s="132"/>
      <c r="RNN3228" s="132"/>
      <c r="RNO3228" s="132"/>
      <c r="RNP3228" s="132"/>
      <c r="RNQ3228" s="132"/>
      <c r="RNR3228" s="132"/>
      <c r="RNS3228" s="132"/>
      <c r="RNT3228" s="132"/>
      <c r="RNU3228" s="132"/>
      <c r="RNV3228" s="132"/>
      <c r="RNW3228" s="132"/>
      <c r="RNX3228" s="132"/>
      <c r="RNY3228" s="132"/>
      <c r="RNZ3228" s="132"/>
      <c r="ROA3228" s="132"/>
      <c r="ROB3228" s="132"/>
      <c r="ROC3228" s="132"/>
      <c r="ROD3228" s="132"/>
      <c r="ROE3228" s="132"/>
      <c r="ROF3228" s="132"/>
      <c r="ROG3228" s="132"/>
      <c r="ROH3228" s="132"/>
      <c r="ROI3228" s="132"/>
      <c r="ROJ3228" s="132"/>
      <c r="ROK3228" s="132"/>
      <c r="ROL3228" s="132"/>
      <c r="ROM3228" s="132"/>
      <c r="RON3228" s="132"/>
      <c r="ROO3228" s="132"/>
      <c r="ROP3228" s="132"/>
      <c r="ROQ3228" s="132"/>
      <c r="ROR3228" s="132"/>
      <c r="ROS3228" s="132"/>
      <c r="ROT3228" s="132"/>
      <c r="ROU3228" s="132"/>
      <c r="ROV3228" s="132"/>
      <c r="ROW3228" s="132"/>
      <c r="ROX3228" s="132"/>
      <c r="ROY3228" s="132"/>
      <c r="ROZ3228" s="132"/>
      <c r="RPA3228" s="132"/>
      <c r="RPB3228" s="132"/>
      <c r="RPC3228" s="132"/>
      <c r="RPD3228" s="132"/>
      <c r="RPE3228" s="132"/>
      <c r="RPF3228" s="132"/>
      <c r="RPG3228" s="132"/>
      <c r="RPH3228" s="132"/>
      <c r="RPI3228" s="132"/>
      <c r="RPJ3228" s="132"/>
      <c r="RPK3228" s="132"/>
      <c r="RPL3228" s="132"/>
      <c r="RPM3228" s="132"/>
      <c r="RPN3228" s="132"/>
      <c r="RPO3228" s="132"/>
      <c r="RPP3228" s="132"/>
      <c r="RPQ3228" s="132"/>
      <c r="RPR3228" s="132"/>
      <c r="RPS3228" s="132"/>
      <c r="RPT3228" s="132"/>
      <c r="RPU3228" s="132"/>
      <c r="RPV3228" s="132"/>
      <c r="RPW3228" s="132"/>
      <c r="RPX3228" s="132"/>
      <c r="RPY3228" s="132"/>
      <c r="RPZ3228" s="132"/>
      <c r="RQA3228" s="132"/>
      <c r="RQB3228" s="132"/>
      <c r="RQC3228" s="132"/>
      <c r="RQD3228" s="132"/>
      <c r="RQE3228" s="132"/>
      <c r="RQF3228" s="132"/>
      <c r="RQG3228" s="132"/>
      <c r="RQH3228" s="132"/>
      <c r="RQI3228" s="132"/>
      <c r="RQJ3228" s="132"/>
      <c r="RQK3228" s="132"/>
      <c r="RQL3228" s="132"/>
      <c r="RQM3228" s="132"/>
      <c r="RQN3228" s="132"/>
      <c r="RQO3228" s="132"/>
      <c r="RQP3228" s="132"/>
      <c r="RQQ3228" s="132"/>
      <c r="RQR3228" s="132"/>
      <c r="RQS3228" s="132"/>
      <c r="RQT3228" s="132"/>
      <c r="RQU3228" s="132"/>
      <c r="RQV3228" s="132"/>
      <c r="RQW3228" s="132"/>
      <c r="RQX3228" s="132"/>
      <c r="RQY3228" s="132"/>
      <c r="RQZ3228" s="132"/>
      <c r="RRA3228" s="132"/>
      <c r="RRB3228" s="132"/>
      <c r="RRC3228" s="132"/>
      <c r="RRD3228" s="132"/>
      <c r="RRE3228" s="132"/>
      <c r="RRF3228" s="132"/>
      <c r="RRG3228" s="132"/>
      <c r="RRH3228" s="132"/>
      <c r="RRI3228" s="132"/>
      <c r="RRJ3228" s="132"/>
      <c r="RRK3228" s="132"/>
      <c r="RRL3228" s="132"/>
      <c r="RRM3228" s="132"/>
      <c r="RRN3228" s="132"/>
      <c r="RRO3228" s="132"/>
      <c r="RRP3228" s="132"/>
      <c r="RRQ3228" s="132"/>
      <c r="RRR3228" s="132"/>
      <c r="RRS3228" s="132"/>
      <c r="RRT3228" s="132"/>
      <c r="RRU3228" s="132"/>
      <c r="RRV3228" s="132"/>
      <c r="RRW3228" s="132"/>
      <c r="RRX3228" s="132"/>
      <c r="RRY3228" s="132"/>
      <c r="RRZ3228" s="132"/>
      <c r="RSA3228" s="132"/>
      <c r="RSB3228" s="132"/>
      <c r="RSC3228" s="132"/>
      <c r="RSD3228" s="132"/>
      <c r="RSE3228" s="132"/>
      <c r="RSF3228" s="132"/>
      <c r="RSG3228" s="132"/>
      <c r="RSH3228" s="132"/>
      <c r="RSI3228" s="132"/>
      <c r="RSJ3228" s="132"/>
      <c r="RSK3228" s="132"/>
      <c r="RSL3228" s="132"/>
      <c r="RSM3228" s="132"/>
      <c r="RSN3228" s="132"/>
      <c r="RSO3228" s="132"/>
      <c r="RSP3228" s="132"/>
      <c r="RSQ3228" s="132"/>
      <c r="RSR3228" s="132"/>
      <c r="RSS3228" s="132"/>
      <c r="RST3228" s="132"/>
      <c r="RSU3228" s="132"/>
      <c r="RSV3228" s="132"/>
      <c r="RSW3228" s="132"/>
      <c r="RSX3228" s="132"/>
      <c r="RSY3228" s="132"/>
      <c r="RSZ3228" s="132"/>
      <c r="RTA3228" s="132"/>
      <c r="RTB3228" s="132"/>
      <c r="RTC3228" s="132"/>
      <c r="RTD3228" s="132"/>
      <c r="RTE3228" s="132"/>
      <c r="RTF3228" s="132"/>
      <c r="RTG3228" s="132"/>
      <c r="RTH3228" s="132"/>
      <c r="RTI3228" s="132"/>
      <c r="RTJ3228" s="132"/>
      <c r="RTK3228" s="132"/>
      <c r="RTL3228" s="132"/>
      <c r="RTM3228" s="132"/>
      <c r="RTN3228" s="132"/>
      <c r="RTO3228" s="132"/>
      <c r="RTP3228" s="132"/>
      <c r="RTQ3228" s="132"/>
      <c r="RTR3228" s="132"/>
      <c r="RTS3228" s="132"/>
      <c r="RTT3228" s="132"/>
      <c r="RTU3228" s="132"/>
      <c r="RTV3228" s="132"/>
      <c r="RTW3228" s="132"/>
      <c r="RTX3228" s="132"/>
      <c r="RTY3228" s="132"/>
      <c r="RTZ3228" s="132"/>
      <c r="RUA3228" s="132"/>
      <c r="RUB3228" s="132"/>
      <c r="RUC3228" s="132"/>
      <c r="RUD3228" s="132"/>
      <c r="RUE3228" s="132"/>
      <c r="RUF3228" s="132"/>
      <c r="RUG3228" s="132"/>
      <c r="RUH3228" s="132"/>
      <c r="RUI3228" s="132"/>
      <c r="RUJ3228" s="132"/>
      <c r="RUK3228" s="132"/>
      <c r="RUL3228" s="132"/>
      <c r="RUM3228" s="132"/>
      <c r="RUN3228" s="132"/>
      <c r="RUO3228" s="132"/>
      <c r="RUP3228" s="132"/>
      <c r="RUQ3228" s="132"/>
      <c r="RUR3228" s="132"/>
      <c r="RUS3228" s="132"/>
      <c r="RUT3228" s="132"/>
      <c r="RUU3228" s="132"/>
      <c r="RUV3228" s="132"/>
      <c r="RUW3228" s="132"/>
      <c r="RUX3228" s="132"/>
      <c r="RUY3228" s="132"/>
      <c r="RUZ3228" s="132"/>
      <c r="RVA3228" s="132"/>
      <c r="RVB3228" s="132"/>
      <c r="RVC3228" s="132"/>
      <c r="RVD3228" s="132"/>
      <c r="RVE3228" s="132"/>
      <c r="RVF3228" s="132"/>
      <c r="RVG3228" s="132"/>
      <c r="RVH3228" s="132"/>
      <c r="RVI3228" s="132"/>
      <c r="RVJ3228" s="132"/>
      <c r="RVK3228" s="132"/>
      <c r="RVL3228" s="132"/>
      <c r="RVM3228" s="132"/>
      <c r="RVN3228" s="132"/>
      <c r="RVO3228" s="132"/>
      <c r="RVP3228" s="132"/>
      <c r="RVQ3228" s="132"/>
      <c r="RVR3228" s="132"/>
      <c r="RVS3228" s="132"/>
      <c r="RVT3228" s="132"/>
      <c r="RVU3228" s="132"/>
      <c r="RVV3228" s="132"/>
      <c r="RVW3228" s="132"/>
      <c r="RVX3228" s="132"/>
      <c r="RVY3228" s="132"/>
      <c r="RVZ3228" s="132"/>
      <c r="RWA3228" s="132"/>
      <c r="RWB3228" s="132"/>
      <c r="RWC3228" s="132"/>
      <c r="RWD3228" s="132"/>
      <c r="RWE3228" s="132"/>
      <c r="RWF3228" s="132"/>
      <c r="RWG3228" s="132"/>
      <c r="RWH3228" s="132"/>
      <c r="RWI3228" s="132"/>
      <c r="RWJ3228" s="132"/>
      <c r="RWK3228" s="132"/>
      <c r="RWL3228" s="132"/>
      <c r="RWM3228" s="132"/>
      <c r="RWN3228" s="132"/>
      <c r="RWO3228" s="132"/>
      <c r="RWP3228" s="132"/>
      <c r="RWQ3228" s="132"/>
      <c r="RWR3228" s="132"/>
      <c r="RWS3228" s="132"/>
      <c r="RWT3228" s="132"/>
      <c r="RWU3228" s="132"/>
      <c r="RWV3228" s="132"/>
      <c r="RWW3228" s="132"/>
      <c r="RWX3228" s="132"/>
      <c r="RWY3228" s="132"/>
      <c r="RWZ3228" s="132"/>
      <c r="RXA3228" s="132"/>
      <c r="RXB3228" s="132"/>
      <c r="RXC3228" s="132"/>
      <c r="RXD3228" s="132"/>
      <c r="RXE3228" s="132"/>
      <c r="RXF3228" s="132"/>
      <c r="RXG3228" s="132"/>
      <c r="RXH3228" s="132"/>
      <c r="RXI3228" s="132"/>
      <c r="RXJ3228" s="132"/>
      <c r="RXK3228" s="132"/>
      <c r="RXL3228" s="132"/>
      <c r="RXM3228" s="132"/>
      <c r="RXN3228" s="132"/>
      <c r="RXO3228" s="132"/>
      <c r="RXP3228" s="132"/>
      <c r="RXQ3228" s="132"/>
      <c r="RXR3228" s="132"/>
      <c r="RXS3228" s="132"/>
      <c r="RXT3228" s="132"/>
      <c r="RXU3228" s="132"/>
      <c r="RXV3228" s="132"/>
      <c r="RXW3228" s="132"/>
      <c r="RXX3228" s="132"/>
      <c r="RXY3228" s="132"/>
      <c r="RXZ3228" s="132"/>
      <c r="RYA3228" s="132"/>
      <c r="RYB3228" s="132"/>
      <c r="RYC3228" s="132"/>
      <c r="RYD3228" s="132"/>
      <c r="RYE3228" s="132"/>
      <c r="RYF3228" s="132"/>
      <c r="RYG3228" s="132"/>
      <c r="RYH3228" s="132"/>
      <c r="RYI3228" s="132"/>
      <c r="RYJ3228" s="132"/>
      <c r="RYK3228" s="132"/>
      <c r="RYL3228" s="132"/>
      <c r="RYM3228" s="132"/>
      <c r="RYN3228" s="132"/>
      <c r="RYO3228" s="132"/>
      <c r="RYP3228" s="132"/>
      <c r="RYQ3228" s="132"/>
      <c r="RYR3228" s="132"/>
      <c r="RYS3228" s="132"/>
      <c r="RYT3228" s="132"/>
      <c r="RYU3228" s="132"/>
      <c r="RYV3228" s="132"/>
      <c r="RYW3228" s="132"/>
      <c r="RYX3228" s="132"/>
      <c r="RYY3228" s="132"/>
      <c r="RYZ3228" s="132"/>
      <c r="RZA3228" s="132"/>
      <c r="RZB3228" s="132"/>
      <c r="RZC3228" s="132"/>
      <c r="RZD3228" s="132"/>
      <c r="RZE3228" s="132"/>
      <c r="RZF3228" s="132"/>
      <c r="RZG3228" s="132"/>
      <c r="RZH3228" s="132"/>
      <c r="RZI3228" s="132"/>
      <c r="RZJ3228" s="132"/>
      <c r="RZK3228" s="132"/>
      <c r="RZL3228" s="132"/>
      <c r="RZM3228" s="132"/>
      <c r="RZN3228" s="132"/>
      <c r="RZO3228" s="132"/>
      <c r="RZP3228" s="132"/>
      <c r="RZQ3228" s="132"/>
      <c r="RZR3228" s="132"/>
      <c r="RZS3228" s="132"/>
      <c r="RZT3228" s="132"/>
      <c r="RZU3228" s="132"/>
      <c r="RZV3228" s="132"/>
      <c r="RZW3228" s="132"/>
      <c r="RZX3228" s="132"/>
      <c r="RZY3228" s="132"/>
      <c r="RZZ3228" s="132"/>
      <c r="SAA3228" s="132"/>
      <c r="SAB3228" s="132"/>
      <c r="SAC3228" s="132"/>
      <c r="SAD3228" s="132"/>
      <c r="SAE3228" s="132"/>
      <c r="SAF3228" s="132"/>
      <c r="SAG3228" s="132"/>
      <c r="SAH3228" s="132"/>
      <c r="SAI3228" s="132"/>
      <c r="SAJ3228" s="132"/>
      <c r="SAK3228" s="132"/>
      <c r="SAL3228" s="132"/>
      <c r="SAM3228" s="132"/>
      <c r="SAN3228" s="132"/>
      <c r="SAO3228" s="132"/>
      <c r="SAP3228" s="132"/>
      <c r="SAQ3228" s="132"/>
      <c r="SAR3228" s="132"/>
      <c r="SAS3228" s="132"/>
      <c r="SAT3228" s="132"/>
      <c r="SAU3228" s="132"/>
      <c r="SAV3228" s="132"/>
      <c r="SAW3228" s="132"/>
      <c r="SAX3228" s="132"/>
      <c r="SAY3228" s="132"/>
      <c r="SAZ3228" s="132"/>
      <c r="SBA3228" s="132"/>
      <c r="SBB3228" s="132"/>
      <c r="SBC3228" s="132"/>
      <c r="SBD3228" s="132"/>
      <c r="SBE3228" s="132"/>
      <c r="SBF3228" s="132"/>
      <c r="SBG3228" s="132"/>
      <c r="SBH3228" s="132"/>
      <c r="SBI3228" s="132"/>
      <c r="SBJ3228" s="132"/>
      <c r="SBK3228" s="132"/>
      <c r="SBL3228" s="132"/>
      <c r="SBM3228" s="132"/>
      <c r="SBN3228" s="132"/>
      <c r="SBO3228" s="132"/>
      <c r="SBP3228" s="132"/>
      <c r="SBQ3228" s="132"/>
      <c r="SBR3228" s="132"/>
      <c r="SBS3228" s="132"/>
      <c r="SBT3228" s="132"/>
      <c r="SBU3228" s="132"/>
      <c r="SBV3228" s="132"/>
      <c r="SBW3228" s="132"/>
      <c r="SBX3228" s="132"/>
      <c r="SBY3228" s="132"/>
      <c r="SBZ3228" s="132"/>
      <c r="SCA3228" s="132"/>
      <c r="SCB3228" s="132"/>
      <c r="SCC3228" s="132"/>
      <c r="SCD3228" s="132"/>
      <c r="SCE3228" s="132"/>
      <c r="SCF3228" s="132"/>
      <c r="SCG3228" s="132"/>
      <c r="SCH3228" s="132"/>
      <c r="SCI3228" s="132"/>
      <c r="SCJ3228" s="132"/>
      <c r="SCK3228" s="132"/>
      <c r="SCL3228" s="132"/>
      <c r="SCM3228" s="132"/>
      <c r="SCN3228" s="132"/>
      <c r="SCO3228" s="132"/>
      <c r="SCP3228" s="132"/>
      <c r="SCQ3228" s="132"/>
      <c r="SCR3228" s="132"/>
      <c r="SCS3228" s="132"/>
      <c r="SCT3228" s="132"/>
      <c r="SCU3228" s="132"/>
      <c r="SCV3228" s="132"/>
      <c r="SCW3228" s="132"/>
      <c r="SCX3228" s="132"/>
      <c r="SCY3228" s="132"/>
      <c r="SCZ3228" s="132"/>
      <c r="SDA3228" s="132"/>
      <c r="SDB3228" s="132"/>
      <c r="SDC3228" s="132"/>
      <c r="SDD3228" s="132"/>
      <c r="SDE3228" s="132"/>
      <c r="SDF3228" s="132"/>
      <c r="SDG3228" s="132"/>
      <c r="SDH3228" s="132"/>
      <c r="SDI3228" s="132"/>
      <c r="SDJ3228" s="132"/>
      <c r="SDK3228" s="132"/>
      <c r="SDL3228" s="132"/>
      <c r="SDM3228" s="132"/>
      <c r="SDN3228" s="132"/>
      <c r="SDO3228" s="132"/>
      <c r="SDP3228" s="132"/>
      <c r="SDQ3228" s="132"/>
      <c r="SDR3228" s="132"/>
      <c r="SDS3228" s="132"/>
      <c r="SDT3228" s="132"/>
      <c r="SDU3228" s="132"/>
      <c r="SDV3228" s="132"/>
      <c r="SDW3228" s="132"/>
      <c r="SDX3228" s="132"/>
      <c r="SDY3228" s="132"/>
      <c r="SDZ3228" s="132"/>
      <c r="SEA3228" s="132"/>
      <c r="SEB3228" s="132"/>
      <c r="SEC3228" s="132"/>
      <c r="SED3228" s="132"/>
      <c r="SEE3228" s="132"/>
      <c r="SEF3228" s="132"/>
      <c r="SEG3228" s="132"/>
      <c r="SEH3228" s="132"/>
      <c r="SEI3228" s="132"/>
      <c r="SEJ3228" s="132"/>
      <c r="SEK3228" s="132"/>
      <c r="SEL3228" s="132"/>
      <c r="SEM3228" s="132"/>
      <c r="SEN3228" s="132"/>
      <c r="SEO3228" s="132"/>
      <c r="SEP3228" s="132"/>
      <c r="SEQ3228" s="132"/>
      <c r="SER3228" s="132"/>
      <c r="SES3228" s="132"/>
      <c r="SET3228" s="132"/>
      <c r="SEU3228" s="132"/>
      <c r="SEV3228" s="132"/>
      <c r="SEW3228" s="132"/>
      <c r="SEX3228" s="132"/>
      <c r="SEY3228" s="132"/>
      <c r="SEZ3228" s="132"/>
      <c r="SFA3228" s="132"/>
      <c r="SFB3228" s="132"/>
      <c r="SFC3228" s="132"/>
      <c r="SFD3228" s="132"/>
      <c r="SFE3228" s="132"/>
      <c r="SFF3228" s="132"/>
      <c r="SFG3228" s="132"/>
      <c r="SFH3228" s="132"/>
      <c r="SFI3228" s="132"/>
      <c r="SFJ3228" s="132"/>
      <c r="SFK3228" s="132"/>
      <c r="SFL3228" s="132"/>
      <c r="SFM3228" s="132"/>
      <c r="SFN3228" s="132"/>
      <c r="SFO3228" s="132"/>
      <c r="SFP3228" s="132"/>
      <c r="SFQ3228" s="132"/>
      <c r="SFR3228" s="132"/>
      <c r="SFS3228" s="132"/>
      <c r="SFT3228" s="132"/>
      <c r="SFU3228" s="132"/>
      <c r="SFV3228" s="132"/>
      <c r="SFW3228" s="132"/>
      <c r="SFX3228" s="132"/>
      <c r="SFY3228" s="132"/>
      <c r="SFZ3228" s="132"/>
      <c r="SGA3228" s="132"/>
      <c r="SGB3228" s="132"/>
      <c r="SGC3228" s="132"/>
      <c r="SGD3228" s="132"/>
      <c r="SGE3228" s="132"/>
      <c r="SGF3228" s="132"/>
      <c r="SGG3228" s="132"/>
      <c r="SGH3228" s="132"/>
      <c r="SGI3228" s="132"/>
      <c r="SGJ3228" s="132"/>
      <c r="SGK3228" s="132"/>
      <c r="SGL3228" s="132"/>
      <c r="SGM3228" s="132"/>
      <c r="SGN3228" s="132"/>
      <c r="SGO3228" s="132"/>
      <c r="SGP3228" s="132"/>
      <c r="SGQ3228" s="132"/>
      <c r="SGR3228" s="132"/>
      <c r="SGS3228" s="132"/>
      <c r="SGT3228" s="132"/>
      <c r="SGU3228" s="132"/>
      <c r="SGV3228" s="132"/>
      <c r="SGW3228" s="132"/>
      <c r="SGX3228" s="132"/>
      <c r="SGY3228" s="132"/>
      <c r="SGZ3228" s="132"/>
      <c r="SHA3228" s="132"/>
      <c r="SHB3228" s="132"/>
      <c r="SHC3228" s="132"/>
      <c r="SHD3228" s="132"/>
      <c r="SHE3228" s="132"/>
      <c r="SHF3228" s="132"/>
      <c r="SHG3228" s="132"/>
      <c r="SHH3228" s="132"/>
      <c r="SHI3228" s="132"/>
      <c r="SHJ3228" s="132"/>
      <c r="SHK3228" s="132"/>
      <c r="SHL3228" s="132"/>
      <c r="SHM3228" s="132"/>
      <c r="SHN3228" s="132"/>
      <c r="SHO3228" s="132"/>
      <c r="SHP3228" s="132"/>
      <c r="SHQ3228" s="132"/>
      <c r="SHR3228" s="132"/>
      <c r="SHS3228" s="132"/>
      <c r="SHT3228" s="132"/>
      <c r="SHU3228" s="132"/>
      <c r="SHV3228" s="132"/>
      <c r="SHW3228" s="132"/>
      <c r="SHX3228" s="132"/>
      <c r="SHY3228" s="132"/>
      <c r="SHZ3228" s="132"/>
      <c r="SIA3228" s="132"/>
      <c r="SIB3228" s="132"/>
      <c r="SIC3228" s="132"/>
      <c r="SID3228" s="132"/>
      <c r="SIE3228" s="132"/>
      <c r="SIF3228" s="132"/>
      <c r="SIG3228" s="132"/>
      <c r="SIH3228" s="132"/>
      <c r="SII3228" s="132"/>
      <c r="SIJ3228" s="132"/>
      <c r="SIK3228" s="132"/>
      <c r="SIL3228" s="132"/>
      <c r="SIM3228" s="132"/>
      <c r="SIN3228" s="132"/>
      <c r="SIO3228" s="132"/>
      <c r="SIP3228" s="132"/>
      <c r="SIQ3228" s="132"/>
      <c r="SIR3228" s="132"/>
      <c r="SIS3228" s="132"/>
      <c r="SIT3228" s="132"/>
      <c r="SIU3228" s="132"/>
      <c r="SIV3228" s="132"/>
      <c r="SIW3228" s="132"/>
      <c r="SIX3228" s="132"/>
      <c r="SIY3228" s="132"/>
      <c r="SIZ3228" s="132"/>
      <c r="SJA3228" s="132"/>
      <c r="SJB3228" s="132"/>
      <c r="SJC3228" s="132"/>
      <c r="SJD3228" s="132"/>
      <c r="SJE3228" s="132"/>
      <c r="SJF3228" s="132"/>
      <c r="SJG3228" s="132"/>
      <c r="SJH3228" s="132"/>
      <c r="SJI3228" s="132"/>
      <c r="SJJ3228" s="132"/>
      <c r="SJK3228" s="132"/>
      <c r="SJL3228" s="132"/>
      <c r="SJM3228" s="132"/>
      <c r="SJN3228" s="132"/>
      <c r="SJO3228" s="132"/>
      <c r="SJP3228" s="132"/>
      <c r="SJQ3228" s="132"/>
      <c r="SJR3228" s="132"/>
      <c r="SJS3228" s="132"/>
      <c r="SJT3228" s="132"/>
      <c r="SJU3228" s="132"/>
      <c r="SJV3228" s="132"/>
      <c r="SJW3228" s="132"/>
      <c r="SJX3228" s="132"/>
      <c r="SJY3228" s="132"/>
      <c r="SJZ3228" s="132"/>
      <c r="SKA3228" s="132"/>
      <c r="SKB3228" s="132"/>
      <c r="SKC3228" s="132"/>
      <c r="SKD3228" s="132"/>
      <c r="SKE3228" s="132"/>
      <c r="SKF3228" s="132"/>
      <c r="SKG3228" s="132"/>
      <c r="SKH3228" s="132"/>
      <c r="SKI3228" s="132"/>
      <c r="SKJ3228" s="132"/>
      <c r="SKK3228" s="132"/>
      <c r="SKL3228" s="132"/>
      <c r="SKM3228" s="132"/>
      <c r="SKN3228" s="132"/>
      <c r="SKO3228" s="132"/>
      <c r="SKP3228" s="132"/>
      <c r="SKQ3228" s="132"/>
      <c r="SKR3228" s="132"/>
      <c r="SKS3228" s="132"/>
      <c r="SKT3228" s="132"/>
      <c r="SKU3228" s="132"/>
      <c r="SKV3228" s="132"/>
      <c r="SKW3228" s="132"/>
      <c r="SKX3228" s="132"/>
      <c r="SKY3228" s="132"/>
      <c r="SKZ3228" s="132"/>
      <c r="SLA3228" s="132"/>
      <c r="SLB3228" s="132"/>
      <c r="SLC3228" s="132"/>
      <c r="SLD3228" s="132"/>
      <c r="SLE3228" s="132"/>
      <c r="SLF3228" s="132"/>
      <c r="SLG3228" s="132"/>
      <c r="SLH3228" s="132"/>
      <c r="SLI3228" s="132"/>
      <c r="SLJ3228" s="132"/>
      <c r="SLK3228" s="132"/>
      <c r="SLL3228" s="132"/>
      <c r="SLM3228" s="132"/>
      <c r="SLN3228" s="132"/>
      <c r="SLO3228" s="132"/>
      <c r="SLP3228" s="132"/>
      <c r="SLQ3228" s="132"/>
      <c r="SLR3228" s="132"/>
      <c r="SLS3228" s="132"/>
      <c r="SLT3228" s="132"/>
      <c r="SLU3228" s="132"/>
      <c r="SLV3228" s="132"/>
      <c r="SLW3228" s="132"/>
      <c r="SLX3228" s="132"/>
      <c r="SLY3228" s="132"/>
      <c r="SLZ3228" s="132"/>
      <c r="SMA3228" s="132"/>
      <c r="SMB3228" s="132"/>
      <c r="SMC3228" s="132"/>
      <c r="SMD3228" s="132"/>
      <c r="SME3228" s="132"/>
      <c r="SMF3228" s="132"/>
      <c r="SMG3228" s="132"/>
      <c r="SMH3228" s="132"/>
      <c r="SMI3228" s="132"/>
      <c r="SMJ3228" s="132"/>
      <c r="SMK3228" s="132"/>
      <c r="SML3228" s="132"/>
      <c r="SMM3228" s="132"/>
      <c r="SMN3228" s="132"/>
      <c r="SMO3228" s="132"/>
      <c r="SMP3228" s="132"/>
      <c r="SMQ3228" s="132"/>
      <c r="SMR3228" s="132"/>
      <c r="SMS3228" s="132"/>
      <c r="SMT3228" s="132"/>
      <c r="SMU3228" s="132"/>
      <c r="SMV3228" s="132"/>
      <c r="SMW3228" s="132"/>
      <c r="SMX3228" s="132"/>
      <c r="SMY3228" s="132"/>
      <c r="SMZ3228" s="132"/>
      <c r="SNA3228" s="132"/>
      <c r="SNB3228" s="132"/>
      <c r="SNC3228" s="132"/>
      <c r="SND3228" s="132"/>
      <c r="SNE3228" s="132"/>
      <c r="SNF3228" s="132"/>
      <c r="SNG3228" s="132"/>
      <c r="SNH3228" s="132"/>
      <c r="SNI3228" s="132"/>
      <c r="SNJ3228" s="132"/>
      <c r="SNK3228" s="132"/>
      <c r="SNL3228" s="132"/>
      <c r="SNM3228" s="132"/>
      <c r="SNN3228" s="132"/>
      <c r="SNO3228" s="132"/>
      <c r="SNP3228" s="132"/>
      <c r="SNQ3228" s="132"/>
      <c r="SNR3228" s="132"/>
      <c r="SNS3228" s="132"/>
      <c r="SNT3228" s="132"/>
      <c r="SNU3228" s="132"/>
      <c r="SNV3228" s="132"/>
      <c r="SNW3228" s="132"/>
      <c r="SNX3228" s="132"/>
      <c r="SNY3228" s="132"/>
      <c r="SNZ3228" s="132"/>
      <c r="SOA3228" s="132"/>
      <c r="SOB3228" s="132"/>
      <c r="SOC3228" s="132"/>
      <c r="SOD3228" s="132"/>
      <c r="SOE3228" s="132"/>
      <c r="SOF3228" s="132"/>
      <c r="SOG3228" s="132"/>
      <c r="SOH3228" s="132"/>
      <c r="SOI3228" s="132"/>
      <c r="SOJ3228" s="132"/>
      <c r="SOK3228" s="132"/>
      <c r="SOL3228" s="132"/>
      <c r="SOM3228" s="132"/>
      <c r="SON3228" s="132"/>
      <c r="SOO3228" s="132"/>
      <c r="SOP3228" s="132"/>
      <c r="SOQ3228" s="132"/>
      <c r="SOR3228" s="132"/>
      <c r="SOS3228" s="132"/>
      <c r="SOT3228" s="132"/>
      <c r="SOU3228" s="132"/>
      <c r="SOV3228" s="132"/>
      <c r="SOW3228" s="132"/>
      <c r="SOX3228" s="132"/>
      <c r="SOY3228" s="132"/>
      <c r="SOZ3228" s="132"/>
      <c r="SPA3228" s="132"/>
      <c r="SPB3228" s="132"/>
      <c r="SPC3228" s="132"/>
      <c r="SPD3228" s="132"/>
      <c r="SPE3228" s="132"/>
      <c r="SPF3228" s="132"/>
      <c r="SPG3228" s="132"/>
      <c r="SPH3228" s="132"/>
      <c r="SPI3228" s="132"/>
      <c r="SPJ3228" s="132"/>
      <c r="SPK3228" s="132"/>
      <c r="SPL3228" s="132"/>
      <c r="SPM3228" s="132"/>
      <c r="SPN3228" s="132"/>
      <c r="SPO3228" s="132"/>
      <c r="SPP3228" s="132"/>
      <c r="SPQ3228" s="132"/>
      <c r="SPR3228" s="132"/>
      <c r="SPS3228" s="132"/>
      <c r="SPT3228" s="132"/>
      <c r="SPU3228" s="132"/>
      <c r="SPV3228" s="132"/>
      <c r="SPW3228" s="132"/>
      <c r="SPX3228" s="132"/>
      <c r="SPY3228" s="132"/>
      <c r="SPZ3228" s="132"/>
      <c r="SQA3228" s="132"/>
      <c r="SQB3228" s="132"/>
      <c r="SQC3228" s="132"/>
      <c r="SQD3228" s="132"/>
      <c r="SQE3228" s="132"/>
      <c r="SQF3228" s="132"/>
      <c r="SQG3228" s="132"/>
      <c r="SQH3228" s="132"/>
      <c r="SQI3228" s="132"/>
      <c r="SQJ3228" s="132"/>
      <c r="SQK3228" s="132"/>
      <c r="SQL3228" s="132"/>
      <c r="SQM3228" s="132"/>
      <c r="SQN3228" s="132"/>
      <c r="SQO3228" s="132"/>
      <c r="SQP3228" s="132"/>
      <c r="SQQ3228" s="132"/>
      <c r="SQR3228" s="132"/>
      <c r="SQS3228" s="132"/>
      <c r="SQT3228" s="132"/>
      <c r="SQU3228" s="132"/>
      <c r="SQV3228" s="132"/>
      <c r="SQW3228" s="132"/>
      <c r="SQX3228" s="132"/>
      <c r="SQY3228" s="132"/>
      <c r="SQZ3228" s="132"/>
      <c r="SRA3228" s="132"/>
      <c r="SRB3228" s="132"/>
      <c r="SRC3228" s="132"/>
      <c r="SRD3228" s="132"/>
      <c r="SRE3228" s="132"/>
      <c r="SRF3228" s="132"/>
      <c r="SRG3228" s="132"/>
      <c r="SRH3228" s="132"/>
      <c r="SRI3228" s="132"/>
      <c r="SRJ3228" s="132"/>
      <c r="SRK3228" s="132"/>
      <c r="SRL3228" s="132"/>
      <c r="SRM3228" s="132"/>
      <c r="SRN3228" s="132"/>
      <c r="SRO3228" s="132"/>
      <c r="SRP3228" s="132"/>
      <c r="SRQ3228" s="132"/>
      <c r="SRR3228" s="132"/>
      <c r="SRS3228" s="132"/>
      <c r="SRT3228" s="132"/>
      <c r="SRU3228" s="132"/>
      <c r="SRV3228" s="132"/>
      <c r="SRW3228" s="132"/>
      <c r="SRX3228" s="132"/>
      <c r="SRY3228" s="132"/>
      <c r="SRZ3228" s="132"/>
      <c r="SSA3228" s="132"/>
      <c r="SSB3228" s="132"/>
      <c r="SSC3228" s="132"/>
      <c r="SSD3228" s="132"/>
      <c r="SSE3228" s="132"/>
      <c r="SSF3228" s="132"/>
      <c r="SSG3228" s="132"/>
      <c r="SSH3228" s="132"/>
      <c r="SSI3228" s="132"/>
      <c r="SSJ3228" s="132"/>
      <c r="SSK3228" s="132"/>
      <c r="SSL3228" s="132"/>
      <c r="SSM3228" s="132"/>
      <c r="SSN3228" s="132"/>
      <c r="SSO3228" s="132"/>
      <c r="SSP3228" s="132"/>
      <c r="SSQ3228" s="132"/>
      <c r="SSR3228" s="132"/>
      <c r="SSS3228" s="132"/>
      <c r="SST3228" s="132"/>
      <c r="SSU3228" s="132"/>
      <c r="SSV3228" s="132"/>
      <c r="SSW3228" s="132"/>
      <c r="SSX3228" s="132"/>
      <c r="SSY3228" s="132"/>
      <c r="SSZ3228" s="132"/>
      <c r="STA3228" s="132"/>
      <c r="STB3228" s="132"/>
      <c r="STC3228" s="132"/>
      <c r="STD3228" s="132"/>
      <c r="STE3228" s="132"/>
      <c r="STF3228" s="132"/>
      <c r="STG3228" s="132"/>
      <c r="STH3228" s="132"/>
      <c r="STI3228" s="132"/>
      <c r="STJ3228" s="132"/>
      <c r="STK3228" s="132"/>
      <c r="STL3228" s="132"/>
      <c r="STM3228" s="132"/>
      <c r="STN3228" s="132"/>
      <c r="STO3228" s="132"/>
      <c r="STP3228" s="132"/>
      <c r="STQ3228" s="132"/>
      <c r="STR3228" s="132"/>
      <c r="STS3228" s="132"/>
      <c r="STT3228" s="132"/>
      <c r="STU3228" s="132"/>
      <c r="STV3228" s="132"/>
      <c r="STW3228" s="132"/>
      <c r="STX3228" s="132"/>
      <c r="STY3228" s="132"/>
      <c r="STZ3228" s="132"/>
      <c r="SUA3228" s="132"/>
      <c r="SUB3228" s="132"/>
      <c r="SUC3228" s="132"/>
      <c r="SUD3228" s="132"/>
      <c r="SUE3228" s="132"/>
      <c r="SUF3228" s="132"/>
      <c r="SUG3228" s="132"/>
      <c r="SUH3228" s="132"/>
      <c r="SUI3228" s="132"/>
      <c r="SUJ3228" s="132"/>
      <c r="SUK3228" s="132"/>
      <c r="SUL3228" s="132"/>
      <c r="SUM3228" s="132"/>
      <c r="SUN3228" s="132"/>
      <c r="SUO3228" s="132"/>
      <c r="SUP3228" s="132"/>
      <c r="SUQ3228" s="132"/>
      <c r="SUR3228" s="132"/>
      <c r="SUS3228" s="132"/>
      <c r="SUT3228" s="132"/>
      <c r="SUU3228" s="132"/>
      <c r="SUV3228" s="132"/>
      <c r="SUW3228" s="132"/>
      <c r="SUX3228" s="132"/>
      <c r="SUY3228" s="132"/>
      <c r="SUZ3228" s="132"/>
      <c r="SVA3228" s="132"/>
      <c r="SVB3228" s="132"/>
      <c r="SVC3228" s="132"/>
      <c r="SVD3228" s="132"/>
      <c r="SVE3228" s="132"/>
      <c r="SVF3228" s="132"/>
      <c r="SVG3228" s="132"/>
      <c r="SVH3228" s="132"/>
      <c r="SVI3228" s="132"/>
      <c r="SVJ3228" s="132"/>
      <c r="SVK3228" s="132"/>
      <c r="SVL3228" s="132"/>
      <c r="SVM3228" s="132"/>
      <c r="SVN3228" s="132"/>
      <c r="SVO3228" s="132"/>
      <c r="SVP3228" s="132"/>
      <c r="SVQ3228" s="132"/>
      <c r="SVR3228" s="132"/>
      <c r="SVS3228" s="132"/>
      <c r="SVT3228" s="132"/>
      <c r="SVU3228" s="132"/>
      <c r="SVV3228" s="132"/>
      <c r="SVW3228" s="132"/>
      <c r="SVX3228" s="132"/>
      <c r="SVY3228" s="132"/>
      <c r="SVZ3228" s="132"/>
      <c r="SWA3228" s="132"/>
      <c r="SWB3228" s="132"/>
      <c r="SWC3228" s="132"/>
      <c r="SWD3228" s="132"/>
      <c r="SWE3228" s="132"/>
      <c r="SWF3228" s="132"/>
      <c r="SWG3228" s="132"/>
      <c r="SWH3228" s="132"/>
      <c r="SWI3228" s="132"/>
      <c r="SWJ3228" s="132"/>
      <c r="SWK3228" s="132"/>
      <c r="SWL3228" s="132"/>
      <c r="SWM3228" s="132"/>
      <c r="SWN3228" s="132"/>
      <c r="SWO3228" s="132"/>
      <c r="SWP3228" s="132"/>
      <c r="SWQ3228" s="132"/>
      <c r="SWR3228" s="132"/>
      <c r="SWS3228" s="132"/>
      <c r="SWT3228" s="132"/>
      <c r="SWU3228" s="132"/>
      <c r="SWV3228" s="132"/>
      <c r="SWW3228" s="132"/>
      <c r="SWX3228" s="132"/>
      <c r="SWY3228" s="132"/>
      <c r="SWZ3228" s="132"/>
      <c r="SXA3228" s="132"/>
      <c r="SXB3228" s="132"/>
      <c r="SXC3228" s="132"/>
      <c r="SXD3228" s="132"/>
      <c r="SXE3228" s="132"/>
      <c r="SXF3228" s="132"/>
      <c r="SXG3228" s="132"/>
      <c r="SXH3228" s="132"/>
      <c r="SXI3228" s="132"/>
      <c r="SXJ3228" s="132"/>
      <c r="SXK3228" s="132"/>
      <c r="SXL3228" s="132"/>
      <c r="SXM3228" s="132"/>
      <c r="SXN3228" s="132"/>
      <c r="SXO3228" s="132"/>
      <c r="SXP3228" s="132"/>
      <c r="SXQ3228" s="132"/>
      <c r="SXR3228" s="132"/>
      <c r="SXS3228" s="132"/>
      <c r="SXT3228" s="132"/>
      <c r="SXU3228" s="132"/>
      <c r="SXV3228" s="132"/>
      <c r="SXW3228" s="132"/>
      <c r="SXX3228" s="132"/>
      <c r="SXY3228" s="132"/>
      <c r="SXZ3228" s="132"/>
      <c r="SYA3228" s="132"/>
      <c r="SYB3228" s="132"/>
      <c r="SYC3228" s="132"/>
      <c r="SYD3228" s="132"/>
      <c r="SYE3228" s="132"/>
      <c r="SYF3228" s="132"/>
      <c r="SYG3228" s="132"/>
      <c r="SYH3228" s="132"/>
      <c r="SYI3228" s="132"/>
      <c r="SYJ3228" s="132"/>
      <c r="SYK3228" s="132"/>
      <c r="SYL3228" s="132"/>
      <c r="SYM3228" s="132"/>
      <c r="SYN3228" s="132"/>
      <c r="SYO3228" s="132"/>
      <c r="SYP3228" s="132"/>
      <c r="SYQ3228" s="132"/>
      <c r="SYR3228" s="132"/>
      <c r="SYS3228" s="132"/>
      <c r="SYT3228" s="132"/>
      <c r="SYU3228" s="132"/>
      <c r="SYV3228" s="132"/>
      <c r="SYW3228" s="132"/>
      <c r="SYX3228" s="132"/>
      <c r="SYY3228" s="132"/>
      <c r="SYZ3228" s="132"/>
      <c r="SZA3228" s="132"/>
      <c r="SZB3228" s="132"/>
      <c r="SZC3228" s="132"/>
      <c r="SZD3228" s="132"/>
      <c r="SZE3228" s="132"/>
      <c r="SZF3228" s="132"/>
      <c r="SZG3228" s="132"/>
      <c r="SZH3228" s="132"/>
      <c r="SZI3228" s="132"/>
      <c r="SZJ3228" s="132"/>
      <c r="SZK3228" s="132"/>
      <c r="SZL3228" s="132"/>
      <c r="SZM3228" s="132"/>
      <c r="SZN3228" s="132"/>
      <c r="SZO3228" s="132"/>
      <c r="SZP3228" s="132"/>
      <c r="SZQ3228" s="132"/>
      <c r="SZR3228" s="132"/>
      <c r="SZS3228" s="132"/>
      <c r="SZT3228" s="132"/>
      <c r="SZU3228" s="132"/>
      <c r="SZV3228" s="132"/>
      <c r="SZW3228" s="132"/>
      <c r="SZX3228" s="132"/>
      <c r="SZY3228" s="132"/>
      <c r="SZZ3228" s="132"/>
      <c r="TAA3228" s="132"/>
      <c r="TAB3228" s="132"/>
      <c r="TAC3228" s="132"/>
      <c r="TAD3228" s="132"/>
      <c r="TAE3228" s="132"/>
      <c r="TAF3228" s="132"/>
      <c r="TAG3228" s="132"/>
      <c r="TAH3228" s="132"/>
      <c r="TAI3228" s="132"/>
      <c r="TAJ3228" s="132"/>
      <c r="TAK3228" s="132"/>
      <c r="TAL3228" s="132"/>
      <c r="TAM3228" s="132"/>
      <c r="TAN3228" s="132"/>
      <c r="TAO3228" s="132"/>
      <c r="TAP3228" s="132"/>
      <c r="TAQ3228" s="132"/>
      <c r="TAR3228" s="132"/>
      <c r="TAS3228" s="132"/>
      <c r="TAT3228" s="132"/>
      <c r="TAU3228" s="132"/>
      <c r="TAV3228" s="132"/>
      <c r="TAW3228" s="132"/>
      <c r="TAX3228" s="132"/>
      <c r="TAY3228" s="132"/>
      <c r="TAZ3228" s="132"/>
      <c r="TBA3228" s="132"/>
      <c r="TBB3228" s="132"/>
      <c r="TBC3228" s="132"/>
      <c r="TBD3228" s="132"/>
      <c r="TBE3228" s="132"/>
      <c r="TBF3228" s="132"/>
      <c r="TBG3228" s="132"/>
      <c r="TBH3228" s="132"/>
      <c r="TBI3228" s="132"/>
      <c r="TBJ3228" s="132"/>
      <c r="TBK3228" s="132"/>
      <c r="TBL3228" s="132"/>
      <c r="TBM3228" s="132"/>
      <c r="TBN3228" s="132"/>
      <c r="TBO3228" s="132"/>
      <c r="TBP3228" s="132"/>
      <c r="TBQ3228" s="132"/>
      <c r="TBR3228" s="132"/>
      <c r="TBS3228" s="132"/>
      <c r="TBT3228" s="132"/>
      <c r="TBU3228" s="132"/>
      <c r="TBV3228" s="132"/>
      <c r="TBW3228" s="132"/>
      <c r="TBX3228" s="132"/>
      <c r="TBY3228" s="132"/>
      <c r="TBZ3228" s="132"/>
      <c r="TCA3228" s="132"/>
      <c r="TCB3228" s="132"/>
      <c r="TCC3228" s="132"/>
      <c r="TCD3228" s="132"/>
      <c r="TCE3228" s="132"/>
      <c r="TCF3228" s="132"/>
      <c r="TCG3228" s="132"/>
      <c r="TCH3228" s="132"/>
      <c r="TCI3228" s="132"/>
      <c r="TCJ3228" s="132"/>
      <c r="TCK3228" s="132"/>
      <c r="TCL3228" s="132"/>
      <c r="TCM3228" s="132"/>
      <c r="TCN3228" s="132"/>
      <c r="TCO3228" s="132"/>
      <c r="TCP3228" s="132"/>
      <c r="TCQ3228" s="132"/>
      <c r="TCR3228" s="132"/>
      <c r="TCS3228" s="132"/>
      <c r="TCT3228" s="132"/>
      <c r="TCU3228" s="132"/>
      <c r="TCV3228" s="132"/>
      <c r="TCW3228" s="132"/>
      <c r="TCX3228" s="132"/>
      <c r="TCY3228" s="132"/>
      <c r="TCZ3228" s="132"/>
      <c r="TDA3228" s="132"/>
      <c r="TDB3228" s="132"/>
      <c r="TDC3228" s="132"/>
      <c r="TDD3228" s="132"/>
      <c r="TDE3228" s="132"/>
      <c r="TDF3228" s="132"/>
      <c r="TDG3228" s="132"/>
      <c r="TDH3228" s="132"/>
      <c r="TDI3228" s="132"/>
      <c r="TDJ3228" s="132"/>
      <c r="TDK3228" s="132"/>
      <c r="TDL3228" s="132"/>
      <c r="TDM3228" s="132"/>
      <c r="TDN3228" s="132"/>
      <c r="TDO3228" s="132"/>
      <c r="TDP3228" s="132"/>
      <c r="TDQ3228" s="132"/>
      <c r="TDR3228" s="132"/>
      <c r="TDS3228" s="132"/>
      <c r="TDT3228" s="132"/>
      <c r="TDU3228" s="132"/>
      <c r="TDV3228" s="132"/>
      <c r="TDW3228" s="132"/>
      <c r="TDX3228" s="132"/>
      <c r="TDY3228" s="132"/>
      <c r="TDZ3228" s="132"/>
      <c r="TEA3228" s="132"/>
      <c r="TEB3228" s="132"/>
      <c r="TEC3228" s="132"/>
      <c r="TED3228" s="132"/>
      <c r="TEE3228" s="132"/>
      <c r="TEF3228" s="132"/>
      <c r="TEG3228" s="132"/>
      <c r="TEH3228" s="132"/>
      <c r="TEI3228" s="132"/>
      <c r="TEJ3228" s="132"/>
      <c r="TEK3228" s="132"/>
      <c r="TEL3228" s="132"/>
      <c r="TEM3228" s="132"/>
      <c r="TEN3228" s="132"/>
      <c r="TEO3228" s="132"/>
      <c r="TEP3228" s="132"/>
      <c r="TEQ3228" s="132"/>
      <c r="TER3228" s="132"/>
      <c r="TES3228" s="132"/>
      <c r="TET3228" s="132"/>
      <c r="TEU3228" s="132"/>
      <c r="TEV3228" s="132"/>
      <c r="TEW3228" s="132"/>
      <c r="TEX3228" s="132"/>
      <c r="TEY3228" s="132"/>
      <c r="TEZ3228" s="132"/>
      <c r="TFA3228" s="132"/>
      <c r="TFB3228" s="132"/>
      <c r="TFC3228" s="132"/>
      <c r="TFD3228" s="132"/>
      <c r="TFE3228" s="132"/>
      <c r="TFF3228" s="132"/>
      <c r="TFG3228" s="132"/>
      <c r="TFH3228" s="132"/>
      <c r="TFI3228" s="132"/>
      <c r="TFJ3228" s="132"/>
      <c r="TFK3228" s="132"/>
      <c r="TFL3228" s="132"/>
      <c r="TFM3228" s="132"/>
      <c r="TFN3228" s="132"/>
      <c r="TFO3228" s="132"/>
      <c r="TFP3228" s="132"/>
      <c r="TFQ3228" s="132"/>
      <c r="TFR3228" s="132"/>
      <c r="TFS3228" s="132"/>
      <c r="TFT3228" s="132"/>
      <c r="TFU3228" s="132"/>
      <c r="TFV3228" s="132"/>
      <c r="TFW3228" s="132"/>
      <c r="TFX3228" s="132"/>
      <c r="TFY3228" s="132"/>
      <c r="TFZ3228" s="132"/>
      <c r="TGA3228" s="132"/>
      <c r="TGB3228" s="132"/>
      <c r="TGC3228" s="132"/>
      <c r="TGD3228" s="132"/>
      <c r="TGE3228" s="132"/>
      <c r="TGF3228" s="132"/>
      <c r="TGG3228" s="132"/>
      <c r="TGH3228" s="132"/>
      <c r="TGI3228" s="132"/>
      <c r="TGJ3228" s="132"/>
      <c r="TGK3228" s="132"/>
      <c r="TGL3228" s="132"/>
      <c r="TGM3228" s="132"/>
      <c r="TGN3228" s="132"/>
      <c r="TGO3228" s="132"/>
      <c r="TGP3228" s="132"/>
      <c r="TGQ3228" s="132"/>
      <c r="TGR3228" s="132"/>
      <c r="TGS3228" s="132"/>
      <c r="TGT3228" s="132"/>
      <c r="TGU3228" s="132"/>
      <c r="TGV3228" s="132"/>
      <c r="TGW3228" s="132"/>
      <c r="TGX3228" s="132"/>
      <c r="TGY3228" s="132"/>
      <c r="TGZ3228" s="132"/>
      <c r="THA3228" s="132"/>
      <c r="THB3228" s="132"/>
      <c r="THC3228" s="132"/>
      <c r="THD3228" s="132"/>
      <c r="THE3228" s="132"/>
      <c r="THF3228" s="132"/>
      <c r="THG3228" s="132"/>
      <c r="THH3228" s="132"/>
      <c r="THI3228" s="132"/>
      <c r="THJ3228" s="132"/>
      <c r="THK3228" s="132"/>
      <c r="THL3228" s="132"/>
      <c r="THM3228" s="132"/>
      <c r="THN3228" s="132"/>
      <c r="THO3228" s="132"/>
      <c r="THP3228" s="132"/>
      <c r="THQ3228" s="132"/>
      <c r="THR3228" s="132"/>
      <c r="THS3228" s="132"/>
      <c r="THT3228" s="132"/>
      <c r="THU3228" s="132"/>
      <c r="THV3228" s="132"/>
      <c r="THW3228" s="132"/>
      <c r="THX3228" s="132"/>
      <c r="THY3228" s="132"/>
      <c r="THZ3228" s="132"/>
      <c r="TIA3228" s="132"/>
      <c r="TIB3228" s="132"/>
      <c r="TIC3228" s="132"/>
      <c r="TID3228" s="132"/>
      <c r="TIE3228" s="132"/>
      <c r="TIF3228" s="132"/>
      <c r="TIG3228" s="132"/>
      <c r="TIH3228" s="132"/>
      <c r="TII3228" s="132"/>
      <c r="TIJ3228" s="132"/>
      <c r="TIK3228" s="132"/>
      <c r="TIL3228" s="132"/>
      <c r="TIM3228" s="132"/>
      <c r="TIN3228" s="132"/>
      <c r="TIO3228" s="132"/>
      <c r="TIP3228" s="132"/>
      <c r="TIQ3228" s="132"/>
      <c r="TIR3228" s="132"/>
      <c r="TIS3228" s="132"/>
      <c r="TIT3228" s="132"/>
      <c r="TIU3228" s="132"/>
      <c r="TIV3228" s="132"/>
      <c r="TIW3228" s="132"/>
      <c r="TIX3228" s="132"/>
      <c r="TIY3228" s="132"/>
      <c r="TIZ3228" s="132"/>
      <c r="TJA3228" s="132"/>
      <c r="TJB3228" s="132"/>
      <c r="TJC3228" s="132"/>
      <c r="TJD3228" s="132"/>
      <c r="TJE3228" s="132"/>
      <c r="TJF3228" s="132"/>
      <c r="TJG3228" s="132"/>
      <c r="TJH3228" s="132"/>
      <c r="TJI3228" s="132"/>
      <c r="TJJ3228" s="132"/>
      <c r="TJK3228" s="132"/>
      <c r="TJL3228" s="132"/>
      <c r="TJM3228" s="132"/>
      <c r="TJN3228" s="132"/>
      <c r="TJO3228" s="132"/>
      <c r="TJP3228" s="132"/>
      <c r="TJQ3228" s="132"/>
      <c r="TJR3228" s="132"/>
      <c r="TJS3228" s="132"/>
      <c r="TJT3228" s="132"/>
      <c r="TJU3228" s="132"/>
      <c r="TJV3228" s="132"/>
      <c r="TJW3228" s="132"/>
      <c r="TJX3228" s="132"/>
      <c r="TJY3228" s="132"/>
      <c r="TJZ3228" s="132"/>
      <c r="TKA3228" s="132"/>
      <c r="TKB3228" s="132"/>
      <c r="TKC3228" s="132"/>
      <c r="TKD3228" s="132"/>
      <c r="TKE3228" s="132"/>
      <c r="TKF3228" s="132"/>
      <c r="TKG3228" s="132"/>
      <c r="TKH3228" s="132"/>
      <c r="TKI3228" s="132"/>
      <c r="TKJ3228" s="132"/>
      <c r="TKK3228" s="132"/>
      <c r="TKL3228" s="132"/>
      <c r="TKM3228" s="132"/>
      <c r="TKN3228" s="132"/>
      <c r="TKO3228" s="132"/>
      <c r="TKP3228" s="132"/>
      <c r="TKQ3228" s="132"/>
      <c r="TKR3228" s="132"/>
      <c r="TKS3228" s="132"/>
      <c r="TKT3228" s="132"/>
      <c r="TKU3228" s="132"/>
      <c r="TKV3228" s="132"/>
      <c r="TKW3228" s="132"/>
      <c r="TKX3228" s="132"/>
      <c r="TKY3228" s="132"/>
      <c r="TKZ3228" s="132"/>
      <c r="TLA3228" s="132"/>
      <c r="TLB3228" s="132"/>
      <c r="TLC3228" s="132"/>
      <c r="TLD3228" s="132"/>
      <c r="TLE3228" s="132"/>
      <c r="TLF3228" s="132"/>
      <c r="TLG3228" s="132"/>
      <c r="TLH3228" s="132"/>
      <c r="TLI3228" s="132"/>
      <c r="TLJ3228" s="132"/>
      <c r="TLK3228" s="132"/>
      <c r="TLL3228" s="132"/>
      <c r="TLM3228" s="132"/>
      <c r="TLN3228" s="132"/>
      <c r="TLO3228" s="132"/>
      <c r="TLP3228" s="132"/>
      <c r="TLQ3228" s="132"/>
      <c r="TLR3228" s="132"/>
      <c r="TLS3228" s="132"/>
      <c r="TLT3228" s="132"/>
      <c r="TLU3228" s="132"/>
      <c r="TLV3228" s="132"/>
      <c r="TLW3228" s="132"/>
      <c r="TLX3228" s="132"/>
      <c r="TLY3228" s="132"/>
      <c r="TLZ3228" s="132"/>
      <c r="TMA3228" s="132"/>
      <c r="TMB3228" s="132"/>
      <c r="TMC3228" s="132"/>
      <c r="TMD3228" s="132"/>
      <c r="TME3228" s="132"/>
      <c r="TMF3228" s="132"/>
      <c r="TMG3228" s="132"/>
      <c r="TMH3228" s="132"/>
      <c r="TMI3228" s="132"/>
      <c r="TMJ3228" s="132"/>
      <c r="TMK3228" s="132"/>
      <c r="TML3228" s="132"/>
      <c r="TMM3228" s="132"/>
      <c r="TMN3228" s="132"/>
      <c r="TMO3228" s="132"/>
      <c r="TMP3228" s="132"/>
      <c r="TMQ3228" s="132"/>
      <c r="TMR3228" s="132"/>
      <c r="TMS3228" s="132"/>
      <c r="TMT3228" s="132"/>
      <c r="TMU3228" s="132"/>
      <c r="TMV3228" s="132"/>
      <c r="TMW3228" s="132"/>
      <c r="TMX3228" s="132"/>
      <c r="TMY3228" s="132"/>
      <c r="TMZ3228" s="132"/>
      <c r="TNA3228" s="132"/>
      <c r="TNB3228" s="132"/>
      <c r="TNC3228" s="132"/>
      <c r="TND3228" s="132"/>
      <c r="TNE3228" s="132"/>
      <c r="TNF3228" s="132"/>
      <c r="TNG3228" s="132"/>
      <c r="TNH3228" s="132"/>
      <c r="TNI3228" s="132"/>
      <c r="TNJ3228" s="132"/>
      <c r="TNK3228" s="132"/>
      <c r="TNL3228" s="132"/>
      <c r="TNM3228" s="132"/>
      <c r="TNN3228" s="132"/>
      <c r="TNO3228" s="132"/>
      <c r="TNP3228" s="132"/>
      <c r="TNQ3228" s="132"/>
      <c r="TNR3228" s="132"/>
      <c r="TNS3228" s="132"/>
      <c r="TNT3228" s="132"/>
      <c r="TNU3228" s="132"/>
      <c r="TNV3228" s="132"/>
      <c r="TNW3228" s="132"/>
      <c r="TNX3228" s="132"/>
      <c r="TNY3228" s="132"/>
      <c r="TNZ3228" s="132"/>
      <c r="TOA3228" s="132"/>
      <c r="TOB3228" s="132"/>
      <c r="TOC3228" s="132"/>
      <c r="TOD3228" s="132"/>
      <c r="TOE3228" s="132"/>
      <c r="TOF3228" s="132"/>
      <c r="TOG3228" s="132"/>
      <c r="TOH3228" s="132"/>
      <c r="TOI3228" s="132"/>
      <c r="TOJ3228" s="132"/>
      <c r="TOK3228" s="132"/>
      <c r="TOL3228" s="132"/>
      <c r="TOM3228" s="132"/>
      <c r="TON3228" s="132"/>
      <c r="TOO3228" s="132"/>
      <c r="TOP3228" s="132"/>
      <c r="TOQ3228" s="132"/>
      <c r="TOR3228" s="132"/>
      <c r="TOS3228" s="132"/>
      <c r="TOT3228" s="132"/>
      <c r="TOU3228" s="132"/>
      <c r="TOV3228" s="132"/>
      <c r="TOW3228" s="132"/>
      <c r="TOX3228" s="132"/>
      <c r="TOY3228" s="132"/>
      <c r="TOZ3228" s="132"/>
      <c r="TPA3228" s="132"/>
      <c r="TPB3228" s="132"/>
      <c r="TPC3228" s="132"/>
      <c r="TPD3228" s="132"/>
      <c r="TPE3228" s="132"/>
      <c r="TPF3228" s="132"/>
      <c r="TPG3228" s="132"/>
      <c r="TPH3228" s="132"/>
      <c r="TPI3228" s="132"/>
      <c r="TPJ3228" s="132"/>
      <c r="TPK3228" s="132"/>
      <c r="TPL3228" s="132"/>
      <c r="TPM3228" s="132"/>
      <c r="TPN3228" s="132"/>
      <c r="TPO3228" s="132"/>
      <c r="TPP3228" s="132"/>
      <c r="TPQ3228" s="132"/>
      <c r="TPR3228" s="132"/>
      <c r="TPS3228" s="132"/>
      <c r="TPT3228" s="132"/>
      <c r="TPU3228" s="132"/>
      <c r="TPV3228" s="132"/>
      <c r="TPW3228" s="132"/>
      <c r="TPX3228" s="132"/>
      <c r="TPY3228" s="132"/>
      <c r="TPZ3228" s="132"/>
      <c r="TQA3228" s="132"/>
      <c r="TQB3228" s="132"/>
      <c r="TQC3228" s="132"/>
      <c r="TQD3228" s="132"/>
      <c r="TQE3228" s="132"/>
      <c r="TQF3228" s="132"/>
      <c r="TQG3228" s="132"/>
      <c r="TQH3228" s="132"/>
      <c r="TQI3228" s="132"/>
      <c r="TQJ3228" s="132"/>
      <c r="TQK3228" s="132"/>
      <c r="TQL3228" s="132"/>
      <c r="TQM3228" s="132"/>
      <c r="TQN3228" s="132"/>
      <c r="TQO3228" s="132"/>
      <c r="TQP3228" s="132"/>
      <c r="TQQ3228" s="132"/>
      <c r="TQR3228" s="132"/>
      <c r="TQS3228" s="132"/>
      <c r="TQT3228" s="132"/>
      <c r="TQU3228" s="132"/>
      <c r="TQV3228" s="132"/>
      <c r="TQW3228" s="132"/>
      <c r="TQX3228" s="132"/>
      <c r="TQY3228" s="132"/>
      <c r="TQZ3228" s="132"/>
      <c r="TRA3228" s="132"/>
      <c r="TRB3228" s="132"/>
      <c r="TRC3228" s="132"/>
      <c r="TRD3228" s="132"/>
      <c r="TRE3228" s="132"/>
      <c r="TRF3228" s="132"/>
      <c r="TRG3228" s="132"/>
      <c r="TRH3228" s="132"/>
      <c r="TRI3228" s="132"/>
      <c r="TRJ3228" s="132"/>
      <c r="TRK3228" s="132"/>
      <c r="TRL3228" s="132"/>
      <c r="TRM3228" s="132"/>
      <c r="TRN3228" s="132"/>
      <c r="TRO3228" s="132"/>
      <c r="TRP3228" s="132"/>
      <c r="TRQ3228" s="132"/>
      <c r="TRR3228" s="132"/>
      <c r="TRS3228" s="132"/>
      <c r="TRT3228" s="132"/>
      <c r="TRU3228" s="132"/>
      <c r="TRV3228" s="132"/>
      <c r="TRW3228" s="132"/>
      <c r="TRX3228" s="132"/>
      <c r="TRY3228" s="132"/>
      <c r="TRZ3228" s="132"/>
      <c r="TSA3228" s="132"/>
      <c r="TSB3228" s="132"/>
      <c r="TSC3228" s="132"/>
      <c r="TSD3228" s="132"/>
      <c r="TSE3228" s="132"/>
      <c r="TSF3228" s="132"/>
      <c r="TSG3228" s="132"/>
      <c r="TSH3228" s="132"/>
      <c r="TSI3228" s="132"/>
      <c r="TSJ3228" s="132"/>
      <c r="TSK3228" s="132"/>
      <c r="TSL3228" s="132"/>
      <c r="TSM3228" s="132"/>
      <c r="TSN3228" s="132"/>
      <c r="TSO3228" s="132"/>
      <c r="TSP3228" s="132"/>
      <c r="TSQ3228" s="132"/>
      <c r="TSR3228" s="132"/>
      <c r="TSS3228" s="132"/>
      <c r="TST3228" s="132"/>
      <c r="TSU3228" s="132"/>
      <c r="TSV3228" s="132"/>
      <c r="TSW3228" s="132"/>
      <c r="TSX3228" s="132"/>
      <c r="TSY3228" s="132"/>
      <c r="TSZ3228" s="132"/>
      <c r="TTA3228" s="132"/>
      <c r="TTB3228" s="132"/>
      <c r="TTC3228" s="132"/>
      <c r="TTD3228" s="132"/>
      <c r="TTE3228" s="132"/>
      <c r="TTF3228" s="132"/>
      <c r="TTG3228" s="132"/>
      <c r="TTH3228" s="132"/>
      <c r="TTI3228" s="132"/>
      <c r="TTJ3228" s="132"/>
      <c r="TTK3228" s="132"/>
      <c r="TTL3228" s="132"/>
      <c r="TTM3228" s="132"/>
      <c r="TTN3228" s="132"/>
      <c r="TTO3228" s="132"/>
      <c r="TTP3228" s="132"/>
      <c r="TTQ3228" s="132"/>
      <c r="TTR3228" s="132"/>
      <c r="TTS3228" s="132"/>
      <c r="TTT3228" s="132"/>
      <c r="TTU3228" s="132"/>
      <c r="TTV3228" s="132"/>
      <c r="TTW3228" s="132"/>
      <c r="TTX3228" s="132"/>
      <c r="TTY3228" s="132"/>
      <c r="TTZ3228" s="132"/>
      <c r="TUA3228" s="132"/>
      <c r="TUB3228" s="132"/>
      <c r="TUC3228" s="132"/>
      <c r="TUD3228" s="132"/>
      <c r="TUE3228" s="132"/>
      <c r="TUF3228" s="132"/>
      <c r="TUG3228" s="132"/>
      <c r="TUH3228" s="132"/>
      <c r="TUI3228" s="132"/>
      <c r="TUJ3228" s="132"/>
      <c r="TUK3228" s="132"/>
      <c r="TUL3228" s="132"/>
      <c r="TUM3228" s="132"/>
      <c r="TUN3228" s="132"/>
      <c r="TUO3228" s="132"/>
      <c r="TUP3228" s="132"/>
      <c r="TUQ3228" s="132"/>
      <c r="TUR3228" s="132"/>
      <c r="TUS3228" s="132"/>
      <c r="TUT3228" s="132"/>
      <c r="TUU3228" s="132"/>
      <c r="TUV3228" s="132"/>
      <c r="TUW3228" s="132"/>
      <c r="TUX3228" s="132"/>
      <c r="TUY3228" s="132"/>
      <c r="TUZ3228" s="132"/>
      <c r="TVA3228" s="132"/>
      <c r="TVB3228" s="132"/>
      <c r="TVC3228" s="132"/>
      <c r="TVD3228" s="132"/>
      <c r="TVE3228" s="132"/>
      <c r="TVF3228" s="132"/>
      <c r="TVG3228" s="132"/>
      <c r="TVH3228" s="132"/>
      <c r="TVI3228" s="132"/>
      <c r="TVJ3228" s="132"/>
      <c r="TVK3228" s="132"/>
      <c r="TVL3228" s="132"/>
      <c r="TVM3228" s="132"/>
      <c r="TVN3228" s="132"/>
      <c r="TVO3228" s="132"/>
      <c r="TVP3228" s="132"/>
      <c r="TVQ3228" s="132"/>
      <c r="TVR3228" s="132"/>
      <c r="TVS3228" s="132"/>
      <c r="TVT3228" s="132"/>
      <c r="TVU3228" s="132"/>
      <c r="TVV3228" s="132"/>
      <c r="TVW3228" s="132"/>
      <c r="TVX3228" s="132"/>
      <c r="TVY3228" s="132"/>
      <c r="TVZ3228" s="132"/>
      <c r="TWA3228" s="132"/>
      <c r="TWB3228" s="132"/>
      <c r="TWC3228" s="132"/>
      <c r="TWD3228" s="132"/>
      <c r="TWE3228" s="132"/>
      <c r="TWF3228" s="132"/>
      <c r="TWG3228" s="132"/>
      <c r="TWH3228" s="132"/>
      <c r="TWI3228" s="132"/>
      <c r="TWJ3228" s="132"/>
      <c r="TWK3228" s="132"/>
      <c r="TWL3228" s="132"/>
      <c r="TWM3228" s="132"/>
      <c r="TWN3228" s="132"/>
      <c r="TWO3228" s="132"/>
      <c r="TWP3228" s="132"/>
      <c r="TWQ3228" s="132"/>
      <c r="TWR3228" s="132"/>
      <c r="TWS3228" s="132"/>
      <c r="TWT3228" s="132"/>
      <c r="TWU3228" s="132"/>
      <c r="TWV3228" s="132"/>
      <c r="TWW3228" s="132"/>
      <c r="TWX3228" s="132"/>
      <c r="TWY3228" s="132"/>
      <c r="TWZ3228" s="132"/>
      <c r="TXA3228" s="132"/>
      <c r="TXB3228" s="132"/>
      <c r="TXC3228" s="132"/>
      <c r="TXD3228" s="132"/>
      <c r="TXE3228" s="132"/>
      <c r="TXF3228" s="132"/>
      <c r="TXG3228" s="132"/>
      <c r="TXH3228" s="132"/>
      <c r="TXI3228" s="132"/>
      <c r="TXJ3228" s="132"/>
      <c r="TXK3228" s="132"/>
      <c r="TXL3228" s="132"/>
      <c r="TXM3228" s="132"/>
      <c r="TXN3228" s="132"/>
      <c r="TXO3228" s="132"/>
      <c r="TXP3228" s="132"/>
      <c r="TXQ3228" s="132"/>
      <c r="TXR3228" s="132"/>
      <c r="TXS3228" s="132"/>
      <c r="TXT3228" s="132"/>
      <c r="TXU3228" s="132"/>
      <c r="TXV3228" s="132"/>
      <c r="TXW3228" s="132"/>
      <c r="TXX3228" s="132"/>
      <c r="TXY3228" s="132"/>
      <c r="TXZ3228" s="132"/>
      <c r="TYA3228" s="132"/>
      <c r="TYB3228" s="132"/>
      <c r="TYC3228" s="132"/>
      <c r="TYD3228" s="132"/>
      <c r="TYE3228" s="132"/>
      <c r="TYF3228" s="132"/>
      <c r="TYG3228" s="132"/>
      <c r="TYH3228" s="132"/>
      <c r="TYI3228" s="132"/>
      <c r="TYJ3228" s="132"/>
      <c r="TYK3228" s="132"/>
      <c r="TYL3228" s="132"/>
      <c r="TYM3228" s="132"/>
      <c r="TYN3228" s="132"/>
      <c r="TYO3228" s="132"/>
      <c r="TYP3228" s="132"/>
      <c r="TYQ3228" s="132"/>
      <c r="TYR3228" s="132"/>
      <c r="TYS3228" s="132"/>
      <c r="TYT3228" s="132"/>
      <c r="TYU3228" s="132"/>
      <c r="TYV3228" s="132"/>
      <c r="TYW3228" s="132"/>
      <c r="TYX3228" s="132"/>
      <c r="TYY3228" s="132"/>
      <c r="TYZ3228" s="132"/>
      <c r="TZA3228" s="132"/>
      <c r="TZB3228" s="132"/>
      <c r="TZC3228" s="132"/>
      <c r="TZD3228" s="132"/>
      <c r="TZE3228" s="132"/>
      <c r="TZF3228" s="132"/>
      <c r="TZG3228" s="132"/>
      <c r="TZH3228" s="132"/>
      <c r="TZI3228" s="132"/>
      <c r="TZJ3228" s="132"/>
      <c r="TZK3228" s="132"/>
      <c r="TZL3228" s="132"/>
      <c r="TZM3228" s="132"/>
      <c r="TZN3228" s="132"/>
      <c r="TZO3228" s="132"/>
      <c r="TZP3228" s="132"/>
      <c r="TZQ3228" s="132"/>
      <c r="TZR3228" s="132"/>
      <c r="TZS3228" s="132"/>
      <c r="TZT3228" s="132"/>
      <c r="TZU3228" s="132"/>
      <c r="TZV3228" s="132"/>
      <c r="TZW3228" s="132"/>
      <c r="TZX3228" s="132"/>
      <c r="TZY3228" s="132"/>
      <c r="TZZ3228" s="132"/>
      <c r="UAA3228" s="132"/>
      <c r="UAB3228" s="132"/>
      <c r="UAC3228" s="132"/>
      <c r="UAD3228" s="132"/>
      <c r="UAE3228" s="132"/>
      <c r="UAF3228" s="132"/>
      <c r="UAG3228" s="132"/>
      <c r="UAH3228" s="132"/>
      <c r="UAI3228" s="132"/>
      <c r="UAJ3228" s="132"/>
      <c r="UAK3228" s="132"/>
      <c r="UAL3228" s="132"/>
      <c r="UAM3228" s="132"/>
      <c r="UAN3228" s="132"/>
      <c r="UAO3228" s="132"/>
      <c r="UAP3228" s="132"/>
      <c r="UAQ3228" s="132"/>
      <c r="UAR3228" s="132"/>
      <c r="UAS3228" s="132"/>
      <c r="UAT3228" s="132"/>
      <c r="UAU3228" s="132"/>
      <c r="UAV3228" s="132"/>
      <c r="UAW3228" s="132"/>
      <c r="UAX3228" s="132"/>
      <c r="UAY3228" s="132"/>
      <c r="UAZ3228" s="132"/>
      <c r="UBA3228" s="132"/>
      <c r="UBB3228" s="132"/>
      <c r="UBC3228" s="132"/>
      <c r="UBD3228" s="132"/>
      <c r="UBE3228" s="132"/>
      <c r="UBF3228" s="132"/>
      <c r="UBG3228" s="132"/>
      <c r="UBH3228" s="132"/>
      <c r="UBI3228" s="132"/>
      <c r="UBJ3228" s="132"/>
      <c r="UBK3228" s="132"/>
      <c r="UBL3228" s="132"/>
      <c r="UBM3228" s="132"/>
      <c r="UBN3228" s="132"/>
      <c r="UBO3228" s="132"/>
      <c r="UBP3228" s="132"/>
      <c r="UBQ3228" s="132"/>
      <c r="UBR3228" s="132"/>
      <c r="UBS3228" s="132"/>
      <c r="UBT3228" s="132"/>
      <c r="UBU3228" s="132"/>
      <c r="UBV3228" s="132"/>
      <c r="UBW3228" s="132"/>
      <c r="UBX3228" s="132"/>
      <c r="UBY3228" s="132"/>
      <c r="UBZ3228" s="132"/>
      <c r="UCA3228" s="132"/>
      <c r="UCB3228" s="132"/>
      <c r="UCC3228" s="132"/>
      <c r="UCD3228" s="132"/>
      <c r="UCE3228" s="132"/>
      <c r="UCF3228" s="132"/>
      <c r="UCG3228" s="132"/>
      <c r="UCH3228" s="132"/>
      <c r="UCI3228" s="132"/>
      <c r="UCJ3228" s="132"/>
      <c r="UCK3228" s="132"/>
      <c r="UCL3228" s="132"/>
      <c r="UCM3228" s="132"/>
      <c r="UCN3228" s="132"/>
      <c r="UCO3228" s="132"/>
      <c r="UCP3228" s="132"/>
      <c r="UCQ3228" s="132"/>
      <c r="UCR3228" s="132"/>
      <c r="UCS3228" s="132"/>
      <c r="UCT3228" s="132"/>
      <c r="UCU3228" s="132"/>
      <c r="UCV3228" s="132"/>
      <c r="UCW3228" s="132"/>
      <c r="UCX3228" s="132"/>
      <c r="UCY3228" s="132"/>
      <c r="UCZ3228" s="132"/>
      <c r="UDA3228" s="132"/>
      <c r="UDB3228" s="132"/>
      <c r="UDC3228" s="132"/>
      <c r="UDD3228" s="132"/>
      <c r="UDE3228" s="132"/>
      <c r="UDF3228" s="132"/>
      <c r="UDG3228" s="132"/>
      <c r="UDH3228" s="132"/>
      <c r="UDI3228" s="132"/>
      <c r="UDJ3228" s="132"/>
      <c r="UDK3228" s="132"/>
      <c r="UDL3228" s="132"/>
      <c r="UDM3228" s="132"/>
      <c r="UDN3228" s="132"/>
      <c r="UDO3228" s="132"/>
      <c r="UDP3228" s="132"/>
      <c r="UDQ3228" s="132"/>
      <c r="UDR3228" s="132"/>
      <c r="UDS3228" s="132"/>
      <c r="UDT3228" s="132"/>
      <c r="UDU3228" s="132"/>
      <c r="UDV3228" s="132"/>
      <c r="UDW3228" s="132"/>
      <c r="UDX3228" s="132"/>
      <c r="UDY3228" s="132"/>
      <c r="UDZ3228" s="132"/>
      <c r="UEA3228" s="132"/>
      <c r="UEB3228" s="132"/>
      <c r="UEC3228" s="132"/>
      <c r="UED3228" s="132"/>
      <c r="UEE3228" s="132"/>
      <c r="UEF3228" s="132"/>
      <c r="UEG3228" s="132"/>
      <c r="UEH3228" s="132"/>
      <c r="UEI3228" s="132"/>
      <c r="UEJ3228" s="132"/>
      <c r="UEK3228" s="132"/>
      <c r="UEL3228" s="132"/>
      <c r="UEM3228" s="132"/>
      <c r="UEN3228" s="132"/>
      <c r="UEO3228" s="132"/>
      <c r="UEP3228" s="132"/>
      <c r="UEQ3228" s="132"/>
      <c r="UER3228" s="132"/>
      <c r="UES3228" s="132"/>
      <c r="UET3228" s="132"/>
      <c r="UEU3228" s="132"/>
      <c r="UEV3228" s="132"/>
      <c r="UEW3228" s="132"/>
      <c r="UEX3228" s="132"/>
      <c r="UEY3228" s="132"/>
      <c r="UEZ3228" s="132"/>
      <c r="UFA3228" s="132"/>
      <c r="UFB3228" s="132"/>
      <c r="UFC3228" s="132"/>
      <c r="UFD3228" s="132"/>
      <c r="UFE3228" s="132"/>
      <c r="UFF3228" s="132"/>
      <c r="UFG3228" s="132"/>
      <c r="UFH3228" s="132"/>
      <c r="UFI3228" s="132"/>
      <c r="UFJ3228" s="132"/>
      <c r="UFK3228" s="132"/>
      <c r="UFL3228" s="132"/>
      <c r="UFM3228" s="132"/>
      <c r="UFN3228" s="132"/>
      <c r="UFO3228" s="132"/>
      <c r="UFP3228" s="132"/>
      <c r="UFQ3228" s="132"/>
      <c r="UFR3228" s="132"/>
      <c r="UFS3228" s="132"/>
      <c r="UFT3228" s="132"/>
      <c r="UFU3228" s="132"/>
      <c r="UFV3228" s="132"/>
      <c r="UFW3228" s="132"/>
      <c r="UFX3228" s="132"/>
      <c r="UFY3228" s="132"/>
      <c r="UFZ3228" s="132"/>
      <c r="UGA3228" s="132"/>
      <c r="UGB3228" s="132"/>
      <c r="UGC3228" s="132"/>
      <c r="UGD3228" s="132"/>
      <c r="UGE3228" s="132"/>
      <c r="UGF3228" s="132"/>
      <c r="UGG3228" s="132"/>
      <c r="UGH3228" s="132"/>
      <c r="UGI3228" s="132"/>
      <c r="UGJ3228" s="132"/>
      <c r="UGK3228" s="132"/>
      <c r="UGL3228" s="132"/>
      <c r="UGM3228" s="132"/>
      <c r="UGN3228" s="132"/>
      <c r="UGO3228" s="132"/>
      <c r="UGP3228" s="132"/>
      <c r="UGQ3228" s="132"/>
      <c r="UGR3228" s="132"/>
      <c r="UGS3228" s="132"/>
      <c r="UGT3228" s="132"/>
      <c r="UGU3228" s="132"/>
      <c r="UGV3228" s="132"/>
      <c r="UGW3228" s="132"/>
      <c r="UGX3228" s="132"/>
      <c r="UGY3228" s="132"/>
      <c r="UGZ3228" s="132"/>
      <c r="UHA3228" s="132"/>
      <c r="UHB3228" s="132"/>
      <c r="UHC3228" s="132"/>
      <c r="UHD3228" s="132"/>
      <c r="UHE3228" s="132"/>
      <c r="UHF3228" s="132"/>
      <c r="UHG3228" s="132"/>
      <c r="UHH3228" s="132"/>
      <c r="UHI3228" s="132"/>
      <c r="UHJ3228" s="132"/>
      <c r="UHK3228" s="132"/>
      <c r="UHL3228" s="132"/>
      <c r="UHM3228" s="132"/>
      <c r="UHN3228" s="132"/>
      <c r="UHO3228" s="132"/>
      <c r="UHP3228" s="132"/>
      <c r="UHQ3228" s="132"/>
      <c r="UHR3228" s="132"/>
      <c r="UHS3228" s="132"/>
      <c r="UHT3228" s="132"/>
      <c r="UHU3228" s="132"/>
      <c r="UHV3228" s="132"/>
      <c r="UHW3228" s="132"/>
      <c r="UHX3228" s="132"/>
      <c r="UHY3228" s="132"/>
      <c r="UHZ3228" s="132"/>
      <c r="UIA3228" s="132"/>
      <c r="UIB3228" s="132"/>
      <c r="UIC3228" s="132"/>
      <c r="UID3228" s="132"/>
      <c r="UIE3228" s="132"/>
      <c r="UIF3228" s="132"/>
      <c r="UIG3228" s="132"/>
      <c r="UIH3228" s="132"/>
      <c r="UII3228" s="132"/>
      <c r="UIJ3228" s="132"/>
      <c r="UIK3228" s="132"/>
      <c r="UIL3228" s="132"/>
      <c r="UIM3228" s="132"/>
      <c r="UIN3228" s="132"/>
      <c r="UIO3228" s="132"/>
      <c r="UIP3228" s="132"/>
      <c r="UIQ3228" s="132"/>
      <c r="UIR3228" s="132"/>
      <c r="UIS3228" s="132"/>
      <c r="UIT3228" s="132"/>
      <c r="UIU3228" s="132"/>
      <c r="UIV3228" s="132"/>
      <c r="UIW3228" s="132"/>
      <c r="UIX3228" s="132"/>
      <c r="UIY3228" s="132"/>
      <c r="UIZ3228" s="132"/>
      <c r="UJA3228" s="132"/>
      <c r="UJB3228" s="132"/>
      <c r="UJC3228" s="132"/>
      <c r="UJD3228" s="132"/>
      <c r="UJE3228" s="132"/>
      <c r="UJF3228" s="132"/>
      <c r="UJG3228" s="132"/>
      <c r="UJH3228" s="132"/>
      <c r="UJI3228" s="132"/>
      <c r="UJJ3228" s="132"/>
      <c r="UJK3228" s="132"/>
      <c r="UJL3228" s="132"/>
      <c r="UJM3228" s="132"/>
      <c r="UJN3228" s="132"/>
      <c r="UJO3228" s="132"/>
      <c r="UJP3228" s="132"/>
      <c r="UJQ3228" s="132"/>
      <c r="UJR3228" s="132"/>
      <c r="UJS3228" s="132"/>
      <c r="UJT3228" s="132"/>
      <c r="UJU3228" s="132"/>
      <c r="UJV3228" s="132"/>
      <c r="UJW3228" s="132"/>
      <c r="UJX3228" s="132"/>
      <c r="UJY3228" s="132"/>
      <c r="UJZ3228" s="132"/>
      <c r="UKA3228" s="132"/>
      <c r="UKB3228" s="132"/>
      <c r="UKC3228" s="132"/>
      <c r="UKD3228" s="132"/>
      <c r="UKE3228" s="132"/>
      <c r="UKF3228" s="132"/>
      <c r="UKG3228" s="132"/>
      <c r="UKH3228" s="132"/>
      <c r="UKI3228" s="132"/>
      <c r="UKJ3228" s="132"/>
      <c r="UKK3228" s="132"/>
      <c r="UKL3228" s="132"/>
      <c r="UKM3228" s="132"/>
      <c r="UKN3228" s="132"/>
      <c r="UKO3228" s="132"/>
      <c r="UKP3228" s="132"/>
      <c r="UKQ3228" s="132"/>
      <c r="UKR3228" s="132"/>
      <c r="UKS3228" s="132"/>
      <c r="UKT3228" s="132"/>
      <c r="UKU3228" s="132"/>
      <c r="UKV3228" s="132"/>
      <c r="UKW3228" s="132"/>
      <c r="UKX3228" s="132"/>
      <c r="UKY3228" s="132"/>
      <c r="UKZ3228" s="132"/>
      <c r="ULA3228" s="132"/>
      <c r="ULB3228" s="132"/>
      <c r="ULC3228" s="132"/>
      <c r="ULD3228" s="132"/>
      <c r="ULE3228" s="132"/>
      <c r="ULF3228" s="132"/>
      <c r="ULG3228" s="132"/>
      <c r="ULH3228" s="132"/>
      <c r="ULI3228" s="132"/>
      <c r="ULJ3228" s="132"/>
      <c r="ULK3228" s="132"/>
      <c r="ULL3228" s="132"/>
      <c r="ULM3228" s="132"/>
      <c r="ULN3228" s="132"/>
      <c r="ULO3228" s="132"/>
      <c r="ULP3228" s="132"/>
      <c r="ULQ3228" s="132"/>
      <c r="ULR3228" s="132"/>
      <c r="ULS3228" s="132"/>
      <c r="ULT3228" s="132"/>
      <c r="ULU3228" s="132"/>
      <c r="ULV3228" s="132"/>
      <c r="ULW3228" s="132"/>
      <c r="ULX3228" s="132"/>
      <c r="ULY3228" s="132"/>
      <c r="ULZ3228" s="132"/>
      <c r="UMA3228" s="132"/>
      <c r="UMB3228" s="132"/>
      <c r="UMC3228" s="132"/>
      <c r="UMD3228" s="132"/>
      <c r="UME3228" s="132"/>
      <c r="UMF3228" s="132"/>
      <c r="UMG3228" s="132"/>
      <c r="UMH3228" s="132"/>
      <c r="UMI3228" s="132"/>
      <c r="UMJ3228" s="132"/>
      <c r="UMK3228" s="132"/>
      <c r="UML3228" s="132"/>
      <c r="UMM3228" s="132"/>
      <c r="UMN3228" s="132"/>
      <c r="UMO3228" s="132"/>
      <c r="UMP3228" s="132"/>
      <c r="UMQ3228" s="132"/>
      <c r="UMR3228" s="132"/>
      <c r="UMS3228" s="132"/>
      <c r="UMT3228" s="132"/>
      <c r="UMU3228" s="132"/>
      <c r="UMV3228" s="132"/>
      <c r="UMW3228" s="132"/>
      <c r="UMX3228" s="132"/>
      <c r="UMY3228" s="132"/>
      <c r="UMZ3228" s="132"/>
      <c r="UNA3228" s="132"/>
      <c r="UNB3228" s="132"/>
      <c r="UNC3228" s="132"/>
      <c r="UND3228" s="132"/>
      <c r="UNE3228" s="132"/>
      <c r="UNF3228" s="132"/>
      <c r="UNG3228" s="132"/>
      <c r="UNH3228" s="132"/>
      <c r="UNI3228" s="132"/>
      <c r="UNJ3228" s="132"/>
      <c r="UNK3228" s="132"/>
      <c r="UNL3228" s="132"/>
      <c r="UNM3228" s="132"/>
      <c r="UNN3228" s="132"/>
      <c r="UNO3228" s="132"/>
      <c r="UNP3228" s="132"/>
      <c r="UNQ3228" s="132"/>
      <c r="UNR3228" s="132"/>
      <c r="UNS3228" s="132"/>
      <c r="UNT3228" s="132"/>
      <c r="UNU3228" s="132"/>
      <c r="UNV3228" s="132"/>
      <c r="UNW3228" s="132"/>
      <c r="UNX3228" s="132"/>
      <c r="UNY3228" s="132"/>
      <c r="UNZ3228" s="132"/>
      <c r="UOA3228" s="132"/>
      <c r="UOB3228" s="132"/>
      <c r="UOC3228" s="132"/>
      <c r="UOD3228" s="132"/>
      <c r="UOE3228" s="132"/>
      <c r="UOF3228" s="132"/>
      <c r="UOG3228" s="132"/>
      <c r="UOH3228" s="132"/>
      <c r="UOI3228" s="132"/>
      <c r="UOJ3228" s="132"/>
      <c r="UOK3228" s="132"/>
      <c r="UOL3228" s="132"/>
      <c r="UOM3228" s="132"/>
      <c r="UON3228" s="132"/>
      <c r="UOO3228" s="132"/>
      <c r="UOP3228" s="132"/>
      <c r="UOQ3228" s="132"/>
      <c r="UOR3228" s="132"/>
      <c r="UOS3228" s="132"/>
      <c r="UOT3228" s="132"/>
      <c r="UOU3228" s="132"/>
      <c r="UOV3228" s="132"/>
      <c r="UOW3228" s="132"/>
      <c r="UOX3228" s="132"/>
      <c r="UOY3228" s="132"/>
      <c r="UOZ3228" s="132"/>
      <c r="UPA3228" s="132"/>
      <c r="UPB3228" s="132"/>
      <c r="UPC3228" s="132"/>
      <c r="UPD3228" s="132"/>
      <c r="UPE3228" s="132"/>
      <c r="UPF3228" s="132"/>
      <c r="UPG3228" s="132"/>
      <c r="UPH3228" s="132"/>
      <c r="UPI3228" s="132"/>
      <c r="UPJ3228" s="132"/>
      <c r="UPK3228" s="132"/>
      <c r="UPL3228" s="132"/>
      <c r="UPM3228" s="132"/>
      <c r="UPN3228" s="132"/>
      <c r="UPO3228" s="132"/>
      <c r="UPP3228" s="132"/>
      <c r="UPQ3228" s="132"/>
      <c r="UPR3228" s="132"/>
      <c r="UPS3228" s="132"/>
      <c r="UPT3228" s="132"/>
      <c r="UPU3228" s="132"/>
      <c r="UPV3228" s="132"/>
      <c r="UPW3228" s="132"/>
      <c r="UPX3228" s="132"/>
      <c r="UPY3228" s="132"/>
      <c r="UPZ3228" s="132"/>
      <c r="UQA3228" s="132"/>
      <c r="UQB3228" s="132"/>
      <c r="UQC3228" s="132"/>
      <c r="UQD3228" s="132"/>
      <c r="UQE3228" s="132"/>
      <c r="UQF3228" s="132"/>
      <c r="UQG3228" s="132"/>
      <c r="UQH3228" s="132"/>
      <c r="UQI3228" s="132"/>
      <c r="UQJ3228" s="132"/>
      <c r="UQK3228" s="132"/>
      <c r="UQL3228" s="132"/>
      <c r="UQM3228" s="132"/>
      <c r="UQN3228" s="132"/>
      <c r="UQO3228" s="132"/>
      <c r="UQP3228" s="132"/>
      <c r="UQQ3228" s="132"/>
      <c r="UQR3228" s="132"/>
      <c r="UQS3228" s="132"/>
      <c r="UQT3228" s="132"/>
      <c r="UQU3228" s="132"/>
      <c r="UQV3228" s="132"/>
      <c r="UQW3228" s="132"/>
      <c r="UQX3228" s="132"/>
      <c r="UQY3228" s="132"/>
      <c r="UQZ3228" s="132"/>
      <c r="URA3228" s="132"/>
      <c r="URB3228" s="132"/>
      <c r="URC3228" s="132"/>
      <c r="URD3228" s="132"/>
      <c r="URE3228" s="132"/>
      <c r="URF3228" s="132"/>
      <c r="URG3228" s="132"/>
      <c r="URH3228" s="132"/>
      <c r="URI3228" s="132"/>
      <c r="URJ3228" s="132"/>
      <c r="URK3228" s="132"/>
      <c r="URL3228" s="132"/>
      <c r="URM3228" s="132"/>
      <c r="URN3228" s="132"/>
      <c r="URO3228" s="132"/>
      <c r="URP3228" s="132"/>
      <c r="URQ3228" s="132"/>
      <c r="URR3228" s="132"/>
      <c r="URS3228" s="132"/>
      <c r="URT3228" s="132"/>
      <c r="URU3228" s="132"/>
      <c r="URV3228" s="132"/>
      <c r="URW3228" s="132"/>
      <c r="URX3228" s="132"/>
      <c r="URY3228" s="132"/>
      <c r="URZ3228" s="132"/>
      <c r="USA3228" s="132"/>
      <c r="USB3228" s="132"/>
      <c r="USC3228" s="132"/>
      <c r="USD3228" s="132"/>
      <c r="USE3228" s="132"/>
      <c r="USF3228" s="132"/>
      <c r="USG3228" s="132"/>
      <c r="USH3228" s="132"/>
      <c r="USI3228" s="132"/>
      <c r="USJ3228" s="132"/>
      <c r="USK3228" s="132"/>
      <c r="USL3228" s="132"/>
      <c r="USM3228" s="132"/>
      <c r="USN3228" s="132"/>
      <c r="USO3228" s="132"/>
      <c r="USP3228" s="132"/>
      <c r="USQ3228" s="132"/>
      <c r="USR3228" s="132"/>
      <c r="USS3228" s="132"/>
      <c r="UST3228" s="132"/>
      <c r="USU3228" s="132"/>
      <c r="USV3228" s="132"/>
      <c r="USW3228" s="132"/>
      <c r="USX3228" s="132"/>
      <c r="USY3228" s="132"/>
      <c r="USZ3228" s="132"/>
      <c r="UTA3228" s="132"/>
      <c r="UTB3228" s="132"/>
      <c r="UTC3228" s="132"/>
      <c r="UTD3228" s="132"/>
      <c r="UTE3228" s="132"/>
      <c r="UTF3228" s="132"/>
      <c r="UTG3228" s="132"/>
      <c r="UTH3228" s="132"/>
      <c r="UTI3228" s="132"/>
      <c r="UTJ3228" s="132"/>
      <c r="UTK3228" s="132"/>
      <c r="UTL3228" s="132"/>
      <c r="UTM3228" s="132"/>
      <c r="UTN3228" s="132"/>
      <c r="UTO3228" s="132"/>
      <c r="UTP3228" s="132"/>
      <c r="UTQ3228" s="132"/>
      <c r="UTR3228" s="132"/>
      <c r="UTS3228" s="132"/>
      <c r="UTT3228" s="132"/>
      <c r="UTU3228" s="132"/>
      <c r="UTV3228" s="132"/>
      <c r="UTW3228" s="132"/>
      <c r="UTX3228" s="132"/>
      <c r="UTY3228" s="132"/>
      <c r="UTZ3228" s="132"/>
      <c r="UUA3228" s="132"/>
      <c r="UUB3228" s="132"/>
      <c r="UUC3228" s="132"/>
      <c r="UUD3228" s="132"/>
      <c r="UUE3228" s="132"/>
      <c r="UUF3228" s="132"/>
      <c r="UUG3228" s="132"/>
      <c r="UUH3228" s="132"/>
      <c r="UUI3228" s="132"/>
      <c r="UUJ3228" s="132"/>
      <c r="UUK3228" s="132"/>
      <c r="UUL3228" s="132"/>
      <c r="UUM3228" s="132"/>
      <c r="UUN3228" s="132"/>
      <c r="UUO3228" s="132"/>
      <c r="UUP3228" s="132"/>
      <c r="UUQ3228" s="132"/>
      <c r="UUR3228" s="132"/>
      <c r="UUS3228" s="132"/>
      <c r="UUT3228" s="132"/>
      <c r="UUU3228" s="132"/>
      <c r="UUV3228" s="132"/>
      <c r="UUW3228" s="132"/>
      <c r="UUX3228" s="132"/>
      <c r="UUY3228" s="132"/>
      <c r="UUZ3228" s="132"/>
      <c r="UVA3228" s="132"/>
      <c r="UVB3228" s="132"/>
      <c r="UVC3228" s="132"/>
      <c r="UVD3228" s="132"/>
      <c r="UVE3228" s="132"/>
      <c r="UVF3228" s="132"/>
      <c r="UVG3228" s="132"/>
      <c r="UVH3228" s="132"/>
      <c r="UVI3228" s="132"/>
      <c r="UVJ3228" s="132"/>
      <c r="UVK3228" s="132"/>
      <c r="UVL3228" s="132"/>
      <c r="UVM3228" s="132"/>
      <c r="UVN3228" s="132"/>
      <c r="UVO3228" s="132"/>
      <c r="UVP3228" s="132"/>
      <c r="UVQ3228" s="132"/>
      <c r="UVR3228" s="132"/>
      <c r="UVS3228" s="132"/>
      <c r="UVT3228" s="132"/>
      <c r="UVU3228" s="132"/>
      <c r="UVV3228" s="132"/>
      <c r="UVW3228" s="132"/>
      <c r="UVX3228" s="132"/>
      <c r="UVY3228" s="132"/>
      <c r="UVZ3228" s="132"/>
      <c r="UWA3228" s="132"/>
      <c r="UWB3228" s="132"/>
      <c r="UWC3228" s="132"/>
      <c r="UWD3228" s="132"/>
      <c r="UWE3228" s="132"/>
      <c r="UWF3228" s="132"/>
      <c r="UWG3228" s="132"/>
      <c r="UWH3228" s="132"/>
      <c r="UWI3228" s="132"/>
      <c r="UWJ3228" s="132"/>
      <c r="UWK3228" s="132"/>
      <c r="UWL3228" s="132"/>
      <c r="UWM3228" s="132"/>
      <c r="UWN3228" s="132"/>
      <c r="UWO3228" s="132"/>
      <c r="UWP3228" s="132"/>
      <c r="UWQ3228" s="132"/>
      <c r="UWR3228" s="132"/>
      <c r="UWS3228" s="132"/>
      <c r="UWT3228" s="132"/>
      <c r="UWU3228" s="132"/>
      <c r="UWV3228" s="132"/>
      <c r="UWW3228" s="132"/>
      <c r="UWX3228" s="132"/>
      <c r="UWY3228" s="132"/>
      <c r="UWZ3228" s="132"/>
      <c r="UXA3228" s="132"/>
      <c r="UXB3228" s="132"/>
      <c r="UXC3228" s="132"/>
      <c r="UXD3228" s="132"/>
      <c r="UXE3228" s="132"/>
      <c r="UXF3228" s="132"/>
      <c r="UXG3228" s="132"/>
      <c r="UXH3228" s="132"/>
      <c r="UXI3228" s="132"/>
      <c r="UXJ3228" s="132"/>
      <c r="UXK3228" s="132"/>
      <c r="UXL3228" s="132"/>
      <c r="UXM3228" s="132"/>
      <c r="UXN3228" s="132"/>
      <c r="UXO3228" s="132"/>
      <c r="UXP3228" s="132"/>
      <c r="UXQ3228" s="132"/>
      <c r="UXR3228" s="132"/>
      <c r="UXS3228" s="132"/>
      <c r="UXT3228" s="132"/>
      <c r="UXU3228" s="132"/>
      <c r="UXV3228" s="132"/>
      <c r="UXW3228" s="132"/>
      <c r="UXX3228" s="132"/>
      <c r="UXY3228" s="132"/>
      <c r="UXZ3228" s="132"/>
      <c r="UYA3228" s="132"/>
      <c r="UYB3228" s="132"/>
      <c r="UYC3228" s="132"/>
      <c r="UYD3228" s="132"/>
      <c r="UYE3228" s="132"/>
      <c r="UYF3228" s="132"/>
      <c r="UYG3228" s="132"/>
      <c r="UYH3228" s="132"/>
      <c r="UYI3228" s="132"/>
      <c r="UYJ3228" s="132"/>
      <c r="UYK3228" s="132"/>
      <c r="UYL3228" s="132"/>
      <c r="UYM3228" s="132"/>
      <c r="UYN3228" s="132"/>
      <c r="UYO3228" s="132"/>
      <c r="UYP3228" s="132"/>
      <c r="UYQ3228" s="132"/>
      <c r="UYR3228" s="132"/>
      <c r="UYS3228" s="132"/>
      <c r="UYT3228" s="132"/>
      <c r="UYU3228" s="132"/>
      <c r="UYV3228" s="132"/>
      <c r="UYW3228" s="132"/>
      <c r="UYX3228" s="132"/>
      <c r="UYY3228" s="132"/>
      <c r="UYZ3228" s="132"/>
      <c r="UZA3228" s="132"/>
      <c r="UZB3228" s="132"/>
      <c r="UZC3228" s="132"/>
      <c r="UZD3228" s="132"/>
      <c r="UZE3228" s="132"/>
      <c r="UZF3228" s="132"/>
      <c r="UZG3228" s="132"/>
      <c r="UZH3228" s="132"/>
      <c r="UZI3228" s="132"/>
      <c r="UZJ3228" s="132"/>
      <c r="UZK3228" s="132"/>
      <c r="UZL3228" s="132"/>
      <c r="UZM3228" s="132"/>
      <c r="UZN3228" s="132"/>
      <c r="UZO3228" s="132"/>
      <c r="UZP3228" s="132"/>
      <c r="UZQ3228" s="132"/>
      <c r="UZR3228" s="132"/>
      <c r="UZS3228" s="132"/>
      <c r="UZT3228" s="132"/>
      <c r="UZU3228" s="132"/>
      <c r="UZV3228" s="132"/>
      <c r="UZW3228" s="132"/>
      <c r="UZX3228" s="132"/>
      <c r="UZY3228" s="132"/>
      <c r="UZZ3228" s="132"/>
      <c r="VAA3228" s="132"/>
      <c r="VAB3228" s="132"/>
      <c r="VAC3228" s="132"/>
      <c r="VAD3228" s="132"/>
      <c r="VAE3228" s="132"/>
      <c r="VAF3228" s="132"/>
      <c r="VAG3228" s="132"/>
      <c r="VAH3228" s="132"/>
      <c r="VAI3228" s="132"/>
      <c r="VAJ3228" s="132"/>
      <c r="VAK3228" s="132"/>
      <c r="VAL3228" s="132"/>
      <c r="VAM3228" s="132"/>
      <c r="VAN3228" s="132"/>
      <c r="VAO3228" s="132"/>
      <c r="VAP3228" s="132"/>
      <c r="VAQ3228" s="132"/>
      <c r="VAR3228" s="132"/>
      <c r="VAS3228" s="132"/>
      <c r="VAT3228" s="132"/>
      <c r="VAU3228" s="132"/>
      <c r="VAV3228" s="132"/>
      <c r="VAW3228" s="132"/>
      <c r="VAX3228" s="132"/>
      <c r="VAY3228" s="132"/>
      <c r="VAZ3228" s="132"/>
      <c r="VBA3228" s="132"/>
      <c r="VBB3228" s="132"/>
      <c r="VBC3228" s="132"/>
      <c r="VBD3228" s="132"/>
      <c r="VBE3228" s="132"/>
      <c r="VBF3228" s="132"/>
      <c r="VBG3228" s="132"/>
      <c r="VBH3228" s="132"/>
      <c r="VBI3228" s="132"/>
      <c r="VBJ3228" s="132"/>
      <c r="VBK3228" s="132"/>
      <c r="VBL3228" s="132"/>
      <c r="VBM3228" s="132"/>
      <c r="VBN3228" s="132"/>
      <c r="VBO3228" s="132"/>
      <c r="VBP3228" s="132"/>
      <c r="VBQ3228" s="132"/>
      <c r="VBR3228" s="132"/>
      <c r="VBS3228" s="132"/>
      <c r="VBT3228" s="132"/>
      <c r="VBU3228" s="132"/>
      <c r="VBV3228" s="132"/>
      <c r="VBW3228" s="132"/>
      <c r="VBX3228" s="132"/>
      <c r="VBY3228" s="132"/>
      <c r="VBZ3228" s="132"/>
      <c r="VCA3228" s="132"/>
      <c r="VCB3228" s="132"/>
      <c r="VCC3228" s="132"/>
      <c r="VCD3228" s="132"/>
      <c r="VCE3228" s="132"/>
      <c r="VCF3228" s="132"/>
      <c r="VCG3228" s="132"/>
      <c r="VCH3228" s="132"/>
      <c r="VCI3228" s="132"/>
      <c r="VCJ3228" s="132"/>
      <c r="VCK3228" s="132"/>
      <c r="VCL3228" s="132"/>
      <c r="VCM3228" s="132"/>
      <c r="VCN3228" s="132"/>
      <c r="VCO3228" s="132"/>
      <c r="VCP3228" s="132"/>
      <c r="VCQ3228" s="132"/>
      <c r="VCR3228" s="132"/>
      <c r="VCS3228" s="132"/>
      <c r="VCT3228" s="132"/>
      <c r="VCU3228" s="132"/>
      <c r="VCV3228" s="132"/>
      <c r="VCW3228" s="132"/>
      <c r="VCX3228" s="132"/>
      <c r="VCY3228" s="132"/>
      <c r="VCZ3228" s="132"/>
      <c r="VDA3228" s="132"/>
      <c r="VDB3228" s="132"/>
      <c r="VDC3228" s="132"/>
      <c r="VDD3228" s="132"/>
      <c r="VDE3228" s="132"/>
      <c r="VDF3228" s="132"/>
      <c r="VDG3228" s="132"/>
      <c r="VDH3228" s="132"/>
      <c r="VDI3228" s="132"/>
      <c r="VDJ3228" s="132"/>
      <c r="VDK3228" s="132"/>
      <c r="VDL3228" s="132"/>
      <c r="VDM3228" s="132"/>
      <c r="VDN3228" s="132"/>
      <c r="VDO3228" s="132"/>
      <c r="VDP3228" s="132"/>
      <c r="VDQ3228" s="132"/>
      <c r="VDR3228" s="132"/>
      <c r="VDS3228" s="132"/>
      <c r="VDT3228" s="132"/>
      <c r="VDU3228" s="132"/>
      <c r="VDV3228" s="132"/>
      <c r="VDW3228" s="132"/>
      <c r="VDX3228" s="132"/>
      <c r="VDY3228" s="132"/>
      <c r="VDZ3228" s="132"/>
      <c r="VEA3228" s="132"/>
      <c r="VEB3228" s="132"/>
      <c r="VEC3228" s="132"/>
      <c r="VED3228" s="132"/>
      <c r="VEE3228" s="132"/>
      <c r="VEF3228" s="132"/>
      <c r="VEG3228" s="132"/>
      <c r="VEH3228" s="132"/>
      <c r="VEI3228" s="132"/>
      <c r="VEJ3228" s="132"/>
      <c r="VEK3228" s="132"/>
      <c r="VEL3228" s="132"/>
      <c r="VEM3228" s="132"/>
      <c r="VEN3228" s="132"/>
      <c r="VEO3228" s="132"/>
      <c r="VEP3228" s="132"/>
      <c r="VEQ3228" s="132"/>
      <c r="VER3228" s="132"/>
      <c r="VES3228" s="132"/>
      <c r="VET3228" s="132"/>
      <c r="VEU3228" s="132"/>
      <c r="VEV3228" s="132"/>
      <c r="VEW3228" s="132"/>
      <c r="VEX3228" s="132"/>
      <c r="VEY3228" s="132"/>
      <c r="VEZ3228" s="132"/>
      <c r="VFA3228" s="132"/>
      <c r="VFB3228" s="132"/>
      <c r="VFC3228" s="132"/>
      <c r="VFD3228" s="132"/>
      <c r="VFE3228" s="132"/>
      <c r="VFF3228" s="132"/>
      <c r="VFG3228" s="132"/>
      <c r="VFH3228" s="132"/>
      <c r="VFI3228" s="132"/>
      <c r="VFJ3228" s="132"/>
      <c r="VFK3228" s="132"/>
      <c r="VFL3228" s="132"/>
      <c r="VFM3228" s="132"/>
      <c r="VFN3228" s="132"/>
      <c r="VFO3228" s="132"/>
      <c r="VFP3228" s="132"/>
      <c r="VFQ3228" s="132"/>
      <c r="VFR3228" s="132"/>
      <c r="VFS3228" s="132"/>
      <c r="VFT3228" s="132"/>
      <c r="VFU3228" s="132"/>
      <c r="VFV3228" s="132"/>
      <c r="VFW3228" s="132"/>
      <c r="VFX3228" s="132"/>
      <c r="VFY3228" s="132"/>
      <c r="VFZ3228" s="132"/>
      <c r="VGA3228" s="132"/>
      <c r="VGB3228" s="132"/>
      <c r="VGC3228" s="132"/>
      <c r="VGD3228" s="132"/>
      <c r="VGE3228" s="132"/>
      <c r="VGF3228" s="132"/>
      <c r="VGG3228" s="132"/>
      <c r="VGH3228" s="132"/>
      <c r="VGI3228" s="132"/>
      <c r="VGJ3228" s="132"/>
      <c r="VGK3228" s="132"/>
      <c r="VGL3228" s="132"/>
      <c r="VGM3228" s="132"/>
      <c r="VGN3228" s="132"/>
      <c r="VGO3228" s="132"/>
      <c r="VGP3228" s="132"/>
      <c r="VGQ3228" s="132"/>
      <c r="VGR3228" s="132"/>
      <c r="VGS3228" s="132"/>
      <c r="VGT3228" s="132"/>
      <c r="VGU3228" s="132"/>
      <c r="VGV3228" s="132"/>
      <c r="VGW3228" s="132"/>
      <c r="VGX3228" s="132"/>
      <c r="VGY3228" s="132"/>
      <c r="VGZ3228" s="132"/>
      <c r="VHA3228" s="132"/>
      <c r="VHB3228" s="132"/>
      <c r="VHC3228" s="132"/>
      <c r="VHD3228" s="132"/>
      <c r="VHE3228" s="132"/>
      <c r="VHF3228" s="132"/>
      <c r="VHG3228" s="132"/>
      <c r="VHH3228" s="132"/>
      <c r="VHI3228" s="132"/>
      <c r="VHJ3228" s="132"/>
      <c r="VHK3228" s="132"/>
      <c r="VHL3228" s="132"/>
      <c r="VHM3228" s="132"/>
      <c r="VHN3228" s="132"/>
      <c r="VHO3228" s="132"/>
      <c r="VHP3228" s="132"/>
      <c r="VHQ3228" s="132"/>
      <c r="VHR3228" s="132"/>
      <c r="VHS3228" s="132"/>
      <c r="VHT3228" s="132"/>
      <c r="VHU3228" s="132"/>
      <c r="VHV3228" s="132"/>
      <c r="VHW3228" s="132"/>
      <c r="VHX3228" s="132"/>
      <c r="VHY3228" s="132"/>
      <c r="VHZ3228" s="132"/>
      <c r="VIA3228" s="132"/>
      <c r="VIB3228" s="132"/>
      <c r="VIC3228" s="132"/>
      <c r="VID3228" s="132"/>
      <c r="VIE3228" s="132"/>
      <c r="VIF3228" s="132"/>
      <c r="VIG3228" s="132"/>
      <c r="VIH3228" s="132"/>
      <c r="VII3228" s="132"/>
      <c r="VIJ3228" s="132"/>
      <c r="VIK3228" s="132"/>
      <c r="VIL3228" s="132"/>
      <c r="VIM3228" s="132"/>
      <c r="VIN3228" s="132"/>
      <c r="VIO3228" s="132"/>
      <c r="VIP3228" s="132"/>
      <c r="VIQ3228" s="132"/>
      <c r="VIR3228" s="132"/>
      <c r="VIS3228" s="132"/>
      <c r="VIT3228" s="132"/>
      <c r="VIU3228" s="132"/>
      <c r="VIV3228" s="132"/>
      <c r="VIW3228" s="132"/>
      <c r="VIX3228" s="132"/>
      <c r="VIY3228" s="132"/>
      <c r="VIZ3228" s="132"/>
      <c r="VJA3228" s="132"/>
      <c r="VJB3228" s="132"/>
      <c r="VJC3228" s="132"/>
      <c r="VJD3228" s="132"/>
      <c r="VJE3228" s="132"/>
      <c r="VJF3228" s="132"/>
      <c r="VJG3228" s="132"/>
      <c r="VJH3228" s="132"/>
      <c r="VJI3228" s="132"/>
      <c r="VJJ3228" s="132"/>
      <c r="VJK3228" s="132"/>
      <c r="VJL3228" s="132"/>
      <c r="VJM3228" s="132"/>
      <c r="VJN3228" s="132"/>
      <c r="VJO3228" s="132"/>
      <c r="VJP3228" s="132"/>
      <c r="VJQ3228" s="132"/>
      <c r="VJR3228" s="132"/>
      <c r="VJS3228" s="132"/>
      <c r="VJT3228" s="132"/>
      <c r="VJU3228" s="132"/>
      <c r="VJV3228" s="132"/>
      <c r="VJW3228" s="132"/>
      <c r="VJX3228" s="132"/>
      <c r="VJY3228" s="132"/>
      <c r="VJZ3228" s="132"/>
      <c r="VKA3228" s="132"/>
      <c r="VKB3228" s="132"/>
      <c r="VKC3228" s="132"/>
      <c r="VKD3228" s="132"/>
      <c r="VKE3228" s="132"/>
      <c r="VKF3228" s="132"/>
      <c r="VKG3228" s="132"/>
      <c r="VKH3228" s="132"/>
      <c r="VKI3228" s="132"/>
      <c r="VKJ3228" s="132"/>
      <c r="VKK3228" s="132"/>
      <c r="VKL3228" s="132"/>
      <c r="VKM3228" s="132"/>
      <c r="VKN3228" s="132"/>
      <c r="VKO3228" s="132"/>
      <c r="VKP3228" s="132"/>
      <c r="VKQ3228" s="132"/>
      <c r="VKR3228" s="132"/>
      <c r="VKS3228" s="132"/>
      <c r="VKT3228" s="132"/>
      <c r="VKU3228" s="132"/>
      <c r="VKV3228" s="132"/>
      <c r="VKW3228" s="132"/>
      <c r="VKX3228" s="132"/>
      <c r="VKY3228" s="132"/>
      <c r="VKZ3228" s="132"/>
      <c r="VLA3228" s="132"/>
      <c r="VLB3228" s="132"/>
      <c r="VLC3228" s="132"/>
      <c r="VLD3228" s="132"/>
      <c r="VLE3228" s="132"/>
      <c r="VLF3228" s="132"/>
      <c r="VLG3228" s="132"/>
      <c r="VLH3228" s="132"/>
      <c r="VLI3228" s="132"/>
      <c r="VLJ3228" s="132"/>
      <c r="VLK3228" s="132"/>
      <c r="VLL3228" s="132"/>
      <c r="VLM3228" s="132"/>
      <c r="VLN3228" s="132"/>
      <c r="VLO3228" s="132"/>
      <c r="VLP3228" s="132"/>
      <c r="VLQ3228" s="132"/>
      <c r="VLR3228" s="132"/>
      <c r="VLS3228" s="132"/>
      <c r="VLT3228" s="132"/>
      <c r="VLU3228" s="132"/>
      <c r="VLV3228" s="132"/>
      <c r="VLW3228" s="132"/>
      <c r="VLX3228" s="132"/>
      <c r="VLY3228" s="132"/>
      <c r="VLZ3228" s="132"/>
      <c r="VMA3228" s="132"/>
      <c r="VMB3228" s="132"/>
      <c r="VMC3228" s="132"/>
      <c r="VMD3228" s="132"/>
      <c r="VME3228" s="132"/>
      <c r="VMF3228" s="132"/>
      <c r="VMG3228" s="132"/>
      <c r="VMH3228" s="132"/>
      <c r="VMI3228" s="132"/>
      <c r="VMJ3228" s="132"/>
      <c r="VMK3228" s="132"/>
      <c r="VML3228" s="132"/>
      <c r="VMM3228" s="132"/>
      <c r="VMN3228" s="132"/>
      <c r="VMO3228" s="132"/>
      <c r="VMP3228" s="132"/>
      <c r="VMQ3228" s="132"/>
      <c r="VMR3228" s="132"/>
      <c r="VMS3228" s="132"/>
      <c r="VMT3228" s="132"/>
      <c r="VMU3228" s="132"/>
      <c r="VMV3228" s="132"/>
      <c r="VMW3228" s="132"/>
      <c r="VMX3228" s="132"/>
      <c r="VMY3228" s="132"/>
      <c r="VMZ3228" s="132"/>
      <c r="VNA3228" s="132"/>
      <c r="VNB3228" s="132"/>
      <c r="VNC3228" s="132"/>
      <c r="VND3228" s="132"/>
      <c r="VNE3228" s="132"/>
      <c r="VNF3228" s="132"/>
      <c r="VNG3228" s="132"/>
      <c r="VNH3228" s="132"/>
      <c r="VNI3228" s="132"/>
      <c r="VNJ3228" s="132"/>
      <c r="VNK3228" s="132"/>
      <c r="VNL3228" s="132"/>
      <c r="VNM3228" s="132"/>
      <c r="VNN3228" s="132"/>
      <c r="VNO3228" s="132"/>
      <c r="VNP3228" s="132"/>
      <c r="VNQ3228" s="132"/>
      <c r="VNR3228" s="132"/>
      <c r="VNS3228" s="132"/>
      <c r="VNT3228" s="132"/>
      <c r="VNU3228" s="132"/>
      <c r="VNV3228" s="132"/>
      <c r="VNW3228" s="132"/>
      <c r="VNX3228" s="132"/>
      <c r="VNY3228" s="132"/>
      <c r="VNZ3228" s="132"/>
      <c r="VOA3228" s="132"/>
      <c r="VOB3228" s="132"/>
      <c r="VOC3228" s="132"/>
      <c r="VOD3228" s="132"/>
      <c r="VOE3228" s="132"/>
      <c r="VOF3228" s="132"/>
      <c r="VOG3228" s="132"/>
      <c r="VOH3228" s="132"/>
      <c r="VOI3228" s="132"/>
      <c r="VOJ3228" s="132"/>
      <c r="VOK3228" s="132"/>
      <c r="VOL3228" s="132"/>
      <c r="VOM3228" s="132"/>
      <c r="VON3228" s="132"/>
      <c r="VOO3228" s="132"/>
      <c r="VOP3228" s="132"/>
      <c r="VOQ3228" s="132"/>
      <c r="VOR3228" s="132"/>
      <c r="VOS3228" s="132"/>
      <c r="VOT3228" s="132"/>
      <c r="VOU3228" s="132"/>
      <c r="VOV3228" s="132"/>
      <c r="VOW3228" s="132"/>
      <c r="VOX3228" s="132"/>
      <c r="VOY3228" s="132"/>
      <c r="VOZ3228" s="132"/>
      <c r="VPA3228" s="132"/>
      <c r="VPB3228" s="132"/>
      <c r="VPC3228" s="132"/>
      <c r="VPD3228" s="132"/>
      <c r="VPE3228" s="132"/>
      <c r="VPF3228" s="132"/>
      <c r="VPG3228" s="132"/>
      <c r="VPH3228" s="132"/>
      <c r="VPI3228" s="132"/>
      <c r="VPJ3228" s="132"/>
      <c r="VPK3228" s="132"/>
      <c r="VPL3228" s="132"/>
      <c r="VPM3228" s="132"/>
      <c r="VPN3228" s="132"/>
      <c r="VPO3228" s="132"/>
      <c r="VPP3228" s="132"/>
      <c r="VPQ3228" s="132"/>
      <c r="VPR3228" s="132"/>
      <c r="VPS3228" s="132"/>
      <c r="VPT3228" s="132"/>
      <c r="VPU3228" s="132"/>
      <c r="VPV3228" s="132"/>
      <c r="VPW3228" s="132"/>
      <c r="VPX3228" s="132"/>
      <c r="VPY3228" s="132"/>
      <c r="VPZ3228" s="132"/>
      <c r="VQA3228" s="132"/>
      <c r="VQB3228" s="132"/>
      <c r="VQC3228" s="132"/>
      <c r="VQD3228" s="132"/>
      <c r="VQE3228" s="132"/>
      <c r="VQF3228" s="132"/>
      <c r="VQG3228" s="132"/>
      <c r="VQH3228" s="132"/>
      <c r="VQI3228" s="132"/>
      <c r="VQJ3228" s="132"/>
      <c r="VQK3228" s="132"/>
      <c r="VQL3228" s="132"/>
      <c r="VQM3228" s="132"/>
      <c r="VQN3228" s="132"/>
      <c r="VQO3228" s="132"/>
      <c r="VQP3228" s="132"/>
      <c r="VQQ3228" s="132"/>
      <c r="VQR3228" s="132"/>
      <c r="VQS3228" s="132"/>
      <c r="VQT3228" s="132"/>
      <c r="VQU3228" s="132"/>
      <c r="VQV3228" s="132"/>
      <c r="VQW3228" s="132"/>
      <c r="VQX3228" s="132"/>
      <c r="VQY3228" s="132"/>
      <c r="VQZ3228" s="132"/>
      <c r="VRA3228" s="132"/>
      <c r="VRB3228" s="132"/>
      <c r="VRC3228" s="132"/>
      <c r="VRD3228" s="132"/>
      <c r="VRE3228" s="132"/>
      <c r="VRF3228" s="132"/>
      <c r="VRG3228" s="132"/>
      <c r="VRH3228" s="132"/>
      <c r="VRI3228" s="132"/>
      <c r="VRJ3228" s="132"/>
      <c r="VRK3228" s="132"/>
      <c r="VRL3228" s="132"/>
      <c r="VRM3228" s="132"/>
      <c r="VRN3228" s="132"/>
      <c r="VRO3228" s="132"/>
      <c r="VRP3228" s="132"/>
      <c r="VRQ3228" s="132"/>
      <c r="VRR3228" s="132"/>
      <c r="VRS3228" s="132"/>
      <c r="VRT3228" s="132"/>
      <c r="VRU3228" s="132"/>
      <c r="VRV3228" s="132"/>
      <c r="VRW3228" s="132"/>
      <c r="VRX3228" s="132"/>
      <c r="VRY3228" s="132"/>
      <c r="VRZ3228" s="132"/>
      <c r="VSA3228" s="132"/>
      <c r="VSB3228" s="132"/>
      <c r="VSC3228" s="132"/>
      <c r="VSD3228" s="132"/>
      <c r="VSE3228" s="132"/>
      <c r="VSF3228" s="132"/>
      <c r="VSG3228" s="132"/>
      <c r="VSH3228" s="132"/>
      <c r="VSI3228" s="132"/>
      <c r="VSJ3228" s="132"/>
      <c r="VSK3228" s="132"/>
      <c r="VSL3228" s="132"/>
      <c r="VSM3228" s="132"/>
      <c r="VSN3228" s="132"/>
      <c r="VSO3228" s="132"/>
      <c r="VSP3228" s="132"/>
      <c r="VSQ3228" s="132"/>
      <c r="VSR3228" s="132"/>
      <c r="VSS3228" s="132"/>
      <c r="VST3228" s="132"/>
      <c r="VSU3228" s="132"/>
      <c r="VSV3228" s="132"/>
      <c r="VSW3228" s="132"/>
      <c r="VSX3228" s="132"/>
      <c r="VSY3228" s="132"/>
      <c r="VSZ3228" s="132"/>
      <c r="VTA3228" s="132"/>
      <c r="VTB3228" s="132"/>
      <c r="VTC3228" s="132"/>
      <c r="VTD3228" s="132"/>
      <c r="VTE3228" s="132"/>
      <c r="VTF3228" s="132"/>
      <c r="VTG3228" s="132"/>
      <c r="VTH3228" s="132"/>
      <c r="VTI3228" s="132"/>
      <c r="VTJ3228" s="132"/>
      <c r="VTK3228" s="132"/>
      <c r="VTL3228" s="132"/>
      <c r="VTM3228" s="132"/>
      <c r="VTN3228" s="132"/>
      <c r="VTO3228" s="132"/>
      <c r="VTP3228" s="132"/>
      <c r="VTQ3228" s="132"/>
      <c r="VTR3228" s="132"/>
      <c r="VTS3228" s="132"/>
      <c r="VTT3228" s="132"/>
      <c r="VTU3228" s="132"/>
      <c r="VTV3228" s="132"/>
      <c r="VTW3228" s="132"/>
      <c r="VTX3228" s="132"/>
      <c r="VTY3228" s="132"/>
      <c r="VTZ3228" s="132"/>
      <c r="VUA3228" s="132"/>
      <c r="VUB3228" s="132"/>
      <c r="VUC3228" s="132"/>
      <c r="VUD3228" s="132"/>
      <c r="VUE3228" s="132"/>
      <c r="VUF3228" s="132"/>
      <c r="VUG3228" s="132"/>
      <c r="VUH3228" s="132"/>
      <c r="VUI3228" s="132"/>
      <c r="VUJ3228" s="132"/>
      <c r="VUK3228" s="132"/>
      <c r="VUL3228" s="132"/>
      <c r="VUM3228" s="132"/>
      <c r="VUN3228" s="132"/>
      <c r="VUO3228" s="132"/>
      <c r="VUP3228" s="132"/>
      <c r="VUQ3228" s="132"/>
      <c r="VUR3228" s="132"/>
      <c r="VUS3228" s="132"/>
      <c r="VUT3228" s="132"/>
      <c r="VUU3228" s="132"/>
      <c r="VUV3228" s="132"/>
      <c r="VUW3228" s="132"/>
      <c r="VUX3228" s="132"/>
      <c r="VUY3228" s="132"/>
      <c r="VUZ3228" s="132"/>
      <c r="VVA3228" s="132"/>
      <c r="VVB3228" s="132"/>
      <c r="VVC3228" s="132"/>
      <c r="VVD3228" s="132"/>
      <c r="VVE3228" s="132"/>
      <c r="VVF3228" s="132"/>
      <c r="VVG3228" s="132"/>
      <c r="VVH3228" s="132"/>
      <c r="VVI3228" s="132"/>
      <c r="VVJ3228" s="132"/>
      <c r="VVK3228" s="132"/>
      <c r="VVL3228" s="132"/>
      <c r="VVM3228" s="132"/>
      <c r="VVN3228" s="132"/>
      <c r="VVO3228" s="132"/>
      <c r="VVP3228" s="132"/>
      <c r="VVQ3228" s="132"/>
      <c r="VVR3228" s="132"/>
      <c r="VVS3228" s="132"/>
      <c r="VVT3228" s="132"/>
      <c r="VVU3228" s="132"/>
      <c r="VVV3228" s="132"/>
      <c r="VVW3228" s="132"/>
      <c r="VVX3228" s="132"/>
      <c r="VVY3228" s="132"/>
      <c r="VVZ3228" s="132"/>
      <c r="VWA3228" s="132"/>
      <c r="VWB3228" s="132"/>
      <c r="VWC3228" s="132"/>
      <c r="VWD3228" s="132"/>
      <c r="VWE3228" s="132"/>
      <c r="VWF3228" s="132"/>
      <c r="VWG3228" s="132"/>
      <c r="VWH3228" s="132"/>
      <c r="VWI3228" s="132"/>
      <c r="VWJ3228" s="132"/>
      <c r="VWK3228" s="132"/>
      <c r="VWL3228" s="132"/>
      <c r="VWM3228" s="132"/>
      <c r="VWN3228" s="132"/>
      <c r="VWO3228" s="132"/>
      <c r="VWP3228" s="132"/>
      <c r="VWQ3228" s="132"/>
      <c r="VWR3228" s="132"/>
      <c r="VWS3228" s="132"/>
      <c r="VWT3228" s="132"/>
      <c r="VWU3228" s="132"/>
      <c r="VWV3228" s="132"/>
      <c r="VWW3228" s="132"/>
      <c r="VWX3228" s="132"/>
      <c r="VWY3228" s="132"/>
      <c r="VWZ3228" s="132"/>
      <c r="VXA3228" s="132"/>
      <c r="VXB3228" s="132"/>
      <c r="VXC3228" s="132"/>
      <c r="VXD3228" s="132"/>
      <c r="VXE3228" s="132"/>
      <c r="VXF3228" s="132"/>
      <c r="VXG3228" s="132"/>
      <c r="VXH3228" s="132"/>
      <c r="VXI3228" s="132"/>
      <c r="VXJ3228" s="132"/>
      <c r="VXK3228" s="132"/>
      <c r="VXL3228" s="132"/>
      <c r="VXM3228" s="132"/>
      <c r="VXN3228" s="132"/>
      <c r="VXO3228" s="132"/>
      <c r="VXP3228" s="132"/>
      <c r="VXQ3228" s="132"/>
      <c r="VXR3228" s="132"/>
      <c r="VXS3228" s="132"/>
      <c r="VXT3228" s="132"/>
      <c r="VXU3228" s="132"/>
      <c r="VXV3228" s="132"/>
      <c r="VXW3228" s="132"/>
      <c r="VXX3228" s="132"/>
      <c r="VXY3228" s="132"/>
      <c r="VXZ3228" s="132"/>
      <c r="VYA3228" s="132"/>
      <c r="VYB3228" s="132"/>
      <c r="VYC3228" s="132"/>
      <c r="VYD3228" s="132"/>
      <c r="VYE3228" s="132"/>
      <c r="VYF3228" s="132"/>
      <c r="VYG3228" s="132"/>
      <c r="VYH3228" s="132"/>
      <c r="VYI3228" s="132"/>
      <c r="VYJ3228" s="132"/>
      <c r="VYK3228" s="132"/>
      <c r="VYL3228" s="132"/>
      <c r="VYM3228" s="132"/>
      <c r="VYN3228" s="132"/>
      <c r="VYO3228" s="132"/>
      <c r="VYP3228" s="132"/>
      <c r="VYQ3228" s="132"/>
      <c r="VYR3228" s="132"/>
      <c r="VYS3228" s="132"/>
      <c r="VYT3228" s="132"/>
      <c r="VYU3228" s="132"/>
      <c r="VYV3228" s="132"/>
      <c r="VYW3228" s="132"/>
      <c r="VYX3228" s="132"/>
      <c r="VYY3228" s="132"/>
      <c r="VYZ3228" s="132"/>
      <c r="VZA3228" s="132"/>
      <c r="VZB3228" s="132"/>
      <c r="VZC3228" s="132"/>
      <c r="VZD3228" s="132"/>
      <c r="VZE3228" s="132"/>
      <c r="VZF3228" s="132"/>
      <c r="VZG3228" s="132"/>
      <c r="VZH3228" s="132"/>
      <c r="VZI3228" s="132"/>
      <c r="VZJ3228" s="132"/>
      <c r="VZK3228" s="132"/>
      <c r="VZL3228" s="132"/>
      <c r="VZM3228" s="132"/>
      <c r="VZN3228" s="132"/>
      <c r="VZO3228" s="132"/>
      <c r="VZP3228" s="132"/>
      <c r="VZQ3228" s="132"/>
      <c r="VZR3228" s="132"/>
      <c r="VZS3228" s="132"/>
      <c r="VZT3228" s="132"/>
      <c r="VZU3228" s="132"/>
      <c r="VZV3228" s="132"/>
      <c r="VZW3228" s="132"/>
      <c r="VZX3228" s="132"/>
      <c r="VZY3228" s="132"/>
      <c r="VZZ3228" s="132"/>
      <c r="WAA3228" s="132"/>
      <c r="WAB3228" s="132"/>
      <c r="WAC3228" s="132"/>
      <c r="WAD3228" s="132"/>
      <c r="WAE3228" s="132"/>
      <c r="WAF3228" s="132"/>
      <c r="WAG3228" s="132"/>
      <c r="WAH3228" s="132"/>
      <c r="WAI3228" s="132"/>
      <c r="WAJ3228" s="132"/>
      <c r="WAK3228" s="132"/>
      <c r="WAL3228" s="132"/>
      <c r="WAM3228" s="132"/>
      <c r="WAN3228" s="132"/>
      <c r="WAO3228" s="132"/>
      <c r="WAP3228" s="132"/>
      <c r="WAQ3228" s="132"/>
      <c r="WAR3228" s="132"/>
      <c r="WAS3228" s="132"/>
      <c r="WAT3228" s="132"/>
      <c r="WAU3228" s="132"/>
      <c r="WAV3228" s="132"/>
      <c r="WAW3228" s="132"/>
      <c r="WAX3228" s="132"/>
      <c r="WAY3228" s="132"/>
      <c r="WAZ3228" s="132"/>
      <c r="WBA3228" s="132"/>
      <c r="WBB3228" s="132"/>
      <c r="WBC3228" s="132"/>
      <c r="WBD3228" s="132"/>
      <c r="WBE3228" s="132"/>
      <c r="WBF3228" s="132"/>
      <c r="WBG3228" s="132"/>
      <c r="WBH3228" s="132"/>
      <c r="WBI3228" s="132"/>
      <c r="WBJ3228" s="132"/>
      <c r="WBK3228" s="132"/>
      <c r="WBL3228" s="132"/>
      <c r="WBM3228" s="132"/>
      <c r="WBN3228" s="132"/>
      <c r="WBO3228" s="132"/>
      <c r="WBP3228" s="132"/>
      <c r="WBQ3228" s="132"/>
      <c r="WBR3228" s="132"/>
      <c r="WBS3228" s="132"/>
      <c r="WBT3228" s="132"/>
      <c r="WBU3228" s="132"/>
      <c r="WBV3228" s="132"/>
      <c r="WBW3228" s="132"/>
      <c r="WBX3228" s="132"/>
      <c r="WBY3228" s="132"/>
      <c r="WBZ3228" s="132"/>
      <c r="WCA3228" s="132"/>
      <c r="WCB3228" s="132"/>
      <c r="WCC3228" s="132"/>
      <c r="WCD3228" s="132"/>
      <c r="WCE3228" s="132"/>
      <c r="WCF3228" s="132"/>
      <c r="WCG3228" s="132"/>
      <c r="WCH3228" s="132"/>
      <c r="WCI3228" s="132"/>
      <c r="WCJ3228" s="132"/>
      <c r="WCK3228" s="132"/>
      <c r="WCL3228" s="132"/>
      <c r="WCM3228" s="132"/>
      <c r="WCN3228" s="132"/>
      <c r="WCO3228" s="132"/>
      <c r="WCP3228" s="132"/>
      <c r="WCQ3228" s="132"/>
      <c r="WCR3228" s="132"/>
      <c r="WCS3228" s="132"/>
      <c r="WCT3228" s="132"/>
      <c r="WCU3228" s="132"/>
      <c r="WCV3228" s="132"/>
      <c r="WCW3228" s="132"/>
      <c r="WCX3228" s="132"/>
      <c r="WCY3228" s="132"/>
      <c r="WCZ3228" s="132"/>
      <c r="WDA3228" s="132"/>
      <c r="WDB3228" s="132"/>
      <c r="WDC3228" s="132"/>
      <c r="WDD3228" s="132"/>
      <c r="WDE3228" s="132"/>
      <c r="WDF3228" s="132"/>
      <c r="WDG3228" s="132"/>
      <c r="WDH3228" s="132"/>
      <c r="WDI3228" s="132"/>
      <c r="WDJ3228" s="132"/>
      <c r="WDK3228" s="132"/>
      <c r="WDL3228" s="132"/>
      <c r="WDM3228" s="132"/>
      <c r="WDN3228" s="132"/>
      <c r="WDO3228" s="132"/>
      <c r="WDP3228" s="132"/>
      <c r="WDQ3228" s="132"/>
      <c r="WDR3228" s="132"/>
      <c r="WDS3228" s="132"/>
      <c r="WDT3228" s="132"/>
      <c r="WDU3228" s="132"/>
      <c r="WDV3228" s="132"/>
      <c r="WDW3228" s="132"/>
      <c r="WDX3228" s="132"/>
      <c r="WDY3228" s="132"/>
      <c r="WDZ3228" s="132"/>
      <c r="WEA3228" s="132"/>
      <c r="WEB3228" s="132"/>
      <c r="WEC3228" s="132"/>
      <c r="WED3228" s="132"/>
      <c r="WEE3228" s="132"/>
      <c r="WEF3228" s="132"/>
      <c r="WEG3228" s="132"/>
      <c r="WEH3228" s="132"/>
      <c r="WEI3228" s="132"/>
      <c r="WEJ3228" s="132"/>
      <c r="WEK3228" s="132"/>
      <c r="WEL3228" s="132"/>
      <c r="WEM3228" s="132"/>
      <c r="WEN3228" s="132"/>
      <c r="WEO3228" s="132"/>
      <c r="WEP3228" s="132"/>
      <c r="WEQ3228" s="132"/>
      <c r="WER3228" s="132"/>
      <c r="WES3228" s="132"/>
      <c r="WET3228" s="132"/>
      <c r="WEU3228" s="132"/>
      <c r="WEV3228" s="132"/>
      <c r="WEW3228" s="132"/>
      <c r="WEX3228" s="132"/>
      <c r="WEY3228" s="132"/>
      <c r="WEZ3228" s="132"/>
      <c r="WFA3228" s="132"/>
      <c r="WFB3228" s="132"/>
      <c r="WFC3228" s="132"/>
      <c r="WFD3228" s="132"/>
      <c r="WFE3228" s="132"/>
      <c r="WFF3228" s="132"/>
      <c r="WFG3228" s="132"/>
      <c r="WFH3228" s="132"/>
      <c r="WFI3228" s="132"/>
      <c r="WFJ3228" s="132"/>
      <c r="WFK3228" s="132"/>
      <c r="WFL3228" s="132"/>
      <c r="WFM3228" s="132"/>
      <c r="WFN3228" s="132"/>
      <c r="WFO3228" s="132"/>
      <c r="WFP3228" s="132"/>
      <c r="WFQ3228" s="132"/>
      <c r="WFR3228" s="132"/>
      <c r="WFS3228" s="132"/>
      <c r="WFT3228" s="132"/>
      <c r="WFU3228" s="132"/>
      <c r="WFV3228" s="132"/>
      <c r="WFW3228" s="132"/>
      <c r="WFX3228" s="132"/>
      <c r="WFY3228" s="132"/>
      <c r="WFZ3228" s="132"/>
      <c r="WGA3228" s="132"/>
      <c r="WGB3228" s="132"/>
      <c r="WGC3228" s="132"/>
      <c r="WGD3228" s="132"/>
      <c r="WGE3228" s="132"/>
      <c r="WGF3228" s="132"/>
      <c r="WGG3228" s="132"/>
      <c r="WGH3228" s="132"/>
      <c r="WGI3228" s="132"/>
      <c r="WGJ3228" s="132"/>
      <c r="WGK3228" s="132"/>
      <c r="WGL3228" s="132"/>
      <c r="WGM3228" s="132"/>
      <c r="WGN3228" s="132"/>
      <c r="WGO3228" s="132"/>
      <c r="WGP3228" s="132"/>
      <c r="WGQ3228" s="132"/>
      <c r="WGR3228" s="132"/>
      <c r="WGS3228" s="132"/>
      <c r="WGT3228" s="132"/>
      <c r="WGU3228" s="132"/>
      <c r="WGV3228" s="132"/>
      <c r="WGW3228" s="132"/>
      <c r="WGX3228" s="132"/>
      <c r="WGY3228" s="132"/>
      <c r="WGZ3228" s="132"/>
      <c r="WHA3228" s="132"/>
      <c r="WHB3228" s="132"/>
      <c r="WHC3228" s="132"/>
      <c r="WHD3228" s="132"/>
      <c r="WHE3228" s="132"/>
      <c r="WHF3228" s="132"/>
      <c r="WHG3228" s="132"/>
      <c r="WHH3228" s="132"/>
      <c r="WHI3228" s="132"/>
      <c r="WHJ3228" s="132"/>
      <c r="WHK3228" s="132"/>
      <c r="WHL3228" s="132"/>
      <c r="WHM3228" s="132"/>
      <c r="WHN3228" s="132"/>
      <c r="WHO3228" s="132"/>
      <c r="WHP3228" s="132"/>
      <c r="WHQ3228" s="132"/>
      <c r="WHR3228" s="132"/>
      <c r="WHS3228" s="132"/>
      <c r="WHT3228" s="132"/>
      <c r="WHU3228" s="132"/>
      <c r="WHV3228" s="132"/>
      <c r="WHW3228" s="132"/>
      <c r="WHX3228" s="132"/>
      <c r="WHY3228" s="132"/>
      <c r="WHZ3228" s="132"/>
      <c r="WIA3228" s="132"/>
      <c r="WIB3228" s="132"/>
      <c r="WIC3228" s="132"/>
      <c r="WID3228" s="132"/>
      <c r="WIE3228" s="132"/>
      <c r="WIF3228" s="132"/>
      <c r="WIG3228" s="132"/>
      <c r="WIH3228" s="132"/>
      <c r="WII3228" s="132"/>
      <c r="WIJ3228" s="132"/>
      <c r="WIK3228" s="132"/>
      <c r="WIL3228" s="132"/>
      <c r="WIM3228" s="132"/>
      <c r="WIN3228" s="132"/>
      <c r="WIO3228" s="132"/>
      <c r="WIP3228" s="132"/>
      <c r="WIQ3228" s="132"/>
      <c r="WIR3228" s="132"/>
      <c r="WIS3228" s="132"/>
      <c r="WIT3228" s="132"/>
      <c r="WIU3228" s="132"/>
      <c r="WIV3228" s="132"/>
      <c r="WIW3228" s="132"/>
      <c r="WIX3228" s="132"/>
      <c r="WIY3228" s="132"/>
      <c r="WIZ3228" s="132"/>
      <c r="WJA3228" s="132"/>
      <c r="WJB3228" s="132"/>
      <c r="WJC3228" s="132"/>
      <c r="WJD3228" s="132"/>
      <c r="WJE3228" s="132"/>
      <c r="WJF3228" s="132"/>
      <c r="WJG3228" s="132"/>
      <c r="WJH3228" s="132"/>
      <c r="WJI3228" s="132"/>
      <c r="WJJ3228" s="132"/>
      <c r="WJK3228" s="132"/>
      <c r="WJL3228" s="132"/>
      <c r="WJM3228" s="132"/>
      <c r="WJN3228" s="132"/>
      <c r="WJO3228" s="132"/>
      <c r="WJP3228" s="132"/>
      <c r="WJQ3228" s="132"/>
      <c r="WJR3228" s="132"/>
      <c r="WJS3228" s="132"/>
      <c r="WJT3228" s="132"/>
      <c r="WJU3228" s="132"/>
      <c r="WJV3228" s="132"/>
      <c r="WJW3228" s="132"/>
      <c r="WJX3228" s="132"/>
      <c r="WJY3228" s="132"/>
      <c r="WJZ3228" s="132"/>
      <c r="WKA3228" s="132"/>
      <c r="WKB3228" s="132"/>
      <c r="WKC3228" s="132"/>
      <c r="WKD3228" s="132"/>
      <c r="WKE3228" s="132"/>
      <c r="WKF3228" s="132"/>
      <c r="WKG3228" s="132"/>
      <c r="WKH3228" s="132"/>
      <c r="WKI3228" s="132"/>
      <c r="WKJ3228" s="132"/>
      <c r="WKK3228" s="132"/>
      <c r="WKL3228" s="132"/>
      <c r="WKM3228" s="132"/>
      <c r="WKN3228" s="132"/>
      <c r="WKO3228" s="132"/>
      <c r="WKP3228" s="132"/>
      <c r="WKQ3228" s="132"/>
      <c r="WKR3228" s="132"/>
      <c r="WKS3228" s="132"/>
      <c r="WKT3228" s="132"/>
      <c r="WKU3228" s="132"/>
      <c r="WKV3228" s="132"/>
      <c r="WKW3228" s="132"/>
      <c r="WKX3228" s="132"/>
      <c r="WKY3228" s="132"/>
      <c r="WKZ3228" s="132"/>
      <c r="WLA3228" s="132"/>
      <c r="WLB3228" s="132"/>
      <c r="WLC3228" s="132"/>
      <c r="WLD3228" s="132"/>
      <c r="WLE3228" s="132"/>
      <c r="WLF3228" s="132"/>
      <c r="WLG3228" s="132"/>
      <c r="WLH3228" s="132"/>
      <c r="WLI3228" s="132"/>
      <c r="WLJ3228" s="132"/>
      <c r="WLK3228" s="132"/>
      <c r="WLL3228" s="132"/>
      <c r="WLM3228" s="132"/>
      <c r="WLN3228" s="132"/>
      <c r="WLO3228" s="132"/>
      <c r="WLP3228" s="132"/>
      <c r="WLQ3228" s="132"/>
      <c r="WLR3228" s="132"/>
      <c r="WLS3228" s="132"/>
      <c r="WLT3228" s="132"/>
      <c r="WLU3228" s="132"/>
      <c r="WLV3228" s="132"/>
      <c r="WLW3228" s="132"/>
      <c r="WLX3228" s="132"/>
      <c r="WLY3228" s="132"/>
      <c r="WLZ3228" s="132"/>
      <c r="WMA3228" s="132"/>
      <c r="WMB3228" s="132"/>
      <c r="WMC3228" s="132"/>
      <c r="WMD3228" s="132"/>
      <c r="WME3228" s="132"/>
      <c r="WMF3228" s="132"/>
      <c r="WMG3228" s="132"/>
      <c r="WMH3228" s="132"/>
      <c r="WMI3228" s="132"/>
      <c r="WMJ3228" s="132"/>
      <c r="WMK3228" s="132"/>
      <c r="WML3228" s="132"/>
      <c r="WMM3228" s="132"/>
      <c r="WMN3228" s="132"/>
      <c r="WMO3228" s="132"/>
      <c r="WMP3228" s="132"/>
      <c r="WMQ3228" s="132"/>
      <c r="WMR3228" s="132"/>
      <c r="WMS3228" s="132"/>
      <c r="WMT3228" s="132"/>
      <c r="WMU3228" s="132"/>
      <c r="WMV3228" s="132"/>
      <c r="WMW3228" s="132"/>
      <c r="WMX3228" s="132"/>
      <c r="WMY3228" s="132"/>
      <c r="WMZ3228" s="132"/>
      <c r="WNA3228" s="132"/>
      <c r="WNB3228" s="132"/>
      <c r="WNC3228" s="132"/>
      <c r="WND3228" s="132"/>
      <c r="WNE3228" s="132"/>
      <c r="WNF3228" s="132"/>
      <c r="WNG3228" s="132"/>
      <c r="WNH3228" s="132"/>
      <c r="WNI3228" s="132"/>
      <c r="WNJ3228" s="132"/>
      <c r="WNK3228" s="132"/>
      <c r="WNL3228" s="132"/>
      <c r="WNM3228" s="132"/>
      <c r="WNN3228" s="132"/>
      <c r="WNO3228" s="132"/>
      <c r="WNP3228" s="132"/>
      <c r="WNQ3228" s="132"/>
      <c r="WNR3228" s="132"/>
      <c r="WNS3228" s="132"/>
      <c r="WNT3228" s="132"/>
      <c r="WNU3228" s="132"/>
      <c r="WNV3228" s="132"/>
      <c r="WNW3228" s="132"/>
      <c r="WNX3228" s="132"/>
      <c r="WNY3228" s="132"/>
      <c r="WNZ3228" s="132"/>
      <c r="WOA3228" s="132"/>
      <c r="WOB3228" s="132"/>
      <c r="WOC3228" s="132"/>
      <c r="WOD3228" s="132"/>
      <c r="WOE3228" s="132"/>
      <c r="WOF3228" s="132"/>
      <c r="WOG3228" s="132"/>
      <c r="WOH3228" s="132"/>
      <c r="WOI3228" s="132"/>
      <c r="WOJ3228" s="132"/>
      <c r="WOK3228" s="132"/>
      <c r="WOL3228" s="132"/>
      <c r="WOM3228" s="132"/>
      <c r="WON3228" s="132"/>
      <c r="WOO3228" s="132"/>
      <c r="WOP3228" s="132"/>
      <c r="WOQ3228" s="132"/>
      <c r="WOR3228" s="132"/>
      <c r="WOS3228" s="132"/>
      <c r="WOT3228" s="132"/>
      <c r="WOU3228" s="132"/>
      <c r="WOV3228" s="132"/>
      <c r="WOW3228" s="132"/>
      <c r="WOX3228" s="132"/>
      <c r="WOY3228" s="132"/>
      <c r="WOZ3228" s="132"/>
      <c r="WPA3228" s="132"/>
      <c r="WPB3228" s="132"/>
      <c r="WPC3228" s="132"/>
      <c r="WPD3228" s="132"/>
      <c r="WPE3228" s="132"/>
      <c r="WPF3228" s="132"/>
      <c r="WPG3228" s="132"/>
      <c r="WPH3228" s="132"/>
      <c r="WPI3228" s="132"/>
      <c r="WPJ3228" s="132"/>
      <c r="WPK3228" s="132"/>
      <c r="WPL3228" s="132"/>
      <c r="WPM3228" s="132"/>
      <c r="WPN3228" s="132"/>
      <c r="WPO3228" s="132"/>
      <c r="WPP3228" s="132"/>
      <c r="WPQ3228" s="132"/>
      <c r="WPR3228" s="132"/>
      <c r="WPS3228" s="132"/>
      <c r="WPT3228" s="132"/>
      <c r="WPU3228" s="132"/>
      <c r="WPV3228" s="132"/>
      <c r="WPW3228" s="132"/>
      <c r="WPX3228" s="132"/>
      <c r="WPY3228" s="132"/>
      <c r="WPZ3228" s="132"/>
      <c r="WQA3228" s="132"/>
      <c r="WQB3228" s="132"/>
      <c r="WQC3228" s="132"/>
      <c r="WQD3228" s="132"/>
      <c r="WQE3228" s="132"/>
      <c r="WQF3228" s="132"/>
      <c r="WQG3228" s="132"/>
      <c r="WQH3228" s="132"/>
      <c r="WQI3228" s="132"/>
      <c r="WQJ3228" s="132"/>
      <c r="WQK3228" s="132"/>
      <c r="WQL3228" s="132"/>
      <c r="WQM3228" s="132"/>
      <c r="WQN3228" s="132"/>
      <c r="WQO3228" s="132"/>
      <c r="WQP3228" s="132"/>
      <c r="WQQ3228" s="132"/>
      <c r="WQR3228" s="132"/>
      <c r="WQS3228" s="132"/>
      <c r="WQT3228" s="132"/>
      <c r="WQU3228" s="132"/>
      <c r="WQV3228" s="132"/>
      <c r="WQW3228" s="132"/>
      <c r="WQX3228" s="132"/>
      <c r="WQY3228" s="132"/>
      <c r="WQZ3228" s="132"/>
      <c r="WRA3228" s="132"/>
      <c r="WRB3228" s="132"/>
      <c r="WRC3228" s="132"/>
      <c r="WRD3228" s="132"/>
      <c r="WRE3228" s="132"/>
      <c r="WRF3228" s="132"/>
      <c r="WRG3228" s="132"/>
      <c r="WRH3228" s="132"/>
      <c r="WRI3228" s="132"/>
      <c r="WRJ3228" s="132"/>
      <c r="WRK3228" s="132"/>
      <c r="WRL3228" s="132"/>
      <c r="WRM3228" s="132"/>
      <c r="WRN3228" s="132"/>
      <c r="WRO3228" s="132"/>
      <c r="WRP3228" s="132"/>
      <c r="WRQ3228" s="132"/>
      <c r="WRR3228" s="132"/>
      <c r="WRS3228" s="132"/>
      <c r="WRT3228" s="132"/>
      <c r="WRU3228" s="132"/>
      <c r="WRV3228" s="132"/>
      <c r="WRW3228" s="132"/>
      <c r="WRX3228" s="132"/>
      <c r="WRY3228" s="132"/>
      <c r="WRZ3228" s="132"/>
      <c r="WSA3228" s="132"/>
      <c r="WSB3228" s="132"/>
      <c r="WSC3228" s="132"/>
      <c r="WSD3228" s="132"/>
      <c r="WSE3228" s="132"/>
      <c r="WSF3228" s="132"/>
      <c r="WSG3228" s="132"/>
      <c r="WSH3228" s="132"/>
      <c r="WSI3228" s="132"/>
      <c r="WSJ3228" s="132"/>
      <c r="WSK3228" s="132"/>
      <c r="WSL3228" s="132"/>
      <c r="WSM3228" s="132"/>
      <c r="WSN3228" s="132"/>
      <c r="WSO3228" s="132"/>
      <c r="WSP3228" s="132"/>
      <c r="WSQ3228" s="132"/>
      <c r="WSR3228" s="132"/>
      <c r="WSS3228" s="132"/>
      <c r="WST3228" s="132"/>
      <c r="WSU3228" s="132"/>
      <c r="WSV3228" s="132"/>
      <c r="WSW3228" s="132"/>
      <c r="WSX3228" s="132"/>
      <c r="WSY3228" s="132"/>
      <c r="WSZ3228" s="132"/>
      <c r="WTA3228" s="132"/>
      <c r="WTB3228" s="132"/>
      <c r="WTC3228" s="132"/>
      <c r="WTD3228" s="132"/>
      <c r="WTE3228" s="132"/>
      <c r="WTF3228" s="132"/>
      <c r="WTG3228" s="132"/>
      <c r="WTH3228" s="132"/>
      <c r="WTI3228" s="132"/>
      <c r="WTJ3228" s="132"/>
      <c r="WTK3228" s="132"/>
      <c r="WTL3228" s="132"/>
      <c r="WTM3228" s="132"/>
      <c r="WTN3228" s="132"/>
      <c r="WTO3228" s="132"/>
      <c r="WTP3228" s="132"/>
      <c r="WTQ3228" s="132"/>
      <c r="WTR3228" s="132"/>
      <c r="WTS3228" s="132"/>
      <c r="WTT3228" s="132"/>
      <c r="WTU3228" s="132"/>
      <c r="WTV3228" s="132"/>
      <c r="WTW3228" s="132"/>
      <c r="WTX3228" s="132"/>
      <c r="WTY3228" s="132"/>
      <c r="WTZ3228" s="132"/>
      <c r="WUA3228" s="132"/>
      <c r="WUB3228" s="132"/>
      <c r="WUC3228" s="132"/>
      <c r="WUD3228" s="132"/>
      <c r="WUE3228" s="132"/>
      <c r="WUF3228" s="132"/>
      <c r="WUG3228" s="132"/>
      <c r="WUH3228" s="132"/>
      <c r="WUI3228" s="132"/>
      <c r="WUJ3228" s="132"/>
      <c r="WUK3228" s="132"/>
      <c r="WUL3228" s="132"/>
      <c r="WUM3228" s="132"/>
      <c r="WUN3228" s="132"/>
      <c r="WUO3228" s="132"/>
      <c r="WUP3228" s="132"/>
      <c r="WUQ3228" s="132"/>
      <c r="WUR3228" s="132"/>
      <c r="WUS3228" s="132"/>
      <c r="WUT3228" s="132"/>
      <c r="WUU3228" s="132"/>
      <c r="WUV3228" s="132"/>
      <c r="WUW3228" s="132"/>
      <c r="WUX3228" s="132"/>
      <c r="WUY3228" s="132"/>
      <c r="WUZ3228" s="132"/>
      <c r="WVA3228" s="132"/>
      <c r="WVB3228" s="132"/>
      <c r="WVC3228" s="132"/>
      <c r="WVD3228" s="132"/>
      <c r="WVE3228" s="132"/>
      <c r="WVF3228" s="132"/>
      <c r="WVG3228" s="132"/>
      <c r="WVH3228" s="132"/>
      <c r="WVI3228" s="132"/>
      <c r="WVJ3228" s="132"/>
      <c r="WVK3228" s="132"/>
      <c r="WVL3228" s="132"/>
      <c r="WVM3228" s="132"/>
      <c r="WVN3228" s="132"/>
      <c r="WVO3228" s="132"/>
      <c r="WVP3228" s="132"/>
      <c r="WVQ3228" s="132"/>
      <c r="WVR3228" s="132"/>
      <c r="WVS3228" s="132"/>
      <c r="WVT3228" s="132"/>
      <c r="WVU3228" s="132"/>
      <c r="WVV3228" s="132"/>
      <c r="WVW3228" s="132"/>
      <c r="WVX3228" s="132"/>
      <c r="WVY3228" s="132"/>
      <c r="WVZ3228" s="132"/>
      <c r="WWA3228" s="132"/>
      <c r="WWB3228" s="132"/>
      <c r="WWC3228" s="132"/>
      <c r="WWD3228" s="132"/>
      <c r="WWE3228" s="132"/>
      <c r="WWF3228" s="132"/>
      <c r="WWG3228" s="132"/>
      <c r="WWH3228" s="132"/>
      <c r="WWI3228" s="132"/>
      <c r="WWJ3228" s="132"/>
      <c r="WWK3228" s="132"/>
      <c r="WWL3228" s="132"/>
      <c r="WWM3228" s="132"/>
      <c r="WWN3228" s="132"/>
      <c r="WWO3228" s="132"/>
      <c r="WWP3228" s="132"/>
      <c r="WWQ3228" s="132"/>
      <c r="WWR3228" s="132"/>
      <c r="WWS3228" s="132"/>
      <c r="WWT3228" s="132"/>
      <c r="WWU3228" s="132"/>
      <c r="WWV3228" s="132"/>
      <c r="WWW3228" s="132"/>
      <c r="WWX3228" s="132"/>
      <c r="WWY3228" s="132"/>
      <c r="WWZ3228" s="132"/>
      <c r="WXA3228" s="132"/>
      <c r="WXB3228" s="132"/>
      <c r="WXC3228" s="132"/>
      <c r="WXD3228" s="132"/>
      <c r="WXE3228" s="132"/>
      <c r="WXF3228" s="132"/>
      <c r="WXG3228" s="132"/>
      <c r="WXH3228" s="132"/>
      <c r="WXI3228" s="132"/>
      <c r="WXJ3228" s="132"/>
      <c r="WXK3228" s="132"/>
      <c r="WXL3228" s="132"/>
      <c r="WXM3228" s="132"/>
      <c r="WXN3228" s="132"/>
      <c r="WXO3228" s="132"/>
      <c r="WXP3228" s="132"/>
      <c r="WXQ3228" s="132"/>
      <c r="WXR3228" s="132"/>
      <c r="WXS3228" s="132"/>
      <c r="WXT3228" s="132"/>
      <c r="WXU3228" s="132"/>
      <c r="WXV3228" s="132"/>
      <c r="WXW3228" s="132"/>
      <c r="WXX3228" s="132"/>
      <c r="WXY3228" s="132"/>
      <c r="WXZ3228" s="132"/>
      <c r="WYA3228" s="132"/>
      <c r="WYB3228" s="132"/>
      <c r="WYC3228" s="132"/>
      <c r="WYD3228" s="132"/>
      <c r="WYE3228" s="132"/>
      <c r="WYF3228" s="132"/>
      <c r="WYG3228" s="132"/>
      <c r="WYH3228" s="132"/>
      <c r="WYI3228" s="132"/>
      <c r="WYJ3228" s="132"/>
      <c r="WYK3228" s="132"/>
      <c r="WYL3228" s="132"/>
      <c r="WYM3228" s="132"/>
      <c r="WYN3228" s="132"/>
      <c r="WYO3228" s="132"/>
      <c r="WYP3228" s="132"/>
      <c r="WYQ3228" s="132"/>
      <c r="WYR3228" s="132"/>
      <c r="WYS3228" s="132"/>
      <c r="WYT3228" s="132"/>
      <c r="WYU3228" s="132"/>
      <c r="WYV3228" s="132"/>
      <c r="WYW3228" s="132"/>
      <c r="WYX3228" s="132"/>
      <c r="WYY3228" s="132"/>
      <c r="WYZ3228" s="132"/>
      <c r="WZA3228" s="132"/>
      <c r="WZB3228" s="132"/>
      <c r="WZC3228" s="132"/>
      <c r="WZD3228" s="132"/>
      <c r="WZE3228" s="132"/>
      <c r="WZF3228" s="132"/>
      <c r="WZG3228" s="132"/>
      <c r="WZH3228" s="132"/>
      <c r="WZI3228" s="132"/>
      <c r="WZJ3228" s="132"/>
      <c r="WZK3228" s="132"/>
      <c r="WZL3228" s="132"/>
      <c r="WZM3228" s="132"/>
      <c r="WZN3228" s="132"/>
      <c r="WZO3228" s="132"/>
      <c r="WZP3228" s="132"/>
      <c r="WZQ3228" s="132"/>
      <c r="WZR3228" s="132"/>
      <c r="WZS3228" s="132"/>
      <c r="WZT3228" s="132"/>
      <c r="WZU3228" s="132"/>
      <c r="WZV3228" s="132"/>
      <c r="WZW3228" s="132"/>
      <c r="WZX3228" s="132"/>
      <c r="WZY3228" s="132"/>
      <c r="WZZ3228" s="132"/>
      <c r="XAA3228" s="132"/>
      <c r="XAB3228" s="132"/>
      <c r="XAC3228" s="132"/>
      <c r="XAD3228" s="132"/>
      <c r="XAE3228" s="132"/>
      <c r="XAF3228" s="132"/>
      <c r="XAG3228" s="132"/>
      <c r="XAH3228" s="132"/>
      <c r="XAI3228" s="132"/>
      <c r="XAJ3228" s="132"/>
      <c r="XAK3228" s="132"/>
      <c r="XAL3228" s="132"/>
      <c r="XAM3228" s="132"/>
      <c r="XAN3228" s="132"/>
      <c r="XAO3228" s="132"/>
      <c r="XAP3228" s="132"/>
      <c r="XAQ3228" s="132"/>
      <c r="XAR3228" s="132"/>
      <c r="XAS3228" s="132"/>
      <c r="XAT3228" s="132"/>
      <c r="XAU3228" s="132"/>
      <c r="XAV3228" s="132"/>
      <c r="XAW3228" s="132"/>
      <c r="XAX3228" s="132"/>
      <c r="XAY3228" s="132"/>
      <c r="XAZ3228" s="132"/>
      <c r="XBA3228" s="132"/>
      <c r="XBB3228" s="132"/>
      <c r="XBC3228" s="132"/>
      <c r="XBD3228" s="132"/>
      <c r="XBE3228" s="132"/>
      <c r="XBF3228" s="132"/>
      <c r="XBG3228" s="132"/>
      <c r="XBH3228" s="132"/>
      <c r="XBI3228" s="132"/>
      <c r="XBJ3228" s="132"/>
      <c r="XBK3228" s="132"/>
      <c r="XBL3228" s="132"/>
      <c r="XBM3228" s="132"/>
      <c r="XBN3228" s="132"/>
      <c r="XBO3228" s="132"/>
      <c r="XBP3228" s="132"/>
      <c r="XBQ3228" s="132"/>
      <c r="XBR3228" s="132"/>
      <c r="XBS3228" s="132"/>
      <c r="XBT3228" s="132"/>
      <c r="XBU3228" s="132"/>
      <c r="XBV3228" s="132"/>
      <c r="XBW3228" s="132"/>
      <c r="XBX3228" s="132"/>
      <c r="XBY3228" s="132"/>
      <c r="XBZ3228" s="132"/>
      <c r="XCA3228" s="132"/>
      <c r="XCB3228" s="132"/>
      <c r="XCC3228" s="132"/>
      <c r="XCD3228" s="132"/>
      <c r="XCE3228" s="132"/>
      <c r="XCF3228" s="132"/>
      <c r="XCG3228" s="132"/>
      <c r="XCH3228" s="132"/>
      <c r="XCI3228" s="132"/>
      <c r="XCJ3228" s="132"/>
      <c r="XCK3228" s="132"/>
      <c r="XCL3228" s="132"/>
      <c r="XCM3228" s="132"/>
      <c r="XCN3228" s="132"/>
      <c r="XCO3228" s="132"/>
      <c r="XCP3228" s="132"/>
      <c r="XCQ3228" s="132"/>
      <c r="XCR3228" s="132"/>
      <c r="XCS3228" s="132"/>
      <c r="XCT3228" s="132"/>
      <c r="XCU3228" s="132"/>
      <c r="XCV3228" s="132"/>
      <c r="XCW3228" s="132"/>
      <c r="XCX3228" s="132"/>
      <c r="XCY3228" s="132"/>
      <c r="XCZ3228" s="132"/>
      <c r="XDA3228" s="132"/>
      <c r="XDB3228" s="132"/>
      <c r="XDC3228" s="132"/>
      <c r="XDD3228" s="132"/>
      <c r="XDE3228" s="132"/>
      <c r="XDF3228" s="132"/>
      <c r="XDG3228" s="132"/>
      <c r="XDH3228" s="132"/>
      <c r="XDI3228" s="132"/>
      <c r="XDJ3228" s="132"/>
      <c r="XDK3228" s="132"/>
      <c r="XDL3228" s="132"/>
      <c r="XDM3228" s="132"/>
      <c r="XDN3228" s="132"/>
      <c r="XDO3228" s="132"/>
      <c r="XDP3228" s="132"/>
      <c r="XDQ3228" s="132"/>
      <c r="XDR3228" s="132"/>
      <c r="XDS3228" s="132"/>
      <c r="XDT3228" s="132"/>
      <c r="XDU3228" s="132"/>
      <c r="XDV3228" s="132"/>
      <c r="XDW3228" s="132"/>
      <c r="XDX3228" s="132"/>
      <c r="XDY3228" s="132"/>
      <c r="XDZ3228" s="132"/>
      <c r="XEA3228" s="132"/>
      <c r="XEB3228" s="132"/>
      <c r="XEC3228" s="132"/>
      <c r="XED3228" s="132"/>
      <c r="XEE3228" s="132"/>
      <c r="XEF3228" s="132"/>
      <c r="XEG3228" s="132"/>
      <c r="XEH3228" s="132"/>
      <c r="XEI3228" s="132"/>
      <c r="XEJ3228" s="132"/>
      <c r="XEK3228" s="132"/>
      <c r="XEL3228" s="132"/>
      <c r="XEM3228" s="132"/>
      <c r="XEN3228" s="132"/>
      <c r="XEO3228" s="132"/>
      <c r="XEP3228" s="132"/>
      <c r="XEQ3228" s="132"/>
      <c r="XER3228" s="132"/>
      <c r="XES3228" s="132"/>
      <c r="XET3228" s="132"/>
      <c r="XEU3228" s="132"/>
      <c r="XEV3228" s="132"/>
      <c r="XEW3228" s="132"/>
      <c r="XEX3228" s="132"/>
      <c r="XEY3228" s="132"/>
      <c r="XEZ3228" s="132"/>
      <c r="XFA3228" s="132"/>
      <c r="XFB3228" s="132"/>
      <c r="XFC3228" s="132"/>
      <c r="XFD3228" s="132"/>
    </row>
    <row r="3229" s="14" customFormat="1" ht="40.5" spans="1:16384">
      <c r="A3229" s="132">
        <v>3226</v>
      </c>
      <c r="B3229" s="132" t="s">
        <v>4903</v>
      </c>
      <c r="C3229" s="132" t="s">
        <v>124</v>
      </c>
      <c r="D3229" s="132" t="s">
        <v>4904</v>
      </c>
      <c r="E3229" s="132" t="s">
        <v>4886</v>
      </c>
      <c r="F3229" s="132">
        <v>0.5638</v>
      </c>
      <c r="G3229" s="132"/>
      <c r="H3229" s="132"/>
      <c r="I3229" s="132">
        <v>0.5418</v>
      </c>
      <c r="J3229" s="132"/>
      <c r="K3229" s="132"/>
      <c r="L3229" s="132">
        <v>0.5533</v>
      </c>
      <c r="M3229" s="132">
        <v>0.512</v>
      </c>
      <c r="N3229" s="132"/>
      <c r="O3229" s="132"/>
      <c r="P3229" s="132"/>
      <c r="Q3229" s="132"/>
      <c r="R3229" s="132"/>
      <c r="S3229" s="132"/>
      <c r="T3229" s="132"/>
      <c r="U3229" s="132"/>
      <c r="V3229" s="132"/>
      <c r="W3229" s="132">
        <v>0.512</v>
      </c>
      <c r="X3229" s="132"/>
      <c r="Y3229" s="132"/>
      <c r="Z3229" s="132"/>
      <c r="AA3229" s="132">
        <v>0.46</v>
      </c>
      <c r="AB3229" s="132"/>
      <c r="AC3229" s="132"/>
      <c r="AD3229" s="132">
        <v>0.5111</v>
      </c>
      <c r="AE3229" s="132"/>
      <c r="AF3229" s="132">
        <v>0.5118</v>
      </c>
      <c r="AG3229" s="132"/>
      <c r="AH3229" s="132"/>
      <c r="AI3229" s="132">
        <v>0.5111</v>
      </c>
      <c r="AJ3229" s="132"/>
      <c r="AK3229" s="132">
        <v>0.5141</v>
      </c>
      <c r="AL3229" s="132"/>
      <c r="AM3229" s="132"/>
      <c r="AN3229" s="132"/>
      <c r="AO3229" s="132"/>
      <c r="AP3229" s="132"/>
      <c r="AQ3229" s="132"/>
      <c r="AR3229" s="132"/>
      <c r="AS3229" s="132"/>
      <c r="AT3229" s="132"/>
      <c r="AU3229" s="132"/>
      <c r="AV3229" s="132"/>
      <c r="AW3229" s="132"/>
      <c r="AX3229" s="132"/>
      <c r="AY3229" s="132"/>
      <c r="AZ3229" s="132"/>
      <c r="BA3229" s="132"/>
      <c r="BB3229" s="132"/>
      <c r="BC3229" s="132"/>
      <c r="BD3229" s="132"/>
      <c r="BE3229" s="132"/>
      <c r="BF3229" s="132"/>
      <c r="BG3229" s="132"/>
      <c r="BH3229" s="132"/>
      <c r="BI3229" s="132"/>
      <c r="BJ3229" s="132"/>
      <c r="BK3229" s="132"/>
      <c r="BL3229" s="132"/>
      <c r="BM3229" s="132"/>
      <c r="BN3229" s="132"/>
      <c r="BO3229" s="132"/>
      <c r="BP3229" s="132"/>
      <c r="BQ3229" s="132"/>
      <c r="BR3229" s="132"/>
      <c r="BS3229" s="132"/>
      <c r="BT3229" s="132"/>
      <c r="BU3229" s="132"/>
      <c r="BV3229" s="132"/>
      <c r="BW3229" s="132"/>
      <c r="BX3229" s="132"/>
      <c r="BY3229" s="132"/>
      <c r="BZ3229" s="132"/>
      <c r="CA3229" s="132"/>
      <c r="CB3229" s="132"/>
      <c r="CC3229" s="132"/>
      <c r="CD3229" s="132"/>
      <c r="CE3229" s="132"/>
      <c r="CF3229" s="132"/>
      <c r="CG3229" s="132"/>
      <c r="CH3229" s="132"/>
      <c r="CI3229" s="132"/>
      <c r="CJ3229" s="132"/>
      <c r="CK3229" s="132"/>
      <c r="CL3229" s="132"/>
      <c r="CM3229" s="132"/>
      <c r="CN3229" s="132"/>
      <c r="CO3229" s="132"/>
      <c r="CP3229" s="132"/>
      <c r="CQ3229" s="132"/>
      <c r="CR3229" s="132"/>
      <c r="CS3229" s="132"/>
      <c r="CT3229" s="132"/>
      <c r="CU3229" s="132"/>
      <c r="CV3229" s="132"/>
      <c r="CW3229" s="132"/>
      <c r="CX3229" s="132"/>
      <c r="CY3229" s="132"/>
      <c r="CZ3229" s="132"/>
      <c r="DA3229" s="132"/>
      <c r="DB3229" s="132"/>
      <c r="DC3229" s="132"/>
      <c r="DD3229" s="132"/>
      <c r="DE3229" s="132"/>
      <c r="DF3229" s="132"/>
      <c r="DG3229" s="132"/>
      <c r="DH3229" s="132"/>
      <c r="DI3229" s="132"/>
      <c r="DJ3229" s="132"/>
      <c r="DK3229" s="132"/>
      <c r="DL3229" s="132"/>
      <c r="DM3229" s="132"/>
      <c r="DN3229" s="132"/>
      <c r="DO3229" s="132"/>
      <c r="DP3229" s="132"/>
      <c r="DQ3229" s="132"/>
      <c r="DR3229" s="132"/>
      <c r="DS3229" s="132"/>
      <c r="DT3229" s="132"/>
      <c r="DU3229" s="132"/>
      <c r="DV3229" s="132"/>
      <c r="DW3229" s="132"/>
      <c r="DX3229" s="132"/>
      <c r="DY3229" s="132"/>
      <c r="DZ3229" s="132"/>
      <c r="EA3229" s="132"/>
      <c r="EB3229" s="132"/>
      <c r="EC3229" s="132"/>
      <c r="ED3229" s="132"/>
      <c r="EE3229" s="132"/>
      <c r="EF3229" s="132"/>
      <c r="EG3229" s="132"/>
      <c r="EH3229" s="132"/>
      <c r="EI3229" s="132"/>
      <c r="EJ3229" s="132"/>
      <c r="EK3229" s="132"/>
      <c r="EL3229" s="132"/>
      <c r="EM3229" s="132"/>
      <c r="EN3229" s="132"/>
      <c r="EO3229" s="132"/>
      <c r="EP3229" s="132"/>
      <c r="EQ3229" s="132"/>
      <c r="ER3229" s="132"/>
      <c r="ES3229" s="132"/>
      <c r="ET3229" s="132"/>
      <c r="EU3229" s="132"/>
      <c r="EV3229" s="132"/>
      <c r="EW3229" s="132"/>
      <c r="EX3229" s="132"/>
      <c r="EY3229" s="132"/>
      <c r="EZ3229" s="132"/>
      <c r="FA3229" s="132"/>
      <c r="FB3229" s="132"/>
      <c r="FC3229" s="132"/>
      <c r="FD3229" s="132"/>
      <c r="FE3229" s="132"/>
      <c r="FF3229" s="132"/>
      <c r="FG3229" s="132"/>
      <c r="FH3229" s="132"/>
      <c r="FI3229" s="132"/>
      <c r="FJ3229" s="132"/>
      <c r="FK3229" s="132"/>
      <c r="FL3229" s="132"/>
      <c r="FM3229" s="132"/>
      <c r="FN3229" s="132"/>
      <c r="FO3229" s="132"/>
      <c r="FP3229" s="132"/>
      <c r="FQ3229" s="132"/>
      <c r="FR3229" s="132"/>
      <c r="FS3229" s="132"/>
      <c r="FT3229" s="132"/>
      <c r="FU3229" s="132"/>
      <c r="FV3229" s="132"/>
      <c r="FW3229" s="132"/>
      <c r="FX3229" s="132"/>
      <c r="FY3229" s="132"/>
      <c r="FZ3229" s="132"/>
      <c r="GA3229" s="132"/>
      <c r="GB3229" s="132"/>
      <c r="GC3229" s="132"/>
      <c r="GD3229" s="132"/>
      <c r="GE3229" s="132"/>
      <c r="GF3229" s="132"/>
      <c r="GG3229" s="132"/>
      <c r="GH3229" s="132"/>
      <c r="GI3229" s="132"/>
      <c r="GJ3229" s="132"/>
      <c r="GK3229" s="132"/>
      <c r="GL3229" s="132"/>
      <c r="GM3229" s="132"/>
      <c r="GN3229" s="132"/>
      <c r="GO3229" s="132"/>
      <c r="GP3229" s="132"/>
      <c r="GQ3229" s="132"/>
      <c r="GR3229" s="132"/>
      <c r="GS3229" s="132"/>
      <c r="GT3229" s="132"/>
      <c r="GU3229" s="132"/>
      <c r="GV3229" s="132"/>
      <c r="GW3229" s="132"/>
      <c r="GX3229" s="132"/>
      <c r="GY3229" s="132"/>
      <c r="GZ3229" s="132"/>
      <c r="HA3229" s="132"/>
      <c r="HB3229" s="132"/>
      <c r="HC3229" s="132"/>
      <c r="HD3229" s="132"/>
      <c r="HE3229" s="132"/>
      <c r="HF3229" s="132"/>
      <c r="HG3229" s="132"/>
      <c r="HH3229" s="132"/>
      <c r="HI3229" s="132"/>
      <c r="HJ3229" s="132"/>
      <c r="HK3229" s="132"/>
      <c r="HL3229" s="132"/>
      <c r="HM3229" s="132"/>
      <c r="HN3229" s="132"/>
      <c r="HO3229" s="132"/>
      <c r="HP3229" s="132"/>
      <c r="HQ3229" s="132"/>
      <c r="HR3229" s="132"/>
      <c r="HS3229" s="132"/>
      <c r="HT3229" s="132"/>
      <c r="HU3229" s="132"/>
      <c r="HV3229" s="132"/>
      <c r="HW3229" s="132"/>
      <c r="HX3229" s="132"/>
      <c r="HY3229" s="132"/>
      <c r="HZ3229" s="132"/>
      <c r="IA3229" s="132"/>
      <c r="IB3229" s="132"/>
      <c r="IC3229" s="132"/>
      <c r="ID3229" s="132"/>
      <c r="IE3229" s="132"/>
      <c r="IF3229" s="132"/>
      <c r="IG3229" s="132"/>
      <c r="IH3229" s="132"/>
      <c r="II3229" s="132"/>
      <c r="IJ3229" s="132"/>
      <c r="IK3229" s="132"/>
      <c r="IL3229" s="132"/>
      <c r="IM3229" s="132"/>
      <c r="IN3229" s="132"/>
      <c r="IO3229" s="132"/>
      <c r="IP3229" s="132"/>
      <c r="IQ3229" s="132"/>
      <c r="IR3229" s="132"/>
      <c r="IS3229" s="132"/>
      <c r="IT3229" s="132"/>
      <c r="IU3229" s="132"/>
      <c r="IV3229" s="132"/>
      <c r="IW3229" s="132"/>
      <c r="IX3229" s="132"/>
      <c r="IY3229" s="132"/>
      <c r="IZ3229" s="132"/>
      <c r="JA3229" s="132"/>
      <c r="JB3229" s="132"/>
      <c r="JC3229" s="132"/>
      <c r="JD3229" s="132"/>
      <c r="JE3229" s="132"/>
      <c r="JF3229" s="132"/>
      <c r="JG3229" s="132"/>
      <c r="JH3229" s="132"/>
      <c r="JI3229" s="132"/>
      <c r="JJ3229" s="132"/>
      <c r="JK3229" s="132"/>
      <c r="JL3229" s="132"/>
      <c r="JM3229" s="132"/>
      <c r="JN3229" s="132"/>
      <c r="JO3229" s="132"/>
      <c r="JP3229" s="132"/>
      <c r="JQ3229" s="132"/>
      <c r="JR3229" s="132"/>
      <c r="JS3229" s="132"/>
      <c r="JT3229" s="132"/>
      <c r="JU3229" s="132"/>
      <c r="JV3229" s="132"/>
      <c r="JW3229" s="132"/>
      <c r="JX3229" s="132"/>
      <c r="JY3229" s="132"/>
      <c r="JZ3229" s="132"/>
      <c r="KA3229" s="132"/>
      <c r="KB3229" s="132"/>
      <c r="KC3229" s="132"/>
      <c r="KD3229" s="132"/>
      <c r="KE3229" s="132"/>
      <c r="KF3229" s="132"/>
      <c r="KG3229" s="132"/>
      <c r="KH3229" s="132"/>
      <c r="KI3229" s="132"/>
      <c r="KJ3229" s="132"/>
      <c r="KK3229" s="132"/>
      <c r="KL3229" s="132"/>
      <c r="KM3229" s="132"/>
      <c r="KN3229" s="132"/>
      <c r="KO3229" s="132"/>
      <c r="KP3229" s="132"/>
      <c r="KQ3229" s="132"/>
      <c r="KR3229" s="132"/>
      <c r="KS3229" s="132"/>
      <c r="KT3229" s="132"/>
      <c r="KU3229" s="132"/>
      <c r="KV3229" s="132"/>
      <c r="KW3229" s="132"/>
      <c r="KX3229" s="132"/>
      <c r="KY3229" s="132"/>
      <c r="KZ3229" s="132"/>
      <c r="LA3229" s="132"/>
      <c r="LB3229" s="132"/>
      <c r="LC3229" s="132"/>
      <c r="LD3229" s="132"/>
      <c r="LE3229" s="132"/>
      <c r="LF3229" s="132"/>
      <c r="LG3229" s="132"/>
      <c r="LH3229" s="132"/>
      <c r="LI3229" s="132"/>
      <c r="LJ3229" s="132"/>
      <c r="LK3229" s="132"/>
      <c r="LL3229" s="132"/>
      <c r="LM3229" s="132"/>
      <c r="LN3229" s="132"/>
      <c r="LO3229" s="132"/>
      <c r="LP3229" s="132"/>
      <c r="LQ3229" s="132"/>
      <c r="LR3229" s="132"/>
      <c r="LS3229" s="132"/>
      <c r="LT3229" s="132"/>
      <c r="LU3229" s="132"/>
      <c r="LV3229" s="132"/>
      <c r="LW3229" s="132"/>
      <c r="LX3229" s="132"/>
      <c r="LY3229" s="132"/>
      <c r="LZ3229" s="132"/>
      <c r="MA3229" s="132"/>
      <c r="MB3229" s="132"/>
      <c r="MC3229" s="132"/>
      <c r="MD3229" s="132"/>
      <c r="ME3229" s="132"/>
      <c r="MF3229" s="132"/>
      <c r="MG3229" s="132"/>
      <c r="MH3229" s="132"/>
      <c r="MI3229" s="132"/>
      <c r="MJ3229" s="132"/>
      <c r="MK3229" s="132"/>
      <c r="ML3229" s="132"/>
      <c r="MM3229" s="132"/>
      <c r="MN3229" s="132"/>
      <c r="MO3229" s="132"/>
      <c r="MP3229" s="132"/>
      <c r="MQ3229" s="132"/>
      <c r="MR3229" s="132"/>
      <c r="MS3229" s="132"/>
      <c r="MT3229" s="132"/>
      <c r="MU3229" s="132"/>
      <c r="MV3229" s="132"/>
      <c r="MW3229" s="132"/>
      <c r="MX3229" s="132"/>
      <c r="MY3229" s="132"/>
      <c r="MZ3229" s="132"/>
      <c r="NA3229" s="132"/>
      <c r="NB3229" s="132"/>
      <c r="NC3229" s="132"/>
      <c r="ND3229" s="132"/>
      <c r="NE3229" s="132"/>
      <c r="NF3229" s="132"/>
      <c r="NG3229" s="132"/>
      <c r="NH3229" s="132"/>
      <c r="NI3229" s="132"/>
      <c r="NJ3229" s="132"/>
      <c r="NK3229" s="132"/>
      <c r="NL3229" s="132"/>
      <c r="NM3229" s="132"/>
      <c r="NN3229" s="132"/>
      <c r="NO3229" s="132"/>
      <c r="NP3229" s="132"/>
      <c r="NQ3229" s="132"/>
      <c r="NR3229" s="132"/>
      <c r="NS3229" s="132"/>
      <c r="NT3229" s="132"/>
      <c r="NU3229" s="132"/>
      <c r="NV3229" s="132"/>
      <c r="NW3229" s="132"/>
      <c r="NX3229" s="132"/>
      <c r="NY3229" s="132"/>
      <c r="NZ3229" s="132"/>
      <c r="OA3229" s="132"/>
      <c r="OB3229" s="132"/>
      <c r="OC3229" s="132"/>
      <c r="OD3229" s="132"/>
      <c r="OE3229" s="132"/>
      <c r="OF3229" s="132"/>
      <c r="OG3229" s="132"/>
      <c r="OH3229" s="132"/>
      <c r="OI3229" s="132"/>
      <c r="OJ3229" s="132"/>
      <c r="OK3229" s="132"/>
      <c r="OL3229" s="132"/>
      <c r="OM3229" s="132"/>
      <c r="ON3229" s="132"/>
      <c r="OO3229" s="132"/>
      <c r="OP3229" s="132"/>
      <c r="OQ3229" s="132"/>
      <c r="OR3229" s="132"/>
      <c r="OS3229" s="132"/>
      <c r="OT3229" s="132"/>
      <c r="OU3229" s="132"/>
      <c r="OV3229" s="132"/>
      <c r="OW3229" s="132"/>
      <c r="OX3229" s="132"/>
      <c r="OY3229" s="132"/>
      <c r="OZ3229" s="132"/>
      <c r="PA3229" s="132"/>
      <c r="PB3229" s="132"/>
      <c r="PC3229" s="132"/>
      <c r="PD3229" s="132"/>
      <c r="PE3229" s="132"/>
      <c r="PF3229" s="132"/>
      <c r="PG3229" s="132"/>
      <c r="PH3229" s="132"/>
      <c r="PI3229" s="132"/>
      <c r="PJ3229" s="132"/>
      <c r="PK3229" s="132"/>
      <c r="PL3229" s="132"/>
      <c r="PM3229" s="132"/>
      <c r="PN3229" s="132"/>
      <c r="PO3229" s="132"/>
      <c r="PP3229" s="132"/>
      <c r="PQ3229" s="132"/>
      <c r="PR3229" s="132"/>
      <c r="PS3229" s="132"/>
      <c r="PT3229" s="132"/>
      <c r="PU3229" s="132"/>
      <c r="PV3229" s="132"/>
      <c r="PW3229" s="132"/>
      <c r="PX3229" s="132"/>
      <c r="PY3229" s="132"/>
      <c r="PZ3229" s="132"/>
      <c r="QA3229" s="132"/>
      <c r="QB3229" s="132"/>
      <c r="QC3229" s="132"/>
      <c r="QD3229" s="132"/>
      <c r="QE3229" s="132"/>
      <c r="QF3229" s="132"/>
      <c r="QG3229" s="132"/>
      <c r="QH3229" s="132"/>
      <c r="QI3229" s="132"/>
      <c r="QJ3229" s="132"/>
      <c r="QK3229" s="132"/>
      <c r="QL3229" s="132"/>
      <c r="QM3229" s="132"/>
      <c r="QN3229" s="132"/>
      <c r="QO3229" s="132"/>
      <c r="QP3229" s="132"/>
      <c r="QQ3229" s="132"/>
      <c r="QR3229" s="132"/>
      <c r="QS3229" s="132"/>
      <c r="QT3229" s="132"/>
      <c r="QU3229" s="132"/>
      <c r="QV3229" s="132"/>
      <c r="QW3229" s="132"/>
      <c r="QX3229" s="132"/>
      <c r="QY3229" s="132"/>
      <c r="QZ3229" s="132"/>
      <c r="RA3229" s="132"/>
      <c r="RB3229" s="132"/>
      <c r="RC3229" s="132"/>
      <c r="RD3229" s="132"/>
      <c r="RE3229" s="132"/>
      <c r="RF3229" s="132"/>
      <c r="RG3229" s="132"/>
      <c r="RH3229" s="132"/>
      <c r="RI3229" s="132"/>
      <c r="RJ3229" s="132"/>
      <c r="RK3229" s="132"/>
      <c r="RL3229" s="132"/>
      <c r="RM3229" s="132"/>
      <c r="RN3229" s="132"/>
      <c r="RO3229" s="132"/>
      <c r="RP3229" s="132"/>
      <c r="RQ3229" s="132"/>
      <c r="RR3229" s="132"/>
      <c r="RS3229" s="132"/>
      <c r="RT3229" s="132"/>
      <c r="RU3229" s="132"/>
      <c r="RV3229" s="132"/>
      <c r="RW3229" s="132"/>
      <c r="RX3229" s="132"/>
      <c r="RY3229" s="132"/>
      <c r="RZ3229" s="132"/>
      <c r="SA3229" s="132"/>
      <c r="SB3229" s="132"/>
      <c r="SC3229" s="132"/>
      <c r="SD3229" s="132"/>
      <c r="SE3229" s="132"/>
      <c r="SF3229" s="132"/>
      <c r="SG3229" s="132"/>
      <c r="SH3229" s="132"/>
      <c r="SI3229" s="132"/>
      <c r="SJ3229" s="132"/>
      <c r="SK3229" s="132"/>
      <c r="SL3229" s="132"/>
      <c r="SM3229" s="132"/>
      <c r="SN3229" s="132"/>
      <c r="SO3229" s="132"/>
      <c r="SP3229" s="132"/>
      <c r="SQ3229" s="132"/>
      <c r="SR3229" s="132"/>
      <c r="SS3229" s="132"/>
      <c r="ST3229" s="132"/>
      <c r="SU3229" s="132"/>
      <c r="SV3229" s="132"/>
      <c r="SW3229" s="132"/>
      <c r="SX3229" s="132"/>
      <c r="SY3229" s="132"/>
      <c r="SZ3229" s="132"/>
      <c r="TA3229" s="132"/>
      <c r="TB3229" s="132"/>
      <c r="TC3229" s="132"/>
      <c r="TD3229" s="132"/>
      <c r="TE3229" s="132"/>
      <c r="TF3229" s="132"/>
      <c r="TG3229" s="132"/>
      <c r="TH3229" s="132"/>
      <c r="TI3229" s="132"/>
      <c r="TJ3229" s="132"/>
      <c r="TK3229" s="132"/>
      <c r="TL3229" s="132"/>
      <c r="TM3229" s="132"/>
      <c r="TN3229" s="132"/>
      <c r="TO3229" s="132"/>
      <c r="TP3229" s="132"/>
      <c r="TQ3229" s="132"/>
      <c r="TR3229" s="132"/>
      <c r="TS3229" s="132"/>
      <c r="TT3229" s="132"/>
      <c r="TU3229" s="132"/>
      <c r="TV3229" s="132"/>
      <c r="TW3229" s="132"/>
      <c r="TX3229" s="132"/>
      <c r="TY3229" s="132"/>
      <c r="TZ3229" s="132"/>
      <c r="UA3229" s="132"/>
      <c r="UB3229" s="132"/>
      <c r="UC3229" s="132"/>
      <c r="UD3229" s="132"/>
      <c r="UE3229" s="132"/>
      <c r="UF3229" s="132"/>
      <c r="UG3229" s="132"/>
      <c r="UH3229" s="132"/>
      <c r="UI3229" s="132"/>
      <c r="UJ3229" s="132"/>
      <c r="UK3229" s="132"/>
      <c r="UL3229" s="132"/>
      <c r="UM3229" s="132"/>
      <c r="UN3229" s="132"/>
      <c r="UO3229" s="132"/>
      <c r="UP3229" s="132"/>
      <c r="UQ3229" s="132"/>
      <c r="UR3229" s="132"/>
      <c r="US3229" s="132"/>
      <c r="UT3229" s="132"/>
      <c r="UU3229" s="132"/>
      <c r="UV3229" s="132"/>
      <c r="UW3229" s="132"/>
      <c r="UX3229" s="132"/>
      <c r="UY3229" s="132"/>
      <c r="UZ3229" s="132"/>
      <c r="VA3229" s="132"/>
      <c r="VB3229" s="132"/>
      <c r="VC3229" s="132"/>
      <c r="VD3229" s="132"/>
      <c r="VE3229" s="132"/>
      <c r="VF3229" s="132"/>
      <c r="VG3229" s="132"/>
      <c r="VH3229" s="132"/>
      <c r="VI3229" s="132"/>
      <c r="VJ3229" s="132"/>
      <c r="VK3229" s="132"/>
      <c r="VL3229" s="132"/>
      <c r="VM3229" s="132"/>
      <c r="VN3229" s="132"/>
      <c r="VO3229" s="132"/>
      <c r="VP3229" s="132"/>
      <c r="VQ3229" s="132"/>
      <c r="VR3229" s="132"/>
      <c r="VS3229" s="132"/>
      <c r="VT3229" s="132"/>
      <c r="VU3229" s="132"/>
      <c r="VV3229" s="132"/>
      <c r="VW3229" s="132"/>
      <c r="VX3229" s="132"/>
      <c r="VY3229" s="132"/>
      <c r="VZ3229" s="132"/>
      <c r="WA3229" s="132"/>
      <c r="WB3229" s="132"/>
      <c r="WC3229" s="132"/>
      <c r="WD3229" s="132"/>
      <c r="WE3229" s="132"/>
      <c r="WF3229" s="132"/>
      <c r="WG3229" s="132"/>
      <c r="WH3229" s="132"/>
      <c r="WI3229" s="132"/>
      <c r="WJ3229" s="132"/>
      <c r="WK3229" s="132"/>
      <c r="WL3229" s="132"/>
      <c r="WM3229" s="132"/>
      <c r="WN3229" s="132"/>
      <c r="WO3229" s="132"/>
      <c r="WP3229" s="132"/>
      <c r="WQ3229" s="132"/>
      <c r="WR3229" s="132"/>
      <c r="WS3229" s="132"/>
      <c r="WT3229" s="132"/>
      <c r="WU3229" s="132"/>
      <c r="WV3229" s="132"/>
      <c r="WW3229" s="132"/>
      <c r="WX3229" s="132"/>
      <c r="WY3229" s="132"/>
      <c r="WZ3229" s="132"/>
      <c r="XA3229" s="132"/>
      <c r="XB3229" s="132"/>
      <c r="XC3229" s="132"/>
      <c r="XD3229" s="132"/>
      <c r="XE3229" s="132"/>
      <c r="XF3229" s="132"/>
      <c r="XG3229" s="132"/>
      <c r="XH3229" s="132"/>
      <c r="XI3229" s="132"/>
      <c r="XJ3229" s="132"/>
      <c r="XK3229" s="132"/>
      <c r="XL3229" s="132"/>
      <c r="XM3229" s="132"/>
      <c r="XN3229" s="132"/>
      <c r="XO3229" s="132"/>
      <c r="XP3229" s="132"/>
      <c r="XQ3229" s="132"/>
      <c r="XR3229" s="132"/>
      <c r="XS3229" s="132"/>
      <c r="XT3229" s="132"/>
      <c r="XU3229" s="132"/>
      <c r="XV3229" s="132"/>
      <c r="XW3229" s="132"/>
      <c r="XX3229" s="132"/>
      <c r="XY3229" s="132"/>
      <c r="XZ3229" s="132"/>
      <c r="YA3229" s="132"/>
      <c r="YB3229" s="132"/>
      <c r="YC3229" s="132"/>
      <c r="YD3229" s="132"/>
      <c r="YE3229" s="132"/>
      <c r="YF3229" s="132"/>
      <c r="YG3229" s="132"/>
      <c r="YH3229" s="132"/>
      <c r="YI3229" s="132"/>
      <c r="YJ3229" s="132"/>
      <c r="YK3229" s="132"/>
      <c r="YL3229" s="132"/>
      <c r="YM3229" s="132"/>
      <c r="YN3229" s="132"/>
      <c r="YO3229" s="132"/>
      <c r="YP3229" s="132"/>
      <c r="YQ3229" s="132"/>
      <c r="YR3229" s="132"/>
      <c r="YS3229" s="132"/>
      <c r="YT3229" s="132"/>
      <c r="YU3229" s="132"/>
      <c r="YV3229" s="132"/>
      <c r="YW3229" s="132"/>
      <c r="YX3229" s="132"/>
      <c r="YY3229" s="132"/>
      <c r="YZ3229" s="132"/>
      <c r="ZA3229" s="132"/>
      <c r="ZB3229" s="132"/>
      <c r="ZC3229" s="132"/>
      <c r="ZD3229" s="132"/>
      <c r="ZE3229" s="132"/>
      <c r="ZF3229" s="132"/>
      <c r="ZG3229" s="132"/>
      <c r="ZH3229" s="132"/>
      <c r="ZI3229" s="132"/>
      <c r="ZJ3229" s="132"/>
      <c r="ZK3229" s="132"/>
      <c r="ZL3229" s="132"/>
      <c r="ZM3229" s="132"/>
      <c r="ZN3229" s="132"/>
      <c r="ZO3229" s="132"/>
      <c r="ZP3229" s="132"/>
      <c r="ZQ3229" s="132"/>
      <c r="ZR3229" s="132"/>
      <c r="ZS3229" s="132"/>
      <c r="ZT3229" s="132"/>
      <c r="ZU3229" s="132"/>
      <c r="ZV3229" s="132"/>
      <c r="ZW3229" s="132"/>
      <c r="ZX3229" s="132"/>
      <c r="ZY3229" s="132"/>
      <c r="ZZ3229" s="132"/>
      <c r="AAA3229" s="132"/>
      <c r="AAB3229" s="132"/>
      <c r="AAC3229" s="132"/>
      <c r="AAD3229" s="132"/>
      <c r="AAE3229" s="132"/>
      <c r="AAF3229" s="132"/>
      <c r="AAG3229" s="132"/>
      <c r="AAH3229" s="132"/>
      <c r="AAI3229" s="132"/>
      <c r="AAJ3229" s="132"/>
      <c r="AAK3229" s="132"/>
      <c r="AAL3229" s="132"/>
      <c r="AAM3229" s="132"/>
      <c r="AAN3229" s="132"/>
      <c r="AAO3229" s="132"/>
      <c r="AAP3229" s="132"/>
      <c r="AAQ3229" s="132"/>
      <c r="AAR3229" s="132"/>
      <c r="AAS3229" s="132"/>
      <c r="AAT3229" s="132"/>
      <c r="AAU3229" s="132"/>
      <c r="AAV3229" s="132"/>
      <c r="AAW3229" s="132"/>
      <c r="AAX3229" s="132"/>
      <c r="AAY3229" s="132"/>
      <c r="AAZ3229" s="132"/>
      <c r="ABA3229" s="132"/>
      <c r="ABB3229" s="132"/>
      <c r="ABC3229" s="132"/>
      <c r="ABD3229" s="132"/>
      <c r="ABE3229" s="132"/>
      <c r="ABF3229" s="132"/>
      <c r="ABG3229" s="132"/>
      <c r="ABH3229" s="132"/>
      <c r="ABI3229" s="132"/>
      <c r="ABJ3229" s="132"/>
      <c r="ABK3229" s="132"/>
      <c r="ABL3229" s="132"/>
      <c r="ABM3229" s="132"/>
      <c r="ABN3229" s="132"/>
      <c r="ABO3229" s="132"/>
      <c r="ABP3229" s="132"/>
      <c r="ABQ3229" s="132"/>
      <c r="ABR3229" s="132"/>
      <c r="ABS3229" s="132"/>
      <c r="ABT3229" s="132"/>
      <c r="ABU3229" s="132"/>
      <c r="ABV3229" s="132"/>
      <c r="ABW3229" s="132"/>
      <c r="ABX3229" s="132"/>
      <c r="ABY3229" s="132"/>
      <c r="ABZ3229" s="132"/>
      <c r="ACA3229" s="132"/>
      <c r="ACB3229" s="132"/>
      <c r="ACC3229" s="132"/>
      <c r="ACD3229" s="132"/>
      <c r="ACE3229" s="132"/>
      <c r="ACF3229" s="132"/>
      <c r="ACG3229" s="132"/>
      <c r="ACH3229" s="132"/>
      <c r="ACI3229" s="132"/>
      <c r="ACJ3229" s="132"/>
      <c r="ACK3229" s="132"/>
      <c r="ACL3229" s="132"/>
      <c r="ACM3229" s="132"/>
      <c r="ACN3229" s="132"/>
      <c r="ACO3229" s="132"/>
      <c r="ACP3229" s="132"/>
      <c r="ACQ3229" s="132"/>
      <c r="ACR3229" s="132"/>
      <c r="ACS3229" s="132"/>
      <c r="ACT3229" s="132"/>
      <c r="ACU3229" s="132"/>
      <c r="ACV3229" s="132"/>
      <c r="ACW3229" s="132"/>
      <c r="ACX3229" s="132"/>
      <c r="ACY3229" s="132"/>
      <c r="ACZ3229" s="132"/>
      <c r="ADA3229" s="132"/>
      <c r="ADB3229" s="132"/>
      <c r="ADC3229" s="132"/>
      <c r="ADD3229" s="132"/>
      <c r="ADE3229" s="132"/>
      <c r="ADF3229" s="132"/>
      <c r="ADG3229" s="132"/>
      <c r="ADH3229" s="132"/>
      <c r="ADI3229" s="132"/>
      <c r="ADJ3229" s="132"/>
      <c r="ADK3229" s="132"/>
      <c r="ADL3229" s="132"/>
      <c r="ADM3229" s="132"/>
      <c r="ADN3229" s="132"/>
      <c r="ADO3229" s="132"/>
      <c r="ADP3229" s="132"/>
      <c r="ADQ3229" s="132"/>
      <c r="ADR3229" s="132"/>
      <c r="ADS3229" s="132"/>
      <c r="ADT3229" s="132"/>
      <c r="ADU3229" s="132"/>
      <c r="ADV3229" s="132"/>
      <c r="ADW3229" s="132"/>
      <c r="ADX3229" s="132"/>
      <c r="ADY3229" s="132"/>
      <c r="ADZ3229" s="132"/>
      <c r="AEA3229" s="132"/>
      <c r="AEB3229" s="132"/>
      <c r="AEC3229" s="132"/>
      <c r="AED3229" s="132"/>
      <c r="AEE3229" s="132"/>
      <c r="AEF3229" s="132"/>
      <c r="AEG3229" s="132"/>
      <c r="AEH3229" s="132"/>
      <c r="AEI3229" s="132"/>
      <c r="AEJ3229" s="132"/>
      <c r="AEK3229" s="132"/>
      <c r="AEL3229" s="132"/>
      <c r="AEM3229" s="132"/>
      <c r="AEN3229" s="132"/>
      <c r="AEO3229" s="132"/>
      <c r="AEP3229" s="132"/>
      <c r="AEQ3229" s="132"/>
      <c r="AER3229" s="132"/>
      <c r="AES3229" s="132"/>
      <c r="AET3229" s="132"/>
      <c r="AEU3229" s="132"/>
      <c r="AEV3229" s="132"/>
      <c r="AEW3229" s="132"/>
      <c r="AEX3229" s="132"/>
      <c r="AEY3229" s="132"/>
      <c r="AEZ3229" s="132"/>
      <c r="AFA3229" s="132"/>
      <c r="AFB3229" s="132"/>
      <c r="AFC3229" s="132"/>
      <c r="AFD3229" s="132"/>
      <c r="AFE3229" s="132"/>
      <c r="AFF3229" s="132"/>
      <c r="AFG3229" s="132"/>
      <c r="AFH3229" s="132"/>
      <c r="AFI3229" s="132"/>
      <c r="AFJ3229" s="132"/>
      <c r="AFK3229" s="132"/>
      <c r="AFL3229" s="132"/>
      <c r="AFM3229" s="132"/>
      <c r="AFN3229" s="132"/>
      <c r="AFO3229" s="132"/>
      <c r="AFP3229" s="132"/>
      <c r="AFQ3229" s="132"/>
      <c r="AFR3229" s="132"/>
      <c r="AFS3229" s="132"/>
      <c r="AFT3229" s="132"/>
      <c r="AFU3229" s="132"/>
      <c r="AFV3229" s="132"/>
      <c r="AFW3229" s="132"/>
      <c r="AFX3229" s="132"/>
      <c r="AFY3229" s="132"/>
      <c r="AFZ3229" s="132"/>
      <c r="AGA3229" s="132"/>
      <c r="AGB3229" s="132"/>
      <c r="AGC3229" s="132"/>
      <c r="AGD3229" s="132"/>
      <c r="AGE3229" s="132"/>
      <c r="AGF3229" s="132"/>
      <c r="AGG3229" s="132"/>
      <c r="AGH3229" s="132"/>
      <c r="AGI3229" s="132"/>
      <c r="AGJ3229" s="132"/>
      <c r="AGK3229" s="132"/>
      <c r="AGL3229" s="132"/>
      <c r="AGM3229" s="132"/>
      <c r="AGN3229" s="132"/>
      <c r="AGO3229" s="132"/>
      <c r="AGP3229" s="132"/>
      <c r="AGQ3229" s="132"/>
      <c r="AGR3229" s="132"/>
      <c r="AGS3229" s="132"/>
      <c r="AGT3229" s="132"/>
      <c r="AGU3229" s="132"/>
      <c r="AGV3229" s="132"/>
      <c r="AGW3229" s="132"/>
      <c r="AGX3229" s="132"/>
      <c r="AGY3229" s="132"/>
      <c r="AGZ3229" s="132"/>
      <c r="AHA3229" s="132"/>
      <c r="AHB3229" s="132"/>
      <c r="AHC3229" s="132"/>
      <c r="AHD3229" s="132"/>
      <c r="AHE3229" s="132"/>
      <c r="AHF3229" s="132"/>
      <c r="AHG3229" s="132"/>
      <c r="AHH3229" s="132"/>
      <c r="AHI3229" s="132"/>
      <c r="AHJ3229" s="132"/>
      <c r="AHK3229" s="132"/>
      <c r="AHL3229" s="132"/>
      <c r="AHM3229" s="132"/>
      <c r="AHN3229" s="132"/>
      <c r="AHO3229" s="132"/>
      <c r="AHP3229" s="132"/>
      <c r="AHQ3229" s="132"/>
      <c r="AHR3229" s="132"/>
      <c r="AHS3229" s="132"/>
      <c r="AHT3229" s="132"/>
      <c r="AHU3229" s="132"/>
      <c r="AHV3229" s="132"/>
      <c r="AHW3229" s="132"/>
      <c r="AHX3229" s="132"/>
      <c r="AHY3229" s="132"/>
      <c r="AHZ3229" s="132"/>
      <c r="AIA3229" s="132"/>
      <c r="AIB3229" s="132"/>
      <c r="AIC3229" s="132"/>
      <c r="AID3229" s="132"/>
      <c r="AIE3229" s="132"/>
      <c r="AIF3229" s="132"/>
      <c r="AIG3229" s="132"/>
      <c r="AIH3229" s="132"/>
      <c r="AII3229" s="132"/>
      <c r="AIJ3229" s="132"/>
      <c r="AIK3229" s="132"/>
      <c r="AIL3229" s="132"/>
      <c r="AIM3229" s="132"/>
      <c r="AIN3229" s="132"/>
      <c r="AIO3229" s="132"/>
      <c r="AIP3229" s="132"/>
      <c r="AIQ3229" s="132"/>
      <c r="AIR3229" s="132"/>
      <c r="AIS3229" s="132"/>
      <c r="AIT3229" s="132"/>
      <c r="AIU3229" s="132"/>
      <c r="AIV3229" s="132"/>
      <c r="AIW3229" s="132"/>
      <c r="AIX3229" s="132"/>
      <c r="AIY3229" s="132"/>
      <c r="AIZ3229" s="132"/>
      <c r="AJA3229" s="132"/>
      <c r="AJB3229" s="132"/>
      <c r="AJC3229" s="132"/>
      <c r="AJD3229" s="132"/>
      <c r="AJE3229" s="132"/>
      <c r="AJF3229" s="132"/>
      <c r="AJG3229" s="132"/>
      <c r="AJH3229" s="132"/>
      <c r="AJI3229" s="132"/>
      <c r="AJJ3229" s="132"/>
      <c r="AJK3229" s="132"/>
      <c r="AJL3229" s="132"/>
      <c r="AJM3229" s="132"/>
      <c r="AJN3229" s="132"/>
      <c r="AJO3229" s="132"/>
      <c r="AJP3229" s="132"/>
      <c r="AJQ3229" s="132"/>
      <c r="AJR3229" s="132"/>
      <c r="AJS3229" s="132"/>
      <c r="AJT3229" s="132"/>
      <c r="AJU3229" s="132"/>
      <c r="AJV3229" s="132"/>
      <c r="AJW3229" s="132"/>
      <c r="AJX3229" s="132"/>
      <c r="AJY3229" s="132"/>
      <c r="AJZ3229" s="132"/>
      <c r="AKA3229" s="132"/>
      <c r="AKB3229" s="132"/>
      <c r="AKC3229" s="132"/>
      <c r="AKD3229" s="132"/>
      <c r="AKE3229" s="132"/>
      <c r="AKF3229" s="132"/>
      <c r="AKG3229" s="132"/>
      <c r="AKH3229" s="132"/>
      <c r="AKI3229" s="132"/>
      <c r="AKJ3229" s="132"/>
      <c r="AKK3229" s="132"/>
      <c r="AKL3229" s="132"/>
      <c r="AKM3229" s="132"/>
      <c r="AKN3229" s="132"/>
      <c r="AKO3229" s="132"/>
      <c r="AKP3229" s="132"/>
      <c r="AKQ3229" s="132"/>
      <c r="AKR3229" s="132"/>
      <c r="AKS3229" s="132"/>
      <c r="AKT3229" s="132"/>
      <c r="AKU3229" s="132"/>
      <c r="AKV3229" s="132"/>
      <c r="AKW3229" s="132"/>
      <c r="AKX3229" s="132"/>
      <c r="AKY3229" s="132"/>
      <c r="AKZ3229" s="132"/>
      <c r="ALA3229" s="132"/>
      <c r="ALB3229" s="132"/>
      <c r="ALC3229" s="132"/>
      <c r="ALD3229" s="132"/>
      <c r="ALE3229" s="132"/>
      <c r="ALF3229" s="132"/>
      <c r="ALG3229" s="132"/>
      <c r="ALH3229" s="132"/>
      <c r="ALI3229" s="132"/>
      <c r="ALJ3229" s="132"/>
      <c r="ALK3229" s="132"/>
      <c r="ALL3229" s="132"/>
      <c r="ALM3229" s="132"/>
      <c r="ALN3229" s="132"/>
      <c r="ALO3229" s="132"/>
      <c r="ALP3229" s="132"/>
      <c r="ALQ3229" s="132"/>
      <c r="ALR3229" s="132"/>
      <c r="ALS3229" s="132"/>
      <c r="ALT3229" s="132"/>
      <c r="ALU3229" s="132"/>
      <c r="ALV3229" s="132"/>
      <c r="ALW3229" s="132"/>
      <c r="ALX3229" s="132"/>
      <c r="ALY3229" s="132"/>
      <c r="ALZ3229" s="132"/>
      <c r="AMA3229" s="132"/>
      <c r="AMB3229" s="132"/>
      <c r="AMC3229" s="132"/>
      <c r="AMD3229" s="132"/>
      <c r="AME3229" s="132"/>
      <c r="AMF3229" s="132"/>
      <c r="AMG3229" s="132"/>
      <c r="AMH3229" s="132"/>
      <c r="AMI3229" s="132"/>
      <c r="AMJ3229" s="132"/>
      <c r="AMK3229" s="132"/>
      <c r="AML3229" s="132"/>
      <c r="AMM3229" s="132"/>
      <c r="AMN3229" s="132"/>
      <c r="AMO3229" s="132"/>
      <c r="AMP3229" s="132"/>
      <c r="AMQ3229" s="132"/>
      <c r="AMR3229" s="132"/>
      <c r="AMS3229" s="132"/>
      <c r="AMT3229" s="132"/>
      <c r="AMU3229" s="132"/>
      <c r="AMV3229" s="132"/>
      <c r="AMW3229" s="132"/>
      <c r="AMX3229" s="132"/>
      <c r="AMY3229" s="132"/>
      <c r="AMZ3229" s="132"/>
      <c r="ANA3229" s="132"/>
      <c r="ANB3229" s="132"/>
      <c r="ANC3229" s="132"/>
      <c r="AND3229" s="132"/>
      <c r="ANE3229" s="132"/>
      <c r="ANF3229" s="132"/>
      <c r="ANG3229" s="132"/>
      <c r="ANH3229" s="132"/>
      <c r="ANI3229" s="132"/>
      <c r="ANJ3229" s="132"/>
      <c r="ANK3229" s="132"/>
      <c r="ANL3229" s="132"/>
      <c r="ANM3229" s="132"/>
      <c r="ANN3229" s="132"/>
      <c r="ANO3229" s="132"/>
      <c r="ANP3229" s="132"/>
      <c r="ANQ3229" s="132"/>
      <c r="ANR3229" s="132"/>
      <c r="ANS3229" s="132"/>
      <c r="ANT3229" s="132"/>
      <c r="ANU3229" s="132"/>
      <c r="ANV3229" s="132"/>
      <c r="ANW3229" s="132"/>
      <c r="ANX3229" s="132"/>
      <c r="ANY3229" s="132"/>
      <c r="ANZ3229" s="132"/>
      <c r="AOA3229" s="132"/>
      <c r="AOB3229" s="132"/>
      <c r="AOC3229" s="132"/>
      <c r="AOD3229" s="132"/>
      <c r="AOE3229" s="132"/>
      <c r="AOF3229" s="132"/>
      <c r="AOG3229" s="132"/>
      <c r="AOH3229" s="132"/>
      <c r="AOI3229" s="132"/>
      <c r="AOJ3229" s="132"/>
      <c r="AOK3229" s="132"/>
      <c r="AOL3229" s="132"/>
      <c r="AOM3229" s="132"/>
      <c r="AON3229" s="132"/>
      <c r="AOO3229" s="132"/>
      <c r="AOP3229" s="132"/>
      <c r="AOQ3229" s="132"/>
      <c r="AOR3229" s="132"/>
      <c r="AOS3229" s="132"/>
      <c r="AOT3229" s="132"/>
      <c r="AOU3229" s="132"/>
      <c r="AOV3229" s="132"/>
      <c r="AOW3229" s="132"/>
      <c r="AOX3229" s="132"/>
      <c r="AOY3229" s="132"/>
      <c r="AOZ3229" s="132"/>
      <c r="APA3229" s="132"/>
      <c r="APB3229" s="132"/>
      <c r="APC3229" s="132"/>
      <c r="APD3229" s="132"/>
      <c r="APE3229" s="132"/>
      <c r="APF3229" s="132"/>
      <c r="APG3229" s="132"/>
      <c r="APH3229" s="132"/>
      <c r="API3229" s="132"/>
      <c r="APJ3229" s="132"/>
      <c r="APK3229" s="132"/>
      <c r="APL3229" s="132"/>
      <c r="APM3229" s="132"/>
      <c r="APN3229" s="132"/>
      <c r="APO3229" s="132"/>
      <c r="APP3229" s="132"/>
      <c r="APQ3229" s="132"/>
      <c r="APR3229" s="132"/>
      <c r="APS3229" s="132"/>
      <c r="APT3229" s="132"/>
      <c r="APU3229" s="132"/>
      <c r="APV3229" s="132"/>
      <c r="APW3229" s="132"/>
      <c r="APX3229" s="132"/>
      <c r="APY3229" s="132"/>
      <c r="APZ3229" s="132"/>
      <c r="AQA3229" s="132"/>
      <c r="AQB3229" s="132"/>
      <c r="AQC3229" s="132"/>
      <c r="AQD3229" s="132"/>
      <c r="AQE3229" s="132"/>
      <c r="AQF3229" s="132"/>
      <c r="AQG3229" s="132"/>
      <c r="AQH3229" s="132"/>
      <c r="AQI3229" s="132"/>
      <c r="AQJ3229" s="132"/>
      <c r="AQK3229" s="132"/>
      <c r="AQL3229" s="132"/>
      <c r="AQM3229" s="132"/>
      <c r="AQN3229" s="132"/>
      <c r="AQO3229" s="132"/>
      <c r="AQP3229" s="132"/>
      <c r="AQQ3229" s="132"/>
      <c r="AQR3229" s="132"/>
      <c r="AQS3229" s="132"/>
      <c r="AQT3229" s="132"/>
      <c r="AQU3229" s="132"/>
      <c r="AQV3229" s="132"/>
      <c r="AQW3229" s="132"/>
      <c r="AQX3229" s="132"/>
      <c r="AQY3229" s="132"/>
      <c r="AQZ3229" s="132"/>
      <c r="ARA3229" s="132"/>
      <c r="ARB3229" s="132"/>
      <c r="ARC3229" s="132"/>
      <c r="ARD3229" s="132"/>
      <c r="ARE3229" s="132"/>
      <c r="ARF3229" s="132"/>
      <c r="ARG3229" s="132"/>
      <c r="ARH3229" s="132"/>
      <c r="ARI3229" s="132"/>
      <c r="ARJ3229" s="132"/>
      <c r="ARK3229" s="132"/>
      <c r="ARL3229" s="132"/>
      <c r="ARM3229" s="132"/>
      <c r="ARN3229" s="132"/>
      <c r="ARO3229" s="132"/>
      <c r="ARP3229" s="132"/>
      <c r="ARQ3229" s="132"/>
      <c r="ARR3229" s="132"/>
      <c r="ARS3229" s="132"/>
      <c r="ART3229" s="132"/>
      <c r="ARU3229" s="132"/>
      <c r="ARV3229" s="132"/>
      <c r="ARW3229" s="132"/>
      <c r="ARX3229" s="132"/>
      <c r="ARY3229" s="132"/>
      <c r="ARZ3229" s="132"/>
      <c r="ASA3229" s="132"/>
      <c r="ASB3229" s="132"/>
      <c r="ASC3229" s="132"/>
      <c r="ASD3229" s="132"/>
      <c r="ASE3229" s="132"/>
      <c r="ASF3229" s="132"/>
      <c r="ASG3229" s="132"/>
      <c r="ASH3229" s="132"/>
      <c r="ASI3229" s="132"/>
      <c r="ASJ3229" s="132"/>
      <c r="ASK3229" s="132"/>
      <c r="ASL3229" s="132"/>
      <c r="ASM3229" s="132"/>
      <c r="ASN3229" s="132"/>
      <c r="ASO3229" s="132"/>
      <c r="ASP3229" s="132"/>
      <c r="ASQ3229" s="132"/>
      <c r="ASR3229" s="132"/>
      <c r="ASS3229" s="132"/>
      <c r="AST3229" s="132"/>
      <c r="ASU3229" s="132"/>
      <c r="ASV3229" s="132"/>
      <c r="ASW3229" s="132"/>
      <c r="ASX3229" s="132"/>
      <c r="ASY3229" s="132"/>
      <c r="ASZ3229" s="132"/>
      <c r="ATA3229" s="132"/>
      <c r="ATB3229" s="132"/>
      <c r="ATC3229" s="132"/>
      <c r="ATD3229" s="132"/>
      <c r="ATE3229" s="132"/>
      <c r="ATF3229" s="132"/>
      <c r="ATG3229" s="132"/>
      <c r="ATH3229" s="132"/>
      <c r="ATI3229" s="132"/>
      <c r="ATJ3229" s="132"/>
      <c r="ATK3229" s="132"/>
      <c r="ATL3229" s="132"/>
      <c r="ATM3229" s="132"/>
      <c r="ATN3229" s="132"/>
      <c r="ATO3229" s="132"/>
      <c r="ATP3229" s="132"/>
      <c r="ATQ3229" s="132"/>
      <c r="ATR3229" s="132"/>
      <c r="ATS3229" s="132"/>
      <c r="ATT3229" s="132"/>
      <c r="ATU3229" s="132"/>
      <c r="ATV3229" s="132"/>
      <c r="ATW3229" s="132"/>
      <c r="ATX3229" s="132"/>
      <c r="ATY3229" s="132"/>
      <c r="ATZ3229" s="132"/>
      <c r="AUA3229" s="132"/>
      <c r="AUB3229" s="132"/>
      <c r="AUC3229" s="132"/>
      <c r="AUD3229" s="132"/>
      <c r="AUE3229" s="132"/>
      <c r="AUF3229" s="132"/>
      <c r="AUG3229" s="132"/>
      <c r="AUH3229" s="132"/>
      <c r="AUI3229" s="132"/>
      <c r="AUJ3229" s="132"/>
      <c r="AUK3229" s="132"/>
      <c r="AUL3229" s="132"/>
      <c r="AUM3229" s="132"/>
      <c r="AUN3229" s="132"/>
      <c r="AUO3229" s="132"/>
      <c r="AUP3229" s="132"/>
      <c r="AUQ3229" s="132"/>
      <c r="AUR3229" s="132"/>
      <c r="AUS3229" s="132"/>
      <c r="AUT3229" s="132"/>
      <c r="AUU3229" s="132"/>
      <c r="AUV3229" s="132"/>
      <c r="AUW3229" s="132"/>
      <c r="AUX3229" s="132"/>
      <c r="AUY3229" s="132"/>
      <c r="AUZ3229" s="132"/>
      <c r="AVA3229" s="132"/>
      <c r="AVB3229" s="132"/>
      <c r="AVC3229" s="132"/>
      <c r="AVD3229" s="132"/>
      <c r="AVE3229" s="132"/>
      <c r="AVF3229" s="132"/>
      <c r="AVG3229" s="132"/>
      <c r="AVH3229" s="132"/>
      <c r="AVI3229" s="132"/>
      <c r="AVJ3229" s="132"/>
      <c r="AVK3229" s="132"/>
      <c r="AVL3229" s="132"/>
      <c r="AVM3229" s="132"/>
      <c r="AVN3229" s="132"/>
      <c r="AVO3229" s="132"/>
      <c r="AVP3229" s="132"/>
      <c r="AVQ3229" s="132"/>
      <c r="AVR3229" s="132"/>
      <c r="AVS3229" s="132"/>
      <c r="AVT3229" s="132"/>
      <c r="AVU3229" s="132"/>
      <c r="AVV3229" s="132"/>
      <c r="AVW3229" s="132"/>
      <c r="AVX3229" s="132"/>
      <c r="AVY3229" s="132"/>
      <c r="AVZ3229" s="132"/>
      <c r="AWA3229" s="132"/>
      <c r="AWB3229" s="132"/>
      <c r="AWC3229" s="132"/>
      <c r="AWD3229" s="132"/>
      <c r="AWE3229" s="132"/>
      <c r="AWF3229" s="132"/>
      <c r="AWG3229" s="132"/>
      <c r="AWH3229" s="132"/>
      <c r="AWI3229" s="132"/>
      <c r="AWJ3229" s="132"/>
      <c r="AWK3229" s="132"/>
      <c r="AWL3229" s="132"/>
      <c r="AWM3229" s="132"/>
      <c r="AWN3229" s="132"/>
      <c r="AWO3229" s="132"/>
      <c r="AWP3229" s="132"/>
      <c r="AWQ3229" s="132"/>
      <c r="AWR3229" s="132"/>
      <c r="AWS3229" s="132"/>
      <c r="AWT3229" s="132"/>
      <c r="AWU3229" s="132"/>
      <c r="AWV3229" s="132"/>
      <c r="AWW3229" s="132"/>
      <c r="AWX3229" s="132"/>
      <c r="AWY3229" s="132"/>
      <c r="AWZ3229" s="132"/>
      <c r="AXA3229" s="132"/>
      <c r="AXB3229" s="132"/>
      <c r="AXC3229" s="132"/>
      <c r="AXD3229" s="132"/>
      <c r="AXE3229" s="132"/>
      <c r="AXF3229" s="132"/>
      <c r="AXG3229" s="132"/>
      <c r="AXH3229" s="132"/>
      <c r="AXI3229" s="132"/>
      <c r="AXJ3229" s="132"/>
      <c r="AXK3229" s="132"/>
      <c r="AXL3229" s="132"/>
      <c r="AXM3229" s="132"/>
      <c r="AXN3229" s="132"/>
      <c r="AXO3229" s="132"/>
      <c r="AXP3229" s="132"/>
      <c r="AXQ3229" s="132"/>
      <c r="AXR3229" s="132"/>
      <c r="AXS3229" s="132"/>
      <c r="AXT3229" s="132"/>
      <c r="AXU3229" s="132"/>
      <c r="AXV3229" s="132"/>
      <c r="AXW3229" s="132"/>
      <c r="AXX3229" s="132"/>
      <c r="AXY3229" s="132"/>
      <c r="AXZ3229" s="132"/>
      <c r="AYA3229" s="132"/>
      <c r="AYB3229" s="132"/>
      <c r="AYC3229" s="132"/>
      <c r="AYD3229" s="132"/>
      <c r="AYE3229" s="132"/>
      <c r="AYF3229" s="132"/>
      <c r="AYG3229" s="132"/>
      <c r="AYH3229" s="132"/>
      <c r="AYI3229" s="132"/>
      <c r="AYJ3229" s="132"/>
      <c r="AYK3229" s="132"/>
      <c r="AYL3229" s="132"/>
      <c r="AYM3229" s="132"/>
      <c r="AYN3229" s="132"/>
      <c r="AYO3229" s="132"/>
      <c r="AYP3229" s="132"/>
      <c r="AYQ3229" s="132"/>
      <c r="AYR3229" s="132"/>
      <c r="AYS3229" s="132"/>
      <c r="AYT3229" s="132"/>
      <c r="AYU3229" s="132"/>
      <c r="AYV3229" s="132"/>
      <c r="AYW3229" s="132"/>
      <c r="AYX3229" s="132"/>
      <c r="AYY3229" s="132"/>
      <c r="AYZ3229" s="132"/>
      <c r="AZA3229" s="132"/>
      <c r="AZB3229" s="132"/>
      <c r="AZC3229" s="132"/>
      <c r="AZD3229" s="132"/>
      <c r="AZE3229" s="132"/>
      <c r="AZF3229" s="132"/>
      <c r="AZG3229" s="132"/>
      <c r="AZH3229" s="132"/>
      <c r="AZI3229" s="132"/>
      <c r="AZJ3229" s="132"/>
      <c r="AZK3229" s="132"/>
      <c r="AZL3229" s="132"/>
      <c r="AZM3229" s="132"/>
      <c r="AZN3229" s="132"/>
      <c r="AZO3229" s="132"/>
      <c r="AZP3229" s="132"/>
      <c r="AZQ3229" s="132"/>
      <c r="AZR3229" s="132"/>
      <c r="AZS3229" s="132"/>
      <c r="AZT3229" s="132"/>
      <c r="AZU3229" s="132"/>
      <c r="AZV3229" s="132"/>
      <c r="AZW3229" s="132"/>
      <c r="AZX3229" s="132"/>
      <c r="AZY3229" s="132"/>
      <c r="AZZ3229" s="132"/>
      <c r="BAA3229" s="132"/>
      <c r="BAB3229" s="132"/>
      <c r="BAC3229" s="132"/>
      <c r="BAD3229" s="132"/>
      <c r="BAE3229" s="132"/>
      <c r="BAF3229" s="132"/>
      <c r="BAG3229" s="132"/>
      <c r="BAH3229" s="132"/>
      <c r="BAI3229" s="132"/>
      <c r="BAJ3229" s="132"/>
      <c r="BAK3229" s="132"/>
      <c r="BAL3229" s="132"/>
      <c r="BAM3229" s="132"/>
      <c r="BAN3229" s="132"/>
      <c r="BAO3229" s="132"/>
      <c r="BAP3229" s="132"/>
      <c r="BAQ3229" s="132"/>
      <c r="BAR3229" s="132"/>
      <c r="BAS3229" s="132"/>
      <c r="BAT3229" s="132"/>
      <c r="BAU3229" s="132"/>
      <c r="BAV3229" s="132"/>
      <c r="BAW3229" s="132"/>
      <c r="BAX3229" s="132"/>
      <c r="BAY3229" s="132"/>
      <c r="BAZ3229" s="132"/>
      <c r="BBA3229" s="132"/>
      <c r="BBB3229" s="132"/>
      <c r="BBC3229" s="132"/>
      <c r="BBD3229" s="132"/>
      <c r="BBE3229" s="132"/>
      <c r="BBF3229" s="132"/>
      <c r="BBG3229" s="132"/>
      <c r="BBH3229" s="132"/>
      <c r="BBI3229" s="132"/>
      <c r="BBJ3229" s="132"/>
      <c r="BBK3229" s="132"/>
      <c r="BBL3229" s="132"/>
      <c r="BBM3229" s="132"/>
      <c r="BBN3229" s="132"/>
      <c r="BBO3229" s="132"/>
      <c r="BBP3229" s="132"/>
      <c r="BBQ3229" s="132"/>
      <c r="BBR3229" s="132"/>
      <c r="BBS3229" s="132"/>
      <c r="BBT3229" s="132"/>
      <c r="BBU3229" s="132"/>
      <c r="BBV3229" s="132"/>
      <c r="BBW3229" s="132"/>
      <c r="BBX3229" s="132"/>
      <c r="BBY3229" s="132"/>
      <c r="BBZ3229" s="132"/>
      <c r="BCA3229" s="132"/>
      <c r="BCB3229" s="132"/>
      <c r="BCC3229" s="132"/>
      <c r="BCD3229" s="132"/>
      <c r="BCE3229" s="132"/>
      <c r="BCF3229" s="132"/>
      <c r="BCG3229" s="132"/>
      <c r="BCH3229" s="132"/>
      <c r="BCI3229" s="132"/>
      <c r="BCJ3229" s="132"/>
      <c r="BCK3229" s="132"/>
      <c r="BCL3229" s="132"/>
      <c r="BCM3229" s="132"/>
      <c r="BCN3229" s="132"/>
      <c r="BCO3229" s="132"/>
      <c r="BCP3229" s="132"/>
      <c r="BCQ3229" s="132"/>
      <c r="BCR3229" s="132"/>
      <c r="BCS3229" s="132"/>
      <c r="BCT3229" s="132"/>
      <c r="BCU3229" s="132"/>
      <c r="BCV3229" s="132"/>
      <c r="BCW3229" s="132"/>
      <c r="BCX3229" s="132"/>
      <c r="BCY3229" s="132"/>
      <c r="BCZ3229" s="132"/>
      <c r="BDA3229" s="132"/>
      <c r="BDB3229" s="132"/>
      <c r="BDC3229" s="132"/>
      <c r="BDD3229" s="132"/>
      <c r="BDE3229" s="132"/>
      <c r="BDF3229" s="132"/>
      <c r="BDG3229" s="132"/>
      <c r="BDH3229" s="132"/>
      <c r="BDI3229" s="132"/>
      <c r="BDJ3229" s="132"/>
      <c r="BDK3229" s="132"/>
      <c r="BDL3229" s="132"/>
      <c r="BDM3229" s="132"/>
      <c r="BDN3229" s="132"/>
      <c r="BDO3229" s="132"/>
      <c r="BDP3229" s="132"/>
      <c r="BDQ3229" s="132"/>
      <c r="BDR3229" s="132"/>
      <c r="BDS3229" s="132"/>
      <c r="BDT3229" s="132"/>
      <c r="BDU3229" s="132"/>
      <c r="BDV3229" s="132"/>
      <c r="BDW3229" s="132"/>
      <c r="BDX3229" s="132"/>
      <c r="BDY3229" s="132"/>
      <c r="BDZ3229" s="132"/>
      <c r="BEA3229" s="132"/>
      <c r="BEB3229" s="132"/>
      <c r="BEC3229" s="132"/>
      <c r="BED3229" s="132"/>
      <c r="BEE3229" s="132"/>
      <c r="BEF3229" s="132"/>
      <c r="BEG3229" s="132"/>
      <c r="BEH3229" s="132"/>
      <c r="BEI3229" s="132"/>
      <c r="BEJ3229" s="132"/>
      <c r="BEK3229" s="132"/>
      <c r="BEL3229" s="132"/>
      <c r="BEM3229" s="132"/>
      <c r="BEN3229" s="132"/>
      <c r="BEO3229" s="132"/>
      <c r="BEP3229" s="132"/>
      <c r="BEQ3229" s="132"/>
      <c r="BER3229" s="132"/>
      <c r="BES3229" s="132"/>
      <c r="BET3229" s="132"/>
      <c r="BEU3229" s="132"/>
      <c r="BEV3229" s="132"/>
      <c r="BEW3229" s="132"/>
      <c r="BEX3229" s="132"/>
      <c r="BEY3229" s="132"/>
      <c r="BEZ3229" s="132"/>
      <c r="BFA3229" s="132"/>
      <c r="BFB3229" s="132"/>
      <c r="BFC3229" s="132"/>
      <c r="BFD3229" s="132"/>
      <c r="BFE3229" s="132"/>
      <c r="BFF3229" s="132"/>
      <c r="BFG3229" s="132"/>
      <c r="BFH3229" s="132"/>
      <c r="BFI3229" s="132"/>
      <c r="BFJ3229" s="132"/>
      <c r="BFK3229" s="132"/>
      <c r="BFL3229" s="132"/>
      <c r="BFM3229" s="132"/>
      <c r="BFN3229" s="132"/>
      <c r="BFO3229" s="132"/>
      <c r="BFP3229" s="132"/>
      <c r="BFQ3229" s="132"/>
      <c r="BFR3229" s="132"/>
      <c r="BFS3229" s="132"/>
      <c r="BFT3229" s="132"/>
      <c r="BFU3229" s="132"/>
      <c r="BFV3229" s="132"/>
      <c r="BFW3229" s="132"/>
      <c r="BFX3229" s="132"/>
      <c r="BFY3229" s="132"/>
      <c r="BFZ3229" s="132"/>
      <c r="BGA3229" s="132"/>
      <c r="BGB3229" s="132"/>
      <c r="BGC3229" s="132"/>
      <c r="BGD3229" s="132"/>
      <c r="BGE3229" s="132"/>
      <c r="BGF3229" s="132"/>
      <c r="BGG3229" s="132"/>
      <c r="BGH3229" s="132"/>
      <c r="BGI3229" s="132"/>
      <c r="BGJ3229" s="132"/>
      <c r="BGK3229" s="132"/>
      <c r="BGL3229" s="132"/>
      <c r="BGM3229" s="132"/>
      <c r="BGN3229" s="132"/>
      <c r="BGO3229" s="132"/>
      <c r="BGP3229" s="132"/>
      <c r="BGQ3229" s="132"/>
      <c r="BGR3229" s="132"/>
      <c r="BGS3229" s="132"/>
      <c r="BGT3229" s="132"/>
      <c r="BGU3229" s="132"/>
      <c r="BGV3229" s="132"/>
      <c r="BGW3229" s="132"/>
      <c r="BGX3229" s="132"/>
      <c r="BGY3229" s="132"/>
      <c r="BGZ3229" s="132"/>
      <c r="BHA3229" s="132"/>
      <c r="BHB3229" s="132"/>
      <c r="BHC3229" s="132"/>
      <c r="BHD3229" s="132"/>
      <c r="BHE3229" s="132"/>
      <c r="BHF3229" s="132"/>
      <c r="BHG3229" s="132"/>
      <c r="BHH3229" s="132"/>
      <c r="BHI3229" s="132"/>
      <c r="BHJ3229" s="132"/>
      <c r="BHK3229" s="132"/>
      <c r="BHL3229" s="132"/>
      <c r="BHM3229" s="132"/>
      <c r="BHN3229" s="132"/>
      <c r="BHO3229" s="132"/>
      <c r="BHP3229" s="132"/>
      <c r="BHQ3229" s="132"/>
      <c r="BHR3229" s="132"/>
      <c r="BHS3229" s="132"/>
      <c r="BHT3229" s="132"/>
      <c r="BHU3229" s="132"/>
      <c r="BHV3229" s="132"/>
      <c r="BHW3229" s="132"/>
      <c r="BHX3229" s="132"/>
      <c r="BHY3229" s="132"/>
      <c r="BHZ3229" s="132"/>
      <c r="BIA3229" s="132"/>
      <c r="BIB3229" s="132"/>
      <c r="BIC3229" s="132"/>
      <c r="BID3229" s="132"/>
      <c r="BIE3229" s="132"/>
      <c r="BIF3229" s="132"/>
      <c r="BIG3229" s="132"/>
      <c r="BIH3229" s="132"/>
      <c r="BII3229" s="132"/>
      <c r="BIJ3229" s="132"/>
      <c r="BIK3229" s="132"/>
      <c r="BIL3229" s="132"/>
      <c r="BIM3229" s="132"/>
      <c r="BIN3229" s="132"/>
      <c r="BIO3229" s="132"/>
      <c r="BIP3229" s="132"/>
      <c r="BIQ3229" s="132"/>
      <c r="BIR3229" s="132"/>
      <c r="BIS3229" s="132"/>
      <c r="BIT3229" s="132"/>
      <c r="BIU3229" s="132"/>
      <c r="BIV3229" s="132"/>
      <c r="BIW3229" s="132"/>
      <c r="BIX3229" s="132"/>
      <c r="BIY3229" s="132"/>
      <c r="BIZ3229" s="132"/>
      <c r="BJA3229" s="132"/>
      <c r="BJB3229" s="132"/>
      <c r="BJC3229" s="132"/>
      <c r="BJD3229" s="132"/>
      <c r="BJE3229" s="132"/>
      <c r="BJF3229" s="132"/>
      <c r="BJG3229" s="132"/>
      <c r="BJH3229" s="132"/>
      <c r="BJI3229" s="132"/>
      <c r="BJJ3229" s="132"/>
      <c r="BJK3229" s="132"/>
      <c r="BJL3229" s="132"/>
      <c r="BJM3229" s="132"/>
      <c r="BJN3229" s="132"/>
      <c r="BJO3229" s="132"/>
      <c r="BJP3229" s="132"/>
      <c r="BJQ3229" s="132"/>
      <c r="BJR3229" s="132"/>
      <c r="BJS3229" s="132"/>
      <c r="BJT3229" s="132"/>
      <c r="BJU3229" s="132"/>
      <c r="BJV3229" s="132"/>
      <c r="BJW3229" s="132"/>
      <c r="BJX3229" s="132"/>
      <c r="BJY3229" s="132"/>
      <c r="BJZ3229" s="132"/>
      <c r="BKA3229" s="132"/>
      <c r="BKB3229" s="132"/>
      <c r="BKC3229" s="132"/>
      <c r="BKD3229" s="132"/>
      <c r="BKE3229" s="132"/>
      <c r="BKF3229" s="132"/>
      <c r="BKG3229" s="132"/>
      <c r="BKH3229" s="132"/>
      <c r="BKI3229" s="132"/>
      <c r="BKJ3229" s="132"/>
      <c r="BKK3229" s="132"/>
      <c r="BKL3229" s="132"/>
      <c r="BKM3229" s="132"/>
      <c r="BKN3229" s="132"/>
      <c r="BKO3229" s="132"/>
      <c r="BKP3229" s="132"/>
      <c r="BKQ3229" s="132"/>
      <c r="BKR3229" s="132"/>
      <c r="BKS3229" s="132"/>
      <c r="BKT3229" s="132"/>
      <c r="BKU3229" s="132"/>
      <c r="BKV3229" s="132"/>
      <c r="BKW3229" s="132"/>
      <c r="BKX3229" s="132"/>
      <c r="BKY3229" s="132"/>
      <c r="BKZ3229" s="132"/>
      <c r="BLA3229" s="132"/>
      <c r="BLB3229" s="132"/>
      <c r="BLC3229" s="132"/>
      <c r="BLD3229" s="132"/>
      <c r="BLE3229" s="132"/>
      <c r="BLF3229" s="132"/>
      <c r="BLG3229" s="132"/>
      <c r="BLH3229" s="132"/>
      <c r="BLI3229" s="132"/>
      <c r="BLJ3229" s="132"/>
      <c r="BLK3229" s="132"/>
      <c r="BLL3229" s="132"/>
      <c r="BLM3229" s="132"/>
      <c r="BLN3229" s="132"/>
      <c r="BLO3229" s="132"/>
      <c r="BLP3229" s="132"/>
      <c r="BLQ3229" s="132"/>
      <c r="BLR3229" s="132"/>
      <c r="BLS3229" s="132"/>
      <c r="BLT3229" s="132"/>
      <c r="BLU3229" s="132"/>
      <c r="BLV3229" s="132"/>
      <c r="BLW3229" s="132"/>
      <c r="BLX3229" s="132"/>
      <c r="BLY3229" s="132"/>
      <c r="BLZ3229" s="132"/>
      <c r="BMA3229" s="132"/>
      <c r="BMB3229" s="132"/>
      <c r="BMC3229" s="132"/>
      <c r="BMD3229" s="132"/>
      <c r="BME3229" s="132"/>
      <c r="BMF3229" s="132"/>
      <c r="BMG3229" s="132"/>
      <c r="BMH3229" s="132"/>
      <c r="BMI3229" s="132"/>
      <c r="BMJ3229" s="132"/>
      <c r="BMK3229" s="132"/>
      <c r="BML3229" s="132"/>
      <c r="BMM3229" s="132"/>
      <c r="BMN3229" s="132"/>
      <c r="BMO3229" s="132"/>
      <c r="BMP3229" s="132"/>
      <c r="BMQ3229" s="132"/>
      <c r="BMR3229" s="132"/>
      <c r="BMS3229" s="132"/>
      <c r="BMT3229" s="132"/>
      <c r="BMU3229" s="132"/>
      <c r="BMV3229" s="132"/>
      <c r="BMW3229" s="132"/>
      <c r="BMX3229" s="132"/>
      <c r="BMY3229" s="132"/>
      <c r="BMZ3229" s="132"/>
      <c r="BNA3229" s="132"/>
      <c r="BNB3229" s="132"/>
      <c r="BNC3229" s="132"/>
      <c r="BND3229" s="132"/>
      <c r="BNE3229" s="132"/>
      <c r="BNF3229" s="132"/>
      <c r="BNG3229" s="132"/>
      <c r="BNH3229" s="132"/>
      <c r="BNI3229" s="132"/>
      <c r="BNJ3229" s="132"/>
      <c r="BNK3229" s="132"/>
      <c r="BNL3229" s="132"/>
      <c r="BNM3229" s="132"/>
      <c r="BNN3229" s="132"/>
      <c r="BNO3229" s="132"/>
      <c r="BNP3229" s="132"/>
      <c r="BNQ3229" s="132"/>
      <c r="BNR3229" s="132"/>
      <c r="BNS3229" s="132"/>
      <c r="BNT3229" s="132"/>
      <c r="BNU3229" s="132"/>
      <c r="BNV3229" s="132"/>
      <c r="BNW3229" s="132"/>
      <c r="BNX3229" s="132"/>
      <c r="BNY3229" s="132"/>
      <c r="BNZ3229" s="132"/>
      <c r="BOA3229" s="132"/>
      <c r="BOB3229" s="132"/>
      <c r="BOC3229" s="132"/>
      <c r="BOD3229" s="132"/>
      <c r="BOE3229" s="132"/>
      <c r="BOF3229" s="132"/>
      <c r="BOG3229" s="132"/>
      <c r="BOH3229" s="132"/>
      <c r="BOI3229" s="132"/>
      <c r="BOJ3229" s="132"/>
      <c r="BOK3229" s="132"/>
      <c r="BOL3229" s="132"/>
      <c r="BOM3229" s="132"/>
      <c r="BON3229" s="132"/>
      <c r="BOO3229" s="132"/>
      <c r="BOP3229" s="132"/>
      <c r="BOQ3229" s="132"/>
      <c r="BOR3229" s="132"/>
      <c r="BOS3229" s="132"/>
      <c r="BOT3229" s="132"/>
      <c r="BOU3229" s="132"/>
      <c r="BOV3229" s="132"/>
      <c r="BOW3229" s="132"/>
      <c r="BOX3229" s="132"/>
      <c r="BOY3229" s="132"/>
      <c r="BOZ3229" s="132"/>
      <c r="BPA3229" s="132"/>
      <c r="BPB3229" s="132"/>
      <c r="BPC3229" s="132"/>
      <c r="BPD3229" s="132"/>
      <c r="BPE3229" s="132"/>
      <c r="BPF3229" s="132"/>
      <c r="BPG3229" s="132"/>
      <c r="BPH3229" s="132"/>
      <c r="BPI3229" s="132"/>
      <c r="BPJ3229" s="132"/>
      <c r="BPK3229" s="132"/>
      <c r="BPL3229" s="132"/>
      <c r="BPM3229" s="132"/>
      <c r="BPN3229" s="132"/>
      <c r="BPO3229" s="132"/>
      <c r="BPP3229" s="132"/>
      <c r="BPQ3229" s="132"/>
      <c r="BPR3229" s="132"/>
      <c r="BPS3229" s="132"/>
      <c r="BPT3229" s="132"/>
      <c r="BPU3229" s="132"/>
      <c r="BPV3229" s="132"/>
      <c r="BPW3229" s="132"/>
      <c r="BPX3229" s="132"/>
      <c r="BPY3229" s="132"/>
      <c r="BPZ3229" s="132"/>
      <c r="BQA3229" s="132"/>
      <c r="BQB3229" s="132"/>
      <c r="BQC3229" s="132"/>
      <c r="BQD3229" s="132"/>
      <c r="BQE3229" s="132"/>
      <c r="BQF3229" s="132"/>
      <c r="BQG3229" s="132"/>
      <c r="BQH3229" s="132"/>
      <c r="BQI3229" s="132"/>
      <c r="BQJ3229" s="132"/>
      <c r="BQK3229" s="132"/>
      <c r="BQL3229" s="132"/>
      <c r="BQM3229" s="132"/>
      <c r="BQN3229" s="132"/>
      <c r="BQO3229" s="132"/>
      <c r="BQP3229" s="132"/>
      <c r="BQQ3229" s="132"/>
      <c r="BQR3229" s="132"/>
      <c r="BQS3229" s="132"/>
      <c r="BQT3229" s="132"/>
      <c r="BQU3229" s="132"/>
      <c r="BQV3229" s="132"/>
      <c r="BQW3229" s="132"/>
      <c r="BQX3229" s="132"/>
      <c r="BQY3229" s="132"/>
      <c r="BQZ3229" s="132"/>
      <c r="BRA3229" s="132"/>
      <c r="BRB3229" s="132"/>
      <c r="BRC3229" s="132"/>
      <c r="BRD3229" s="132"/>
      <c r="BRE3229" s="132"/>
      <c r="BRF3229" s="132"/>
      <c r="BRG3229" s="132"/>
      <c r="BRH3229" s="132"/>
      <c r="BRI3229" s="132"/>
      <c r="BRJ3229" s="132"/>
      <c r="BRK3229" s="132"/>
      <c r="BRL3229" s="132"/>
      <c r="BRM3229" s="132"/>
      <c r="BRN3229" s="132"/>
      <c r="BRO3229" s="132"/>
      <c r="BRP3229" s="132"/>
      <c r="BRQ3229" s="132"/>
      <c r="BRR3229" s="132"/>
      <c r="BRS3229" s="132"/>
      <c r="BRT3229" s="132"/>
      <c r="BRU3229" s="132"/>
      <c r="BRV3229" s="132"/>
      <c r="BRW3229" s="132"/>
      <c r="BRX3229" s="132"/>
      <c r="BRY3229" s="132"/>
      <c r="BRZ3229" s="132"/>
      <c r="BSA3229" s="132"/>
      <c r="BSB3229" s="132"/>
      <c r="BSC3229" s="132"/>
      <c r="BSD3229" s="132"/>
      <c r="BSE3229" s="132"/>
      <c r="BSF3229" s="132"/>
      <c r="BSG3229" s="132"/>
      <c r="BSH3229" s="132"/>
      <c r="BSI3229" s="132"/>
      <c r="BSJ3229" s="132"/>
      <c r="BSK3229" s="132"/>
      <c r="BSL3229" s="132"/>
      <c r="BSM3229" s="132"/>
      <c r="BSN3229" s="132"/>
      <c r="BSO3229" s="132"/>
      <c r="BSP3229" s="132"/>
      <c r="BSQ3229" s="132"/>
      <c r="BSR3229" s="132"/>
      <c r="BSS3229" s="132"/>
      <c r="BST3229" s="132"/>
      <c r="BSU3229" s="132"/>
      <c r="BSV3229" s="132"/>
      <c r="BSW3229" s="132"/>
      <c r="BSX3229" s="132"/>
      <c r="BSY3229" s="132"/>
      <c r="BSZ3229" s="132"/>
      <c r="BTA3229" s="132"/>
      <c r="BTB3229" s="132"/>
      <c r="BTC3229" s="132"/>
      <c r="BTD3229" s="132"/>
      <c r="BTE3229" s="132"/>
      <c r="BTF3229" s="132"/>
      <c r="BTG3229" s="132"/>
      <c r="BTH3229" s="132"/>
      <c r="BTI3229" s="132"/>
      <c r="BTJ3229" s="132"/>
      <c r="BTK3229" s="132"/>
      <c r="BTL3229" s="132"/>
      <c r="BTM3229" s="132"/>
      <c r="BTN3229" s="132"/>
      <c r="BTO3229" s="132"/>
      <c r="BTP3229" s="132"/>
      <c r="BTQ3229" s="132"/>
      <c r="BTR3229" s="132"/>
      <c r="BTS3229" s="132"/>
      <c r="BTT3229" s="132"/>
      <c r="BTU3229" s="132"/>
      <c r="BTV3229" s="132"/>
      <c r="BTW3229" s="132"/>
      <c r="BTX3229" s="132"/>
      <c r="BTY3229" s="132"/>
      <c r="BTZ3229" s="132"/>
      <c r="BUA3229" s="132"/>
      <c r="BUB3229" s="132"/>
      <c r="BUC3229" s="132"/>
      <c r="BUD3229" s="132"/>
      <c r="BUE3229" s="132"/>
      <c r="BUF3229" s="132"/>
      <c r="BUG3229" s="132"/>
      <c r="BUH3229" s="132"/>
      <c r="BUI3229" s="132"/>
      <c r="BUJ3229" s="132"/>
      <c r="BUK3229" s="132"/>
      <c r="BUL3229" s="132"/>
      <c r="BUM3229" s="132"/>
      <c r="BUN3229" s="132"/>
      <c r="BUO3229" s="132"/>
      <c r="BUP3229" s="132"/>
      <c r="BUQ3229" s="132"/>
      <c r="BUR3229" s="132"/>
      <c r="BUS3229" s="132"/>
      <c r="BUT3229" s="132"/>
      <c r="BUU3229" s="132"/>
      <c r="BUV3229" s="132"/>
      <c r="BUW3229" s="132"/>
      <c r="BUX3229" s="132"/>
      <c r="BUY3229" s="132"/>
      <c r="BUZ3229" s="132"/>
      <c r="BVA3229" s="132"/>
      <c r="BVB3229" s="132"/>
      <c r="BVC3229" s="132"/>
      <c r="BVD3229" s="132"/>
      <c r="BVE3229" s="132"/>
      <c r="BVF3229" s="132"/>
      <c r="BVG3229" s="132"/>
      <c r="BVH3229" s="132"/>
      <c r="BVI3229" s="132"/>
      <c r="BVJ3229" s="132"/>
      <c r="BVK3229" s="132"/>
      <c r="BVL3229" s="132"/>
      <c r="BVM3229" s="132"/>
      <c r="BVN3229" s="132"/>
      <c r="BVO3229" s="132"/>
      <c r="BVP3229" s="132"/>
      <c r="BVQ3229" s="132"/>
      <c r="BVR3229" s="132"/>
      <c r="BVS3229" s="132"/>
      <c r="BVT3229" s="132"/>
      <c r="BVU3229" s="132"/>
      <c r="BVV3229" s="132"/>
      <c r="BVW3229" s="132"/>
      <c r="BVX3229" s="132"/>
      <c r="BVY3229" s="132"/>
      <c r="BVZ3229" s="132"/>
      <c r="BWA3229" s="132"/>
      <c r="BWB3229" s="132"/>
      <c r="BWC3229" s="132"/>
      <c r="BWD3229" s="132"/>
      <c r="BWE3229" s="132"/>
      <c r="BWF3229" s="132"/>
      <c r="BWG3229" s="132"/>
      <c r="BWH3229" s="132"/>
      <c r="BWI3229" s="132"/>
      <c r="BWJ3229" s="132"/>
      <c r="BWK3229" s="132"/>
      <c r="BWL3229" s="132"/>
      <c r="BWM3229" s="132"/>
      <c r="BWN3229" s="132"/>
      <c r="BWO3229" s="132"/>
      <c r="BWP3229" s="132"/>
      <c r="BWQ3229" s="132"/>
      <c r="BWR3229" s="132"/>
      <c r="BWS3229" s="132"/>
      <c r="BWT3229" s="132"/>
      <c r="BWU3229" s="132"/>
      <c r="BWV3229" s="132"/>
      <c r="BWW3229" s="132"/>
      <c r="BWX3229" s="132"/>
      <c r="BWY3229" s="132"/>
      <c r="BWZ3229" s="132"/>
      <c r="BXA3229" s="132"/>
      <c r="BXB3229" s="132"/>
      <c r="BXC3229" s="132"/>
      <c r="BXD3229" s="132"/>
      <c r="BXE3229" s="132"/>
      <c r="BXF3229" s="132"/>
      <c r="BXG3229" s="132"/>
      <c r="BXH3229" s="132"/>
      <c r="BXI3229" s="132"/>
      <c r="BXJ3229" s="132"/>
      <c r="BXK3229" s="132"/>
      <c r="BXL3229" s="132"/>
      <c r="BXM3229" s="132"/>
      <c r="BXN3229" s="132"/>
      <c r="BXO3229" s="132"/>
      <c r="BXP3229" s="132"/>
      <c r="BXQ3229" s="132"/>
      <c r="BXR3229" s="132"/>
      <c r="BXS3229" s="132"/>
      <c r="BXT3229" s="132"/>
      <c r="BXU3229" s="132"/>
      <c r="BXV3229" s="132"/>
      <c r="BXW3229" s="132"/>
      <c r="BXX3229" s="132"/>
      <c r="BXY3229" s="132"/>
      <c r="BXZ3229" s="132"/>
      <c r="BYA3229" s="132"/>
      <c r="BYB3229" s="132"/>
      <c r="BYC3229" s="132"/>
      <c r="BYD3229" s="132"/>
      <c r="BYE3229" s="132"/>
      <c r="BYF3229" s="132"/>
      <c r="BYG3229" s="132"/>
      <c r="BYH3229" s="132"/>
      <c r="BYI3229" s="132"/>
      <c r="BYJ3229" s="132"/>
      <c r="BYK3229" s="132"/>
      <c r="BYL3229" s="132"/>
      <c r="BYM3229" s="132"/>
      <c r="BYN3229" s="132"/>
      <c r="BYO3229" s="132"/>
      <c r="BYP3229" s="132"/>
      <c r="BYQ3229" s="132"/>
      <c r="BYR3229" s="132"/>
      <c r="BYS3229" s="132"/>
      <c r="BYT3229" s="132"/>
      <c r="BYU3229" s="132"/>
      <c r="BYV3229" s="132"/>
      <c r="BYW3229" s="132"/>
      <c r="BYX3229" s="132"/>
      <c r="BYY3229" s="132"/>
      <c r="BYZ3229" s="132"/>
      <c r="BZA3229" s="132"/>
      <c r="BZB3229" s="132"/>
      <c r="BZC3229" s="132"/>
      <c r="BZD3229" s="132"/>
      <c r="BZE3229" s="132"/>
      <c r="BZF3229" s="132"/>
      <c r="BZG3229" s="132"/>
      <c r="BZH3229" s="132"/>
      <c r="BZI3229" s="132"/>
      <c r="BZJ3229" s="132"/>
      <c r="BZK3229" s="132"/>
      <c r="BZL3229" s="132"/>
      <c r="BZM3229" s="132"/>
      <c r="BZN3229" s="132"/>
      <c r="BZO3229" s="132"/>
      <c r="BZP3229" s="132"/>
      <c r="BZQ3229" s="132"/>
      <c r="BZR3229" s="132"/>
      <c r="BZS3229" s="132"/>
      <c r="BZT3229" s="132"/>
      <c r="BZU3229" s="132"/>
      <c r="BZV3229" s="132"/>
      <c r="BZW3229" s="132"/>
      <c r="BZX3229" s="132"/>
      <c r="BZY3229" s="132"/>
      <c r="BZZ3229" s="132"/>
      <c r="CAA3229" s="132"/>
      <c r="CAB3229" s="132"/>
      <c r="CAC3229" s="132"/>
      <c r="CAD3229" s="132"/>
      <c r="CAE3229" s="132"/>
      <c r="CAF3229" s="132"/>
      <c r="CAG3229" s="132"/>
      <c r="CAH3229" s="132"/>
      <c r="CAI3229" s="132"/>
      <c r="CAJ3229" s="132"/>
      <c r="CAK3229" s="132"/>
      <c r="CAL3229" s="132"/>
      <c r="CAM3229" s="132"/>
      <c r="CAN3229" s="132"/>
      <c r="CAO3229" s="132"/>
      <c r="CAP3229" s="132"/>
      <c r="CAQ3229" s="132"/>
      <c r="CAR3229" s="132"/>
      <c r="CAS3229" s="132"/>
      <c r="CAT3229" s="132"/>
      <c r="CAU3229" s="132"/>
      <c r="CAV3229" s="132"/>
      <c r="CAW3229" s="132"/>
      <c r="CAX3229" s="132"/>
      <c r="CAY3229" s="132"/>
      <c r="CAZ3229" s="132"/>
      <c r="CBA3229" s="132"/>
      <c r="CBB3229" s="132"/>
      <c r="CBC3229" s="132"/>
      <c r="CBD3229" s="132"/>
      <c r="CBE3229" s="132"/>
      <c r="CBF3229" s="132"/>
      <c r="CBG3229" s="132"/>
      <c r="CBH3229" s="132"/>
      <c r="CBI3229" s="132"/>
      <c r="CBJ3229" s="132"/>
      <c r="CBK3229" s="132"/>
      <c r="CBL3229" s="132"/>
      <c r="CBM3229" s="132"/>
      <c r="CBN3229" s="132"/>
      <c r="CBO3229" s="132"/>
      <c r="CBP3229" s="132"/>
      <c r="CBQ3229" s="132"/>
      <c r="CBR3229" s="132"/>
      <c r="CBS3229" s="132"/>
      <c r="CBT3229" s="132"/>
      <c r="CBU3229" s="132"/>
      <c r="CBV3229" s="132"/>
      <c r="CBW3229" s="132"/>
      <c r="CBX3229" s="132"/>
      <c r="CBY3229" s="132"/>
      <c r="CBZ3229" s="132"/>
      <c r="CCA3229" s="132"/>
      <c r="CCB3229" s="132"/>
      <c r="CCC3229" s="132"/>
      <c r="CCD3229" s="132"/>
      <c r="CCE3229" s="132"/>
      <c r="CCF3229" s="132"/>
      <c r="CCG3229" s="132"/>
      <c r="CCH3229" s="132"/>
      <c r="CCI3229" s="132"/>
      <c r="CCJ3229" s="132"/>
      <c r="CCK3229" s="132"/>
      <c r="CCL3229" s="132"/>
      <c r="CCM3229" s="132"/>
      <c r="CCN3229" s="132"/>
      <c r="CCO3229" s="132"/>
      <c r="CCP3229" s="132"/>
      <c r="CCQ3229" s="132"/>
      <c r="CCR3229" s="132"/>
      <c r="CCS3229" s="132"/>
      <c r="CCT3229" s="132"/>
      <c r="CCU3229" s="132"/>
      <c r="CCV3229" s="132"/>
      <c r="CCW3229" s="132"/>
      <c r="CCX3229" s="132"/>
      <c r="CCY3229" s="132"/>
      <c r="CCZ3229" s="132"/>
      <c r="CDA3229" s="132"/>
      <c r="CDB3229" s="132"/>
      <c r="CDC3229" s="132"/>
      <c r="CDD3229" s="132"/>
      <c r="CDE3229" s="132"/>
      <c r="CDF3229" s="132"/>
      <c r="CDG3229" s="132"/>
      <c r="CDH3229" s="132"/>
      <c r="CDI3229" s="132"/>
      <c r="CDJ3229" s="132"/>
      <c r="CDK3229" s="132"/>
      <c r="CDL3229" s="132"/>
      <c r="CDM3229" s="132"/>
      <c r="CDN3229" s="132"/>
      <c r="CDO3229" s="132"/>
      <c r="CDP3229" s="132"/>
      <c r="CDQ3229" s="132"/>
      <c r="CDR3229" s="132"/>
      <c r="CDS3229" s="132"/>
      <c r="CDT3229" s="132"/>
      <c r="CDU3229" s="132"/>
      <c r="CDV3229" s="132"/>
      <c r="CDW3229" s="132"/>
      <c r="CDX3229" s="132"/>
      <c r="CDY3229" s="132"/>
      <c r="CDZ3229" s="132"/>
      <c r="CEA3229" s="132"/>
      <c r="CEB3229" s="132"/>
      <c r="CEC3229" s="132"/>
      <c r="CED3229" s="132"/>
      <c r="CEE3229" s="132"/>
      <c r="CEF3229" s="132"/>
      <c r="CEG3229" s="132"/>
      <c r="CEH3229" s="132"/>
      <c r="CEI3229" s="132"/>
      <c r="CEJ3229" s="132"/>
      <c r="CEK3229" s="132"/>
      <c r="CEL3229" s="132"/>
      <c r="CEM3229" s="132"/>
      <c r="CEN3229" s="132"/>
      <c r="CEO3229" s="132"/>
      <c r="CEP3229" s="132"/>
      <c r="CEQ3229" s="132"/>
      <c r="CER3229" s="132"/>
      <c r="CES3229" s="132"/>
      <c r="CET3229" s="132"/>
      <c r="CEU3229" s="132"/>
      <c r="CEV3229" s="132"/>
      <c r="CEW3229" s="132"/>
      <c r="CEX3229" s="132"/>
      <c r="CEY3229" s="132"/>
      <c r="CEZ3229" s="132"/>
      <c r="CFA3229" s="132"/>
      <c r="CFB3229" s="132"/>
      <c r="CFC3229" s="132"/>
      <c r="CFD3229" s="132"/>
      <c r="CFE3229" s="132"/>
      <c r="CFF3229" s="132"/>
      <c r="CFG3229" s="132"/>
      <c r="CFH3229" s="132"/>
      <c r="CFI3229" s="132"/>
      <c r="CFJ3229" s="132"/>
      <c r="CFK3229" s="132"/>
      <c r="CFL3229" s="132"/>
      <c r="CFM3229" s="132"/>
      <c r="CFN3229" s="132"/>
      <c r="CFO3229" s="132"/>
      <c r="CFP3229" s="132"/>
      <c r="CFQ3229" s="132"/>
      <c r="CFR3229" s="132"/>
      <c r="CFS3229" s="132"/>
      <c r="CFT3229" s="132"/>
      <c r="CFU3229" s="132"/>
      <c r="CFV3229" s="132"/>
      <c r="CFW3229" s="132"/>
      <c r="CFX3229" s="132"/>
      <c r="CFY3229" s="132"/>
      <c r="CFZ3229" s="132"/>
      <c r="CGA3229" s="132"/>
      <c r="CGB3229" s="132"/>
      <c r="CGC3229" s="132"/>
      <c r="CGD3229" s="132"/>
      <c r="CGE3229" s="132"/>
      <c r="CGF3229" s="132"/>
      <c r="CGG3229" s="132"/>
      <c r="CGH3229" s="132"/>
      <c r="CGI3229" s="132"/>
      <c r="CGJ3229" s="132"/>
      <c r="CGK3229" s="132"/>
      <c r="CGL3229" s="132"/>
      <c r="CGM3229" s="132"/>
      <c r="CGN3229" s="132"/>
      <c r="CGO3229" s="132"/>
      <c r="CGP3229" s="132"/>
      <c r="CGQ3229" s="132"/>
      <c r="CGR3229" s="132"/>
      <c r="CGS3229" s="132"/>
      <c r="CGT3229" s="132"/>
      <c r="CGU3229" s="132"/>
      <c r="CGV3229" s="132"/>
      <c r="CGW3229" s="132"/>
      <c r="CGX3229" s="132"/>
      <c r="CGY3229" s="132"/>
      <c r="CGZ3229" s="132"/>
      <c r="CHA3229" s="132"/>
      <c r="CHB3229" s="132"/>
      <c r="CHC3229" s="132"/>
      <c r="CHD3229" s="132"/>
      <c r="CHE3229" s="132"/>
      <c r="CHF3229" s="132"/>
      <c r="CHG3229" s="132"/>
      <c r="CHH3229" s="132"/>
      <c r="CHI3229" s="132"/>
      <c r="CHJ3229" s="132"/>
      <c r="CHK3229" s="132"/>
      <c r="CHL3229" s="132"/>
      <c r="CHM3229" s="132"/>
      <c r="CHN3229" s="132"/>
      <c r="CHO3229" s="132"/>
      <c r="CHP3229" s="132"/>
      <c r="CHQ3229" s="132"/>
      <c r="CHR3229" s="132"/>
      <c r="CHS3229" s="132"/>
      <c r="CHT3229" s="132"/>
      <c r="CHU3229" s="132"/>
      <c r="CHV3229" s="132"/>
      <c r="CHW3229" s="132"/>
      <c r="CHX3229" s="132"/>
      <c r="CHY3229" s="132"/>
      <c r="CHZ3229" s="132"/>
      <c r="CIA3229" s="132"/>
      <c r="CIB3229" s="132"/>
      <c r="CIC3229" s="132"/>
      <c r="CID3229" s="132"/>
      <c r="CIE3229" s="132"/>
      <c r="CIF3229" s="132"/>
      <c r="CIG3229" s="132"/>
      <c r="CIH3229" s="132"/>
      <c r="CII3229" s="132"/>
      <c r="CIJ3229" s="132"/>
      <c r="CIK3229" s="132"/>
      <c r="CIL3229" s="132"/>
      <c r="CIM3229" s="132"/>
      <c r="CIN3229" s="132"/>
      <c r="CIO3229" s="132"/>
      <c r="CIP3229" s="132"/>
      <c r="CIQ3229" s="132"/>
      <c r="CIR3229" s="132"/>
      <c r="CIS3229" s="132"/>
      <c r="CIT3229" s="132"/>
      <c r="CIU3229" s="132"/>
      <c r="CIV3229" s="132"/>
      <c r="CIW3229" s="132"/>
      <c r="CIX3229" s="132"/>
      <c r="CIY3229" s="132"/>
      <c r="CIZ3229" s="132"/>
      <c r="CJA3229" s="132"/>
      <c r="CJB3229" s="132"/>
      <c r="CJC3229" s="132"/>
      <c r="CJD3229" s="132"/>
      <c r="CJE3229" s="132"/>
      <c r="CJF3229" s="132"/>
      <c r="CJG3229" s="132"/>
      <c r="CJH3229" s="132"/>
      <c r="CJI3229" s="132"/>
      <c r="CJJ3229" s="132"/>
      <c r="CJK3229" s="132"/>
      <c r="CJL3229" s="132"/>
      <c r="CJM3229" s="132"/>
      <c r="CJN3229" s="132"/>
      <c r="CJO3229" s="132"/>
      <c r="CJP3229" s="132"/>
      <c r="CJQ3229" s="132"/>
      <c r="CJR3229" s="132"/>
      <c r="CJS3229" s="132"/>
      <c r="CJT3229" s="132"/>
      <c r="CJU3229" s="132"/>
      <c r="CJV3229" s="132"/>
      <c r="CJW3229" s="132"/>
      <c r="CJX3229" s="132"/>
      <c r="CJY3229" s="132"/>
      <c r="CJZ3229" s="132"/>
      <c r="CKA3229" s="132"/>
      <c r="CKB3229" s="132"/>
      <c r="CKC3229" s="132"/>
      <c r="CKD3229" s="132"/>
      <c r="CKE3229" s="132"/>
      <c r="CKF3229" s="132"/>
      <c r="CKG3229" s="132"/>
      <c r="CKH3229" s="132"/>
      <c r="CKI3229" s="132"/>
      <c r="CKJ3229" s="132"/>
      <c r="CKK3229" s="132"/>
      <c r="CKL3229" s="132"/>
      <c r="CKM3229" s="132"/>
      <c r="CKN3229" s="132"/>
      <c r="CKO3229" s="132"/>
      <c r="CKP3229" s="132"/>
      <c r="CKQ3229" s="132"/>
      <c r="CKR3229" s="132"/>
      <c r="CKS3229" s="132"/>
      <c r="CKT3229" s="132"/>
      <c r="CKU3229" s="132"/>
      <c r="CKV3229" s="132"/>
      <c r="CKW3229" s="132"/>
      <c r="CKX3229" s="132"/>
      <c r="CKY3229" s="132"/>
      <c r="CKZ3229" s="132"/>
      <c r="CLA3229" s="132"/>
      <c r="CLB3229" s="132"/>
      <c r="CLC3229" s="132"/>
      <c r="CLD3229" s="132"/>
      <c r="CLE3229" s="132"/>
      <c r="CLF3229" s="132"/>
      <c r="CLG3229" s="132"/>
      <c r="CLH3229" s="132"/>
      <c r="CLI3229" s="132"/>
      <c r="CLJ3229" s="132"/>
      <c r="CLK3229" s="132"/>
      <c r="CLL3229" s="132"/>
      <c r="CLM3229" s="132"/>
      <c r="CLN3229" s="132"/>
      <c r="CLO3229" s="132"/>
      <c r="CLP3229" s="132"/>
      <c r="CLQ3229" s="132"/>
      <c r="CLR3229" s="132"/>
      <c r="CLS3229" s="132"/>
      <c r="CLT3229" s="132"/>
      <c r="CLU3229" s="132"/>
      <c r="CLV3229" s="132"/>
      <c r="CLW3229" s="132"/>
      <c r="CLX3229" s="132"/>
      <c r="CLY3229" s="132"/>
      <c r="CLZ3229" s="132"/>
      <c r="CMA3229" s="132"/>
      <c r="CMB3229" s="132"/>
      <c r="CMC3229" s="132"/>
      <c r="CMD3229" s="132"/>
      <c r="CME3229" s="132"/>
      <c r="CMF3229" s="132"/>
      <c r="CMG3229" s="132"/>
      <c r="CMH3229" s="132"/>
      <c r="CMI3229" s="132"/>
      <c r="CMJ3229" s="132"/>
      <c r="CMK3229" s="132"/>
      <c r="CML3229" s="132"/>
      <c r="CMM3229" s="132"/>
      <c r="CMN3229" s="132"/>
      <c r="CMO3229" s="132"/>
      <c r="CMP3229" s="132"/>
      <c r="CMQ3229" s="132"/>
      <c r="CMR3229" s="132"/>
      <c r="CMS3229" s="132"/>
      <c r="CMT3229" s="132"/>
      <c r="CMU3229" s="132"/>
      <c r="CMV3229" s="132"/>
      <c r="CMW3229" s="132"/>
      <c r="CMX3229" s="132"/>
      <c r="CMY3229" s="132"/>
      <c r="CMZ3229" s="132"/>
      <c r="CNA3229" s="132"/>
      <c r="CNB3229" s="132"/>
      <c r="CNC3229" s="132"/>
      <c r="CND3229" s="132"/>
      <c r="CNE3229" s="132"/>
      <c r="CNF3229" s="132"/>
      <c r="CNG3229" s="132"/>
      <c r="CNH3229" s="132"/>
      <c r="CNI3229" s="132"/>
      <c r="CNJ3229" s="132"/>
      <c r="CNK3229" s="132"/>
      <c r="CNL3229" s="132"/>
      <c r="CNM3229" s="132"/>
      <c r="CNN3229" s="132"/>
      <c r="CNO3229" s="132"/>
      <c r="CNP3229" s="132"/>
      <c r="CNQ3229" s="132"/>
      <c r="CNR3229" s="132"/>
      <c r="CNS3229" s="132"/>
      <c r="CNT3229" s="132"/>
      <c r="CNU3229" s="132"/>
      <c r="CNV3229" s="132"/>
      <c r="CNW3229" s="132"/>
      <c r="CNX3229" s="132"/>
      <c r="CNY3229" s="132"/>
      <c r="CNZ3229" s="132"/>
      <c r="COA3229" s="132"/>
      <c r="COB3229" s="132"/>
      <c r="COC3229" s="132"/>
      <c r="COD3229" s="132"/>
      <c r="COE3229" s="132"/>
      <c r="COF3229" s="132"/>
      <c r="COG3229" s="132"/>
      <c r="COH3229" s="132"/>
      <c r="COI3229" s="132"/>
      <c r="COJ3229" s="132"/>
      <c r="COK3229" s="132"/>
      <c r="COL3229" s="132"/>
      <c r="COM3229" s="132"/>
      <c r="CON3229" s="132"/>
      <c r="COO3229" s="132"/>
      <c r="COP3229" s="132"/>
      <c r="COQ3229" s="132"/>
      <c r="COR3229" s="132"/>
      <c r="COS3229" s="132"/>
      <c r="COT3229" s="132"/>
      <c r="COU3229" s="132"/>
      <c r="COV3229" s="132"/>
      <c r="COW3229" s="132"/>
      <c r="COX3229" s="132"/>
      <c r="COY3229" s="132"/>
      <c r="COZ3229" s="132"/>
      <c r="CPA3229" s="132"/>
      <c r="CPB3229" s="132"/>
      <c r="CPC3229" s="132"/>
      <c r="CPD3229" s="132"/>
      <c r="CPE3229" s="132"/>
      <c r="CPF3229" s="132"/>
      <c r="CPG3229" s="132"/>
      <c r="CPH3229" s="132"/>
      <c r="CPI3229" s="132"/>
      <c r="CPJ3229" s="132"/>
      <c r="CPK3229" s="132"/>
      <c r="CPL3229" s="132"/>
      <c r="CPM3229" s="132"/>
      <c r="CPN3229" s="132"/>
      <c r="CPO3229" s="132"/>
      <c r="CPP3229" s="132"/>
      <c r="CPQ3229" s="132"/>
      <c r="CPR3229" s="132"/>
      <c r="CPS3229" s="132"/>
      <c r="CPT3229" s="132"/>
      <c r="CPU3229" s="132"/>
      <c r="CPV3229" s="132"/>
      <c r="CPW3229" s="132"/>
      <c r="CPX3229" s="132"/>
      <c r="CPY3229" s="132"/>
      <c r="CPZ3229" s="132"/>
      <c r="CQA3229" s="132"/>
      <c r="CQB3229" s="132"/>
      <c r="CQC3229" s="132"/>
      <c r="CQD3229" s="132"/>
      <c r="CQE3229" s="132"/>
      <c r="CQF3229" s="132"/>
      <c r="CQG3229" s="132"/>
      <c r="CQH3229" s="132"/>
      <c r="CQI3229" s="132"/>
      <c r="CQJ3229" s="132"/>
      <c r="CQK3229" s="132"/>
      <c r="CQL3229" s="132"/>
      <c r="CQM3229" s="132"/>
      <c r="CQN3229" s="132"/>
      <c r="CQO3229" s="132"/>
      <c r="CQP3229" s="132"/>
      <c r="CQQ3229" s="132"/>
      <c r="CQR3229" s="132"/>
      <c r="CQS3229" s="132"/>
      <c r="CQT3229" s="132"/>
      <c r="CQU3229" s="132"/>
      <c r="CQV3229" s="132"/>
      <c r="CQW3229" s="132"/>
      <c r="CQX3229" s="132"/>
      <c r="CQY3229" s="132"/>
      <c r="CQZ3229" s="132"/>
      <c r="CRA3229" s="132"/>
      <c r="CRB3229" s="132"/>
      <c r="CRC3229" s="132"/>
      <c r="CRD3229" s="132"/>
      <c r="CRE3229" s="132"/>
      <c r="CRF3229" s="132"/>
      <c r="CRG3229" s="132"/>
      <c r="CRH3229" s="132"/>
      <c r="CRI3229" s="132"/>
      <c r="CRJ3229" s="132"/>
      <c r="CRK3229" s="132"/>
      <c r="CRL3229" s="132"/>
      <c r="CRM3229" s="132"/>
      <c r="CRN3229" s="132"/>
      <c r="CRO3229" s="132"/>
      <c r="CRP3229" s="132"/>
      <c r="CRQ3229" s="132"/>
      <c r="CRR3229" s="132"/>
      <c r="CRS3229" s="132"/>
      <c r="CRT3229" s="132"/>
      <c r="CRU3229" s="132"/>
      <c r="CRV3229" s="132"/>
      <c r="CRW3229" s="132"/>
      <c r="CRX3229" s="132"/>
      <c r="CRY3229" s="132"/>
      <c r="CRZ3229" s="132"/>
      <c r="CSA3229" s="132"/>
      <c r="CSB3229" s="132"/>
      <c r="CSC3229" s="132"/>
      <c r="CSD3229" s="132"/>
      <c r="CSE3229" s="132"/>
      <c r="CSF3229" s="132"/>
      <c r="CSG3229" s="132"/>
      <c r="CSH3229" s="132"/>
      <c r="CSI3229" s="132"/>
      <c r="CSJ3229" s="132"/>
      <c r="CSK3229" s="132"/>
      <c r="CSL3229" s="132"/>
      <c r="CSM3229" s="132"/>
      <c r="CSN3229" s="132"/>
      <c r="CSO3229" s="132"/>
      <c r="CSP3229" s="132"/>
      <c r="CSQ3229" s="132"/>
      <c r="CSR3229" s="132"/>
      <c r="CSS3229" s="132"/>
      <c r="CST3229" s="132"/>
      <c r="CSU3229" s="132"/>
      <c r="CSV3229" s="132"/>
      <c r="CSW3229" s="132"/>
      <c r="CSX3229" s="132"/>
      <c r="CSY3229" s="132"/>
      <c r="CSZ3229" s="132"/>
      <c r="CTA3229" s="132"/>
      <c r="CTB3229" s="132"/>
      <c r="CTC3229" s="132"/>
      <c r="CTD3229" s="132"/>
      <c r="CTE3229" s="132"/>
      <c r="CTF3229" s="132"/>
      <c r="CTG3229" s="132"/>
      <c r="CTH3229" s="132"/>
      <c r="CTI3229" s="132"/>
      <c r="CTJ3229" s="132"/>
      <c r="CTK3229" s="132"/>
      <c r="CTL3229" s="132"/>
      <c r="CTM3229" s="132"/>
      <c r="CTN3229" s="132"/>
      <c r="CTO3229" s="132"/>
      <c r="CTP3229" s="132"/>
      <c r="CTQ3229" s="132"/>
      <c r="CTR3229" s="132"/>
      <c r="CTS3229" s="132"/>
      <c r="CTT3229" s="132"/>
      <c r="CTU3229" s="132"/>
      <c r="CTV3229" s="132"/>
      <c r="CTW3229" s="132"/>
      <c r="CTX3229" s="132"/>
      <c r="CTY3229" s="132"/>
      <c r="CTZ3229" s="132"/>
      <c r="CUA3229" s="132"/>
      <c r="CUB3229" s="132"/>
      <c r="CUC3229" s="132"/>
      <c r="CUD3229" s="132"/>
      <c r="CUE3229" s="132"/>
      <c r="CUF3229" s="132"/>
      <c r="CUG3229" s="132"/>
      <c r="CUH3229" s="132"/>
      <c r="CUI3229" s="132"/>
      <c r="CUJ3229" s="132"/>
      <c r="CUK3229" s="132"/>
      <c r="CUL3229" s="132"/>
      <c r="CUM3229" s="132"/>
      <c r="CUN3229" s="132"/>
      <c r="CUO3229" s="132"/>
      <c r="CUP3229" s="132"/>
      <c r="CUQ3229" s="132"/>
      <c r="CUR3229" s="132"/>
      <c r="CUS3229" s="132"/>
      <c r="CUT3229" s="132"/>
      <c r="CUU3229" s="132"/>
      <c r="CUV3229" s="132"/>
      <c r="CUW3229" s="132"/>
      <c r="CUX3229" s="132"/>
      <c r="CUY3229" s="132"/>
      <c r="CUZ3229" s="132"/>
      <c r="CVA3229" s="132"/>
      <c r="CVB3229" s="132"/>
      <c r="CVC3229" s="132"/>
      <c r="CVD3229" s="132"/>
      <c r="CVE3229" s="132"/>
      <c r="CVF3229" s="132"/>
      <c r="CVG3229" s="132"/>
      <c r="CVH3229" s="132"/>
      <c r="CVI3229" s="132"/>
      <c r="CVJ3229" s="132"/>
      <c r="CVK3229" s="132"/>
      <c r="CVL3229" s="132"/>
      <c r="CVM3229" s="132"/>
      <c r="CVN3229" s="132"/>
      <c r="CVO3229" s="132"/>
      <c r="CVP3229" s="132"/>
      <c r="CVQ3229" s="132"/>
      <c r="CVR3229" s="132"/>
      <c r="CVS3229" s="132"/>
      <c r="CVT3229" s="132"/>
      <c r="CVU3229" s="132"/>
      <c r="CVV3229" s="132"/>
      <c r="CVW3229" s="132"/>
      <c r="CVX3229" s="132"/>
      <c r="CVY3229" s="132"/>
      <c r="CVZ3229" s="132"/>
      <c r="CWA3229" s="132"/>
      <c r="CWB3229" s="132"/>
      <c r="CWC3229" s="132"/>
      <c r="CWD3229" s="132"/>
      <c r="CWE3229" s="132"/>
      <c r="CWF3229" s="132"/>
      <c r="CWG3229" s="132"/>
      <c r="CWH3229" s="132"/>
      <c r="CWI3229" s="132"/>
      <c r="CWJ3229" s="132"/>
      <c r="CWK3229" s="132"/>
      <c r="CWL3229" s="132"/>
      <c r="CWM3229" s="132"/>
      <c r="CWN3229" s="132"/>
      <c r="CWO3229" s="132"/>
      <c r="CWP3229" s="132"/>
      <c r="CWQ3229" s="132"/>
      <c r="CWR3229" s="132"/>
      <c r="CWS3229" s="132"/>
      <c r="CWT3229" s="132"/>
      <c r="CWU3229" s="132"/>
      <c r="CWV3229" s="132"/>
      <c r="CWW3229" s="132"/>
      <c r="CWX3229" s="132"/>
      <c r="CWY3229" s="132"/>
      <c r="CWZ3229" s="132"/>
      <c r="CXA3229" s="132"/>
      <c r="CXB3229" s="132"/>
      <c r="CXC3229" s="132"/>
      <c r="CXD3229" s="132"/>
      <c r="CXE3229" s="132"/>
      <c r="CXF3229" s="132"/>
      <c r="CXG3229" s="132"/>
      <c r="CXH3229" s="132"/>
      <c r="CXI3229" s="132"/>
      <c r="CXJ3229" s="132"/>
      <c r="CXK3229" s="132"/>
      <c r="CXL3229" s="132"/>
      <c r="CXM3229" s="132"/>
      <c r="CXN3229" s="132"/>
      <c r="CXO3229" s="132"/>
      <c r="CXP3229" s="132"/>
      <c r="CXQ3229" s="132"/>
      <c r="CXR3229" s="132"/>
      <c r="CXS3229" s="132"/>
      <c r="CXT3229" s="132"/>
      <c r="CXU3229" s="132"/>
      <c r="CXV3229" s="132"/>
      <c r="CXW3229" s="132"/>
      <c r="CXX3229" s="132"/>
      <c r="CXY3229" s="132"/>
      <c r="CXZ3229" s="132"/>
      <c r="CYA3229" s="132"/>
      <c r="CYB3229" s="132"/>
      <c r="CYC3229" s="132"/>
      <c r="CYD3229" s="132"/>
      <c r="CYE3229" s="132"/>
      <c r="CYF3229" s="132"/>
      <c r="CYG3229" s="132"/>
      <c r="CYH3229" s="132"/>
      <c r="CYI3229" s="132"/>
      <c r="CYJ3229" s="132"/>
      <c r="CYK3229" s="132"/>
      <c r="CYL3229" s="132"/>
      <c r="CYM3229" s="132"/>
      <c r="CYN3229" s="132"/>
      <c r="CYO3229" s="132"/>
      <c r="CYP3229" s="132"/>
      <c r="CYQ3229" s="132"/>
      <c r="CYR3229" s="132"/>
      <c r="CYS3229" s="132"/>
      <c r="CYT3229" s="132"/>
      <c r="CYU3229" s="132"/>
      <c r="CYV3229" s="132"/>
      <c r="CYW3229" s="132"/>
      <c r="CYX3229" s="132"/>
      <c r="CYY3229" s="132"/>
      <c r="CYZ3229" s="132"/>
      <c r="CZA3229" s="132"/>
      <c r="CZB3229" s="132"/>
      <c r="CZC3229" s="132"/>
      <c r="CZD3229" s="132"/>
      <c r="CZE3229" s="132"/>
      <c r="CZF3229" s="132"/>
      <c r="CZG3229" s="132"/>
      <c r="CZH3229" s="132"/>
      <c r="CZI3229" s="132"/>
      <c r="CZJ3229" s="132"/>
      <c r="CZK3229" s="132"/>
      <c r="CZL3229" s="132"/>
      <c r="CZM3229" s="132"/>
      <c r="CZN3229" s="132"/>
      <c r="CZO3229" s="132"/>
      <c r="CZP3229" s="132"/>
      <c r="CZQ3229" s="132"/>
      <c r="CZR3229" s="132"/>
      <c r="CZS3229" s="132"/>
      <c r="CZT3229" s="132"/>
      <c r="CZU3229" s="132"/>
      <c r="CZV3229" s="132"/>
      <c r="CZW3229" s="132"/>
      <c r="CZX3229" s="132"/>
      <c r="CZY3229" s="132"/>
      <c r="CZZ3229" s="132"/>
      <c r="DAA3229" s="132"/>
      <c r="DAB3229" s="132"/>
      <c r="DAC3229" s="132"/>
      <c r="DAD3229" s="132"/>
      <c r="DAE3229" s="132"/>
      <c r="DAF3229" s="132"/>
      <c r="DAG3229" s="132"/>
      <c r="DAH3229" s="132"/>
      <c r="DAI3229" s="132"/>
      <c r="DAJ3229" s="132"/>
      <c r="DAK3229" s="132"/>
      <c r="DAL3229" s="132"/>
      <c r="DAM3229" s="132"/>
      <c r="DAN3229" s="132"/>
      <c r="DAO3229" s="132"/>
      <c r="DAP3229" s="132"/>
      <c r="DAQ3229" s="132"/>
      <c r="DAR3229" s="132"/>
      <c r="DAS3229" s="132"/>
      <c r="DAT3229" s="132"/>
      <c r="DAU3229" s="132"/>
      <c r="DAV3229" s="132"/>
      <c r="DAW3229" s="132"/>
      <c r="DAX3229" s="132"/>
      <c r="DAY3229" s="132"/>
      <c r="DAZ3229" s="132"/>
      <c r="DBA3229" s="132"/>
      <c r="DBB3229" s="132"/>
      <c r="DBC3229" s="132"/>
      <c r="DBD3229" s="132"/>
      <c r="DBE3229" s="132"/>
      <c r="DBF3229" s="132"/>
      <c r="DBG3229" s="132"/>
      <c r="DBH3229" s="132"/>
      <c r="DBI3229" s="132"/>
      <c r="DBJ3229" s="132"/>
      <c r="DBK3229" s="132"/>
      <c r="DBL3229" s="132"/>
      <c r="DBM3229" s="132"/>
      <c r="DBN3229" s="132"/>
      <c r="DBO3229" s="132"/>
      <c r="DBP3229" s="132"/>
      <c r="DBQ3229" s="132"/>
      <c r="DBR3229" s="132"/>
      <c r="DBS3229" s="132"/>
      <c r="DBT3229" s="132"/>
      <c r="DBU3229" s="132"/>
      <c r="DBV3229" s="132"/>
      <c r="DBW3229" s="132"/>
      <c r="DBX3229" s="132"/>
      <c r="DBY3229" s="132"/>
      <c r="DBZ3229" s="132"/>
      <c r="DCA3229" s="132"/>
      <c r="DCB3229" s="132"/>
      <c r="DCC3229" s="132"/>
      <c r="DCD3229" s="132"/>
      <c r="DCE3229" s="132"/>
      <c r="DCF3229" s="132"/>
      <c r="DCG3229" s="132"/>
      <c r="DCH3229" s="132"/>
      <c r="DCI3229" s="132"/>
      <c r="DCJ3229" s="132"/>
      <c r="DCK3229" s="132"/>
      <c r="DCL3229" s="132"/>
      <c r="DCM3229" s="132"/>
      <c r="DCN3229" s="132"/>
      <c r="DCO3229" s="132"/>
      <c r="DCP3229" s="132"/>
      <c r="DCQ3229" s="132"/>
      <c r="DCR3229" s="132"/>
      <c r="DCS3229" s="132"/>
      <c r="DCT3229" s="132"/>
      <c r="DCU3229" s="132"/>
      <c r="DCV3229" s="132"/>
      <c r="DCW3229" s="132"/>
      <c r="DCX3229" s="132"/>
      <c r="DCY3229" s="132"/>
      <c r="DCZ3229" s="132"/>
      <c r="DDA3229" s="132"/>
      <c r="DDB3229" s="132"/>
      <c r="DDC3229" s="132"/>
      <c r="DDD3229" s="132"/>
      <c r="DDE3229" s="132"/>
      <c r="DDF3229" s="132"/>
      <c r="DDG3229" s="132"/>
      <c r="DDH3229" s="132"/>
      <c r="DDI3229" s="132"/>
      <c r="DDJ3229" s="132"/>
      <c r="DDK3229" s="132"/>
      <c r="DDL3229" s="132"/>
      <c r="DDM3229" s="132"/>
      <c r="DDN3229" s="132"/>
      <c r="DDO3229" s="132"/>
      <c r="DDP3229" s="132"/>
      <c r="DDQ3229" s="132"/>
      <c r="DDR3229" s="132"/>
      <c r="DDS3229" s="132"/>
      <c r="DDT3229" s="132"/>
      <c r="DDU3229" s="132"/>
      <c r="DDV3229" s="132"/>
      <c r="DDW3229" s="132"/>
      <c r="DDX3229" s="132"/>
      <c r="DDY3229" s="132"/>
      <c r="DDZ3229" s="132"/>
      <c r="DEA3229" s="132"/>
      <c r="DEB3229" s="132"/>
      <c r="DEC3229" s="132"/>
      <c r="DED3229" s="132"/>
      <c r="DEE3229" s="132"/>
      <c r="DEF3229" s="132"/>
      <c r="DEG3229" s="132"/>
      <c r="DEH3229" s="132"/>
      <c r="DEI3229" s="132"/>
      <c r="DEJ3229" s="132"/>
      <c r="DEK3229" s="132"/>
      <c r="DEL3229" s="132"/>
      <c r="DEM3229" s="132"/>
      <c r="DEN3229" s="132"/>
      <c r="DEO3229" s="132"/>
      <c r="DEP3229" s="132"/>
      <c r="DEQ3229" s="132"/>
      <c r="DER3229" s="132"/>
      <c r="DES3229" s="132"/>
      <c r="DET3229" s="132"/>
      <c r="DEU3229" s="132"/>
      <c r="DEV3229" s="132"/>
      <c r="DEW3229" s="132"/>
      <c r="DEX3229" s="132"/>
      <c r="DEY3229" s="132"/>
      <c r="DEZ3229" s="132"/>
      <c r="DFA3229" s="132"/>
      <c r="DFB3229" s="132"/>
      <c r="DFC3229" s="132"/>
      <c r="DFD3229" s="132"/>
      <c r="DFE3229" s="132"/>
      <c r="DFF3229" s="132"/>
      <c r="DFG3229" s="132"/>
      <c r="DFH3229" s="132"/>
      <c r="DFI3229" s="132"/>
      <c r="DFJ3229" s="132"/>
      <c r="DFK3229" s="132"/>
      <c r="DFL3229" s="132"/>
      <c r="DFM3229" s="132"/>
      <c r="DFN3229" s="132"/>
      <c r="DFO3229" s="132"/>
      <c r="DFP3229" s="132"/>
      <c r="DFQ3229" s="132"/>
      <c r="DFR3229" s="132"/>
      <c r="DFS3229" s="132"/>
      <c r="DFT3229" s="132"/>
      <c r="DFU3229" s="132"/>
      <c r="DFV3229" s="132"/>
      <c r="DFW3229" s="132"/>
      <c r="DFX3229" s="132"/>
      <c r="DFY3229" s="132"/>
      <c r="DFZ3229" s="132"/>
      <c r="DGA3229" s="132"/>
      <c r="DGB3229" s="132"/>
      <c r="DGC3229" s="132"/>
      <c r="DGD3229" s="132"/>
      <c r="DGE3229" s="132"/>
      <c r="DGF3229" s="132"/>
      <c r="DGG3229" s="132"/>
      <c r="DGH3229" s="132"/>
      <c r="DGI3229" s="132"/>
      <c r="DGJ3229" s="132"/>
      <c r="DGK3229" s="132"/>
      <c r="DGL3229" s="132"/>
      <c r="DGM3229" s="132"/>
      <c r="DGN3229" s="132"/>
      <c r="DGO3229" s="132"/>
      <c r="DGP3229" s="132"/>
      <c r="DGQ3229" s="132"/>
      <c r="DGR3229" s="132"/>
      <c r="DGS3229" s="132"/>
      <c r="DGT3229" s="132"/>
      <c r="DGU3229" s="132"/>
      <c r="DGV3229" s="132"/>
      <c r="DGW3229" s="132"/>
      <c r="DGX3229" s="132"/>
      <c r="DGY3229" s="132"/>
      <c r="DGZ3229" s="132"/>
      <c r="DHA3229" s="132"/>
      <c r="DHB3229" s="132"/>
      <c r="DHC3229" s="132"/>
      <c r="DHD3229" s="132"/>
      <c r="DHE3229" s="132"/>
      <c r="DHF3229" s="132"/>
      <c r="DHG3229" s="132"/>
      <c r="DHH3229" s="132"/>
      <c r="DHI3229" s="132"/>
      <c r="DHJ3229" s="132"/>
      <c r="DHK3229" s="132"/>
      <c r="DHL3229" s="132"/>
      <c r="DHM3229" s="132"/>
      <c r="DHN3229" s="132"/>
      <c r="DHO3229" s="132"/>
      <c r="DHP3229" s="132"/>
      <c r="DHQ3229" s="132"/>
      <c r="DHR3229" s="132"/>
      <c r="DHS3229" s="132"/>
      <c r="DHT3229" s="132"/>
      <c r="DHU3229" s="132"/>
      <c r="DHV3229" s="132"/>
      <c r="DHW3229" s="132"/>
      <c r="DHX3229" s="132"/>
      <c r="DHY3229" s="132"/>
      <c r="DHZ3229" s="132"/>
      <c r="DIA3229" s="132"/>
      <c r="DIB3229" s="132"/>
      <c r="DIC3229" s="132"/>
      <c r="DID3229" s="132"/>
      <c r="DIE3229" s="132"/>
      <c r="DIF3229" s="132"/>
      <c r="DIG3229" s="132"/>
      <c r="DIH3229" s="132"/>
      <c r="DII3229" s="132"/>
      <c r="DIJ3229" s="132"/>
      <c r="DIK3229" s="132"/>
      <c r="DIL3229" s="132"/>
      <c r="DIM3229" s="132"/>
      <c r="DIN3229" s="132"/>
      <c r="DIO3229" s="132"/>
      <c r="DIP3229" s="132"/>
      <c r="DIQ3229" s="132"/>
      <c r="DIR3229" s="132"/>
      <c r="DIS3229" s="132"/>
      <c r="DIT3229" s="132"/>
      <c r="DIU3229" s="132"/>
      <c r="DIV3229" s="132"/>
      <c r="DIW3229" s="132"/>
      <c r="DIX3229" s="132"/>
      <c r="DIY3229" s="132"/>
      <c r="DIZ3229" s="132"/>
      <c r="DJA3229" s="132"/>
      <c r="DJB3229" s="132"/>
      <c r="DJC3229" s="132"/>
      <c r="DJD3229" s="132"/>
      <c r="DJE3229" s="132"/>
      <c r="DJF3229" s="132"/>
      <c r="DJG3229" s="132"/>
      <c r="DJH3229" s="132"/>
      <c r="DJI3229" s="132"/>
      <c r="DJJ3229" s="132"/>
      <c r="DJK3229" s="132"/>
      <c r="DJL3229" s="132"/>
      <c r="DJM3229" s="132"/>
      <c r="DJN3229" s="132"/>
      <c r="DJO3229" s="132"/>
      <c r="DJP3229" s="132"/>
      <c r="DJQ3229" s="132"/>
      <c r="DJR3229" s="132"/>
      <c r="DJS3229" s="132"/>
      <c r="DJT3229" s="132"/>
      <c r="DJU3229" s="132"/>
      <c r="DJV3229" s="132"/>
      <c r="DJW3229" s="132"/>
      <c r="DJX3229" s="132"/>
      <c r="DJY3229" s="132"/>
      <c r="DJZ3229" s="132"/>
      <c r="DKA3229" s="132"/>
      <c r="DKB3229" s="132"/>
      <c r="DKC3229" s="132"/>
      <c r="DKD3229" s="132"/>
      <c r="DKE3229" s="132"/>
      <c r="DKF3229" s="132"/>
      <c r="DKG3229" s="132"/>
      <c r="DKH3229" s="132"/>
      <c r="DKI3229" s="132"/>
      <c r="DKJ3229" s="132"/>
      <c r="DKK3229" s="132"/>
      <c r="DKL3229" s="132"/>
      <c r="DKM3229" s="132"/>
      <c r="DKN3229" s="132"/>
      <c r="DKO3229" s="132"/>
      <c r="DKP3229" s="132"/>
      <c r="DKQ3229" s="132"/>
      <c r="DKR3229" s="132"/>
      <c r="DKS3229" s="132"/>
      <c r="DKT3229" s="132"/>
      <c r="DKU3229" s="132"/>
      <c r="DKV3229" s="132"/>
      <c r="DKW3229" s="132"/>
      <c r="DKX3229" s="132"/>
      <c r="DKY3229" s="132"/>
      <c r="DKZ3229" s="132"/>
      <c r="DLA3229" s="132"/>
      <c r="DLB3229" s="132"/>
      <c r="DLC3229" s="132"/>
      <c r="DLD3229" s="132"/>
      <c r="DLE3229" s="132"/>
      <c r="DLF3229" s="132"/>
      <c r="DLG3229" s="132"/>
      <c r="DLH3229" s="132"/>
      <c r="DLI3229" s="132"/>
      <c r="DLJ3229" s="132"/>
      <c r="DLK3229" s="132"/>
      <c r="DLL3229" s="132"/>
      <c r="DLM3229" s="132"/>
      <c r="DLN3229" s="132"/>
      <c r="DLO3229" s="132"/>
      <c r="DLP3229" s="132"/>
      <c r="DLQ3229" s="132"/>
      <c r="DLR3229" s="132"/>
      <c r="DLS3229" s="132"/>
      <c r="DLT3229" s="132"/>
      <c r="DLU3229" s="132"/>
      <c r="DLV3229" s="132"/>
      <c r="DLW3229" s="132"/>
      <c r="DLX3229" s="132"/>
      <c r="DLY3229" s="132"/>
      <c r="DLZ3229" s="132"/>
      <c r="DMA3229" s="132"/>
      <c r="DMB3229" s="132"/>
      <c r="DMC3229" s="132"/>
      <c r="DMD3229" s="132"/>
      <c r="DME3229" s="132"/>
      <c r="DMF3229" s="132"/>
      <c r="DMG3229" s="132"/>
      <c r="DMH3229" s="132"/>
      <c r="DMI3229" s="132"/>
      <c r="DMJ3229" s="132"/>
      <c r="DMK3229" s="132"/>
      <c r="DML3229" s="132"/>
      <c r="DMM3229" s="132"/>
      <c r="DMN3229" s="132"/>
      <c r="DMO3229" s="132"/>
      <c r="DMP3229" s="132"/>
      <c r="DMQ3229" s="132"/>
      <c r="DMR3229" s="132"/>
      <c r="DMS3229" s="132"/>
      <c r="DMT3229" s="132"/>
      <c r="DMU3229" s="132"/>
      <c r="DMV3229" s="132"/>
      <c r="DMW3229" s="132"/>
      <c r="DMX3229" s="132"/>
      <c r="DMY3229" s="132"/>
      <c r="DMZ3229" s="132"/>
      <c r="DNA3229" s="132"/>
      <c r="DNB3229" s="132"/>
      <c r="DNC3229" s="132"/>
      <c r="DND3229" s="132"/>
      <c r="DNE3229" s="132"/>
      <c r="DNF3229" s="132"/>
      <c r="DNG3229" s="132"/>
      <c r="DNH3229" s="132"/>
      <c r="DNI3229" s="132"/>
      <c r="DNJ3229" s="132"/>
      <c r="DNK3229" s="132"/>
      <c r="DNL3229" s="132"/>
      <c r="DNM3229" s="132"/>
      <c r="DNN3229" s="132"/>
      <c r="DNO3229" s="132"/>
      <c r="DNP3229" s="132"/>
      <c r="DNQ3229" s="132"/>
      <c r="DNR3229" s="132"/>
      <c r="DNS3229" s="132"/>
      <c r="DNT3229" s="132"/>
      <c r="DNU3229" s="132"/>
      <c r="DNV3229" s="132"/>
      <c r="DNW3229" s="132"/>
      <c r="DNX3229" s="132"/>
      <c r="DNY3229" s="132"/>
      <c r="DNZ3229" s="132"/>
      <c r="DOA3229" s="132"/>
      <c r="DOB3229" s="132"/>
      <c r="DOC3229" s="132"/>
      <c r="DOD3229" s="132"/>
      <c r="DOE3229" s="132"/>
      <c r="DOF3229" s="132"/>
      <c r="DOG3229" s="132"/>
      <c r="DOH3229" s="132"/>
      <c r="DOI3229" s="132"/>
      <c r="DOJ3229" s="132"/>
      <c r="DOK3229" s="132"/>
      <c r="DOL3229" s="132"/>
      <c r="DOM3229" s="132"/>
      <c r="DON3229" s="132"/>
      <c r="DOO3229" s="132"/>
      <c r="DOP3229" s="132"/>
      <c r="DOQ3229" s="132"/>
      <c r="DOR3229" s="132"/>
      <c r="DOS3229" s="132"/>
      <c r="DOT3229" s="132"/>
      <c r="DOU3229" s="132"/>
      <c r="DOV3229" s="132"/>
      <c r="DOW3229" s="132"/>
      <c r="DOX3229" s="132"/>
      <c r="DOY3229" s="132"/>
      <c r="DOZ3229" s="132"/>
      <c r="DPA3229" s="132"/>
      <c r="DPB3229" s="132"/>
      <c r="DPC3229" s="132"/>
      <c r="DPD3229" s="132"/>
      <c r="DPE3229" s="132"/>
      <c r="DPF3229" s="132"/>
      <c r="DPG3229" s="132"/>
      <c r="DPH3229" s="132"/>
      <c r="DPI3229" s="132"/>
      <c r="DPJ3229" s="132"/>
      <c r="DPK3229" s="132"/>
      <c r="DPL3229" s="132"/>
      <c r="DPM3229" s="132"/>
      <c r="DPN3229" s="132"/>
      <c r="DPO3229" s="132"/>
      <c r="DPP3229" s="132"/>
      <c r="DPQ3229" s="132"/>
      <c r="DPR3229" s="132"/>
      <c r="DPS3229" s="132"/>
      <c r="DPT3229" s="132"/>
      <c r="DPU3229" s="132"/>
      <c r="DPV3229" s="132"/>
      <c r="DPW3229" s="132"/>
      <c r="DPX3229" s="132"/>
      <c r="DPY3229" s="132"/>
      <c r="DPZ3229" s="132"/>
      <c r="DQA3229" s="132"/>
      <c r="DQB3229" s="132"/>
      <c r="DQC3229" s="132"/>
      <c r="DQD3229" s="132"/>
      <c r="DQE3229" s="132"/>
      <c r="DQF3229" s="132"/>
      <c r="DQG3229" s="132"/>
      <c r="DQH3229" s="132"/>
      <c r="DQI3229" s="132"/>
      <c r="DQJ3229" s="132"/>
      <c r="DQK3229" s="132"/>
      <c r="DQL3229" s="132"/>
      <c r="DQM3229" s="132"/>
      <c r="DQN3229" s="132"/>
      <c r="DQO3229" s="132"/>
      <c r="DQP3229" s="132"/>
      <c r="DQQ3229" s="132"/>
      <c r="DQR3229" s="132"/>
      <c r="DQS3229" s="132"/>
      <c r="DQT3229" s="132"/>
      <c r="DQU3229" s="132"/>
      <c r="DQV3229" s="132"/>
      <c r="DQW3229" s="132"/>
      <c r="DQX3229" s="132"/>
      <c r="DQY3229" s="132"/>
      <c r="DQZ3229" s="132"/>
      <c r="DRA3229" s="132"/>
      <c r="DRB3229" s="132"/>
      <c r="DRC3229" s="132"/>
      <c r="DRD3229" s="132"/>
      <c r="DRE3229" s="132"/>
      <c r="DRF3229" s="132"/>
      <c r="DRG3229" s="132"/>
      <c r="DRH3229" s="132"/>
      <c r="DRI3229" s="132"/>
      <c r="DRJ3229" s="132"/>
      <c r="DRK3229" s="132"/>
      <c r="DRL3229" s="132"/>
      <c r="DRM3229" s="132"/>
      <c r="DRN3229" s="132"/>
      <c r="DRO3229" s="132"/>
      <c r="DRP3229" s="132"/>
      <c r="DRQ3229" s="132"/>
      <c r="DRR3229" s="132"/>
      <c r="DRS3229" s="132"/>
      <c r="DRT3229" s="132"/>
      <c r="DRU3229" s="132"/>
      <c r="DRV3229" s="132"/>
      <c r="DRW3229" s="132"/>
      <c r="DRX3229" s="132"/>
      <c r="DRY3229" s="132"/>
      <c r="DRZ3229" s="132"/>
      <c r="DSA3229" s="132"/>
      <c r="DSB3229" s="132"/>
      <c r="DSC3229" s="132"/>
      <c r="DSD3229" s="132"/>
      <c r="DSE3229" s="132"/>
      <c r="DSF3229" s="132"/>
      <c r="DSG3229" s="132"/>
      <c r="DSH3229" s="132"/>
      <c r="DSI3229" s="132"/>
      <c r="DSJ3229" s="132"/>
      <c r="DSK3229" s="132"/>
      <c r="DSL3229" s="132"/>
      <c r="DSM3229" s="132"/>
      <c r="DSN3229" s="132"/>
      <c r="DSO3229" s="132"/>
      <c r="DSP3229" s="132"/>
      <c r="DSQ3229" s="132"/>
      <c r="DSR3229" s="132"/>
      <c r="DSS3229" s="132"/>
      <c r="DST3229" s="132"/>
      <c r="DSU3229" s="132"/>
      <c r="DSV3229" s="132"/>
      <c r="DSW3229" s="132"/>
      <c r="DSX3229" s="132"/>
      <c r="DSY3229" s="132"/>
      <c r="DSZ3229" s="132"/>
      <c r="DTA3229" s="132"/>
      <c r="DTB3229" s="132"/>
      <c r="DTC3229" s="132"/>
      <c r="DTD3229" s="132"/>
      <c r="DTE3229" s="132"/>
      <c r="DTF3229" s="132"/>
      <c r="DTG3229" s="132"/>
      <c r="DTH3229" s="132"/>
      <c r="DTI3229" s="132"/>
      <c r="DTJ3229" s="132"/>
      <c r="DTK3229" s="132"/>
      <c r="DTL3229" s="132"/>
      <c r="DTM3229" s="132"/>
      <c r="DTN3229" s="132"/>
      <c r="DTO3229" s="132"/>
      <c r="DTP3229" s="132"/>
      <c r="DTQ3229" s="132"/>
      <c r="DTR3229" s="132"/>
      <c r="DTS3229" s="132"/>
      <c r="DTT3229" s="132"/>
      <c r="DTU3229" s="132"/>
      <c r="DTV3229" s="132"/>
      <c r="DTW3229" s="132"/>
      <c r="DTX3229" s="132"/>
      <c r="DTY3229" s="132"/>
      <c r="DTZ3229" s="132"/>
      <c r="DUA3229" s="132"/>
      <c r="DUB3229" s="132"/>
      <c r="DUC3229" s="132"/>
      <c r="DUD3229" s="132"/>
      <c r="DUE3229" s="132"/>
      <c r="DUF3229" s="132"/>
      <c r="DUG3229" s="132"/>
      <c r="DUH3229" s="132"/>
      <c r="DUI3229" s="132"/>
      <c r="DUJ3229" s="132"/>
      <c r="DUK3229" s="132"/>
      <c r="DUL3229" s="132"/>
      <c r="DUM3229" s="132"/>
      <c r="DUN3229" s="132"/>
      <c r="DUO3229" s="132"/>
      <c r="DUP3229" s="132"/>
      <c r="DUQ3229" s="132"/>
      <c r="DUR3229" s="132"/>
      <c r="DUS3229" s="132"/>
      <c r="DUT3229" s="132"/>
      <c r="DUU3229" s="132"/>
      <c r="DUV3229" s="132"/>
      <c r="DUW3229" s="132"/>
      <c r="DUX3229" s="132"/>
      <c r="DUY3229" s="132"/>
      <c r="DUZ3229" s="132"/>
      <c r="DVA3229" s="132"/>
      <c r="DVB3229" s="132"/>
      <c r="DVC3229" s="132"/>
      <c r="DVD3229" s="132"/>
      <c r="DVE3229" s="132"/>
      <c r="DVF3229" s="132"/>
      <c r="DVG3229" s="132"/>
      <c r="DVH3229" s="132"/>
      <c r="DVI3229" s="132"/>
      <c r="DVJ3229" s="132"/>
      <c r="DVK3229" s="132"/>
      <c r="DVL3229" s="132"/>
      <c r="DVM3229" s="132"/>
      <c r="DVN3229" s="132"/>
      <c r="DVO3229" s="132"/>
      <c r="DVP3229" s="132"/>
      <c r="DVQ3229" s="132"/>
      <c r="DVR3229" s="132"/>
      <c r="DVS3229" s="132"/>
      <c r="DVT3229" s="132"/>
      <c r="DVU3229" s="132"/>
      <c r="DVV3229" s="132"/>
      <c r="DVW3229" s="132"/>
      <c r="DVX3229" s="132"/>
      <c r="DVY3229" s="132"/>
      <c r="DVZ3229" s="132"/>
      <c r="DWA3229" s="132"/>
      <c r="DWB3229" s="132"/>
      <c r="DWC3229" s="132"/>
      <c r="DWD3229" s="132"/>
      <c r="DWE3229" s="132"/>
      <c r="DWF3229" s="132"/>
      <c r="DWG3229" s="132"/>
      <c r="DWH3229" s="132"/>
      <c r="DWI3229" s="132"/>
      <c r="DWJ3229" s="132"/>
      <c r="DWK3229" s="132"/>
      <c r="DWL3229" s="132"/>
      <c r="DWM3229" s="132"/>
      <c r="DWN3229" s="132"/>
      <c r="DWO3229" s="132"/>
      <c r="DWP3229" s="132"/>
      <c r="DWQ3229" s="132"/>
      <c r="DWR3229" s="132"/>
      <c r="DWS3229" s="132"/>
      <c r="DWT3229" s="132"/>
      <c r="DWU3229" s="132"/>
      <c r="DWV3229" s="132"/>
      <c r="DWW3229" s="132"/>
      <c r="DWX3229" s="132"/>
      <c r="DWY3229" s="132"/>
      <c r="DWZ3229" s="132"/>
      <c r="DXA3229" s="132"/>
      <c r="DXB3229" s="132"/>
      <c r="DXC3229" s="132"/>
      <c r="DXD3229" s="132"/>
      <c r="DXE3229" s="132"/>
      <c r="DXF3229" s="132"/>
      <c r="DXG3229" s="132"/>
      <c r="DXH3229" s="132"/>
      <c r="DXI3229" s="132"/>
      <c r="DXJ3229" s="132"/>
      <c r="DXK3229" s="132"/>
      <c r="DXL3229" s="132"/>
      <c r="DXM3229" s="132"/>
      <c r="DXN3229" s="132"/>
      <c r="DXO3229" s="132"/>
      <c r="DXP3229" s="132"/>
      <c r="DXQ3229" s="132"/>
      <c r="DXR3229" s="132"/>
      <c r="DXS3229" s="132"/>
      <c r="DXT3229" s="132"/>
      <c r="DXU3229" s="132"/>
      <c r="DXV3229" s="132"/>
      <c r="DXW3229" s="132"/>
      <c r="DXX3229" s="132"/>
      <c r="DXY3229" s="132"/>
      <c r="DXZ3229" s="132"/>
      <c r="DYA3229" s="132"/>
      <c r="DYB3229" s="132"/>
      <c r="DYC3229" s="132"/>
      <c r="DYD3229" s="132"/>
      <c r="DYE3229" s="132"/>
      <c r="DYF3229" s="132"/>
      <c r="DYG3229" s="132"/>
      <c r="DYH3229" s="132"/>
      <c r="DYI3229" s="132"/>
      <c r="DYJ3229" s="132"/>
      <c r="DYK3229" s="132"/>
      <c r="DYL3229" s="132"/>
      <c r="DYM3229" s="132"/>
      <c r="DYN3229" s="132"/>
      <c r="DYO3229" s="132"/>
      <c r="DYP3229" s="132"/>
      <c r="DYQ3229" s="132"/>
      <c r="DYR3229" s="132"/>
      <c r="DYS3229" s="132"/>
      <c r="DYT3229" s="132"/>
      <c r="DYU3229" s="132"/>
      <c r="DYV3229" s="132"/>
      <c r="DYW3229" s="132"/>
      <c r="DYX3229" s="132"/>
      <c r="DYY3229" s="132"/>
      <c r="DYZ3229" s="132"/>
      <c r="DZA3229" s="132"/>
      <c r="DZB3229" s="132"/>
      <c r="DZC3229" s="132"/>
      <c r="DZD3229" s="132"/>
      <c r="DZE3229" s="132"/>
      <c r="DZF3229" s="132"/>
      <c r="DZG3229" s="132"/>
      <c r="DZH3229" s="132"/>
      <c r="DZI3229" s="132"/>
      <c r="DZJ3229" s="132"/>
      <c r="DZK3229" s="132"/>
      <c r="DZL3229" s="132"/>
      <c r="DZM3229" s="132"/>
      <c r="DZN3229" s="132"/>
      <c r="DZO3229" s="132"/>
      <c r="DZP3229" s="132"/>
      <c r="DZQ3229" s="132"/>
      <c r="DZR3229" s="132"/>
      <c r="DZS3229" s="132"/>
      <c r="DZT3229" s="132"/>
      <c r="DZU3229" s="132"/>
      <c r="DZV3229" s="132"/>
      <c r="DZW3229" s="132"/>
      <c r="DZX3229" s="132"/>
      <c r="DZY3229" s="132"/>
      <c r="DZZ3229" s="132"/>
      <c r="EAA3229" s="132"/>
      <c r="EAB3229" s="132"/>
      <c r="EAC3229" s="132"/>
      <c r="EAD3229" s="132"/>
      <c r="EAE3229" s="132"/>
      <c r="EAF3229" s="132"/>
      <c r="EAG3229" s="132"/>
      <c r="EAH3229" s="132"/>
      <c r="EAI3229" s="132"/>
      <c r="EAJ3229" s="132"/>
      <c r="EAK3229" s="132"/>
      <c r="EAL3229" s="132"/>
      <c r="EAM3229" s="132"/>
      <c r="EAN3229" s="132"/>
      <c r="EAO3229" s="132"/>
      <c r="EAP3229" s="132"/>
      <c r="EAQ3229" s="132"/>
      <c r="EAR3229" s="132"/>
      <c r="EAS3229" s="132"/>
      <c r="EAT3229" s="132"/>
      <c r="EAU3229" s="132"/>
      <c r="EAV3229" s="132"/>
      <c r="EAW3229" s="132"/>
      <c r="EAX3229" s="132"/>
      <c r="EAY3229" s="132"/>
      <c r="EAZ3229" s="132"/>
      <c r="EBA3229" s="132"/>
      <c r="EBB3229" s="132"/>
      <c r="EBC3229" s="132"/>
      <c r="EBD3229" s="132"/>
      <c r="EBE3229" s="132"/>
      <c r="EBF3229" s="132"/>
      <c r="EBG3229" s="132"/>
      <c r="EBH3229" s="132"/>
      <c r="EBI3229" s="132"/>
      <c r="EBJ3229" s="132"/>
      <c r="EBK3229" s="132"/>
      <c r="EBL3229" s="132"/>
      <c r="EBM3229" s="132"/>
      <c r="EBN3229" s="132"/>
      <c r="EBO3229" s="132"/>
      <c r="EBP3229" s="132"/>
      <c r="EBQ3229" s="132"/>
      <c r="EBR3229" s="132"/>
      <c r="EBS3229" s="132"/>
      <c r="EBT3229" s="132"/>
      <c r="EBU3229" s="132"/>
      <c r="EBV3229" s="132"/>
      <c r="EBW3229" s="132"/>
      <c r="EBX3229" s="132"/>
      <c r="EBY3229" s="132"/>
      <c r="EBZ3229" s="132"/>
      <c r="ECA3229" s="132"/>
      <c r="ECB3229" s="132"/>
      <c r="ECC3229" s="132"/>
      <c r="ECD3229" s="132"/>
      <c r="ECE3229" s="132"/>
      <c r="ECF3229" s="132"/>
      <c r="ECG3229" s="132"/>
      <c r="ECH3229" s="132"/>
      <c r="ECI3229" s="132"/>
      <c r="ECJ3229" s="132"/>
      <c r="ECK3229" s="132"/>
      <c r="ECL3229" s="132"/>
      <c r="ECM3229" s="132"/>
      <c r="ECN3229" s="132"/>
      <c r="ECO3229" s="132"/>
      <c r="ECP3229" s="132"/>
      <c r="ECQ3229" s="132"/>
      <c r="ECR3229" s="132"/>
      <c r="ECS3229" s="132"/>
      <c r="ECT3229" s="132"/>
      <c r="ECU3229" s="132"/>
      <c r="ECV3229" s="132"/>
      <c r="ECW3229" s="132"/>
      <c r="ECX3229" s="132"/>
      <c r="ECY3229" s="132"/>
      <c r="ECZ3229" s="132"/>
      <c r="EDA3229" s="132"/>
      <c r="EDB3229" s="132"/>
      <c r="EDC3229" s="132"/>
      <c r="EDD3229" s="132"/>
      <c r="EDE3229" s="132"/>
      <c r="EDF3229" s="132"/>
      <c r="EDG3229" s="132"/>
      <c r="EDH3229" s="132"/>
      <c r="EDI3229" s="132"/>
      <c r="EDJ3229" s="132"/>
      <c r="EDK3229" s="132"/>
      <c r="EDL3229" s="132"/>
      <c r="EDM3229" s="132"/>
      <c r="EDN3229" s="132"/>
      <c r="EDO3229" s="132"/>
      <c r="EDP3229" s="132"/>
      <c r="EDQ3229" s="132"/>
      <c r="EDR3229" s="132"/>
      <c r="EDS3229" s="132"/>
      <c r="EDT3229" s="132"/>
      <c r="EDU3229" s="132"/>
      <c r="EDV3229" s="132"/>
      <c r="EDW3229" s="132"/>
      <c r="EDX3229" s="132"/>
      <c r="EDY3229" s="132"/>
      <c r="EDZ3229" s="132"/>
      <c r="EEA3229" s="132"/>
      <c r="EEB3229" s="132"/>
      <c r="EEC3229" s="132"/>
      <c r="EED3229" s="132"/>
      <c r="EEE3229" s="132"/>
      <c r="EEF3229" s="132"/>
      <c r="EEG3229" s="132"/>
      <c r="EEH3229" s="132"/>
      <c r="EEI3229" s="132"/>
      <c r="EEJ3229" s="132"/>
      <c r="EEK3229" s="132"/>
      <c r="EEL3229" s="132"/>
      <c r="EEM3229" s="132"/>
      <c r="EEN3229" s="132"/>
      <c r="EEO3229" s="132"/>
      <c r="EEP3229" s="132"/>
      <c r="EEQ3229" s="132"/>
      <c r="EER3229" s="132"/>
      <c r="EES3229" s="132"/>
      <c r="EET3229" s="132"/>
      <c r="EEU3229" s="132"/>
      <c r="EEV3229" s="132"/>
      <c r="EEW3229" s="132"/>
      <c r="EEX3229" s="132"/>
      <c r="EEY3229" s="132"/>
      <c r="EEZ3229" s="132"/>
      <c r="EFA3229" s="132"/>
      <c r="EFB3229" s="132"/>
      <c r="EFC3229" s="132"/>
      <c r="EFD3229" s="132"/>
      <c r="EFE3229" s="132"/>
      <c r="EFF3229" s="132"/>
      <c r="EFG3229" s="132"/>
      <c r="EFH3229" s="132"/>
      <c r="EFI3229" s="132"/>
      <c r="EFJ3229" s="132"/>
      <c r="EFK3229" s="132"/>
      <c r="EFL3229" s="132"/>
      <c r="EFM3229" s="132"/>
      <c r="EFN3229" s="132"/>
      <c r="EFO3229" s="132"/>
      <c r="EFP3229" s="132"/>
      <c r="EFQ3229" s="132"/>
      <c r="EFR3229" s="132"/>
      <c r="EFS3229" s="132"/>
      <c r="EFT3229" s="132"/>
      <c r="EFU3229" s="132"/>
      <c r="EFV3229" s="132"/>
      <c r="EFW3229" s="132"/>
      <c r="EFX3229" s="132"/>
      <c r="EFY3229" s="132"/>
      <c r="EFZ3229" s="132"/>
      <c r="EGA3229" s="132"/>
      <c r="EGB3229" s="132"/>
      <c r="EGC3229" s="132"/>
      <c r="EGD3229" s="132"/>
      <c r="EGE3229" s="132"/>
      <c r="EGF3229" s="132"/>
      <c r="EGG3229" s="132"/>
      <c r="EGH3229" s="132"/>
      <c r="EGI3229" s="132"/>
      <c r="EGJ3229" s="132"/>
      <c r="EGK3229" s="132"/>
      <c r="EGL3229" s="132"/>
      <c r="EGM3229" s="132"/>
      <c r="EGN3229" s="132"/>
      <c r="EGO3229" s="132"/>
      <c r="EGP3229" s="132"/>
      <c r="EGQ3229" s="132"/>
      <c r="EGR3229" s="132"/>
      <c r="EGS3229" s="132"/>
      <c r="EGT3229" s="132"/>
      <c r="EGU3229" s="132"/>
      <c r="EGV3229" s="132"/>
      <c r="EGW3229" s="132"/>
      <c r="EGX3229" s="132"/>
      <c r="EGY3229" s="132"/>
      <c r="EGZ3229" s="132"/>
      <c r="EHA3229" s="132"/>
      <c r="EHB3229" s="132"/>
      <c r="EHC3229" s="132"/>
      <c r="EHD3229" s="132"/>
      <c r="EHE3229" s="132"/>
      <c r="EHF3229" s="132"/>
      <c r="EHG3229" s="132"/>
      <c r="EHH3229" s="132"/>
      <c r="EHI3229" s="132"/>
      <c r="EHJ3229" s="132"/>
      <c r="EHK3229" s="132"/>
      <c r="EHL3229" s="132"/>
      <c r="EHM3229" s="132"/>
      <c r="EHN3229" s="132"/>
      <c r="EHO3229" s="132"/>
      <c r="EHP3229" s="132"/>
      <c r="EHQ3229" s="132"/>
      <c r="EHR3229" s="132"/>
      <c r="EHS3229" s="132"/>
      <c r="EHT3229" s="132"/>
      <c r="EHU3229" s="132"/>
      <c r="EHV3229" s="132"/>
      <c r="EHW3229" s="132"/>
      <c r="EHX3229" s="132"/>
      <c r="EHY3229" s="132"/>
      <c r="EHZ3229" s="132"/>
      <c r="EIA3229" s="132"/>
      <c r="EIB3229" s="132"/>
      <c r="EIC3229" s="132"/>
      <c r="EID3229" s="132"/>
      <c r="EIE3229" s="132"/>
      <c r="EIF3229" s="132"/>
      <c r="EIG3229" s="132"/>
      <c r="EIH3229" s="132"/>
      <c r="EII3229" s="132"/>
      <c r="EIJ3229" s="132"/>
      <c r="EIK3229" s="132"/>
      <c r="EIL3229" s="132"/>
      <c r="EIM3229" s="132"/>
      <c r="EIN3229" s="132"/>
      <c r="EIO3229" s="132"/>
      <c r="EIP3229" s="132"/>
      <c r="EIQ3229" s="132"/>
      <c r="EIR3229" s="132"/>
      <c r="EIS3229" s="132"/>
      <c r="EIT3229" s="132"/>
      <c r="EIU3229" s="132"/>
      <c r="EIV3229" s="132"/>
      <c r="EIW3229" s="132"/>
      <c r="EIX3229" s="132"/>
      <c r="EIY3229" s="132"/>
      <c r="EIZ3229" s="132"/>
      <c r="EJA3229" s="132"/>
      <c r="EJB3229" s="132"/>
      <c r="EJC3229" s="132"/>
      <c r="EJD3229" s="132"/>
      <c r="EJE3229" s="132"/>
      <c r="EJF3229" s="132"/>
      <c r="EJG3229" s="132"/>
      <c r="EJH3229" s="132"/>
      <c r="EJI3229" s="132"/>
      <c r="EJJ3229" s="132"/>
      <c r="EJK3229" s="132"/>
      <c r="EJL3229" s="132"/>
      <c r="EJM3229" s="132"/>
      <c r="EJN3229" s="132"/>
      <c r="EJO3229" s="132"/>
      <c r="EJP3229" s="132"/>
      <c r="EJQ3229" s="132"/>
      <c r="EJR3229" s="132"/>
      <c r="EJS3229" s="132"/>
      <c r="EJT3229" s="132"/>
      <c r="EJU3229" s="132"/>
      <c r="EJV3229" s="132"/>
      <c r="EJW3229" s="132"/>
      <c r="EJX3229" s="132"/>
      <c r="EJY3229" s="132"/>
      <c r="EJZ3229" s="132"/>
      <c r="EKA3229" s="132"/>
      <c r="EKB3229" s="132"/>
      <c r="EKC3229" s="132"/>
      <c r="EKD3229" s="132"/>
      <c r="EKE3229" s="132"/>
      <c r="EKF3229" s="132"/>
      <c r="EKG3229" s="132"/>
      <c r="EKH3229" s="132"/>
      <c r="EKI3229" s="132"/>
      <c r="EKJ3229" s="132"/>
      <c r="EKK3229" s="132"/>
      <c r="EKL3229" s="132"/>
      <c r="EKM3229" s="132"/>
      <c r="EKN3229" s="132"/>
      <c r="EKO3229" s="132"/>
      <c r="EKP3229" s="132"/>
      <c r="EKQ3229" s="132"/>
      <c r="EKR3229" s="132"/>
      <c r="EKS3229" s="132"/>
      <c r="EKT3229" s="132"/>
      <c r="EKU3229" s="132"/>
      <c r="EKV3229" s="132"/>
      <c r="EKW3229" s="132"/>
      <c r="EKX3229" s="132"/>
      <c r="EKY3229" s="132"/>
      <c r="EKZ3229" s="132"/>
      <c r="ELA3229" s="132"/>
      <c r="ELB3229" s="132"/>
      <c r="ELC3229" s="132"/>
      <c r="ELD3229" s="132"/>
      <c r="ELE3229" s="132"/>
      <c r="ELF3229" s="132"/>
      <c r="ELG3229" s="132"/>
      <c r="ELH3229" s="132"/>
      <c r="ELI3229" s="132"/>
      <c r="ELJ3229" s="132"/>
      <c r="ELK3229" s="132"/>
      <c r="ELL3229" s="132"/>
      <c r="ELM3229" s="132"/>
      <c r="ELN3229" s="132"/>
      <c r="ELO3229" s="132"/>
      <c r="ELP3229" s="132"/>
      <c r="ELQ3229" s="132"/>
      <c r="ELR3229" s="132"/>
      <c r="ELS3229" s="132"/>
      <c r="ELT3229" s="132"/>
      <c r="ELU3229" s="132"/>
      <c r="ELV3229" s="132"/>
      <c r="ELW3229" s="132"/>
      <c r="ELX3229" s="132"/>
      <c r="ELY3229" s="132"/>
      <c r="ELZ3229" s="132"/>
      <c r="EMA3229" s="132"/>
      <c r="EMB3229" s="132"/>
      <c r="EMC3229" s="132"/>
      <c r="EMD3229" s="132"/>
      <c r="EME3229" s="132"/>
      <c r="EMF3229" s="132"/>
      <c r="EMG3229" s="132"/>
      <c r="EMH3229" s="132"/>
      <c r="EMI3229" s="132"/>
      <c r="EMJ3229" s="132"/>
      <c r="EMK3229" s="132"/>
      <c r="EML3229" s="132"/>
      <c r="EMM3229" s="132"/>
      <c r="EMN3229" s="132"/>
      <c r="EMO3229" s="132"/>
      <c r="EMP3229" s="132"/>
      <c r="EMQ3229" s="132"/>
      <c r="EMR3229" s="132"/>
      <c r="EMS3229" s="132"/>
      <c r="EMT3229" s="132"/>
      <c r="EMU3229" s="132"/>
      <c r="EMV3229" s="132"/>
      <c r="EMW3229" s="132"/>
      <c r="EMX3229" s="132"/>
      <c r="EMY3229" s="132"/>
      <c r="EMZ3229" s="132"/>
      <c r="ENA3229" s="132"/>
      <c r="ENB3229" s="132"/>
      <c r="ENC3229" s="132"/>
      <c r="END3229" s="132"/>
      <c r="ENE3229" s="132"/>
      <c r="ENF3229" s="132"/>
      <c r="ENG3229" s="132"/>
      <c r="ENH3229" s="132"/>
      <c r="ENI3229" s="132"/>
      <c r="ENJ3229" s="132"/>
      <c r="ENK3229" s="132"/>
      <c r="ENL3229" s="132"/>
      <c r="ENM3229" s="132"/>
      <c r="ENN3229" s="132"/>
      <c r="ENO3229" s="132"/>
      <c r="ENP3229" s="132"/>
      <c r="ENQ3229" s="132"/>
      <c r="ENR3229" s="132"/>
      <c r="ENS3229" s="132"/>
      <c r="ENT3229" s="132"/>
      <c r="ENU3229" s="132"/>
      <c r="ENV3229" s="132"/>
      <c r="ENW3229" s="132"/>
      <c r="ENX3229" s="132"/>
      <c r="ENY3229" s="132"/>
      <c r="ENZ3229" s="132"/>
      <c r="EOA3229" s="132"/>
      <c r="EOB3229" s="132"/>
      <c r="EOC3229" s="132"/>
      <c r="EOD3229" s="132"/>
      <c r="EOE3229" s="132"/>
      <c r="EOF3229" s="132"/>
      <c r="EOG3229" s="132"/>
      <c r="EOH3229" s="132"/>
      <c r="EOI3229" s="132"/>
      <c r="EOJ3229" s="132"/>
      <c r="EOK3229" s="132"/>
      <c r="EOL3229" s="132"/>
      <c r="EOM3229" s="132"/>
      <c r="EON3229" s="132"/>
      <c r="EOO3229" s="132"/>
      <c r="EOP3229" s="132"/>
      <c r="EOQ3229" s="132"/>
      <c r="EOR3229" s="132"/>
      <c r="EOS3229" s="132"/>
      <c r="EOT3229" s="132"/>
      <c r="EOU3229" s="132"/>
      <c r="EOV3229" s="132"/>
      <c r="EOW3229" s="132"/>
      <c r="EOX3229" s="132"/>
      <c r="EOY3229" s="132"/>
      <c r="EOZ3229" s="132"/>
      <c r="EPA3229" s="132"/>
      <c r="EPB3229" s="132"/>
      <c r="EPC3229" s="132"/>
      <c r="EPD3229" s="132"/>
      <c r="EPE3229" s="132"/>
      <c r="EPF3229" s="132"/>
      <c r="EPG3229" s="132"/>
      <c r="EPH3229" s="132"/>
      <c r="EPI3229" s="132"/>
      <c r="EPJ3229" s="132"/>
      <c r="EPK3229" s="132"/>
      <c r="EPL3229" s="132"/>
      <c r="EPM3229" s="132"/>
      <c r="EPN3229" s="132"/>
      <c r="EPO3229" s="132"/>
      <c r="EPP3229" s="132"/>
      <c r="EPQ3229" s="132"/>
      <c r="EPR3229" s="132"/>
      <c r="EPS3229" s="132"/>
      <c r="EPT3229" s="132"/>
      <c r="EPU3229" s="132"/>
      <c r="EPV3229" s="132"/>
      <c r="EPW3229" s="132"/>
      <c r="EPX3229" s="132"/>
      <c r="EPY3229" s="132"/>
      <c r="EPZ3229" s="132"/>
      <c r="EQA3229" s="132"/>
      <c r="EQB3229" s="132"/>
      <c r="EQC3229" s="132"/>
      <c r="EQD3229" s="132"/>
      <c r="EQE3229" s="132"/>
      <c r="EQF3229" s="132"/>
      <c r="EQG3229" s="132"/>
      <c r="EQH3229" s="132"/>
      <c r="EQI3229" s="132"/>
      <c r="EQJ3229" s="132"/>
      <c r="EQK3229" s="132"/>
      <c r="EQL3229" s="132"/>
      <c r="EQM3229" s="132"/>
      <c r="EQN3229" s="132"/>
      <c r="EQO3229" s="132"/>
      <c r="EQP3229" s="132"/>
      <c r="EQQ3229" s="132"/>
      <c r="EQR3229" s="132"/>
      <c r="EQS3229" s="132"/>
      <c r="EQT3229" s="132"/>
      <c r="EQU3229" s="132"/>
      <c r="EQV3229" s="132"/>
      <c r="EQW3229" s="132"/>
      <c r="EQX3229" s="132"/>
      <c r="EQY3229" s="132"/>
      <c r="EQZ3229" s="132"/>
      <c r="ERA3229" s="132"/>
      <c r="ERB3229" s="132"/>
      <c r="ERC3229" s="132"/>
      <c r="ERD3229" s="132"/>
      <c r="ERE3229" s="132"/>
      <c r="ERF3229" s="132"/>
      <c r="ERG3229" s="132"/>
      <c r="ERH3229" s="132"/>
      <c r="ERI3229" s="132"/>
      <c r="ERJ3229" s="132"/>
      <c r="ERK3229" s="132"/>
      <c r="ERL3229" s="132"/>
      <c r="ERM3229" s="132"/>
      <c r="ERN3229" s="132"/>
      <c r="ERO3229" s="132"/>
      <c r="ERP3229" s="132"/>
      <c r="ERQ3229" s="132"/>
      <c r="ERR3229" s="132"/>
      <c r="ERS3229" s="132"/>
      <c r="ERT3229" s="132"/>
      <c r="ERU3229" s="132"/>
      <c r="ERV3229" s="132"/>
      <c r="ERW3229" s="132"/>
      <c r="ERX3229" s="132"/>
      <c r="ERY3229" s="132"/>
      <c r="ERZ3229" s="132"/>
      <c r="ESA3229" s="132"/>
      <c r="ESB3229" s="132"/>
      <c r="ESC3229" s="132"/>
      <c r="ESD3229" s="132"/>
      <c r="ESE3229" s="132"/>
      <c r="ESF3229" s="132"/>
      <c r="ESG3229" s="132"/>
      <c r="ESH3229" s="132"/>
      <c r="ESI3229" s="132"/>
      <c r="ESJ3229" s="132"/>
      <c r="ESK3229" s="132"/>
      <c r="ESL3229" s="132"/>
      <c r="ESM3229" s="132"/>
      <c r="ESN3229" s="132"/>
      <c r="ESO3229" s="132"/>
      <c r="ESP3229" s="132"/>
      <c r="ESQ3229" s="132"/>
      <c r="ESR3229" s="132"/>
      <c r="ESS3229" s="132"/>
      <c r="EST3229" s="132"/>
      <c r="ESU3229" s="132"/>
      <c r="ESV3229" s="132"/>
      <c r="ESW3229" s="132"/>
      <c r="ESX3229" s="132"/>
      <c r="ESY3229" s="132"/>
      <c r="ESZ3229" s="132"/>
      <c r="ETA3229" s="132"/>
      <c r="ETB3229" s="132"/>
      <c r="ETC3229" s="132"/>
      <c r="ETD3229" s="132"/>
      <c r="ETE3229" s="132"/>
      <c r="ETF3229" s="132"/>
      <c r="ETG3229" s="132"/>
      <c r="ETH3229" s="132"/>
      <c r="ETI3229" s="132"/>
      <c r="ETJ3229" s="132"/>
      <c r="ETK3229" s="132"/>
      <c r="ETL3229" s="132"/>
      <c r="ETM3229" s="132"/>
      <c r="ETN3229" s="132"/>
      <c r="ETO3229" s="132"/>
      <c r="ETP3229" s="132"/>
      <c r="ETQ3229" s="132"/>
      <c r="ETR3229" s="132"/>
      <c r="ETS3229" s="132"/>
      <c r="ETT3229" s="132"/>
      <c r="ETU3229" s="132"/>
      <c r="ETV3229" s="132"/>
      <c r="ETW3229" s="132"/>
      <c r="ETX3229" s="132"/>
      <c r="ETY3229" s="132"/>
      <c r="ETZ3229" s="132"/>
      <c r="EUA3229" s="132"/>
      <c r="EUB3229" s="132"/>
      <c r="EUC3229" s="132"/>
      <c r="EUD3229" s="132"/>
      <c r="EUE3229" s="132"/>
      <c r="EUF3229" s="132"/>
      <c r="EUG3229" s="132"/>
      <c r="EUH3229" s="132"/>
      <c r="EUI3229" s="132"/>
      <c r="EUJ3229" s="132"/>
      <c r="EUK3229" s="132"/>
      <c r="EUL3229" s="132"/>
      <c r="EUM3229" s="132"/>
      <c r="EUN3229" s="132"/>
      <c r="EUO3229" s="132"/>
      <c r="EUP3229" s="132"/>
      <c r="EUQ3229" s="132"/>
      <c r="EUR3229" s="132"/>
      <c r="EUS3229" s="132"/>
      <c r="EUT3229" s="132"/>
      <c r="EUU3229" s="132"/>
      <c r="EUV3229" s="132"/>
      <c r="EUW3229" s="132"/>
      <c r="EUX3229" s="132"/>
      <c r="EUY3229" s="132"/>
      <c r="EUZ3229" s="132"/>
      <c r="EVA3229" s="132"/>
      <c r="EVB3229" s="132"/>
      <c r="EVC3229" s="132"/>
      <c r="EVD3229" s="132"/>
      <c r="EVE3229" s="132"/>
      <c r="EVF3229" s="132"/>
      <c r="EVG3229" s="132"/>
      <c r="EVH3229" s="132"/>
      <c r="EVI3229" s="132"/>
      <c r="EVJ3229" s="132"/>
      <c r="EVK3229" s="132"/>
      <c r="EVL3229" s="132"/>
      <c r="EVM3229" s="132"/>
      <c r="EVN3229" s="132"/>
      <c r="EVO3229" s="132"/>
      <c r="EVP3229" s="132"/>
      <c r="EVQ3229" s="132"/>
      <c r="EVR3229" s="132"/>
      <c r="EVS3229" s="132"/>
      <c r="EVT3229" s="132"/>
      <c r="EVU3229" s="132"/>
      <c r="EVV3229" s="132"/>
      <c r="EVW3229" s="132"/>
      <c r="EVX3229" s="132"/>
      <c r="EVY3229" s="132"/>
      <c r="EVZ3229" s="132"/>
      <c r="EWA3229" s="132"/>
      <c r="EWB3229" s="132"/>
      <c r="EWC3229" s="132"/>
      <c r="EWD3229" s="132"/>
      <c r="EWE3229" s="132"/>
      <c r="EWF3229" s="132"/>
      <c r="EWG3229" s="132"/>
      <c r="EWH3229" s="132"/>
      <c r="EWI3229" s="132"/>
      <c r="EWJ3229" s="132"/>
      <c r="EWK3229" s="132"/>
      <c r="EWL3229" s="132"/>
      <c r="EWM3229" s="132"/>
      <c r="EWN3229" s="132"/>
      <c r="EWO3229" s="132"/>
      <c r="EWP3229" s="132"/>
      <c r="EWQ3229" s="132"/>
      <c r="EWR3229" s="132"/>
      <c r="EWS3229" s="132"/>
      <c r="EWT3229" s="132"/>
      <c r="EWU3229" s="132"/>
      <c r="EWV3229" s="132"/>
      <c r="EWW3229" s="132"/>
      <c r="EWX3229" s="132"/>
      <c r="EWY3229" s="132"/>
      <c r="EWZ3229" s="132"/>
      <c r="EXA3229" s="132"/>
      <c r="EXB3229" s="132"/>
      <c r="EXC3229" s="132"/>
      <c r="EXD3229" s="132"/>
      <c r="EXE3229" s="132"/>
      <c r="EXF3229" s="132"/>
      <c r="EXG3229" s="132"/>
      <c r="EXH3229" s="132"/>
      <c r="EXI3229" s="132"/>
      <c r="EXJ3229" s="132"/>
      <c r="EXK3229" s="132"/>
      <c r="EXL3229" s="132"/>
      <c r="EXM3229" s="132"/>
      <c r="EXN3229" s="132"/>
      <c r="EXO3229" s="132"/>
      <c r="EXP3229" s="132"/>
      <c r="EXQ3229" s="132"/>
      <c r="EXR3229" s="132"/>
      <c r="EXS3229" s="132"/>
      <c r="EXT3229" s="132"/>
      <c r="EXU3229" s="132"/>
      <c r="EXV3229" s="132"/>
      <c r="EXW3229" s="132"/>
      <c r="EXX3229" s="132"/>
      <c r="EXY3229" s="132"/>
      <c r="EXZ3229" s="132"/>
      <c r="EYA3229" s="132"/>
      <c r="EYB3229" s="132"/>
      <c r="EYC3229" s="132"/>
      <c r="EYD3229" s="132"/>
      <c r="EYE3229" s="132"/>
      <c r="EYF3229" s="132"/>
      <c r="EYG3229" s="132"/>
      <c r="EYH3229" s="132"/>
      <c r="EYI3229" s="132"/>
      <c r="EYJ3229" s="132"/>
      <c r="EYK3229" s="132"/>
      <c r="EYL3229" s="132"/>
      <c r="EYM3229" s="132"/>
      <c r="EYN3229" s="132"/>
      <c r="EYO3229" s="132"/>
      <c r="EYP3229" s="132"/>
      <c r="EYQ3229" s="132"/>
      <c r="EYR3229" s="132"/>
      <c r="EYS3229" s="132"/>
      <c r="EYT3229" s="132"/>
      <c r="EYU3229" s="132"/>
      <c r="EYV3229" s="132"/>
      <c r="EYW3229" s="132"/>
      <c r="EYX3229" s="132"/>
      <c r="EYY3229" s="132"/>
      <c r="EYZ3229" s="132"/>
      <c r="EZA3229" s="132"/>
      <c r="EZB3229" s="132"/>
      <c r="EZC3229" s="132"/>
      <c r="EZD3229" s="132"/>
      <c r="EZE3229" s="132"/>
      <c r="EZF3229" s="132"/>
      <c r="EZG3229" s="132"/>
      <c r="EZH3229" s="132"/>
      <c r="EZI3229" s="132"/>
      <c r="EZJ3229" s="132"/>
      <c r="EZK3229" s="132"/>
      <c r="EZL3229" s="132"/>
      <c r="EZM3229" s="132"/>
      <c r="EZN3229" s="132"/>
      <c r="EZO3229" s="132"/>
      <c r="EZP3229" s="132"/>
      <c r="EZQ3229" s="132"/>
      <c r="EZR3229" s="132"/>
      <c r="EZS3229" s="132"/>
      <c r="EZT3229" s="132"/>
      <c r="EZU3229" s="132"/>
      <c r="EZV3229" s="132"/>
      <c r="EZW3229" s="132"/>
      <c r="EZX3229" s="132"/>
      <c r="EZY3229" s="132"/>
      <c r="EZZ3229" s="132"/>
      <c r="FAA3229" s="132"/>
      <c r="FAB3229" s="132"/>
      <c r="FAC3229" s="132"/>
      <c r="FAD3229" s="132"/>
      <c r="FAE3229" s="132"/>
      <c r="FAF3229" s="132"/>
      <c r="FAG3229" s="132"/>
      <c r="FAH3229" s="132"/>
      <c r="FAI3229" s="132"/>
      <c r="FAJ3229" s="132"/>
      <c r="FAK3229" s="132"/>
      <c r="FAL3229" s="132"/>
      <c r="FAM3229" s="132"/>
      <c r="FAN3229" s="132"/>
      <c r="FAO3229" s="132"/>
      <c r="FAP3229" s="132"/>
      <c r="FAQ3229" s="132"/>
      <c r="FAR3229" s="132"/>
      <c r="FAS3229" s="132"/>
      <c r="FAT3229" s="132"/>
      <c r="FAU3229" s="132"/>
      <c r="FAV3229" s="132"/>
      <c r="FAW3229" s="132"/>
      <c r="FAX3229" s="132"/>
      <c r="FAY3229" s="132"/>
      <c r="FAZ3229" s="132"/>
      <c r="FBA3229" s="132"/>
      <c r="FBB3229" s="132"/>
      <c r="FBC3229" s="132"/>
      <c r="FBD3229" s="132"/>
      <c r="FBE3229" s="132"/>
      <c r="FBF3229" s="132"/>
      <c r="FBG3229" s="132"/>
      <c r="FBH3229" s="132"/>
      <c r="FBI3229" s="132"/>
      <c r="FBJ3229" s="132"/>
      <c r="FBK3229" s="132"/>
      <c r="FBL3229" s="132"/>
      <c r="FBM3229" s="132"/>
      <c r="FBN3229" s="132"/>
      <c r="FBO3229" s="132"/>
      <c r="FBP3229" s="132"/>
      <c r="FBQ3229" s="132"/>
      <c r="FBR3229" s="132"/>
      <c r="FBS3229" s="132"/>
      <c r="FBT3229" s="132"/>
      <c r="FBU3229" s="132"/>
      <c r="FBV3229" s="132"/>
      <c r="FBW3229" s="132"/>
      <c r="FBX3229" s="132"/>
      <c r="FBY3229" s="132"/>
      <c r="FBZ3229" s="132"/>
      <c r="FCA3229" s="132"/>
      <c r="FCB3229" s="132"/>
      <c r="FCC3229" s="132"/>
      <c r="FCD3229" s="132"/>
      <c r="FCE3229" s="132"/>
      <c r="FCF3229" s="132"/>
      <c r="FCG3229" s="132"/>
      <c r="FCH3229" s="132"/>
      <c r="FCI3229" s="132"/>
      <c r="FCJ3229" s="132"/>
      <c r="FCK3229" s="132"/>
      <c r="FCL3229" s="132"/>
      <c r="FCM3229" s="132"/>
      <c r="FCN3229" s="132"/>
      <c r="FCO3229" s="132"/>
      <c r="FCP3229" s="132"/>
      <c r="FCQ3229" s="132"/>
      <c r="FCR3229" s="132"/>
      <c r="FCS3229" s="132"/>
      <c r="FCT3229" s="132"/>
      <c r="FCU3229" s="132"/>
      <c r="FCV3229" s="132"/>
      <c r="FCW3229" s="132"/>
      <c r="FCX3229" s="132"/>
      <c r="FCY3229" s="132"/>
      <c r="FCZ3229" s="132"/>
      <c r="FDA3229" s="132"/>
      <c r="FDB3229" s="132"/>
      <c r="FDC3229" s="132"/>
      <c r="FDD3229" s="132"/>
      <c r="FDE3229" s="132"/>
      <c r="FDF3229" s="132"/>
      <c r="FDG3229" s="132"/>
      <c r="FDH3229" s="132"/>
      <c r="FDI3229" s="132"/>
      <c r="FDJ3229" s="132"/>
      <c r="FDK3229" s="132"/>
      <c r="FDL3229" s="132"/>
      <c r="FDM3229" s="132"/>
      <c r="FDN3229" s="132"/>
      <c r="FDO3229" s="132"/>
      <c r="FDP3229" s="132"/>
      <c r="FDQ3229" s="132"/>
      <c r="FDR3229" s="132"/>
      <c r="FDS3229" s="132"/>
      <c r="FDT3229" s="132"/>
      <c r="FDU3229" s="132"/>
      <c r="FDV3229" s="132"/>
      <c r="FDW3229" s="132"/>
      <c r="FDX3229" s="132"/>
      <c r="FDY3229" s="132"/>
      <c r="FDZ3229" s="132"/>
      <c r="FEA3229" s="132"/>
      <c r="FEB3229" s="132"/>
      <c r="FEC3229" s="132"/>
      <c r="FED3229" s="132"/>
      <c r="FEE3229" s="132"/>
      <c r="FEF3229" s="132"/>
      <c r="FEG3229" s="132"/>
      <c r="FEH3229" s="132"/>
      <c r="FEI3229" s="132"/>
      <c r="FEJ3229" s="132"/>
      <c r="FEK3229" s="132"/>
      <c r="FEL3229" s="132"/>
      <c r="FEM3229" s="132"/>
      <c r="FEN3229" s="132"/>
      <c r="FEO3229" s="132"/>
      <c r="FEP3229" s="132"/>
      <c r="FEQ3229" s="132"/>
      <c r="FER3229" s="132"/>
      <c r="FES3229" s="132"/>
      <c r="FET3229" s="132"/>
      <c r="FEU3229" s="132"/>
      <c r="FEV3229" s="132"/>
      <c r="FEW3229" s="132"/>
      <c r="FEX3229" s="132"/>
      <c r="FEY3229" s="132"/>
      <c r="FEZ3229" s="132"/>
      <c r="FFA3229" s="132"/>
      <c r="FFB3229" s="132"/>
      <c r="FFC3229" s="132"/>
      <c r="FFD3229" s="132"/>
      <c r="FFE3229" s="132"/>
      <c r="FFF3229" s="132"/>
      <c r="FFG3229" s="132"/>
      <c r="FFH3229" s="132"/>
      <c r="FFI3229" s="132"/>
      <c r="FFJ3229" s="132"/>
      <c r="FFK3229" s="132"/>
      <c r="FFL3229" s="132"/>
      <c r="FFM3229" s="132"/>
      <c r="FFN3229" s="132"/>
      <c r="FFO3229" s="132"/>
      <c r="FFP3229" s="132"/>
      <c r="FFQ3229" s="132"/>
      <c r="FFR3229" s="132"/>
      <c r="FFS3229" s="132"/>
      <c r="FFT3229" s="132"/>
      <c r="FFU3229" s="132"/>
      <c r="FFV3229" s="132"/>
      <c r="FFW3229" s="132"/>
      <c r="FFX3229" s="132"/>
      <c r="FFY3229" s="132"/>
      <c r="FFZ3229" s="132"/>
      <c r="FGA3229" s="132"/>
      <c r="FGB3229" s="132"/>
      <c r="FGC3229" s="132"/>
      <c r="FGD3229" s="132"/>
      <c r="FGE3229" s="132"/>
      <c r="FGF3229" s="132"/>
      <c r="FGG3229" s="132"/>
      <c r="FGH3229" s="132"/>
      <c r="FGI3229" s="132"/>
      <c r="FGJ3229" s="132"/>
      <c r="FGK3229" s="132"/>
      <c r="FGL3229" s="132"/>
      <c r="FGM3229" s="132"/>
      <c r="FGN3229" s="132"/>
      <c r="FGO3229" s="132"/>
      <c r="FGP3229" s="132"/>
      <c r="FGQ3229" s="132"/>
      <c r="FGR3229" s="132"/>
      <c r="FGS3229" s="132"/>
      <c r="FGT3229" s="132"/>
      <c r="FGU3229" s="132"/>
      <c r="FGV3229" s="132"/>
      <c r="FGW3229" s="132"/>
      <c r="FGX3229" s="132"/>
      <c r="FGY3229" s="132"/>
      <c r="FGZ3229" s="132"/>
      <c r="FHA3229" s="132"/>
      <c r="FHB3229" s="132"/>
      <c r="FHC3229" s="132"/>
      <c r="FHD3229" s="132"/>
      <c r="FHE3229" s="132"/>
      <c r="FHF3229" s="132"/>
      <c r="FHG3229" s="132"/>
      <c r="FHH3229" s="132"/>
      <c r="FHI3229" s="132"/>
      <c r="FHJ3229" s="132"/>
      <c r="FHK3229" s="132"/>
      <c r="FHL3229" s="132"/>
      <c r="FHM3229" s="132"/>
      <c r="FHN3229" s="132"/>
      <c r="FHO3229" s="132"/>
      <c r="FHP3229" s="132"/>
      <c r="FHQ3229" s="132"/>
      <c r="FHR3229" s="132"/>
      <c r="FHS3229" s="132"/>
      <c r="FHT3229" s="132"/>
      <c r="FHU3229" s="132"/>
      <c r="FHV3229" s="132"/>
      <c r="FHW3229" s="132"/>
      <c r="FHX3229" s="132"/>
      <c r="FHY3229" s="132"/>
      <c r="FHZ3229" s="132"/>
      <c r="FIA3229" s="132"/>
      <c r="FIB3229" s="132"/>
      <c r="FIC3229" s="132"/>
      <c r="FID3229" s="132"/>
      <c r="FIE3229" s="132"/>
      <c r="FIF3229" s="132"/>
      <c r="FIG3229" s="132"/>
      <c r="FIH3229" s="132"/>
      <c r="FII3229" s="132"/>
      <c r="FIJ3229" s="132"/>
      <c r="FIK3229" s="132"/>
      <c r="FIL3229" s="132"/>
      <c r="FIM3229" s="132"/>
      <c r="FIN3229" s="132"/>
      <c r="FIO3229" s="132"/>
      <c r="FIP3229" s="132"/>
      <c r="FIQ3229" s="132"/>
      <c r="FIR3229" s="132"/>
      <c r="FIS3229" s="132"/>
      <c r="FIT3229" s="132"/>
      <c r="FIU3229" s="132"/>
      <c r="FIV3229" s="132"/>
      <c r="FIW3229" s="132"/>
      <c r="FIX3229" s="132"/>
      <c r="FIY3229" s="132"/>
      <c r="FIZ3229" s="132"/>
      <c r="FJA3229" s="132"/>
      <c r="FJB3229" s="132"/>
      <c r="FJC3229" s="132"/>
      <c r="FJD3229" s="132"/>
      <c r="FJE3229" s="132"/>
      <c r="FJF3229" s="132"/>
      <c r="FJG3229" s="132"/>
      <c r="FJH3229" s="132"/>
      <c r="FJI3229" s="132"/>
      <c r="FJJ3229" s="132"/>
      <c r="FJK3229" s="132"/>
      <c r="FJL3229" s="132"/>
      <c r="FJM3229" s="132"/>
      <c r="FJN3229" s="132"/>
      <c r="FJO3229" s="132"/>
      <c r="FJP3229" s="132"/>
      <c r="FJQ3229" s="132"/>
      <c r="FJR3229" s="132"/>
      <c r="FJS3229" s="132"/>
      <c r="FJT3229" s="132"/>
      <c r="FJU3229" s="132"/>
      <c r="FJV3229" s="132"/>
      <c r="FJW3229" s="132"/>
      <c r="FJX3229" s="132"/>
      <c r="FJY3229" s="132"/>
      <c r="FJZ3229" s="132"/>
      <c r="FKA3229" s="132"/>
      <c r="FKB3229" s="132"/>
      <c r="FKC3229" s="132"/>
      <c r="FKD3229" s="132"/>
      <c r="FKE3229" s="132"/>
      <c r="FKF3229" s="132"/>
      <c r="FKG3229" s="132"/>
      <c r="FKH3229" s="132"/>
      <c r="FKI3229" s="132"/>
      <c r="FKJ3229" s="132"/>
      <c r="FKK3229" s="132"/>
      <c r="FKL3229" s="132"/>
      <c r="FKM3229" s="132"/>
      <c r="FKN3229" s="132"/>
      <c r="FKO3229" s="132"/>
      <c r="FKP3229" s="132"/>
      <c r="FKQ3229" s="132"/>
      <c r="FKR3229" s="132"/>
      <c r="FKS3229" s="132"/>
      <c r="FKT3229" s="132"/>
      <c r="FKU3229" s="132"/>
      <c r="FKV3229" s="132"/>
      <c r="FKW3229" s="132"/>
      <c r="FKX3229" s="132"/>
      <c r="FKY3229" s="132"/>
      <c r="FKZ3229" s="132"/>
      <c r="FLA3229" s="132"/>
      <c r="FLB3229" s="132"/>
      <c r="FLC3229" s="132"/>
      <c r="FLD3229" s="132"/>
      <c r="FLE3229" s="132"/>
      <c r="FLF3229" s="132"/>
      <c r="FLG3229" s="132"/>
      <c r="FLH3229" s="132"/>
      <c r="FLI3229" s="132"/>
      <c r="FLJ3229" s="132"/>
      <c r="FLK3229" s="132"/>
      <c r="FLL3229" s="132"/>
      <c r="FLM3229" s="132"/>
      <c r="FLN3229" s="132"/>
      <c r="FLO3229" s="132"/>
      <c r="FLP3229" s="132"/>
      <c r="FLQ3229" s="132"/>
      <c r="FLR3229" s="132"/>
      <c r="FLS3229" s="132"/>
      <c r="FLT3229" s="132"/>
      <c r="FLU3229" s="132"/>
      <c r="FLV3229" s="132"/>
      <c r="FLW3229" s="132"/>
      <c r="FLX3229" s="132"/>
      <c r="FLY3229" s="132"/>
      <c r="FLZ3229" s="132"/>
      <c r="FMA3229" s="132"/>
      <c r="FMB3229" s="132"/>
      <c r="FMC3229" s="132"/>
      <c r="FMD3229" s="132"/>
      <c r="FME3229" s="132"/>
      <c r="FMF3229" s="132"/>
      <c r="FMG3229" s="132"/>
      <c r="FMH3229" s="132"/>
      <c r="FMI3229" s="132"/>
      <c r="FMJ3229" s="132"/>
      <c r="FMK3229" s="132"/>
      <c r="FML3229" s="132"/>
      <c r="FMM3229" s="132"/>
      <c r="FMN3229" s="132"/>
      <c r="FMO3229" s="132"/>
      <c r="FMP3229" s="132"/>
      <c r="FMQ3229" s="132"/>
      <c r="FMR3229" s="132"/>
      <c r="FMS3229" s="132"/>
      <c r="FMT3229" s="132"/>
      <c r="FMU3229" s="132"/>
      <c r="FMV3229" s="132"/>
      <c r="FMW3229" s="132"/>
      <c r="FMX3229" s="132"/>
      <c r="FMY3229" s="132"/>
      <c r="FMZ3229" s="132"/>
      <c r="FNA3229" s="132"/>
      <c r="FNB3229" s="132"/>
      <c r="FNC3229" s="132"/>
      <c r="FND3229" s="132"/>
      <c r="FNE3229" s="132"/>
      <c r="FNF3229" s="132"/>
      <c r="FNG3229" s="132"/>
      <c r="FNH3229" s="132"/>
      <c r="FNI3229" s="132"/>
      <c r="FNJ3229" s="132"/>
      <c r="FNK3229" s="132"/>
      <c r="FNL3229" s="132"/>
      <c r="FNM3229" s="132"/>
      <c r="FNN3229" s="132"/>
      <c r="FNO3229" s="132"/>
      <c r="FNP3229" s="132"/>
      <c r="FNQ3229" s="132"/>
      <c r="FNR3229" s="132"/>
      <c r="FNS3229" s="132"/>
      <c r="FNT3229" s="132"/>
      <c r="FNU3229" s="132"/>
      <c r="FNV3229" s="132"/>
      <c r="FNW3229" s="132"/>
      <c r="FNX3229" s="132"/>
      <c r="FNY3229" s="132"/>
      <c r="FNZ3229" s="132"/>
      <c r="FOA3229" s="132"/>
      <c r="FOB3229" s="132"/>
      <c r="FOC3229" s="132"/>
      <c r="FOD3229" s="132"/>
      <c r="FOE3229" s="132"/>
      <c r="FOF3229" s="132"/>
      <c r="FOG3229" s="132"/>
      <c r="FOH3229" s="132"/>
      <c r="FOI3229" s="132"/>
      <c r="FOJ3229" s="132"/>
      <c r="FOK3229" s="132"/>
      <c r="FOL3229" s="132"/>
      <c r="FOM3229" s="132"/>
      <c r="FON3229" s="132"/>
      <c r="FOO3229" s="132"/>
      <c r="FOP3229" s="132"/>
      <c r="FOQ3229" s="132"/>
      <c r="FOR3229" s="132"/>
      <c r="FOS3229" s="132"/>
      <c r="FOT3229" s="132"/>
      <c r="FOU3229" s="132"/>
      <c r="FOV3229" s="132"/>
      <c r="FOW3229" s="132"/>
      <c r="FOX3229" s="132"/>
      <c r="FOY3229" s="132"/>
      <c r="FOZ3229" s="132"/>
      <c r="FPA3229" s="132"/>
      <c r="FPB3229" s="132"/>
      <c r="FPC3229" s="132"/>
      <c r="FPD3229" s="132"/>
      <c r="FPE3229" s="132"/>
      <c r="FPF3229" s="132"/>
      <c r="FPG3229" s="132"/>
      <c r="FPH3229" s="132"/>
      <c r="FPI3229" s="132"/>
      <c r="FPJ3229" s="132"/>
      <c r="FPK3229" s="132"/>
      <c r="FPL3229" s="132"/>
      <c r="FPM3229" s="132"/>
      <c r="FPN3229" s="132"/>
      <c r="FPO3229" s="132"/>
      <c r="FPP3229" s="132"/>
      <c r="FPQ3229" s="132"/>
      <c r="FPR3229" s="132"/>
      <c r="FPS3229" s="132"/>
      <c r="FPT3229" s="132"/>
      <c r="FPU3229" s="132"/>
      <c r="FPV3229" s="132"/>
      <c r="FPW3229" s="132"/>
      <c r="FPX3229" s="132"/>
      <c r="FPY3229" s="132"/>
      <c r="FPZ3229" s="132"/>
      <c r="FQA3229" s="132"/>
      <c r="FQB3229" s="132"/>
      <c r="FQC3229" s="132"/>
      <c r="FQD3229" s="132"/>
      <c r="FQE3229" s="132"/>
      <c r="FQF3229" s="132"/>
      <c r="FQG3229" s="132"/>
      <c r="FQH3229" s="132"/>
      <c r="FQI3229" s="132"/>
      <c r="FQJ3229" s="132"/>
      <c r="FQK3229" s="132"/>
      <c r="FQL3229" s="132"/>
      <c r="FQM3229" s="132"/>
      <c r="FQN3229" s="132"/>
      <c r="FQO3229" s="132"/>
      <c r="FQP3229" s="132"/>
      <c r="FQQ3229" s="132"/>
      <c r="FQR3229" s="132"/>
      <c r="FQS3229" s="132"/>
      <c r="FQT3229" s="132"/>
      <c r="FQU3229" s="132"/>
      <c r="FQV3229" s="132"/>
      <c r="FQW3229" s="132"/>
      <c r="FQX3229" s="132"/>
      <c r="FQY3229" s="132"/>
      <c r="FQZ3229" s="132"/>
      <c r="FRA3229" s="132"/>
      <c r="FRB3229" s="132"/>
      <c r="FRC3229" s="132"/>
      <c r="FRD3229" s="132"/>
      <c r="FRE3229" s="132"/>
      <c r="FRF3229" s="132"/>
      <c r="FRG3229" s="132"/>
      <c r="FRH3229" s="132"/>
      <c r="FRI3229" s="132"/>
      <c r="FRJ3229" s="132"/>
      <c r="FRK3229" s="132"/>
      <c r="FRL3229" s="132"/>
      <c r="FRM3229" s="132"/>
      <c r="FRN3229" s="132"/>
      <c r="FRO3229" s="132"/>
      <c r="FRP3229" s="132"/>
      <c r="FRQ3229" s="132"/>
      <c r="FRR3229" s="132"/>
      <c r="FRS3229" s="132"/>
      <c r="FRT3229" s="132"/>
      <c r="FRU3229" s="132"/>
      <c r="FRV3229" s="132"/>
      <c r="FRW3229" s="132"/>
      <c r="FRX3229" s="132"/>
      <c r="FRY3229" s="132"/>
      <c r="FRZ3229" s="132"/>
      <c r="FSA3229" s="132"/>
      <c r="FSB3229" s="132"/>
      <c r="FSC3229" s="132"/>
      <c r="FSD3229" s="132"/>
      <c r="FSE3229" s="132"/>
      <c r="FSF3229" s="132"/>
      <c r="FSG3229" s="132"/>
      <c r="FSH3229" s="132"/>
      <c r="FSI3229" s="132"/>
      <c r="FSJ3229" s="132"/>
      <c r="FSK3229" s="132"/>
      <c r="FSL3229" s="132"/>
      <c r="FSM3229" s="132"/>
      <c r="FSN3229" s="132"/>
      <c r="FSO3229" s="132"/>
      <c r="FSP3229" s="132"/>
      <c r="FSQ3229" s="132"/>
      <c r="FSR3229" s="132"/>
      <c r="FSS3229" s="132"/>
      <c r="FST3229" s="132"/>
      <c r="FSU3229" s="132"/>
      <c r="FSV3229" s="132"/>
      <c r="FSW3229" s="132"/>
      <c r="FSX3229" s="132"/>
      <c r="FSY3229" s="132"/>
      <c r="FSZ3229" s="132"/>
      <c r="FTA3229" s="132"/>
      <c r="FTB3229" s="132"/>
      <c r="FTC3229" s="132"/>
      <c r="FTD3229" s="132"/>
      <c r="FTE3229" s="132"/>
      <c r="FTF3229" s="132"/>
      <c r="FTG3229" s="132"/>
      <c r="FTH3229" s="132"/>
      <c r="FTI3229" s="132"/>
      <c r="FTJ3229" s="132"/>
      <c r="FTK3229" s="132"/>
      <c r="FTL3229" s="132"/>
      <c r="FTM3229" s="132"/>
      <c r="FTN3229" s="132"/>
      <c r="FTO3229" s="132"/>
      <c r="FTP3229" s="132"/>
      <c r="FTQ3229" s="132"/>
      <c r="FTR3229" s="132"/>
      <c r="FTS3229" s="132"/>
      <c r="FTT3229" s="132"/>
      <c r="FTU3229" s="132"/>
      <c r="FTV3229" s="132"/>
      <c r="FTW3229" s="132"/>
      <c r="FTX3229" s="132"/>
      <c r="FTY3229" s="132"/>
      <c r="FTZ3229" s="132"/>
      <c r="FUA3229" s="132"/>
      <c r="FUB3229" s="132"/>
      <c r="FUC3229" s="132"/>
      <c r="FUD3229" s="132"/>
      <c r="FUE3229" s="132"/>
      <c r="FUF3229" s="132"/>
      <c r="FUG3229" s="132"/>
      <c r="FUH3229" s="132"/>
      <c r="FUI3229" s="132"/>
      <c r="FUJ3229" s="132"/>
      <c r="FUK3229" s="132"/>
      <c r="FUL3229" s="132"/>
      <c r="FUM3229" s="132"/>
      <c r="FUN3229" s="132"/>
      <c r="FUO3229" s="132"/>
      <c r="FUP3229" s="132"/>
      <c r="FUQ3229" s="132"/>
      <c r="FUR3229" s="132"/>
      <c r="FUS3229" s="132"/>
      <c r="FUT3229" s="132"/>
      <c r="FUU3229" s="132"/>
      <c r="FUV3229" s="132"/>
      <c r="FUW3229" s="132"/>
      <c r="FUX3229" s="132"/>
      <c r="FUY3229" s="132"/>
      <c r="FUZ3229" s="132"/>
      <c r="FVA3229" s="132"/>
      <c r="FVB3229" s="132"/>
      <c r="FVC3229" s="132"/>
      <c r="FVD3229" s="132"/>
      <c r="FVE3229" s="132"/>
      <c r="FVF3229" s="132"/>
      <c r="FVG3229" s="132"/>
      <c r="FVH3229" s="132"/>
      <c r="FVI3229" s="132"/>
      <c r="FVJ3229" s="132"/>
      <c r="FVK3229" s="132"/>
      <c r="FVL3229" s="132"/>
      <c r="FVM3229" s="132"/>
      <c r="FVN3229" s="132"/>
      <c r="FVO3229" s="132"/>
      <c r="FVP3229" s="132"/>
      <c r="FVQ3229" s="132"/>
      <c r="FVR3229" s="132"/>
      <c r="FVS3229" s="132"/>
      <c r="FVT3229" s="132"/>
      <c r="FVU3229" s="132"/>
      <c r="FVV3229" s="132"/>
      <c r="FVW3229" s="132"/>
      <c r="FVX3229" s="132"/>
      <c r="FVY3229" s="132"/>
      <c r="FVZ3229" s="132"/>
      <c r="FWA3229" s="132"/>
      <c r="FWB3229" s="132"/>
      <c r="FWC3229" s="132"/>
      <c r="FWD3229" s="132"/>
      <c r="FWE3229" s="132"/>
      <c r="FWF3229" s="132"/>
      <c r="FWG3229" s="132"/>
      <c r="FWH3229" s="132"/>
      <c r="FWI3229" s="132"/>
      <c r="FWJ3229" s="132"/>
      <c r="FWK3229" s="132"/>
      <c r="FWL3229" s="132"/>
      <c r="FWM3229" s="132"/>
      <c r="FWN3229" s="132"/>
      <c r="FWO3229" s="132"/>
      <c r="FWP3229" s="132"/>
      <c r="FWQ3229" s="132"/>
      <c r="FWR3229" s="132"/>
      <c r="FWS3229" s="132"/>
      <c r="FWT3229" s="132"/>
      <c r="FWU3229" s="132"/>
      <c r="FWV3229" s="132"/>
      <c r="FWW3229" s="132"/>
      <c r="FWX3229" s="132"/>
      <c r="FWY3229" s="132"/>
      <c r="FWZ3229" s="132"/>
      <c r="FXA3229" s="132"/>
      <c r="FXB3229" s="132"/>
      <c r="FXC3229" s="132"/>
      <c r="FXD3229" s="132"/>
      <c r="FXE3229" s="132"/>
      <c r="FXF3229" s="132"/>
      <c r="FXG3229" s="132"/>
      <c r="FXH3229" s="132"/>
      <c r="FXI3229" s="132"/>
      <c r="FXJ3229" s="132"/>
      <c r="FXK3229" s="132"/>
      <c r="FXL3229" s="132"/>
      <c r="FXM3229" s="132"/>
      <c r="FXN3229" s="132"/>
      <c r="FXO3229" s="132"/>
      <c r="FXP3229" s="132"/>
      <c r="FXQ3229" s="132"/>
      <c r="FXR3229" s="132"/>
      <c r="FXS3229" s="132"/>
      <c r="FXT3229" s="132"/>
      <c r="FXU3229" s="132"/>
      <c r="FXV3229" s="132"/>
      <c r="FXW3229" s="132"/>
      <c r="FXX3229" s="132"/>
      <c r="FXY3229" s="132"/>
      <c r="FXZ3229" s="132"/>
      <c r="FYA3229" s="132"/>
      <c r="FYB3229" s="132"/>
      <c r="FYC3229" s="132"/>
      <c r="FYD3229" s="132"/>
      <c r="FYE3229" s="132"/>
      <c r="FYF3229" s="132"/>
      <c r="FYG3229" s="132"/>
      <c r="FYH3229" s="132"/>
      <c r="FYI3229" s="132"/>
      <c r="FYJ3229" s="132"/>
      <c r="FYK3229" s="132"/>
      <c r="FYL3229" s="132"/>
      <c r="FYM3229" s="132"/>
      <c r="FYN3229" s="132"/>
      <c r="FYO3229" s="132"/>
      <c r="FYP3229" s="132"/>
      <c r="FYQ3229" s="132"/>
      <c r="FYR3229" s="132"/>
      <c r="FYS3229" s="132"/>
      <c r="FYT3229" s="132"/>
      <c r="FYU3229" s="132"/>
      <c r="FYV3229" s="132"/>
      <c r="FYW3229" s="132"/>
      <c r="FYX3229" s="132"/>
      <c r="FYY3229" s="132"/>
      <c r="FYZ3229" s="132"/>
      <c r="FZA3229" s="132"/>
      <c r="FZB3229" s="132"/>
      <c r="FZC3229" s="132"/>
      <c r="FZD3229" s="132"/>
      <c r="FZE3229" s="132"/>
      <c r="FZF3229" s="132"/>
      <c r="FZG3229" s="132"/>
      <c r="FZH3229" s="132"/>
      <c r="FZI3229" s="132"/>
      <c r="FZJ3229" s="132"/>
      <c r="FZK3229" s="132"/>
      <c r="FZL3229" s="132"/>
      <c r="FZM3229" s="132"/>
      <c r="FZN3229" s="132"/>
      <c r="FZO3229" s="132"/>
      <c r="FZP3229" s="132"/>
      <c r="FZQ3229" s="132"/>
      <c r="FZR3229" s="132"/>
      <c r="FZS3229" s="132"/>
      <c r="FZT3229" s="132"/>
      <c r="FZU3229" s="132"/>
      <c r="FZV3229" s="132"/>
      <c r="FZW3229" s="132"/>
      <c r="FZX3229" s="132"/>
      <c r="FZY3229" s="132"/>
      <c r="FZZ3229" s="132"/>
      <c r="GAA3229" s="132"/>
      <c r="GAB3229" s="132"/>
      <c r="GAC3229" s="132"/>
      <c r="GAD3229" s="132"/>
      <c r="GAE3229" s="132"/>
      <c r="GAF3229" s="132"/>
      <c r="GAG3229" s="132"/>
      <c r="GAH3229" s="132"/>
      <c r="GAI3229" s="132"/>
      <c r="GAJ3229" s="132"/>
      <c r="GAK3229" s="132"/>
      <c r="GAL3229" s="132"/>
      <c r="GAM3229" s="132"/>
      <c r="GAN3229" s="132"/>
      <c r="GAO3229" s="132"/>
      <c r="GAP3229" s="132"/>
      <c r="GAQ3229" s="132"/>
      <c r="GAR3229" s="132"/>
      <c r="GAS3229" s="132"/>
      <c r="GAT3229" s="132"/>
      <c r="GAU3229" s="132"/>
      <c r="GAV3229" s="132"/>
      <c r="GAW3229" s="132"/>
      <c r="GAX3229" s="132"/>
      <c r="GAY3229" s="132"/>
      <c r="GAZ3229" s="132"/>
      <c r="GBA3229" s="132"/>
      <c r="GBB3229" s="132"/>
      <c r="GBC3229" s="132"/>
      <c r="GBD3229" s="132"/>
      <c r="GBE3229" s="132"/>
      <c r="GBF3229" s="132"/>
      <c r="GBG3229" s="132"/>
      <c r="GBH3229" s="132"/>
      <c r="GBI3229" s="132"/>
      <c r="GBJ3229" s="132"/>
      <c r="GBK3229" s="132"/>
      <c r="GBL3229" s="132"/>
      <c r="GBM3229" s="132"/>
      <c r="GBN3229" s="132"/>
      <c r="GBO3229" s="132"/>
      <c r="GBP3229" s="132"/>
      <c r="GBQ3229" s="132"/>
      <c r="GBR3229" s="132"/>
      <c r="GBS3229" s="132"/>
      <c r="GBT3229" s="132"/>
      <c r="GBU3229" s="132"/>
      <c r="GBV3229" s="132"/>
      <c r="GBW3229" s="132"/>
      <c r="GBX3229" s="132"/>
      <c r="GBY3229" s="132"/>
      <c r="GBZ3229" s="132"/>
      <c r="GCA3229" s="132"/>
      <c r="GCB3229" s="132"/>
      <c r="GCC3229" s="132"/>
      <c r="GCD3229" s="132"/>
      <c r="GCE3229" s="132"/>
      <c r="GCF3229" s="132"/>
      <c r="GCG3229" s="132"/>
      <c r="GCH3229" s="132"/>
      <c r="GCI3229" s="132"/>
      <c r="GCJ3229" s="132"/>
      <c r="GCK3229" s="132"/>
      <c r="GCL3229" s="132"/>
      <c r="GCM3229" s="132"/>
      <c r="GCN3229" s="132"/>
      <c r="GCO3229" s="132"/>
      <c r="GCP3229" s="132"/>
      <c r="GCQ3229" s="132"/>
      <c r="GCR3229" s="132"/>
      <c r="GCS3229" s="132"/>
      <c r="GCT3229" s="132"/>
      <c r="GCU3229" s="132"/>
      <c r="GCV3229" s="132"/>
      <c r="GCW3229" s="132"/>
      <c r="GCX3229" s="132"/>
      <c r="GCY3229" s="132"/>
      <c r="GCZ3229" s="132"/>
      <c r="GDA3229" s="132"/>
      <c r="GDB3229" s="132"/>
      <c r="GDC3229" s="132"/>
      <c r="GDD3229" s="132"/>
      <c r="GDE3229" s="132"/>
      <c r="GDF3229" s="132"/>
      <c r="GDG3229" s="132"/>
      <c r="GDH3229" s="132"/>
      <c r="GDI3229" s="132"/>
      <c r="GDJ3229" s="132"/>
      <c r="GDK3229" s="132"/>
      <c r="GDL3229" s="132"/>
      <c r="GDM3229" s="132"/>
      <c r="GDN3229" s="132"/>
      <c r="GDO3229" s="132"/>
      <c r="GDP3229" s="132"/>
      <c r="GDQ3229" s="132"/>
      <c r="GDR3229" s="132"/>
      <c r="GDS3229" s="132"/>
      <c r="GDT3229" s="132"/>
      <c r="GDU3229" s="132"/>
      <c r="GDV3229" s="132"/>
      <c r="GDW3229" s="132"/>
      <c r="GDX3229" s="132"/>
      <c r="GDY3229" s="132"/>
      <c r="GDZ3229" s="132"/>
      <c r="GEA3229" s="132"/>
      <c r="GEB3229" s="132"/>
      <c r="GEC3229" s="132"/>
      <c r="GED3229" s="132"/>
      <c r="GEE3229" s="132"/>
      <c r="GEF3229" s="132"/>
      <c r="GEG3229" s="132"/>
      <c r="GEH3229" s="132"/>
      <c r="GEI3229" s="132"/>
      <c r="GEJ3229" s="132"/>
      <c r="GEK3229" s="132"/>
      <c r="GEL3229" s="132"/>
      <c r="GEM3229" s="132"/>
      <c r="GEN3229" s="132"/>
      <c r="GEO3229" s="132"/>
      <c r="GEP3229" s="132"/>
      <c r="GEQ3229" s="132"/>
      <c r="GER3229" s="132"/>
      <c r="GES3229" s="132"/>
      <c r="GET3229" s="132"/>
      <c r="GEU3229" s="132"/>
      <c r="GEV3229" s="132"/>
      <c r="GEW3229" s="132"/>
      <c r="GEX3229" s="132"/>
      <c r="GEY3229" s="132"/>
      <c r="GEZ3229" s="132"/>
      <c r="GFA3229" s="132"/>
      <c r="GFB3229" s="132"/>
      <c r="GFC3229" s="132"/>
      <c r="GFD3229" s="132"/>
      <c r="GFE3229" s="132"/>
      <c r="GFF3229" s="132"/>
      <c r="GFG3229" s="132"/>
      <c r="GFH3229" s="132"/>
      <c r="GFI3229" s="132"/>
      <c r="GFJ3229" s="132"/>
      <c r="GFK3229" s="132"/>
      <c r="GFL3229" s="132"/>
      <c r="GFM3229" s="132"/>
      <c r="GFN3229" s="132"/>
      <c r="GFO3229" s="132"/>
      <c r="GFP3229" s="132"/>
      <c r="GFQ3229" s="132"/>
      <c r="GFR3229" s="132"/>
      <c r="GFS3229" s="132"/>
      <c r="GFT3229" s="132"/>
      <c r="GFU3229" s="132"/>
      <c r="GFV3229" s="132"/>
      <c r="GFW3229" s="132"/>
      <c r="GFX3229" s="132"/>
      <c r="GFY3229" s="132"/>
      <c r="GFZ3229" s="132"/>
      <c r="GGA3229" s="132"/>
      <c r="GGB3229" s="132"/>
      <c r="GGC3229" s="132"/>
      <c r="GGD3229" s="132"/>
      <c r="GGE3229" s="132"/>
      <c r="GGF3229" s="132"/>
      <c r="GGG3229" s="132"/>
      <c r="GGH3229" s="132"/>
      <c r="GGI3229" s="132"/>
      <c r="GGJ3229" s="132"/>
      <c r="GGK3229" s="132"/>
      <c r="GGL3229" s="132"/>
      <c r="GGM3229" s="132"/>
      <c r="GGN3229" s="132"/>
      <c r="GGO3229" s="132"/>
      <c r="GGP3229" s="132"/>
      <c r="GGQ3229" s="132"/>
      <c r="GGR3229" s="132"/>
      <c r="GGS3229" s="132"/>
      <c r="GGT3229" s="132"/>
      <c r="GGU3229" s="132"/>
      <c r="GGV3229" s="132"/>
      <c r="GGW3229" s="132"/>
      <c r="GGX3229" s="132"/>
      <c r="GGY3229" s="132"/>
      <c r="GGZ3229" s="132"/>
      <c r="GHA3229" s="132"/>
      <c r="GHB3229" s="132"/>
      <c r="GHC3229" s="132"/>
      <c r="GHD3229" s="132"/>
      <c r="GHE3229" s="132"/>
      <c r="GHF3229" s="132"/>
      <c r="GHG3229" s="132"/>
      <c r="GHH3229" s="132"/>
      <c r="GHI3229" s="132"/>
      <c r="GHJ3229" s="132"/>
      <c r="GHK3229" s="132"/>
      <c r="GHL3229" s="132"/>
      <c r="GHM3229" s="132"/>
      <c r="GHN3229" s="132"/>
      <c r="GHO3229" s="132"/>
      <c r="GHP3229" s="132"/>
      <c r="GHQ3229" s="132"/>
      <c r="GHR3229" s="132"/>
      <c r="GHS3229" s="132"/>
      <c r="GHT3229" s="132"/>
      <c r="GHU3229" s="132"/>
      <c r="GHV3229" s="132"/>
      <c r="GHW3229" s="132"/>
      <c r="GHX3229" s="132"/>
      <c r="GHY3229" s="132"/>
      <c r="GHZ3229" s="132"/>
      <c r="GIA3229" s="132"/>
      <c r="GIB3229" s="132"/>
      <c r="GIC3229" s="132"/>
      <c r="GID3229" s="132"/>
      <c r="GIE3229" s="132"/>
      <c r="GIF3229" s="132"/>
      <c r="GIG3229" s="132"/>
      <c r="GIH3229" s="132"/>
      <c r="GII3229" s="132"/>
      <c r="GIJ3229" s="132"/>
      <c r="GIK3229" s="132"/>
      <c r="GIL3229" s="132"/>
      <c r="GIM3229" s="132"/>
      <c r="GIN3229" s="132"/>
      <c r="GIO3229" s="132"/>
      <c r="GIP3229" s="132"/>
      <c r="GIQ3229" s="132"/>
      <c r="GIR3229" s="132"/>
      <c r="GIS3229" s="132"/>
      <c r="GIT3229" s="132"/>
      <c r="GIU3229" s="132"/>
      <c r="GIV3229" s="132"/>
      <c r="GIW3229" s="132"/>
      <c r="GIX3229" s="132"/>
      <c r="GIY3229" s="132"/>
      <c r="GIZ3229" s="132"/>
      <c r="GJA3229" s="132"/>
      <c r="GJB3229" s="132"/>
      <c r="GJC3229" s="132"/>
      <c r="GJD3229" s="132"/>
      <c r="GJE3229" s="132"/>
      <c r="GJF3229" s="132"/>
      <c r="GJG3229" s="132"/>
      <c r="GJH3229" s="132"/>
      <c r="GJI3229" s="132"/>
      <c r="GJJ3229" s="132"/>
      <c r="GJK3229" s="132"/>
      <c r="GJL3229" s="132"/>
      <c r="GJM3229" s="132"/>
      <c r="GJN3229" s="132"/>
      <c r="GJO3229" s="132"/>
      <c r="GJP3229" s="132"/>
      <c r="GJQ3229" s="132"/>
      <c r="GJR3229" s="132"/>
      <c r="GJS3229" s="132"/>
      <c r="GJT3229" s="132"/>
      <c r="GJU3229" s="132"/>
      <c r="GJV3229" s="132"/>
      <c r="GJW3229" s="132"/>
      <c r="GJX3229" s="132"/>
      <c r="GJY3229" s="132"/>
      <c r="GJZ3229" s="132"/>
      <c r="GKA3229" s="132"/>
      <c r="GKB3229" s="132"/>
      <c r="GKC3229" s="132"/>
      <c r="GKD3229" s="132"/>
      <c r="GKE3229" s="132"/>
      <c r="GKF3229" s="132"/>
      <c r="GKG3229" s="132"/>
      <c r="GKH3229" s="132"/>
      <c r="GKI3229" s="132"/>
      <c r="GKJ3229" s="132"/>
      <c r="GKK3229" s="132"/>
      <c r="GKL3229" s="132"/>
      <c r="GKM3229" s="132"/>
      <c r="GKN3229" s="132"/>
      <c r="GKO3229" s="132"/>
      <c r="GKP3229" s="132"/>
      <c r="GKQ3229" s="132"/>
      <c r="GKR3229" s="132"/>
      <c r="GKS3229" s="132"/>
      <c r="GKT3229" s="132"/>
      <c r="GKU3229" s="132"/>
      <c r="GKV3229" s="132"/>
      <c r="GKW3229" s="132"/>
      <c r="GKX3229" s="132"/>
      <c r="GKY3229" s="132"/>
      <c r="GKZ3229" s="132"/>
      <c r="GLA3229" s="132"/>
      <c r="GLB3229" s="132"/>
      <c r="GLC3229" s="132"/>
      <c r="GLD3229" s="132"/>
      <c r="GLE3229" s="132"/>
      <c r="GLF3229" s="132"/>
      <c r="GLG3229" s="132"/>
      <c r="GLH3229" s="132"/>
      <c r="GLI3229" s="132"/>
      <c r="GLJ3229" s="132"/>
      <c r="GLK3229" s="132"/>
      <c r="GLL3229" s="132"/>
      <c r="GLM3229" s="132"/>
      <c r="GLN3229" s="132"/>
      <c r="GLO3229" s="132"/>
      <c r="GLP3229" s="132"/>
      <c r="GLQ3229" s="132"/>
      <c r="GLR3229" s="132"/>
      <c r="GLS3229" s="132"/>
      <c r="GLT3229" s="132"/>
      <c r="GLU3229" s="132"/>
      <c r="GLV3229" s="132"/>
      <c r="GLW3229" s="132"/>
      <c r="GLX3229" s="132"/>
      <c r="GLY3229" s="132"/>
      <c r="GLZ3229" s="132"/>
      <c r="GMA3229" s="132"/>
      <c r="GMB3229" s="132"/>
      <c r="GMC3229" s="132"/>
      <c r="GMD3229" s="132"/>
      <c r="GME3229" s="132"/>
      <c r="GMF3229" s="132"/>
      <c r="GMG3229" s="132"/>
      <c r="GMH3229" s="132"/>
      <c r="GMI3229" s="132"/>
      <c r="GMJ3229" s="132"/>
      <c r="GMK3229" s="132"/>
      <c r="GML3229" s="132"/>
      <c r="GMM3229" s="132"/>
      <c r="GMN3229" s="132"/>
      <c r="GMO3229" s="132"/>
      <c r="GMP3229" s="132"/>
      <c r="GMQ3229" s="132"/>
      <c r="GMR3229" s="132"/>
      <c r="GMS3229" s="132"/>
      <c r="GMT3229" s="132"/>
      <c r="GMU3229" s="132"/>
      <c r="GMV3229" s="132"/>
      <c r="GMW3229" s="132"/>
      <c r="GMX3229" s="132"/>
      <c r="GMY3229" s="132"/>
      <c r="GMZ3229" s="132"/>
      <c r="GNA3229" s="132"/>
      <c r="GNB3229" s="132"/>
      <c r="GNC3229" s="132"/>
      <c r="GND3229" s="132"/>
      <c r="GNE3229" s="132"/>
      <c r="GNF3229" s="132"/>
      <c r="GNG3229" s="132"/>
      <c r="GNH3229" s="132"/>
      <c r="GNI3229" s="132"/>
      <c r="GNJ3229" s="132"/>
      <c r="GNK3229" s="132"/>
      <c r="GNL3229" s="132"/>
      <c r="GNM3229" s="132"/>
      <c r="GNN3229" s="132"/>
      <c r="GNO3229" s="132"/>
      <c r="GNP3229" s="132"/>
      <c r="GNQ3229" s="132"/>
      <c r="GNR3229" s="132"/>
      <c r="GNS3229" s="132"/>
      <c r="GNT3229" s="132"/>
      <c r="GNU3229" s="132"/>
      <c r="GNV3229" s="132"/>
      <c r="GNW3229" s="132"/>
      <c r="GNX3229" s="132"/>
      <c r="GNY3229" s="132"/>
      <c r="GNZ3229" s="132"/>
      <c r="GOA3229" s="132"/>
      <c r="GOB3229" s="132"/>
      <c r="GOC3229" s="132"/>
      <c r="GOD3229" s="132"/>
      <c r="GOE3229" s="132"/>
      <c r="GOF3229" s="132"/>
      <c r="GOG3229" s="132"/>
      <c r="GOH3229" s="132"/>
      <c r="GOI3229" s="132"/>
      <c r="GOJ3229" s="132"/>
      <c r="GOK3229" s="132"/>
      <c r="GOL3229" s="132"/>
      <c r="GOM3229" s="132"/>
      <c r="GON3229" s="132"/>
      <c r="GOO3229" s="132"/>
      <c r="GOP3229" s="132"/>
      <c r="GOQ3229" s="132"/>
      <c r="GOR3229" s="132"/>
      <c r="GOS3229" s="132"/>
      <c r="GOT3229" s="132"/>
      <c r="GOU3229" s="132"/>
      <c r="GOV3229" s="132"/>
      <c r="GOW3229" s="132"/>
      <c r="GOX3229" s="132"/>
      <c r="GOY3229" s="132"/>
      <c r="GOZ3229" s="132"/>
      <c r="GPA3229" s="132"/>
      <c r="GPB3229" s="132"/>
      <c r="GPC3229" s="132"/>
      <c r="GPD3229" s="132"/>
      <c r="GPE3229" s="132"/>
      <c r="GPF3229" s="132"/>
      <c r="GPG3229" s="132"/>
      <c r="GPH3229" s="132"/>
      <c r="GPI3229" s="132"/>
      <c r="GPJ3229" s="132"/>
      <c r="GPK3229" s="132"/>
      <c r="GPL3229" s="132"/>
      <c r="GPM3229" s="132"/>
      <c r="GPN3229" s="132"/>
      <c r="GPO3229" s="132"/>
      <c r="GPP3229" s="132"/>
      <c r="GPQ3229" s="132"/>
      <c r="GPR3229" s="132"/>
      <c r="GPS3229" s="132"/>
      <c r="GPT3229" s="132"/>
      <c r="GPU3229" s="132"/>
      <c r="GPV3229" s="132"/>
      <c r="GPW3229" s="132"/>
      <c r="GPX3229" s="132"/>
      <c r="GPY3229" s="132"/>
      <c r="GPZ3229" s="132"/>
      <c r="GQA3229" s="132"/>
      <c r="GQB3229" s="132"/>
      <c r="GQC3229" s="132"/>
      <c r="GQD3229" s="132"/>
      <c r="GQE3229" s="132"/>
      <c r="GQF3229" s="132"/>
      <c r="GQG3229" s="132"/>
      <c r="GQH3229" s="132"/>
      <c r="GQI3229" s="132"/>
      <c r="GQJ3229" s="132"/>
      <c r="GQK3229" s="132"/>
      <c r="GQL3229" s="132"/>
      <c r="GQM3229" s="132"/>
      <c r="GQN3229" s="132"/>
      <c r="GQO3229" s="132"/>
      <c r="GQP3229" s="132"/>
      <c r="GQQ3229" s="132"/>
      <c r="GQR3229" s="132"/>
      <c r="GQS3229" s="132"/>
      <c r="GQT3229" s="132"/>
      <c r="GQU3229" s="132"/>
      <c r="GQV3229" s="132"/>
      <c r="GQW3229" s="132"/>
      <c r="GQX3229" s="132"/>
      <c r="GQY3229" s="132"/>
      <c r="GQZ3229" s="132"/>
      <c r="GRA3229" s="132"/>
      <c r="GRB3229" s="132"/>
      <c r="GRC3229" s="132"/>
      <c r="GRD3229" s="132"/>
      <c r="GRE3229" s="132"/>
      <c r="GRF3229" s="132"/>
      <c r="GRG3229" s="132"/>
      <c r="GRH3229" s="132"/>
      <c r="GRI3229" s="132"/>
      <c r="GRJ3229" s="132"/>
      <c r="GRK3229" s="132"/>
      <c r="GRL3229" s="132"/>
      <c r="GRM3229" s="132"/>
      <c r="GRN3229" s="132"/>
      <c r="GRO3229" s="132"/>
      <c r="GRP3229" s="132"/>
      <c r="GRQ3229" s="132"/>
      <c r="GRR3229" s="132"/>
      <c r="GRS3229" s="132"/>
      <c r="GRT3229" s="132"/>
      <c r="GRU3229" s="132"/>
      <c r="GRV3229" s="132"/>
      <c r="GRW3229" s="132"/>
      <c r="GRX3229" s="132"/>
      <c r="GRY3229" s="132"/>
      <c r="GRZ3229" s="132"/>
      <c r="GSA3229" s="132"/>
      <c r="GSB3229" s="132"/>
      <c r="GSC3229" s="132"/>
      <c r="GSD3229" s="132"/>
      <c r="GSE3229" s="132"/>
      <c r="GSF3229" s="132"/>
      <c r="GSG3229" s="132"/>
      <c r="GSH3229" s="132"/>
      <c r="GSI3229" s="132"/>
      <c r="GSJ3229" s="132"/>
      <c r="GSK3229" s="132"/>
      <c r="GSL3229" s="132"/>
      <c r="GSM3229" s="132"/>
      <c r="GSN3229" s="132"/>
      <c r="GSO3229" s="132"/>
      <c r="GSP3229" s="132"/>
      <c r="GSQ3229" s="132"/>
      <c r="GSR3229" s="132"/>
      <c r="GSS3229" s="132"/>
      <c r="GST3229" s="132"/>
      <c r="GSU3229" s="132"/>
      <c r="GSV3229" s="132"/>
      <c r="GSW3229" s="132"/>
      <c r="GSX3229" s="132"/>
      <c r="GSY3229" s="132"/>
      <c r="GSZ3229" s="132"/>
      <c r="GTA3229" s="132"/>
      <c r="GTB3229" s="132"/>
      <c r="GTC3229" s="132"/>
      <c r="GTD3229" s="132"/>
      <c r="GTE3229" s="132"/>
      <c r="GTF3229" s="132"/>
      <c r="GTG3229" s="132"/>
      <c r="GTH3229" s="132"/>
      <c r="GTI3229" s="132"/>
      <c r="GTJ3229" s="132"/>
      <c r="GTK3229" s="132"/>
      <c r="GTL3229" s="132"/>
      <c r="GTM3229" s="132"/>
      <c r="GTN3229" s="132"/>
      <c r="GTO3229" s="132"/>
      <c r="GTP3229" s="132"/>
      <c r="GTQ3229" s="132"/>
      <c r="GTR3229" s="132"/>
      <c r="GTS3229" s="132"/>
      <c r="GTT3229" s="132"/>
      <c r="GTU3229" s="132"/>
      <c r="GTV3229" s="132"/>
      <c r="GTW3229" s="132"/>
      <c r="GTX3229" s="132"/>
      <c r="GTY3229" s="132"/>
      <c r="GTZ3229" s="132"/>
      <c r="GUA3229" s="132"/>
      <c r="GUB3229" s="132"/>
      <c r="GUC3229" s="132"/>
      <c r="GUD3229" s="132"/>
      <c r="GUE3229" s="132"/>
      <c r="GUF3229" s="132"/>
      <c r="GUG3229" s="132"/>
      <c r="GUH3229" s="132"/>
      <c r="GUI3229" s="132"/>
      <c r="GUJ3229" s="132"/>
      <c r="GUK3229" s="132"/>
      <c r="GUL3229" s="132"/>
      <c r="GUM3229" s="132"/>
      <c r="GUN3229" s="132"/>
      <c r="GUO3229" s="132"/>
      <c r="GUP3229" s="132"/>
      <c r="GUQ3229" s="132"/>
      <c r="GUR3229" s="132"/>
      <c r="GUS3229" s="132"/>
      <c r="GUT3229" s="132"/>
      <c r="GUU3229" s="132"/>
      <c r="GUV3229" s="132"/>
      <c r="GUW3229" s="132"/>
      <c r="GUX3229" s="132"/>
      <c r="GUY3229" s="132"/>
      <c r="GUZ3229" s="132"/>
      <c r="GVA3229" s="132"/>
      <c r="GVB3229" s="132"/>
      <c r="GVC3229" s="132"/>
      <c r="GVD3229" s="132"/>
      <c r="GVE3229" s="132"/>
      <c r="GVF3229" s="132"/>
      <c r="GVG3229" s="132"/>
      <c r="GVH3229" s="132"/>
      <c r="GVI3229" s="132"/>
      <c r="GVJ3229" s="132"/>
      <c r="GVK3229" s="132"/>
      <c r="GVL3229" s="132"/>
      <c r="GVM3229" s="132"/>
      <c r="GVN3229" s="132"/>
      <c r="GVO3229" s="132"/>
      <c r="GVP3229" s="132"/>
      <c r="GVQ3229" s="132"/>
      <c r="GVR3229" s="132"/>
      <c r="GVS3229" s="132"/>
      <c r="GVT3229" s="132"/>
      <c r="GVU3229" s="132"/>
      <c r="GVV3229" s="132"/>
      <c r="GVW3229" s="132"/>
      <c r="GVX3229" s="132"/>
      <c r="GVY3229" s="132"/>
      <c r="GVZ3229" s="132"/>
      <c r="GWA3229" s="132"/>
      <c r="GWB3229" s="132"/>
      <c r="GWC3229" s="132"/>
      <c r="GWD3229" s="132"/>
      <c r="GWE3229" s="132"/>
      <c r="GWF3229" s="132"/>
      <c r="GWG3229" s="132"/>
      <c r="GWH3229" s="132"/>
      <c r="GWI3229" s="132"/>
      <c r="GWJ3229" s="132"/>
      <c r="GWK3229" s="132"/>
      <c r="GWL3229" s="132"/>
      <c r="GWM3229" s="132"/>
      <c r="GWN3229" s="132"/>
      <c r="GWO3229" s="132"/>
      <c r="GWP3229" s="132"/>
      <c r="GWQ3229" s="132"/>
      <c r="GWR3229" s="132"/>
      <c r="GWS3229" s="132"/>
      <c r="GWT3229" s="132"/>
      <c r="GWU3229" s="132"/>
      <c r="GWV3229" s="132"/>
      <c r="GWW3229" s="132"/>
      <c r="GWX3229" s="132"/>
      <c r="GWY3229" s="132"/>
      <c r="GWZ3229" s="132"/>
      <c r="GXA3229" s="132"/>
      <c r="GXB3229" s="132"/>
      <c r="GXC3229" s="132"/>
      <c r="GXD3229" s="132"/>
      <c r="GXE3229" s="132"/>
      <c r="GXF3229" s="132"/>
      <c r="GXG3229" s="132"/>
      <c r="GXH3229" s="132"/>
      <c r="GXI3229" s="132"/>
      <c r="GXJ3229" s="132"/>
      <c r="GXK3229" s="132"/>
      <c r="GXL3229" s="132"/>
      <c r="GXM3229" s="132"/>
      <c r="GXN3229" s="132"/>
      <c r="GXO3229" s="132"/>
      <c r="GXP3229" s="132"/>
      <c r="GXQ3229" s="132"/>
      <c r="GXR3229" s="132"/>
      <c r="GXS3229" s="132"/>
      <c r="GXT3229" s="132"/>
      <c r="GXU3229" s="132"/>
      <c r="GXV3229" s="132"/>
      <c r="GXW3229" s="132"/>
      <c r="GXX3229" s="132"/>
      <c r="GXY3229" s="132"/>
      <c r="GXZ3229" s="132"/>
      <c r="GYA3229" s="132"/>
      <c r="GYB3229" s="132"/>
      <c r="GYC3229" s="132"/>
      <c r="GYD3229" s="132"/>
      <c r="GYE3229" s="132"/>
      <c r="GYF3229" s="132"/>
      <c r="GYG3229" s="132"/>
      <c r="GYH3229" s="132"/>
      <c r="GYI3229" s="132"/>
      <c r="GYJ3229" s="132"/>
      <c r="GYK3229" s="132"/>
      <c r="GYL3229" s="132"/>
      <c r="GYM3229" s="132"/>
      <c r="GYN3229" s="132"/>
      <c r="GYO3229" s="132"/>
      <c r="GYP3229" s="132"/>
      <c r="GYQ3229" s="132"/>
      <c r="GYR3229" s="132"/>
      <c r="GYS3229" s="132"/>
      <c r="GYT3229" s="132"/>
      <c r="GYU3229" s="132"/>
      <c r="GYV3229" s="132"/>
      <c r="GYW3229" s="132"/>
      <c r="GYX3229" s="132"/>
      <c r="GYY3229" s="132"/>
      <c r="GYZ3229" s="132"/>
      <c r="GZA3229" s="132"/>
      <c r="GZB3229" s="132"/>
      <c r="GZC3229" s="132"/>
      <c r="GZD3229" s="132"/>
      <c r="GZE3229" s="132"/>
      <c r="GZF3229" s="132"/>
      <c r="GZG3229" s="132"/>
      <c r="GZH3229" s="132"/>
      <c r="GZI3229" s="132"/>
      <c r="GZJ3229" s="132"/>
      <c r="GZK3229" s="132"/>
      <c r="GZL3229" s="132"/>
      <c r="GZM3229" s="132"/>
      <c r="GZN3229" s="132"/>
      <c r="GZO3229" s="132"/>
      <c r="GZP3229" s="132"/>
      <c r="GZQ3229" s="132"/>
      <c r="GZR3229" s="132"/>
      <c r="GZS3229" s="132"/>
      <c r="GZT3229" s="132"/>
      <c r="GZU3229" s="132"/>
      <c r="GZV3229" s="132"/>
      <c r="GZW3229" s="132"/>
      <c r="GZX3229" s="132"/>
      <c r="GZY3229" s="132"/>
      <c r="GZZ3229" s="132"/>
      <c r="HAA3229" s="132"/>
      <c r="HAB3229" s="132"/>
      <c r="HAC3229" s="132"/>
      <c r="HAD3229" s="132"/>
      <c r="HAE3229" s="132"/>
      <c r="HAF3229" s="132"/>
      <c r="HAG3229" s="132"/>
      <c r="HAH3229" s="132"/>
      <c r="HAI3229" s="132"/>
      <c r="HAJ3229" s="132"/>
      <c r="HAK3229" s="132"/>
      <c r="HAL3229" s="132"/>
      <c r="HAM3229" s="132"/>
      <c r="HAN3229" s="132"/>
      <c r="HAO3229" s="132"/>
      <c r="HAP3229" s="132"/>
      <c r="HAQ3229" s="132"/>
      <c r="HAR3229" s="132"/>
      <c r="HAS3229" s="132"/>
      <c r="HAT3229" s="132"/>
      <c r="HAU3229" s="132"/>
      <c r="HAV3229" s="132"/>
      <c r="HAW3229" s="132"/>
      <c r="HAX3229" s="132"/>
      <c r="HAY3229" s="132"/>
      <c r="HAZ3229" s="132"/>
      <c r="HBA3229" s="132"/>
      <c r="HBB3229" s="132"/>
      <c r="HBC3229" s="132"/>
      <c r="HBD3229" s="132"/>
      <c r="HBE3229" s="132"/>
      <c r="HBF3229" s="132"/>
      <c r="HBG3229" s="132"/>
      <c r="HBH3229" s="132"/>
      <c r="HBI3229" s="132"/>
      <c r="HBJ3229" s="132"/>
      <c r="HBK3229" s="132"/>
      <c r="HBL3229" s="132"/>
      <c r="HBM3229" s="132"/>
      <c r="HBN3229" s="132"/>
      <c r="HBO3229" s="132"/>
      <c r="HBP3229" s="132"/>
      <c r="HBQ3229" s="132"/>
      <c r="HBR3229" s="132"/>
      <c r="HBS3229" s="132"/>
      <c r="HBT3229" s="132"/>
      <c r="HBU3229" s="132"/>
      <c r="HBV3229" s="132"/>
      <c r="HBW3229" s="132"/>
      <c r="HBX3229" s="132"/>
      <c r="HBY3229" s="132"/>
      <c r="HBZ3229" s="132"/>
      <c r="HCA3229" s="132"/>
      <c r="HCB3229" s="132"/>
      <c r="HCC3229" s="132"/>
      <c r="HCD3229" s="132"/>
      <c r="HCE3229" s="132"/>
      <c r="HCF3229" s="132"/>
      <c r="HCG3229" s="132"/>
      <c r="HCH3229" s="132"/>
      <c r="HCI3229" s="132"/>
      <c r="HCJ3229" s="132"/>
      <c r="HCK3229" s="132"/>
      <c r="HCL3229" s="132"/>
      <c r="HCM3229" s="132"/>
      <c r="HCN3229" s="132"/>
      <c r="HCO3229" s="132"/>
      <c r="HCP3229" s="132"/>
      <c r="HCQ3229" s="132"/>
      <c r="HCR3229" s="132"/>
      <c r="HCS3229" s="132"/>
      <c r="HCT3229" s="132"/>
      <c r="HCU3229" s="132"/>
      <c r="HCV3229" s="132"/>
      <c r="HCW3229" s="132"/>
      <c r="HCX3229" s="132"/>
      <c r="HCY3229" s="132"/>
      <c r="HCZ3229" s="132"/>
      <c r="HDA3229" s="132"/>
      <c r="HDB3229" s="132"/>
      <c r="HDC3229" s="132"/>
      <c r="HDD3229" s="132"/>
      <c r="HDE3229" s="132"/>
      <c r="HDF3229" s="132"/>
      <c r="HDG3229" s="132"/>
      <c r="HDH3229" s="132"/>
      <c r="HDI3229" s="132"/>
      <c r="HDJ3229" s="132"/>
      <c r="HDK3229" s="132"/>
      <c r="HDL3229" s="132"/>
      <c r="HDM3229" s="132"/>
      <c r="HDN3229" s="132"/>
      <c r="HDO3229" s="132"/>
      <c r="HDP3229" s="132"/>
      <c r="HDQ3229" s="132"/>
      <c r="HDR3229" s="132"/>
      <c r="HDS3229" s="132"/>
      <c r="HDT3229" s="132"/>
      <c r="HDU3229" s="132"/>
      <c r="HDV3229" s="132"/>
      <c r="HDW3229" s="132"/>
      <c r="HDX3229" s="132"/>
      <c r="HDY3229" s="132"/>
      <c r="HDZ3229" s="132"/>
      <c r="HEA3229" s="132"/>
      <c r="HEB3229" s="132"/>
      <c r="HEC3229" s="132"/>
      <c r="HED3229" s="132"/>
      <c r="HEE3229" s="132"/>
      <c r="HEF3229" s="132"/>
      <c r="HEG3229" s="132"/>
      <c r="HEH3229" s="132"/>
      <c r="HEI3229" s="132"/>
      <c r="HEJ3229" s="132"/>
      <c r="HEK3229" s="132"/>
      <c r="HEL3229" s="132"/>
      <c r="HEM3229" s="132"/>
      <c r="HEN3229" s="132"/>
      <c r="HEO3229" s="132"/>
      <c r="HEP3229" s="132"/>
      <c r="HEQ3229" s="132"/>
      <c r="HER3229" s="132"/>
      <c r="HES3229" s="132"/>
      <c r="HET3229" s="132"/>
      <c r="HEU3229" s="132"/>
      <c r="HEV3229" s="132"/>
      <c r="HEW3229" s="132"/>
      <c r="HEX3229" s="132"/>
      <c r="HEY3229" s="132"/>
      <c r="HEZ3229" s="132"/>
      <c r="HFA3229" s="132"/>
      <c r="HFB3229" s="132"/>
      <c r="HFC3229" s="132"/>
      <c r="HFD3229" s="132"/>
      <c r="HFE3229" s="132"/>
      <c r="HFF3229" s="132"/>
      <c r="HFG3229" s="132"/>
      <c r="HFH3229" s="132"/>
      <c r="HFI3229" s="132"/>
      <c r="HFJ3229" s="132"/>
      <c r="HFK3229" s="132"/>
      <c r="HFL3229" s="132"/>
      <c r="HFM3229" s="132"/>
      <c r="HFN3229" s="132"/>
      <c r="HFO3229" s="132"/>
      <c r="HFP3229" s="132"/>
      <c r="HFQ3229" s="132"/>
      <c r="HFR3229" s="132"/>
      <c r="HFS3229" s="132"/>
      <c r="HFT3229" s="132"/>
      <c r="HFU3229" s="132"/>
      <c r="HFV3229" s="132"/>
      <c r="HFW3229" s="132"/>
      <c r="HFX3229" s="132"/>
      <c r="HFY3229" s="132"/>
      <c r="HFZ3229" s="132"/>
      <c r="HGA3229" s="132"/>
      <c r="HGB3229" s="132"/>
      <c r="HGC3229" s="132"/>
      <c r="HGD3229" s="132"/>
      <c r="HGE3229" s="132"/>
      <c r="HGF3229" s="132"/>
      <c r="HGG3229" s="132"/>
      <c r="HGH3229" s="132"/>
      <c r="HGI3229" s="132"/>
      <c r="HGJ3229" s="132"/>
      <c r="HGK3229" s="132"/>
      <c r="HGL3229" s="132"/>
      <c r="HGM3229" s="132"/>
      <c r="HGN3229" s="132"/>
      <c r="HGO3229" s="132"/>
      <c r="HGP3229" s="132"/>
      <c r="HGQ3229" s="132"/>
      <c r="HGR3229" s="132"/>
      <c r="HGS3229" s="132"/>
      <c r="HGT3229" s="132"/>
      <c r="HGU3229" s="132"/>
      <c r="HGV3229" s="132"/>
      <c r="HGW3229" s="132"/>
      <c r="HGX3229" s="132"/>
      <c r="HGY3229" s="132"/>
      <c r="HGZ3229" s="132"/>
      <c r="HHA3229" s="132"/>
      <c r="HHB3229" s="132"/>
      <c r="HHC3229" s="132"/>
      <c r="HHD3229" s="132"/>
      <c r="HHE3229" s="132"/>
      <c r="HHF3229" s="132"/>
      <c r="HHG3229" s="132"/>
      <c r="HHH3229" s="132"/>
      <c r="HHI3229" s="132"/>
      <c r="HHJ3229" s="132"/>
      <c r="HHK3229" s="132"/>
      <c r="HHL3229" s="132"/>
      <c r="HHM3229" s="132"/>
      <c r="HHN3229" s="132"/>
      <c r="HHO3229" s="132"/>
      <c r="HHP3229" s="132"/>
      <c r="HHQ3229" s="132"/>
      <c r="HHR3229" s="132"/>
      <c r="HHS3229" s="132"/>
      <c r="HHT3229" s="132"/>
      <c r="HHU3229" s="132"/>
      <c r="HHV3229" s="132"/>
      <c r="HHW3229" s="132"/>
      <c r="HHX3229" s="132"/>
      <c r="HHY3229" s="132"/>
      <c r="HHZ3229" s="132"/>
      <c r="HIA3229" s="132"/>
      <c r="HIB3229" s="132"/>
      <c r="HIC3229" s="132"/>
      <c r="HID3229" s="132"/>
      <c r="HIE3229" s="132"/>
      <c r="HIF3229" s="132"/>
      <c r="HIG3229" s="132"/>
      <c r="HIH3229" s="132"/>
      <c r="HII3229" s="132"/>
      <c r="HIJ3229" s="132"/>
      <c r="HIK3229" s="132"/>
      <c r="HIL3229" s="132"/>
      <c r="HIM3229" s="132"/>
      <c r="HIN3229" s="132"/>
      <c r="HIO3229" s="132"/>
      <c r="HIP3229" s="132"/>
      <c r="HIQ3229" s="132"/>
      <c r="HIR3229" s="132"/>
      <c r="HIS3229" s="132"/>
      <c r="HIT3229" s="132"/>
      <c r="HIU3229" s="132"/>
      <c r="HIV3229" s="132"/>
      <c r="HIW3229" s="132"/>
      <c r="HIX3229" s="132"/>
      <c r="HIY3229" s="132"/>
      <c r="HIZ3229" s="132"/>
      <c r="HJA3229" s="132"/>
      <c r="HJB3229" s="132"/>
      <c r="HJC3229" s="132"/>
      <c r="HJD3229" s="132"/>
      <c r="HJE3229" s="132"/>
      <c r="HJF3229" s="132"/>
      <c r="HJG3229" s="132"/>
      <c r="HJH3229" s="132"/>
      <c r="HJI3229" s="132"/>
      <c r="HJJ3229" s="132"/>
      <c r="HJK3229" s="132"/>
      <c r="HJL3229" s="132"/>
      <c r="HJM3229" s="132"/>
      <c r="HJN3229" s="132"/>
      <c r="HJO3229" s="132"/>
      <c r="HJP3229" s="132"/>
      <c r="HJQ3229" s="132"/>
      <c r="HJR3229" s="132"/>
      <c r="HJS3229" s="132"/>
      <c r="HJT3229" s="132"/>
      <c r="HJU3229" s="132"/>
      <c r="HJV3229" s="132"/>
      <c r="HJW3229" s="132"/>
      <c r="HJX3229" s="132"/>
      <c r="HJY3229" s="132"/>
      <c r="HJZ3229" s="132"/>
      <c r="HKA3229" s="132"/>
      <c r="HKB3229" s="132"/>
      <c r="HKC3229" s="132"/>
      <c r="HKD3229" s="132"/>
      <c r="HKE3229" s="132"/>
      <c r="HKF3229" s="132"/>
      <c r="HKG3229" s="132"/>
      <c r="HKH3229" s="132"/>
      <c r="HKI3229" s="132"/>
      <c r="HKJ3229" s="132"/>
      <c r="HKK3229" s="132"/>
      <c r="HKL3229" s="132"/>
      <c r="HKM3229" s="132"/>
      <c r="HKN3229" s="132"/>
      <c r="HKO3229" s="132"/>
      <c r="HKP3229" s="132"/>
      <c r="HKQ3229" s="132"/>
      <c r="HKR3229" s="132"/>
      <c r="HKS3229" s="132"/>
      <c r="HKT3229" s="132"/>
      <c r="HKU3229" s="132"/>
      <c r="HKV3229" s="132"/>
      <c r="HKW3229" s="132"/>
      <c r="HKX3229" s="132"/>
      <c r="HKY3229" s="132"/>
      <c r="HKZ3229" s="132"/>
      <c r="HLA3229" s="132"/>
      <c r="HLB3229" s="132"/>
      <c r="HLC3229" s="132"/>
      <c r="HLD3229" s="132"/>
      <c r="HLE3229" s="132"/>
      <c r="HLF3229" s="132"/>
      <c r="HLG3229" s="132"/>
      <c r="HLH3229" s="132"/>
      <c r="HLI3229" s="132"/>
      <c r="HLJ3229" s="132"/>
      <c r="HLK3229" s="132"/>
      <c r="HLL3229" s="132"/>
      <c r="HLM3229" s="132"/>
      <c r="HLN3229" s="132"/>
      <c r="HLO3229" s="132"/>
      <c r="HLP3229" s="132"/>
      <c r="HLQ3229" s="132"/>
      <c r="HLR3229" s="132"/>
      <c r="HLS3229" s="132"/>
      <c r="HLT3229" s="132"/>
      <c r="HLU3229" s="132"/>
      <c r="HLV3229" s="132"/>
      <c r="HLW3229" s="132"/>
      <c r="HLX3229" s="132"/>
      <c r="HLY3229" s="132"/>
      <c r="HLZ3229" s="132"/>
      <c r="HMA3229" s="132"/>
      <c r="HMB3229" s="132"/>
      <c r="HMC3229" s="132"/>
      <c r="HMD3229" s="132"/>
      <c r="HME3229" s="132"/>
      <c r="HMF3229" s="132"/>
      <c r="HMG3229" s="132"/>
      <c r="HMH3229" s="132"/>
      <c r="HMI3229" s="132"/>
      <c r="HMJ3229" s="132"/>
      <c r="HMK3229" s="132"/>
      <c r="HML3229" s="132"/>
      <c r="HMM3229" s="132"/>
      <c r="HMN3229" s="132"/>
      <c r="HMO3229" s="132"/>
      <c r="HMP3229" s="132"/>
      <c r="HMQ3229" s="132"/>
      <c r="HMR3229" s="132"/>
      <c r="HMS3229" s="132"/>
      <c r="HMT3229" s="132"/>
      <c r="HMU3229" s="132"/>
      <c r="HMV3229" s="132"/>
      <c r="HMW3229" s="132"/>
      <c r="HMX3229" s="132"/>
      <c r="HMY3229" s="132"/>
      <c r="HMZ3229" s="132"/>
      <c r="HNA3229" s="132"/>
      <c r="HNB3229" s="132"/>
      <c r="HNC3229" s="132"/>
      <c r="HND3229" s="132"/>
      <c r="HNE3229" s="132"/>
      <c r="HNF3229" s="132"/>
      <c r="HNG3229" s="132"/>
      <c r="HNH3229" s="132"/>
      <c r="HNI3229" s="132"/>
      <c r="HNJ3229" s="132"/>
      <c r="HNK3229" s="132"/>
      <c r="HNL3229" s="132"/>
      <c r="HNM3229" s="132"/>
      <c r="HNN3229" s="132"/>
      <c r="HNO3229" s="132"/>
      <c r="HNP3229" s="132"/>
      <c r="HNQ3229" s="132"/>
      <c r="HNR3229" s="132"/>
      <c r="HNS3229" s="132"/>
      <c r="HNT3229" s="132"/>
      <c r="HNU3229" s="132"/>
      <c r="HNV3229" s="132"/>
      <c r="HNW3229" s="132"/>
      <c r="HNX3229" s="132"/>
      <c r="HNY3229" s="132"/>
      <c r="HNZ3229" s="132"/>
      <c r="HOA3229" s="132"/>
      <c r="HOB3229" s="132"/>
      <c r="HOC3229" s="132"/>
      <c r="HOD3229" s="132"/>
      <c r="HOE3229" s="132"/>
      <c r="HOF3229" s="132"/>
      <c r="HOG3229" s="132"/>
      <c r="HOH3229" s="132"/>
      <c r="HOI3229" s="132"/>
      <c r="HOJ3229" s="132"/>
      <c r="HOK3229" s="132"/>
      <c r="HOL3229" s="132"/>
      <c r="HOM3229" s="132"/>
      <c r="HON3229" s="132"/>
      <c r="HOO3229" s="132"/>
      <c r="HOP3229" s="132"/>
      <c r="HOQ3229" s="132"/>
      <c r="HOR3229" s="132"/>
      <c r="HOS3229" s="132"/>
      <c r="HOT3229" s="132"/>
      <c r="HOU3229" s="132"/>
      <c r="HOV3229" s="132"/>
      <c r="HOW3229" s="132"/>
      <c r="HOX3229" s="132"/>
      <c r="HOY3229" s="132"/>
      <c r="HOZ3229" s="132"/>
      <c r="HPA3229" s="132"/>
      <c r="HPB3229" s="132"/>
      <c r="HPC3229" s="132"/>
      <c r="HPD3229" s="132"/>
      <c r="HPE3229" s="132"/>
      <c r="HPF3229" s="132"/>
      <c r="HPG3229" s="132"/>
      <c r="HPH3229" s="132"/>
      <c r="HPI3229" s="132"/>
      <c r="HPJ3229" s="132"/>
      <c r="HPK3229" s="132"/>
      <c r="HPL3229" s="132"/>
      <c r="HPM3229" s="132"/>
      <c r="HPN3229" s="132"/>
      <c r="HPO3229" s="132"/>
      <c r="HPP3229" s="132"/>
      <c r="HPQ3229" s="132"/>
      <c r="HPR3229" s="132"/>
      <c r="HPS3229" s="132"/>
      <c r="HPT3229" s="132"/>
      <c r="HPU3229" s="132"/>
      <c r="HPV3229" s="132"/>
      <c r="HPW3229" s="132"/>
      <c r="HPX3229" s="132"/>
      <c r="HPY3229" s="132"/>
      <c r="HPZ3229" s="132"/>
      <c r="HQA3229" s="132"/>
      <c r="HQB3229" s="132"/>
      <c r="HQC3229" s="132"/>
      <c r="HQD3229" s="132"/>
      <c r="HQE3229" s="132"/>
      <c r="HQF3229" s="132"/>
      <c r="HQG3229" s="132"/>
      <c r="HQH3229" s="132"/>
      <c r="HQI3229" s="132"/>
      <c r="HQJ3229" s="132"/>
      <c r="HQK3229" s="132"/>
      <c r="HQL3229" s="132"/>
      <c r="HQM3229" s="132"/>
      <c r="HQN3229" s="132"/>
      <c r="HQO3229" s="132"/>
      <c r="HQP3229" s="132"/>
      <c r="HQQ3229" s="132"/>
      <c r="HQR3229" s="132"/>
      <c r="HQS3229" s="132"/>
      <c r="HQT3229" s="132"/>
      <c r="HQU3229" s="132"/>
      <c r="HQV3229" s="132"/>
      <c r="HQW3229" s="132"/>
      <c r="HQX3229" s="132"/>
      <c r="HQY3229" s="132"/>
      <c r="HQZ3229" s="132"/>
      <c r="HRA3229" s="132"/>
      <c r="HRB3229" s="132"/>
      <c r="HRC3229" s="132"/>
      <c r="HRD3229" s="132"/>
      <c r="HRE3229" s="132"/>
      <c r="HRF3229" s="132"/>
      <c r="HRG3229" s="132"/>
      <c r="HRH3229" s="132"/>
      <c r="HRI3229" s="132"/>
      <c r="HRJ3229" s="132"/>
      <c r="HRK3229" s="132"/>
      <c r="HRL3229" s="132"/>
      <c r="HRM3229" s="132"/>
      <c r="HRN3229" s="132"/>
      <c r="HRO3229" s="132"/>
      <c r="HRP3229" s="132"/>
      <c r="HRQ3229" s="132"/>
      <c r="HRR3229" s="132"/>
      <c r="HRS3229" s="132"/>
      <c r="HRT3229" s="132"/>
      <c r="HRU3229" s="132"/>
      <c r="HRV3229" s="132"/>
      <c r="HRW3229" s="132"/>
      <c r="HRX3229" s="132"/>
      <c r="HRY3229" s="132"/>
      <c r="HRZ3229" s="132"/>
      <c r="HSA3229" s="132"/>
      <c r="HSB3229" s="132"/>
      <c r="HSC3229" s="132"/>
      <c r="HSD3229" s="132"/>
      <c r="HSE3229" s="132"/>
      <c r="HSF3229" s="132"/>
      <c r="HSG3229" s="132"/>
      <c r="HSH3229" s="132"/>
      <c r="HSI3229" s="132"/>
      <c r="HSJ3229" s="132"/>
      <c r="HSK3229" s="132"/>
      <c r="HSL3229" s="132"/>
      <c r="HSM3229" s="132"/>
      <c r="HSN3229" s="132"/>
      <c r="HSO3229" s="132"/>
      <c r="HSP3229" s="132"/>
      <c r="HSQ3229" s="132"/>
      <c r="HSR3229" s="132"/>
      <c r="HSS3229" s="132"/>
      <c r="HST3229" s="132"/>
      <c r="HSU3229" s="132"/>
      <c r="HSV3229" s="132"/>
      <c r="HSW3229" s="132"/>
      <c r="HSX3229" s="132"/>
      <c r="HSY3229" s="132"/>
      <c r="HSZ3229" s="132"/>
      <c r="HTA3229" s="132"/>
      <c r="HTB3229" s="132"/>
      <c r="HTC3229" s="132"/>
      <c r="HTD3229" s="132"/>
      <c r="HTE3229" s="132"/>
      <c r="HTF3229" s="132"/>
      <c r="HTG3229" s="132"/>
      <c r="HTH3229" s="132"/>
      <c r="HTI3229" s="132"/>
      <c r="HTJ3229" s="132"/>
      <c r="HTK3229" s="132"/>
      <c r="HTL3229" s="132"/>
      <c r="HTM3229" s="132"/>
      <c r="HTN3229" s="132"/>
      <c r="HTO3229" s="132"/>
      <c r="HTP3229" s="132"/>
      <c r="HTQ3229" s="132"/>
      <c r="HTR3229" s="132"/>
      <c r="HTS3229" s="132"/>
      <c r="HTT3229" s="132"/>
      <c r="HTU3229" s="132"/>
      <c r="HTV3229" s="132"/>
      <c r="HTW3229" s="132"/>
      <c r="HTX3229" s="132"/>
      <c r="HTY3229" s="132"/>
      <c r="HTZ3229" s="132"/>
      <c r="HUA3229" s="132"/>
      <c r="HUB3229" s="132"/>
      <c r="HUC3229" s="132"/>
      <c r="HUD3229" s="132"/>
      <c r="HUE3229" s="132"/>
      <c r="HUF3229" s="132"/>
      <c r="HUG3229" s="132"/>
      <c r="HUH3229" s="132"/>
      <c r="HUI3229" s="132"/>
      <c r="HUJ3229" s="132"/>
      <c r="HUK3229" s="132"/>
      <c r="HUL3229" s="132"/>
      <c r="HUM3229" s="132"/>
      <c r="HUN3229" s="132"/>
      <c r="HUO3229" s="132"/>
      <c r="HUP3229" s="132"/>
      <c r="HUQ3229" s="132"/>
      <c r="HUR3229" s="132"/>
      <c r="HUS3229" s="132"/>
      <c r="HUT3229" s="132"/>
      <c r="HUU3229" s="132"/>
      <c r="HUV3229" s="132"/>
      <c r="HUW3229" s="132"/>
      <c r="HUX3229" s="132"/>
      <c r="HUY3229" s="132"/>
      <c r="HUZ3229" s="132"/>
      <c r="HVA3229" s="132"/>
      <c r="HVB3229" s="132"/>
      <c r="HVC3229" s="132"/>
      <c r="HVD3229" s="132"/>
      <c r="HVE3229" s="132"/>
      <c r="HVF3229" s="132"/>
      <c r="HVG3229" s="132"/>
      <c r="HVH3229" s="132"/>
      <c r="HVI3229" s="132"/>
      <c r="HVJ3229" s="132"/>
      <c r="HVK3229" s="132"/>
      <c r="HVL3229" s="132"/>
      <c r="HVM3229" s="132"/>
      <c r="HVN3229" s="132"/>
      <c r="HVO3229" s="132"/>
      <c r="HVP3229" s="132"/>
      <c r="HVQ3229" s="132"/>
      <c r="HVR3229" s="132"/>
      <c r="HVS3229" s="132"/>
      <c r="HVT3229" s="132"/>
      <c r="HVU3229" s="132"/>
      <c r="HVV3229" s="132"/>
      <c r="HVW3229" s="132"/>
      <c r="HVX3229" s="132"/>
      <c r="HVY3229" s="132"/>
      <c r="HVZ3229" s="132"/>
      <c r="HWA3229" s="132"/>
      <c r="HWB3229" s="132"/>
      <c r="HWC3229" s="132"/>
      <c r="HWD3229" s="132"/>
      <c r="HWE3229" s="132"/>
      <c r="HWF3229" s="132"/>
      <c r="HWG3229" s="132"/>
      <c r="HWH3229" s="132"/>
      <c r="HWI3229" s="132"/>
      <c r="HWJ3229" s="132"/>
      <c r="HWK3229" s="132"/>
      <c r="HWL3229" s="132"/>
      <c r="HWM3229" s="132"/>
      <c r="HWN3229" s="132"/>
      <c r="HWO3229" s="132"/>
      <c r="HWP3229" s="132"/>
      <c r="HWQ3229" s="132"/>
      <c r="HWR3229" s="132"/>
      <c r="HWS3229" s="132"/>
      <c r="HWT3229" s="132"/>
      <c r="HWU3229" s="132"/>
      <c r="HWV3229" s="132"/>
      <c r="HWW3229" s="132"/>
      <c r="HWX3229" s="132"/>
      <c r="HWY3229" s="132"/>
      <c r="HWZ3229" s="132"/>
      <c r="HXA3229" s="132"/>
      <c r="HXB3229" s="132"/>
      <c r="HXC3229" s="132"/>
      <c r="HXD3229" s="132"/>
      <c r="HXE3229" s="132"/>
      <c r="HXF3229" s="132"/>
      <c r="HXG3229" s="132"/>
      <c r="HXH3229" s="132"/>
      <c r="HXI3229" s="132"/>
      <c r="HXJ3229" s="132"/>
      <c r="HXK3229" s="132"/>
      <c r="HXL3229" s="132"/>
      <c r="HXM3229" s="132"/>
      <c r="HXN3229" s="132"/>
      <c r="HXO3229" s="132"/>
      <c r="HXP3229" s="132"/>
      <c r="HXQ3229" s="132"/>
      <c r="HXR3229" s="132"/>
      <c r="HXS3229" s="132"/>
      <c r="HXT3229" s="132"/>
      <c r="HXU3229" s="132"/>
      <c r="HXV3229" s="132"/>
      <c r="HXW3229" s="132"/>
      <c r="HXX3229" s="132"/>
      <c r="HXY3229" s="132"/>
      <c r="HXZ3229" s="132"/>
      <c r="HYA3229" s="132"/>
      <c r="HYB3229" s="132"/>
      <c r="HYC3229" s="132"/>
      <c r="HYD3229" s="132"/>
      <c r="HYE3229" s="132"/>
      <c r="HYF3229" s="132"/>
      <c r="HYG3229" s="132"/>
      <c r="HYH3229" s="132"/>
      <c r="HYI3229" s="132"/>
      <c r="HYJ3229" s="132"/>
      <c r="HYK3229" s="132"/>
      <c r="HYL3229" s="132"/>
      <c r="HYM3229" s="132"/>
      <c r="HYN3229" s="132"/>
      <c r="HYO3229" s="132"/>
      <c r="HYP3229" s="132"/>
      <c r="HYQ3229" s="132"/>
      <c r="HYR3229" s="132"/>
      <c r="HYS3229" s="132"/>
      <c r="HYT3229" s="132"/>
      <c r="HYU3229" s="132"/>
      <c r="HYV3229" s="132"/>
      <c r="HYW3229" s="132"/>
      <c r="HYX3229" s="132"/>
      <c r="HYY3229" s="132"/>
      <c r="HYZ3229" s="132"/>
      <c r="HZA3229" s="132"/>
      <c r="HZB3229" s="132"/>
      <c r="HZC3229" s="132"/>
      <c r="HZD3229" s="132"/>
      <c r="HZE3229" s="132"/>
      <c r="HZF3229" s="132"/>
      <c r="HZG3229" s="132"/>
      <c r="HZH3229" s="132"/>
      <c r="HZI3229" s="132"/>
      <c r="HZJ3229" s="132"/>
      <c r="HZK3229" s="132"/>
      <c r="HZL3229" s="132"/>
      <c r="HZM3229" s="132"/>
      <c r="HZN3229" s="132"/>
      <c r="HZO3229" s="132"/>
      <c r="HZP3229" s="132"/>
      <c r="HZQ3229" s="132"/>
      <c r="HZR3229" s="132"/>
      <c r="HZS3229" s="132"/>
      <c r="HZT3229" s="132"/>
      <c r="HZU3229" s="132"/>
      <c r="HZV3229" s="132"/>
      <c r="HZW3229" s="132"/>
      <c r="HZX3229" s="132"/>
      <c r="HZY3229" s="132"/>
      <c r="HZZ3229" s="132"/>
      <c r="IAA3229" s="132"/>
      <c r="IAB3229" s="132"/>
      <c r="IAC3229" s="132"/>
      <c r="IAD3229" s="132"/>
      <c r="IAE3229" s="132"/>
      <c r="IAF3229" s="132"/>
      <c r="IAG3229" s="132"/>
      <c r="IAH3229" s="132"/>
      <c r="IAI3229" s="132"/>
      <c r="IAJ3229" s="132"/>
      <c r="IAK3229" s="132"/>
      <c r="IAL3229" s="132"/>
      <c r="IAM3229" s="132"/>
      <c r="IAN3229" s="132"/>
      <c r="IAO3229" s="132"/>
      <c r="IAP3229" s="132"/>
      <c r="IAQ3229" s="132"/>
      <c r="IAR3229" s="132"/>
      <c r="IAS3229" s="132"/>
      <c r="IAT3229" s="132"/>
      <c r="IAU3229" s="132"/>
      <c r="IAV3229" s="132"/>
      <c r="IAW3229" s="132"/>
      <c r="IAX3229" s="132"/>
      <c r="IAY3229" s="132"/>
      <c r="IAZ3229" s="132"/>
      <c r="IBA3229" s="132"/>
      <c r="IBB3229" s="132"/>
      <c r="IBC3229" s="132"/>
      <c r="IBD3229" s="132"/>
      <c r="IBE3229" s="132"/>
      <c r="IBF3229" s="132"/>
      <c r="IBG3229" s="132"/>
      <c r="IBH3229" s="132"/>
      <c r="IBI3229" s="132"/>
      <c r="IBJ3229" s="132"/>
      <c r="IBK3229" s="132"/>
      <c r="IBL3229" s="132"/>
      <c r="IBM3229" s="132"/>
      <c r="IBN3229" s="132"/>
      <c r="IBO3229" s="132"/>
      <c r="IBP3229" s="132"/>
      <c r="IBQ3229" s="132"/>
      <c r="IBR3229" s="132"/>
      <c r="IBS3229" s="132"/>
      <c r="IBT3229" s="132"/>
      <c r="IBU3229" s="132"/>
      <c r="IBV3229" s="132"/>
      <c r="IBW3229" s="132"/>
      <c r="IBX3229" s="132"/>
      <c r="IBY3229" s="132"/>
      <c r="IBZ3229" s="132"/>
      <c r="ICA3229" s="132"/>
      <c r="ICB3229" s="132"/>
      <c r="ICC3229" s="132"/>
      <c r="ICD3229" s="132"/>
      <c r="ICE3229" s="132"/>
      <c r="ICF3229" s="132"/>
      <c r="ICG3229" s="132"/>
      <c r="ICH3229" s="132"/>
      <c r="ICI3229" s="132"/>
      <c r="ICJ3229" s="132"/>
      <c r="ICK3229" s="132"/>
      <c r="ICL3229" s="132"/>
      <c r="ICM3229" s="132"/>
      <c r="ICN3229" s="132"/>
      <c r="ICO3229" s="132"/>
      <c r="ICP3229" s="132"/>
      <c r="ICQ3229" s="132"/>
      <c r="ICR3229" s="132"/>
      <c r="ICS3229" s="132"/>
      <c r="ICT3229" s="132"/>
      <c r="ICU3229" s="132"/>
      <c r="ICV3229" s="132"/>
      <c r="ICW3229" s="132"/>
      <c r="ICX3229" s="132"/>
      <c r="ICY3229" s="132"/>
      <c r="ICZ3229" s="132"/>
      <c r="IDA3229" s="132"/>
      <c r="IDB3229" s="132"/>
      <c r="IDC3229" s="132"/>
      <c r="IDD3229" s="132"/>
      <c r="IDE3229" s="132"/>
      <c r="IDF3229" s="132"/>
      <c r="IDG3229" s="132"/>
      <c r="IDH3229" s="132"/>
      <c r="IDI3229" s="132"/>
      <c r="IDJ3229" s="132"/>
      <c r="IDK3229" s="132"/>
      <c r="IDL3229" s="132"/>
      <c r="IDM3229" s="132"/>
      <c r="IDN3229" s="132"/>
      <c r="IDO3229" s="132"/>
      <c r="IDP3229" s="132"/>
      <c r="IDQ3229" s="132"/>
      <c r="IDR3229" s="132"/>
      <c r="IDS3229" s="132"/>
      <c r="IDT3229" s="132"/>
      <c r="IDU3229" s="132"/>
      <c r="IDV3229" s="132"/>
      <c r="IDW3229" s="132"/>
      <c r="IDX3229" s="132"/>
      <c r="IDY3229" s="132"/>
      <c r="IDZ3229" s="132"/>
      <c r="IEA3229" s="132"/>
      <c r="IEB3229" s="132"/>
      <c r="IEC3229" s="132"/>
      <c r="IED3229" s="132"/>
      <c r="IEE3229" s="132"/>
      <c r="IEF3229" s="132"/>
      <c r="IEG3229" s="132"/>
      <c r="IEH3229" s="132"/>
      <c r="IEI3229" s="132"/>
      <c r="IEJ3229" s="132"/>
      <c r="IEK3229" s="132"/>
      <c r="IEL3229" s="132"/>
      <c r="IEM3229" s="132"/>
      <c r="IEN3229" s="132"/>
      <c r="IEO3229" s="132"/>
      <c r="IEP3229" s="132"/>
      <c r="IEQ3229" s="132"/>
      <c r="IER3229" s="132"/>
      <c r="IES3229" s="132"/>
      <c r="IET3229" s="132"/>
      <c r="IEU3229" s="132"/>
      <c r="IEV3229" s="132"/>
      <c r="IEW3229" s="132"/>
      <c r="IEX3229" s="132"/>
      <c r="IEY3229" s="132"/>
      <c r="IEZ3229" s="132"/>
      <c r="IFA3229" s="132"/>
      <c r="IFB3229" s="132"/>
      <c r="IFC3229" s="132"/>
      <c r="IFD3229" s="132"/>
      <c r="IFE3229" s="132"/>
      <c r="IFF3229" s="132"/>
      <c r="IFG3229" s="132"/>
      <c r="IFH3229" s="132"/>
      <c r="IFI3229" s="132"/>
      <c r="IFJ3229" s="132"/>
      <c r="IFK3229" s="132"/>
      <c r="IFL3229" s="132"/>
      <c r="IFM3229" s="132"/>
      <c r="IFN3229" s="132"/>
      <c r="IFO3229" s="132"/>
      <c r="IFP3229" s="132"/>
      <c r="IFQ3229" s="132"/>
      <c r="IFR3229" s="132"/>
      <c r="IFS3229" s="132"/>
      <c r="IFT3229" s="132"/>
      <c r="IFU3229" s="132"/>
      <c r="IFV3229" s="132"/>
      <c r="IFW3229" s="132"/>
      <c r="IFX3229" s="132"/>
      <c r="IFY3229" s="132"/>
      <c r="IFZ3229" s="132"/>
      <c r="IGA3229" s="132"/>
      <c r="IGB3229" s="132"/>
      <c r="IGC3229" s="132"/>
      <c r="IGD3229" s="132"/>
      <c r="IGE3229" s="132"/>
      <c r="IGF3229" s="132"/>
      <c r="IGG3229" s="132"/>
      <c r="IGH3229" s="132"/>
      <c r="IGI3229" s="132"/>
      <c r="IGJ3229" s="132"/>
      <c r="IGK3229" s="132"/>
      <c r="IGL3229" s="132"/>
      <c r="IGM3229" s="132"/>
      <c r="IGN3229" s="132"/>
      <c r="IGO3229" s="132"/>
      <c r="IGP3229" s="132"/>
      <c r="IGQ3229" s="132"/>
      <c r="IGR3229" s="132"/>
      <c r="IGS3229" s="132"/>
      <c r="IGT3229" s="132"/>
      <c r="IGU3229" s="132"/>
      <c r="IGV3229" s="132"/>
      <c r="IGW3229" s="132"/>
      <c r="IGX3229" s="132"/>
      <c r="IGY3229" s="132"/>
      <c r="IGZ3229" s="132"/>
      <c r="IHA3229" s="132"/>
      <c r="IHB3229" s="132"/>
      <c r="IHC3229" s="132"/>
      <c r="IHD3229" s="132"/>
      <c r="IHE3229" s="132"/>
      <c r="IHF3229" s="132"/>
      <c r="IHG3229" s="132"/>
      <c r="IHH3229" s="132"/>
      <c r="IHI3229" s="132"/>
      <c r="IHJ3229" s="132"/>
      <c r="IHK3229" s="132"/>
      <c r="IHL3229" s="132"/>
      <c r="IHM3229" s="132"/>
      <c r="IHN3229" s="132"/>
      <c r="IHO3229" s="132"/>
      <c r="IHP3229" s="132"/>
      <c r="IHQ3229" s="132"/>
      <c r="IHR3229" s="132"/>
      <c r="IHS3229" s="132"/>
      <c r="IHT3229" s="132"/>
      <c r="IHU3229" s="132"/>
      <c r="IHV3229" s="132"/>
      <c r="IHW3229" s="132"/>
      <c r="IHX3229" s="132"/>
      <c r="IHY3229" s="132"/>
      <c r="IHZ3229" s="132"/>
      <c r="IIA3229" s="132"/>
      <c r="IIB3229" s="132"/>
      <c r="IIC3229" s="132"/>
      <c r="IID3229" s="132"/>
      <c r="IIE3229" s="132"/>
      <c r="IIF3229" s="132"/>
      <c r="IIG3229" s="132"/>
      <c r="IIH3229" s="132"/>
      <c r="III3229" s="132"/>
      <c r="IIJ3229" s="132"/>
      <c r="IIK3229" s="132"/>
      <c r="IIL3229" s="132"/>
      <c r="IIM3229" s="132"/>
      <c r="IIN3229" s="132"/>
      <c r="IIO3229" s="132"/>
      <c r="IIP3229" s="132"/>
      <c r="IIQ3229" s="132"/>
      <c r="IIR3229" s="132"/>
      <c r="IIS3229" s="132"/>
      <c r="IIT3229" s="132"/>
      <c r="IIU3229" s="132"/>
      <c r="IIV3229" s="132"/>
      <c r="IIW3229" s="132"/>
      <c r="IIX3229" s="132"/>
      <c r="IIY3229" s="132"/>
      <c r="IIZ3229" s="132"/>
      <c r="IJA3229" s="132"/>
      <c r="IJB3229" s="132"/>
      <c r="IJC3229" s="132"/>
      <c r="IJD3229" s="132"/>
      <c r="IJE3229" s="132"/>
      <c r="IJF3229" s="132"/>
      <c r="IJG3229" s="132"/>
      <c r="IJH3229" s="132"/>
      <c r="IJI3229" s="132"/>
      <c r="IJJ3229" s="132"/>
      <c r="IJK3229" s="132"/>
      <c r="IJL3229" s="132"/>
      <c r="IJM3229" s="132"/>
      <c r="IJN3229" s="132"/>
      <c r="IJO3229" s="132"/>
      <c r="IJP3229" s="132"/>
      <c r="IJQ3229" s="132"/>
      <c r="IJR3229" s="132"/>
      <c r="IJS3229" s="132"/>
      <c r="IJT3229" s="132"/>
      <c r="IJU3229" s="132"/>
      <c r="IJV3229" s="132"/>
      <c r="IJW3229" s="132"/>
      <c r="IJX3229" s="132"/>
      <c r="IJY3229" s="132"/>
      <c r="IJZ3229" s="132"/>
      <c r="IKA3229" s="132"/>
      <c r="IKB3229" s="132"/>
      <c r="IKC3229" s="132"/>
      <c r="IKD3229" s="132"/>
      <c r="IKE3229" s="132"/>
      <c r="IKF3229" s="132"/>
      <c r="IKG3229" s="132"/>
      <c r="IKH3229" s="132"/>
      <c r="IKI3229" s="132"/>
      <c r="IKJ3229" s="132"/>
      <c r="IKK3229" s="132"/>
      <c r="IKL3229" s="132"/>
      <c r="IKM3229" s="132"/>
      <c r="IKN3229" s="132"/>
      <c r="IKO3229" s="132"/>
      <c r="IKP3229" s="132"/>
      <c r="IKQ3229" s="132"/>
      <c r="IKR3229" s="132"/>
      <c r="IKS3229" s="132"/>
      <c r="IKT3229" s="132"/>
      <c r="IKU3229" s="132"/>
      <c r="IKV3229" s="132"/>
      <c r="IKW3229" s="132"/>
      <c r="IKX3229" s="132"/>
      <c r="IKY3229" s="132"/>
      <c r="IKZ3229" s="132"/>
      <c r="ILA3229" s="132"/>
      <c r="ILB3229" s="132"/>
      <c r="ILC3229" s="132"/>
      <c r="ILD3229" s="132"/>
      <c r="ILE3229" s="132"/>
      <c r="ILF3229" s="132"/>
      <c r="ILG3229" s="132"/>
      <c r="ILH3229" s="132"/>
      <c r="ILI3229" s="132"/>
      <c r="ILJ3229" s="132"/>
      <c r="ILK3229" s="132"/>
      <c r="ILL3229" s="132"/>
      <c r="ILM3229" s="132"/>
      <c r="ILN3229" s="132"/>
      <c r="ILO3229" s="132"/>
      <c r="ILP3229" s="132"/>
      <c r="ILQ3229" s="132"/>
      <c r="ILR3229" s="132"/>
      <c r="ILS3229" s="132"/>
      <c r="ILT3229" s="132"/>
      <c r="ILU3229" s="132"/>
      <c r="ILV3229" s="132"/>
      <c r="ILW3229" s="132"/>
      <c r="ILX3229" s="132"/>
      <c r="ILY3229" s="132"/>
      <c r="ILZ3229" s="132"/>
      <c r="IMA3229" s="132"/>
      <c r="IMB3229" s="132"/>
      <c r="IMC3229" s="132"/>
      <c r="IMD3229" s="132"/>
      <c r="IME3229" s="132"/>
      <c r="IMF3229" s="132"/>
      <c r="IMG3229" s="132"/>
      <c r="IMH3229" s="132"/>
      <c r="IMI3229" s="132"/>
      <c r="IMJ3229" s="132"/>
      <c r="IMK3229" s="132"/>
      <c r="IML3229" s="132"/>
      <c r="IMM3229" s="132"/>
      <c r="IMN3229" s="132"/>
      <c r="IMO3229" s="132"/>
      <c r="IMP3229" s="132"/>
      <c r="IMQ3229" s="132"/>
      <c r="IMR3229" s="132"/>
      <c r="IMS3229" s="132"/>
      <c r="IMT3229" s="132"/>
      <c r="IMU3229" s="132"/>
      <c r="IMV3229" s="132"/>
      <c r="IMW3229" s="132"/>
      <c r="IMX3229" s="132"/>
      <c r="IMY3229" s="132"/>
      <c r="IMZ3229" s="132"/>
      <c r="INA3229" s="132"/>
      <c r="INB3229" s="132"/>
      <c r="INC3229" s="132"/>
      <c r="IND3229" s="132"/>
      <c r="INE3229" s="132"/>
      <c r="INF3229" s="132"/>
      <c r="ING3229" s="132"/>
      <c r="INH3229" s="132"/>
      <c r="INI3229" s="132"/>
      <c r="INJ3229" s="132"/>
      <c r="INK3229" s="132"/>
      <c r="INL3229" s="132"/>
      <c r="INM3229" s="132"/>
      <c r="INN3229" s="132"/>
      <c r="INO3229" s="132"/>
      <c r="INP3229" s="132"/>
      <c r="INQ3229" s="132"/>
      <c r="INR3229" s="132"/>
      <c r="INS3229" s="132"/>
      <c r="INT3229" s="132"/>
      <c r="INU3229" s="132"/>
      <c r="INV3229" s="132"/>
      <c r="INW3229" s="132"/>
      <c r="INX3229" s="132"/>
      <c r="INY3229" s="132"/>
      <c r="INZ3229" s="132"/>
      <c r="IOA3229" s="132"/>
      <c r="IOB3229" s="132"/>
      <c r="IOC3229" s="132"/>
      <c r="IOD3229" s="132"/>
      <c r="IOE3229" s="132"/>
      <c r="IOF3229" s="132"/>
      <c r="IOG3229" s="132"/>
      <c r="IOH3229" s="132"/>
      <c r="IOI3229" s="132"/>
      <c r="IOJ3229" s="132"/>
      <c r="IOK3229" s="132"/>
      <c r="IOL3229" s="132"/>
      <c r="IOM3229" s="132"/>
      <c r="ION3229" s="132"/>
      <c r="IOO3229" s="132"/>
      <c r="IOP3229" s="132"/>
      <c r="IOQ3229" s="132"/>
      <c r="IOR3229" s="132"/>
      <c r="IOS3229" s="132"/>
      <c r="IOT3229" s="132"/>
      <c r="IOU3229" s="132"/>
      <c r="IOV3229" s="132"/>
      <c r="IOW3229" s="132"/>
      <c r="IOX3229" s="132"/>
      <c r="IOY3229" s="132"/>
      <c r="IOZ3229" s="132"/>
      <c r="IPA3229" s="132"/>
      <c r="IPB3229" s="132"/>
      <c r="IPC3229" s="132"/>
      <c r="IPD3229" s="132"/>
      <c r="IPE3229" s="132"/>
      <c r="IPF3229" s="132"/>
      <c r="IPG3229" s="132"/>
      <c r="IPH3229" s="132"/>
      <c r="IPI3229" s="132"/>
      <c r="IPJ3229" s="132"/>
      <c r="IPK3229" s="132"/>
      <c r="IPL3229" s="132"/>
      <c r="IPM3229" s="132"/>
      <c r="IPN3229" s="132"/>
      <c r="IPO3229" s="132"/>
      <c r="IPP3229" s="132"/>
      <c r="IPQ3229" s="132"/>
      <c r="IPR3229" s="132"/>
      <c r="IPS3229" s="132"/>
      <c r="IPT3229" s="132"/>
      <c r="IPU3229" s="132"/>
      <c r="IPV3229" s="132"/>
      <c r="IPW3229" s="132"/>
      <c r="IPX3229" s="132"/>
      <c r="IPY3229" s="132"/>
      <c r="IPZ3229" s="132"/>
      <c r="IQA3229" s="132"/>
      <c r="IQB3229" s="132"/>
      <c r="IQC3229" s="132"/>
      <c r="IQD3229" s="132"/>
      <c r="IQE3229" s="132"/>
      <c r="IQF3229" s="132"/>
      <c r="IQG3229" s="132"/>
      <c r="IQH3229" s="132"/>
      <c r="IQI3229" s="132"/>
      <c r="IQJ3229" s="132"/>
      <c r="IQK3229" s="132"/>
      <c r="IQL3229" s="132"/>
      <c r="IQM3229" s="132"/>
      <c r="IQN3229" s="132"/>
      <c r="IQO3229" s="132"/>
      <c r="IQP3229" s="132"/>
      <c r="IQQ3229" s="132"/>
      <c r="IQR3229" s="132"/>
      <c r="IQS3229" s="132"/>
      <c r="IQT3229" s="132"/>
      <c r="IQU3229" s="132"/>
      <c r="IQV3229" s="132"/>
      <c r="IQW3229" s="132"/>
      <c r="IQX3229" s="132"/>
      <c r="IQY3229" s="132"/>
      <c r="IQZ3229" s="132"/>
      <c r="IRA3229" s="132"/>
      <c r="IRB3229" s="132"/>
      <c r="IRC3229" s="132"/>
      <c r="IRD3229" s="132"/>
      <c r="IRE3229" s="132"/>
      <c r="IRF3229" s="132"/>
      <c r="IRG3229" s="132"/>
      <c r="IRH3229" s="132"/>
      <c r="IRI3229" s="132"/>
      <c r="IRJ3229" s="132"/>
      <c r="IRK3229" s="132"/>
      <c r="IRL3229" s="132"/>
      <c r="IRM3229" s="132"/>
      <c r="IRN3229" s="132"/>
      <c r="IRO3229" s="132"/>
      <c r="IRP3229" s="132"/>
      <c r="IRQ3229" s="132"/>
      <c r="IRR3229" s="132"/>
      <c r="IRS3229" s="132"/>
      <c r="IRT3229" s="132"/>
      <c r="IRU3229" s="132"/>
      <c r="IRV3229" s="132"/>
      <c r="IRW3229" s="132"/>
      <c r="IRX3229" s="132"/>
      <c r="IRY3229" s="132"/>
      <c r="IRZ3229" s="132"/>
      <c r="ISA3229" s="132"/>
      <c r="ISB3229" s="132"/>
      <c r="ISC3229" s="132"/>
      <c r="ISD3229" s="132"/>
      <c r="ISE3229" s="132"/>
      <c r="ISF3229" s="132"/>
      <c r="ISG3229" s="132"/>
      <c r="ISH3229" s="132"/>
      <c r="ISI3229" s="132"/>
      <c r="ISJ3229" s="132"/>
      <c r="ISK3229" s="132"/>
      <c r="ISL3229" s="132"/>
      <c r="ISM3229" s="132"/>
      <c r="ISN3229" s="132"/>
      <c r="ISO3229" s="132"/>
      <c r="ISP3229" s="132"/>
      <c r="ISQ3229" s="132"/>
      <c r="ISR3229" s="132"/>
      <c r="ISS3229" s="132"/>
      <c r="IST3229" s="132"/>
      <c r="ISU3229" s="132"/>
      <c r="ISV3229" s="132"/>
      <c r="ISW3229" s="132"/>
      <c r="ISX3229" s="132"/>
      <c r="ISY3229" s="132"/>
      <c r="ISZ3229" s="132"/>
      <c r="ITA3229" s="132"/>
      <c r="ITB3229" s="132"/>
      <c r="ITC3229" s="132"/>
      <c r="ITD3229" s="132"/>
      <c r="ITE3229" s="132"/>
      <c r="ITF3229" s="132"/>
      <c r="ITG3229" s="132"/>
      <c r="ITH3229" s="132"/>
      <c r="ITI3229" s="132"/>
      <c r="ITJ3229" s="132"/>
      <c r="ITK3229" s="132"/>
      <c r="ITL3229" s="132"/>
      <c r="ITM3229" s="132"/>
      <c r="ITN3229" s="132"/>
      <c r="ITO3229" s="132"/>
      <c r="ITP3229" s="132"/>
      <c r="ITQ3229" s="132"/>
      <c r="ITR3229" s="132"/>
      <c r="ITS3229" s="132"/>
      <c r="ITT3229" s="132"/>
      <c r="ITU3229" s="132"/>
      <c r="ITV3229" s="132"/>
      <c r="ITW3229" s="132"/>
      <c r="ITX3229" s="132"/>
      <c r="ITY3229" s="132"/>
      <c r="ITZ3229" s="132"/>
      <c r="IUA3229" s="132"/>
      <c r="IUB3229" s="132"/>
      <c r="IUC3229" s="132"/>
      <c r="IUD3229" s="132"/>
      <c r="IUE3229" s="132"/>
      <c r="IUF3229" s="132"/>
      <c r="IUG3229" s="132"/>
      <c r="IUH3229" s="132"/>
      <c r="IUI3229" s="132"/>
      <c r="IUJ3229" s="132"/>
      <c r="IUK3229" s="132"/>
      <c r="IUL3229" s="132"/>
      <c r="IUM3229" s="132"/>
      <c r="IUN3229" s="132"/>
      <c r="IUO3229" s="132"/>
      <c r="IUP3229" s="132"/>
      <c r="IUQ3229" s="132"/>
      <c r="IUR3229" s="132"/>
      <c r="IUS3229" s="132"/>
      <c r="IUT3229" s="132"/>
      <c r="IUU3229" s="132"/>
      <c r="IUV3229" s="132"/>
      <c r="IUW3229" s="132"/>
      <c r="IUX3229" s="132"/>
      <c r="IUY3229" s="132"/>
      <c r="IUZ3229" s="132"/>
      <c r="IVA3229" s="132"/>
      <c r="IVB3229" s="132"/>
      <c r="IVC3229" s="132"/>
      <c r="IVD3229" s="132"/>
      <c r="IVE3229" s="132"/>
      <c r="IVF3229" s="132"/>
      <c r="IVG3229" s="132"/>
      <c r="IVH3229" s="132"/>
      <c r="IVI3229" s="132"/>
      <c r="IVJ3229" s="132"/>
      <c r="IVK3229" s="132"/>
      <c r="IVL3229" s="132"/>
      <c r="IVM3229" s="132"/>
      <c r="IVN3229" s="132"/>
      <c r="IVO3229" s="132"/>
      <c r="IVP3229" s="132"/>
      <c r="IVQ3229" s="132"/>
      <c r="IVR3229" s="132"/>
      <c r="IVS3229" s="132"/>
      <c r="IVT3229" s="132"/>
      <c r="IVU3229" s="132"/>
      <c r="IVV3229" s="132"/>
      <c r="IVW3229" s="132"/>
      <c r="IVX3229" s="132"/>
      <c r="IVY3229" s="132"/>
      <c r="IVZ3229" s="132"/>
      <c r="IWA3229" s="132"/>
      <c r="IWB3229" s="132"/>
      <c r="IWC3229" s="132"/>
      <c r="IWD3229" s="132"/>
      <c r="IWE3229" s="132"/>
      <c r="IWF3229" s="132"/>
      <c r="IWG3229" s="132"/>
      <c r="IWH3229" s="132"/>
      <c r="IWI3229" s="132"/>
      <c r="IWJ3229" s="132"/>
      <c r="IWK3229" s="132"/>
      <c r="IWL3229" s="132"/>
      <c r="IWM3229" s="132"/>
      <c r="IWN3229" s="132"/>
      <c r="IWO3229" s="132"/>
      <c r="IWP3229" s="132"/>
      <c r="IWQ3229" s="132"/>
      <c r="IWR3229" s="132"/>
      <c r="IWS3229" s="132"/>
      <c r="IWT3229" s="132"/>
      <c r="IWU3229" s="132"/>
      <c r="IWV3229" s="132"/>
      <c r="IWW3229" s="132"/>
      <c r="IWX3229" s="132"/>
      <c r="IWY3229" s="132"/>
      <c r="IWZ3229" s="132"/>
      <c r="IXA3229" s="132"/>
      <c r="IXB3229" s="132"/>
      <c r="IXC3229" s="132"/>
      <c r="IXD3229" s="132"/>
      <c r="IXE3229" s="132"/>
      <c r="IXF3229" s="132"/>
      <c r="IXG3229" s="132"/>
      <c r="IXH3229" s="132"/>
      <c r="IXI3229" s="132"/>
      <c r="IXJ3229" s="132"/>
      <c r="IXK3229" s="132"/>
      <c r="IXL3229" s="132"/>
      <c r="IXM3229" s="132"/>
      <c r="IXN3229" s="132"/>
      <c r="IXO3229" s="132"/>
      <c r="IXP3229" s="132"/>
      <c r="IXQ3229" s="132"/>
      <c r="IXR3229" s="132"/>
      <c r="IXS3229" s="132"/>
      <c r="IXT3229" s="132"/>
      <c r="IXU3229" s="132"/>
      <c r="IXV3229" s="132"/>
      <c r="IXW3229" s="132"/>
      <c r="IXX3229" s="132"/>
      <c r="IXY3229" s="132"/>
      <c r="IXZ3229" s="132"/>
      <c r="IYA3229" s="132"/>
      <c r="IYB3229" s="132"/>
      <c r="IYC3229" s="132"/>
      <c r="IYD3229" s="132"/>
      <c r="IYE3229" s="132"/>
      <c r="IYF3229" s="132"/>
      <c r="IYG3229" s="132"/>
      <c r="IYH3229" s="132"/>
      <c r="IYI3229" s="132"/>
      <c r="IYJ3229" s="132"/>
      <c r="IYK3229" s="132"/>
      <c r="IYL3229" s="132"/>
      <c r="IYM3229" s="132"/>
      <c r="IYN3229" s="132"/>
      <c r="IYO3229" s="132"/>
      <c r="IYP3229" s="132"/>
      <c r="IYQ3229" s="132"/>
      <c r="IYR3229" s="132"/>
      <c r="IYS3229" s="132"/>
      <c r="IYT3229" s="132"/>
      <c r="IYU3229" s="132"/>
      <c r="IYV3229" s="132"/>
      <c r="IYW3229" s="132"/>
      <c r="IYX3229" s="132"/>
      <c r="IYY3229" s="132"/>
      <c r="IYZ3229" s="132"/>
      <c r="IZA3229" s="132"/>
      <c r="IZB3229" s="132"/>
      <c r="IZC3229" s="132"/>
      <c r="IZD3229" s="132"/>
      <c r="IZE3229" s="132"/>
      <c r="IZF3229" s="132"/>
      <c r="IZG3229" s="132"/>
      <c r="IZH3229" s="132"/>
      <c r="IZI3229" s="132"/>
      <c r="IZJ3229" s="132"/>
      <c r="IZK3229" s="132"/>
      <c r="IZL3229" s="132"/>
      <c r="IZM3229" s="132"/>
      <c r="IZN3229" s="132"/>
      <c r="IZO3229" s="132"/>
      <c r="IZP3229" s="132"/>
      <c r="IZQ3229" s="132"/>
      <c r="IZR3229" s="132"/>
      <c r="IZS3229" s="132"/>
      <c r="IZT3229" s="132"/>
      <c r="IZU3229" s="132"/>
      <c r="IZV3229" s="132"/>
      <c r="IZW3229" s="132"/>
      <c r="IZX3229" s="132"/>
      <c r="IZY3229" s="132"/>
      <c r="IZZ3229" s="132"/>
      <c r="JAA3229" s="132"/>
      <c r="JAB3229" s="132"/>
      <c r="JAC3229" s="132"/>
      <c r="JAD3229" s="132"/>
      <c r="JAE3229" s="132"/>
      <c r="JAF3229" s="132"/>
      <c r="JAG3229" s="132"/>
      <c r="JAH3229" s="132"/>
      <c r="JAI3229" s="132"/>
      <c r="JAJ3229" s="132"/>
      <c r="JAK3229" s="132"/>
      <c r="JAL3229" s="132"/>
      <c r="JAM3229" s="132"/>
      <c r="JAN3229" s="132"/>
      <c r="JAO3229" s="132"/>
      <c r="JAP3229" s="132"/>
      <c r="JAQ3229" s="132"/>
      <c r="JAR3229" s="132"/>
      <c r="JAS3229" s="132"/>
      <c r="JAT3229" s="132"/>
      <c r="JAU3229" s="132"/>
      <c r="JAV3229" s="132"/>
      <c r="JAW3229" s="132"/>
      <c r="JAX3229" s="132"/>
      <c r="JAY3229" s="132"/>
      <c r="JAZ3229" s="132"/>
      <c r="JBA3229" s="132"/>
      <c r="JBB3229" s="132"/>
      <c r="JBC3229" s="132"/>
      <c r="JBD3229" s="132"/>
      <c r="JBE3229" s="132"/>
      <c r="JBF3229" s="132"/>
      <c r="JBG3229" s="132"/>
      <c r="JBH3229" s="132"/>
      <c r="JBI3229" s="132"/>
      <c r="JBJ3229" s="132"/>
      <c r="JBK3229" s="132"/>
      <c r="JBL3229" s="132"/>
      <c r="JBM3229" s="132"/>
      <c r="JBN3229" s="132"/>
      <c r="JBO3229" s="132"/>
      <c r="JBP3229" s="132"/>
      <c r="JBQ3229" s="132"/>
      <c r="JBR3229" s="132"/>
      <c r="JBS3229" s="132"/>
      <c r="JBT3229" s="132"/>
      <c r="JBU3229" s="132"/>
      <c r="JBV3229" s="132"/>
      <c r="JBW3229" s="132"/>
      <c r="JBX3229" s="132"/>
      <c r="JBY3229" s="132"/>
      <c r="JBZ3229" s="132"/>
      <c r="JCA3229" s="132"/>
      <c r="JCB3229" s="132"/>
      <c r="JCC3229" s="132"/>
      <c r="JCD3229" s="132"/>
      <c r="JCE3229" s="132"/>
      <c r="JCF3229" s="132"/>
      <c r="JCG3229" s="132"/>
      <c r="JCH3229" s="132"/>
      <c r="JCI3229" s="132"/>
      <c r="JCJ3229" s="132"/>
      <c r="JCK3229" s="132"/>
      <c r="JCL3229" s="132"/>
      <c r="JCM3229" s="132"/>
      <c r="JCN3229" s="132"/>
      <c r="JCO3229" s="132"/>
      <c r="JCP3229" s="132"/>
      <c r="JCQ3229" s="132"/>
      <c r="JCR3229" s="132"/>
      <c r="JCS3229" s="132"/>
      <c r="JCT3229" s="132"/>
      <c r="JCU3229" s="132"/>
      <c r="JCV3229" s="132"/>
      <c r="JCW3229" s="132"/>
      <c r="JCX3229" s="132"/>
      <c r="JCY3229" s="132"/>
      <c r="JCZ3229" s="132"/>
      <c r="JDA3229" s="132"/>
      <c r="JDB3229" s="132"/>
      <c r="JDC3229" s="132"/>
      <c r="JDD3229" s="132"/>
      <c r="JDE3229" s="132"/>
      <c r="JDF3229" s="132"/>
      <c r="JDG3229" s="132"/>
      <c r="JDH3229" s="132"/>
      <c r="JDI3229" s="132"/>
      <c r="JDJ3229" s="132"/>
      <c r="JDK3229" s="132"/>
      <c r="JDL3229" s="132"/>
      <c r="JDM3229" s="132"/>
      <c r="JDN3229" s="132"/>
      <c r="JDO3229" s="132"/>
      <c r="JDP3229" s="132"/>
      <c r="JDQ3229" s="132"/>
      <c r="JDR3229" s="132"/>
      <c r="JDS3229" s="132"/>
      <c r="JDT3229" s="132"/>
      <c r="JDU3229" s="132"/>
      <c r="JDV3229" s="132"/>
      <c r="JDW3229" s="132"/>
      <c r="JDX3229" s="132"/>
      <c r="JDY3229" s="132"/>
      <c r="JDZ3229" s="132"/>
      <c r="JEA3229" s="132"/>
      <c r="JEB3229" s="132"/>
      <c r="JEC3229" s="132"/>
      <c r="JED3229" s="132"/>
      <c r="JEE3229" s="132"/>
      <c r="JEF3229" s="132"/>
      <c r="JEG3229" s="132"/>
      <c r="JEH3229" s="132"/>
      <c r="JEI3229" s="132"/>
      <c r="JEJ3229" s="132"/>
      <c r="JEK3229" s="132"/>
      <c r="JEL3229" s="132"/>
      <c r="JEM3229" s="132"/>
      <c r="JEN3229" s="132"/>
      <c r="JEO3229" s="132"/>
      <c r="JEP3229" s="132"/>
      <c r="JEQ3229" s="132"/>
      <c r="JER3229" s="132"/>
      <c r="JES3229" s="132"/>
      <c r="JET3229" s="132"/>
      <c r="JEU3229" s="132"/>
      <c r="JEV3229" s="132"/>
      <c r="JEW3229" s="132"/>
      <c r="JEX3229" s="132"/>
      <c r="JEY3229" s="132"/>
      <c r="JEZ3229" s="132"/>
      <c r="JFA3229" s="132"/>
      <c r="JFB3229" s="132"/>
      <c r="JFC3229" s="132"/>
      <c r="JFD3229" s="132"/>
      <c r="JFE3229" s="132"/>
      <c r="JFF3229" s="132"/>
      <c r="JFG3229" s="132"/>
      <c r="JFH3229" s="132"/>
      <c r="JFI3229" s="132"/>
      <c r="JFJ3229" s="132"/>
      <c r="JFK3229" s="132"/>
      <c r="JFL3229" s="132"/>
      <c r="JFM3229" s="132"/>
      <c r="JFN3229" s="132"/>
      <c r="JFO3229" s="132"/>
      <c r="JFP3229" s="132"/>
      <c r="JFQ3229" s="132"/>
      <c r="JFR3229" s="132"/>
      <c r="JFS3229" s="132"/>
      <c r="JFT3229" s="132"/>
      <c r="JFU3229" s="132"/>
      <c r="JFV3229" s="132"/>
      <c r="JFW3229" s="132"/>
      <c r="JFX3229" s="132"/>
      <c r="JFY3229" s="132"/>
      <c r="JFZ3229" s="132"/>
      <c r="JGA3229" s="132"/>
      <c r="JGB3229" s="132"/>
      <c r="JGC3229" s="132"/>
      <c r="JGD3229" s="132"/>
      <c r="JGE3229" s="132"/>
      <c r="JGF3229" s="132"/>
      <c r="JGG3229" s="132"/>
      <c r="JGH3229" s="132"/>
      <c r="JGI3229" s="132"/>
      <c r="JGJ3229" s="132"/>
      <c r="JGK3229" s="132"/>
      <c r="JGL3229" s="132"/>
      <c r="JGM3229" s="132"/>
      <c r="JGN3229" s="132"/>
      <c r="JGO3229" s="132"/>
      <c r="JGP3229" s="132"/>
      <c r="JGQ3229" s="132"/>
      <c r="JGR3229" s="132"/>
      <c r="JGS3229" s="132"/>
      <c r="JGT3229" s="132"/>
      <c r="JGU3229" s="132"/>
      <c r="JGV3229" s="132"/>
      <c r="JGW3229" s="132"/>
      <c r="JGX3229" s="132"/>
      <c r="JGY3229" s="132"/>
      <c r="JGZ3229" s="132"/>
      <c r="JHA3229" s="132"/>
      <c r="JHB3229" s="132"/>
      <c r="JHC3229" s="132"/>
      <c r="JHD3229" s="132"/>
      <c r="JHE3229" s="132"/>
      <c r="JHF3229" s="132"/>
      <c r="JHG3229" s="132"/>
      <c r="JHH3229" s="132"/>
      <c r="JHI3229" s="132"/>
      <c r="JHJ3229" s="132"/>
      <c r="JHK3229" s="132"/>
      <c r="JHL3229" s="132"/>
      <c r="JHM3229" s="132"/>
      <c r="JHN3229" s="132"/>
      <c r="JHO3229" s="132"/>
      <c r="JHP3229" s="132"/>
      <c r="JHQ3229" s="132"/>
      <c r="JHR3229" s="132"/>
      <c r="JHS3229" s="132"/>
      <c r="JHT3229" s="132"/>
      <c r="JHU3229" s="132"/>
      <c r="JHV3229" s="132"/>
      <c r="JHW3229" s="132"/>
      <c r="JHX3229" s="132"/>
      <c r="JHY3229" s="132"/>
      <c r="JHZ3229" s="132"/>
      <c r="JIA3229" s="132"/>
      <c r="JIB3229" s="132"/>
      <c r="JIC3229" s="132"/>
      <c r="JID3229" s="132"/>
      <c r="JIE3229" s="132"/>
      <c r="JIF3229" s="132"/>
      <c r="JIG3229" s="132"/>
      <c r="JIH3229" s="132"/>
      <c r="JII3229" s="132"/>
      <c r="JIJ3229" s="132"/>
      <c r="JIK3229" s="132"/>
      <c r="JIL3229" s="132"/>
      <c r="JIM3229" s="132"/>
      <c r="JIN3229" s="132"/>
      <c r="JIO3229" s="132"/>
      <c r="JIP3229" s="132"/>
      <c r="JIQ3229" s="132"/>
      <c r="JIR3229" s="132"/>
      <c r="JIS3229" s="132"/>
      <c r="JIT3229" s="132"/>
      <c r="JIU3229" s="132"/>
      <c r="JIV3229" s="132"/>
      <c r="JIW3229" s="132"/>
      <c r="JIX3229" s="132"/>
      <c r="JIY3229" s="132"/>
      <c r="JIZ3229" s="132"/>
      <c r="JJA3229" s="132"/>
      <c r="JJB3229" s="132"/>
      <c r="JJC3229" s="132"/>
      <c r="JJD3229" s="132"/>
      <c r="JJE3229" s="132"/>
      <c r="JJF3229" s="132"/>
      <c r="JJG3229" s="132"/>
      <c r="JJH3229" s="132"/>
      <c r="JJI3229" s="132"/>
      <c r="JJJ3229" s="132"/>
      <c r="JJK3229" s="132"/>
      <c r="JJL3229" s="132"/>
      <c r="JJM3229" s="132"/>
      <c r="JJN3229" s="132"/>
      <c r="JJO3229" s="132"/>
      <c r="JJP3229" s="132"/>
      <c r="JJQ3229" s="132"/>
      <c r="JJR3229" s="132"/>
      <c r="JJS3229" s="132"/>
      <c r="JJT3229" s="132"/>
      <c r="JJU3229" s="132"/>
      <c r="JJV3229" s="132"/>
      <c r="JJW3229" s="132"/>
      <c r="JJX3229" s="132"/>
      <c r="JJY3229" s="132"/>
      <c r="JJZ3229" s="132"/>
      <c r="JKA3229" s="132"/>
      <c r="JKB3229" s="132"/>
      <c r="JKC3229" s="132"/>
      <c r="JKD3229" s="132"/>
      <c r="JKE3229" s="132"/>
      <c r="JKF3229" s="132"/>
      <c r="JKG3229" s="132"/>
      <c r="JKH3229" s="132"/>
      <c r="JKI3229" s="132"/>
      <c r="JKJ3229" s="132"/>
      <c r="JKK3229" s="132"/>
      <c r="JKL3229" s="132"/>
      <c r="JKM3229" s="132"/>
      <c r="JKN3229" s="132"/>
      <c r="JKO3229" s="132"/>
      <c r="JKP3229" s="132"/>
      <c r="JKQ3229" s="132"/>
      <c r="JKR3229" s="132"/>
      <c r="JKS3229" s="132"/>
      <c r="JKT3229" s="132"/>
      <c r="JKU3229" s="132"/>
      <c r="JKV3229" s="132"/>
      <c r="JKW3229" s="132"/>
      <c r="JKX3229" s="132"/>
      <c r="JKY3229" s="132"/>
      <c r="JKZ3229" s="132"/>
      <c r="JLA3229" s="132"/>
      <c r="JLB3229" s="132"/>
      <c r="JLC3229" s="132"/>
      <c r="JLD3229" s="132"/>
      <c r="JLE3229" s="132"/>
      <c r="JLF3229" s="132"/>
      <c r="JLG3229" s="132"/>
      <c r="JLH3229" s="132"/>
      <c r="JLI3229" s="132"/>
      <c r="JLJ3229" s="132"/>
      <c r="JLK3229" s="132"/>
      <c r="JLL3229" s="132"/>
      <c r="JLM3229" s="132"/>
      <c r="JLN3229" s="132"/>
      <c r="JLO3229" s="132"/>
      <c r="JLP3229" s="132"/>
      <c r="JLQ3229" s="132"/>
      <c r="JLR3229" s="132"/>
      <c r="JLS3229" s="132"/>
      <c r="JLT3229" s="132"/>
      <c r="JLU3229" s="132"/>
      <c r="JLV3229" s="132"/>
      <c r="JLW3229" s="132"/>
      <c r="JLX3229" s="132"/>
      <c r="JLY3229" s="132"/>
      <c r="JLZ3229" s="132"/>
      <c r="JMA3229" s="132"/>
      <c r="JMB3229" s="132"/>
      <c r="JMC3229" s="132"/>
      <c r="JMD3229" s="132"/>
      <c r="JME3229" s="132"/>
      <c r="JMF3229" s="132"/>
      <c r="JMG3229" s="132"/>
      <c r="JMH3229" s="132"/>
      <c r="JMI3229" s="132"/>
      <c r="JMJ3229" s="132"/>
      <c r="JMK3229" s="132"/>
      <c r="JML3229" s="132"/>
      <c r="JMM3229" s="132"/>
      <c r="JMN3229" s="132"/>
      <c r="JMO3229" s="132"/>
      <c r="JMP3229" s="132"/>
      <c r="JMQ3229" s="132"/>
      <c r="JMR3229" s="132"/>
      <c r="JMS3229" s="132"/>
      <c r="JMT3229" s="132"/>
      <c r="JMU3229" s="132"/>
      <c r="JMV3229" s="132"/>
      <c r="JMW3229" s="132"/>
      <c r="JMX3229" s="132"/>
      <c r="JMY3229" s="132"/>
      <c r="JMZ3229" s="132"/>
      <c r="JNA3229" s="132"/>
      <c r="JNB3229" s="132"/>
      <c r="JNC3229" s="132"/>
      <c r="JND3229" s="132"/>
      <c r="JNE3229" s="132"/>
      <c r="JNF3229" s="132"/>
      <c r="JNG3229" s="132"/>
      <c r="JNH3229" s="132"/>
      <c r="JNI3229" s="132"/>
      <c r="JNJ3229" s="132"/>
      <c r="JNK3229" s="132"/>
      <c r="JNL3229" s="132"/>
      <c r="JNM3229" s="132"/>
      <c r="JNN3229" s="132"/>
      <c r="JNO3229" s="132"/>
      <c r="JNP3229" s="132"/>
      <c r="JNQ3229" s="132"/>
      <c r="JNR3229" s="132"/>
      <c r="JNS3229" s="132"/>
      <c r="JNT3229" s="132"/>
      <c r="JNU3229" s="132"/>
      <c r="JNV3229" s="132"/>
      <c r="JNW3229" s="132"/>
      <c r="JNX3229" s="132"/>
      <c r="JNY3229" s="132"/>
      <c r="JNZ3229" s="132"/>
      <c r="JOA3229" s="132"/>
      <c r="JOB3229" s="132"/>
      <c r="JOC3229" s="132"/>
      <c r="JOD3229" s="132"/>
      <c r="JOE3229" s="132"/>
      <c r="JOF3229" s="132"/>
      <c r="JOG3229" s="132"/>
      <c r="JOH3229" s="132"/>
      <c r="JOI3229" s="132"/>
      <c r="JOJ3229" s="132"/>
      <c r="JOK3229" s="132"/>
      <c r="JOL3229" s="132"/>
      <c r="JOM3229" s="132"/>
      <c r="JON3229" s="132"/>
      <c r="JOO3229" s="132"/>
      <c r="JOP3229" s="132"/>
      <c r="JOQ3229" s="132"/>
      <c r="JOR3229" s="132"/>
      <c r="JOS3229" s="132"/>
      <c r="JOT3229" s="132"/>
      <c r="JOU3229" s="132"/>
      <c r="JOV3229" s="132"/>
      <c r="JOW3229" s="132"/>
      <c r="JOX3229" s="132"/>
      <c r="JOY3229" s="132"/>
      <c r="JOZ3229" s="132"/>
      <c r="JPA3229" s="132"/>
      <c r="JPB3229" s="132"/>
      <c r="JPC3229" s="132"/>
      <c r="JPD3229" s="132"/>
      <c r="JPE3229" s="132"/>
      <c r="JPF3229" s="132"/>
      <c r="JPG3229" s="132"/>
      <c r="JPH3229" s="132"/>
      <c r="JPI3229" s="132"/>
      <c r="JPJ3229" s="132"/>
      <c r="JPK3229" s="132"/>
      <c r="JPL3229" s="132"/>
      <c r="JPM3229" s="132"/>
      <c r="JPN3229" s="132"/>
      <c r="JPO3229" s="132"/>
      <c r="JPP3229" s="132"/>
      <c r="JPQ3229" s="132"/>
      <c r="JPR3229" s="132"/>
      <c r="JPS3229" s="132"/>
      <c r="JPT3229" s="132"/>
      <c r="JPU3229" s="132"/>
      <c r="JPV3229" s="132"/>
      <c r="JPW3229" s="132"/>
      <c r="JPX3229" s="132"/>
      <c r="JPY3229" s="132"/>
      <c r="JPZ3229" s="132"/>
      <c r="JQA3229" s="132"/>
      <c r="JQB3229" s="132"/>
      <c r="JQC3229" s="132"/>
      <c r="JQD3229" s="132"/>
      <c r="JQE3229" s="132"/>
      <c r="JQF3229" s="132"/>
      <c r="JQG3229" s="132"/>
      <c r="JQH3229" s="132"/>
      <c r="JQI3229" s="132"/>
      <c r="JQJ3229" s="132"/>
      <c r="JQK3229" s="132"/>
      <c r="JQL3229" s="132"/>
      <c r="JQM3229" s="132"/>
      <c r="JQN3229" s="132"/>
      <c r="JQO3229" s="132"/>
      <c r="JQP3229" s="132"/>
      <c r="JQQ3229" s="132"/>
      <c r="JQR3229" s="132"/>
      <c r="JQS3229" s="132"/>
      <c r="JQT3229" s="132"/>
      <c r="JQU3229" s="132"/>
      <c r="JQV3229" s="132"/>
      <c r="JQW3229" s="132"/>
      <c r="JQX3229" s="132"/>
      <c r="JQY3229" s="132"/>
      <c r="JQZ3229" s="132"/>
      <c r="JRA3229" s="132"/>
      <c r="JRB3229" s="132"/>
      <c r="JRC3229" s="132"/>
      <c r="JRD3229" s="132"/>
      <c r="JRE3229" s="132"/>
      <c r="JRF3229" s="132"/>
      <c r="JRG3229" s="132"/>
      <c r="JRH3229" s="132"/>
      <c r="JRI3229" s="132"/>
      <c r="JRJ3229" s="132"/>
      <c r="JRK3229" s="132"/>
      <c r="JRL3229" s="132"/>
      <c r="JRM3229" s="132"/>
      <c r="JRN3229" s="132"/>
      <c r="JRO3229" s="132"/>
      <c r="JRP3229" s="132"/>
      <c r="JRQ3229" s="132"/>
      <c r="JRR3229" s="132"/>
      <c r="JRS3229" s="132"/>
      <c r="JRT3229" s="132"/>
      <c r="JRU3229" s="132"/>
      <c r="JRV3229" s="132"/>
      <c r="JRW3229" s="132"/>
      <c r="JRX3229" s="132"/>
      <c r="JRY3229" s="132"/>
      <c r="JRZ3229" s="132"/>
      <c r="JSA3229" s="132"/>
      <c r="JSB3229" s="132"/>
      <c r="JSC3229" s="132"/>
      <c r="JSD3229" s="132"/>
      <c r="JSE3229" s="132"/>
      <c r="JSF3229" s="132"/>
      <c r="JSG3229" s="132"/>
      <c r="JSH3229" s="132"/>
      <c r="JSI3229" s="132"/>
      <c r="JSJ3229" s="132"/>
      <c r="JSK3229" s="132"/>
      <c r="JSL3229" s="132"/>
      <c r="JSM3229" s="132"/>
      <c r="JSN3229" s="132"/>
      <c r="JSO3229" s="132"/>
      <c r="JSP3229" s="132"/>
      <c r="JSQ3229" s="132"/>
      <c r="JSR3229" s="132"/>
      <c r="JSS3229" s="132"/>
      <c r="JST3229" s="132"/>
      <c r="JSU3229" s="132"/>
      <c r="JSV3229" s="132"/>
      <c r="JSW3229" s="132"/>
      <c r="JSX3229" s="132"/>
      <c r="JSY3229" s="132"/>
      <c r="JSZ3229" s="132"/>
      <c r="JTA3229" s="132"/>
      <c r="JTB3229" s="132"/>
      <c r="JTC3229" s="132"/>
      <c r="JTD3229" s="132"/>
      <c r="JTE3229" s="132"/>
      <c r="JTF3229" s="132"/>
      <c r="JTG3229" s="132"/>
      <c r="JTH3229" s="132"/>
      <c r="JTI3229" s="132"/>
      <c r="JTJ3229" s="132"/>
      <c r="JTK3229" s="132"/>
      <c r="JTL3229" s="132"/>
      <c r="JTM3229" s="132"/>
      <c r="JTN3229" s="132"/>
      <c r="JTO3229" s="132"/>
      <c r="JTP3229" s="132"/>
      <c r="JTQ3229" s="132"/>
      <c r="JTR3229" s="132"/>
      <c r="JTS3229" s="132"/>
      <c r="JTT3229" s="132"/>
      <c r="JTU3229" s="132"/>
      <c r="JTV3229" s="132"/>
      <c r="JTW3229" s="132"/>
      <c r="JTX3229" s="132"/>
      <c r="JTY3229" s="132"/>
      <c r="JTZ3229" s="132"/>
      <c r="JUA3229" s="132"/>
      <c r="JUB3229" s="132"/>
      <c r="JUC3229" s="132"/>
      <c r="JUD3229" s="132"/>
      <c r="JUE3229" s="132"/>
      <c r="JUF3229" s="132"/>
      <c r="JUG3229" s="132"/>
      <c r="JUH3229" s="132"/>
      <c r="JUI3229" s="132"/>
      <c r="JUJ3229" s="132"/>
      <c r="JUK3229" s="132"/>
      <c r="JUL3229" s="132"/>
      <c r="JUM3229" s="132"/>
      <c r="JUN3229" s="132"/>
      <c r="JUO3229" s="132"/>
      <c r="JUP3229" s="132"/>
      <c r="JUQ3229" s="132"/>
      <c r="JUR3229" s="132"/>
      <c r="JUS3229" s="132"/>
      <c r="JUT3229" s="132"/>
      <c r="JUU3229" s="132"/>
      <c r="JUV3229" s="132"/>
      <c r="JUW3229" s="132"/>
      <c r="JUX3229" s="132"/>
      <c r="JUY3229" s="132"/>
      <c r="JUZ3229" s="132"/>
      <c r="JVA3229" s="132"/>
      <c r="JVB3229" s="132"/>
      <c r="JVC3229" s="132"/>
      <c r="JVD3229" s="132"/>
      <c r="JVE3229" s="132"/>
      <c r="JVF3229" s="132"/>
      <c r="JVG3229" s="132"/>
      <c r="JVH3229" s="132"/>
      <c r="JVI3229" s="132"/>
      <c r="JVJ3229" s="132"/>
      <c r="JVK3229" s="132"/>
      <c r="JVL3229" s="132"/>
      <c r="JVM3229" s="132"/>
      <c r="JVN3229" s="132"/>
      <c r="JVO3229" s="132"/>
      <c r="JVP3229" s="132"/>
      <c r="JVQ3229" s="132"/>
      <c r="JVR3229" s="132"/>
      <c r="JVS3229" s="132"/>
      <c r="JVT3229" s="132"/>
      <c r="JVU3229" s="132"/>
      <c r="JVV3229" s="132"/>
      <c r="JVW3229" s="132"/>
      <c r="JVX3229" s="132"/>
      <c r="JVY3229" s="132"/>
      <c r="JVZ3229" s="132"/>
      <c r="JWA3229" s="132"/>
      <c r="JWB3229" s="132"/>
      <c r="JWC3229" s="132"/>
      <c r="JWD3229" s="132"/>
      <c r="JWE3229" s="132"/>
      <c r="JWF3229" s="132"/>
      <c r="JWG3229" s="132"/>
      <c r="JWH3229" s="132"/>
      <c r="JWI3229" s="132"/>
      <c r="JWJ3229" s="132"/>
      <c r="JWK3229" s="132"/>
      <c r="JWL3229" s="132"/>
      <c r="JWM3229" s="132"/>
      <c r="JWN3229" s="132"/>
      <c r="JWO3229" s="132"/>
      <c r="JWP3229" s="132"/>
      <c r="JWQ3229" s="132"/>
      <c r="JWR3229" s="132"/>
      <c r="JWS3229" s="132"/>
      <c r="JWT3229" s="132"/>
      <c r="JWU3229" s="132"/>
      <c r="JWV3229" s="132"/>
      <c r="JWW3229" s="132"/>
      <c r="JWX3229" s="132"/>
      <c r="JWY3229" s="132"/>
      <c r="JWZ3229" s="132"/>
      <c r="JXA3229" s="132"/>
      <c r="JXB3229" s="132"/>
      <c r="JXC3229" s="132"/>
      <c r="JXD3229" s="132"/>
      <c r="JXE3229" s="132"/>
      <c r="JXF3229" s="132"/>
      <c r="JXG3229" s="132"/>
      <c r="JXH3229" s="132"/>
      <c r="JXI3229" s="132"/>
      <c r="JXJ3229" s="132"/>
      <c r="JXK3229" s="132"/>
      <c r="JXL3229" s="132"/>
      <c r="JXM3229" s="132"/>
      <c r="JXN3229" s="132"/>
      <c r="JXO3229" s="132"/>
      <c r="JXP3229" s="132"/>
      <c r="JXQ3229" s="132"/>
      <c r="JXR3229" s="132"/>
      <c r="JXS3229" s="132"/>
      <c r="JXT3229" s="132"/>
      <c r="JXU3229" s="132"/>
      <c r="JXV3229" s="132"/>
      <c r="JXW3229" s="132"/>
      <c r="JXX3229" s="132"/>
      <c r="JXY3229" s="132"/>
      <c r="JXZ3229" s="132"/>
      <c r="JYA3229" s="132"/>
      <c r="JYB3229" s="132"/>
      <c r="JYC3229" s="132"/>
      <c r="JYD3229" s="132"/>
      <c r="JYE3229" s="132"/>
      <c r="JYF3229" s="132"/>
      <c r="JYG3229" s="132"/>
      <c r="JYH3229" s="132"/>
      <c r="JYI3229" s="132"/>
      <c r="JYJ3229" s="132"/>
      <c r="JYK3229" s="132"/>
      <c r="JYL3229" s="132"/>
      <c r="JYM3229" s="132"/>
      <c r="JYN3229" s="132"/>
      <c r="JYO3229" s="132"/>
      <c r="JYP3229" s="132"/>
      <c r="JYQ3229" s="132"/>
      <c r="JYR3229" s="132"/>
      <c r="JYS3229" s="132"/>
      <c r="JYT3229" s="132"/>
      <c r="JYU3229" s="132"/>
      <c r="JYV3229" s="132"/>
      <c r="JYW3229" s="132"/>
      <c r="JYX3229" s="132"/>
      <c r="JYY3229" s="132"/>
      <c r="JYZ3229" s="132"/>
      <c r="JZA3229" s="132"/>
      <c r="JZB3229" s="132"/>
      <c r="JZC3229" s="132"/>
      <c r="JZD3229" s="132"/>
      <c r="JZE3229" s="132"/>
      <c r="JZF3229" s="132"/>
      <c r="JZG3229" s="132"/>
      <c r="JZH3229" s="132"/>
      <c r="JZI3229" s="132"/>
      <c r="JZJ3229" s="132"/>
      <c r="JZK3229" s="132"/>
      <c r="JZL3229" s="132"/>
      <c r="JZM3229" s="132"/>
      <c r="JZN3229" s="132"/>
      <c r="JZO3229" s="132"/>
      <c r="JZP3229" s="132"/>
      <c r="JZQ3229" s="132"/>
      <c r="JZR3229" s="132"/>
      <c r="JZS3229" s="132"/>
      <c r="JZT3229" s="132"/>
      <c r="JZU3229" s="132"/>
      <c r="JZV3229" s="132"/>
      <c r="JZW3229" s="132"/>
      <c r="JZX3229" s="132"/>
      <c r="JZY3229" s="132"/>
      <c r="JZZ3229" s="132"/>
      <c r="KAA3229" s="132"/>
      <c r="KAB3229" s="132"/>
      <c r="KAC3229" s="132"/>
      <c r="KAD3229" s="132"/>
      <c r="KAE3229" s="132"/>
      <c r="KAF3229" s="132"/>
      <c r="KAG3229" s="132"/>
      <c r="KAH3229" s="132"/>
      <c r="KAI3229" s="132"/>
      <c r="KAJ3229" s="132"/>
      <c r="KAK3229" s="132"/>
      <c r="KAL3229" s="132"/>
      <c r="KAM3229" s="132"/>
      <c r="KAN3229" s="132"/>
      <c r="KAO3229" s="132"/>
      <c r="KAP3229" s="132"/>
      <c r="KAQ3229" s="132"/>
      <c r="KAR3229" s="132"/>
      <c r="KAS3229" s="132"/>
      <c r="KAT3229" s="132"/>
      <c r="KAU3229" s="132"/>
      <c r="KAV3229" s="132"/>
      <c r="KAW3229" s="132"/>
      <c r="KAX3229" s="132"/>
      <c r="KAY3229" s="132"/>
      <c r="KAZ3229" s="132"/>
      <c r="KBA3229" s="132"/>
      <c r="KBB3229" s="132"/>
      <c r="KBC3229" s="132"/>
      <c r="KBD3229" s="132"/>
      <c r="KBE3229" s="132"/>
      <c r="KBF3229" s="132"/>
      <c r="KBG3229" s="132"/>
      <c r="KBH3229" s="132"/>
      <c r="KBI3229" s="132"/>
      <c r="KBJ3229" s="132"/>
      <c r="KBK3229" s="132"/>
      <c r="KBL3229" s="132"/>
      <c r="KBM3229" s="132"/>
      <c r="KBN3229" s="132"/>
      <c r="KBO3229" s="132"/>
      <c r="KBP3229" s="132"/>
      <c r="KBQ3229" s="132"/>
      <c r="KBR3229" s="132"/>
      <c r="KBS3229" s="132"/>
      <c r="KBT3229" s="132"/>
      <c r="KBU3229" s="132"/>
      <c r="KBV3229" s="132"/>
      <c r="KBW3229" s="132"/>
      <c r="KBX3229" s="132"/>
      <c r="KBY3229" s="132"/>
      <c r="KBZ3229" s="132"/>
      <c r="KCA3229" s="132"/>
      <c r="KCB3229" s="132"/>
      <c r="KCC3229" s="132"/>
      <c r="KCD3229" s="132"/>
      <c r="KCE3229" s="132"/>
      <c r="KCF3229" s="132"/>
      <c r="KCG3229" s="132"/>
      <c r="KCH3229" s="132"/>
      <c r="KCI3229" s="132"/>
      <c r="KCJ3229" s="132"/>
      <c r="KCK3229" s="132"/>
      <c r="KCL3229" s="132"/>
      <c r="KCM3229" s="132"/>
      <c r="KCN3229" s="132"/>
      <c r="KCO3229" s="132"/>
      <c r="KCP3229" s="132"/>
      <c r="KCQ3229" s="132"/>
      <c r="KCR3229" s="132"/>
      <c r="KCS3229" s="132"/>
      <c r="KCT3229" s="132"/>
      <c r="KCU3229" s="132"/>
      <c r="KCV3229" s="132"/>
      <c r="KCW3229" s="132"/>
      <c r="KCX3229" s="132"/>
      <c r="KCY3229" s="132"/>
      <c r="KCZ3229" s="132"/>
      <c r="KDA3229" s="132"/>
      <c r="KDB3229" s="132"/>
      <c r="KDC3229" s="132"/>
      <c r="KDD3229" s="132"/>
      <c r="KDE3229" s="132"/>
      <c r="KDF3229" s="132"/>
      <c r="KDG3229" s="132"/>
      <c r="KDH3229" s="132"/>
      <c r="KDI3229" s="132"/>
      <c r="KDJ3229" s="132"/>
      <c r="KDK3229" s="132"/>
      <c r="KDL3229" s="132"/>
      <c r="KDM3229" s="132"/>
      <c r="KDN3229" s="132"/>
      <c r="KDO3229" s="132"/>
      <c r="KDP3229" s="132"/>
      <c r="KDQ3229" s="132"/>
      <c r="KDR3229" s="132"/>
      <c r="KDS3229" s="132"/>
      <c r="KDT3229" s="132"/>
      <c r="KDU3229" s="132"/>
      <c r="KDV3229" s="132"/>
      <c r="KDW3229" s="132"/>
      <c r="KDX3229" s="132"/>
      <c r="KDY3229" s="132"/>
      <c r="KDZ3229" s="132"/>
      <c r="KEA3229" s="132"/>
      <c r="KEB3229" s="132"/>
      <c r="KEC3229" s="132"/>
      <c r="KED3229" s="132"/>
      <c r="KEE3229" s="132"/>
      <c r="KEF3229" s="132"/>
      <c r="KEG3229" s="132"/>
      <c r="KEH3229" s="132"/>
      <c r="KEI3229" s="132"/>
      <c r="KEJ3229" s="132"/>
      <c r="KEK3229" s="132"/>
      <c r="KEL3229" s="132"/>
      <c r="KEM3229" s="132"/>
      <c r="KEN3229" s="132"/>
      <c r="KEO3229" s="132"/>
      <c r="KEP3229" s="132"/>
      <c r="KEQ3229" s="132"/>
      <c r="KER3229" s="132"/>
      <c r="KES3229" s="132"/>
      <c r="KET3229" s="132"/>
      <c r="KEU3229" s="132"/>
      <c r="KEV3229" s="132"/>
      <c r="KEW3229" s="132"/>
      <c r="KEX3229" s="132"/>
      <c r="KEY3229" s="132"/>
      <c r="KEZ3229" s="132"/>
      <c r="KFA3229" s="132"/>
      <c r="KFB3229" s="132"/>
      <c r="KFC3229" s="132"/>
      <c r="KFD3229" s="132"/>
      <c r="KFE3229" s="132"/>
      <c r="KFF3229" s="132"/>
      <c r="KFG3229" s="132"/>
      <c r="KFH3229" s="132"/>
      <c r="KFI3229" s="132"/>
      <c r="KFJ3229" s="132"/>
      <c r="KFK3229" s="132"/>
      <c r="KFL3229" s="132"/>
      <c r="KFM3229" s="132"/>
      <c r="KFN3229" s="132"/>
      <c r="KFO3229" s="132"/>
      <c r="KFP3229" s="132"/>
      <c r="KFQ3229" s="132"/>
      <c r="KFR3229" s="132"/>
      <c r="KFS3229" s="132"/>
      <c r="KFT3229" s="132"/>
      <c r="KFU3229" s="132"/>
      <c r="KFV3229" s="132"/>
      <c r="KFW3229" s="132"/>
      <c r="KFX3229" s="132"/>
      <c r="KFY3229" s="132"/>
      <c r="KFZ3229" s="132"/>
      <c r="KGA3229" s="132"/>
      <c r="KGB3229" s="132"/>
      <c r="KGC3229" s="132"/>
      <c r="KGD3229" s="132"/>
      <c r="KGE3229" s="132"/>
      <c r="KGF3229" s="132"/>
      <c r="KGG3229" s="132"/>
      <c r="KGH3229" s="132"/>
      <c r="KGI3229" s="132"/>
      <c r="KGJ3229" s="132"/>
      <c r="KGK3229" s="132"/>
      <c r="KGL3229" s="132"/>
      <c r="KGM3229" s="132"/>
      <c r="KGN3229" s="132"/>
      <c r="KGO3229" s="132"/>
      <c r="KGP3229" s="132"/>
      <c r="KGQ3229" s="132"/>
      <c r="KGR3229" s="132"/>
      <c r="KGS3229" s="132"/>
      <c r="KGT3229" s="132"/>
      <c r="KGU3229" s="132"/>
      <c r="KGV3229" s="132"/>
      <c r="KGW3229" s="132"/>
      <c r="KGX3229" s="132"/>
      <c r="KGY3229" s="132"/>
      <c r="KGZ3229" s="132"/>
      <c r="KHA3229" s="132"/>
      <c r="KHB3229" s="132"/>
      <c r="KHC3229" s="132"/>
      <c r="KHD3229" s="132"/>
      <c r="KHE3229" s="132"/>
      <c r="KHF3229" s="132"/>
      <c r="KHG3229" s="132"/>
      <c r="KHH3229" s="132"/>
      <c r="KHI3229" s="132"/>
      <c r="KHJ3229" s="132"/>
      <c r="KHK3229" s="132"/>
      <c r="KHL3229" s="132"/>
      <c r="KHM3229" s="132"/>
      <c r="KHN3229" s="132"/>
      <c r="KHO3229" s="132"/>
      <c r="KHP3229" s="132"/>
      <c r="KHQ3229" s="132"/>
      <c r="KHR3229" s="132"/>
      <c r="KHS3229" s="132"/>
      <c r="KHT3229" s="132"/>
      <c r="KHU3229" s="132"/>
      <c r="KHV3229" s="132"/>
      <c r="KHW3229" s="132"/>
      <c r="KHX3229" s="132"/>
      <c r="KHY3229" s="132"/>
      <c r="KHZ3229" s="132"/>
      <c r="KIA3229" s="132"/>
      <c r="KIB3229" s="132"/>
      <c r="KIC3229" s="132"/>
      <c r="KID3229" s="132"/>
      <c r="KIE3229" s="132"/>
      <c r="KIF3229" s="132"/>
      <c r="KIG3229" s="132"/>
      <c r="KIH3229" s="132"/>
      <c r="KII3229" s="132"/>
      <c r="KIJ3229" s="132"/>
      <c r="KIK3229" s="132"/>
      <c r="KIL3229" s="132"/>
      <c r="KIM3229" s="132"/>
      <c r="KIN3229" s="132"/>
      <c r="KIO3229" s="132"/>
      <c r="KIP3229" s="132"/>
      <c r="KIQ3229" s="132"/>
      <c r="KIR3229" s="132"/>
      <c r="KIS3229" s="132"/>
      <c r="KIT3229" s="132"/>
      <c r="KIU3229" s="132"/>
      <c r="KIV3229" s="132"/>
      <c r="KIW3229" s="132"/>
      <c r="KIX3229" s="132"/>
      <c r="KIY3229" s="132"/>
      <c r="KIZ3229" s="132"/>
      <c r="KJA3229" s="132"/>
      <c r="KJB3229" s="132"/>
      <c r="KJC3229" s="132"/>
      <c r="KJD3229" s="132"/>
      <c r="KJE3229" s="132"/>
      <c r="KJF3229" s="132"/>
      <c r="KJG3229" s="132"/>
      <c r="KJH3229" s="132"/>
      <c r="KJI3229" s="132"/>
      <c r="KJJ3229" s="132"/>
      <c r="KJK3229" s="132"/>
      <c r="KJL3229" s="132"/>
      <c r="KJM3229" s="132"/>
      <c r="KJN3229" s="132"/>
      <c r="KJO3229" s="132"/>
      <c r="KJP3229" s="132"/>
      <c r="KJQ3229" s="132"/>
      <c r="KJR3229" s="132"/>
      <c r="KJS3229" s="132"/>
      <c r="KJT3229" s="132"/>
      <c r="KJU3229" s="132"/>
      <c r="KJV3229" s="132"/>
      <c r="KJW3229" s="132"/>
      <c r="KJX3229" s="132"/>
      <c r="KJY3229" s="132"/>
      <c r="KJZ3229" s="132"/>
      <c r="KKA3229" s="132"/>
      <c r="KKB3229" s="132"/>
      <c r="KKC3229" s="132"/>
      <c r="KKD3229" s="132"/>
      <c r="KKE3229" s="132"/>
      <c r="KKF3229" s="132"/>
      <c r="KKG3229" s="132"/>
      <c r="KKH3229" s="132"/>
      <c r="KKI3229" s="132"/>
      <c r="KKJ3229" s="132"/>
      <c r="KKK3229" s="132"/>
      <c r="KKL3229" s="132"/>
      <c r="KKM3229" s="132"/>
      <c r="KKN3229" s="132"/>
      <c r="KKO3229" s="132"/>
      <c r="KKP3229" s="132"/>
      <c r="KKQ3229" s="132"/>
      <c r="KKR3229" s="132"/>
      <c r="KKS3229" s="132"/>
      <c r="KKT3229" s="132"/>
      <c r="KKU3229" s="132"/>
      <c r="KKV3229" s="132"/>
      <c r="KKW3229" s="132"/>
      <c r="KKX3229" s="132"/>
      <c r="KKY3229" s="132"/>
      <c r="KKZ3229" s="132"/>
      <c r="KLA3229" s="132"/>
      <c r="KLB3229" s="132"/>
      <c r="KLC3229" s="132"/>
      <c r="KLD3229" s="132"/>
      <c r="KLE3229" s="132"/>
      <c r="KLF3229" s="132"/>
      <c r="KLG3229" s="132"/>
      <c r="KLH3229" s="132"/>
      <c r="KLI3229" s="132"/>
      <c r="KLJ3229" s="132"/>
      <c r="KLK3229" s="132"/>
      <c r="KLL3229" s="132"/>
      <c r="KLM3229" s="132"/>
      <c r="KLN3229" s="132"/>
      <c r="KLO3229" s="132"/>
      <c r="KLP3229" s="132"/>
      <c r="KLQ3229" s="132"/>
      <c r="KLR3229" s="132"/>
      <c r="KLS3229" s="132"/>
      <c r="KLT3229" s="132"/>
      <c r="KLU3229" s="132"/>
      <c r="KLV3229" s="132"/>
      <c r="KLW3229" s="132"/>
      <c r="KLX3229" s="132"/>
      <c r="KLY3229" s="132"/>
      <c r="KLZ3229" s="132"/>
      <c r="KMA3229" s="132"/>
      <c r="KMB3229" s="132"/>
      <c r="KMC3229" s="132"/>
      <c r="KMD3229" s="132"/>
      <c r="KME3229" s="132"/>
      <c r="KMF3229" s="132"/>
      <c r="KMG3229" s="132"/>
      <c r="KMH3229" s="132"/>
      <c r="KMI3229" s="132"/>
      <c r="KMJ3229" s="132"/>
      <c r="KMK3229" s="132"/>
      <c r="KML3229" s="132"/>
      <c r="KMM3229" s="132"/>
      <c r="KMN3229" s="132"/>
      <c r="KMO3229" s="132"/>
      <c r="KMP3229" s="132"/>
      <c r="KMQ3229" s="132"/>
      <c r="KMR3229" s="132"/>
      <c r="KMS3229" s="132"/>
      <c r="KMT3229" s="132"/>
      <c r="KMU3229" s="132"/>
      <c r="KMV3229" s="132"/>
      <c r="KMW3229" s="132"/>
      <c r="KMX3229" s="132"/>
      <c r="KMY3229" s="132"/>
      <c r="KMZ3229" s="132"/>
      <c r="KNA3229" s="132"/>
      <c r="KNB3229" s="132"/>
      <c r="KNC3229" s="132"/>
      <c r="KND3229" s="132"/>
      <c r="KNE3229" s="132"/>
      <c r="KNF3229" s="132"/>
      <c r="KNG3229" s="132"/>
      <c r="KNH3229" s="132"/>
      <c r="KNI3229" s="132"/>
      <c r="KNJ3229" s="132"/>
      <c r="KNK3229" s="132"/>
      <c r="KNL3229" s="132"/>
      <c r="KNM3229" s="132"/>
      <c r="KNN3229" s="132"/>
      <c r="KNO3229" s="132"/>
      <c r="KNP3229" s="132"/>
      <c r="KNQ3229" s="132"/>
      <c r="KNR3229" s="132"/>
      <c r="KNS3229" s="132"/>
      <c r="KNT3229" s="132"/>
      <c r="KNU3229" s="132"/>
      <c r="KNV3229" s="132"/>
      <c r="KNW3229" s="132"/>
      <c r="KNX3229" s="132"/>
      <c r="KNY3229" s="132"/>
      <c r="KNZ3229" s="132"/>
      <c r="KOA3229" s="132"/>
      <c r="KOB3229" s="132"/>
      <c r="KOC3229" s="132"/>
      <c r="KOD3229" s="132"/>
      <c r="KOE3229" s="132"/>
      <c r="KOF3229" s="132"/>
      <c r="KOG3229" s="132"/>
      <c r="KOH3229" s="132"/>
      <c r="KOI3229" s="132"/>
      <c r="KOJ3229" s="132"/>
      <c r="KOK3229" s="132"/>
      <c r="KOL3229" s="132"/>
      <c r="KOM3229" s="132"/>
      <c r="KON3229" s="132"/>
      <c r="KOO3229" s="132"/>
      <c r="KOP3229" s="132"/>
      <c r="KOQ3229" s="132"/>
      <c r="KOR3229" s="132"/>
      <c r="KOS3229" s="132"/>
      <c r="KOT3229" s="132"/>
      <c r="KOU3229" s="132"/>
      <c r="KOV3229" s="132"/>
      <c r="KOW3229" s="132"/>
      <c r="KOX3229" s="132"/>
      <c r="KOY3229" s="132"/>
      <c r="KOZ3229" s="132"/>
      <c r="KPA3229" s="132"/>
      <c r="KPB3229" s="132"/>
      <c r="KPC3229" s="132"/>
      <c r="KPD3229" s="132"/>
      <c r="KPE3229" s="132"/>
      <c r="KPF3229" s="132"/>
      <c r="KPG3229" s="132"/>
      <c r="KPH3229" s="132"/>
      <c r="KPI3229" s="132"/>
      <c r="KPJ3229" s="132"/>
      <c r="KPK3229" s="132"/>
      <c r="KPL3229" s="132"/>
      <c r="KPM3229" s="132"/>
      <c r="KPN3229" s="132"/>
      <c r="KPO3229" s="132"/>
      <c r="KPP3229" s="132"/>
      <c r="KPQ3229" s="132"/>
      <c r="KPR3229" s="132"/>
      <c r="KPS3229" s="132"/>
      <c r="KPT3229" s="132"/>
      <c r="KPU3229" s="132"/>
      <c r="KPV3229" s="132"/>
      <c r="KPW3229" s="132"/>
      <c r="KPX3229" s="132"/>
      <c r="KPY3229" s="132"/>
      <c r="KPZ3229" s="132"/>
      <c r="KQA3229" s="132"/>
      <c r="KQB3229" s="132"/>
      <c r="KQC3229" s="132"/>
      <c r="KQD3229" s="132"/>
      <c r="KQE3229" s="132"/>
      <c r="KQF3229" s="132"/>
      <c r="KQG3229" s="132"/>
      <c r="KQH3229" s="132"/>
      <c r="KQI3229" s="132"/>
      <c r="KQJ3229" s="132"/>
      <c r="KQK3229" s="132"/>
      <c r="KQL3229" s="132"/>
      <c r="KQM3229" s="132"/>
      <c r="KQN3229" s="132"/>
      <c r="KQO3229" s="132"/>
      <c r="KQP3229" s="132"/>
      <c r="KQQ3229" s="132"/>
      <c r="KQR3229" s="132"/>
      <c r="KQS3229" s="132"/>
      <c r="KQT3229" s="132"/>
      <c r="KQU3229" s="132"/>
      <c r="KQV3229" s="132"/>
      <c r="KQW3229" s="132"/>
      <c r="KQX3229" s="132"/>
      <c r="KQY3229" s="132"/>
      <c r="KQZ3229" s="132"/>
      <c r="KRA3229" s="132"/>
      <c r="KRB3229" s="132"/>
      <c r="KRC3229" s="132"/>
      <c r="KRD3229" s="132"/>
      <c r="KRE3229" s="132"/>
      <c r="KRF3229" s="132"/>
      <c r="KRG3229" s="132"/>
      <c r="KRH3229" s="132"/>
      <c r="KRI3229" s="132"/>
      <c r="KRJ3229" s="132"/>
      <c r="KRK3229" s="132"/>
      <c r="KRL3229" s="132"/>
      <c r="KRM3229" s="132"/>
      <c r="KRN3229" s="132"/>
      <c r="KRO3229" s="132"/>
      <c r="KRP3229" s="132"/>
      <c r="KRQ3229" s="132"/>
      <c r="KRR3229" s="132"/>
      <c r="KRS3229" s="132"/>
      <c r="KRT3229" s="132"/>
      <c r="KRU3229" s="132"/>
      <c r="KRV3229" s="132"/>
      <c r="KRW3229" s="132"/>
      <c r="KRX3229" s="132"/>
      <c r="KRY3229" s="132"/>
      <c r="KRZ3229" s="132"/>
      <c r="KSA3229" s="132"/>
      <c r="KSB3229" s="132"/>
      <c r="KSC3229" s="132"/>
      <c r="KSD3229" s="132"/>
      <c r="KSE3229" s="132"/>
      <c r="KSF3229" s="132"/>
      <c r="KSG3229" s="132"/>
      <c r="KSH3229" s="132"/>
      <c r="KSI3229" s="132"/>
      <c r="KSJ3229" s="132"/>
      <c r="KSK3229" s="132"/>
      <c r="KSL3229" s="132"/>
      <c r="KSM3229" s="132"/>
      <c r="KSN3229" s="132"/>
      <c r="KSO3229" s="132"/>
      <c r="KSP3229" s="132"/>
      <c r="KSQ3229" s="132"/>
      <c r="KSR3229" s="132"/>
      <c r="KSS3229" s="132"/>
      <c r="KST3229" s="132"/>
      <c r="KSU3229" s="132"/>
      <c r="KSV3229" s="132"/>
      <c r="KSW3229" s="132"/>
      <c r="KSX3229" s="132"/>
      <c r="KSY3229" s="132"/>
      <c r="KSZ3229" s="132"/>
      <c r="KTA3229" s="132"/>
      <c r="KTB3229" s="132"/>
      <c r="KTC3229" s="132"/>
      <c r="KTD3229" s="132"/>
      <c r="KTE3229" s="132"/>
      <c r="KTF3229" s="132"/>
      <c r="KTG3229" s="132"/>
      <c r="KTH3229" s="132"/>
      <c r="KTI3229" s="132"/>
      <c r="KTJ3229" s="132"/>
      <c r="KTK3229" s="132"/>
      <c r="KTL3229" s="132"/>
      <c r="KTM3229" s="132"/>
      <c r="KTN3229" s="132"/>
      <c r="KTO3229" s="132"/>
      <c r="KTP3229" s="132"/>
      <c r="KTQ3229" s="132"/>
      <c r="KTR3229" s="132"/>
      <c r="KTS3229" s="132"/>
      <c r="KTT3229" s="132"/>
      <c r="KTU3229" s="132"/>
      <c r="KTV3229" s="132"/>
      <c r="KTW3229" s="132"/>
      <c r="KTX3229" s="132"/>
      <c r="KTY3229" s="132"/>
      <c r="KTZ3229" s="132"/>
      <c r="KUA3229" s="132"/>
      <c r="KUB3229" s="132"/>
      <c r="KUC3229" s="132"/>
      <c r="KUD3229" s="132"/>
      <c r="KUE3229" s="132"/>
      <c r="KUF3229" s="132"/>
      <c r="KUG3229" s="132"/>
      <c r="KUH3229" s="132"/>
      <c r="KUI3229" s="132"/>
      <c r="KUJ3229" s="132"/>
      <c r="KUK3229" s="132"/>
      <c r="KUL3229" s="132"/>
      <c r="KUM3229" s="132"/>
      <c r="KUN3229" s="132"/>
      <c r="KUO3229" s="132"/>
      <c r="KUP3229" s="132"/>
      <c r="KUQ3229" s="132"/>
      <c r="KUR3229" s="132"/>
      <c r="KUS3229" s="132"/>
      <c r="KUT3229" s="132"/>
      <c r="KUU3229" s="132"/>
      <c r="KUV3229" s="132"/>
      <c r="KUW3229" s="132"/>
      <c r="KUX3229" s="132"/>
      <c r="KUY3229" s="132"/>
      <c r="KUZ3229" s="132"/>
      <c r="KVA3229" s="132"/>
      <c r="KVB3229" s="132"/>
      <c r="KVC3229" s="132"/>
      <c r="KVD3229" s="132"/>
      <c r="KVE3229" s="132"/>
      <c r="KVF3229" s="132"/>
      <c r="KVG3229" s="132"/>
      <c r="KVH3229" s="132"/>
      <c r="KVI3229" s="132"/>
      <c r="KVJ3229" s="132"/>
      <c r="KVK3229" s="132"/>
      <c r="KVL3229" s="132"/>
      <c r="KVM3229" s="132"/>
      <c r="KVN3229" s="132"/>
      <c r="KVO3229" s="132"/>
      <c r="KVP3229" s="132"/>
      <c r="KVQ3229" s="132"/>
      <c r="KVR3229" s="132"/>
      <c r="KVS3229" s="132"/>
      <c r="KVT3229" s="132"/>
      <c r="KVU3229" s="132"/>
      <c r="KVV3229" s="132"/>
      <c r="KVW3229" s="132"/>
      <c r="KVX3229" s="132"/>
      <c r="KVY3229" s="132"/>
      <c r="KVZ3229" s="132"/>
      <c r="KWA3229" s="132"/>
      <c r="KWB3229" s="132"/>
      <c r="KWC3229" s="132"/>
      <c r="KWD3229" s="132"/>
      <c r="KWE3229" s="132"/>
      <c r="KWF3229" s="132"/>
      <c r="KWG3229" s="132"/>
      <c r="KWH3229" s="132"/>
      <c r="KWI3229" s="132"/>
      <c r="KWJ3229" s="132"/>
      <c r="KWK3229" s="132"/>
      <c r="KWL3229" s="132"/>
      <c r="KWM3229" s="132"/>
      <c r="KWN3229" s="132"/>
      <c r="KWO3229" s="132"/>
      <c r="KWP3229" s="132"/>
      <c r="KWQ3229" s="132"/>
      <c r="KWR3229" s="132"/>
      <c r="KWS3229" s="132"/>
      <c r="KWT3229" s="132"/>
      <c r="KWU3229" s="132"/>
      <c r="KWV3229" s="132"/>
      <c r="KWW3229" s="132"/>
      <c r="KWX3229" s="132"/>
      <c r="KWY3229" s="132"/>
      <c r="KWZ3229" s="132"/>
      <c r="KXA3229" s="132"/>
      <c r="KXB3229" s="132"/>
      <c r="KXC3229" s="132"/>
      <c r="KXD3229" s="132"/>
      <c r="KXE3229" s="132"/>
      <c r="KXF3229" s="132"/>
      <c r="KXG3229" s="132"/>
      <c r="KXH3229" s="132"/>
      <c r="KXI3229" s="132"/>
      <c r="KXJ3229" s="132"/>
      <c r="KXK3229" s="132"/>
      <c r="KXL3229" s="132"/>
      <c r="KXM3229" s="132"/>
      <c r="KXN3229" s="132"/>
      <c r="KXO3229" s="132"/>
      <c r="KXP3229" s="132"/>
      <c r="KXQ3229" s="132"/>
      <c r="KXR3229" s="132"/>
      <c r="KXS3229" s="132"/>
      <c r="KXT3229" s="132"/>
      <c r="KXU3229" s="132"/>
      <c r="KXV3229" s="132"/>
      <c r="KXW3229" s="132"/>
      <c r="KXX3229" s="132"/>
      <c r="KXY3229" s="132"/>
      <c r="KXZ3229" s="132"/>
      <c r="KYA3229" s="132"/>
      <c r="KYB3229" s="132"/>
      <c r="KYC3229" s="132"/>
      <c r="KYD3229" s="132"/>
      <c r="KYE3229" s="132"/>
      <c r="KYF3229" s="132"/>
      <c r="KYG3229" s="132"/>
      <c r="KYH3229" s="132"/>
      <c r="KYI3229" s="132"/>
      <c r="KYJ3229" s="132"/>
      <c r="KYK3229" s="132"/>
      <c r="KYL3229" s="132"/>
      <c r="KYM3229" s="132"/>
      <c r="KYN3229" s="132"/>
      <c r="KYO3229" s="132"/>
      <c r="KYP3229" s="132"/>
      <c r="KYQ3229" s="132"/>
      <c r="KYR3229" s="132"/>
      <c r="KYS3229" s="132"/>
      <c r="KYT3229" s="132"/>
      <c r="KYU3229" s="132"/>
      <c r="KYV3229" s="132"/>
      <c r="KYW3229" s="132"/>
      <c r="KYX3229" s="132"/>
      <c r="KYY3229" s="132"/>
      <c r="KYZ3229" s="132"/>
      <c r="KZA3229" s="132"/>
      <c r="KZB3229" s="132"/>
      <c r="KZC3229" s="132"/>
      <c r="KZD3229" s="132"/>
      <c r="KZE3229" s="132"/>
      <c r="KZF3229" s="132"/>
      <c r="KZG3229" s="132"/>
      <c r="KZH3229" s="132"/>
      <c r="KZI3229" s="132"/>
      <c r="KZJ3229" s="132"/>
      <c r="KZK3229" s="132"/>
      <c r="KZL3229" s="132"/>
      <c r="KZM3229" s="132"/>
      <c r="KZN3229" s="132"/>
      <c r="KZO3229" s="132"/>
      <c r="KZP3229" s="132"/>
      <c r="KZQ3229" s="132"/>
      <c r="KZR3229" s="132"/>
      <c r="KZS3229" s="132"/>
      <c r="KZT3229" s="132"/>
      <c r="KZU3229" s="132"/>
      <c r="KZV3229" s="132"/>
      <c r="KZW3229" s="132"/>
      <c r="KZX3229" s="132"/>
      <c r="KZY3229" s="132"/>
      <c r="KZZ3229" s="132"/>
      <c r="LAA3229" s="132"/>
      <c r="LAB3229" s="132"/>
      <c r="LAC3229" s="132"/>
      <c r="LAD3229" s="132"/>
      <c r="LAE3229" s="132"/>
      <c r="LAF3229" s="132"/>
      <c r="LAG3229" s="132"/>
      <c r="LAH3229" s="132"/>
      <c r="LAI3229" s="132"/>
      <c r="LAJ3229" s="132"/>
      <c r="LAK3229" s="132"/>
      <c r="LAL3229" s="132"/>
      <c r="LAM3229" s="132"/>
      <c r="LAN3229" s="132"/>
      <c r="LAO3229" s="132"/>
      <c r="LAP3229" s="132"/>
      <c r="LAQ3229" s="132"/>
      <c r="LAR3229" s="132"/>
      <c r="LAS3229" s="132"/>
      <c r="LAT3229" s="132"/>
      <c r="LAU3229" s="132"/>
      <c r="LAV3229" s="132"/>
      <c r="LAW3229" s="132"/>
      <c r="LAX3229" s="132"/>
      <c r="LAY3229" s="132"/>
      <c r="LAZ3229" s="132"/>
      <c r="LBA3229" s="132"/>
      <c r="LBB3229" s="132"/>
      <c r="LBC3229" s="132"/>
      <c r="LBD3229" s="132"/>
      <c r="LBE3229" s="132"/>
      <c r="LBF3229" s="132"/>
      <c r="LBG3229" s="132"/>
      <c r="LBH3229" s="132"/>
      <c r="LBI3229" s="132"/>
      <c r="LBJ3229" s="132"/>
      <c r="LBK3229" s="132"/>
      <c r="LBL3229" s="132"/>
      <c r="LBM3229" s="132"/>
      <c r="LBN3229" s="132"/>
      <c r="LBO3229" s="132"/>
      <c r="LBP3229" s="132"/>
      <c r="LBQ3229" s="132"/>
      <c r="LBR3229" s="132"/>
      <c r="LBS3229" s="132"/>
      <c r="LBT3229" s="132"/>
      <c r="LBU3229" s="132"/>
      <c r="LBV3229" s="132"/>
      <c r="LBW3229" s="132"/>
      <c r="LBX3229" s="132"/>
      <c r="LBY3229" s="132"/>
      <c r="LBZ3229" s="132"/>
      <c r="LCA3229" s="132"/>
      <c r="LCB3229" s="132"/>
      <c r="LCC3229" s="132"/>
      <c r="LCD3229" s="132"/>
      <c r="LCE3229" s="132"/>
      <c r="LCF3229" s="132"/>
      <c r="LCG3229" s="132"/>
      <c r="LCH3229" s="132"/>
      <c r="LCI3229" s="132"/>
      <c r="LCJ3229" s="132"/>
      <c r="LCK3229" s="132"/>
      <c r="LCL3229" s="132"/>
      <c r="LCM3229" s="132"/>
      <c r="LCN3229" s="132"/>
      <c r="LCO3229" s="132"/>
      <c r="LCP3229" s="132"/>
      <c r="LCQ3229" s="132"/>
      <c r="LCR3229" s="132"/>
      <c r="LCS3229" s="132"/>
      <c r="LCT3229" s="132"/>
      <c r="LCU3229" s="132"/>
      <c r="LCV3229" s="132"/>
      <c r="LCW3229" s="132"/>
      <c r="LCX3229" s="132"/>
      <c r="LCY3229" s="132"/>
      <c r="LCZ3229" s="132"/>
      <c r="LDA3229" s="132"/>
      <c r="LDB3229" s="132"/>
      <c r="LDC3229" s="132"/>
      <c r="LDD3229" s="132"/>
      <c r="LDE3229" s="132"/>
      <c r="LDF3229" s="132"/>
      <c r="LDG3229" s="132"/>
      <c r="LDH3229" s="132"/>
      <c r="LDI3229" s="132"/>
      <c r="LDJ3229" s="132"/>
      <c r="LDK3229" s="132"/>
      <c r="LDL3229" s="132"/>
      <c r="LDM3229" s="132"/>
      <c r="LDN3229" s="132"/>
      <c r="LDO3229" s="132"/>
      <c r="LDP3229" s="132"/>
      <c r="LDQ3229" s="132"/>
      <c r="LDR3229" s="132"/>
      <c r="LDS3229" s="132"/>
      <c r="LDT3229" s="132"/>
      <c r="LDU3229" s="132"/>
      <c r="LDV3229" s="132"/>
      <c r="LDW3229" s="132"/>
      <c r="LDX3229" s="132"/>
      <c r="LDY3229" s="132"/>
      <c r="LDZ3229" s="132"/>
      <c r="LEA3229" s="132"/>
      <c r="LEB3229" s="132"/>
      <c r="LEC3229" s="132"/>
      <c r="LED3229" s="132"/>
      <c r="LEE3229" s="132"/>
      <c r="LEF3229" s="132"/>
      <c r="LEG3229" s="132"/>
      <c r="LEH3229" s="132"/>
      <c r="LEI3229" s="132"/>
      <c r="LEJ3229" s="132"/>
      <c r="LEK3229" s="132"/>
      <c r="LEL3229" s="132"/>
      <c r="LEM3229" s="132"/>
      <c r="LEN3229" s="132"/>
      <c r="LEO3229" s="132"/>
      <c r="LEP3229" s="132"/>
      <c r="LEQ3229" s="132"/>
      <c r="LER3229" s="132"/>
      <c r="LES3229" s="132"/>
      <c r="LET3229" s="132"/>
      <c r="LEU3229" s="132"/>
      <c r="LEV3229" s="132"/>
      <c r="LEW3229" s="132"/>
      <c r="LEX3229" s="132"/>
      <c r="LEY3229" s="132"/>
      <c r="LEZ3229" s="132"/>
      <c r="LFA3229" s="132"/>
      <c r="LFB3229" s="132"/>
      <c r="LFC3229" s="132"/>
      <c r="LFD3229" s="132"/>
      <c r="LFE3229" s="132"/>
      <c r="LFF3229" s="132"/>
      <c r="LFG3229" s="132"/>
      <c r="LFH3229" s="132"/>
      <c r="LFI3229" s="132"/>
      <c r="LFJ3229" s="132"/>
      <c r="LFK3229" s="132"/>
      <c r="LFL3229" s="132"/>
      <c r="LFM3229" s="132"/>
      <c r="LFN3229" s="132"/>
      <c r="LFO3229" s="132"/>
      <c r="LFP3229" s="132"/>
      <c r="LFQ3229" s="132"/>
      <c r="LFR3229" s="132"/>
      <c r="LFS3229" s="132"/>
      <c r="LFT3229" s="132"/>
      <c r="LFU3229" s="132"/>
      <c r="LFV3229" s="132"/>
      <c r="LFW3229" s="132"/>
      <c r="LFX3229" s="132"/>
      <c r="LFY3229" s="132"/>
      <c r="LFZ3229" s="132"/>
      <c r="LGA3229" s="132"/>
      <c r="LGB3229" s="132"/>
      <c r="LGC3229" s="132"/>
      <c r="LGD3229" s="132"/>
      <c r="LGE3229" s="132"/>
      <c r="LGF3229" s="132"/>
      <c r="LGG3229" s="132"/>
      <c r="LGH3229" s="132"/>
      <c r="LGI3229" s="132"/>
      <c r="LGJ3229" s="132"/>
      <c r="LGK3229" s="132"/>
      <c r="LGL3229" s="132"/>
      <c r="LGM3229" s="132"/>
      <c r="LGN3229" s="132"/>
      <c r="LGO3229" s="132"/>
      <c r="LGP3229" s="132"/>
      <c r="LGQ3229" s="132"/>
      <c r="LGR3229" s="132"/>
      <c r="LGS3229" s="132"/>
      <c r="LGT3229" s="132"/>
      <c r="LGU3229" s="132"/>
      <c r="LGV3229" s="132"/>
      <c r="LGW3229" s="132"/>
      <c r="LGX3229" s="132"/>
      <c r="LGY3229" s="132"/>
      <c r="LGZ3229" s="132"/>
      <c r="LHA3229" s="132"/>
      <c r="LHB3229" s="132"/>
      <c r="LHC3229" s="132"/>
      <c r="LHD3229" s="132"/>
      <c r="LHE3229" s="132"/>
      <c r="LHF3229" s="132"/>
      <c r="LHG3229" s="132"/>
      <c r="LHH3229" s="132"/>
      <c r="LHI3229" s="132"/>
      <c r="LHJ3229" s="132"/>
      <c r="LHK3229" s="132"/>
      <c r="LHL3229" s="132"/>
      <c r="LHM3229" s="132"/>
      <c r="LHN3229" s="132"/>
      <c r="LHO3229" s="132"/>
      <c r="LHP3229" s="132"/>
      <c r="LHQ3229" s="132"/>
      <c r="LHR3229" s="132"/>
      <c r="LHS3229" s="132"/>
      <c r="LHT3229" s="132"/>
      <c r="LHU3229" s="132"/>
      <c r="LHV3229" s="132"/>
      <c r="LHW3229" s="132"/>
      <c r="LHX3229" s="132"/>
      <c r="LHY3229" s="132"/>
      <c r="LHZ3229" s="132"/>
      <c r="LIA3229" s="132"/>
      <c r="LIB3229" s="132"/>
      <c r="LIC3229" s="132"/>
      <c r="LID3229" s="132"/>
      <c r="LIE3229" s="132"/>
      <c r="LIF3229" s="132"/>
      <c r="LIG3229" s="132"/>
      <c r="LIH3229" s="132"/>
      <c r="LII3229" s="132"/>
      <c r="LIJ3229" s="132"/>
      <c r="LIK3229" s="132"/>
      <c r="LIL3229" s="132"/>
      <c r="LIM3229" s="132"/>
      <c r="LIN3229" s="132"/>
      <c r="LIO3229" s="132"/>
      <c r="LIP3229" s="132"/>
      <c r="LIQ3229" s="132"/>
      <c r="LIR3229" s="132"/>
      <c r="LIS3229" s="132"/>
      <c r="LIT3229" s="132"/>
      <c r="LIU3229" s="132"/>
      <c r="LIV3229" s="132"/>
      <c r="LIW3229" s="132"/>
      <c r="LIX3229" s="132"/>
      <c r="LIY3229" s="132"/>
      <c r="LIZ3229" s="132"/>
      <c r="LJA3229" s="132"/>
      <c r="LJB3229" s="132"/>
      <c r="LJC3229" s="132"/>
      <c r="LJD3229" s="132"/>
      <c r="LJE3229" s="132"/>
      <c r="LJF3229" s="132"/>
      <c r="LJG3229" s="132"/>
      <c r="LJH3229" s="132"/>
      <c r="LJI3229" s="132"/>
      <c r="LJJ3229" s="132"/>
      <c r="LJK3229" s="132"/>
      <c r="LJL3229" s="132"/>
      <c r="LJM3229" s="132"/>
      <c r="LJN3229" s="132"/>
      <c r="LJO3229" s="132"/>
      <c r="LJP3229" s="132"/>
      <c r="LJQ3229" s="132"/>
      <c r="LJR3229" s="132"/>
      <c r="LJS3229" s="132"/>
      <c r="LJT3229" s="132"/>
      <c r="LJU3229" s="132"/>
      <c r="LJV3229" s="132"/>
      <c r="LJW3229" s="132"/>
      <c r="LJX3229" s="132"/>
      <c r="LJY3229" s="132"/>
      <c r="LJZ3229" s="132"/>
      <c r="LKA3229" s="132"/>
      <c r="LKB3229" s="132"/>
      <c r="LKC3229" s="132"/>
      <c r="LKD3229" s="132"/>
      <c r="LKE3229" s="132"/>
      <c r="LKF3229" s="132"/>
      <c r="LKG3229" s="132"/>
      <c r="LKH3229" s="132"/>
      <c r="LKI3229" s="132"/>
      <c r="LKJ3229" s="132"/>
      <c r="LKK3229" s="132"/>
      <c r="LKL3229" s="132"/>
      <c r="LKM3229" s="132"/>
      <c r="LKN3229" s="132"/>
      <c r="LKO3229" s="132"/>
      <c r="LKP3229" s="132"/>
      <c r="LKQ3229" s="132"/>
      <c r="LKR3229" s="132"/>
      <c r="LKS3229" s="132"/>
      <c r="LKT3229" s="132"/>
      <c r="LKU3229" s="132"/>
      <c r="LKV3229" s="132"/>
      <c r="LKW3229" s="132"/>
      <c r="LKX3229" s="132"/>
      <c r="LKY3229" s="132"/>
      <c r="LKZ3229" s="132"/>
      <c r="LLA3229" s="132"/>
      <c r="LLB3229" s="132"/>
      <c r="LLC3229" s="132"/>
      <c r="LLD3229" s="132"/>
      <c r="LLE3229" s="132"/>
      <c r="LLF3229" s="132"/>
      <c r="LLG3229" s="132"/>
      <c r="LLH3229" s="132"/>
      <c r="LLI3229" s="132"/>
      <c r="LLJ3229" s="132"/>
      <c r="LLK3229" s="132"/>
      <c r="LLL3229" s="132"/>
      <c r="LLM3229" s="132"/>
      <c r="LLN3229" s="132"/>
      <c r="LLO3229" s="132"/>
      <c r="LLP3229" s="132"/>
      <c r="LLQ3229" s="132"/>
      <c r="LLR3229" s="132"/>
      <c r="LLS3229" s="132"/>
      <c r="LLT3229" s="132"/>
      <c r="LLU3229" s="132"/>
      <c r="LLV3229" s="132"/>
      <c r="LLW3229" s="132"/>
      <c r="LLX3229" s="132"/>
      <c r="LLY3229" s="132"/>
      <c r="LLZ3229" s="132"/>
      <c r="LMA3229" s="132"/>
      <c r="LMB3229" s="132"/>
      <c r="LMC3229" s="132"/>
      <c r="LMD3229" s="132"/>
      <c r="LME3229" s="132"/>
      <c r="LMF3229" s="132"/>
      <c r="LMG3229" s="132"/>
      <c r="LMH3229" s="132"/>
      <c r="LMI3229" s="132"/>
      <c r="LMJ3229" s="132"/>
      <c r="LMK3229" s="132"/>
      <c r="LML3229" s="132"/>
      <c r="LMM3229" s="132"/>
      <c r="LMN3229" s="132"/>
      <c r="LMO3229" s="132"/>
      <c r="LMP3229" s="132"/>
      <c r="LMQ3229" s="132"/>
      <c r="LMR3229" s="132"/>
      <c r="LMS3229" s="132"/>
      <c r="LMT3229" s="132"/>
      <c r="LMU3229" s="132"/>
      <c r="LMV3229" s="132"/>
      <c r="LMW3229" s="132"/>
      <c r="LMX3229" s="132"/>
      <c r="LMY3229" s="132"/>
      <c r="LMZ3229" s="132"/>
      <c r="LNA3229" s="132"/>
      <c r="LNB3229" s="132"/>
      <c r="LNC3229" s="132"/>
      <c r="LND3229" s="132"/>
      <c r="LNE3229" s="132"/>
      <c r="LNF3229" s="132"/>
      <c r="LNG3229" s="132"/>
      <c r="LNH3229" s="132"/>
      <c r="LNI3229" s="132"/>
      <c r="LNJ3229" s="132"/>
      <c r="LNK3229" s="132"/>
      <c r="LNL3229" s="132"/>
      <c r="LNM3229" s="132"/>
      <c r="LNN3229" s="132"/>
      <c r="LNO3229" s="132"/>
      <c r="LNP3229" s="132"/>
      <c r="LNQ3229" s="132"/>
      <c r="LNR3229" s="132"/>
      <c r="LNS3229" s="132"/>
      <c r="LNT3229" s="132"/>
      <c r="LNU3229" s="132"/>
      <c r="LNV3229" s="132"/>
      <c r="LNW3229" s="132"/>
      <c r="LNX3229" s="132"/>
      <c r="LNY3229" s="132"/>
      <c r="LNZ3229" s="132"/>
      <c r="LOA3229" s="132"/>
      <c r="LOB3229" s="132"/>
      <c r="LOC3229" s="132"/>
      <c r="LOD3229" s="132"/>
      <c r="LOE3229" s="132"/>
      <c r="LOF3229" s="132"/>
      <c r="LOG3229" s="132"/>
      <c r="LOH3229" s="132"/>
      <c r="LOI3229" s="132"/>
      <c r="LOJ3229" s="132"/>
      <c r="LOK3229" s="132"/>
      <c r="LOL3229" s="132"/>
      <c r="LOM3229" s="132"/>
      <c r="LON3229" s="132"/>
      <c r="LOO3229" s="132"/>
      <c r="LOP3229" s="132"/>
      <c r="LOQ3229" s="132"/>
      <c r="LOR3229" s="132"/>
      <c r="LOS3229" s="132"/>
      <c r="LOT3229" s="132"/>
      <c r="LOU3229" s="132"/>
      <c r="LOV3229" s="132"/>
      <c r="LOW3229" s="132"/>
      <c r="LOX3229" s="132"/>
      <c r="LOY3229" s="132"/>
      <c r="LOZ3229" s="132"/>
      <c r="LPA3229" s="132"/>
      <c r="LPB3229" s="132"/>
      <c r="LPC3229" s="132"/>
      <c r="LPD3229" s="132"/>
      <c r="LPE3229" s="132"/>
      <c r="LPF3229" s="132"/>
      <c r="LPG3229" s="132"/>
      <c r="LPH3229" s="132"/>
      <c r="LPI3229" s="132"/>
      <c r="LPJ3229" s="132"/>
      <c r="LPK3229" s="132"/>
      <c r="LPL3229" s="132"/>
      <c r="LPM3229" s="132"/>
      <c r="LPN3229" s="132"/>
      <c r="LPO3229" s="132"/>
      <c r="LPP3229" s="132"/>
      <c r="LPQ3229" s="132"/>
      <c r="LPR3229" s="132"/>
      <c r="LPS3229" s="132"/>
      <c r="LPT3229" s="132"/>
      <c r="LPU3229" s="132"/>
      <c r="LPV3229" s="132"/>
      <c r="LPW3229" s="132"/>
      <c r="LPX3229" s="132"/>
      <c r="LPY3229" s="132"/>
      <c r="LPZ3229" s="132"/>
      <c r="LQA3229" s="132"/>
      <c r="LQB3229" s="132"/>
      <c r="LQC3229" s="132"/>
      <c r="LQD3229" s="132"/>
      <c r="LQE3229" s="132"/>
      <c r="LQF3229" s="132"/>
      <c r="LQG3229" s="132"/>
      <c r="LQH3229" s="132"/>
      <c r="LQI3229" s="132"/>
      <c r="LQJ3229" s="132"/>
      <c r="LQK3229" s="132"/>
      <c r="LQL3229" s="132"/>
      <c r="LQM3229" s="132"/>
      <c r="LQN3229" s="132"/>
      <c r="LQO3229" s="132"/>
      <c r="LQP3229" s="132"/>
      <c r="LQQ3229" s="132"/>
      <c r="LQR3229" s="132"/>
      <c r="LQS3229" s="132"/>
      <c r="LQT3229" s="132"/>
      <c r="LQU3229" s="132"/>
      <c r="LQV3229" s="132"/>
      <c r="LQW3229" s="132"/>
      <c r="LQX3229" s="132"/>
      <c r="LQY3229" s="132"/>
      <c r="LQZ3229" s="132"/>
      <c r="LRA3229" s="132"/>
      <c r="LRB3229" s="132"/>
      <c r="LRC3229" s="132"/>
      <c r="LRD3229" s="132"/>
      <c r="LRE3229" s="132"/>
      <c r="LRF3229" s="132"/>
      <c r="LRG3229" s="132"/>
      <c r="LRH3229" s="132"/>
      <c r="LRI3229" s="132"/>
      <c r="LRJ3229" s="132"/>
      <c r="LRK3229" s="132"/>
      <c r="LRL3229" s="132"/>
      <c r="LRM3229" s="132"/>
      <c r="LRN3229" s="132"/>
      <c r="LRO3229" s="132"/>
      <c r="LRP3229" s="132"/>
      <c r="LRQ3229" s="132"/>
      <c r="LRR3229" s="132"/>
      <c r="LRS3229" s="132"/>
      <c r="LRT3229" s="132"/>
      <c r="LRU3229" s="132"/>
      <c r="LRV3229" s="132"/>
      <c r="LRW3229" s="132"/>
      <c r="LRX3229" s="132"/>
      <c r="LRY3229" s="132"/>
      <c r="LRZ3229" s="132"/>
      <c r="LSA3229" s="132"/>
      <c r="LSB3229" s="132"/>
      <c r="LSC3229" s="132"/>
      <c r="LSD3229" s="132"/>
      <c r="LSE3229" s="132"/>
      <c r="LSF3229" s="132"/>
      <c r="LSG3229" s="132"/>
      <c r="LSH3229" s="132"/>
      <c r="LSI3229" s="132"/>
      <c r="LSJ3229" s="132"/>
      <c r="LSK3229" s="132"/>
      <c r="LSL3229" s="132"/>
      <c r="LSM3229" s="132"/>
      <c r="LSN3229" s="132"/>
      <c r="LSO3229" s="132"/>
      <c r="LSP3229" s="132"/>
      <c r="LSQ3229" s="132"/>
      <c r="LSR3229" s="132"/>
      <c r="LSS3229" s="132"/>
      <c r="LST3229" s="132"/>
      <c r="LSU3229" s="132"/>
      <c r="LSV3229" s="132"/>
      <c r="LSW3229" s="132"/>
      <c r="LSX3229" s="132"/>
      <c r="LSY3229" s="132"/>
      <c r="LSZ3229" s="132"/>
      <c r="LTA3229" s="132"/>
      <c r="LTB3229" s="132"/>
      <c r="LTC3229" s="132"/>
      <c r="LTD3229" s="132"/>
      <c r="LTE3229" s="132"/>
      <c r="LTF3229" s="132"/>
      <c r="LTG3229" s="132"/>
      <c r="LTH3229" s="132"/>
      <c r="LTI3229" s="132"/>
      <c r="LTJ3229" s="132"/>
      <c r="LTK3229" s="132"/>
      <c r="LTL3229" s="132"/>
      <c r="LTM3229" s="132"/>
      <c r="LTN3229" s="132"/>
      <c r="LTO3229" s="132"/>
      <c r="LTP3229" s="132"/>
      <c r="LTQ3229" s="132"/>
      <c r="LTR3229" s="132"/>
      <c r="LTS3229" s="132"/>
      <c r="LTT3229" s="132"/>
      <c r="LTU3229" s="132"/>
      <c r="LTV3229" s="132"/>
      <c r="LTW3229" s="132"/>
      <c r="LTX3229" s="132"/>
      <c r="LTY3229" s="132"/>
      <c r="LTZ3229" s="132"/>
      <c r="LUA3229" s="132"/>
      <c r="LUB3229" s="132"/>
      <c r="LUC3229" s="132"/>
      <c r="LUD3229" s="132"/>
      <c r="LUE3229" s="132"/>
      <c r="LUF3229" s="132"/>
      <c r="LUG3229" s="132"/>
      <c r="LUH3229" s="132"/>
      <c r="LUI3229" s="132"/>
      <c r="LUJ3229" s="132"/>
      <c r="LUK3229" s="132"/>
      <c r="LUL3229" s="132"/>
      <c r="LUM3229" s="132"/>
      <c r="LUN3229" s="132"/>
      <c r="LUO3229" s="132"/>
      <c r="LUP3229" s="132"/>
      <c r="LUQ3229" s="132"/>
      <c r="LUR3229" s="132"/>
      <c r="LUS3229" s="132"/>
      <c r="LUT3229" s="132"/>
      <c r="LUU3229" s="132"/>
      <c r="LUV3229" s="132"/>
      <c r="LUW3229" s="132"/>
      <c r="LUX3229" s="132"/>
      <c r="LUY3229" s="132"/>
      <c r="LUZ3229" s="132"/>
      <c r="LVA3229" s="132"/>
      <c r="LVB3229" s="132"/>
      <c r="LVC3229" s="132"/>
      <c r="LVD3229" s="132"/>
      <c r="LVE3229" s="132"/>
      <c r="LVF3229" s="132"/>
      <c r="LVG3229" s="132"/>
      <c r="LVH3229" s="132"/>
      <c r="LVI3229" s="132"/>
      <c r="LVJ3229" s="132"/>
      <c r="LVK3229" s="132"/>
      <c r="LVL3229" s="132"/>
      <c r="LVM3229" s="132"/>
      <c r="LVN3229" s="132"/>
      <c r="LVO3229" s="132"/>
      <c r="LVP3229" s="132"/>
      <c r="LVQ3229" s="132"/>
      <c r="LVR3229" s="132"/>
      <c r="LVS3229" s="132"/>
      <c r="LVT3229" s="132"/>
      <c r="LVU3229" s="132"/>
      <c r="LVV3229" s="132"/>
      <c r="LVW3229" s="132"/>
      <c r="LVX3229" s="132"/>
      <c r="LVY3229" s="132"/>
      <c r="LVZ3229" s="132"/>
      <c r="LWA3229" s="132"/>
      <c r="LWB3229" s="132"/>
      <c r="LWC3229" s="132"/>
      <c r="LWD3229" s="132"/>
      <c r="LWE3229" s="132"/>
      <c r="LWF3229" s="132"/>
      <c r="LWG3229" s="132"/>
      <c r="LWH3229" s="132"/>
      <c r="LWI3229" s="132"/>
      <c r="LWJ3229" s="132"/>
      <c r="LWK3229" s="132"/>
      <c r="LWL3229" s="132"/>
      <c r="LWM3229" s="132"/>
      <c r="LWN3229" s="132"/>
      <c r="LWO3229" s="132"/>
      <c r="LWP3229" s="132"/>
      <c r="LWQ3229" s="132"/>
      <c r="LWR3229" s="132"/>
      <c r="LWS3229" s="132"/>
      <c r="LWT3229" s="132"/>
      <c r="LWU3229" s="132"/>
      <c r="LWV3229" s="132"/>
      <c r="LWW3229" s="132"/>
      <c r="LWX3229" s="132"/>
      <c r="LWY3229" s="132"/>
      <c r="LWZ3229" s="132"/>
      <c r="LXA3229" s="132"/>
      <c r="LXB3229" s="132"/>
      <c r="LXC3229" s="132"/>
      <c r="LXD3229" s="132"/>
      <c r="LXE3229" s="132"/>
      <c r="LXF3229" s="132"/>
      <c r="LXG3229" s="132"/>
      <c r="LXH3229" s="132"/>
      <c r="LXI3229" s="132"/>
      <c r="LXJ3229" s="132"/>
      <c r="LXK3229" s="132"/>
      <c r="LXL3229" s="132"/>
      <c r="LXM3229" s="132"/>
      <c r="LXN3229" s="132"/>
      <c r="LXO3229" s="132"/>
      <c r="LXP3229" s="132"/>
      <c r="LXQ3229" s="132"/>
      <c r="LXR3229" s="132"/>
      <c r="LXS3229" s="132"/>
      <c r="LXT3229" s="132"/>
      <c r="LXU3229" s="132"/>
      <c r="LXV3229" s="132"/>
      <c r="LXW3229" s="132"/>
      <c r="LXX3229" s="132"/>
      <c r="LXY3229" s="132"/>
      <c r="LXZ3229" s="132"/>
      <c r="LYA3229" s="132"/>
      <c r="LYB3229" s="132"/>
      <c r="LYC3229" s="132"/>
      <c r="LYD3229" s="132"/>
      <c r="LYE3229" s="132"/>
      <c r="LYF3229" s="132"/>
      <c r="LYG3229" s="132"/>
      <c r="LYH3229" s="132"/>
      <c r="LYI3229" s="132"/>
      <c r="LYJ3229" s="132"/>
      <c r="LYK3229" s="132"/>
      <c r="LYL3229" s="132"/>
      <c r="LYM3229" s="132"/>
      <c r="LYN3229" s="132"/>
      <c r="LYO3229" s="132"/>
      <c r="LYP3229" s="132"/>
      <c r="LYQ3229" s="132"/>
      <c r="LYR3229" s="132"/>
      <c r="LYS3229" s="132"/>
      <c r="LYT3229" s="132"/>
      <c r="LYU3229" s="132"/>
      <c r="LYV3229" s="132"/>
      <c r="LYW3229" s="132"/>
      <c r="LYX3229" s="132"/>
      <c r="LYY3229" s="132"/>
      <c r="LYZ3229" s="132"/>
      <c r="LZA3229" s="132"/>
      <c r="LZB3229" s="132"/>
      <c r="LZC3229" s="132"/>
      <c r="LZD3229" s="132"/>
      <c r="LZE3229" s="132"/>
      <c r="LZF3229" s="132"/>
      <c r="LZG3229" s="132"/>
      <c r="LZH3229" s="132"/>
      <c r="LZI3229" s="132"/>
      <c r="LZJ3229" s="132"/>
      <c r="LZK3229" s="132"/>
      <c r="LZL3229" s="132"/>
      <c r="LZM3229" s="132"/>
      <c r="LZN3229" s="132"/>
      <c r="LZO3229" s="132"/>
      <c r="LZP3229" s="132"/>
      <c r="LZQ3229" s="132"/>
      <c r="LZR3229" s="132"/>
      <c r="LZS3229" s="132"/>
      <c r="LZT3229" s="132"/>
      <c r="LZU3229" s="132"/>
      <c r="LZV3229" s="132"/>
      <c r="LZW3229" s="132"/>
      <c r="LZX3229" s="132"/>
      <c r="LZY3229" s="132"/>
      <c r="LZZ3229" s="132"/>
      <c r="MAA3229" s="132"/>
      <c r="MAB3229" s="132"/>
      <c r="MAC3229" s="132"/>
      <c r="MAD3229" s="132"/>
      <c r="MAE3229" s="132"/>
      <c r="MAF3229" s="132"/>
      <c r="MAG3229" s="132"/>
      <c r="MAH3229" s="132"/>
      <c r="MAI3229" s="132"/>
      <c r="MAJ3229" s="132"/>
      <c r="MAK3229" s="132"/>
      <c r="MAL3229" s="132"/>
      <c r="MAM3229" s="132"/>
      <c r="MAN3229" s="132"/>
      <c r="MAO3229" s="132"/>
      <c r="MAP3229" s="132"/>
      <c r="MAQ3229" s="132"/>
      <c r="MAR3229" s="132"/>
      <c r="MAS3229" s="132"/>
      <c r="MAT3229" s="132"/>
      <c r="MAU3229" s="132"/>
      <c r="MAV3229" s="132"/>
      <c r="MAW3229" s="132"/>
      <c r="MAX3229" s="132"/>
      <c r="MAY3229" s="132"/>
      <c r="MAZ3229" s="132"/>
      <c r="MBA3229" s="132"/>
      <c r="MBB3229" s="132"/>
      <c r="MBC3229" s="132"/>
      <c r="MBD3229" s="132"/>
      <c r="MBE3229" s="132"/>
      <c r="MBF3229" s="132"/>
      <c r="MBG3229" s="132"/>
      <c r="MBH3229" s="132"/>
      <c r="MBI3229" s="132"/>
      <c r="MBJ3229" s="132"/>
      <c r="MBK3229" s="132"/>
      <c r="MBL3229" s="132"/>
      <c r="MBM3229" s="132"/>
      <c r="MBN3229" s="132"/>
      <c r="MBO3229" s="132"/>
      <c r="MBP3229" s="132"/>
      <c r="MBQ3229" s="132"/>
      <c r="MBR3229" s="132"/>
      <c r="MBS3229" s="132"/>
      <c r="MBT3229" s="132"/>
      <c r="MBU3229" s="132"/>
      <c r="MBV3229" s="132"/>
      <c r="MBW3229" s="132"/>
      <c r="MBX3229" s="132"/>
      <c r="MBY3229" s="132"/>
      <c r="MBZ3229" s="132"/>
      <c r="MCA3229" s="132"/>
      <c r="MCB3229" s="132"/>
      <c r="MCC3229" s="132"/>
      <c r="MCD3229" s="132"/>
      <c r="MCE3229" s="132"/>
      <c r="MCF3229" s="132"/>
      <c r="MCG3229" s="132"/>
      <c r="MCH3229" s="132"/>
      <c r="MCI3229" s="132"/>
      <c r="MCJ3229" s="132"/>
      <c r="MCK3229" s="132"/>
      <c r="MCL3229" s="132"/>
      <c r="MCM3229" s="132"/>
      <c r="MCN3229" s="132"/>
      <c r="MCO3229" s="132"/>
      <c r="MCP3229" s="132"/>
      <c r="MCQ3229" s="132"/>
      <c r="MCR3229" s="132"/>
      <c r="MCS3229" s="132"/>
      <c r="MCT3229" s="132"/>
      <c r="MCU3229" s="132"/>
      <c r="MCV3229" s="132"/>
      <c r="MCW3229" s="132"/>
      <c r="MCX3229" s="132"/>
      <c r="MCY3229" s="132"/>
      <c r="MCZ3229" s="132"/>
      <c r="MDA3229" s="132"/>
      <c r="MDB3229" s="132"/>
      <c r="MDC3229" s="132"/>
      <c r="MDD3229" s="132"/>
      <c r="MDE3229" s="132"/>
      <c r="MDF3229" s="132"/>
      <c r="MDG3229" s="132"/>
      <c r="MDH3229" s="132"/>
      <c r="MDI3229" s="132"/>
      <c r="MDJ3229" s="132"/>
      <c r="MDK3229" s="132"/>
      <c r="MDL3229" s="132"/>
      <c r="MDM3229" s="132"/>
      <c r="MDN3229" s="132"/>
      <c r="MDO3229" s="132"/>
      <c r="MDP3229" s="132"/>
      <c r="MDQ3229" s="132"/>
      <c r="MDR3229" s="132"/>
      <c r="MDS3229" s="132"/>
      <c r="MDT3229" s="132"/>
      <c r="MDU3229" s="132"/>
      <c r="MDV3229" s="132"/>
      <c r="MDW3229" s="132"/>
      <c r="MDX3229" s="132"/>
      <c r="MDY3229" s="132"/>
      <c r="MDZ3229" s="132"/>
      <c r="MEA3229" s="132"/>
      <c r="MEB3229" s="132"/>
      <c r="MEC3229" s="132"/>
      <c r="MED3229" s="132"/>
      <c r="MEE3229" s="132"/>
      <c r="MEF3229" s="132"/>
      <c r="MEG3229" s="132"/>
      <c r="MEH3229" s="132"/>
      <c r="MEI3229" s="132"/>
      <c r="MEJ3229" s="132"/>
      <c r="MEK3229" s="132"/>
      <c r="MEL3229" s="132"/>
      <c r="MEM3229" s="132"/>
      <c r="MEN3229" s="132"/>
      <c r="MEO3229" s="132"/>
      <c r="MEP3229" s="132"/>
      <c r="MEQ3229" s="132"/>
      <c r="MER3229" s="132"/>
      <c r="MES3229" s="132"/>
      <c r="MET3229" s="132"/>
      <c r="MEU3229" s="132"/>
      <c r="MEV3229" s="132"/>
      <c r="MEW3229" s="132"/>
      <c r="MEX3229" s="132"/>
      <c r="MEY3229" s="132"/>
      <c r="MEZ3229" s="132"/>
      <c r="MFA3229" s="132"/>
      <c r="MFB3229" s="132"/>
      <c r="MFC3229" s="132"/>
      <c r="MFD3229" s="132"/>
      <c r="MFE3229" s="132"/>
      <c r="MFF3229" s="132"/>
      <c r="MFG3229" s="132"/>
      <c r="MFH3229" s="132"/>
      <c r="MFI3229" s="132"/>
      <c r="MFJ3229" s="132"/>
      <c r="MFK3229" s="132"/>
      <c r="MFL3229" s="132"/>
      <c r="MFM3229" s="132"/>
      <c r="MFN3229" s="132"/>
      <c r="MFO3229" s="132"/>
      <c r="MFP3229" s="132"/>
      <c r="MFQ3229" s="132"/>
      <c r="MFR3229" s="132"/>
      <c r="MFS3229" s="132"/>
      <c r="MFT3229" s="132"/>
      <c r="MFU3229" s="132"/>
      <c r="MFV3229" s="132"/>
      <c r="MFW3229" s="132"/>
      <c r="MFX3229" s="132"/>
      <c r="MFY3229" s="132"/>
      <c r="MFZ3229" s="132"/>
      <c r="MGA3229" s="132"/>
      <c r="MGB3229" s="132"/>
      <c r="MGC3229" s="132"/>
      <c r="MGD3229" s="132"/>
      <c r="MGE3229" s="132"/>
      <c r="MGF3229" s="132"/>
      <c r="MGG3229" s="132"/>
      <c r="MGH3229" s="132"/>
      <c r="MGI3229" s="132"/>
      <c r="MGJ3229" s="132"/>
      <c r="MGK3229" s="132"/>
      <c r="MGL3229" s="132"/>
      <c r="MGM3229" s="132"/>
      <c r="MGN3229" s="132"/>
      <c r="MGO3229" s="132"/>
      <c r="MGP3229" s="132"/>
      <c r="MGQ3229" s="132"/>
      <c r="MGR3229" s="132"/>
      <c r="MGS3229" s="132"/>
      <c r="MGT3229" s="132"/>
      <c r="MGU3229" s="132"/>
      <c r="MGV3229" s="132"/>
      <c r="MGW3229" s="132"/>
      <c r="MGX3229" s="132"/>
      <c r="MGY3229" s="132"/>
      <c r="MGZ3229" s="132"/>
      <c r="MHA3229" s="132"/>
      <c r="MHB3229" s="132"/>
      <c r="MHC3229" s="132"/>
      <c r="MHD3229" s="132"/>
      <c r="MHE3229" s="132"/>
      <c r="MHF3229" s="132"/>
      <c r="MHG3229" s="132"/>
      <c r="MHH3229" s="132"/>
      <c r="MHI3229" s="132"/>
      <c r="MHJ3229" s="132"/>
      <c r="MHK3229" s="132"/>
      <c r="MHL3229" s="132"/>
      <c r="MHM3229" s="132"/>
      <c r="MHN3229" s="132"/>
      <c r="MHO3229" s="132"/>
      <c r="MHP3229" s="132"/>
      <c r="MHQ3229" s="132"/>
      <c r="MHR3229" s="132"/>
      <c r="MHS3229" s="132"/>
      <c r="MHT3229" s="132"/>
      <c r="MHU3229" s="132"/>
      <c r="MHV3229" s="132"/>
      <c r="MHW3229" s="132"/>
      <c r="MHX3229" s="132"/>
      <c r="MHY3229" s="132"/>
      <c r="MHZ3229" s="132"/>
      <c r="MIA3229" s="132"/>
      <c r="MIB3229" s="132"/>
      <c r="MIC3229" s="132"/>
      <c r="MID3229" s="132"/>
      <c r="MIE3229" s="132"/>
      <c r="MIF3229" s="132"/>
      <c r="MIG3229" s="132"/>
      <c r="MIH3229" s="132"/>
      <c r="MII3229" s="132"/>
      <c r="MIJ3229" s="132"/>
      <c r="MIK3229" s="132"/>
      <c r="MIL3229" s="132"/>
      <c r="MIM3229" s="132"/>
      <c r="MIN3229" s="132"/>
      <c r="MIO3229" s="132"/>
      <c r="MIP3229" s="132"/>
      <c r="MIQ3229" s="132"/>
      <c r="MIR3229" s="132"/>
      <c r="MIS3229" s="132"/>
      <c r="MIT3229" s="132"/>
      <c r="MIU3229" s="132"/>
      <c r="MIV3229" s="132"/>
      <c r="MIW3229" s="132"/>
      <c r="MIX3229" s="132"/>
      <c r="MIY3229" s="132"/>
      <c r="MIZ3229" s="132"/>
      <c r="MJA3229" s="132"/>
      <c r="MJB3229" s="132"/>
      <c r="MJC3229" s="132"/>
      <c r="MJD3229" s="132"/>
      <c r="MJE3229" s="132"/>
      <c r="MJF3229" s="132"/>
      <c r="MJG3229" s="132"/>
      <c r="MJH3229" s="132"/>
      <c r="MJI3229" s="132"/>
      <c r="MJJ3229" s="132"/>
      <c r="MJK3229" s="132"/>
      <c r="MJL3229" s="132"/>
      <c r="MJM3229" s="132"/>
      <c r="MJN3229" s="132"/>
      <c r="MJO3229" s="132"/>
      <c r="MJP3229" s="132"/>
      <c r="MJQ3229" s="132"/>
      <c r="MJR3229" s="132"/>
      <c r="MJS3229" s="132"/>
      <c r="MJT3229" s="132"/>
      <c r="MJU3229" s="132"/>
      <c r="MJV3229" s="132"/>
      <c r="MJW3229" s="132"/>
      <c r="MJX3229" s="132"/>
      <c r="MJY3229" s="132"/>
      <c r="MJZ3229" s="132"/>
      <c r="MKA3229" s="132"/>
      <c r="MKB3229" s="132"/>
      <c r="MKC3229" s="132"/>
      <c r="MKD3229" s="132"/>
      <c r="MKE3229" s="132"/>
      <c r="MKF3229" s="132"/>
      <c r="MKG3229" s="132"/>
      <c r="MKH3229" s="132"/>
      <c r="MKI3229" s="132"/>
      <c r="MKJ3229" s="132"/>
      <c r="MKK3229" s="132"/>
      <c r="MKL3229" s="132"/>
      <c r="MKM3229" s="132"/>
      <c r="MKN3229" s="132"/>
      <c r="MKO3229" s="132"/>
      <c r="MKP3229" s="132"/>
      <c r="MKQ3229" s="132"/>
      <c r="MKR3229" s="132"/>
      <c r="MKS3229" s="132"/>
      <c r="MKT3229" s="132"/>
      <c r="MKU3229" s="132"/>
      <c r="MKV3229" s="132"/>
      <c r="MKW3229" s="132"/>
      <c r="MKX3229" s="132"/>
      <c r="MKY3229" s="132"/>
      <c r="MKZ3229" s="132"/>
      <c r="MLA3229" s="132"/>
      <c r="MLB3229" s="132"/>
      <c r="MLC3229" s="132"/>
      <c r="MLD3229" s="132"/>
      <c r="MLE3229" s="132"/>
      <c r="MLF3229" s="132"/>
      <c r="MLG3229" s="132"/>
      <c r="MLH3229" s="132"/>
      <c r="MLI3229" s="132"/>
      <c r="MLJ3229" s="132"/>
      <c r="MLK3229" s="132"/>
      <c r="MLL3229" s="132"/>
      <c r="MLM3229" s="132"/>
      <c r="MLN3229" s="132"/>
      <c r="MLO3229" s="132"/>
      <c r="MLP3229" s="132"/>
      <c r="MLQ3229" s="132"/>
      <c r="MLR3229" s="132"/>
      <c r="MLS3229" s="132"/>
      <c r="MLT3229" s="132"/>
      <c r="MLU3229" s="132"/>
      <c r="MLV3229" s="132"/>
      <c r="MLW3229" s="132"/>
      <c r="MLX3229" s="132"/>
      <c r="MLY3229" s="132"/>
      <c r="MLZ3229" s="132"/>
      <c r="MMA3229" s="132"/>
      <c r="MMB3229" s="132"/>
      <c r="MMC3229" s="132"/>
      <c r="MMD3229" s="132"/>
      <c r="MME3229" s="132"/>
      <c r="MMF3229" s="132"/>
      <c r="MMG3229" s="132"/>
      <c r="MMH3229" s="132"/>
      <c r="MMI3229" s="132"/>
      <c r="MMJ3229" s="132"/>
      <c r="MMK3229" s="132"/>
      <c r="MML3229" s="132"/>
      <c r="MMM3229" s="132"/>
      <c r="MMN3229" s="132"/>
      <c r="MMO3229" s="132"/>
      <c r="MMP3229" s="132"/>
      <c r="MMQ3229" s="132"/>
      <c r="MMR3229" s="132"/>
      <c r="MMS3229" s="132"/>
      <c r="MMT3229" s="132"/>
      <c r="MMU3229" s="132"/>
      <c r="MMV3229" s="132"/>
      <c r="MMW3229" s="132"/>
      <c r="MMX3229" s="132"/>
      <c r="MMY3229" s="132"/>
      <c r="MMZ3229" s="132"/>
      <c r="MNA3229" s="132"/>
      <c r="MNB3229" s="132"/>
      <c r="MNC3229" s="132"/>
      <c r="MND3229" s="132"/>
      <c r="MNE3229" s="132"/>
      <c r="MNF3229" s="132"/>
      <c r="MNG3229" s="132"/>
      <c r="MNH3229" s="132"/>
      <c r="MNI3229" s="132"/>
      <c r="MNJ3229" s="132"/>
      <c r="MNK3229" s="132"/>
      <c r="MNL3229" s="132"/>
      <c r="MNM3229" s="132"/>
      <c r="MNN3229" s="132"/>
      <c r="MNO3229" s="132"/>
      <c r="MNP3229" s="132"/>
      <c r="MNQ3229" s="132"/>
      <c r="MNR3229" s="132"/>
      <c r="MNS3229" s="132"/>
      <c r="MNT3229" s="132"/>
      <c r="MNU3229" s="132"/>
      <c r="MNV3229" s="132"/>
      <c r="MNW3229" s="132"/>
      <c r="MNX3229" s="132"/>
      <c r="MNY3229" s="132"/>
      <c r="MNZ3229" s="132"/>
      <c r="MOA3229" s="132"/>
      <c r="MOB3229" s="132"/>
      <c r="MOC3229" s="132"/>
      <c r="MOD3229" s="132"/>
      <c r="MOE3229" s="132"/>
      <c r="MOF3229" s="132"/>
      <c r="MOG3229" s="132"/>
      <c r="MOH3229" s="132"/>
      <c r="MOI3229" s="132"/>
      <c r="MOJ3229" s="132"/>
      <c r="MOK3229" s="132"/>
      <c r="MOL3229" s="132"/>
      <c r="MOM3229" s="132"/>
      <c r="MON3229" s="132"/>
      <c r="MOO3229" s="132"/>
      <c r="MOP3229" s="132"/>
      <c r="MOQ3229" s="132"/>
      <c r="MOR3229" s="132"/>
      <c r="MOS3229" s="132"/>
      <c r="MOT3229" s="132"/>
      <c r="MOU3229" s="132"/>
      <c r="MOV3229" s="132"/>
      <c r="MOW3229" s="132"/>
      <c r="MOX3229" s="132"/>
      <c r="MOY3229" s="132"/>
      <c r="MOZ3229" s="132"/>
      <c r="MPA3229" s="132"/>
      <c r="MPB3229" s="132"/>
      <c r="MPC3229" s="132"/>
      <c r="MPD3229" s="132"/>
      <c r="MPE3229" s="132"/>
      <c r="MPF3229" s="132"/>
      <c r="MPG3229" s="132"/>
      <c r="MPH3229" s="132"/>
      <c r="MPI3229" s="132"/>
      <c r="MPJ3229" s="132"/>
      <c r="MPK3229" s="132"/>
      <c r="MPL3229" s="132"/>
      <c r="MPM3229" s="132"/>
      <c r="MPN3229" s="132"/>
      <c r="MPO3229" s="132"/>
      <c r="MPP3229" s="132"/>
      <c r="MPQ3229" s="132"/>
      <c r="MPR3229" s="132"/>
      <c r="MPS3229" s="132"/>
      <c r="MPT3229" s="132"/>
      <c r="MPU3229" s="132"/>
      <c r="MPV3229" s="132"/>
      <c r="MPW3229" s="132"/>
      <c r="MPX3229" s="132"/>
      <c r="MPY3229" s="132"/>
      <c r="MPZ3229" s="132"/>
      <c r="MQA3229" s="132"/>
      <c r="MQB3229" s="132"/>
      <c r="MQC3229" s="132"/>
      <c r="MQD3229" s="132"/>
      <c r="MQE3229" s="132"/>
      <c r="MQF3229" s="132"/>
      <c r="MQG3229" s="132"/>
      <c r="MQH3229" s="132"/>
      <c r="MQI3229" s="132"/>
      <c r="MQJ3229" s="132"/>
      <c r="MQK3229" s="132"/>
      <c r="MQL3229" s="132"/>
      <c r="MQM3229" s="132"/>
      <c r="MQN3229" s="132"/>
      <c r="MQO3229" s="132"/>
      <c r="MQP3229" s="132"/>
      <c r="MQQ3229" s="132"/>
      <c r="MQR3229" s="132"/>
      <c r="MQS3229" s="132"/>
      <c r="MQT3229" s="132"/>
      <c r="MQU3229" s="132"/>
      <c r="MQV3229" s="132"/>
      <c r="MQW3229" s="132"/>
      <c r="MQX3229" s="132"/>
      <c r="MQY3229" s="132"/>
      <c r="MQZ3229" s="132"/>
      <c r="MRA3229" s="132"/>
      <c r="MRB3229" s="132"/>
      <c r="MRC3229" s="132"/>
      <c r="MRD3229" s="132"/>
      <c r="MRE3229" s="132"/>
      <c r="MRF3229" s="132"/>
      <c r="MRG3229" s="132"/>
      <c r="MRH3229" s="132"/>
      <c r="MRI3229" s="132"/>
      <c r="MRJ3229" s="132"/>
      <c r="MRK3229" s="132"/>
      <c r="MRL3229" s="132"/>
      <c r="MRM3229" s="132"/>
      <c r="MRN3229" s="132"/>
      <c r="MRO3229" s="132"/>
      <c r="MRP3229" s="132"/>
      <c r="MRQ3229" s="132"/>
      <c r="MRR3229" s="132"/>
      <c r="MRS3229" s="132"/>
      <c r="MRT3229" s="132"/>
      <c r="MRU3229" s="132"/>
      <c r="MRV3229" s="132"/>
      <c r="MRW3229" s="132"/>
      <c r="MRX3229" s="132"/>
      <c r="MRY3229" s="132"/>
      <c r="MRZ3229" s="132"/>
      <c r="MSA3229" s="132"/>
      <c r="MSB3229" s="132"/>
      <c r="MSC3229" s="132"/>
      <c r="MSD3229" s="132"/>
      <c r="MSE3229" s="132"/>
      <c r="MSF3229" s="132"/>
      <c r="MSG3229" s="132"/>
      <c r="MSH3229" s="132"/>
      <c r="MSI3229" s="132"/>
      <c r="MSJ3229" s="132"/>
      <c r="MSK3229" s="132"/>
      <c r="MSL3229" s="132"/>
      <c r="MSM3229" s="132"/>
      <c r="MSN3229" s="132"/>
      <c r="MSO3229" s="132"/>
      <c r="MSP3229" s="132"/>
      <c r="MSQ3229" s="132"/>
      <c r="MSR3229" s="132"/>
      <c r="MSS3229" s="132"/>
      <c r="MST3229" s="132"/>
      <c r="MSU3229" s="132"/>
      <c r="MSV3229" s="132"/>
      <c r="MSW3229" s="132"/>
      <c r="MSX3229" s="132"/>
      <c r="MSY3229" s="132"/>
      <c r="MSZ3229" s="132"/>
      <c r="MTA3229" s="132"/>
      <c r="MTB3229" s="132"/>
      <c r="MTC3229" s="132"/>
      <c r="MTD3229" s="132"/>
      <c r="MTE3229" s="132"/>
      <c r="MTF3229" s="132"/>
      <c r="MTG3229" s="132"/>
      <c r="MTH3229" s="132"/>
      <c r="MTI3229" s="132"/>
      <c r="MTJ3229" s="132"/>
      <c r="MTK3229" s="132"/>
      <c r="MTL3229" s="132"/>
      <c r="MTM3229" s="132"/>
      <c r="MTN3229" s="132"/>
      <c r="MTO3229" s="132"/>
      <c r="MTP3229" s="132"/>
      <c r="MTQ3229" s="132"/>
      <c r="MTR3229" s="132"/>
      <c r="MTS3229" s="132"/>
      <c r="MTT3229" s="132"/>
      <c r="MTU3229" s="132"/>
      <c r="MTV3229" s="132"/>
      <c r="MTW3229" s="132"/>
      <c r="MTX3229" s="132"/>
      <c r="MTY3229" s="132"/>
      <c r="MTZ3229" s="132"/>
      <c r="MUA3229" s="132"/>
      <c r="MUB3229" s="132"/>
      <c r="MUC3229" s="132"/>
      <c r="MUD3229" s="132"/>
      <c r="MUE3229" s="132"/>
      <c r="MUF3229" s="132"/>
      <c r="MUG3229" s="132"/>
      <c r="MUH3229" s="132"/>
      <c r="MUI3229" s="132"/>
      <c r="MUJ3229" s="132"/>
      <c r="MUK3229" s="132"/>
      <c r="MUL3229" s="132"/>
      <c r="MUM3229" s="132"/>
      <c r="MUN3229" s="132"/>
      <c r="MUO3229" s="132"/>
      <c r="MUP3229" s="132"/>
      <c r="MUQ3229" s="132"/>
      <c r="MUR3229" s="132"/>
      <c r="MUS3229" s="132"/>
      <c r="MUT3229" s="132"/>
      <c r="MUU3229" s="132"/>
      <c r="MUV3229" s="132"/>
      <c r="MUW3229" s="132"/>
      <c r="MUX3229" s="132"/>
      <c r="MUY3229" s="132"/>
      <c r="MUZ3229" s="132"/>
      <c r="MVA3229" s="132"/>
      <c r="MVB3229" s="132"/>
      <c r="MVC3229" s="132"/>
      <c r="MVD3229" s="132"/>
      <c r="MVE3229" s="132"/>
      <c r="MVF3229" s="132"/>
      <c r="MVG3229" s="132"/>
      <c r="MVH3229" s="132"/>
      <c r="MVI3229" s="132"/>
      <c r="MVJ3229" s="132"/>
      <c r="MVK3229" s="132"/>
      <c r="MVL3229" s="132"/>
      <c r="MVM3229" s="132"/>
      <c r="MVN3229" s="132"/>
      <c r="MVO3229" s="132"/>
      <c r="MVP3229" s="132"/>
      <c r="MVQ3229" s="132"/>
      <c r="MVR3229" s="132"/>
      <c r="MVS3229" s="132"/>
      <c r="MVT3229" s="132"/>
      <c r="MVU3229" s="132"/>
      <c r="MVV3229" s="132"/>
      <c r="MVW3229" s="132"/>
      <c r="MVX3229" s="132"/>
      <c r="MVY3229" s="132"/>
      <c r="MVZ3229" s="132"/>
      <c r="MWA3229" s="132"/>
      <c r="MWB3229" s="132"/>
      <c r="MWC3229" s="132"/>
      <c r="MWD3229" s="132"/>
      <c r="MWE3229" s="132"/>
      <c r="MWF3229" s="132"/>
      <c r="MWG3229" s="132"/>
      <c r="MWH3229" s="132"/>
      <c r="MWI3229" s="132"/>
      <c r="MWJ3229" s="132"/>
      <c r="MWK3229" s="132"/>
      <c r="MWL3229" s="132"/>
      <c r="MWM3229" s="132"/>
      <c r="MWN3229" s="132"/>
      <c r="MWO3229" s="132"/>
      <c r="MWP3229" s="132"/>
      <c r="MWQ3229" s="132"/>
      <c r="MWR3229" s="132"/>
      <c r="MWS3229" s="132"/>
      <c r="MWT3229" s="132"/>
      <c r="MWU3229" s="132"/>
      <c r="MWV3229" s="132"/>
      <c r="MWW3229" s="132"/>
      <c r="MWX3229" s="132"/>
      <c r="MWY3229" s="132"/>
      <c r="MWZ3229" s="132"/>
      <c r="MXA3229" s="132"/>
      <c r="MXB3229" s="132"/>
      <c r="MXC3229" s="132"/>
      <c r="MXD3229" s="132"/>
      <c r="MXE3229" s="132"/>
      <c r="MXF3229" s="132"/>
      <c r="MXG3229" s="132"/>
      <c r="MXH3229" s="132"/>
      <c r="MXI3229" s="132"/>
      <c r="MXJ3229" s="132"/>
      <c r="MXK3229" s="132"/>
      <c r="MXL3229" s="132"/>
      <c r="MXM3229" s="132"/>
      <c r="MXN3229" s="132"/>
      <c r="MXO3229" s="132"/>
      <c r="MXP3229" s="132"/>
      <c r="MXQ3229" s="132"/>
      <c r="MXR3229" s="132"/>
      <c r="MXS3229" s="132"/>
      <c r="MXT3229" s="132"/>
      <c r="MXU3229" s="132"/>
      <c r="MXV3229" s="132"/>
      <c r="MXW3229" s="132"/>
      <c r="MXX3229" s="132"/>
      <c r="MXY3229" s="132"/>
      <c r="MXZ3229" s="132"/>
      <c r="MYA3229" s="132"/>
      <c r="MYB3229" s="132"/>
      <c r="MYC3229" s="132"/>
      <c r="MYD3229" s="132"/>
      <c r="MYE3229" s="132"/>
      <c r="MYF3229" s="132"/>
      <c r="MYG3229" s="132"/>
      <c r="MYH3229" s="132"/>
      <c r="MYI3229" s="132"/>
      <c r="MYJ3229" s="132"/>
      <c r="MYK3229" s="132"/>
      <c r="MYL3229" s="132"/>
      <c r="MYM3229" s="132"/>
      <c r="MYN3229" s="132"/>
      <c r="MYO3229" s="132"/>
      <c r="MYP3229" s="132"/>
      <c r="MYQ3229" s="132"/>
      <c r="MYR3229" s="132"/>
      <c r="MYS3229" s="132"/>
      <c r="MYT3229" s="132"/>
      <c r="MYU3229" s="132"/>
      <c r="MYV3229" s="132"/>
      <c r="MYW3229" s="132"/>
      <c r="MYX3229" s="132"/>
      <c r="MYY3229" s="132"/>
      <c r="MYZ3229" s="132"/>
      <c r="MZA3229" s="132"/>
      <c r="MZB3229" s="132"/>
      <c r="MZC3229" s="132"/>
      <c r="MZD3229" s="132"/>
      <c r="MZE3229" s="132"/>
      <c r="MZF3229" s="132"/>
      <c r="MZG3229" s="132"/>
      <c r="MZH3229" s="132"/>
      <c r="MZI3229" s="132"/>
      <c r="MZJ3229" s="132"/>
      <c r="MZK3229" s="132"/>
      <c r="MZL3229" s="132"/>
      <c r="MZM3229" s="132"/>
      <c r="MZN3229" s="132"/>
      <c r="MZO3229" s="132"/>
      <c r="MZP3229" s="132"/>
      <c r="MZQ3229" s="132"/>
      <c r="MZR3229" s="132"/>
      <c r="MZS3229" s="132"/>
      <c r="MZT3229" s="132"/>
      <c r="MZU3229" s="132"/>
      <c r="MZV3229" s="132"/>
      <c r="MZW3229" s="132"/>
      <c r="MZX3229" s="132"/>
      <c r="MZY3229" s="132"/>
      <c r="MZZ3229" s="132"/>
      <c r="NAA3229" s="132"/>
      <c r="NAB3229" s="132"/>
      <c r="NAC3229" s="132"/>
      <c r="NAD3229" s="132"/>
      <c r="NAE3229" s="132"/>
      <c r="NAF3229" s="132"/>
      <c r="NAG3229" s="132"/>
      <c r="NAH3229" s="132"/>
      <c r="NAI3229" s="132"/>
      <c r="NAJ3229" s="132"/>
      <c r="NAK3229" s="132"/>
      <c r="NAL3229" s="132"/>
      <c r="NAM3229" s="132"/>
      <c r="NAN3229" s="132"/>
      <c r="NAO3229" s="132"/>
      <c r="NAP3229" s="132"/>
      <c r="NAQ3229" s="132"/>
      <c r="NAR3229" s="132"/>
      <c r="NAS3229" s="132"/>
      <c r="NAT3229" s="132"/>
      <c r="NAU3229" s="132"/>
      <c r="NAV3229" s="132"/>
      <c r="NAW3229" s="132"/>
      <c r="NAX3229" s="132"/>
      <c r="NAY3229" s="132"/>
      <c r="NAZ3229" s="132"/>
      <c r="NBA3229" s="132"/>
      <c r="NBB3229" s="132"/>
      <c r="NBC3229" s="132"/>
      <c r="NBD3229" s="132"/>
      <c r="NBE3229" s="132"/>
      <c r="NBF3229" s="132"/>
      <c r="NBG3229" s="132"/>
      <c r="NBH3229" s="132"/>
      <c r="NBI3229" s="132"/>
      <c r="NBJ3229" s="132"/>
      <c r="NBK3229" s="132"/>
      <c r="NBL3229" s="132"/>
      <c r="NBM3229" s="132"/>
      <c r="NBN3229" s="132"/>
      <c r="NBO3229" s="132"/>
      <c r="NBP3229" s="132"/>
      <c r="NBQ3229" s="132"/>
      <c r="NBR3229" s="132"/>
      <c r="NBS3229" s="132"/>
      <c r="NBT3229" s="132"/>
      <c r="NBU3229" s="132"/>
      <c r="NBV3229" s="132"/>
      <c r="NBW3229" s="132"/>
      <c r="NBX3229" s="132"/>
      <c r="NBY3229" s="132"/>
      <c r="NBZ3229" s="132"/>
      <c r="NCA3229" s="132"/>
      <c r="NCB3229" s="132"/>
      <c r="NCC3229" s="132"/>
      <c r="NCD3229" s="132"/>
      <c r="NCE3229" s="132"/>
      <c r="NCF3229" s="132"/>
      <c r="NCG3229" s="132"/>
      <c r="NCH3229" s="132"/>
      <c r="NCI3229" s="132"/>
      <c r="NCJ3229" s="132"/>
      <c r="NCK3229" s="132"/>
      <c r="NCL3229" s="132"/>
      <c r="NCM3229" s="132"/>
      <c r="NCN3229" s="132"/>
      <c r="NCO3229" s="132"/>
      <c r="NCP3229" s="132"/>
      <c r="NCQ3229" s="132"/>
      <c r="NCR3229" s="132"/>
      <c r="NCS3229" s="132"/>
      <c r="NCT3229" s="132"/>
      <c r="NCU3229" s="132"/>
      <c r="NCV3229" s="132"/>
      <c r="NCW3229" s="132"/>
      <c r="NCX3229" s="132"/>
      <c r="NCY3229" s="132"/>
      <c r="NCZ3229" s="132"/>
      <c r="NDA3229" s="132"/>
      <c r="NDB3229" s="132"/>
      <c r="NDC3229" s="132"/>
      <c r="NDD3229" s="132"/>
      <c r="NDE3229" s="132"/>
      <c r="NDF3229" s="132"/>
      <c r="NDG3229" s="132"/>
      <c r="NDH3229" s="132"/>
      <c r="NDI3229" s="132"/>
      <c r="NDJ3229" s="132"/>
      <c r="NDK3229" s="132"/>
      <c r="NDL3229" s="132"/>
      <c r="NDM3229" s="132"/>
      <c r="NDN3229" s="132"/>
      <c r="NDO3229" s="132"/>
      <c r="NDP3229" s="132"/>
      <c r="NDQ3229" s="132"/>
      <c r="NDR3229" s="132"/>
      <c r="NDS3229" s="132"/>
      <c r="NDT3229" s="132"/>
      <c r="NDU3229" s="132"/>
      <c r="NDV3229" s="132"/>
      <c r="NDW3229" s="132"/>
      <c r="NDX3229" s="132"/>
      <c r="NDY3229" s="132"/>
      <c r="NDZ3229" s="132"/>
      <c r="NEA3229" s="132"/>
      <c r="NEB3229" s="132"/>
      <c r="NEC3229" s="132"/>
      <c r="NED3229" s="132"/>
      <c r="NEE3229" s="132"/>
      <c r="NEF3229" s="132"/>
      <c r="NEG3229" s="132"/>
      <c r="NEH3229" s="132"/>
      <c r="NEI3229" s="132"/>
      <c r="NEJ3229" s="132"/>
      <c r="NEK3229" s="132"/>
      <c r="NEL3229" s="132"/>
      <c r="NEM3229" s="132"/>
      <c r="NEN3229" s="132"/>
      <c r="NEO3229" s="132"/>
      <c r="NEP3229" s="132"/>
      <c r="NEQ3229" s="132"/>
      <c r="NER3229" s="132"/>
      <c r="NES3229" s="132"/>
      <c r="NET3229" s="132"/>
      <c r="NEU3229" s="132"/>
      <c r="NEV3229" s="132"/>
      <c r="NEW3229" s="132"/>
      <c r="NEX3229" s="132"/>
      <c r="NEY3229" s="132"/>
      <c r="NEZ3229" s="132"/>
      <c r="NFA3229" s="132"/>
      <c r="NFB3229" s="132"/>
      <c r="NFC3229" s="132"/>
      <c r="NFD3229" s="132"/>
      <c r="NFE3229" s="132"/>
      <c r="NFF3229" s="132"/>
      <c r="NFG3229" s="132"/>
      <c r="NFH3229" s="132"/>
      <c r="NFI3229" s="132"/>
      <c r="NFJ3229" s="132"/>
      <c r="NFK3229" s="132"/>
      <c r="NFL3229" s="132"/>
      <c r="NFM3229" s="132"/>
      <c r="NFN3229" s="132"/>
      <c r="NFO3229" s="132"/>
      <c r="NFP3229" s="132"/>
      <c r="NFQ3229" s="132"/>
      <c r="NFR3229" s="132"/>
      <c r="NFS3229" s="132"/>
      <c r="NFT3229" s="132"/>
      <c r="NFU3229" s="132"/>
      <c r="NFV3229" s="132"/>
      <c r="NFW3229" s="132"/>
      <c r="NFX3229" s="132"/>
      <c r="NFY3229" s="132"/>
      <c r="NFZ3229" s="132"/>
      <c r="NGA3229" s="132"/>
      <c r="NGB3229" s="132"/>
      <c r="NGC3229" s="132"/>
      <c r="NGD3229" s="132"/>
      <c r="NGE3229" s="132"/>
      <c r="NGF3229" s="132"/>
      <c r="NGG3229" s="132"/>
      <c r="NGH3229" s="132"/>
      <c r="NGI3229" s="132"/>
      <c r="NGJ3229" s="132"/>
      <c r="NGK3229" s="132"/>
      <c r="NGL3229" s="132"/>
      <c r="NGM3229" s="132"/>
      <c r="NGN3229" s="132"/>
      <c r="NGO3229" s="132"/>
      <c r="NGP3229" s="132"/>
      <c r="NGQ3229" s="132"/>
      <c r="NGR3229" s="132"/>
      <c r="NGS3229" s="132"/>
      <c r="NGT3229" s="132"/>
      <c r="NGU3229" s="132"/>
      <c r="NGV3229" s="132"/>
      <c r="NGW3229" s="132"/>
      <c r="NGX3229" s="132"/>
      <c r="NGY3229" s="132"/>
      <c r="NGZ3229" s="132"/>
      <c r="NHA3229" s="132"/>
      <c r="NHB3229" s="132"/>
      <c r="NHC3229" s="132"/>
      <c r="NHD3229" s="132"/>
      <c r="NHE3229" s="132"/>
      <c r="NHF3229" s="132"/>
      <c r="NHG3229" s="132"/>
      <c r="NHH3229" s="132"/>
      <c r="NHI3229" s="132"/>
      <c r="NHJ3229" s="132"/>
      <c r="NHK3229" s="132"/>
      <c r="NHL3229" s="132"/>
      <c r="NHM3229" s="132"/>
      <c r="NHN3229" s="132"/>
      <c r="NHO3229" s="132"/>
      <c r="NHP3229" s="132"/>
      <c r="NHQ3229" s="132"/>
      <c r="NHR3229" s="132"/>
      <c r="NHS3229" s="132"/>
      <c r="NHT3229" s="132"/>
      <c r="NHU3229" s="132"/>
      <c r="NHV3229" s="132"/>
      <c r="NHW3229" s="132"/>
      <c r="NHX3229" s="132"/>
      <c r="NHY3229" s="132"/>
      <c r="NHZ3229" s="132"/>
      <c r="NIA3229" s="132"/>
      <c r="NIB3229" s="132"/>
      <c r="NIC3229" s="132"/>
      <c r="NID3229" s="132"/>
      <c r="NIE3229" s="132"/>
      <c r="NIF3229" s="132"/>
      <c r="NIG3229" s="132"/>
      <c r="NIH3229" s="132"/>
      <c r="NII3229" s="132"/>
      <c r="NIJ3229" s="132"/>
      <c r="NIK3229" s="132"/>
      <c r="NIL3229" s="132"/>
      <c r="NIM3229" s="132"/>
      <c r="NIN3229" s="132"/>
      <c r="NIO3229" s="132"/>
      <c r="NIP3229" s="132"/>
      <c r="NIQ3229" s="132"/>
      <c r="NIR3229" s="132"/>
      <c r="NIS3229" s="132"/>
      <c r="NIT3229" s="132"/>
      <c r="NIU3229" s="132"/>
      <c r="NIV3229" s="132"/>
      <c r="NIW3229" s="132"/>
      <c r="NIX3229" s="132"/>
      <c r="NIY3229" s="132"/>
      <c r="NIZ3229" s="132"/>
      <c r="NJA3229" s="132"/>
      <c r="NJB3229" s="132"/>
      <c r="NJC3229" s="132"/>
      <c r="NJD3229" s="132"/>
      <c r="NJE3229" s="132"/>
      <c r="NJF3229" s="132"/>
      <c r="NJG3229" s="132"/>
      <c r="NJH3229" s="132"/>
      <c r="NJI3229" s="132"/>
      <c r="NJJ3229" s="132"/>
      <c r="NJK3229" s="132"/>
      <c r="NJL3229" s="132"/>
      <c r="NJM3229" s="132"/>
      <c r="NJN3229" s="132"/>
      <c r="NJO3229" s="132"/>
      <c r="NJP3229" s="132"/>
      <c r="NJQ3229" s="132"/>
      <c r="NJR3229" s="132"/>
      <c r="NJS3229" s="132"/>
      <c r="NJT3229" s="132"/>
      <c r="NJU3229" s="132"/>
      <c r="NJV3229" s="132"/>
      <c r="NJW3229" s="132"/>
      <c r="NJX3229" s="132"/>
      <c r="NJY3229" s="132"/>
      <c r="NJZ3229" s="132"/>
      <c r="NKA3229" s="132"/>
      <c r="NKB3229" s="132"/>
      <c r="NKC3229" s="132"/>
      <c r="NKD3229" s="132"/>
      <c r="NKE3229" s="132"/>
      <c r="NKF3229" s="132"/>
      <c r="NKG3229" s="132"/>
      <c r="NKH3229" s="132"/>
      <c r="NKI3229" s="132"/>
      <c r="NKJ3229" s="132"/>
      <c r="NKK3229" s="132"/>
      <c r="NKL3229" s="132"/>
      <c r="NKM3229" s="132"/>
      <c r="NKN3229" s="132"/>
      <c r="NKO3229" s="132"/>
      <c r="NKP3229" s="132"/>
      <c r="NKQ3229" s="132"/>
      <c r="NKR3229" s="132"/>
      <c r="NKS3229" s="132"/>
      <c r="NKT3229" s="132"/>
      <c r="NKU3229" s="132"/>
      <c r="NKV3229" s="132"/>
      <c r="NKW3229" s="132"/>
      <c r="NKX3229" s="132"/>
      <c r="NKY3229" s="132"/>
      <c r="NKZ3229" s="132"/>
      <c r="NLA3229" s="132"/>
      <c r="NLB3229" s="132"/>
      <c r="NLC3229" s="132"/>
      <c r="NLD3229" s="132"/>
      <c r="NLE3229" s="132"/>
      <c r="NLF3229" s="132"/>
      <c r="NLG3229" s="132"/>
      <c r="NLH3229" s="132"/>
      <c r="NLI3229" s="132"/>
      <c r="NLJ3229" s="132"/>
      <c r="NLK3229" s="132"/>
      <c r="NLL3229" s="132"/>
      <c r="NLM3229" s="132"/>
      <c r="NLN3229" s="132"/>
      <c r="NLO3229" s="132"/>
      <c r="NLP3229" s="132"/>
      <c r="NLQ3229" s="132"/>
      <c r="NLR3229" s="132"/>
      <c r="NLS3229" s="132"/>
      <c r="NLT3229" s="132"/>
      <c r="NLU3229" s="132"/>
      <c r="NLV3229" s="132"/>
      <c r="NLW3229" s="132"/>
      <c r="NLX3229" s="132"/>
      <c r="NLY3229" s="132"/>
      <c r="NLZ3229" s="132"/>
      <c r="NMA3229" s="132"/>
      <c r="NMB3229" s="132"/>
      <c r="NMC3229" s="132"/>
      <c r="NMD3229" s="132"/>
      <c r="NME3229" s="132"/>
      <c r="NMF3229" s="132"/>
      <c r="NMG3229" s="132"/>
      <c r="NMH3229" s="132"/>
      <c r="NMI3229" s="132"/>
      <c r="NMJ3229" s="132"/>
      <c r="NMK3229" s="132"/>
      <c r="NML3229" s="132"/>
      <c r="NMM3229" s="132"/>
      <c r="NMN3229" s="132"/>
      <c r="NMO3229" s="132"/>
      <c r="NMP3229" s="132"/>
      <c r="NMQ3229" s="132"/>
      <c r="NMR3229" s="132"/>
      <c r="NMS3229" s="132"/>
      <c r="NMT3229" s="132"/>
      <c r="NMU3229" s="132"/>
      <c r="NMV3229" s="132"/>
      <c r="NMW3229" s="132"/>
      <c r="NMX3229" s="132"/>
      <c r="NMY3229" s="132"/>
      <c r="NMZ3229" s="132"/>
      <c r="NNA3229" s="132"/>
      <c r="NNB3229" s="132"/>
      <c r="NNC3229" s="132"/>
      <c r="NND3229" s="132"/>
      <c r="NNE3229" s="132"/>
      <c r="NNF3229" s="132"/>
      <c r="NNG3229" s="132"/>
      <c r="NNH3229" s="132"/>
      <c r="NNI3229" s="132"/>
      <c r="NNJ3229" s="132"/>
      <c r="NNK3229" s="132"/>
      <c r="NNL3229" s="132"/>
      <c r="NNM3229" s="132"/>
      <c r="NNN3229" s="132"/>
      <c r="NNO3229" s="132"/>
      <c r="NNP3229" s="132"/>
      <c r="NNQ3229" s="132"/>
      <c r="NNR3229" s="132"/>
      <c r="NNS3229" s="132"/>
      <c r="NNT3229" s="132"/>
      <c r="NNU3229" s="132"/>
      <c r="NNV3229" s="132"/>
      <c r="NNW3229" s="132"/>
      <c r="NNX3229" s="132"/>
      <c r="NNY3229" s="132"/>
      <c r="NNZ3229" s="132"/>
      <c r="NOA3229" s="132"/>
      <c r="NOB3229" s="132"/>
      <c r="NOC3229" s="132"/>
      <c r="NOD3229" s="132"/>
      <c r="NOE3229" s="132"/>
      <c r="NOF3229" s="132"/>
      <c r="NOG3229" s="132"/>
      <c r="NOH3229" s="132"/>
      <c r="NOI3229" s="132"/>
      <c r="NOJ3229" s="132"/>
      <c r="NOK3229" s="132"/>
      <c r="NOL3229" s="132"/>
      <c r="NOM3229" s="132"/>
      <c r="NON3229" s="132"/>
      <c r="NOO3229" s="132"/>
      <c r="NOP3229" s="132"/>
      <c r="NOQ3229" s="132"/>
      <c r="NOR3229" s="132"/>
      <c r="NOS3229" s="132"/>
      <c r="NOT3229" s="132"/>
      <c r="NOU3229" s="132"/>
      <c r="NOV3229" s="132"/>
      <c r="NOW3229" s="132"/>
      <c r="NOX3229" s="132"/>
      <c r="NOY3229" s="132"/>
      <c r="NOZ3229" s="132"/>
      <c r="NPA3229" s="132"/>
      <c r="NPB3229" s="132"/>
      <c r="NPC3229" s="132"/>
      <c r="NPD3229" s="132"/>
      <c r="NPE3229" s="132"/>
      <c r="NPF3229" s="132"/>
      <c r="NPG3229" s="132"/>
      <c r="NPH3229" s="132"/>
      <c r="NPI3229" s="132"/>
      <c r="NPJ3229" s="132"/>
      <c r="NPK3229" s="132"/>
      <c r="NPL3229" s="132"/>
      <c r="NPM3229" s="132"/>
      <c r="NPN3229" s="132"/>
      <c r="NPO3229" s="132"/>
      <c r="NPP3229" s="132"/>
      <c r="NPQ3229" s="132"/>
      <c r="NPR3229" s="132"/>
      <c r="NPS3229" s="132"/>
      <c r="NPT3229" s="132"/>
      <c r="NPU3229" s="132"/>
      <c r="NPV3229" s="132"/>
      <c r="NPW3229" s="132"/>
      <c r="NPX3229" s="132"/>
      <c r="NPY3229" s="132"/>
      <c r="NPZ3229" s="132"/>
      <c r="NQA3229" s="132"/>
      <c r="NQB3229" s="132"/>
      <c r="NQC3229" s="132"/>
      <c r="NQD3229" s="132"/>
      <c r="NQE3229" s="132"/>
      <c r="NQF3229" s="132"/>
      <c r="NQG3229" s="132"/>
      <c r="NQH3229" s="132"/>
      <c r="NQI3229" s="132"/>
      <c r="NQJ3229" s="132"/>
      <c r="NQK3229" s="132"/>
      <c r="NQL3229" s="132"/>
      <c r="NQM3229" s="132"/>
      <c r="NQN3229" s="132"/>
      <c r="NQO3229" s="132"/>
      <c r="NQP3229" s="132"/>
      <c r="NQQ3229" s="132"/>
      <c r="NQR3229" s="132"/>
      <c r="NQS3229" s="132"/>
      <c r="NQT3229" s="132"/>
      <c r="NQU3229" s="132"/>
      <c r="NQV3229" s="132"/>
      <c r="NQW3229" s="132"/>
      <c r="NQX3229" s="132"/>
      <c r="NQY3229" s="132"/>
      <c r="NQZ3229" s="132"/>
      <c r="NRA3229" s="132"/>
      <c r="NRB3229" s="132"/>
      <c r="NRC3229" s="132"/>
      <c r="NRD3229" s="132"/>
      <c r="NRE3229" s="132"/>
      <c r="NRF3229" s="132"/>
      <c r="NRG3229" s="132"/>
      <c r="NRH3229" s="132"/>
      <c r="NRI3229" s="132"/>
      <c r="NRJ3229" s="132"/>
      <c r="NRK3229" s="132"/>
      <c r="NRL3229" s="132"/>
      <c r="NRM3229" s="132"/>
      <c r="NRN3229" s="132"/>
      <c r="NRO3229" s="132"/>
      <c r="NRP3229" s="132"/>
      <c r="NRQ3229" s="132"/>
      <c r="NRR3229" s="132"/>
      <c r="NRS3229" s="132"/>
      <c r="NRT3229" s="132"/>
      <c r="NRU3229" s="132"/>
      <c r="NRV3229" s="132"/>
      <c r="NRW3229" s="132"/>
      <c r="NRX3229" s="132"/>
      <c r="NRY3229" s="132"/>
      <c r="NRZ3229" s="132"/>
      <c r="NSA3229" s="132"/>
      <c r="NSB3229" s="132"/>
      <c r="NSC3229" s="132"/>
      <c r="NSD3229" s="132"/>
      <c r="NSE3229" s="132"/>
      <c r="NSF3229" s="132"/>
      <c r="NSG3229" s="132"/>
      <c r="NSH3229" s="132"/>
      <c r="NSI3229" s="132"/>
      <c r="NSJ3229" s="132"/>
      <c r="NSK3229" s="132"/>
      <c r="NSL3229" s="132"/>
      <c r="NSM3229" s="132"/>
      <c r="NSN3229" s="132"/>
      <c r="NSO3229" s="132"/>
      <c r="NSP3229" s="132"/>
      <c r="NSQ3229" s="132"/>
      <c r="NSR3229" s="132"/>
      <c r="NSS3229" s="132"/>
      <c r="NST3229" s="132"/>
      <c r="NSU3229" s="132"/>
      <c r="NSV3229" s="132"/>
      <c r="NSW3229" s="132"/>
      <c r="NSX3229" s="132"/>
      <c r="NSY3229" s="132"/>
      <c r="NSZ3229" s="132"/>
      <c r="NTA3229" s="132"/>
      <c r="NTB3229" s="132"/>
      <c r="NTC3229" s="132"/>
      <c r="NTD3229" s="132"/>
      <c r="NTE3229" s="132"/>
      <c r="NTF3229" s="132"/>
      <c r="NTG3229" s="132"/>
      <c r="NTH3229" s="132"/>
      <c r="NTI3229" s="132"/>
      <c r="NTJ3229" s="132"/>
      <c r="NTK3229" s="132"/>
      <c r="NTL3229" s="132"/>
      <c r="NTM3229" s="132"/>
      <c r="NTN3229" s="132"/>
      <c r="NTO3229" s="132"/>
      <c r="NTP3229" s="132"/>
      <c r="NTQ3229" s="132"/>
      <c r="NTR3229" s="132"/>
      <c r="NTS3229" s="132"/>
      <c r="NTT3229" s="132"/>
      <c r="NTU3229" s="132"/>
      <c r="NTV3229" s="132"/>
      <c r="NTW3229" s="132"/>
      <c r="NTX3229" s="132"/>
      <c r="NTY3229" s="132"/>
      <c r="NTZ3229" s="132"/>
      <c r="NUA3229" s="132"/>
      <c r="NUB3229" s="132"/>
      <c r="NUC3229" s="132"/>
      <c r="NUD3229" s="132"/>
      <c r="NUE3229" s="132"/>
      <c r="NUF3229" s="132"/>
      <c r="NUG3229" s="132"/>
      <c r="NUH3229" s="132"/>
      <c r="NUI3229" s="132"/>
      <c r="NUJ3229" s="132"/>
      <c r="NUK3229" s="132"/>
      <c r="NUL3229" s="132"/>
      <c r="NUM3229" s="132"/>
      <c r="NUN3229" s="132"/>
      <c r="NUO3229" s="132"/>
      <c r="NUP3229" s="132"/>
      <c r="NUQ3229" s="132"/>
      <c r="NUR3229" s="132"/>
      <c r="NUS3229" s="132"/>
      <c r="NUT3229" s="132"/>
      <c r="NUU3229" s="132"/>
      <c r="NUV3229" s="132"/>
      <c r="NUW3229" s="132"/>
      <c r="NUX3229" s="132"/>
      <c r="NUY3229" s="132"/>
      <c r="NUZ3229" s="132"/>
      <c r="NVA3229" s="132"/>
      <c r="NVB3229" s="132"/>
      <c r="NVC3229" s="132"/>
      <c r="NVD3229" s="132"/>
      <c r="NVE3229" s="132"/>
      <c r="NVF3229" s="132"/>
      <c r="NVG3229" s="132"/>
      <c r="NVH3229" s="132"/>
      <c r="NVI3229" s="132"/>
      <c r="NVJ3229" s="132"/>
      <c r="NVK3229" s="132"/>
      <c r="NVL3229" s="132"/>
      <c r="NVM3229" s="132"/>
      <c r="NVN3229" s="132"/>
      <c r="NVO3229" s="132"/>
      <c r="NVP3229" s="132"/>
      <c r="NVQ3229" s="132"/>
      <c r="NVR3229" s="132"/>
      <c r="NVS3229" s="132"/>
      <c r="NVT3229" s="132"/>
      <c r="NVU3229" s="132"/>
      <c r="NVV3229" s="132"/>
      <c r="NVW3229" s="132"/>
      <c r="NVX3229" s="132"/>
      <c r="NVY3229" s="132"/>
      <c r="NVZ3229" s="132"/>
      <c r="NWA3229" s="132"/>
      <c r="NWB3229" s="132"/>
      <c r="NWC3229" s="132"/>
      <c r="NWD3229" s="132"/>
      <c r="NWE3229" s="132"/>
      <c r="NWF3229" s="132"/>
      <c r="NWG3229" s="132"/>
      <c r="NWH3229" s="132"/>
      <c r="NWI3229" s="132"/>
      <c r="NWJ3229" s="132"/>
      <c r="NWK3229" s="132"/>
      <c r="NWL3229" s="132"/>
      <c r="NWM3229" s="132"/>
      <c r="NWN3229" s="132"/>
      <c r="NWO3229" s="132"/>
      <c r="NWP3229" s="132"/>
      <c r="NWQ3229" s="132"/>
      <c r="NWR3229" s="132"/>
      <c r="NWS3229" s="132"/>
      <c r="NWT3229" s="132"/>
      <c r="NWU3229" s="132"/>
      <c r="NWV3229" s="132"/>
      <c r="NWW3229" s="132"/>
      <c r="NWX3229" s="132"/>
      <c r="NWY3229" s="132"/>
      <c r="NWZ3229" s="132"/>
      <c r="NXA3229" s="132"/>
      <c r="NXB3229" s="132"/>
      <c r="NXC3229" s="132"/>
      <c r="NXD3229" s="132"/>
      <c r="NXE3229" s="132"/>
      <c r="NXF3229" s="132"/>
      <c r="NXG3229" s="132"/>
      <c r="NXH3229" s="132"/>
      <c r="NXI3229" s="132"/>
      <c r="NXJ3229" s="132"/>
      <c r="NXK3229" s="132"/>
      <c r="NXL3229" s="132"/>
      <c r="NXM3229" s="132"/>
      <c r="NXN3229" s="132"/>
      <c r="NXO3229" s="132"/>
      <c r="NXP3229" s="132"/>
      <c r="NXQ3229" s="132"/>
      <c r="NXR3229" s="132"/>
      <c r="NXS3229" s="132"/>
      <c r="NXT3229" s="132"/>
      <c r="NXU3229" s="132"/>
      <c r="NXV3229" s="132"/>
      <c r="NXW3229" s="132"/>
      <c r="NXX3229" s="132"/>
      <c r="NXY3229" s="132"/>
      <c r="NXZ3229" s="132"/>
      <c r="NYA3229" s="132"/>
      <c r="NYB3229" s="132"/>
      <c r="NYC3229" s="132"/>
      <c r="NYD3229" s="132"/>
      <c r="NYE3229" s="132"/>
      <c r="NYF3229" s="132"/>
      <c r="NYG3229" s="132"/>
      <c r="NYH3229" s="132"/>
      <c r="NYI3229" s="132"/>
      <c r="NYJ3229" s="132"/>
      <c r="NYK3229" s="132"/>
      <c r="NYL3229" s="132"/>
      <c r="NYM3229" s="132"/>
      <c r="NYN3229" s="132"/>
      <c r="NYO3229" s="132"/>
      <c r="NYP3229" s="132"/>
      <c r="NYQ3229" s="132"/>
      <c r="NYR3229" s="132"/>
      <c r="NYS3229" s="132"/>
      <c r="NYT3229" s="132"/>
      <c r="NYU3229" s="132"/>
      <c r="NYV3229" s="132"/>
      <c r="NYW3229" s="132"/>
      <c r="NYX3229" s="132"/>
      <c r="NYY3229" s="132"/>
      <c r="NYZ3229" s="132"/>
      <c r="NZA3229" s="132"/>
      <c r="NZB3229" s="132"/>
      <c r="NZC3229" s="132"/>
      <c r="NZD3229" s="132"/>
      <c r="NZE3229" s="132"/>
      <c r="NZF3229" s="132"/>
      <c r="NZG3229" s="132"/>
      <c r="NZH3229" s="132"/>
      <c r="NZI3229" s="132"/>
      <c r="NZJ3229" s="132"/>
      <c r="NZK3229" s="132"/>
      <c r="NZL3229" s="132"/>
      <c r="NZM3229" s="132"/>
      <c r="NZN3229" s="132"/>
      <c r="NZO3229" s="132"/>
      <c r="NZP3229" s="132"/>
      <c r="NZQ3229" s="132"/>
      <c r="NZR3229" s="132"/>
      <c r="NZS3229" s="132"/>
      <c r="NZT3229" s="132"/>
      <c r="NZU3229" s="132"/>
      <c r="NZV3229" s="132"/>
      <c r="NZW3229" s="132"/>
      <c r="NZX3229" s="132"/>
      <c r="NZY3229" s="132"/>
      <c r="NZZ3229" s="132"/>
      <c r="OAA3229" s="132"/>
      <c r="OAB3229" s="132"/>
      <c r="OAC3229" s="132"/>
      <c r="OAD3229" s="132"/>
      <c r="OAE3229" s="132"/>
      <c r="OAF3229" s="132"/>
      <c r="OAG3229" s="132"/>
      <c r="OAH3229" s="132"/>
      <c r="OAI3229" s="132"/>
      <c r="OAJ3229" s="132"/>
      <c r="OAK3229" s="132"/>
      <c r="OAL3229" s="132"/>
      <c r="OAM3229" s="132"/>
      <c r="OAN3229" s="132"/>
      <c r="OAO3229" s="132"/>
      <c r="OAP3229" s="132"/>
      <c r="OAQ3229" s="132"/>
      <c r="OAR3229" s="132"/>
      <c r="OAS3229" s="132"/>
      <c r="OAT3229" s="132"/>
      <c r="OAU3229" s="132"/>
      <c r="OAV3229" s="132"/>
      <c r="OAW3229" s="132"/>
      <c r="OAX3229" s="132"/>
      <c r="OAY3229" s="132"/>
      <c r="OAZ3229" s="132"/>
      <c r="OBA3229" s="132"/>
      <c r="OBB3229" s="132"/>
      <c r="OBC3229" s="132"/>
      <c r="OBD3229" s="132"/>
      <c r="OBE3229" s="132"/>
      <c r="OBF3229" s="132"/>
      <c r="OBG3229" s="132"/>
      <c r="OBH3229" s="132"/>
      <c r="OBI3229" s="132"/>
      <c r="OBJ3229" s="132"/>
      <c r="OBK3229" s="132"/>
      <c r="OBL3229" s="132"/>
      <c r="OBM3229" s="132"/>
      <c r="OBN3229" s="132"/>
      <c r="OBO3229" s="132"/>
      <c r="OBP3229" s="132"/>
      <c r="OBQ3229" s="132"/>
      <c r="OBR3229" s="132"/>
      <c r="OBS3229" s="132"/>
      <c r="OBT3229" s="132"/>
      <c r="OBU3229" s="132"/>
      <c r="OBV3229" s="132"/>
      <c r="OBW3229" s="132"/>
      <c r="OBX3229" s="132"/>
      <c r="OBY3229" s="132"/>
      <c r="OBZ3229" s="132"/>
      <c r="OCA3229" s="132"/>
      <c r="OCB3229" s="132"/>
      <c r="OCC3229" s="132"/>
      <c r="OCD3229" s="132"/>
      <c r="OCE3229" s="132"/>
      <c r="OCF3229" s="132"/>
      <c r="OCG3229" s="132"/>
      <c r="OCH3229" s="132"/>
      <c r="OCI3229" s="132"/>
      <c r="OCJ3229" s="132"/>
      <c r="OCK3229" s="132"/>
      <c r="OCL3229" s="132"/>
      <c r="OCM3229" s="132"/>
      <c r="OCN3229" s="132"/>
      <c r="OCO3229" s="132"/>
      <c r="OCP3229" s="132"/>
      <c r="OCQ3229" s="132"/>
      <c r="OCR3229" s="132"/>
      <c r="OCS3229" s="132"/>
      <c r="OCT3229" s="132"/>
      <c r="OCU3229" s="132"/>
      <c r="OCV3229" s="132"/>
      <c r="OCW3229" s="132"/>
      <c r="OCX3229" s="132"/>
      <c r="OCY3229" s="132"/>
      <c r="OCZ3229" s="132"/>
      <c r="ODA3229" s="132"/>
      <c r="ODB3229" s="132"/>
      <c r="ODC3229" s="132"/>
      <c r="ODD3229" s="132"/>
      <c r="ODE3229" s="132"/>
      <c r="ODF3229" s="132"/>
      <c r="ODG3229" s="132"/>
      <c r="ODH3229" s="132"/>
      <c r="ODI3229" s="132"/>
      <c r="ODJ3229" s="132"/>
      <c r="ODK3229" s="132"/>
      <c r="ODL3229" s="132"/>
      <c r="ODM3229" s="132"/>
      <c r="ODN3229" s="132"/>
      <c r="ODO3229" s="132"/>
      <c r="ODP3229" s="132"/>
      <c r="ODQ3229" s="132"/>
      <c r="ODR3229" s="132"/>
      <c r="ODS3229" s="132"/>
      <c r="ODT3229" s="132"/>
      <c r="ODU3229" s="132"/>
      <c r="ODV3229" s="132"/>
      <c r="ODW3229" s="132"/>
      <c r="ODX3229" s="132"/>
      <c r="ODY3229" s="132"/>
      <c r="ODZ3229" s="132"/>
      <c r="OEA3229" s="132"/>
      <c r="OEB3229" s="132"/>
      <c r="OEC3229" s="132"/>
      <c r="OED3229" s="132"/>
      <c r="OEE3229" s="132"/>
      <c r="OEF3229" s="132"/>
      <c r="OEG3229" s="132"/>
      <c r="OEH3229" s="132"/>
      <c r="OEI3229" s="132"/>
      <c r="OEJ3229" s="132"/>
      <c r="OEK3229" s="132"/>
      <c r="OEL3229" s="132"/>
      <c r="OEM3229" s="132"/>
      <c r="OEN3229" s="132"/>
      <c r="OEO3229" s="132"/>
      <c r="OEP3229" s="132"/>
      <c r="OEQ3229" s="132"/>
      <c r="OER3229" s="132"/>
      <c r="OES3229" s="132"/>
      <c r="OET3229" s="132"/>
      <c r="OEU3229" s="132"/>
      <c r="OEV3229" s="132"/>
      <c r="OEW3229" s="132"/>
      <c r="OEX3229" s="132"/>
      <c r="OEY3229" s="132"/>
      <c r="OEZ3229" s="132"/>
      <c r="OFA3229" s="132"/>
      <c r="OFB3229" s="132"/>
      <c r="OFC3229" s="132"/>
      <c r="OFD3229" s="132"/>
      <c r="OFE3229" s="132"/>
      <c r="OFF3229" s="132"/>
      <c r="OFG3229" s="132"/>
      <c r="OFH3229" s="132"/>
      <c r="OFI3229" s="132"/>
      <c r="OFJ3229" s="132"/>
      <c r="OFK3229" s="132"/>
      <c r="OFL3229" s="132"/>
      <c r="OFM3229" s="132"/>
      <c r="OFN3229" s="132"/>
      <c r="OFO3229" s="132"/>
      <c r="OFP3229" s="132"/>
      <c r="OFQ3229" s="132"/>
      <c r="OFR3229" s="132"/>
      <c r="OFS3229" s="132"/>
      <c r="OFT3229" s="132"/>
      <c r="OFU3229" s="132"/>
      <c r="OFV3229" s="132"/>
      <c r="OFW3229" s="132"/>
      <c r="OFX3229" s="132"/>
      <c r="OFY3229" s="132"/>
      <c r="OFZ3229" s="132"/>
      <c r="OGA3229" s="132"/>
      <c r="OGB3229" s="132"/>
      <c r="OGC3229" s="132"/>
      <c r="OGD3229" s="132"/>
      <c r="OGE3229" s="132"/>
      <c r="OGF3229" s="132"/>
      <c r="OGG3229" s="132"/>
      <c r="OGH3229" s="132"/>
      <c r="OGI3229" s="132"/>
      <c r="OGJ3229" s="132"/>
      <c r="OGK3229" s="132"/>
      <c r="OGL3229" s="132"/>
      <c r="OGM3229" s="132"/>
      <c r="OGN3229" s="132"/>
      <c r="OGO3229" s="132"/>
      <c r="OGP3229" s="132"/>
      <c r="OGQ3229" s="132"/>
      <c r="OGR3229" s="132"/>
      <c r="OGS3229" s="132"/>
      <c r="OGT3229" s="132"/>
      <c r="OGU3229" s="132"/>
      <c r="OGV3229" s="132"/>
      <c r="OGW3229" s="132"/>
      <c r="OGX3229" s="132"/>
      <c r="OGY3229" s="132"/>
      <c r="OGZ3229" s="132"/>
      <c r="OHA3229" s="132"/>
      <c r="OHB3229" s="132"/>
      <c r="OHC3229" s="132"/>
      <c r="OHD3229" s="132"/>
      <c r="OHE3229" s="132"/>
      <c r="OHF3229" s="132"/>
      <c r="OHG3229" s="132"/>
      <c r="OHH3229" s="132"/>
      <c r="OHI3229" s="132"/>
      <c r="OHJ3229" s="132"/>
      <c r="OHK3229" s="132"/>
      <c r="OHL3229" s="132"/>
      <c r="OHM3229" s="132"/>
      <c r="OHN3229" s="132"/>
      <c r="OHO3229" s="132"/>
      <c r="OHP3229" s="132"/>
      <c r="OHQ3229" s="132"/>
      <c r="OHR3229" s="132"/>
      <c r="OHS3229" s="132"/>
      <c r="OHT3229" s="132"/>
      <c r="OHU3229" s="132"/>
      <c r="OHV3229" s="132"/>
      <c r="OHW3229" s="132"/>
      <c r="OHX3229" s="132"/>
      <c r="OHY3229" s="132"/>
      <c r="OHZ3229" s="132"/>
      <c r="OIA3229" s="132"/>
      <c r="OIB3229" s="132"/>
      <c r="OIC3229" s="132"/>
      <c r="OID3229" s="132"/>
      <c r="OIE3229" s="132"/>
      <c r="OIF3229" s="132"/>
      <c r="OIG3229" s="132"/>
      <c r="OIH3229" s="132"/>
      <c r="OII3229" s="132"/>
      <c r="OIJ3229" s="132"/>
      <c r="OIK3229" s="132"/>
      <c r="OIL3229" s="132"/>
      <c r="OIM3229" s="132"/>
      <c r="OIN3229" s="132"/>
      <c r="OIO3229" s="132"/>
      <c r="OIP3229" s="132"/>
      <c r="OIQ3229" s="132"/>
      <c r="OIR3229" s="132"/>
      <c r="OIS3229" s="132"/>
      <c r="OIT3229" s="132"/>
      <c r="OIU3229" s="132"/>
      <c r="OIV3229" s="132"/>
      <c r="OIW3229" s="132"/>
      <c r="OIX3229" s="132"/>
      <c r="OIY3229" s="132"/>
      <c r="OIZ3229" s="132"/>
      <c r="OJA3229" s="132"/>
      <c r="OJB3229" s="132"/>
      <c r="OJC3229" s="132"/>
      <c r="OJD3229" s="132"/>
      <c r="OJE3229" s="132"/>
      <c r="OJF3229" s="132"/>
      <c r="OJG3229" s="132"/>
      <c r="OJH3229" s="132"/>
      <c r="OJI3229" s="132"/>
      <c r="OJJ3229" s="132"/>
      <c r="OJK3229" s="132"/>
      <c r="OJL3229" s="132"/>
      <c r="OJM3229" s="132"/>
      <c r="OJN3229" s="132"/>
      <c r="OJO3229" s="132"/>
      <c r="OJP3229" s="132"/>
      <c r="OJQ3229" s="132"/>
      <c r="OJR3229" s="132"/>
      <c r="OJS3229" s="132"/>
      <c r="OJT3229" s="132"/>
      <c r="OJU3229" s="132"/>
      <c r="OJV3229" s="132"/>
      <c r="OJW3229" s="132"/>
      <c r="OJX3229" s="132"/>
      <c r="OJY3229" s="132"/>
      <c r="OJZ3229" s="132"/>
      <c r="OKA3229" s="132"/>
      <c r="OKB3229" s="132"/>
      <c r="OKC3229" s="132"/>
      <c r="OKD3229" s="132"/>
      <c r="OKE3229" s="132"/>
      <c r="OKF3229" s="132"/>
      <c r="OKG3229" s="132"/>
      <c r="OKH3229" s="132"/>
      <c r="OKI3229" s="132"/>
      <c r="OKJ3229" s="132"/>
      <c r="OKK3229" s="132"/>
      <c r="OKL3229" s="132"/>
      <c r="OKM3229" s="132"/>
      <c r="OKN3229" s="132"/>
      <c r="OKO3229" s="132"/>
      <c r="OKP3229" s="132"/>
      <c r="OKQ3229" s="132"/>
      <c r="OKR3229" s="132"/>
      <c r="OKS3229" s="132"/>
      <c r="OKT3229" s="132"/>
      <c r="OKU3229" s="132"/>
      <c r="OKV3229" s="132"/>
      <c r="OKW3229" s="132"/>
      <c r="OKX3229" s="132"/>
      <c r="OKY3229" s="132"/>
      <c r="OKZ3229" s="132"/>
      <c r="OLA3229" s="132"/>
      <c r="OLB3229" s="132"/>
      <c r="OLC3229" s="132"/>
      <c r="OLD3229" s="132"/>
      <c r="OLE3229" s="132"/>
      <c r="OLF3229" s="132"/>
      <c r="OLG3229" s="132"/>
      <c r="OLH3229" s="132"/>
      <c r="OLI3229" s="132"/>
      <c r="OLJ3229" s="132"/>
      <c r="OLK3229" s="132"/>
      <c r="OLL3229" s="132"/>
      <c r="OLM3229" s="132"/>
      <c r="OLN3229" s="132"/>
      <c r="OLO3229" s="132"/>
      <c r="OLP3229" s="132"/>
      <c r="OLQ3229" s="132"/>
      <c r="OLR3229" s="132"/>
      <c r="OLS3229" s="132"/>
      <c r="OLT3229" s="132"/>
      <c r="OLU3229" s="132"/>
      <c r="OLV3229" s="132"/>
      <c r="OLW3229" s="132"/>
      <c r="OLX3229" s="132"/>
      <c r="OLY3229" s="132"/>
      <c r="OLZ3229" s="132"/>
      <c r="OMA3229" s="132"/>
      <c r="OMB3229" s="132"/>
      <c r="OMC3229" s="132"/>
      <c r="OMD3229" s="132"/>
      <c r="OME3229" s="132"/>
      <c r="OMF3229" s="132"/>
      <c r="OMG3229" s="132"/>
      <c r="OMH3229" s="132"/>
      <c r="OMI3229" s="132"/>
      <c r="OMJ3229" s="132"/>
      <c r="OMK3229" s="132"/>
      <c r="OML3229" s="132"/>
      <c r="OMM3229" s="132"/>
      <c r="OMN3229" s="132"/>
      <c r="OMO3229" s="132"/>
      <c r="OMP3229" s="132"/>
      <c r="OMQ3229" s="132"/>
      <c r="OMR3229" s="132"/>
      <c r="OMS3229" s="132"/>
      <c r="OMT3229" s="132"/>
      <c r="OMU3229" s="132"/>
      <c r="OMV3229" s="132"/>
      <c r="OMW3229" s="132"/>
      <c r="OMX3229" s="132"/>
      <c r="OMY3229" s="132"/>
      <c r="OMZ3229" s="132"/>
      <c r="ONA3229" s="132"/>
      <c r="ONB3229" s="132"/>
      <c r="ONC3229" s="132"/>
      <c r="OND3229" s="132"/>
      <c r="ONE3229" s="132"/>
      <c r="ONF3229" s="132"/>
      <c r="ONG3229" s="132"/>
      <c r="ONH3229" s="132"/>
      <c r="ONI3229" s="132"/>
      <c r="ONJ3229" s="132"/>
      <c r="ONK3229" s="132"/>
      <c r="ONL3229" s="132"/>
      <c r="ONM3229" s="132"/>
      <c r="ONN3229" s="132"/>
      <c r="ONO3229" s="132"/>
      <c r="ONP3229" s="132"/>
      <c r="ONQ3229" s="132"/>
      <c r="ONR3229" s="132"/>
      <c r="ONS3229" s="132"/>
      <c r="ONT3229" s="132"/>
      <c r="ONU3229" s="132"/>
      <c r="ONV3229" s="132"/>
      <c r="ONW3229" s="132"/>
      <c r="ONX3229" s="132"/>
      <c r="ONY3229" s="132"/>
      <c r="ONZ3229" s="132"/>
      <c r="OOA3229" s="132"/>
      <c r="OOB3229" s="132"/>
      <c r="OOC3229" s="132"/>
      <c r="OOD3229" s="132"/>
      <c r="OOE3229" s="132"/>
      <c r="OOF3229" s="132"/>
      <c r="OOG3229" s="132"/>
      <c r="OOH3229" s="132"/>
      <c r="OOI3229" s="132"/>
      <c r="OOJ3229" s="132"/>
      <c r="OOK3229" s="132"/>
      <c r="OOL3229" s="132"/>
      <c r="OOM3229" s="132"/>
      <c r="OON3229" s="132"/>
      <c r="OOO3229" s="132"/>
      <c r="OOP3229" s="132"/>
      <c r="OOQ3229" s="132"/>
      <c r="OOR3229" s="132"/>
      <c r="OOS3229" s="132"/>
      <c r="OOT3229" s="132"/>
      <c r="OOU3229" s="132"/>
      <c r="OOV3229" s="132"/>
      <c r="OOW3229" s="132"/>
      <c r="OOX3229" s="132"/>
      <c r="OOY3229" s="132"/>
      <c r="OOZ3229" s="132"/>
      <c r="OPA3229" s="132"/>
      <c r="OPB3229" s="132"/>
      <c r="OPC3229" s="132"/>
      <c r="OPD3229" s="132"/>
      <c r="OPE3229" s="132"/>
      <c r="OPF3229" s="132"/>
      <c r="OPG3229" s="132"/>
      <c r="OPH3229" s="132"/>
      <c r="OPI3229" s="132"/>
      <c r="OPJ3229" s="132"/>
      <c r="OPK3229" s="132"/>
      <c r="OPL3229" s="132"/>
      <c r="OPM3229" s="132"/>
      <c r="OPN3229" s="132"/>
      <c r="OPO3229" s="132"/>
      <c r="OPP3229" s="132"/>
      <c r="OPQ3229" s="132"/>
      <c r="OPR3229" s="132"/>
      <c r="OPS3229" s="132"/>
      <c r="OPT3229" s="132"/>
      <c r="OPU3229" s="132"/>
      <c r="OPV3229" s="132"/>
      <c r="OPW3229" s="132"/>
      <c r="OPX3229" s="132"/>
      <c r="OPY3229" s="132"/>
      <c r="OPZ3229" s="132"/>
      <c r="OQA3229" s="132"/>
      <c r="OQB3229" s="132"/>
      <c r="OQC3229" s="132"/>
      <c r="OQD3229" s="132"/>
      <c r="OQE3229" s="132"/>
      <c r="OQF3229" s="132"/>
      <c r="OQG3229" s="132"/>
      <c r="OQH3229" s="132"/>
      <c r="OQI3229" s="132"/>
      <c r="OQJ3229" s="132"/>
      <c r="OQK3229" s="132"/>
      <c r="OQL3229" s="132"/>
      <c r="OQM3229" s="132"/>
      <c r="OQN3229" s="132"/>
      <c r="OQO3229" s="132"/>
      <c r="OQP3229" s="132"/>
      <c r="OQQ3229" s="132"/>
      <c r="OQR3229" s="132"/>
      <c r="OQS3229" s="132"/>
      <c r="OQT3229" s="132"/>
      <c r="OQU3229" s="132"/>
      <c r="OQV3229" s="132"/>
      <c r="OQW3229" s="132"/>
      <c r="OQX3229" s="132"/>
      <c r="OQY3229" s="132"/>
      <c r="OQZ3229" s="132"/>
      <c r="ORA3229" s="132"/>
      <c r="ORB3229" s="132"/>
      <c r="ORC3229" s="132"/>
      <c r="ORD3229" s="132"/>
      <c r="ORE3229" s="132"/>
      <c r="ORF3229" s="132"/>
      <c r="ORG3229" s="132"/>
      <c r="ORH3229" s="132"/>
      <c r="ORI3229" s="132"/>
      <c r="ORJ3229" s="132"/>
      <c r="ORK3229" s="132"/>
      <c r="ORL3229" s="132"/>
      <c r="ORM3229" s="132"/>
      <c r="ORN3229" s="132"/>
      <c r="ORO3229" s="132"/>
      <c r="ORP3229" s="132"/>
      <c r="ORQ3229" s="132"/>
      <c r="ORR3229" s="132"/>
      <c r="ORS3229" s="132"/>
      <c r="ORT3229" s="132"/>
      <c r="ORU3229" s="132"/>
      <c r="ORV3229" s="132"/>
      <c r="ORW3229" s="132"/>
      <c r="ORX3229" s="132"/>
      <c r="ORY3229" s="132"/>
      <c r="ORZ3229" s="132"/>
      <c r="OSA3229" s="132"/>
      <c r="OSB3229" s="132"/>
      <c r="OSC3229" s="132"/>
      <c r="OSD3229" s="132"/>
      <c r="OSE3229" s="132"/>
      <c r="OSF3229" s="132"/>
      <c r="OSG3229" s="132"/>
      <c r="OSH3229" s="132"/>
      <c r="OSI3229" s="132"/>
      <c r="OSJ3229" s="132"/>
      <c r="OSK3229" s="132"/>
      <c r="OSL3229" s="132"/>
      <c r="OSM3229" s="132"/>
      <c r="OSN3229" s="132"/>
      <c r="OSO3229" s="132"/>
      <c r="OSP3229" s="132"/>
      <c r="OSQ3229" s="132"/>
      <c r="OSR3229" s="132"/>
      <c r="OSS3229" s="132"/>
      <c r="OST3229" s="132"/>
      <c r="OSU3229" s="132"/>
      <c r="OSV3229" s="132"/>
      <c r="OSW3229" s="132"/>
      <c r="OSX3229" s="132"/>
      <c r="OSY3229" s="132"/>
      <c r="OSZ3229" s="132"/>
      <c r="OTA3229" s="132"/>
      <c r="OTB3229" s="132"/>
      <c r="OTC3229" s="132"/>
      <c r="OTD3229" s="132"/>
      <c r="OTE3229" s="132"/>
      <c r="OTF3229" s="132"/>
      <c r="OTG3229" s="132"/>
      <c r="OTH3229" s="132"/>
      <c r="OTI3229" s="132"/>
      <c r="OTJ3229" s="132"/>
      <c r="OTK3229" s="132"/>
      <c r="OTL3229" s="132"/>
      <c r="OTM3229" s="132"/>
      <c r="OTN3229" s="132"/>
      <c r="OTO3229" s="132"/>
      <c r="OTP3229" s="132"/>
      <c r="OTQ3229" s="132"/>
      <c r="OTR3229" s="132"/>
      <c r="OTS3229" s="132"/>
      <c r="OTT3229" s="132"/>
      <c r="OTU3229" s="132"/>
      <c r="OTV3229" s="132"/>
      <c r="OTW3229" s="132"/>
      <c r="OTX3229" s="132"/>
      <c r="OTY3229" s="132"/>
      <c r="OTZ3229" s="132"/>
      <c r="OUA3229" s="132"/>
      <c r="OUB3229" s="132"/>
      <c r="OUC3229" s="132"/>
      <c r="OUD3229" s="132"/>
      <c r="OUE3229" s="132"/>
      <c r="OUF3229" s="132"/>
      <c r="OUG3229" s="132"/>
      <c r="OUH3229" s="132"/>
      <c r="OUI3229" s="132"/>
      <c r="OUJ3229" s="132"/>
      <c r="OUK3229" s="132"/>
      <c r="OUL3229" s="132"/>
      <c r="OUM3229" s="132"/>
      <c r="OUN3229" s="132"/>
      <c r="OUO3229" s="132"/>
      <c r="OUP3229" s="132"/>
      <c r="OUQ3229" s="132"/>
      <c r="OUR3229" s="132"/>
      <c r="OUS3229" s="132"/>
      <c r="OUT3229" s="132"/>
      <c r="OUU3229" s="132"/>
      <c r="OUV3229" s="132"/>
      <c r="OUW3229" s="132"/>
      <c r="OUX3229" s="132"/>
      <c r="OUY3229" s="132"/>
      <c r="OUZ3229" s="132"/>
      <c r="OVA3229" s="132"/>
      <c r="OVB3229" s="132"/>
      <c r="OVC3229" s="132"/>
      <c r="OVD3229" s="132"/>
      <c r="OVE3229" s="132"/>
      <c r="OVF3229" s="132"/>
      <c r="OVG3229" s="132"/>
      <c r="OVH3229" s="132"/>
      <c r="OVI3229" s="132"/>
      <c r="OVJ3229" s="132"/>
      <c r="OVK3229" s="132"/>
      <c r="OVL3229" s="132"/>
      <c r="OVM3229" s="132"/>
      <c r="OVN3229" s="132"/>
      <c r="OVO3229" s="132"/>
      <c r="OVP3229" s="132"/>
      <c r="OVQ3229" s="132"/>
      <c r="OVR3229" s="132"/>
      <c r="OVS3229" s="132"/>
      <c r="OVT3229" s="132"/>
      <c r="OVU3229" s="132"/>
      <c r="OVV3229" s="132"/>
      <c r="OVW3229" s="132"/>
      <c r="OVX3229" s="132"/>
      <c r="OVY3229" s="132"/>
      <c r="OVZ3229" s="132"/>
      <c r="OWA3229" s="132"/>
      <c r="OWB3229" s="132"/>
      <c r="OWC3229" s="132"/>
      <c r="OWD3229" s="132"/>
      <c r="OWE3229" s="132"/>
      <c r="OWF3229" s="132"/>
      <c r="OWG3229" s="132"/>
      <c r="OWH3229" s="132"/>
      <c r="OWI3229" s="132"/>
      <c r="OWJ3229" s="132"/>
      <c r="OWK3229" s="132"/>
      <c r="OWL3229" s="132"/>
      <c r="OWM3229" s="132"/>
      <c r="OWN3229" s="132"/>
      <c r="OWO3229" s="132"/>
      <c r="OWP3229" s="132"/>
      <c r="OWQ3229" s="132"/>
      <c r="OWR3229" s="132"/>
      <c r="OWS3229" s="132"/>
      <c r="OWT3229" s="132"/>
      <c r="OWU3229" s="132"/>
      <c r="OWV3229" s="132"/>
      <c r="OWW3229" s="132"/>
      <c r="OWX3229" s="132"/>
      <c r="OWY3229" s="132"/>
      <c r="OWZ3229" s="132"/>
      <c r="OXA3229" s="132"/>
      <c r="OXB3229" s="132"/>
      <c r="OXC3229" s="132"/>
      <c r="OXD3229" s="132"/>
      <c r="OXE3229" s="132"/>
      <c r="OXF3229" s="132"/>
      <c r="OXG3229" s="132"/>
      <c r="OXH3229" s="132"/>
      <c r="OXI3229" s="132"/>
      <c r="OXJ3229" s="132"/>
      <c r="OXK3229" s="132"/>
      <c r="OXL3229" s="132"/>
      <c r="OXM3229" s="132"/>
      <c r="OXN3229" s="132"/>
      <c r="OXO3229" s="132"/>
      <c r="OXP3229" s="132"/>
      <c r="OXQ3229" s="132"/>
      <c r="OXR3229" s="132"/>
      <c r="OXS3229" s="132"/>
      <c r="OXT3229" s="132"/>
      <c r="OXU3229" s="132"/>
      <c r="OXV3229" s="132"/>
      <c r="OXW3229" s="132"/>
      <c r="OXX3229" s="132"/>
      <c r="OXY3229" s="132"/>
      <c r="OXZ3229" s="132"/>
      <c r="OYA3229" s="132"/>
      <c r="OYB3229" s="132"/>
      <c r="OYC3229" s="132"/>
      <c r="OYD3229" s="132"/>
      <c r="OYE3229" s="132"/>
      <c r="OYF3229" s="132"/>
      <c r="OYG3229" s="132"/>
      <c r="OYH3229" s="132"/>
      <c r="OYI3229" s="132"/>
      <c r="OYJ3229" s="132"/>
      <c r="OYK3229" s="132"/>
      <c r="OYL3229" s="132"/>
      <c r="OYM3229" s="132"/>
      <c r="OYN3229" s="132"/>
      <c r="OYO3229" s="132"/>
      <c r="OYP3229" s="132"/>
      <c r="OYQ3229" s="132"/>
      <c r="OYR3229" s="132"/>
      <c r="OYS3229" s="132"/>
      <c r="OYT3229" s="132"/>
      <c r="OYU3229" s="132"/>
      <c r="OYV3229" s="132"/>
      <c r="OYW3229" s="132"/>
      <c r="OYX3229" s="132"/>
      <c r="OYY3229" s="132"/>
      <c r="OYZ3229" s="132"/>
      <c r="OZA3229" s="132"/>
      <c r="OZB3229" s="132"/>
      <c r="OZC3229" s="132"/>
      <c r="OZD3229" s="132"/>
      <c r="OZE3229" s="132"/>
      <c r="OZF3229" s="132"/>
      <c r="OZG3229" s="132"/>
      <c r="OZH3229" s="132"/>
      <c r="OZI3229" s="132"/>
      <c r="OZJ3229" s="132"/>
      <c r="OZK3229" s="132"/>
      <c r="OZL3229" s="132"/>
      <c r="OZM3229" s="132"/>
      <c r="OZN3229" s="132"/>
      <c r="OZO3229" s="132"/>
      <c r="OZP3229" s="132"/>
      <c r="OZQ3229" s="132"/>
      <c r="OZR3229" s="132"/>
      <c r="OZS3229" s="132"/>
      <c r="OZT3229" s="132"/>
      <c r="OZU3229" s="132"/>
      <c r="OZV3229" s="132"/>
      <c r="OZW3229" s="132"/>
      <c r="OZX3229" s="132"/>
      <c r="OZY3229" s="132"/>
      <c r="OZZ3229" s="132"/>
      <c r="PAA3229" s="132"/>
      <c r="PAB3229" s="132"/>
      <c r="PAC3229" s="132"/>
      <c r="PAD3229" s="132"/>
      <c r="PAE3229" s="132"/>
      <c r="PAF3229" s="132"/>
      <c r="PAG3229" s="132"/>
      <c r="PAH3229" s="132"/>
      <c r="PAI3229" s="132"/>
      <c r="PAJ3229" s="132"/>
      <c r="PAK3229" s="132"/>
      <c r="PAL3229" s="132"/>
      <c r="PAM3229" s="132"/>
      <c r="PAN3229" s="132"/>
      <c r="PAO3229" s="132"/>
      <c r="PAP3229" s="132"/>
      <c r="PAQ3229" s="132"/>
      <c r="PAR3229" s="132"/>
      <c r="PAS3229" s="132"/>
      <c r="PAT3229" s="132"/>
      <c r="PAU3229" s="132"/>
      <c r="PAV3229" s="132"/>
      <c r="PAW3229" s="132"/>
      <c r="PAX3229" s="132"/>
      <c r="PAY3229" s="132"/>
      <c r="PAZ3229" s="132"/>
      <c r="PBA3229" s="132"/>
      <c r="PBB3229" s="132"/>
      <c r="PBC3229" s="132"/>
      <c r="PBD3229" s="132"/>
      <c r="PBE3229" s="132"/>
      <c r="PBF3229" s="132"/>
      <c r="PBG3229" s="132"/>
      <c r="PBH3229" s="132"/>
      <c r="PBI3229" s="132"/>
      <c r="PBJ3229" s="132"/>
      <c r="PBK3229" s="132"/>
      <c r="PBL3229" s="132"/>
      <c r="PBM3229" s="132"/>
      <c r="PBN3229" s="132"/>
      <c r="PBO3229" s="132"/>
      <c r="PBP3229" s="132"/>
      <c r="PBQ3229" s="132"/>
      <c r="PBR3229" s="132"/>
      <c r="PBS3229" s="132"/>
      <c r="PBT3229" s="132"/>
      <c r="PBU3229" s="132"/>
      <c r="PBV3229" s="132"/>
      <c r="PBW3229" s="132"/>
      <c r="PBX3229" s="132"/>
      <c r="PBY3229" s="132"/>
      <c r="PBZ3229" s="132"/>
      <c r="PCA3229" s="132"/>
      <c r="PCB3229" s="132"/>
      <c r="PCC3229" s="132"/>
      <c r="PCD3229" s="132"/>
      <c r="PCE3229" s="132"/>
      <c r="PCF3229" s="132"/>
      <c r="PCG3229" s="132"/>
      <c r="PCH3229" s="132"/>
      <c r="PCI3229" s="132"/>
      <c r="PCJ3229" s="132"/>
      <c r="PCK3229" s="132"/>
      <c r="PCL3229" s="132"/>
      <c r="PCM3229" s="132"/>
      <c r="PCN3229" s="132"/>
      <c r="PCO3229" s="132"/>
      <c r="PCP3229" s="132"/>
      <c r="PCQ3229" s="132"/>
      <c r="PCR3229" s="132"/>
      <c r="PCS3229" s="132"/>
      <c r="PCT3229" s="132"/>
      <c r="PCU3229" s="132"/>
      <c r="PCV3229" s="132"/>
      <c r="PCW3229" s="132"/>
      <c r="PCX3229" s="132"/>
      <c r="PCY3229" s="132"/>
      <c r="PCZ3229" s="132"/>
      <c r="PDA3229" s="132"/>
      <c r="PDB3229" s="132"/>
      <c r="PDC3229" s="132"/>
      <c r="PDD3229" s="132"/>
      <c r="PDE3229" s="132"/>
      <c r="PDF3229" s="132"/>
      <c r="PDG3229" s="132"/>
      <c r="PDH3229" s="132"/>
      <c r="PDI3229" s="132"/>
      <c r="PDJ3229" s="132"/>
      <c r="PDK3229" s="132"/>
      <c r="PDL3229" s="132"/>
      <c r="PDM3229" s="132"/>
      <c r="PDN3229" s="132"/>
      <c r="PDO3229" s="132"/>
      <c r="PDP3229" s="132"/>
      <c r="PDQ3229" s="132"/>
      <c r="PDR3229" s="132"/>
      <c r="PDS3229" s="132"/>
      <c r="PDT3229" s="132"/>
      <c r="PDU3229" s="132"/>
      <c r="PDV3229" s="132"/>
      <c r="PDW3229" s="132"/>
      <c r="PDX3229" s="132"/>
      <c r="PDY3229" s="132"/>
      <c r="PDZ3229" s="132"/>
      <c r="PEA3229" s="132"/>
      <c r="PEB3229" s="132"/>
      <c r="PEC3229" s="132"/>
      <c r="PED3229" s="132"/>
      <c r="PEE3229" s="132"/>
      <c r="PEF3229" s="132"/>
      <c r="PEG3229" s="132"/>
      <c r="PEH3229" s="132"/>
      <c r="PEI3229" s="132"/>
      <c r="PEJ3229" s="132"/>
      <c r="PEK3229" s="132"/>
      <c r="PEL3229" s="132"/>
      <c r="PEM3229" s="132"/>
      <c r="PEN3229" s="132"/>
      <c r="PEO3229" s="132"/>
      <c r="PEP3229" s="132"/>
      <c r="PEQ3229" s="132"/>
      <c r="PER3229" s="132"/>
      <c r="PES3229" s="132"/>
      <c r="PET3229" s="132"/>
      <c r="PEU3229" s="132"/>
      <c r="PEV3229" s="132"/>
      <c r="PEW3229" s="132"/>
      <c r="PEX3229" s="132"/>
      <c r="PEY3229" s="132"/>
      <c r="PEZ3229" s="132"/>
      <c r="PFA3229" s="132"/>
      <c r="PFB3229" s="132"/>
      <c r="PFC3229" s="132"/>
      <c r="PFD3229" s="132"/>
      <c r="PFE3229" s="132"/>
      <c r="PFF3229" s="132"/>
      <c r="PFG3229" s="132"/>
      <c r="PFH3229" s="132"/>
      <c r="PFI3229" s="132"/>
      <c r="PFJ3229" s="132"/>
      <c r="PFK3229" s="132"/>
      <c r="PFL3229" s="132"/>
      <c r="PFM3229" s="132"/>
      <c r="PFN3229" s="132"/>
      <c r="PFO3229" s="132"/>
      <c r="PFP3229" s="132"/>
      <c r="PFQ3229" s="132"/>
      <c r="PFR3229" s="132"/>
      <c r="PFS3229" s="132"/>
      <c r="PFT3229" s="132"/>
      <c r="PFU3229" s="132"/>
      <c r="PFV3229" s="132"/>
      <c r="PFW3229" s="132"/>
      <c r="PFX3229" s="132"/>
      <c r="PFY3229" s="132"/>
      <c r="PFZ3229" s="132"/>
      <c r="PGA3229" s="132"/>
      <c r="PGB3229" s="132"/>
      <c r="PGC3229" s="132"/>
      <c r="PGD3229" s="132"/>
      <c r="PGE3229" s="132"/>
      <c r="PGF3229" s="132"/>
      <c r="PGG3229" s="132"/>
      <c r="PGH3229" s="132"/>
      <c r="PGI3229" s="132"/>
      <c r="PGJ3229" s="132"/>
      <c r="PGK3229" s="132"/>
      <c r="PGL3229" s="132"/>
      <c r="PGM3229" s="132"/>
      <c r="PGN3229" s="132"/>
      <c r="PGO3229" s="132"/>
      <c r="PGP3229" s="132"/>
      <c r="PGQ3229" s="132"/>
      <c r="PGR3229" s="132"/>
      <c r="PGS3229" s="132"/>
      <c r="PGT3229" s="132"/>
      <c r="PGU3229" s="132"/>
      <c r="PGV3229" s="132"/>
      <c r="PGW3229" s="132"/>
      <c r="PGX3229" s="132"/>
      <c r="PGY3229" s="132"/>
      <c r="PGZ3229" s="132"/>
      <c r="PHA3229" s="132"/>
      <c r="PHB3229" s="132"/>
      <c r="PHC3229" s="132"/>
      <c r="PHD3229" s="132"/>
      <c r="PHE3229" s="132"/>
      <c r="PHF3229" s="132"/>
      <c r="PHG3229" s="132"/>
      <c r="PHH3229" s="132"/>
      <c r="PHI3229" s="132"/>
      <c r="PHJ3229" s="132"/>
      <c r="PHK3229" s="132"/>
      <c r="PHL3229" s="132"/>
      <c r="PHM3229" s="132"/>
      <c r="PHN3229" s="132"/>
      <c r="PHO3229" s="132"/>
      <c r="PHP3229" s="132"/>
      <c r="PHQ3229" s="132"/>
      <c r="PHR3229" s="132"/>
      <c r="PHS3229" s="132"/>
      <c r="PHT3229" s="132"/>
      <c r="PHU3229" s="132"/>
      <c r="PHV3229" s="132"/>
      <c r="PHW3229" s="132"/>
      <c r="PHX3229" s="132"/>
      <c r="PHY3229" s="132"/>
      <c r="PHZ3229" s="132"/>
      <c r="PIA3229" s="132"/>
      <c r="PIB3229" s="132"/>
      <c r="PIC3229" s="132"/>
      <c r="PID3229" s="132"/>
      <c r="PIE3229" s="132"/>
      <c r="PIF3229" s="132"/>
      <c r="PIG3229" s="132"/>
      <c r="PIH3229" s="132"/>
      <c r="PII3229" s="132"/>
      <c r="PIJ3229" s="132"/>
      <c r="PIK3229" s="132"/>
      <c r="PIL3229" s="132"/>
      <c r="PIM3229" s="132"/>
      <c r="PIN3229" s="132"/>
      <c r="PIO3229" s="132"/>
      <c r="PIP3229" s="132"/>
      <c r="PIQ3229" s="132"/>
      <c r="PIR3229" s="132"/>
      <c r="PIS3229" s="132"/>
      <c r="PIT3229" s="132"/>
      <c r="PIU3229" s="132"/>
      <c r="PIV3229" s="132"/>
      <c r="PIW3229" s="132"/>
      <c r="PIX3229" s="132"/>
      <c r="PIY3229" s="132"/>
      <c r="PIZ3229" s="132"/>
      <c r="PJA3229" s="132"/>
      <c r="PJB3229" s="132"/>
      <c r="PJC3229" s="132"/>
      <c r="PJD3229" s="132"/>
      <c r="PJE3229" s="132"/>
      <c r="PJF3229" s="132"/>
      <c r="PJG3229" s="132"/>
      <c r="PJH3229" s="132"/>
      <c r="PJI3229" s="132"/>
      <c r="PJJ3229" s="132"/>
      <c r="PJK3229" s="132"/>
      <c r="PJL3229" s="132"/>
      <c r="PJM3229" s="132"/>
      <c r="PJN3229" s="132"/>
      <c r="PJO3229" s="132"/>
      <c r="PJP3229" s="132"/>
      <c r="PJQ3229" s="132"/>
      <c r="PJR3229" s="132"/>
      <c r="PJS3229" s="132"/>
      <c r="PJT3229" s="132"/>
      <c r="PJU3229" s="132"/>
      <c r="PJV3229" s="132"/>
      <c r="PJW3229" s="132"/>
      <c r="PJX3229" s="132"/>
      <c r="PJY3229" s="132"/>
      <c r="PJZ3229" s="132"/>
      <c r="PKA3229" s="132"/>
      <c r="PKB3229" s="132"/>
      <c r="PKC3229" s="132"/>
      <c r="PKD3229" s="132"/>
      <c r="PKE3229" s="132"/>
      <c r="PKF3229" s="132"/>
      <c r="PKG3229" s="132"/>
      <c r="PKH3229" s="132"/>
      <c r="PKI3229" s="132"/>
      <c r="PKJ3229" s="132"/>
      <c r="PKK3229" s="132"/>
      <c r="PKL3229" s="132"/>
      <c r="PKM3229" s="132"/>
      <c r="PKN3229" s="132"/>
      <c r="PKO3229" s="132"/>
      <c r="PKP3229" s="132"/>
      <c r="PKQ3229" s="132"/>
      <c r="PKR3229" s="132"/>
      <c r="PKS3229" s="132"/>
      <c r="PKT3229" s="132"/>
      <c r="PKU3229" s="132"/>
      <c r="PKV3229" s="132"/>
      <c r="PKW3229" s="132"/>
      <c r="PKX3229" s="132"/>
      <c r="PKY3229" s="132"/>
      <c r="PKZ3229" s="132"/>
      <c r="PLA3229" s="132"/>
      <c r="PLB3229" s="132"/>
      <c r="PLC3229" s="132"/>
      <c r="PLD3229" s="132"/>
      <c r="PLE3229" s="132"/>
      <c r="PLF3229" s="132"/>
      <c r="PLG3229" s="132"/>
      <c r="PLH3229" s="132"/>
      <c r="PLI3229" s="132"/>
      <c r="PLJ3229" s="132"/>
      <c r="PLK3229" s="132"/>
      <c r="PLL3229" s="132"/>
      <c r="PLM3229" s="132"/>
      <c r="PLN3229" s="132"/>
      <c r="PLO3229" s="132"/>
      <c r="PLP3229" s="132"/>
      <c r="PLQ3229" s="132"/>
      <c r="PLR3229" s="132"/>
      <c r="PLS3229" s="132"/>
      <c r="PLT3229" s="132"/>
      <c r="PLU3229" s="132"/>
      <c r="PLV3229" s="132"/>
      <c r="PLW3229" s="132"/>
      <c r="PLX3229" s="132"/>
      <c r="PLY3229" s="132"/>
      <c r="PLZ3229" s="132"/>
      <c r="PMA3229" s="132"/>
      <c r="PMB3229" s="132"/>
      <c r="PMC3229" s="132"/>
      <c r="PMD3229" s="132"/>
      <c r="PME3229" s="132"/>
      <c r="PMF3229" s="132"/>
      <c r="PMG3229" s="132"/>
      <c r="PMH3229" s="132"/>
      <c r="PMI3229" s="132"/>
      <c r="PMJ3229" s="132"/>
      <c r="PMK3229" s="132"/>
      <c r="PML3229" s="132"/>
      <c r="PMM3229" s="132"/>
      <c r="PMN3229" s="132"/>
      <c r="PMO3229" s="132"/>
      <c r="PMP3229" s="132"/>
      <c r="PMQ3229" s="132"/>
      <c r="PMR3229" s="132"/>
      <c r="PMS3229" s="132"/>
      <c r="PMT3229" s="132"/>
      <c r="PMU3229" s="132"/>
      <c r="PMV3229" s="132"/>
      <c r="PMW3229" s="132"/>
      <c r="PMX3229" s="132"/>
      <c r="PMY3229" s="132"/>
      <c r="PMZ3229" s="132"/>
      <c r="PNA3229" s="132"/>
      <c r="PNB3229" s="132"/>
      <c r="PNC3229" s="132"/>
      <c r="PND3229" s="132"/>
      <c r="PNE3229" s="132"/>
      <c r="PNF3229" s="132"/>
      <c r="PNG3229" s="132"/>
      <c r="PNH3229" s="132"/>
      <c r="PNI3229" s="132"/>
      <c r="PNJ3229" s="132"/>
      <c r="PNK3229" s="132"/>
      <c r="PNL3229" s="132"/>
      <c r="PNM3229" s="132"/>
      <c r="PNN3229" s="132"/>
      <c r="PNO3229" s="132"/>
      <c r="PNP3229" s="132"/>
      <c r="PNQ3229" s="132"/>
      <c r="PNR3229" s="132"/>
      <c r="PNS3229" s="132"/>
      <c r="PNT3229" s="132"/>
      <c r="PNU3229" s="132"/>
      <c r="PNV3229" s="132"/>
      <c r="PNW3229" s="132"/>
      <c r="PNX3229" s="132"/>
      <c r="PNY3229" s="132"/>
      <c r="PNZ3229" s="132"/>
      <c r="POA3229" s="132"/>
      <c r="POB3229" s="132"/>
      <c r="POC3229" s="132"/>
      <c r="POD3229" s="132"/>
      <c r="POE3229" s="132"/>
      <c r="POF3229" s="132"/>
      <c r="POG3229" s="132"/>
      <c r="POH3229" s="132"/>
      <c r="POI3229" s="132"/>
      <c r="POJ3229" s="132"/>
      <c r="POK3229" s="132"/>
      <c r="POL3229" s="132"/>
      <c r="POM3229" s="132"/>
      <c r="PON3229" s="132"/>
      <c r="POO3229" s="132"/>
      <c r="POP3229" s="132"/>
      <c r="POQ3229" s="132"/>
      <c r="POR3229" s="132"/>
      <c r="POS3229" s="132"/>
      <c r="POT3229" s="132"/>
      <c r="POU3229" s="132"/>
      <c r="POV3229" s="132"/>
      <c r="POW3229" s="132"/>
      <c r="POX3229" s="132"/>
      <c r="POY3229" s="132"/>
      <c r="POZ3229" s="132"/>
      <c r="PPA3229" s="132"/>
      <c r="PPB3229" s="132"/>
      <c r="PPC3229" s="132"/>
      <c r="PPD3229" s="132"/>
      <c r="PPE3229" s="132"/>
      <c r="PPF3229" s="132"/>
      <c r="PPG3229" s="132"/>
      <c r="PPH3229" s="132"/>
      <c r="PPI3229" s="132"/>
      <c r="PPJ3229" s="132"/>
      <c r="PPK3229" s="132"/>
      <c r="PPL3229" s="132"/>
      <c r="PPM3229" s="132"/>
      <c r="PPN3229" s="132"/>
      <c r="PPO3229" s="132"/>
      <c r="PPP3229" s="132"/>
      <c r="PPQ3229" s="132"/>
      <c r="PPR3229" s="132"/>
      <c r="PPS3229" s="132"/>
      <c r="PPT3229" s="132"/>
      <c r="PPU3229" s="132"/>
      <c r="PPV3229" s="132"/>
      <c r="PPW3229" s="132"/>
      <c r="PPX3229" s="132"/>
      <c r="PPY3229" s="132"/>
      <c r="PPZ3229" s="132"/>
      <c r="PQA3229" s="132"/>
      <c r="PQB3229" s="132"/>
      <c r="PQC3229" s="132"/>
      <c r="PQD3229" s="132"/>
      <c r="PQE3229" s="132"/>
      <c r="PQF3229" s="132"/>
      <c r="PQG3229" s="132"/>
      <c r="PQH3229" s="132"/>
      <c r="PQI3229" s="132"/>
      <c r="PQJ3229" s="132"/>
      <c r="PQK3229" s="132"/>
      <c r="PQL3229" s="132"/>
      <c r="PQM3229" s="132"/>
      <c r="PQN3229" s="132"/>
      <c r="PQO3229" s="132"/>
      <c r="PQP3229" s="132"/>
      <c r="PQQ3229" s="132"/>
      <c r="PQR3229" s="132"/>
      <c r="PQS3229" s="132"/>
      <c r="PQT3229" s="132"/>
      <c r="PQU3229" s="132"/>
      <c r="PQV3229" s="132"/>
      <c r="PQW3229" s="132"/>
      <c r="PQX3229" s="132"/>
      <c r="PQY3229" s="132"/>
      <c r="PQZ3229" s="132"/>
      <c r="PRA3229" s="132"/>
      <c r="PRB3229" s="132"/>
      <c r="PRC3229" s="132"/>
      <c r="PRD3229" s="132"/>
      <c r="PRE3229" s="132"/>
      <c r="PRF3229" s="132"/>
      <c r="PRG3229" s="132"/>
      <c r="PRH3229" s="132"/>
      <c r="PRI3229" s="132"/>
      <c r="PRJ3229" s="132"/>
      <c r="PRK3229" s="132"/>
      <c r="PRL3229" s="132"/>
      <c r="PRM3229" s="132"/>
      <c r="PRN3229" s="132"/>
      <c r="PRO3229" s="132"/>
      <c r="PRP3229" s="132"/>
      <c r="PRQ3229" s="132"/>
      <c r="PRR3229" s="132"/>
      <c r="PRS3229" s="132"/>
      <c r="PRT3229" s="132"/>
      <c r="PRU3229" s="132"/>
      <c r="PRV3229" s="132"/>
      <c r="PRW3229" s="132"/>
      <c r="PRX3229" s="132"/>
      <c r="PRY3229" s="132"/>
      <c r="PRZ3229" s="132"/>
      <c r="PSA3229" s="132"/>
      <c r="PSB3229" s="132"/>
      <c r="PSC3229" s="132"/>
      <c r="PSD3229" s="132"/>
      <c r="PSE3229" s="132"/>
      <c r="PSF3229" s="132"/>
      <c r="PSG3229" s="132"/>
      <c r="PSH3229" s="132"/>
      <c r="PSI3229" s="132"/>
      <c r="PSJ3229" s="132"/>
      <c r="PSK3229" s="132"/>
      <c r="PSL3229" s="132"/>
      <c r="PSM3229" s="132"/>
      <c r="PSN3229" s="132"/>
      <c r="PSO3229" s="132"/>
      <c r="PSP3229" s="132"/>
      <c r="PSQ3229" s="132"/>
      <c r="PSR3229" s="132"/>
      <c r="PSS3229" s="132"/>
      <c r="PST3229" s="132"/>
      <c r="PSU3229" s="132"/>
      <c r="PSV3229" s="132"/>
      <c r="PSW3229" s="132"/>
      <c r="PSX3229" s="132"/>
      <c r="PSY3229" s="132"/>
      <c r="PSZ3229" s="132"/>
      <c r="PTA3229" s="132"/>
      <c r="PTB3229" s="132"/>
      <c r="PTC3229" s="132"/>
      <c r="PTD3229" s="132"/>
      <c r="PTE3229" s="132"/>
      <c r="PTF3229" s="132"/>
      <c r="PTG3229" s="132"/>
      <c r="PTH3229" s="132"/>
      <c r="PTI3229" s="132"/>
      <c r="PTJ3229" s="132"/>
      <c r="PTK3229" s="132"/>
      <c r="PTL3229" s="132"/>
      <c r="PTM3229" s="132"/>
      <c r="PTN3229" s="132"/>
      <c r="PTO3229" s="132"/>
      <c r="PTP3229" s="132"/>
      <c r="PTQ3229" s="132"/>
      <c r="PTR3229" s="132"/>
      <c r="PTS3229" s="132"/>
      <c r="PTT3229" s="132"/>
      <c r="PTU3229" s="132"/>
      <c r="PTV3229" s="132"/>
      <c r="PTW3229" s="132"/>
      <c r="PTX3229" s="132"/>
      <c r="PTY3229" s="132"/>
      <c r="PTZ3229" s="132"/>
      <c r="PUA3229" s="132"/>
      <c r="PUB3229" s="132"/>
      <c r="PUC3229" s="132"/>
      <c r="PUD3229" s="132"/>
      <c r="PUE3229" s="132"/>
      <c r="PUF3229" s="132"/>
      <c r="PUG3229" s="132"/>
      <c r="PUH3229" s="132"/>
      <c r="PUI3229" s="132"/>
      <c r="PUJ3229" s="132"/>
      <c r="PUK3229" s="132"/>
      <c r="PUL3229" s="132"/>
      <c r="PUM3229" s="132"/>
      <c r="PUN3229" s="132"/>
      <c r="PUO3229" s="132"/>
      <c r="PUP3229" s="132"/>
      <c r="PUQ3229" s="132"/>
      <c r="PUR3229" s="132"/>
      <c r="PUS3229" s="132"/>
      <c r="PUT3229" s="132"/>
      <c r="PUU3229" s="132"/>
      <c r="PUV3229" s="132"/>
      <c r="PUW3229" s="132"/>
      <c r="PUX3229" s="132"/>
      <c r="PUY3229" s="132"/>
      <c r="PUZ3229" s="132"/>
      <c r="PVA3229" s="132"/>
      <c r="PVB3229" s="132"/>
      <c r="PVC3229" s="132"/>
      <c r="PVD3229" s="132"/>
      <c r="PVE3229" s="132"/>
      <c r="PVF3229" s="132"/>
      <c r="PVG3229" s="132"/>
      <c r="PVH3229" s="132"/>
      <c r="PVI3229" s="132"/>
      <c r="PVJ3229" s="132"/>
      <c r="PVK3229" s="132"/>
      <c r="PVL3229" s="132"/>
      <c r="PVM3229" s="132"/>
      <c r="PVN3229" s="132"/>
      <c r="PVO3229" s="132"/>
      <c r="PVP3229" s="132"/>
      <c r="PVQ3229" s="132"/>
      <c r="PVR3229" s="132"/>
      <c r="PVS3229" s="132"/>
      <c r="PVT3229" s="132"/>
      <c r="PVU3229" s="132"/>
      <c r="PVV3229" s="132"/>
      <c r="PVW3229" s="132"/>
      <c r="PVX3229" s="132"/>
      <c r="PVY3229" s="132"/>
      <c r="PVZ3229" s="132"/>
      <c r="PWA3229" s="132"/>
      <c r="PWB3229" s="132"/>
      <c r="PWC3229" s="132"/>
      <c r="PWD3229" s="132"/>
      <c r="PWE3229" s="132"/>
      <c r="PWF3229" s="132"/>
      <c r="PWG3229" s="132"/>
      <c r="PWH3229" s="132"/>
      <c r="PWI3229" s="132"/>
      <c r="PWJ3229" s="132"/>
      <c r="PWK3229" s="132"/>
      <c r="PWL3229" s="132"/>
      <c r="PWM3229" s="132"/>
      <c r="PWN3229" s="132"/>
      <c r="PWO3229" s="132"/>
      <c r="PWP3229" s="132"/>
      <c r="PWQ3229" s="132"/>
      <c r="PWR3229" s="132"/>
      <c r="PWS3229" s="132"/>
      <c r="PWT3229" s="132"/>
      <c r="PWU3229" s="132"/>
      <c r="PWV3229" s="132"/>
      <c r="PWW3229" s="132"/>
      <c r="PWX3229" s="132"/>
      <c r="PWY3229" s="132"/>
      <c r="PWZ3229" s="132"/>
      <c r="PXA3229" s="132"/>
      <c r="PXB3229" s="132"/>
      <c r="PXC3229" s="132"/>
      <c r="PXD3229" s="132"/>
      <c r="PXE3229" s="132"/>
      <c r="PXF3229" s="132"/>
      <c r="PXG3229" s="132"/>
      <c r="PXH3229" s="132"/>
      <c r="PXI3229" s="132"/>
      <c r="PXJ3229" s="132"/>
      <c r="PXK3229" s="132"/>
      <c r="PXL3229" s="132"/>
      <c r="PXM3229" s="132"/>
      <c r="PXN3229" s="132"/>
      <c r="PXO3229" s="132"/>
      <c r="PXP3229" s="132"/>
      <c r="PXQ3229" s="132"/>
      <c r="PXR3229" s="132"/>
      <c r="PXS3229" s="132"/>
      <c r="PXT3229" s="132"/>
      <c r="PXU3229" s="132"/>
      <c r="PXV3229" s="132"/>
      <c r="PXW3229" s="132"/>
      <c r="PXX3229" s="132"/>
      <c r="PXY3229" s="132"/>
      <c r="PXZ3229" s="132"/>
      <c r="PYA3229" s="132"/>
      <c r="PYB3229" s="132"/>
      <c r="PYC3229" s="132"/>
      <c r="PYD3229" s="132"/>
      <c r="PYE3229" s="132"/>
      <c r="PYF3229" s="132"/>
      <c r="PYG3229" s="132"/>
      <c r="PYH3229" s="132"/>
      <c r="PYI3229" s="132"/>
      <c r="PYJ3229" s="132"/>
      <c r="PYK3229" s="132"/>
      <c r="PYL3229" s="132"/>
      <c r="PYM3229" s="132"/>
      <c r="PYN3229" s="132"/>
      <c r="PYO3229" s="132"/>
      <c r="PYP3229" s="132"/>
      <c r="PYQ3229" s="132"/>
      <c r="PYR3229" s="132"/>
      <c r="PYS3229" s="132"/>
      <c r="PYT3229" s="132"/>
      <c r="PYU3229" s="132"/>
      <c r="PYV3229" s="132"/>
      <c r="PYW3229" s="132"/>
      <c r="PYX3229" s="132"/>
      <c r="PYY3229" s="132"/>
      <c r="PYZ3229" s="132"/>
      <c r="PZA3229" s="132"/>
      <c r="PZB3229" s="132"/>
      <c r="PZC3229" s="132"/>
      <c r="PZD3229" s="132"/>
      <c r="PZE3229" s="132"/>
      <c r="PZF3229" s="132"/>
      <c r="PZG3229" s="132"/>
      <c r="PZH3229" s="132"/>
      <c r="PZI3229" s="132"/>
      <c r="PZJ3229" s="132"/>
      <c r="PZK3229" s="132"/>
      <c r="PZL3229" s="132"/>
      <c r="PZM3229" s="132"/>
      <c r="PZN3229" s="132"/>
      <c r="PZO3229" s="132"/>
      <c r="PZP3229" s="132"/>
      <c r="PZQ3229" s="132"/>
      <c r="PZR3229" s="132"/>
      <c r="PZS3229" s="132"/>
      <c r="PZT3229" s="132"/>
      <c r="PZU3229" s="132"/>
      <c r="PZV3229" s="132"/>
      <c r="PZW3229" s="132"/>
      <c r="PZX3229" s="132"/>
      <c r="PZY3229" s="132"/>
      <c r="PZZ3229" s="132"/>
      <c r="QAA3229" s="132"/>
      <c r="QAB3229" s="132"/>
      <c r="QAC3229" s="132"/>
      <c r="QAD3229" s="132"/>
      <c r="QAE3229" s="132"/>
      <c r="QAF3229" s="132"/>
      <c r="QAG3229" s="132"/>
      <c r="QAH3229" s="132"/>
      <c r="QAI3229" s="132"/>
      <c r="QAJ3229" s="132"/>
      <c r="QAK3229" s="132"/>
      <c r="QAL3229" s="132"/>
      <c r="QAM3229" s="132"/>
      <c r="QAN3229" s="132"/>
      <c r="QAO3229" s="132"/>
      <c r="QAP3229" s="132"/>
      <c r="QAQ3229" s="132"/>
      <c r="QAR3229" s="132"/>
      <c r="QAS3229" s="132"/>
      <c r="QAT3229" s="132"/>
      <c r="QAU3229" s="132"/>
      <c r="QAV3229" s="132"/>
      <c r="QAW3229" s="132"/>
      <c r="QAX3229" s="132"/>
      <c r="QAY3229" s="132"/>
      <c r="QAZ3229" s="132"/>
      <c r="QBA3229" s="132"/>
      <c r="QBB3229" s="132"/>
      <c r="QBC3229" s="132"/>
      <c r="QBD3229" s="132"/>
      <c r="QBE3229" s="132"/>
      <c r="QBF3229" s="132"/>
      <c r="QBG3229" s="132"/>
      <c r="QBH3229" s="132"/>
      <c r="QBI3229" s="132"/>
      <c r="QBJ3229" s="132"/>
      <c r="QBK3229" s="132"/>
      <c r="QBL3229" s="132"/>
      <c r="QBM3229" s="132"/>
      <c r="QBN3229" s="132"/>
      <c r="QBO3229" s="132"/>
      <c r="QBP3229" s="132"/>
      <c r="QBQ3229" s="132"/>
      <c r="QBR3229" s="132"/>
      <c r="QBS3229" s="132"/>
      <c r="QBT3229" s="132"/>
      <c r="QBU3229" s="132"/>
      <c r="QBV3229" s="132"/>
      <c r="QBW3229" s="132"/>
      <c r="QBX3229" s="132"/>
      <c r="QBY3229" s="132"/>
      <c r="QBZ3229" s="132"/>
      <c r="QCA3229" s="132"/>
      <c r="QCB3229" s="132"/>
      <c r="QCC3229" s="132"/>
      <c r="QCD3229" s="132"/>
      <c r="QCE3229" s="132"/>
      <c r="QCF3229" s="132"/>
      <c r="QCG3229" s="132"/>
      <c r="QCH3229" s="132"/>
      <c r="QCI3229" s="132"/>
      <c r="QCJ3229" s="132"/>
      <c r="QCK3229" s="132"/>
      <c r="QCL3229" s="132"/>
      <c r="QCM3229" s="132"/>
      <c r="QCN3229" s="132"/>
      <c r="QCO3229" s="132"/>
      <c r="QCP3229" s="132"/>
      <c r="QCQ3229" s="132"/>
      <c r="QCR3229" s="132"/>
      <c r="QCS3229" s="132"/>
      <c r="QCT3229" s="132"/>
      <c r="QCU3229" s="132"/>
      <c r="QCV3229" s="132"/>
      <c r="QCW3229" s="132"/>
      <c r="QCX3229" s="132"/>
      <c r="QCY3229" s="132"/>
      <c r="QCZ3229" s="132"/>
      <c r="QDA3229" s="132"/>
      <c r="QDB3229" s="132"/>
      <c r="QDC3229" s="132"/>
      <c r="QDD3229" s="132"/>
      <c r="QDE3229" s="132"/>
      <c r="QDF3229" s="132"/>
      <c r="QDG3229" s="132"/>
      <c r="QDH3229" s="132"/>
      <c r="QDI3229" s="132"/>
      <c r="QDJ3229" s="132"/>
      <c r="QDK3229" s="132"/>
      <c r="QDL3229" s="132"/>
      <c r="QDM3229" s="132"/>
      <c r="QDN3229" s="132"/>
      <c r="QDO3229" s="132"/>
      <c r="QDP3229" s="132"/>
      <c r="QDQ3229" s="132"/>
      <c r="QDR3229" s="132"/>
      <c r="QDS3229" s="132"/>
      <c r="QDT3229" s="132"/>
      <c r="QDU3229" s="132"/>
      <c r="QDV3229" s="132"/>
      <c r="QDW3229" s="132"/>
      <c r="QDX3229" s="132"/>
      <c r="QDY3229" s="132"/>
      <c r="QDZ3229" s="132"/>
      <c r="QEA3229" s="132"/>
      <c r="QEB3229" s="132"/>
      <c r="QEC3229" s="132"/>
      <c r="QED3229" s="132"/>
      <c r="QEE3229" s="132"/>
      <c r="QEF3229" s="132"/>
      <c r="QEG3229" s="132"/>
      <c r="QEH3229" s="132"/>
      <c r="QEI3229" s="132"/>
      <c r="QEJ3229" s="132"/>
      <c r="QEK3229" s="132"/>
      <c r="QEL3229" s="132"/>
      <c r="QEM3229" s="132"/>
      <c r="QEN3229" s="132"/>
      <c r="QEO3229" s="132"/>
      <c r="QEP3229" s="132"/>
      <c r="QEQ3229" s="132"/>
      <c r="QER3229" s="132"/>
      <c r="QES3229" s="132"/>
      <c r="QET3229" s="132"/>
      <c r="QEU3229" s="132"/>
      <c r="QEV3229" s="132"/>
      <c r="QEW3229" s="132"/>
      <c r="QEX3229" s="132"/>
      <c r="QEY3229" s="132"/>
      <c r="QEZ3229" s="132"/>
      <c r="QFA3229" s="132"/>
      <c r="QFB3229" s="132"/>
      <c r="QFC3229" s="132"/>
      <c r="QFD3229" s="132"/>
      <c r="QFE3229" s="132"/>
      <c r="QFF3229" s="132"/>
      <c r="QFG3229" s="132"/>
      <c r="QFH3229" s="132"/>
      <c r="QFI3229" s="132"/>
      <c r="QFJ3229" s="132"/>
      <c r="QFK3229" s="132"/>
      <c r="QFL3229" s="132"/>
      <c r="QFM3229" s="132"/>
      <c r="QFN3229" s="132"/>
      <c r="QFO3229" s="132"/>
      <c r="QFP3229" s="132"/>
      <c r="QFQ3229" s="132"/>
      <c r="QFR3229" s="132"/>
      <c r="QFS3229" s="132"/>
      <c r="QFT3229" s="132"/>
      <c r="QFU3229" s="132"/>
      <c r="QFV3229" s="132"/>
      <c r="QFW3229" s="132"/>
      <c r="QFX3229" s="132"/>
      <c r="QFY3229" s="132"/>
      <c r="QFZ3229" s="132"/>
      <c r="QGA3229" s="132"/>
      <c r="QGB3229" s="132"/>
      <c r="QGC3229" s="132"/>
      <c r="QGD3229" s="132"/>
      <c r="QGE3229" s="132"/>
      <c r="QGF3229" s="132"/>
      <c r="QGG3229" s="132"/>
      <c r="QGH3229" s="132"/>
      <c r="QGI3229" s="132"/>
      <c r="QGJ3229" s="132"/>
      <c r="QGK3229" s="132"/>
      <c r="QGL3229" s="132"/>
      <c r="QGM3229" s="132"/>
      <c r="QGN3229" s="132"/>
      <c r="QGO3229" s="132"/>
      <c r="QGP3229" s="132"/>
      <c r="QGQ3229" s="132"/>
      <c r="QGR3229" s="132"/>
      <c r="QGS3229" s="132"/>
      <c r="QGT3229" s="132"/>
      <c r="QGU3229" s="132"/>
      <c r="QGV3229" s="132"/>
      <c r="QGW3229" s="132"/>
      <c r="QGX3229" s="132"/>
      <c r="QGY3229" s="132"/>
      <c r="QGZ3229" s="132"/>
      <c r="QHA3229" s="132"/>
      <c r="QHB3229" s="132"/>
      <c r="QHC3229" s="132"/>
      <c r="QHD3229" s="132"/>
      <c r="QHE3229" s="132"/>
      <c r="QHF3229" s="132"/>
      <c r="QHG3229" s="132"/>
      <c r="QHH3229" s="132"/>
      <c r="QHI3229" s="132"/>
      <c r="QHJ3229" s="132"/>
      <c r="QHK3229" s="132"/>
      <c r="QHL3229" s="132"/>
      <c r="QHM3229" s="132"/>
      <c r="QHN3229" s="132"/>
      <c r="QHO3229" s="132"/>
      <c r="QHP3229" s="132"/>
      <c r="QHQ3229" s="132"/>
      <c r="QHR3229" s="132"/>
      <c r="QHS3229" s="132"/>
      <c r="QHT3229" s="132"/>
      <c r="QHU3229" s="132"/>
      <c r="QHV3229" s="132"/>
      <c r="QHW3229" s="132"/>
      <c r="QHX3229" s="132"/>
      <c r="QHY3229" s="132"/>
      <c r="QHZ3229" s="132"/>
      <c r="QIA3229" s="132"/>
      <c r="QIB3229" s="132"/>
      <c r="QIC3229" s="132"/>
      <c r="QID3229" s="132"/>
      <c r="QIE3229" s="132"/>
      <c r="QIF3229" s="132"/>
      <c r="QIG3229" s="132"/>
      <c r="QIH3229" s="132"/>
      <c r="QII3229" s="132"/>
      <c r="QIJ3229" s="132"/>
      <c r="QIK3229" s="132"/>
      <c r="QIL3229" s="132"/>
      <c r="QIM3229" s="132"/>
      <c r="QIN3229" s="132"/>
      <c r="QIO3229" s="132"/>
      <c r="QIP3229" s="132"/>
      <c r="QIQ3229" s="132"/>
      <c r="QIR3229" s="132"/>
      <c r="QIS3229" s="132"/>
      <c r="QIT3229" s="132"/>
      <c r="QIU3229" s="132"/>
      <c r="QIV3229" s="132"/>
      <c r="QIW3229" s="132"/>
      <c r="QIX3229" s="132"/>
      <c r="QIY3229" s="132"/>
      <c r="QIZ3229" s="132"/>
      <c r="QJA3229" s="132"/>
      <c r="QJB3229" s="132"/>
      <c r="QJC3229" s="132"/>
      <c r="QJD3229" s="132"/>
      <c r="QJE3229" s="132"/>
      <c r="QJF3229" s="132"/>
      <c r="QJG3229" s="132"/>
      <c r="QJH3229" s="132"/>
      <c r="QJI3229" s="132"/>
      <c r="QJJ3229" s="132"/>
      <c r="QJK3229" s="132"/>
      <c r="QJL3229" s="132"/>
      <c r="QJM3229" s="132"/>
      <c r="QJN3229" s="132"/>
      <c r="QJO3229" s="132"/>
      <c r="QJP3229" s="132"/>
      <c r="QJQ3229" s="132"/>
      <c r="QJR3229" s="132"/>
      <c r="QJS3229" s="132"/>
      <c r="QJT3229" s="132"/>
      <c r="QJU3229" s="132"/>
      <c r="QJV3229" s="132"/>
      <c r="QJW3229" s="132"/>
      <c r="QJX3229" s="132"/>
      <c r="QJY3229" s="132"/>
      <c r="QJZ3229" s="132"/>
      <c r="QKA3229" s="132"/>
      <c r="QKB3229" s="132"/>
      <c r="QKC3229" s="132"/>
      <c r="QKD3229" s="132"/>
      <c r="QKE3229" s="132"/>
      <c r="QKF3229" s="132"/>
      <c r="QKG3229" s="132"/>
      <c r="QKH3229" s="132"/>
      <c r="QKI3229" s="132"/>
      <c r="QKJ3229" s="132"/>
      <c r="QKK3229" s="132"/>
      <c r="QKL3229" s="132"/>
      <c r="QKM3229" s="132"/>
      <c r="QKN3229" s="132"/>
      <c r="QKO3229" s="132"/>
      <c r="QKP3229" s="132"/>
      <c r="QKQ3229" s="132"/>
      <c r="QKR3229" s="132"/>
      <c r="QKS3229" s="132"/>
      <c r="QKT3229" s="132"/>
      <c r="QKU3229" s="132"/>
      <c r="QKV3229" s="132"/>
      <c r="QKW3229" s="132"/>
      <c r="QKX3229" s="132"/>
      <c r="QKY3229" s="132"/>
      <c r="QKZ3229" s="132"/>
      <c r="QLA3229" s="132"/>
      <c r="QLB3229" s="132"/>
      <c r="QLC3229" s="132"/>
      <c r="QLD3229" s="132"/>
      <c r="QLE3229" s="132"/>
      <c r="QLF3229" s="132"/>
      <c r="QLG3229" s="132"/>
      <c r="QLH3229" s="132"/>
      <c r="QLI3229" s="132"/>
      <c r="QLJ3229" s="132"/>
      <c r="QLK3229" s="132"/>
      <c r="QLL3229" s="132"/>
      <c r="QLM3229" s="132"/>
      <c r="QLN3229" s="132"/>
      <c r="QLO3229" s="132"/>
      <c r="QLP3229" s="132"/>
      <c r="QLQ3229" s="132"/>
      <c r="QLR3229" s="132"/>
      <c r="QLS3229" s="132"/>
      <c r="QLT3229" s="132"/>
      <c r="QLU3229" s="132"/>
      <c r="QLV3229" s="132"/>
      <c r="QLW3229" s="132"/>
      <c r="QLX3229" s="132"/>
      <c r="QLY3229" s="132"/>
      <c r="QLZ3229" s="132"/>
      <c r="QMA3229" s="132"/>
      <c r="QMB3229" s="132"/>
      <c r="QMC3229" s="132"/>
      <c r="QMD3229" s="132"/>
      <c r="QME3229" s="132"/>
      <c r="QMF3229" s="132"/>
      <c r="QMG3229" s="132"/>
      <c r="QMH3229" s="132"/>
      <c r="QMI3229" s="132"/>
      <c r="QMJ3229" s="132"/>
      <c r="QMK3229" s="132"/>
      <c r="QML3229" s="132"/>
      <c r="QMM3229" s="132"/>
      <c r="QMN3229" s="132"/>
      <c r="QMO3229" s="132"/>
      <c r="QMP3229" s="132"/>
      <c r="QMQ3229" s="132"/>
      <c r="QMR3229" s="132"/>
      <c r="QMS3229" s="132"/>
      <c r="QMT3229" s="132"/>
      <c r="QMU3229" s="132"/>
      <c r="QMV3229" s="132"/>
      <c r="QMW3229" s="132"/>
      <c r="QMX3229" s="132"/>
      <c r="QMY3229" s="132"/>
      <c r="QMZ3229" s="132"/>
      <c r="QNA3229" s="132"/>
      <c r="QNB3229" s="132"/>
      <c r="QNC3229" s="132"/>
      <c r="QND3229" s="132"/>
      <c r="QNE3229" s="132"/>
      <c r="QNF3229" s="132"/>
      <c r="QNG3229" s="132"/>
      <c r="QNH3229" s="132"/>
      <c r="QNI3229" s="132"/>
      <c r="QNJ3229" s="132"/>
      <c r="QNK3229" s="132"/>
      <c r="QNL3229" s="132"/>
      <c r="QNM3229" s="132"/>
      <c r="QNN3229" s="132"/>
      <c r="QNO3229" s="132"/>
      <c r="QNP3229" s="132"/>
      <c r="QNQ3229" s="132"/>
      <c r="QNR3229" s="132"/>
      <c r="QNS3229" s="132"/>
      <c r="QNT3229" s="132"/>
      <c r="QNU3229" s="132"/>
      <c r="QNV3229" s="132"/>
      <c r="QNW3229" s="132"/>
      <c r="QNX3229" s="132"/>
      <c r="QNY3229" s="132"/>
      <c r="QNZ3229" s="132"/>
      <c r="QOA3229" s="132"/>
      <c r="QOB3229" s="132"/>
      <c r="QOC3229" s="132"/>
      <c r="QOD3229" s="132"/>
      <c r="QOE3229" s="132"/>
      <c r="QOF3229" s="132"/>
      <c r="QOG3229" s="132"/>
      <c r="QOH3229" s="132"/>
      <c r="QOI3229" s="132"/>
      <c r="QOJ3229" s="132"/>
      <c r="QOK3229" s="132"/>
      <c r="QOL3229" s="132"/>
      <c r="QOM3229" s="132"/>
      <c r="QON3229" s="132"/>
      <c r="QOO3229" s="132"/>
      <c r="QOP3229" s="132"/>
      <c r="QOQ3229" s="132"/>
      <c r="QOR3229" s="132"/>
      <c r="QOS3229" s="132"/>
      <c r="QOT3229" s="132"/>
      <c r="QOU3229" s="132"/>
      <c r="QOV3229" s="132"/>
      <c r="QOW3229" s="132"/>
      <c r="QOX3229" s="132"/>
      <c r="QOY3229" s="132"/>
      <c r="QOZ3229" s="132"/>
      <c r="QPA3229" s="132"/>
      <c r="QPB3229" s="132"/>
      <c r="QPC3229" s="132"/>
      <c r="QPD3229" s="132"/>
      <c r="QPE3229" s="132"/>
      <c r="QPF3229" s="132"/>
      <c r="QPG3229" s="132"/>
      <c r="QPH3229" s="132"/>
      <c r="QPI3229" s="132"/>
      <c r="QPJ3229" s="132"/>
      <c r="QPK3229" s="132"/>
      <c r="QPL3229" s="132"/>
      <c r="QPM3229" s="132"/>
      <c r="QPN3229" s="132"/>
      <c r="QPO3229" s="132"/>
      <c r="QPP3229" s="132"/>
      <c r="QPQ3229" s="132"/>
      <c r="QPR3229" s="132"/>
      <c r="QPS3229" s="132"/>
      <c r="QPT3229" s="132"/>
      <c r="QPU3229" s="132"/>
      <c r="QPV3229" s="132"/>
      <c r="QPW3229" s="132"/>
      <c r="QPX3229" s="132"/>
      <c r="QPY3229" s="132"/>
      <c r="QPZ3229" s="132"/>
      <c r="QQA3229" s="132"/>
      <c r="QQB3229" s="132"/>
      <c r="QQC3229" s="132"/>
      <c r="QQD3229" s="132"/>
      <c r="QQE3229" s="132"/>
      <c r="QQF3229" s="132"/>
      <c r="QQG3229" s="132"/>
      <c r="QQH3229" s="132"/>
      <c r="QQI3229" s="132"/>
      <c r="QQJ3229" s="132"/>
      <c r="QQK3229" s="132"/>
      <c r="QQL3229" s="132"/>
      <c r="QQM3229" s="132"/>
      <c r="QQN3229" s="132"/>
      <c r="QQO3229" s="132"/>
      <c r="QQP3229" s="132"/>
      <c r="QQQ3229" s="132"/>
      <c r="QQR3229" s="132"/>
      <c r="QQS3229" s="132"/>
      <c r="QQT3229" s="132"/>
      <c r="QQU3229" s="132"/>
      <c r="QQV3229" s="132"/>
      <c r="QQW3229" s="132"/>
      <c r="QQX3229" s="132"/>
      <c r="QQY3229" s="132"/>
      <c r="QQZ3229" s="132"/>
      <c r="QRA3229" s="132"/>
      <c r="QRB3229" s="132"/>
      <c r="QRC3229" s="132"/>
      <c r="QRD3229" s="132"/>
      <c r="QRE3229" s="132"/>
      <c r="QRF3229" s="132"/>
      <c r="QRG3229" s="132"/>
      <c r="QRH3229" s="132"/>
      <c r="QRI3229" s="132"/>
      <c r="QRJ3229" s="132"/>
      <c r="QRK3229" s="132"/>
      <c r="QRL3229" s="132"/>
      <c r="QRM3229" s="132"/>
      <c r="QRN3229" s="132"/>
      <c r="QRO3229" s="132"/>
      <c r="QRP3229" s="132"/>
      <c r="QRQ3229" s="132"/>
      <c r="QRR3229" s="132"/>
      <c r="QRS3229" s="132"/>
      <c r="QRT3229" s="132"/>
      <c r="QRU3229" s="132"/>
      <c r="QRV3229" s="132"/>
      <c r="QRW3229" s="132"/>
      <c r="QRX3229" s="132"/>
      <c r="QRY3229" s="132"/>
      <c r="QRZ3229" s="132"/>
      <c r="QSA3229" s="132"/>
      <c r="QSB3229" s="132"/>
      <c r="QSC3229" s="132"/>
      <c r="QSD3229" s="132"/>
      <c r="QSE3229" s="132"/>
      <c r="QSF3229" s="132"/>
      <c r="QSG3229" s="132"/>
      <c r="QSH3229" s="132"/>
      <c r="QSI3229" s="132"/>
      <c r="QSJ3229" s="132"/>
      <c r="QSK3229" s="132"/>
      <c r="QSL3229" s="132"/>
      <c r="QSM3229" s="132"/>
      <c r="QSN3229" s="132"/>
      <c r="QSO3229" s="132"/>
      <c r="QSP3229" s="132"/>
      <c r="QSQ3229" s="132"/>
      <c r="QSR3229" s="132"/>
      <c r="QSS3229" s="132"/>
      <c r="QST3229" s="132"/>
      <c r="QSU3229" s="132"/>
      <c r="QSV3229" s="132"/>
      <c r="QSW3229" s="132"/>
      <c r="QSX3229" s="132"/>
      <c r="QSY3229" s="132"/>
      <c r="QSZ3229" s="132"/>
      <c r="QTA3229" s="132"/>
      <c r="QTB3229" s="132"/>
      <c r="QTC3229" s="132"/>
      <c r="QTD3229" s="132"/>
      <c r="QTE3229" s="132"/>
      <c r="QTF3229" s="132"/>
      <c r="QTG3229" s="132"/>
      <c r="QTH3229" s="132"/>
      <c r="QTI3229" s="132"/>
      <c r="QTJ3229" s="132"/>
      <c r="QTK3229" s="132"/>
      <c r="QTL3229" s="132"/>
      <c r="QTM3229" s="132"/>
      <c r="QTN3229" s="132"/>
      <c r="QTO3229" s="132"/>
      <c r="QTP3229" s="132"/>
      <c r="QTQ3229" s="132"/>
      <c r="QTR3229" s="132"/>
      <c r="QTS3229" s="132"/>
      <c r="QTT3229" s="132"/>
      <c r="QTU3229" s="132"/>
      <c r="QTV3229" s="132"/>
      <c r="QTW3229" s="132"/>
      <c r="QTX3229" s="132"/>
      <c r="QTY3229" s="132"/>
      <c r="QTZ3229" s="132"/>
      <c r="QUA3229" s="132"/>
      <c r="QUB3229" s="132"/>
      <c r="QUC3229" s="132"/>
      <c r="QUD3229" s="132"/>
      <c r="QUE3229" s="132"/>
      <c r="QUF3229" s="132"/>
      <c r="QUG3229" s="132"/>
      <c r="QUH3229" s="132"/>
      <c r="QUI3229" s="132"/>
      <c r="QUJ3229" s="132"/>
      <c r="QUK3229" s="132"/>
      <c r="QUL3229" s="132"/>
      <c r="QUM3229" s="132"/>
      <c r="QUN3229" s="132"/>
      <c r="QUO3229" s="132"/>
      <c r="QUP3229" s="132"/>
      <c r="QUQ3229" s="132"/>
      <c r="QUR3229" s="132"/>
      <c r="QUS3229" s="132"/>
      <c r="QUT3229" s="132"/>
      <c r="QUU3229" s="132"/>
      <c r="QUV3229" s="132"/>
      <c r="QUW3229" s="132"/>
      <c r="QUX3229" s="132"/>
      <c r="QUY3229" s="132"/>
      <c r="QUZ3229" s="132"/>
      <c r="QVA3229" s="132"/>
      <c r="QVB3229" s="132"/>
      <c r="QVC3229" s="132"/>
      <c r="QVD3229" s="132"/>
      <c r="QVE3229" s="132"/>
      <c r="QVF3229" s="132"/>
      <c r="QVG3229" s="132"/>
      <c r="QVH3229" s="132"/>
      <c r="QVI3229" s="132"/>
      <c r="QVJ3229" s="132"/>
      <c r="QVK3229" s="132"/>
      <c r="QVL3229" s="132"/>
      <c r="QVM3229" s="132"/>
      <c r="QVN3229" s="132"/>
      <c r="QVO3229" s="132"/>
      <c r="QVP3229" s="132"/>
      <c r="QVQ3229" s="132"/>
      <c r="QVR3229" s="132"/>
      <c r="QVS3229" s="132"/>
      <c r="QVT3229" s="132"/>
      <c r="QVU3229" s="132"/>
      <c r="QVV3229" s="132"/>
      <c r="QVW3229" s="132"/>
      <c r="QVX3229" s="132"/>
      <c r="QVY3229" s="132"/>
      <c r="QVZ3229" s="132"/>
      <c r="QWA3229" s="132"/>
      <c r="QWB3229" s="132"/>
      <c r="QWC3229" s="132"/>
      <c r="QWD3229" s="132"/>
      <c r="QWE3229" s="132"/>
      <c r="QWF3229" s="132"/>
      <c r="QWG3229" s="132"/>
      <c r="QWH3229" s="132"/>
      <c r="QWI3229" s="132"/>
      <c r="QWJ3229" s="132"/>
      <c r="QWK3229" s="132"/>
      <c r="QWL3229" s="132"/>
      <c r="QWM3229" s="132"/>
      <c r="QWN3229" s="132"/>
      <c r="QWO3229" s="132"/>
      <c r="QWP3229" s="132"/>
      <c r="QWQ3229" s="132"/>
      <c r="QWR3229" s="132"/>
      <c r="QWS3229" s="132"/>
      <c r="QWT3229" s="132"/>
      <c r="QWU3229" s="132"/>
      <c r="QWV3229" s="132"/>
      <c r="QWW3229" s="132"/>
      <c r="QWX3229" s="132"/>
      <c r="QWY3229" s="132"/>
      <c r="QWZ3229" s="132"/>
      <c r="QXA3229" s="132"/>
      <c r="QXB3229" s="132"/>
      <c r="QXC3229" s="132"/>
      <c r="QXD3229" s="132"/>
      <c r="QXE3229" s="132"/>
      <c r="QXF3229" s="132"/>
      <c r="QXG3229" s="132"/>
      <c r="QXH3229" s="132"/>
      <c r="QXI3229" s="132"/>
      <c r="QXJ3229" s="132"/>
      <c r="QXK3229" s="132"/>
      <c r="QXL3229" s="132"/>
      <c r="QXM3229" s="132"/>
      <c r="QXN3229" s="132"/>
      <c r="QXO3229" s="132"/>
      <c r="QXP3229" s="132"/>
      <c r="QXQ3229" s="132"/>
      <c r="QXR3229" s="132"/>
      <c r="QXS3229" s="132"/>
      <c r="QXT3229" s="132"/>
      <c r="QXU3229" s="132"/>
      <c r="QXV3229" s="132"/>
      <c r="QXW3229" s="132"/>
      <c r="QXX3229" s="132"/>
      <c r="QXY3229" s="132"/>
      <c r="QXZ3229" s="132"/>
      <c r="QYA3229" s="132"/>
      <c r="QYB3229" s="132"/>
      <c r="QYC3229" s="132"/>
      <c r="QYD3229" s="132"/>
      <c r="QYE3229" s="132"/>
      <c r="QYF3229" s="132"/>
      <c r="QYG3229" s="132"/>
      <c r="QYH3229" s="132"/>
      <c r="QYI3229" s="132"/>
      <c r="QYJ3229" s="132"/>
      <c r="QYK3229" s="132"/>
      <c r="QYL3229" s="132"/>
      <c r="QYM3229" s="132"/>
      <c r="QYN3229" s="132"/>
      <c r="QYO3229" s="132"/>
      <c r="QYP3229" s="132"/>
      <c r="QYQ3229" s="132"/>
      <c r="QYR3229" s="132"/>
      <c r="QYS3229" s="132"/>
      <c r="QYT3229" s="132"/>
      <c r="QYU3229" s="132"/>
      <c r="QYV3229" s="132"/>
      <c r="QYW3229" s="132"/>
      <c r="QYX3229" s="132"/>
      <c r="QYY3229" s="132"/>
      <c r="QYZ3229" s="132"/>
      <c r="QZA3229" s="132"/>
      <c r="QZB3229" s="132"/>
      <c r="QZC3229" s="132"/>
      <c r="QZD3229" s="132"/>
      <c r="QZE3229" s="132"/>
      <c r="QZF3229" s="132"/>
      <c r="QZG3229" s="132"/>
      <c r="QZH3229" s="132"/>
      <c r="QZI3229" s="132"/>
      <c r="QZJ3229" s="132"/>
      <c r="QZK3229" s="132"/>
      <c r="QZL3229" s="132"/>
      <c r="QZM3229" s="132"/>
      <c r="QZN3229" s="132"/>
      <c r="QZO3229" s="132"/>
      <c r="QZP3229" s="132"/>
      <c r="QZQ3229" s="132"/>
      <c r="QZR3229" s="132"/>
      <c r="QZS3229" s="132"/>
      <c r="QZT3229" s="132"/>
      <c r="QZU3229" s="132"/>
      <c r="QZV3229" s="132"/>
      <c r="QZW3229" s="132"/>
      <c r="QZX3229" s="132"/>
      <c r="QZY3229" s="132"/>
      <c r="QZZ3229" s="132"/>
      <c r="RAA3229" s="132"/>
      <c r="RAB3229" s="132"/>
      <c r="RAC3229" s="132"/>
      <c r="RAD3229" s="132"/>
      <c r="RAE3229" s="132"/>
      <c r="RAF3229" s="132"/>
      <c r="RAG3229" s="132"/>
      <c r="RAH3229" s="132"/>
      <c r="RAI3229" s="132"/>
      <c r="RAJ3229" s="132"/>
      <c r="RAK3229" s="132"/>
      <c r="RAL3229" s="132"/>
      <c r="RAM3229" s="132"/>
      <c r="RAN3229" s="132"/>
      <c r="RAO3229" s="132"/>
      <c r="RAP3229" s="132"/>
      <c r="RAQ3229" s="132"/>
      <c r="RAR3229" s="132"/>
      <c r="RAS3229" s="132"/>
      <c r="RAT3229" s="132"/>
      <c r="RAU3229" s="132"/>
      <c r="RAV3229" s="132"/>
      <c r="RAW3229" s="132"/>
      <c r="RAX3229" s="132"/>
      <c r="RAY3229" s="132"/>
      <c r="RAZ3229" s="132"/>
      <c r="RBA3229" s="132"/>
      <c r="RBB3229" s="132"/>
      <c r="RBC3229" s="132"/>
      <c r="RBD3229" s="132"/>
      <c r="RBE3229" s="132"/>
      <c r="RBF3229" s="132"/>
      <c r="RBG3229" s="132"/>
      <c r="RBH3229" s="132"/>
      <c r="RBI3229" s="132"/>
      <c r="RBJ3229" s="132"/>
      <c r="RBK3229" s="132"/>
      <c r="RBL3229" s="132"/>
      <c r="RBM3229" s="132"/>
      <c r="RBN3229" s="132"/>
      <c r="RBO3229" s="132"/>
      <c r="RBP3229" s="132"/>
      <c r="RBQ3229" s="132"/>
      <c r="RBR3229" s="132"/>
      <c r="RBS3229" s="132"/>
      <c r="RBT3229" s="132"/>
      <c r="RBU3229" s="132"/>
      <c r="RBV3229" s="132"/>
      <c r="RBW3229" s="132"/>
      <c r="RBX3229" s="132"/>
      <c r="RBY3229" s="132"/>
      <c r="RBZ3229" s="132"/>
      <c r="RCA3229" s="132"/>
      <c r="RCB3229" s="132"/>
      <c r="RCC3229" s="132"/>
      <c r="RCD3229" s="132"/>
      <c r="RCE3229" s="132"/>
      <c r="RCF3229" s="132"/>
      <c r="RCG3229" s="132"/>
      <c r="RCH3229" s="132"/>
      <c r="RCI3229" s="132"/>
      <c r="RCJ3229" s="132"/>
      <c r="RCK3229" s="132"/>
      <c r="RCL3229" s="132"/>
      <c r="RCM3229" s="132"/>
      <c r="RCN3229" s="132"/>
      <c r="RCO3229" s="132"/>
      <c r="RCP3229" s="132"/>
      <c r="RCQ3229" s="132"/>
      <c r="RCR3229" s="132"/>
      <c r="RCS3229" s="132"/>
      <c r="RCT3229" s="132"/>
      <c r="RCU3229" s="132"/>
      <c r="RCV3229" s="132"/>
      <c r="RCW3229" s="132"/>
      <c r="RCX3229" s="132"/>
      <c r="RCY3229" s="132"/>
      <c r="RCZ3229" s="132"/>
      <c r="RDA3229" s="132"/>
      <c r="RDB3229" s="132"/>
      <c r="RDC3229" s="132"/>
      <c r="RDD3229" s="132"/>
      <c r="RDE3229" s="132"/>
      <c r="RDF3229" s="132"/>
      <c r="RDG3229" s="132"/>
      <c r="RDH3229" s="132"/>
      <c r="RDI3229" s="132"/>
      <c r="RDJ3229" s="132"/>
      <c r="RDK3229" s="132"/>
      <c r="RDL3229" s="132"/>
      <c r="RDM3229" s="132"/>
      <c r="RDN3229" s="132"/>
      <c r="RDO3229" s="132"/>
      <c r="RDP3229" s="132"/>
      <c r="RDQ3229" s="132"/>
      <c r="RDR3229" s="132"/>
      <c r="RDS3229" s="132"/>
      <c r="RDT3229" s="132"/>
      <c r="RDU3229" s="132"/>
      <c r="RDV3229" s="132"/>
      <c r="RDW3229" s="132"/>
      <c r="RDX3229" s="132"/>
      <c r="RDY3229" s="132"/>
      <c r="RDZ3229" s="132"/>
      <c r="REA3229" s="132"/>
      <c r="REB3229" s="132"/>
      <c r="REC3229" s="132"/>
      <c r="RED3229" s="132"/>
      <c r="REE3229" s="132"/>
      <c r="REF3229" s="132"/>
      <c r="REG3229" s="132"/>
      <c r="REH3229" s="132"/>
      <c r="REI3229" s="132"/>
      <c r="REJ3229" s="132"/>
      <c r="REK3229" s="132"/>
      <c r="REL3229" s="132"/>
      <c r="REM3229" s="132"/>
      <c r="REN3229" s="132"/>
      <c r="REO3229" s="132"/>
      <c r="REP3229" s="132"/>
      <c r="REQ3229" s="132"/>
      <c r="RER3229" s="132"/>
      <c r="RES3229" s="132"/>
      <c r="RET3229" s="132"/>
      <c r="REU3229" s="132"/>
      <c r="REV3229" s="132"/>
      <c r="REW3229" s="132"/>
      <c r="REX3229" s="132"/>
      <c r="REY3229" s="132"/>
      <c r="REZ3229" s="132"/>
      <c r="RFA3229" s="132"/>
      <c r="RFB3229" s="132"/>
      <c r="RFC3229" s="132"/>
      <c r="RFD3229" s="132"/>
      <c r="RFE3229" s="132"/>
      <c r="RFF3229" s="132"/>
      <c r="RFG3229" s="132"/>
      <c r="RFH3229" s="132"/>
      <c r="RFI3229" s="132"/>
      <c r="RFJ3229" s="132"/>
      <c r="RFK3229" s="132"/>
      <c r="RFL3229" s="132"/>
      <c r="RFM3229" s="132"/>
      <c r="RFN3229" s="132"/>
      <c r="RFO3229" s="132"/>
      <c r="RFP3229" s="132"/>
      <c r="RFQ3229" s="132"/>
      <c r="RFR3229" s="132"/>
      <c r="RFS3229" s="132"/>
      <c r="RFT3229" s="132"/>
      <c r="RFU3229" s="132"/>
      <c r="RFV3229" s="132"/>
      <c r="RFW3229" s="132"/>
      <c r="RFX3229" s="132"/>
      <c r="RFY3229" s="132"/>
      <c r="RFZ3229" s="132"/>
      <c r="RGA3229" s="132"/>
      <c r="RGB3229" s="132"/>
      <c r="RGC3229" s="132"/>
      <c r="RGD3229" s="132"/>
      <c r="RGE3229" s="132"/>
      <c r="RGF3229" s="132"/>
      <c r="RGG3229" s="132"/>
      <c r="RGH3229" s="132"/>
      <c r="RGI3229" s="132"/>
      <c r="RGJ3229" s="132"/>
      <c r="RGK3229" s="132"/>
      <c r="RGL3229" s="132"/>
      <c r="RGM3229" s="132"/>
      <c r="RGN3229" s="132"/>
      <c r="RGO3229" s="132"/>
      <c r="RGP3229" s="132"/>
      <c r="RGQ3229" s="132"/>
      <c r="RGR3229" s="132"/>
      <c r="RGS3229" s="132"/>
      <c r="RGT3229" s="132"/>
      <c r="RGU3229" s="132"/>
      <c r="RGV3229" s="132"/>
      <c r="RGW3229" s="132"/>
      <c r="RGX3229" s="132"/>
      <c r="RGY3229" s="132"/>
      <c r="RGZ3229" s="132"/>
      <c r="RHA3229" s="132"/>
      <c r="RHB3229" s="132"/>
      <c r="RHC3229" s="132"/>
      <c r="RHD3229" s="132"/>
      <c r="RHE3229" s="132"/>
      <c r="RHF3229" s="132"/>
      <c r="RHG3229" s="132"/>
      <c r="RHH3229" s="132"/>
      <c r="RHI3229" s="132"/>
      <c r="RHJ3229" s="132"/>
      <c r="RHK3229" s="132"/>
      <c r="RHL3229" s="132"/>
      <c r="RHM3229" s="132"/>
      <c r="RHN3229" s="132"/>
      <c r="RHO3229" s="132"/>
      <c r="RHP3229" s="132"/>
      <c r="RHQ3229" s="132"/>
      <c r="RHR3229" s="132"/>
      <c r="RHS3229" s="132"/>
      <c r="RHT3229" s="132"/>
      <c r="RHU3229" s="132"/>
      <c r="RHV3229" s="132"/>
      <c r="RHW3229" s="132"/>
      <c r="RHX3229" s="132"/>
      <c r="RHY3229" s="132"/>
      <c r="RHZ3229" s="132"/>
      <c r="RIA3229" s="132"/>
      <c r="RIB3229" s="132"/>
      <c r="RIC3229" s="132"/>
      <c r="RID3229" s="132"/>
      <c r="RIE3229" s="132"/>
      <c r="RIF3229" s="132"/>
      <c r="RIG3229" s="132"/>
      <c r="RIH3229" s="132"/>
      <c r="RII3229" s="132"/>
      <c r="RIJ3229" s="132"/>
      <c r="RIK3229" s="132"/>
      <c r="RIL3229" s="132"/>
      <c r="RIM3229" s="132"/>
      <c r="RIN3229" s="132"/>
      <c r="RIO3229" s="132"/>
      <c r="RIP3229" s="132"/>
      <c r="RIQ3229" s="132"/>
      <c r="RIR3229" s="132"/>
      <c r="RIS3229" s="132"/>
      <c r="RIT3229" s="132"/>
      <c r="RIU3229" s="132"/>
      <c r="RIV3229" s="132"/>
      <c r="RIW3229" s="132"/>
      <c r="RIX3229" s="132"/>
      <c r="RIY3229" s="132"/>
      <c r="RIZ3229" s="132"/>
      <c r="RJA3229" s="132"/>
      <c r="RJB3229" s="132"/>
      <c r="RJC3229" s="132"/>
      <c r="RJD3229" s="132"/>
      <c r="RJE3229" s="132"/>
      <c r="RJF3229" s="132"/>
      <c r="RJG3229" s="132"/>
      <c r="RJH3229" s="132"/>
      <c r="RJI3229" s="132"/>
      <c r="RJJ3229" s="132"/>
      <c r="RJK3229" s="132"/>
      <c r="RJL3229" s="132"/>
      <c r="RJM3229" s="132"/>
      <c r="RJN3229" s="132"/>
      <c r="RJO3229" s="132"/>
      <c r="RJP3229" s="132"/>
      <c r="RJQ3229" s="132"/>
      <c r="RJR3229" s="132"/>
      <c r="RJS3229" s="132"/>
      <c r="RJT3229" s="132"/>
      <c r="RJU3229" s="132"/>
      <c r="RJV3229" s="132"/>
      <c r="RJW3229" s="132"/>
      <c r="RJX3229" s="132"/>
      <c r="RJY3229" s="132"/>
      <c r="RJZ3229" s="132"/>
      <c r="RKA3229" s="132"/>
      <c r="RKB3229" s="132"/>
      <c r="RKC3229" s="132"/>
      <c r="RKD3229" s="132"/>
      <c r="RKE3229" s="132"/>
      <c r="RKF3229" s="132"/>
      <c r="RKG3229" s="132"/>
      <c r="RKH3229" s="132"/>
      <c r="RKI3229" s="132"/>
      <c r="RKJ3229" s="132"/>
      <c r="RKK3229" s="132"/>
      <c r="RKL3229" s="132"/>
      <c r="RKM3229" s="132"/>
      <c r="RKN3229" s="132"/>
      <c r="RKO3229" s="132"/>
      <c r="RKP3229" s="132"/>
      <c r="RKQ3229" s="132"/>
      <c r="RKR3229" s="132"/>
      <c r="RKS3229" s="132"/>
      <c r="RKT3229" s="132"/>
      <c r="RKU3229" s="132"/>
      <c r="RKV3229" s="132"/>
      <c r="RKW3229" s="132"/>
      <c r="RKX3229" s="132"/>
      <c r="RKY3229" s="132"/>
      <c r="RKZ3229" s="132"/>
      <c r="RLA3229" s="132"/>
      <c r="RLB3229" s="132"/>
      <c r="RLC3229" s="132"/>
      <c r="RLD3229" s="132"/>
      <c r="RLE3229" s="132"/>
      <c r="RLF3229" s="132"/>
      <c r="RLG3229" s="132"/>
      <c r="RLH3229" s="132"/>
      <c r="RLI3229" s="132"/>
      <c r="RLJ3229" s="132"/>
      <c r="RLK3229" s="132"/>
      <c r="RLL3229" s="132"/>
      <c r="RLM3229" s="132"/>
      <c r="RLN3229" s="132"/>
      <c r="RLO3229" s="132"/>
      <c r="RLP3229" s="132"/>
      <c r="RLQ3229" s="132"/>
      <c r="RLR3229" s="132"/>
      <c r="RLS3229" s="132"/>
      <c r="RLT3229" s="132"/>
      <c r="RLU3229" s="132"/>
      <c r="RLV3229" s="132"/>
      <c r="RLW3229" s="132"/>
      <c r="RLX3229" s="132"/>
      <c r="RLY3229" s="132"/>
      <c r="RLZ3229" s="132"/>
      <c r="RMA3229" s="132"/>
      <c r="RMB3229" s="132"/>
      <c r="RMC3229" s="132"/>
      <c r="RMD3229" s="132"/>
      <c r="RME3229" s="132"/>
      <c r="RMF3229" s="132"/>
      <c r="RMG3229" s="132"/>
      <c r="RMH3229" s="132"/>
      <c r="RMI3229" s="132"/>
      <c r="RMJ3229" s="132"/>
      <c r="RMK3229" s="132"/>
      <c r="RML3229" s="132"/>
      <c r="RMM3229" s="132"/>
      <c r="RMN3229" s="132"/>
      <c r="RMO3229" s="132"/>
      <c r="RMP3229" s="132"/>
      <c r="RMQ3229" s="132"/>
      <c r="RMR3229" s="132"/>
      <c r="RMS3229" s="132"/>
      <c r="RMT3229" s="132"/>
      <c r="RMU3229" s="132"/>
      <c r="RMV3229" s="132"/>
      <c r="RMW3229" s="132"/>
      <c r="RMX3229" s="132"/>
      <c r="RMY3229" s="132"/>
      <c r="RMZ3229" s="132"/>
      <c r="RNA3229" s="132"/>
      <c r="RNB3229" s="132"/>
      <c r="RNC3229" s="132"/>
      <c r="RND3229" s="132"/>
      <c r="RNE3229" s="132"/>
      <c r="RNF3229" s="132"/>
      <c r="RNG3229" s="132"/>
      <c r="RNH3229" s="132"/>
      <c r="RNI3229" s="132"/>
      <c r="RNJ3229" s="132"/>
      <c r="RNK3229" s="132"/>
      <c r="RNL3229" s="132"/>
      <c r="RNM3229" s="132"/>
      <c r="RNN3229" s="132"/>
      <c r="RNO3229" s="132"/>
      <c r="RNP3229" s="132"/>
      <c r="RNQ3229" s="132"/>
      <c r="RNR3229" s="132"/>
      <c r="RNS3229" s="132"/>
      <c r="RNT3229" s="132"/>
      <c r="RNU3229" s="132"/>
      <c r="RNV3229" s="132"/>
      <c r="RNW3229" s="132"/>
      <c r="RNX3229" s="132"/>
      <c r="RNY3229" s="132"/>
      <c r="RNZ3229" s="132"/>
      <c r="ROA3229" s="132"/>
      <c r="ROB3229" s="132"/>
      <c r="ROC3229" s="132"/>
      <c r="ROD3229" s="132"/>
      <c r="ROE3229" s="132"/>
      <c r="ROF3229" s="132"/>
      <c r="ROG3229" s="132"/>
      <c r="ROH3229" s="132"/>
      <c r="ROI3229" s="132"/>
      <c r="ROJ3229" s="132"/>
      <c r="ROK3229" s="132"/>
      <c r="ROL3229" s="132"/>
      <c r="ROM3229" s="132"/>
      <c r="RON3229" s="132"/>
      <c r="ROO3229" s="132"/>
      <c r="ROP3229" s="132"/>
      <c r="ROQ3229" s="132"/>
      <c r="ROR3229" s="132"/>
      <c r="ROS3229" s="132"/>
      <c r="ROT3229" s="132"/>
      <c r="ROU3229" s="132"/>
      <c r="ROV3229" s="132"/>
      <c r="ROW3229" s="132"/>
      <c r="ROX3229" s="132"/>
      <c r="ROY3229" s="132"/>
      <c r="ROZ3229" s="132"/>
      <c r="RPA3229" s="132"/>
      <c r="RPB3229" s="132"/>
      <c r="RPC3229" s="132"/>
      <c r="RPD3229" s="132"/>
      <c r="RPE3229" s="132"/>
      <c r="RPF3229" s="132"/>
      <c r="RPG3229" s="132"/>
      <c r="RPH3229" s="132"/>
      <c r="RPI3229" s="132"/>
      <c r="RPJ3229" s="132"/>
      <c r="RPK3229" s="132"/>
      <c r="RPL3229" s="132"/>
      <c r="RPM3229" s="132"/>
      <c r="RPN3229" s="132"/>
      <c r="RPO3229" s="132"/>
      <c r="RPP3229" s="132"/>
      <c r="RPQ3229" s="132"/>
      <c r="RPR3229" s="132"/>
      <c r="RPS3229" s="132"/>
      <c r="RPT3229" s="132"/>
      <c r="RPU3229" s="132"/>
      <c r="RPV3229" s="132"/>
      <c r="RPW3229" s="132"/>
      <c r="RPX3229" s="132"/>
      <c r="RPY3229" s="132"/>
      <c r="RPZ3229" s="132"/>
      <c r="RQA3229" s="132"/>
      <c r="RQB3229" s="132"/>
      <c r="RQC3229" s="132"/>
      <c r="RQD3229" s="132"/>
      <c r="RQE3229" s="132"/>
      <c r="RQF3229" s="132"/>
      <c r="RQG3229" s="132"/>
      <c r="RQH3229" s="132"/>
      <c r="RQI3229" s="132"/>
      <c r="RQJ3229" s="132"/>
      <c r="RQK3229" s="132"/>
      <c r="RQL3229" s="132"/>
      <c r="RQM3229" s="132"/>
      <c r="RQN3229" s="132"/>
      <c r="RQO3229" s="132"/>
      <c r="RQP3229" s="132"/>
      <c r="RQQ3229" s="132"/>
      <c r="RQR3229" s="132"/>
      <c r="RQS3229" s="132"/>
      <c r="RQT3229" s="132"/>
      <c r="RQU3229" s="132"/>
      <c r="RQV3229" s="132"/>
      <c r="RQW3229" s="132"/>
      <c r="RQX3229" s="132"/>
      <c r="RQY3229" s="132"/>
      <c r="RQZ3229" s="132"/>
      <c r="RRA3229" s="132"/>
      <c r="RRB3229" s="132"/>
      <c r="RRC3229" s="132"/>
      <c r="RRD3229" s="132"/>
      <c r="RRE3229" s="132"/>
      <c r="RRF3229" s="132"/>
      <c r="RRG3229" s="132"/>
      <c r="RRH3229" s="132"/>
      <c r="RRI3229" s="132"/>
      <c r="RRJ3229" s="132"/>
      <c r="RRK3229" s="132"/>
      <c r="RRL3229" s="132"/>
      <c r="RRM3229" s="132"/>
      <c r="RRN3229" s="132"/>
      <c r="RRO3229" s="132"/>
      <c r="RRP3229" s="132"/>
      <c r="RRQ3229" s="132"/>
      <c r="RRR3229" s="132"/>
      <c r="RRS3229" s="132"/>
      <c r="RRT3229" s="132"/>
      <c r="RRU3229" s="132"/>
      <c r="RRV3229" s="132"/>
      <c r="RRW3229" s="132"/>
      <c r="RRX3229" s="132"/>
      <c r="RRY3229" s="132"/>
      <c r="RRZ3229" s="132"/>
      <c r="RSA3229" s="132"/>
      <c r="RSB3229" s="132"/>
      <c r="RSC3229" s="132"/>
      <c r="RSD3229" s="132"/>
      <c r="RSE3229" s="132"/>
      <c r="RSF3229" s="132"/>
      <c r="RSG3229" s="132"/>
      <c r="RSH3229" s="132"/>
      <c r="RSI3229" s="132"/>
      <c r="RSJ3229" s="132"/>
      <c r="RSK3229" s="132"/>
      <c r="RSL3229" s="132"/>
      <c r="RSM3229" s="132"/>
      <c r="RSN3229" s="132"/>
      <c r="RSO3229" s="132"/>
      <c r="RSP3229" s="132"/>
      <c r="RSQ3229" s="132"/>
      <c r="RSR3229" s="132"/>
      <c r="RSS3229" s="132"/>
      <c r="RST3229" s="132"/>
      <c r="RSU3229" s="132"/>
      <c r="RSV3229" s="132"/>
      <c r="RSW3229" s="132"/>
      <c r="RSX3229" s="132"/>
      <c r="RSY3229" s="132"/>
      <c r="RSZ3229" s="132"/>
      <c r="RTA3229" s="132"/>
      <c r="RTB3229" s="132"/>
      <c r="RTC3229" s="132"/>
      <c r="RTD3229" s="132"/>
      <c r="RTE3229" s="132"/>
      <c r="RTF3229" s="132"/>
      <c r="RTG3229" s="132"/>
      <c r="RTH3229" s="132"/>
      <c r="RTI3229" s="132"/>
      <c r="RTJ3229" s="132"/>
      <c r="RTK3229" s="132"/>
      <c r="RTL3229" s="132"/>
      <c r="RTM3229" s="132"/>
      <c r="RTN3229" s="132"/>
      <c r="RTO3229" s="132"/>
      <c r="RTP3229" s="132"/>
      <c r="RTQ3229" s="132"/>
      <c r="RTR3229" s="132"/>
      <c r="RTS3229" s="132"/>
      <c r="RTT3229" s="132"/>
      <c r="RTU3229" s="132"/>
      <c r="RTV3229" s="132"/>
      <c r="RTW3229" s="132"/>
      <c r="RTX3229" s="132"/>
      <c r="RTY3229" s="132"/>
      <c r="RTZ3229" s="132"/>
      <c r="RUA3229" s="132"/>
      <c r="RUB3229" s="132"/>
      <c r="RUC3229" s="132"/>
      <c r="RUD3229" s="132"/>
      <c r="RUE3229" s="132"/>
      <c r="RUF3229" s="132"/>
      <c r="RUG3229" s="132"/>
      <c r="RUH3229" s="132"/>
      <c r="RUI3229" s="132"/>
      <c r="RUJ3229" s="132"/>
      <c r="RUK3229" s="132"/>
      <c r="RUL3229" s="132"/>
      <c r="RUM3229" s="132"/>
      <c r="RUN3229" s="132"/>
      <c r="RUO3229" s="132"/>
      <c r="RUP3229" s="132"/>
      <c r="RUQ3229" s="132"/>
      <c r="RUR3229" s="132"/>
      <c r="RUS3229" s="132"/>
      <c r="RUT3229" s="132"/>
      <c r="RUU3229" s="132"/>
      <c r="RUV3229" s="132"/>
      <c r="RUW3229" s="132"/>
      <c r="RUX3229" s="132"/>
      <c r="RUY3229" s="132"/>
      <c r="RUZ3229" s="132"/>
      <c r="RVA3229" s="132"/>
      <c r="RVB3229" s="132"/>
      <c r="RVC3229" s="132"/>
      <c r="RVD3229" s="132"/>
      <c r="RVE3229" s="132"/>
      <c r="RVF3229" s="132"/>
      <c r="RVG3229" s="132"/>
      <c r="RVH3229" s="132"/>
      <c r="RVI3229" s="132"/>
      <c r="RVJ3229" s="132"/>
      <c r="RVK3229" s="132"/>
      <c r="RVL3229" s="132"/>
      <c r="RVM3229" s="132"/>
      <c r="RVN3229" s="132"/>
      <c r="RVO3229" s="132"/>
      <c r="RVP3229" s="132"/>
      <c r="RVQ3229" s="132"/>
      <c r="RVR3229" s="132"/>
      <c r="RVS3229" s="132"/>
      <c r="RVT3229" s="132"/>
      <c r="RVU3229" s="132"/>
      <c r="RVV3229" s="132"/>
      <c r="RVW3229" s="132"/>
      <c r="RVX3229" s="132"/>
      <c r="RVY3229" s="132"/>
      <c r="RVZ3229" s="132"/>
      <c r="RWA3229" s="132"/>
      <c r="RWB3229" s="132"/>
      <c r="RWC3229" s="132"/>
      <c r="RWD3229" s="132"/>
      <c r="RWE3229" s="132"/>
      <c r="RWF3229" s="132"/>
      <c r="RWG3229" s="132"/>
      <c r="RWH3229" s="132"/>
      <c r="RWI3229" s="132"/>
      <c r="RWJ3229" s="132"/>
      <c r="RWK3229" s="132"/>
      <c r="RWL3229" s="132"/>
      <c r="RWM3229" s="132"/>
      <c r="RWN3229" s="132"/>
      <c r="RWO3229" s="132"/>
      <c r="RWP3229" s="132"/>
      <c r="RWQ3229" s="132"/>
      <c r="RWR3229" s="132"/>
      <c r="RWS3229" s="132"/>
      <c r="RWT3229" s="132"/>
      <c r="RWU3229" s="132"/>
      <c r="RWV3229" s="132"/>
      <c r="RWW3229" s="132"/>
      <c r="RWX3229" s="132"/>
      <c r="RWY3229" s="132"/>
      <c r="RWZ3229" s="132"/>
      <c r="RXA3229" s="132"/>
      <c r="RXB3229" s="132"/>
      <c r="RXC3229" s="132"/>
      <c r="RXD3229" s="132"/>
      <c r="RXE3229" s="132"/>
      <c r="RXF3229" s="132"/>
      <c r="RXG3229" s="132"/>
      <c r="RXH3229" s="132"/>
      <c r="RXI3229" s="132"/>
      <c r="RXJ3229" s="132"/>
      <c r="RXK3229" s="132"/>
      <c r="RXL3229" s="132"/>
      <c r="RXM3229" s="132"/>
      <c r="RXN3229" s="132"/>
      <c r="RXO3229" s="132"/>
      <c r="RXP3229" s="132"/>
      <c r="RXQ3229" s="132"/>
      <c r="RXR3229" s="132"/>
      <c r="RXS3229" s="132"/>
      <c r="RXT3229" s="132"/>
      <c r="RXU3229" s="132"/>
      <c r="RXV3229" s="132"/>
      <c r="RXW3229" s="132"/>
      <c r="RXX3229" s="132"/>
      <c r="RXY3229" s="132"/>
      <c r="RXZ3229" s="132"/>
      <c r="RYA3229" s="132"/>
      <c r="RYB3229" s="132"/>
      <c r="RYC3229" s="132"/>
      <c r="RYD3229" s="132"/>
      <c r="RYE3229" s="132"/>
      <c r="RYF3229" s="132"/>
      <c r="RYG3229" s="132"/>
      <c r="RYH3229" s="132"/>
      <c r="RYI3229" s="132"/>
      <c r="RYJ3229" s="132"/>
      <c r="RYK3229" s="132"/>
      <c r="RYL3229" s="132"/>
      <c r="RYM3229" s="132"/>
      <c r="RYN3229" s="132"/>
      <c r="RYO3229" s="132"/>
      <c r="RYP3229" s="132"/>
      <c r="RYQ3229" s="132"/>
      <c r="RYR3229" s="132"/>
      <c r="RYS3229" s="132"/>
      <c r="RYT3229" s="132"/>
      <c r="RYU3229" s="132"/>
      <c r="RYV3229" s="132"/>
      <c r="RYW3229" s="132"/>
      <c r="RYX3229" s="132"/>
      <c r="RYY3229" s="132"/>
      <c r="RYZ3229" s="132"/>
      <c r="RZA3229" s="132"/>
      <c r="RZB3229" s="132"/>
      <c r="RZC3229" s="132"/>
      <c r="RZD3229" s="132"/>
      <c r="RZE3229" s="132"/>
      <c r="RZF3229" s="132"/>
      <c r="RZG3229" s="132"/>
      <c r="RZH3229" s="132"/>
      <c r="RZI3229" s="132"/>
      <c r="RZJ3229" s="132"/>
      <c r="RZK3229" s="132"/>
      <c r="RZL3229" s="132"/>
      <c r="RZM3229" s="132"/>
      <c r="RZN3229" s="132"/>
      <c r="RZO3229" s="132"/>
      <c r="RZP3229" s="132"/>
      <c r="RZQ3229" s="132"/>
      <c r="RZR3229" s="132"/>
      <c r="RZS3229" s="132"/>
      <c r="RZT3229" s="132"/>
      <c r="RZU3229" s="132"/>
      <c r="RZV3229" s="132"/>
      <c r="RZW3229" s="132"/>
      <c r="RZX3229" s="132"/>
      <c r="RZY3229" s="132"/>
      <c r="RZZ3229" s="132"/>
      <c r="SAA3229" s="132"/>
      <c r="SAB3229" s="132"/>
      <c r="SAC3229" s="132"/>
      <c r="SAD3229" s="132"/>
      <c r="SAE3229" s="132"/>
      <c r="SAF3229" s="132"/>
      <c r="SAG3229" s="132"/>
      <c r="SAH3229" s="132"/>
      <c r="SAI3229" s="132"/>
      <c r="SAJ3229" s="132"/>
      <c r="SAK3229" s="132"/>
      <c r="SAL3229" s="132"/>
      <c r="SAM3229" s="132"/>
      <c r="SAN3229" s="132"/>
      <c r="SAO3229" s="132"/>
      <c r="SAP3229" s="132"/>
      <c r="SAQ3229" s="132"/>
      <c r="SAR3229" s="132"/>
      <c r="SAS3229" s="132"/>
      <c r="SAT3229" s="132"/>
      <c r="SAU3229" s="132"/>
      <c r="SAV3229" s="132"/>
      <c r="SAW3229" s="132"/>
      <c r="SAX3229" s="132"/>
      <c r="SAY3229" s="132"/>
      <c r="SAZ3229" s="132"/>
      <c r="SBA3229" s="132"/>
      <c r="SBB3229" s="132"/>
      <c r="SBC3229" s="132"/>
      <c r="SBD3229" s="132"/>
      <c r="SBE3229" s="132"/>
      <c r="SBF3229" s="132"/>
      <c r="SBG3229" s="132"/>
      <c r="SBH3229" s="132"/>
      <c r="SBI3229" s="132"/>
      <c r="SBJ3229" s="132"/>
      <c r="SBK3229" s="132"/>
      <c r="SBL3229" s="132"/>
      <c r="SBM3229" s="132"/>
      <c r="SBN3229" s="132"/>
      <c r="SBO3229" s="132"/>
      <c r="SBP3229" s="132"/>
      <c r="SBQ3229" s="132"/>
      <c r="SBR3229" s="132"/>
      <c r="SBS3229" s="132"/>
      <c r="SBT3229" s="132"/>
      <c r="SBU3229" s="132"/>
      <c r="SBV3229" s="132"/>
      <c r="SBW3229" s="132"/>
      <c r="SBX3229" s="132"/>
      <c r="SBY3229" s="132"/>
      <c r="SBZ3229" s="132"/>
      <c r="SCA3229" s="132"/>
      <c r="SCB3229" s="132"/>
      <c r="SCC3229" s="132"/>
      <c r="SCD3229" s="132"/>
      <c r="SCE3229" s="132"/>
      <c r="SCF3229" s="132"/>
      <c r="SCG3229" s="132"/>
      <c r="SCH3229" s="132"/>
      <c r="SCI3229" s="132"/>
      <c r="SCJ3229" s="132"/>
      <c r="SCK3229" s="132"/>
      <c r="SCL3229" s="132"/>
      <c r="SCM3229" s="132"/>
      <c r="SCN3229" s="132"/>
      <c r="SCO3229" s="132"/>
      <c r="SCP3229" s="132"/>
      <c r="SCQ3229" s="132"/>
      <c r="SCR3229" s="132"/>
      <c r="SCS3229" s="132"/>
      <c r="SCT3229" s="132"/>
      <c r="SCU3229" s="132"/>
      <c r="SCV3229" s="132"/>
      <c r="SCW3229" s="132"/>
      <c r="SCX3229" s="132"/>
      <c r="SCY3229" s="132"/>
      <c r="SCZ3229" s="132"/>
      <c r="SDA3229" s="132"/>
      <c r="SDB3229" s="132"/>
      <c r="SDC3229" s="132"/>
      <c r="SDD3229" s="132"/>
      <c r="SDE3229" s="132"/>
      <c r="SDF3229" s="132"/>
      <c r="SDG3229" s="132"/>
      <c r="SDH3229" s="132"/>
      <c r="SDI3229" s="132"/>
      <c r="SDJ3229" s="132"/>
      <c r="SDK3229" s="132"/>
      <c r="SDL3229" s="132"/>
      <c r="SDM3229" s="132"/>
      <c r="SDN3229" s="132"/>
      <c r="SDO3229" s="132"/>
      <c r="SDP3229" s="132"/>
      <c r="SDQ3229" s="132"/>
      <c r="SDR3229" s="132"/>
      <c r="SDS3229" s="132"/>
      <c r="SDT3229" s="132"/>
      <c r="SDU3229" s="132"/>
      <c r="SDV3229" s="132"/>
      <c r="SDW3229" s="132"/>
      <c r="SDX3229" s="132"/>
      <c r="SDY3229" s="132"/>
      <c r="SDZ3229" s="132"/>
      <c r="SEA3229" s="132"/>
      <c r="SEB3229" s="132"/>
      <c r="SEC3229" s="132"/>
      <c r="SED3229" s="132"/>
      <c r="SEE3229" s="132"/>
      <c r="SEF3229" s="132"/>
      <c r="SEG3229" s="132"/>
      <c r="SEH3229" s="132"/>
      <c r="SEI3229" s="132"/>
      <c r="SEJ3229" s="132"/>
      <c r="SEK3229" s="132"/>
      <c r="SEL3229" s="132"/>
      <c r="SEM3229" s="132"/>
      <c r="SEN3229" s="132"/>
      <c r="SEO3229" s="132"/>
      <c r="SEP3229" s="132"/>
      <c r="SEQ3229" s="132"/>
      <c r="SER3229" s="132"/>
      <c r="SES3229" s="132"/>
      <c r="SET3229" s="132"/>
      <c r="SEU3229" s="132"/>
      <c r="SEV3229" s="132"/>
      <c r="SEW3229" s="132"/>
      <c r="SEX3229" s="132"/>
      <c r="SEY3229" s="132"/>
      <c r="SEZ3229" s="132"/>
      <c r="SFA3229" s="132"/>
      <c r="SFB3229" s="132"/>
      <c r="SFC3229" s="132"/>
      <c r="SFD3229" s="132"/>
      <c r="SFE3229" s="132"/>
      <c r="SFF3229" s="132"/>
      <c r="SFG3229" s="132"/>
      <c r="SFH3229" s="132"/>
      <c r="SFI3229" s="132"/>
      <c r="SFJ3229" s="132"/>
      <c r="SFK3229" s="132"/>
      <c r="SFL3229" s="132"/>
      <c r="SFM3229" s="132"/>
      <c r="SFN3229" s="132"/>
      <c r="SFO3229" s="132"/>
      <c r="SFP3229" s="132"/>
      <c r="SFQ3229" s="132"/>
      <c r="SFR3229" s="132"/>
      <c r="SFS3229" s="132"/>
      <c r="SFT3229" s="132"/>
      <c r="SFU3229" s="132"/>
      <c r="SFV3229" s="132"/>
      <c r="SFW3229" s="132"/>
      <c r="SFX3229" s="132"/>
      <c r="SFY3229" s="132"/>
      <c r="SFZ3229" s="132"/>
      <c r="SGA3229" s="132"/>
      <c r="SGB3229" s="132"/>
      <c r="SGC3229" s="132"/>
      <c r="SGD3229" s="132"/>
      <c r="SGE3229" s="132"/>
      <c r="SGF3229" s="132"/>
      <c r="SGG3229" s="132"/>
      <c r="SGH3229" s="132"/>
      <c r="SGI3229" s="132"/>
      <c r="SGJ3229" s="132"/>
      <c r="SGK3229" s="132"/>
      <c r="SGL3229" s="132"/>
      <c r="SGM3229" s="132"/>
      <c r="SGN3229" s="132"/>
      <c r="SGO3229" s="132"/>
      <c r="SGP3229" s="132"/>
      <c r="SGQ3229" s="132"/>
      <c r="SGR3229" s="132"/>
      <c r="SGS3229" s="132"/>
      <c r="SGT3229" s="132"/>
      <c r="SGU3229" s="132"/>
      <c r="SGV3229" s="132"/>
      <c r="SGW3229" s="132"/>
      <c r="SGX3229" s="132"/>
      <c r="SGY3229" s="132"/>
      <c r="SGZ3229" s="132"/>
      <c r="SHA3229" s="132"/>
      <c r="SHB3229" s="132"/>
      <c r="SHC3229" s="132"/>
      <c r="SHD3229" s="132"/>
      <c r="SHE3229" s="132"/>
      <c r="SHF3229" s="132"/>
      <c r="SHG3229" s="132"/>
      <c r="SHH3229" s="132"/>
      <c r="SHI3229" s="132"/>
      <c r="SHJ3229" s="132"/>
      <c r="SHK3229" s="132"/>
      <c r="SHL3229" s="132"/>
      <c r="SHM3229" s="132"/>
      <c r="SHN3229" s="132"/>
      <c r="SHO3229" s="132"/>
      <c r="SHP3229" s="132"/>
      <c r="SHQ3229" s="132"/>
      <c r="SHR3229" s="132"/>
      <c r="SHS3229" s="132"/>
      <c r="SHT3229" s="132"/>
      <c r="SHU3229" s="132"/>
      <c r="SHV3229" s="132"/>
      <c r="SHW3229" s="132"/>
      <c r="SHX3229" s="132"/>
      <c r="SHY3229" s="132"/>
      <c r="SHZ3229" s="132"/>
      <c r="SIA3229" s="132"/>
      <c r="SIB3229" s="132"/>
      <c r="SIC3229" s="132"/>
      <c r="SID3229" s="132"/>
      <c r="SIE3229" s="132"/>
      <c r="SIF3229" s="132"/>
      <c r="SIG3229" s="132"/>
      <c r="SIH3229" s="132"/>
      <c r="SII3229" s="132"/>
      <c r="SIJ3229" s="132"/>
      <c r="SIK3229" s="132"/>
      <c r="SIL3229" s="132"/>
      <c r="SIM3229" s="132"/>
      <c r="SIN3229" s="132"/>
      <c r="SIO3229" s="132"/>
      <c r="SIP3229" s="132"/>
      <c r="SIQ3229" s="132"/>
      <c r="SIR3229" s="132"/>
      <c r="SIS3229" s="132"/>
      <c r="SIT3229" s="132"/>
      <c r="SIU3229" s="132"/>
      <c r="SIV3229" s="132"/>
      <c r="SIW3229" s="132"/>
      <c r="SIX3229" s="132"/>
      <c r="SIY3229" s="132"/>
      <c r="SIZ3229" s="132"/>
      <c r="SJA3229" s="132"/>
      <c r="SJB3229" s="132"/>
      <c r="SJC3229" s="132"/>
      <c r="SJD3229" s="132"/>
      <c r="SJE3229" s="132"/>
      <c r="SJF3229" s="132"/>
      <c r="SJG3229" s="132"/>
      <c r="SJH3229" s="132"/>
      <c r="SJI3229" s="132"/>
      <c r="SJJ3229" s="132"/>
      <c r="SJK3229" s="132"/>
      <c r="SJL3229" s="132"/>
      <c r="SJM3229" s="132"/>
      <c r="SJN3229" s="132"/>
      <c r="SJO3229" s="132"/>
      <c r="SJP3229" s="132"/>
      <c r="SJQ3229" s="132"/>
      <c r="SJR3229" s="132"/>
      <c r="SJS3229" s="132"/>
      <c r="SJT3229" s="132"/>
      <c r="SJU3229" s="132"/>
      <c r="SJV3229" s="132"/>
      <c r="SJW3229" s="132"/>
      <c r="SJX3229" s="132"/>
      <c r="SJY3229" s="132"/>
      <c r="SJZ3229" s="132"/>
      <c r="SKA3229" s="132"/>
      <c r="SKB3229" s="132"/>
      <c r="SKC3229" s="132"/>
      <c r="SKD3229" s="132"/>
      <c r="SKE3229" s="132"/>
      <c r="SKF3229" s="132"/>
      <c r="SKG3229" s="132"/>
      <c r="SKH3229" s="132"/>
      <c r="SKI3229" s="132"/>
      <c r="SKJ3229" s="132"/>
      <c r="SKK3229" s="132"/>
      <c r="SKL3229" s="132"/>
      <c r="SKM3229" s="132"/>
      <c r="SKN3229" s="132"/>
      <c r="SKO3229" s="132"/>
      <c r="SKP3229" s="132"/>
      <c r="SKQ3229" s="132"/>
      <c r="SKR3229" s="132"/>
      <c r="SKS3229" s="132"/>
      <c r="SKT3229" s="132"/>
      <c r="SKU3229" s="132"/>
      <c r="SKV3229" s="132"/>
      <c r="SKW3229" s="132"/>
      <c r="SKX3229" s="132"/>
      <c r="SKY3229" s="132"/>
      <c r="SKZ3229" s="132"/>
      <c r="SLA3229" s="132"/>
      <c r="SLB3229" s="132"/>
      <c r="SLC3229" s="132"/>
      <c r="SLD3229" s="132"/>
      <c r="SLE3229" s="132"/>
      <c r="SLF3229" s="132"/>
      <c r="SLG3229" s="132"/>
      <c r="SLH3229" s="132"/>
      <c r="SLI3229" s="132"/>
      <c r="SLJ3229" s="132"/>
      <c r="SLK3229" s="132"/>
      <c r="SLL3229" s="132"/>
      <c r="SLM3229" s="132"/>
      <c r="SLN3229" s="132"/>
      <c r="SLO3229" s="132"/>
      <c r="SLP3229" s="132"/>
      <c r="SLQ3229" s="132"/>
      <c r="SLR3229" s="132"/>
      <c r="SLS3229" s="132"/>
      <c r="SLT3229" s="132"/>
      <c r="SLU3229" s="132"/>
      <c r="SLV3229" s="132"/>
      <c r="SLW3229" s="132"/>
      <c r="SLX3229" s="132"/>
      <c r="SLY3229" s="132"/>
      <c r="SLZ3229" s="132"/>
      <c r="SMA3229" s="132"/>
      <c r="SMB3229" s="132"/>
      <c r="SMC3229" s="132"/>
      <c r="SMD3229" s="132"/>
      <c r="SME3229" s="132"/>
      <c r="SMF3229" s="132"/>
      <c r="SMG3229" s="132"/>
      <c r="SMH3229" s="132"/>
      <c r="SMI3229" s="132"/>
      <c r="SMJ3229" s="132"/>
      <c r="SMK3229" s="132"/>
      <c r="SML3229" s="132"/>
      <c r="SMM3229" s="132"/>
      <c r="SMN3229" s="132"/>
      <c r="SMO3229" s="132"/>
      <c r="SMP3229" s="132"/>
      <c r="SMQ3229" s="132"/>
      <c r="SMR3229" s="132"/>
      <c r="SMS3229" s="132"/>
      <c r="SMT3229" s="132"/>
      <c r="SMU3229" s="132"/>
      <c r="SMV3229" s="132"/>
      <c r="SMW3229" s="132"/>
      <c r="SMX3229" s="132"/>
      <c r="SMY3229" s="132"/>
      <c r="SMZ3229" s="132"/>
      <c r="SNA3229" s="132"/>
      <c r="SNB3229" s="132"/>
      <c r="SNC3229" s="132"/>
      <c r="SND3229" s="132"/>
      <c r="SNE3229" s="132"/>
      <c r="SNF3229" s="132"/>
      <c r="SNG3229" s="132"/>
      <c r="SNH3229" s="132"/>
      <c r="SNI3229" s="132"/>
      <c r="SNJ3229" s="132"/>
      <c r="SNK3229" s="132"/>
      <c r="SNL3229" s="132"/>
      <c r="SNM3229" s="132"/>
      <c r="SNN3229" s="132"/>
      <c r="SNO3229" s="132"/>
      <c r="SNP3229" s="132"/>
      <c r="SNQ3229" s="132"/>
      <c r="SNR3229" s="132"/>
      <c r="SNS3229" s="132"/>
      <c r="SNT3229" s="132"/>
      <c r="SNU3229" s="132"/>
      <c r="SNV3229" s="132"/>
      <c r="SNW3229" s="132"/>
      <c r="SNX3229" s="132"/>
      <c r="SNY3229" s="132"/>
      <c r="SNZ3229" s="132"/>
      <c r="SOA3229" s="132"/>
      <c r="SOB3229" s="132"/>
      <c r="SOC3229" s="132"/>
      <c r="SOD3229" s="132"/>
      <c r="SOE3229" s="132"/>
      <c r="SOF3229" s="132"/>
      <c r="SOG3229" s="132"/>
      <c r="SOH3229" s="132"/>
      <c r="SOI3229" s="132"/>
      <c r="SOJ3229" s="132"/>
      <c r="SOK3229" s="132"/>
      <c r="SOL3229" s="132"/>
      <c r="SOM3229" s="132"/>
      <c r="SON3229" s="132"/>
      <c r="SOO3229" s="132"/>
      <c r="SOP3229" s="132"/>
      <c r="SOQ3229" s="132"/>
      <c r="SOR3229" s="132"/>
      <c r="SOS3229" s="132"/>
      <c r="SOT3229" s="132"/>
      <c r="SOU3229" s="132"/>
      <c r="SOV3229" s="132"/>
      <c r="SOW3229" s="132"/>
      <c r="SOX3229" s="132"/>
      <c r="SOY3229" s="132"/>
      <c r="SOZ3229" s="132"/>
      <c r="SPA3229" s="132"/>
      <c r="SPB3229" s="132"/>
      <c r="SPC3229" s="132"/>
      <c r="SPD3229" s="132"/>
      <c r="SPE3229" s="132"/>
      <c r="SPF3229" s="132"/>
      <c r="SPG3229" s="132"/>
      <c r="SPH3229" s="132"/>
      <c r="SPI3229" s="132"/>
      <c r="SPJ3229" s="132"/>
      <c r="SPK3229" s="132"/>
      <c r="SPL3229" s="132"/>
      <c r="SPM3229" s="132"/>
      <c r="SPN3229" s="132"/>
      <c r="SPO3229" s="132"/>
      <c r="SPP3229" s="132"/>
      <c r="SPQ3229" s="132"/>
      <c r="SPR3229" s="132"/>
      <c r="SPS3229" s="132"/>
      <c r="SPT3229" s="132"/>
      <c r="SPU3229" s="132"/>
      <c r="SPV3229" s="132"/>
      <c r="SPW3229" s="132"/>
      <c r="SPX3229" s="132"/>
      <c r="SPY3229" s="132"/>
      <c r="SPZ3229" s="132"/>
      <c r="SQA3229" s="132"/>
      <c r="SQB3229" s="132"/>
      <c r="SQC3229" s="132"/>
      <c r="SQD3229" s="132"/>
      <c r="SQE3229" s="132"/>
      <c r="SQF3229" s="132"/>
      <c r="SQG3229" s="132"/>
      <c r="SQH3229" s="132"/>
      <c r="SQI3229" s="132"/>
      <c r="SQJ3229" s="132"/>
      <c r="SQK3229" s="132"/>
      <c r="SQL3229" s="132"/>
      <c r="SQM3229" s="132"/>
      <c r="SQN3229" s="132"/>
      <c r="SQO3229" s="132"/>
      <c r="SQP3229" s="132"/>
      <c r="SQQ3229" s="132"/>
      <c r="SQR3229" s="132"/>
      <c r="SQS3229" s="132"/>
      <c r="SQT3229" s="132"/>
      <c r="SQU3229" s="132"/>
      <c r="SQV3229" s="132"/>
      <c r="SQW3229" s="132"/>
      <c r="SQX3229" s="132"/>
      <c r="SQY3229" s="132"/>
      <c r="SQZ3229" s="132"/>
      <c r="SRA3229" s="132"/>
      <c r="SRB3229" s="132"/>
      <c r="SRC3229" s="132"/>
      <c r="SRD3229" s="132"/>
      <c r="SRE3229" s="132"/>
      <c r="SRF3229" s="132"/>
      <c r="SRG3229" s="132"/>
      <c r="SRH3229" s="132"/>
      <c r="SRI3229" s="132"/>
      <c r="SRJ3229" s="132"/>
      <c r="SRK3229" s="132"/>
      <c r="SRL3229" s="132"/>
      <c r="SRM3229" s="132"/>
      <c r="SRN3229" s="132"/>
      <c r="SRO3229" s="132"/>
      <c r="SRP3229" s="132"/>
      <c r="SRQ3229" s="132"/>
      <c r="SRR3229" s="132"/>
      <c r="SRS3229" s="132"/>
      <c r="SRT3229" s="132"/>
      <c r="SRU3229" s="132"/>
      <c r="SRV3229" s="132"/>
      <c r="SRW3229" s="132"/>
      <c r="SRX3229" s="132"/>
      <c r="SRY3229" s="132"/>
      <c r="SRZ3229" s="132"/>
      <c r="SSA3229" s="132"/>
      <c r="SSB3229" s="132"/>
      <c r="SSC3229" s="132"/>
      <c r="SSD3229" s="132"/>
      <c r="SSE3229" s="132"/>
      <c r="SSF3229" s="132"/>
      <c r="SSG3229" s="132"/>
      <c r="SSH3229" s="132"/>
      <c r="SSI3229" s="132"/>
      <c r="SSJ3229" s="132"/>
      <c r="SSK3229" s="132"/>
      <c r="SSL3229" s="132"/>
      <c r="SSM3229" s="132"/>
      <c r="SSN3229" s="132"/>
      <c r="SSO3229" s="132"/>
      <c r="SSP3229" s="132"/>
      <c r="SSQ3229" s="132"/>
      <c r="SSR3229" s="132"/>
      <c r="SSS3229" s="132"/>
      <c r="SST3229" s="132"/>
      <c r="SSU3229" s="132"/>
      <c r="SSV3229" s="132"/>
      <c r="SSW3229" s="132"/>
      <c r="SSX3229" s="132"/>
      <c r="SSY3229" s="132"/>
      <c r="SSZ3229" s="132"/>
      <c r="STA3229" s="132"/>
      <c r="STB3229" s="132"/>
      <c r="STC3229" s="132"/>
      <c r="STD3229" s="132"/>
      <c r="STE3229" s="132"/>
      <c r="STF3229" s="132"/>
      <c r="STG3229" s="132"/>
      <c r="STH3229" s="132"/>
      <c r="STI3229" s="132"/>
      <c r="STJ3229" s="132"/>
      <c r="STK3229" s="132"/>
      <c r="STL3229" s="132"/>
      <c r="STM3229" s="132"/>
      <c r="STN3229" s="132"/>
      <c r="STO3229" s="132"/>
      <c r="STP3229" s="132"/>
      <c r="STQ3229" s="132"/>
      <c r="STR3229" s="132"/>
      <c r="STS3229" s="132"/>
      <c r="STT3229" s="132"/>
      <c r="STU3229" s="132"/>
      <c r="STV3229" s="132"/>
      <c r="STW3229" s="132"/>
      <c r="STX3229" s="132"/>
      <c r="STY3229" s="132"/>
      <c r="STZ3229" s="132"/>
      <c r="SUA3229" s="132"/>
      <c r="SUB3229" s="132"/>
      <c r="SUC3229" s="132"/>
      <c r="SUD3229" s="132"/>
      <c r="SUE3229" s="132"/>
      <c r="SUF3229" s="132"/>
      <c r="SUG3229" s="132"/>
      <c r="SUH3229" s="132"/>
      <c r="SUI3229" s="132"/>
      <c r="SUJ3229" s="132"/>
      <c r="SUK3229" s="132"/>
      <c r="SUL3229" s="132"/>
      <c r="SUM3229" s="132"/>
      <c r="SUN3229" s="132"/>
      <c r="SUO3229" s="132"/>
      <c r="SUP3229" s="132"/>
      <c r="SUQ3229" s="132"/>
      <c r="SUR3229" s="132"/>
      <c r="SUS3229" s="132"/>
      <c r="SUT3229" s="132"/>
      <c r="SUU3229" s="132"/>
      <c r="SUV3229" s="132"/>
      <c r="SUW3229" s="132"/>
      <c r="SUX3229" s="132"/>
      <c r="SUY3229" s="132"/>
      <c r="SUZ3229" s="132"/>
      <c r="SVA3229" s="132"/>
      <c r="SVB3229" s="132"/>
      <c r="SVC3229" s="132"/>
      <c r="SVD3229" s="132"/>
      <c r="SVE3229" s="132"/>
      <c r="SVF3229" s="132"/>
      <c r="SVG3229" s="132"/>
      <c r="SVH3229" s="132"/>
      <c r="SVI3229" s="132"/>
      <c r="SVJ3229" s="132"/>
      <c r="SVK3229" s="132"/>
      <c r="SVL3229" s="132"/>
      <c r="SVM3229" s="132"/>
      <c r="SVN3229" s="132"/>
      <c r="SVO3229" s="132"/>
      <c r="SVP3229" s="132"/>
      <c r="SVQ3229" s="132"/>
      <c r="SVR3229" s="132"/>
      <c r="SVS3229" s="132"/>
      <c r="SVT3229" s="132"/>
      <c r="SVU3229" s="132"/>
      <c r="SVV3229" s="132"/>
      <c r="SVW3229" s="132"/>
      <c r="SVX3229" s="132"/>
      <c r="SVY3229" s="132"/>
      <c r="SVZ3229" s="132"/>
      <c r="SWA3229" s="132"/>
      <c r="SWB3229" s="132"/>
      <c r="SWC3229" s="132"/>
      <c r="SWD3229" s="132"/>
      <c r="SWE3229" s="132"/>
      <c r="SWF3229" s="132"/>
      <c r="SWG3229" s="132"/>
      <c r="SWH3229" s="132"/>
      <c r="SWI3229" s="132"/>
      <c r="SWJ3229" s="132"/>
      <c r="SWK3229" s="132"/>
      <c r="SWL3229" s="132"/>
      <c r="SWM3229" s="132"/>
      <c r="SWN3229" s="132"/>
      <c r="SWO3229" s="132"/>
      <c r="SWP3229" s="132"/>
      <c r="SWQ3229" s="132"/>
      <c r="SWR3229" s="132"/>
      <c r="SWS3229" s="132"/>
      <c r="SWT3229" s="132"/>
      <c r="SWU3229" s="132"/>
      <c r="SWV3229" s="132"/>
      <c r="SWW3229" s="132"/>
      <c r="SWX3229" s="132"/>
      <c r="SWY3229" s="132"/>
      <c r="SWZ3229" s="132"/>
      <c r="SXA3229" s="132"/>
      <c r="SXB3229" s="132"/>
      <c r="SXC3229" s="132"/>
      <c r="SXD3229" s="132"/>
      <c r="SXE3229" s="132"/>
      <c r="SXF3229" s="132"/>
      <c r="SXG3229" s="132"/>
      <c r="SXH3229" s="132"/>
      <c r="SXI3229" s="132"/>
      <c r="SXJ3229" s="132"/>
      <c r="SXK3229" s="132"/>
      <c r="SXL3229" s="132"/>
      <c r="SXM3229" s="132"/>
      <c r="SXN3229" s="132"/>
      <c r="SXO3229" s="132"/>
      <c r="SXP3229" s="132"/>
      <c r="SXQ3229" s="132"/>
      <c r="SXR3229" s="132"/>
      <c r="SXS3229" s="132"/>
      <c r="SXT3229" s="132"/>
      <c r="SXU3229" s="132"/>
      <c r="SXV3229" s="132"/>
      <c r="SXW3229" s="132"/>
      <c r="SXX3229" s="132"/>
      <c r="SXY3229" s="132"/>
      <c r="SXZ3229" s="132"/>
      <c r="SYA3229" s="132"/>
      <c r="SYB3229" s="132"/>
      <c r="SYC3229" s="132"/>
      <c r="SYD3229" s="132"/>
      <c r="SYE3229" s="132"/>
      <c r="SYF3229" s="132"/>
      <c r="SYG3229" s="132"/>
      <c r="SYH3229" s="132"/>
      <c r="SYI3229" s="132"/>
      <c r="SYJ3229" s="132"/>
      <c r="SYK3229" s="132"/>
      <c r="SYL3229" s="132"/>
      <c r="SYM3229" s="132"/>
      <c r="SYN3229" s="132"/>
      <c r="SYO3229" s="132"/>
      <c r="SYP3229" s="132"/>
      <c r="SYQ3229" s="132"/>
      <c r="SYR3229" s="132"/>
      <c r="SYS3229" s="132"/>
      <c r="SYT3229" s="132"/>
      <c r="SYU3229" s="132"/>
      <c r="SYV3229" s="132"/>
      <c r="SYW3229" s="132"/>
      <c r="SYX3229" s="132"/>
      <c r="SYY3229" s="132"/>
      <c r="SYZ3229" s="132"/>
      <c r="SZA3229" s="132"/>
      <c r="SZB3229" s="132"/>
      <c r="SZC3229" s="132"/>
      <c r="SZD3229" s="132"/>
      <c r="SZE3229" s="132"/>
      <c r="SZF3229" s="132"/>
      <c r="SZG3229" s="132"/>
      <c r="SZH3229" s="132"/>
      <c r="SZI3229" s="132"/>
      <c r="SZJ3229" s="132"/>
      <c r="SZK3229" s="132"/>
      <c r="SZL3229" s="132"/>
      <c r="SZM3229" s="132"/>
      <c r="SZN3229" s="132"/>
      <c r="SZO3229" s="132"/>
      <c r="SZP3229" s="132"/>
      <c r="SZQ3229" s="132"/>
      <c r="SZR3229" s="132"/>
      <c r="SZS3229" s="132"/>
      <c r="SZT3229" s="132"/>
      <c r="SZU3229" s="132"/>
      <c r="SZV3229" s="132"/>
      <c r="SZW3229" s="132"/>
      <c r="SZX3229" s="132"/>
      <c r="SZY3229" s="132"/>
      <c r="SZZ3229" s="132"/>
      <c r="TAA3229" s="132"/>
      <c r="TAB3229" s="132"/>
      <c r="TAC3229" s="132"/>
      <c r="TAD3229" s="132"/>
      <c r="TAE3229" s="132"/>
      <c r="TAF3229" s="132"/>
      <c r="TAG3229" s="132"/>
      <c r="TAH3229" s="132"/>
      <c r="TAI3229" s="132"/>
      <c r="TAJ3229" s="132"/>
      <c r="TAK3229" s="132"/>
      <c r="TAL3229" s="132"/>
      <c r="TAM3229" s="132"/>
      <c r="TAN3229" s="132"/>
      <c r="TAO3229" s="132"/>
      <c r="TAP3229" s="132"/>
      <c r="TAQ3229" s="132"/>
      <c r="TAR3229" s="132"/>
      <c r="TAS3229" s="132"/>
      <c r="TAT3229" s="132"/>
      <c r="TAU3229" s="132"/>
      <c r="TAV3229" s="132"/>
      <c r="TAW3229" s="132"/>
      <c r="TAX3229" s="132"/>
      <c r="TAY3229" s="132"/>
      <c r="TAZ3229" s="132"/>
      <c r="TBA3229" s="132"/>
      <c r="TBB3229" s="132"/>
      <c r="TBC3229" s="132"/>
      <c r="TBD3229" s="132"/>
      <c r="TBE3229" s="132"/>
      <c r="TBF3229" s="132"/>
      <c r="TBG3229" s="132"/>
      <c r="TBH3229" s="132"/>
      <c r="TBI3229" s="132"/>
      <c r="TBJ3229" s="132"/>
      <c r="TBK3229" s="132"/>
      <c r="TBL3229" s="132"/>
      <c r="TBM3229" s="132"/>
      <c r="TBN3229" s="132"/>
      <c r="TBO3229" s="132"/>
      <c r="TBP3229" s="132"/>
      <c r="TBQ3229" s="132"/>
      <c r="TBR3229" s="132"/>
      <c r="TBS3229" s="132"/>
      <c r="TBT3229" s="132"/>
      <c r="TBU3229" s="132"/>
      <c r="TBV3229" s="132"/>
      <c r="TBW3229" s="132"/>
      <c r="TBX3229" s="132"/>
      <c r="TBY3229" s="132"/>
      <c r="TBZ3229" s="132"/>
      <c r="TCA3229" s="132"/>
      <c r="TCB3229" s="132"/>
      <c r="TCC3229" s="132"/>
      <c r="TCD3229" s="132"/>
      <c r="TCE3229" s="132"/>
      <c r="TCF3229" s="132"/>
      <c r="TCG3229" s="132"/>
      <c r="TCH3229" s="132"/>
      <c r="TCI3229" s="132"/>
      <c r="TCJ3229" s="132"/>
      <c r="TCK3229" s="132"/>
      <c r="TCL3229" s="132"/>
      <c r="TCM3229" s="132"/>
      <c r="TCN3229" s="132"/>
      <c r="TCO3229" s="132"/>
      <c r="TCP3229" s="132"/>
      <c r="TCQ3229" s="132"/>
      <c r="TCR3229" s="132"/>
      <c r="TCS3229" s="132"/>
      <c r="TCT3229" s="132"/>
      <c r="TCU3229" s="132"/>
      <c r="TCV3229" s="132"/>
      <c r="TCW3229" s="132"/>
      <c r="TCX3229" s="132"/>
      <c r="TCY3229" s="132"/>
      <c r="TCZ3229" s="132"/>
      <c r="TDA3229" s="132"/>
      <c r="TDB3229" s="132"/>
      <c r="TDC3229" s="132"/>
      <c r="TDD3229" s="132"/>
      <c r="TDE3229" s="132"/>
      <c r="TDF3229" s="132"/>
      <c r="TDG3229" s="132"/>
      <c r="TDH3229" s="132"/>
      <c r="TDI3229" s="132"/>
      <c r="TDJ3229" s="132"/>
      <c r="TDK3229" s="132"/>
      <c r="TDL3229" s="132"/>
      <c r="TDM3229" s="132"/>
      <c r="TDN3229" s="132"/>
      <c r="TDO3229" s="132"/>
      <c r="TDP3229" s="132"/>
      <c r="TDQ3229" s="132"/>
      <c r="TDR3229" s="132"/>
      <c r="TDS3229" s="132"/>
      <c r="TDT3229" s="132"/>
      <c r="TDU3229" s="132"/>
      <c r="TDV3229" s="132"/>
      <c r="TDW3229" s="132"/>
      <c r="TDX3229" s="132"/>
      <c r="TDY3229" s="132"/>
      <c r="TDZ3229" s="132"/>
      <c r="TEA3229" s="132"/>
      <c r="TEB3229" s="132"/>
      <c r="TEC3229" s="132"/>
      <c r="TED3229" s="132"/>
      <c r="TEE3229" s="132"/>
      <c r="TEF3229" s="132"/>
      <c r="TEG3229" s="132"/>
      <c r="TEH3229" s="132"/>
      <c r="TEI3229" s="132"/>
      <c r="TEJ3229" s="132"/>
      <c r="TEK3229" s="132"/>
      <c r="TEL3229" s="132"/>
      <c r="TEM3229" s="132"/>
      <c r="TEN3229" s="132"/>
      <c r="TEO3229" s="132"/>
      <c r="TEP3229" s="132"/>
      <c r="TEQ3229" s="132"/>
      <c r="TER3229" s="132"/>
      <c r="TES3229" s="132"/>
      <c r="TET3229" s="132"/>
      <c r="TEU3229" s="132"/>
      <c r="TEV3229" s="132"/>
      <c r="TEW3229" s="132"/>
      <c r="TEX3229" s="132"/>
      <c r="TEY3229" s="132"/>
      <c r="TEZ3229" s="132"/>
      <c r="TFA3229" s="132"/>
      <c r="TFB3229" s="132"/>
      <c r="TFC3229" s="132"/>
      <c r="TFD3229" s="132"/>
      <c r="TFE3229" s="132"/>
      <c r="TFF3229" s="132"/>
      <c r="TFG3229" s="132"/>
      <c r="TFH3229" s="132"/>
      <c r="TFI3229" s="132"/>
      <c r="TFJ3229" s="132"/>
      <c r="TFK3229" s="132"/>
      <c r="TFL3229" s="132"/>
      <c r="TFM3229" s="132"/>
      <c r="TFN3229" s="132"/>
      <c r="TFO3229" s="132"/>
      <c r="TFP3229" s="132"/>
      <c r="TFQ3229" s="132"/>
      <c r="TFR3229" s="132"/>
      <c r="TFS3229" s="132"/>
      <c r="TFT3229" s="132"/>
      <c r="TFU3229" s="132"/>
      <c r="TFV3229" s="132"/>
      <c r="TFW3229" s="132"/>
      <c r="TFX3229" s="132"/>
      <c r="TFY3229" s="132"/>
      <c r="TFZ3229" s="132"/>
      <c r="TGA3229" s="132"/>
      <c r="TGB3229" s="132"/>
      <c r="TGC3229" s="132"/>
      <c r="TGD3229" s="132"/>
      <c r="TGE3229" s="132"/>
      <c r="TGF3229" s="132"/>
      <c r="TGG3229" s="132"/>
      <c r="TGH3229" s="132"/>
      <c r="TGI3229" s="132"/>
      <c r="TGJ3229" s="132"/>
      <c r="TGK3229" s="132"/>
      <c r="TGL3229" s="132"/>
      <c r="TGM3229" s="132"/>
      <c r="TGN3229" s="132"/>
      <c r="TGO3229" s="132"/>
      <c r="TGP3229" s="132"/>
      <c r="TGQ3229" s="132"/>
      <c r="TGR3229" s="132"/>
      <c r="TGS3229" s="132"/>
      <c r="TGT3229" s="132"/>
      <c r="TGU3229" s="132"/>
      <c r="TGV3229" s="132"/>
      <c r="TGW3229" s="132"/>
      <c r="TGX3229" s="132"/>
      <c r="TGY3229" s="132"/>
      <c r="TGZ3229" s="132"/>
      <c r="THA3229" s="132"/>
      <c r="THB3229" s="132"/>
      <c r="THC3229" s="132"/>
      <c r="THD3229" s="132"/>
      <c r="THE3229" s="132"/>
      <c r="THF3229" s="132"/>
      <c r="THG3229" s="132"/>
      <c r="THH3229" s="132"/>
      <c r="THI3229" s="132"/>
      <c r="THJ3229" s="132"/>
      <c r="THK3229" s="132"/>
      <c r="THL3229" s="132"/>
      <c r="THM3229" s="132"/>
      <c r="THN3229" s="132"/>
      <c r="THO3229" s="132"/>
      <c r="THP3229" s="132"/>
      <c r="THQ3229" s="132"/>
      <c r="THR3229" s="132"/>
      <c r="THS3229" s="132"/>
      <c r="THT3229" s="132"/>
      <c r="THU3229" s="132"/>
      <c r="THV3229" s="132"/>
      <c r="THW3229" s="132"/>
      <c r="THX3229" s="132"/>
      <c r="THY3229" s="132"/>
      <c r="THZ3229" s="132"/>
      <c r="TIA3229" s="132"/>
      <c r="TIB3229" s="132"/>
      <c r="TIC3229" s="132"/>
      <c r="TID3229" s="132"/>
      <c r="TIE3229" s="132"/>
      <c r="TIF3229" s="132"/>
      <c r="TIG3229" s="132"/>
      <c r="TIH3229" s="132"/>
      <c r="TII3229" s="132"/>
      <c r="TIJ3229" s="132"/>
      <c r="TIK3229" s="132"/>
      <c r="TIL3229" s="132"/>
      <c r="TIM3229" s="132"/>
      <c r="TIN3229" s="132"/>
      <c r="TIO3229" s="132"/>
      <c r="TIP3229" s="132"/>
      <c r="TIQ3229" s="132"/>
      <c r="TIR3229" s="132"/>
      <c r="TIS3229" s="132"/>
      <c r="TIT3229" s="132"/>
      <c r="TIU3229" s="132"/>
      <c r="TIV3229" s="132"/>
      <c r="TIW3229" s="132"/>
      <c r="TIX3229" s="132"/>
      <c r="TIY3229" s="132"/>
      <c r="TIZ3229" s="132"/>
      <c r="TJA3229" s="132"/>
      <c r="TJB3229" s="132"/>
      <c r="TJC3229" s="132"/>
      <c r="TJD3229" s="132"/>
      <c r="TJE3229" s="132"/>
      <c r="TJF3229" s="132"/>
      <c r="TJG3229" s="132"/>
      <c r="TJH3229" s="132"/>
      <c r="TJI3229" s="132"/>
      <c r="TJJ3229" s="132"/>
      <c r="TJK3229" s="132"/>
      <c r="TJL3229" s="132"/>
      <c r="TJM3229" s="132"/>
      <c r="TJN3229" s="132"/>
      <c r="TJO3229" s="132"/>
      <c r="TJP3229" s="132"/>
      <c r="TJQ3229" s="132"/>
      <c r="TJR3229" s="132"/>
      <c r="TJS3229" s="132"/>
      <c r="TJT3229" s="132"/>
      <c r="TJU3229" s="132"/>
      <c r="TJV3229" s="132"/>
      <c r="TJW3229" s="132"/>
      <c r="TJX3229" s="132"/>
      <c r="TJY3229" s="132"/>
      <c r="TJZ3229" s="132"/>
      <c r="TKA3229" s="132"/>
      <c r="TKB3229" s="132"/>
      <c r="TKC3229" s="132"/>
      <c r="TKD3229" s="132"/>
      <c r="TKE3229" s="132"/>
      <c r="TKF3229" s="132"/>
      <c r="TKG3229" s="132"/>
      <c r="TKH3229" s="132"/>
      <c r="TKI3229" s="132"/>
      <c r="TKJ3229" s="132"/>
      <c r="TKK3229" s="132"/>
      <c r="TKL3229" s="132"/>
      <c r="TKM3229" s="132"/>
      <c r="TKN3229" s="132"/>
      <c r="TKO3229" s="132"/>
      <c r="TKP3229" s="132"/>
      <c r="TKQ3229" s="132"/>
      <c r="TKR3229" s="132"/>
      <c r="TKS3229" s="132"/>
      <c r="TKT3229" s="132"/>
      <c r="TKU3229" s="132"/>
      <c r="TKV3229" s="132"/>
      <c r="TKW3229" s="132"/>
      <c r="TKX3229" s="132"/>
      <c r="TKY3229" s="132"/>
      <c r="TKZ3229" s="132"/>
      <c r="TLA3229" s="132"/>
      <c r="TLB3229" s="132"/>
      <c r="TLC3229" s="132"/>
      <c r="TLD3229" s="132"/>
      <c r="TLE3229" s="132"/>
      <c r="TLF3229" s="132"/>
      <c r="TLG3229" s="132"/>
      <c r="TLH3229" s="132"/>
      <c r="TLI3229" s="132"/>
      <c r="TLJ3229" s="132"/>
      <c r="TLK3229" s="132"/>
      <c r="TLL3229" s="132"/>
      <c r="TLM3229" s="132"/>
      <c r="TLN3229" s="132"/>
      <c r="TLO3229" s="132"/>
      <c r="TLP3229" s="132"/>
      <c r="TLQ3229" s="132"/>
      <c r="TLR3229" s="132"/>
      <c r="TLS3229" s="132"/>
      <c r="TLT3229" s="132"/>
      <c r="TLU3229" s="132"/>
      <c r="TLV3229" s="132"/>
      <c r="TLW3229" s="132"/>
      <c r="TLX3229" s="132"/>
      <c r="TLY3229" s="132"/>
      <c r="TLZ3229" s="132"/>
      <c r="TMA3229" s="132"/>
      <c r="TMB3229" s="132"/>
      <c r="TMC3229" s="132"/>
      <c r="TMD3229" s="132"/>
      <c r="TME3229" s="132"/>
      <c r="TMF3229" s="132"/>
      <c r="TMG3229" s="132"/>
      <c r="TMH3229" s="132"/>
      <c r="TMI3229" s="132"/>
      <c r="TMJ3229" s="132"/>
      <c r="TMK3229" s="132"/>
      <c r="TML3229" s="132"/>
      <c r="TMM3229" s="132"/>
      <c r="TMN3229" s="132"/>
      <c r="TMO3229" s="132"/>
      <c r="TMP3229" s="132"/>
      <c r="TMQ3229" s="132"/>
      <c r="TMR3229" s="132"/>
      <c r="TMS3229" s="132"/>
      <c r="TMT3229" s="132"/>
      <c r="TMU3229" s="132"/>
      <c r="TMV3229" s="132"/>
      <c r="TMW3229" s="132"/>
      <c r="TMX3229" s="132"/>
      <c r="TMY3229" s="132"/>
      <c r="TMZ3229" s="132"/>
      <c r="TNA3229" s="132"/>
      <c r="TNB3229" s="132"/>
      <c r="TNC3229" s="132"/>
      <c r="TND3229" s="132"/>
      <c r="TNE3229" s="132"/>
      <c r="TNF3229" s="132"/>
      <c r="TNG3229" s="132"/>
      <c r="TNH3229" s="132"/>
      <c r="TNI3229" s="132"/>
      <c r="TNJ3229" s="132"/>
      <c r="TNK3229" s="132"/>
      <c r="TNL3229" s="132"/>
      <c r="TNM3229" s="132"/>
      <c r="TNN3229" s="132"/>
      <c r="TNO3229" s="132"/>
      <c r="TNP3229" s="132"/>
      <c r="TNQ3229" s="132"/>
      <c r="TNR3229" s="132"/>
      <c r="TNS3229" s="132"/>
      <c r="TNT3229" s="132"/>
      <c r="TNU3229" s="132"/>
      <c r="TNV3229" s="132"/>
      <c r="TNW3229" s="132"/>
      <c r="TNX3229" s="132"/>
      <c r="TNY3229" s="132"/>
      <c r="TNZ3229" s="132"/>
      <c r="TOA3229" s="132"/>
      <c r="TOB3229" s="132"/>
      <c r="TOC3229" s="132"/>
      <c r="TOD3229" s="132"/>
      <c r="TOE3229" s="132"/>
      <c r="TOF3229" s="132"/>
      <c r="TOG3229" s="132"/>
      <c r="TOH3229" s="132"/>
      <c r="TOI3229" s="132"/>
      <c r="TOJ3229" s="132"/>
      <c r="TOK3229" s="132"/>
      <c r="TOL3229" s="132"/>
      <c r="TOM3229" s="132"/>
      <c r="TON3229" s="132"/>
      <c r="TOO3229" s="132"/>
      <c r="TOP3229" s="132"/>
      <c r="TOQ3229" s="132"/>
      <c r="TOR3229" s="132"/>
      <c r="TOS3229" s="132"/>
      <c r="TOT3229" s="132"/>
      <c r="TOU3229" s="132"/>
      <c r="TOV3229" s="132"/>
      <c r="TOW3229" s="132"/>
      <c r="TOX3229" s="132"/>
      <c r="TOY3229" s="132"/>
      <c r="TOZ3229" s="132"/>
      <c r="TPA3229" s="132"/>
      <c r="TPB3229" s="132"/>
      <c r="TPC3229" s="132"/>
      <c r="TPD3229" s="132"/>
      <c r="TPE3229" s="132"/>
      <c r="TPF3229" s="132"/>
      <c r="TPG3229" s="132"/>
      <c r="TPH3229" s="132"/>
      <c r="TPI3229" s="132"/>
      <c r="TPJ3229" s="132"/>
      <c r="TPK3229" s="132"/>
      <c r="TPL3229" s="132"/>
      <c r="TPM3229" s="132"/>
      <c r="TPN3229" s="132"/>
      <c r="TPO3229" s="132"/>
      <c r="TPP3229" s="132"/>
      <c r="TPQ3229" s="132"/>
      <c r="TPR3229" s="132"/>
      <c r="TPS3229" s="132"/>
      <c r="TPT3229" s="132"/>
      <c r="TPU3229" s="132"/>
      <c r="TPV3229" s="132"/>
      <c r="TPW3229" s="132"/>
      <c r="TPX3229" s="132"/>
      <c r="TPY3229" s="132"/>
      <c r="TPZ3229" s="132"/>
      <c r="TQA3229" s="132"/>
      <c r="TQB3229" s="132"/>
      <c r="TQC3229" s="132"/>
      <c r="TQD3229" s="132"/>
      <c r="TQE3229" s="132"/>
      <c r="TQF3229" s="132"/>
      <c r="TQG3229" s="132"/>
      <c r="TQH3229" s="132"/>
      <c r="TQI3229" s="132"/>
      <c r="TQJ3229" s="132"/>
      <c r="TQK3229" s="132"/>
      <c r="TQL3229" s="132"/>
      <c r="TQM3229" s="132"/>
      <c r="TQN3229" s="132"/>
      <c r="TQO3229" s="132"/>
      <c r="TQP3229" s="132"/>
      <c r="TQQ3229" s="132"/>
      <c r="TQR3229" s="132"/>
      <c r="TQS3229" s="132"/>
      <c r="TQT3229" s="132"/>
      <c r="TQU3229" s="132"/>
      <c r="TQV3229" s="132"/>
      <c r="TQW3229" s="132"/>
      <c r="TQX3229" s="132"/>
      <c r="TQY3229" s="132"/>
      <c r="TQZ3229" s="132"/>
      <c r="TRA3229" s="132"/>
      <c r="TRB3229" s="132"/>
      <c r="TRC3229" s="132"/>
      <c r="TRD3229" s="132"/>
      <c r="TRE3229" s="132"/>
      <c r="TRF3229" s="132"/>
      <c r="TRG3229" s="132"/>
      <c r="TRH3229" s="132"/>
      <c r="TRI3229" s="132"/>
      <c r="TRJ3229" s="132"/>
      <c r="TRK3229" s="132"/>
      <c r="TRL3229" s="132"/>
      <c r="TRM3229" s="132"/>
      <c r="TRN3229" s="132"/>
      <c r="TRO3229" s="132"/>
      <c r="TRP3229" s="132"/>
      <c r="TRQ3229" s="132"/>
      <c r="TRR3229" s="132"/>
      <c r="TRS3229" s="132"/>
      <c r="TRT3229" s="132"/>
      <c r="TRU3229" s="132"/>
      <c r="TRV3229" s="132"/>
      <c r="TRW3229" s="132"/>
      <c r="TRX3229" s="132"/>
      <c r="TRY3229" s="132"/>
      <c r="TRZ3229" s="132"/>
      <c r="TSA3229" s="132"/>
      <c r="TSB3229" s="132"/>
      <c r="TSC3229" s="132"/>
      <c r="TSD3229" s="132"/>
      <c r="TSE3229" s="132"/>
      <c r="TSF3229" s="132"/>
      <c r="TSG3229" s="132"/>
      <c r="TSH3229" s="132"/>
      <c r="TSI3229" s="132"/>
      <c r="TSJ3229" s="132"/>
      <c r="TSK3229" s="132"/>
      <c r="TSL3229" s="132"/>
      <c r="TSM3229" s="132"/>
      <c r="TSN3229" s="132"/>
      <c r="TSO3229" s="132"/>
      <c r="TSP3229" s="132"/>
      <c r="TSQ3229" s="132"/>
      <c r="TSR3229" s="132"/>
      <c r="TSS3229" s="132"/>
      <c r="TST3229" s="132"/>
      <c r="TSU3229" s="132"/>
      <c r="TSV3229" s="132"/>
      <c r="TSW3229" s="132"/>
      <c r="TSX3229" s="132"/>
      <c r="TSY3229" s="132"/>
      <c r="TSZ3229" s="132"/>
      <c r="TTA3229" s="132"/>
      <c r="TTB3229" s="132"/>
      <c r="TTC3229" s="132"/>
      <c r="TTD3229" s="132"/>
      <c r="TTE3229" s="132"/>
      <c r="TTF3229" s="132"/>
      <c r="TTG3229" s="132"/>
      <c r="TTH3229" s="132"/>
      <c r="TTI3229" s="132"/>
      <c r="TTJ3229" s="132"/>
      <c r="TTK3229" s="132"/>
      <c r="TTL3229" s="132"/>
      <c r="TTM3229" s="132"/>
      <c r="TTN3229" s="132"/>
      <c r="TTO3229" s="132"/>
      <c r="TTP3229" s="132"/>
      <c r="TTQ3229" s="132"/>
      <c r="TTR3229" s="132"/>
      <c r="TTS3229" s="132"/>
      <c r="TTT3229" s="132"/>
      <c r="TTU3229" s="132"/>
      <c r="TTV3229" s="132"/>
      <c r="TTW3229" s="132"/>
      <c r="TTX3229" s="132"/>
      <c r="TTY3229" s="132"/>
      <c r="TTZ3229" s="132"/>
      <c r="TUA3229" s="132"/>
      <c r="TUB3229" s="132"/>
      <c r="TUC3229" s="132"/>
      <c r="TUD3229" s="132"/>
      <c r="TUE3229" s="132"/>
      <c r="TUF3229" s="132"/>
      <c r="TUG3229" s="132"/>
      <c r="TUH3229" s="132"/>
      <c r="TUI3229" s="132"/>
      <c r="TUJ3229" s="132"/>
      <c r="TUK3229" s="132"/>
      <c r="TUL3229" s="132"/>
      <c r="TUM3229" s="132"/>
      <c r="TUN3229" s="132"/>
      <c r="TUO3229" s="132"/>
      <c r="TUP3229" s="132"/>
      <c r="TUQ3229" s="132"/>
      <c r="TUR3229" s="132"/>
      <c r="TUS3229" s="132"/>
      <c r="TUT3229" s="132"/>
      <c r="TUU3229" s="132"/>
      <c r="TUV3229" s="132"/>
      <c r="TUW3229" s="132"/>
      <c r="TUX3229" s="132"/>
      <c r="TUY3229" s="132"/>
      <c r="TUZ3229" s="132"/>
      <c r="TVA3229" s="132"/>
      <c r="TVB3229" s="132"/>
      <c r="TVC3229" s="132"/>
      <c r="TVD3229" s="132"/>
      <c r="TVE3229" s="132"/>
      <c r="TVF3229" s="132"/>
      <c r="TVG3229" s="132"/>
      <c r="TVH3229" s="132"/>
      <c r="TVI3229" s="132"/>
      <c r="TVJ3229" s="132"/>
      <c r="TVK3229" s="132"/>
      <c r="TVL3229" s="132"/>
      <c r="TVM3229" s="132"/>
      <c r="TVN3229" s="132"/>
      <c r="TVO3229" s="132"/>
      <c r="TVP3229" s="132"/>
      <c r="TVQ3229" s="132"/>
      <c r="TVR3229" s="132"/>
      <c r="TVS3229" s="132"/>
      <c r="TVT3229" s="132"/>
      <c r="TVU3229" s="132"/>
      <c r="TVV3229" s="132"/>
      <c r="TVW3229" s="132"/>
      <c r="TVX3229" s="132"/>
      <c r="TVY3229" s="132"/>
      <c r="TVZ3229" s="132"/>
      <c r="TWA3229" s="132"/>
      <c r="TWB3229" s="132"/>
      <c r="TWC3229" s="132"/>
      <c r="TWD3229" s="132"/>
      <c r="TWE3229" s="132"/>
      <c r="TWF3229" s="132"/>
      <c r="TWG3229" s="132"/>
      <c r="TWH3229" s="132"/>
      <c r="TWI3229" s="132"/>
      <c r="TWJ3229" s="132"/>
      <c r="TWK3229" s="132"/>
      <c r="TWL3229" s="132"/>
      <c r="TWM3229" s="132"/>
      <c r="TWN3229" s="132"/>
      <c r="TWO3229" s="132"/>
      <c r="TWP3229" s="132"/>
      <c r="TWQ3229" s="132"/>
      <c r="TWR3229" s="132"/>
      <c r="TWS3229" s="132"/>
      <c r="TWT3229" s="132"/>
      <c r="TWU3229" s="132"/>
      <c r="TWV3229" s="132"/>
      <c r="TWW3229" s="132"/>
      <c r="TWX3229" s="132"/>
      <c r="TWY3229" s="132"/>
      <c r="TWZ3229" s="132"/>
      <c r="TXA3229" s="132"/>
      <c r="TXB3229" s="132"/>
      <c r="TXC3229" s="132"/>
      <c r="TXD3229" s="132"/>
      <c r="TXE3229" s="132"/>
      <c r="TXF3229" s="132"/>
      <c r="TXG3229" s="132"/>
      <c r="TXH3229" s="132"/>
      <c r="TXI3229" s="132"/>
      <c r="TXJ3229" s="132"/>
      <c r="TXK3229" s="132"/>
      <c r="TXL3229" s="132"/>
      <c r="TXM3229" s="132"/>
      <c r="TXN3229" s="132"/>
      <c r="TXO3229" s="132"/>
      <c r="TXP3229" s="132"/>
      <c r="TXQ3229" s="132"/>
      <c r="TXR3229" s="132"/>
      <c r="TXS3229" s="132"/>
      <c r="TXT3229" s="132"/>
      <c r="TXU3229" s="132"/>
      <c r="TXV3229" s="132"/>
      <c r="TXW3229" s="132"/>
      <c r="TXX3229" s="132"/>
      <c r="TXY3229" s="132"/>
      <c r="TXZ3229" s="132"/>
      <c r="TYA3229" s="132"/>
      <c r="TYB3229" s="132"/>
      <c r="TYC3229" s="132"/>
      <c r="TYD3229" s="132"/>
      <c r="TYE3229" s="132"/>
      <c r="TYF3229" s="132"/>
      <c r="TYG3229" s="132"/>
      <c r="TYH3229" s="132"/>
      <c r="TYI3229" s="132"/>
      <c r="TYJ3229" s="132"/>
      <c r="TYK3229" s="132"/>
      <c r="TYL3229" s="132"/>
      <c r="TYM3229" s="132"/>
      <c r="TYN3229" s="132"/>
      <c r="TYO3229" s="132"/>
      <c r="TYP3229" s="132"/>
      <c r="TYQ3229" s="132"/>
      <c r="TYR3229" s="132"/>
      <c r="TYS3229" s="132"/>
      <c r="TYT3229" s="132"/>
      <c r="TYU3229" s="132"/>
      <c r="TYV3229" s="132"/>
      <c r="TYW3229" s="132"/>
      <c r="TYX3229" s="132"/>
      <c r="TYY3229" s="132"/>
      <c r="TYZ3229" s="132"/>
      <c r="TZA3229" s="132"/>
      <c r="TZB3229" s="132"/>
      <c r="TZC3229" s="132"/>
      <c r="TZD3229" s="132"/>
      <c r="TZE3229" s="132"/>
      <c r="TZF3229" s="132"/>
      <c r="TZG3229" s="132"/>
      <c r="TZH3229" s="132"/>
      <c r="TZI3229" s="132"/>
      <c r="TZJ3229" s="132"/>
      <c r="TZK3229" s="132"/>
      <c r="TZL3229" s="132"/>
      <c r="TZM3229" s="132"/>
      <c r="TZN3229" s="132"/>
      <c r="TZO3229" s="132"/>
      <c r="TZP3229" s="132"/>
      <c r="TZQ3229" s="132"/>
      <c r="TZR3229" s="132"/>
      <c r="TZS3229" s="132"/>
      <c r="TZT3229" s="132"/>
      <c r="TZU3229" s="132"/>
      <c r="TZV3229" s="132"/>
      <c r="TZW3229" s="132"/>
      <c r="TZX3229" s="132"/>
      <c r="TZY3229" s="132"/>
      <c r="TZZ3229" s="132"/>
      <c r="UAA3229" s="132"/>
      <c r="UAB3229" s="132"/>
      <c r="UAC3229" s="132"/>
      <c r="UAD3229" s="132"/>
      <c r="UAE3229" s="132"/>
      <c r="UAF3229" s="132"/>
      <c r="UAG3229" s="132"/>
      <c r="UAH3229" s="132"/>
      <c r="UAI3229" s="132"/>
      <c r="UAJ3229" s="132"/>
      <c r="UAK3229" s="132"/>
      <c r="UAL3229" s="132"/>
      <c r="UAM3229" s="132"/>
      <c r="UAN3229" s="132"/>
      <c r="UAO3229" s="132"/>
      <c r="UAP3229" s="132"/>
      <c r="UAQ3229" s="132"/>
      <c r="UAR3229" s="132"/>
      <c r="UAS3229" s="132"/>
      <c r="UAT3229" s="132"/>
      <c r="UAU3229" s="132"/>
      <c r="UAV3229" s="132"/>
      <c r="UAW3229" s="132"/>
      <c r="UAX3229" s="132"/>
      <c r="UAY3229" s="132"/>
      <c r="UAZ3229" s="132"/>
      <c r="UBA3229" s="132"/>
      <c r="UBB3229" s="132"/>
      <c r="UBC3229" s="132"/>
      <c r="UBD3229" s="132"/>
      <c r="UBE3229" s="132"/>
      <c r="UBF3229" s="132"/>
      <c r="UBG3229" s="132"/>
      <c r="UBH3229" s="132"/>
      <c r="UBI3229" s="132"/>
      <c r="UBJ3229" s="132"/>
      <c r="UBK3229" s="132"/>
      <c r="UBL3229" s="132"/>
      <c r="UBM3229" s="132"/>
      <c r="UBN3229" s="132"/>
      <c r="UBO3229" s="132"/>
      <c r="UBP3229" s="132"/>
      <c r="UBQ3229" s="132"/>
      <c r="UBR3229" s="132"/>
      <c r="UBS3229" s="132"/>
      <c r="UBT3229" s="132"/>
      <c r="UBU3229" s="132"/>
      <c r="UBV3229" s="132"/>
      <c r="UBW3229" s="132"/>
      <c r="UBX3229" s="132"/>
      <c r="UBY3229" s="132"/>
      <c r="UBZ3229" s="132"/>
      <c r="UCA3229" s="132"/>
      <c r="UCB3229" s="132"/>
      <c r="UCC3229" s="132"/>
      <c r="UCD3229" s="132"/>
      <c r="UCE3229" s="132"/>
      <c r="UCF3229" s="132"/>
      <c r="UCG3229" s="132"/>
      <c r="UCH3229" s="132"/>
      <c r="UCI3229" s="132"/>
      <c r="UCJ3229" s="132"/>
      <c r="UCK3229" s="132"/>
      <c r="UCL3229" s="132"/>
      <c r="UCM3229" s="132"/>
      <c r="UCN3229" s="132"/>
      <c r="UCO3229" s="132"/>
      <c r="UCP3229" s="132"/>
      <c r="UCQ3229" s="132"/>
      <c r="UCR3229" s="132"/>
      <c r="UCS3229" s="132"/>
      <c r="UCT3229" s="132"/>
      <c r="UCU3229" s="132"/>
      <c r="UCV3229" s="132"/>
      <c r="UCW3229" s="132"/>
      <c r="UCX3229" s="132"/>
      <c r="UCY3229" s="132"/>
      <c r="UCZ3229" s="132"/>
      <c r="UDA3229" s="132"/>
      <c r="UDB3229" s="132"/>
      <c r="UDC3229" s="132"/>
      <c r="UDD3229" s="132"/>
      <c r="UDE3229" s="132"/>
      <c r="UDF3229" s="132"/>
      <c r="UDG3229" s="132"/>
      <c r="UDH3229" s="132"/>
      <c r="UDI3229" s="132"/>
      <c r="UDJ3229" s="132"/>
      <c r="UDK3229" s="132"/>
      <c r="UDL3229" s="132"/>
      <c r="UDM3229" s="132"/>
      <c r="UDN3229" s="132"/>
      <c r="UDO3229" s="132"/>
      <c r="UDP3229" s="132"/>
      <c r="UDQ3229" s="132"/>
      <c r="UDR3229" s="132"/>
      <c r="UDS3229" s="132"/>
      <c r="UDT3229" s="132"/>
      <c r="UDU3229" s="132"/>
      <c r="UDV3229" s="132"/>
      <c r="UDW3229" s="132"/>
      <c r="UDX3229" s="132"/>
      <c r="UDY3229" s="132"/>
      <c r="UDZ3229" s="132"/>
      <c r="UEA3229" s="132"/>
      <c r="UEB3229" s="132"/>
      <c r="UEC3229" s="132"/>
      <c r="UED3229" s="132"/>
      <c r="UEE3229" s="132"/>
      <c r="UEF3229" s="132"/>
      <c r="UEG3229" s="132"/>
      <c r="UEH3229" s="132"/>
      <c r="UEI3229" s="132"/>
      <c r="UEJ3229" s="132"/>
      <c r="UEK3229" s="132"/>
      <c r="UEL3229" s="132"/>
      <c r="UEM3229" s="132"/>
      <c r="UEN3229" s="132"/>
      <c r="UEO3229" s="132"/>
      <c r="UEP3229" s="132"/>
      <c r="UEQ3229" s="132"/>
      <c r="UER3229" s="132"/>
      <c r="UES3229" s="132"/>
      <c r="UET3229" s="132"/>
      <c r="UEU3229" s="132"/>
      <c r="UEV3229" s="132"/>
      <c r="UEW3229" s="132"/>
      <c r="UEX3229" s="132"/>
      <c r="UEY3229" s="132"/>
      <c r="UEZ3229" s="132"/>
      <c r="UFA3229" s="132"/>
      <c r="UFB3229" s="132"/>
      <c r="UFC3229" s="132"/>
      <c r="UFD3229" s="132"/>
      <c r="UFE3229" s="132"/>
      <c r="UFF3229" s="132"/>
      <c r="UFG3229" s="132"/>
      <c r="UFH3229" s="132"/>
      <c r="UFI3229" s="132"/>
      <c r="UFJ3229" s="132"/>
      <c r="UFK3229" s="132"/>
      <c r="UFL3229" s="132"/>
      <c r="UFM3229" s="132"/>
      <c r="UFN3229" s="132"/>
      <c r="UFO3229" s="132"/>
      <c r="UFP3229" s="132"/>
      <c r="UFQ3229" s="132"/>
      <c r="UFR3229" s="132"/>
      <c r="UFS3229" s="132"/>
      <c r="UFT3229" s="132"/>
      <c r="UFU3229" s="132"/>
      <c r="UFV3229" s="132"/>
      <c r="UFW3229" s="132"/>
      <c r="UFX3229" s="132"/>
      <c r="UFY3229" s="132"/>
      <c r="UFZ3229" s="132"/>
      <c r="UGA3229" s="132"/>
      <c r="UGB3229" s="132"/>
      <c r="UGC3229" s="132"/>
      <c r="UGD3229" s="132"/>
      <c r="UGE3229" s="132"/>
      <c r="UGF3229" s="132"/>
      <c r="UGG3229" s="132"/>
      <c r="UGH3229" s="132"/>
      <c r="UGI3229" s="132"/>
      <c r="UGJ3229" s="132"/>
      <c r="UGK3229" s="132"/>
      <c r="UGL3229" s="132"/>
      <c r="UGM3229" s="132"/>
      <c r="UGN3229" s="132"/>
      <c r="UGO3229" s="132"/>
      <c r="UGP3229" s="132"/>
      <c r="UGQ3229" s="132"/>
      <c r="UGR3229" s="132"/>
      <c r="UGS3229" s="132"/>
      <c r="UGT3229" s="132"/>
      <c r="UGU3229" s="132"/>
      <c r="UGV3229" s="132"/>
      <c r="UGW3229" s="132"/>
      <c r="UGX3229" s="132"/>
      <c r="UGY3229" s="132"/>
      <c r="UGZ3229" s="132"/>
      <c r="UHA3229" s="132"/>
      <c r="UHB3229" s="132"/>
      <c r="UHC3229" s="132"/>
      <c r="UHD3229" s="132"/>
      <c r="UHE3229" s="132"/>
      <c r="UHF3229" s="132"/>
      <c r="UHG3229" s="132"/>
      <c r="UHH3229" s="132"/>
      <c r="UHI3229" s="132"/>
      <c r="UHJ3229" s="132"/>
      <c r="UHK3229" s="132"/>
      <c r="UHL3229" s="132"/>
      <c r="UHM3229" s="132"/>
      <c r="UHN3229" s="132"/>
      <c r="UHO3229" s="132"/>
      <c r="UHP3229" s="132"/>
      <c r="UHQ3229" s="132"/>
      <c r="UHR3229" s="132"/>
      <c r="UHS3229" s="132"/>
      <c r="UHT3229" s="132"/>
      <c r="UHU3229" s="132"/>
      <c r="UHV3229" s="132"/>
      <c r="UHW3229" s="132"/>
      <c r="UHX3229" s="132"/>
      <c r="UHY3229" s="132"/>
      <c r="UHZ3229" s="132"/>
      <c r="UIA3229" s="132"/>
      <c r="UIB3229" s="132"/>
      <c r="UIC3229" s="132"/>
      <c r="UID3229" s="132"/>
      <c r="UIE3229" s="132"/>
      <c r="UIF3229" s="132"/>
      <c r="UIG3229" s="132"/>
      <c r="UIH3229" s="132"/>
      <c r="UII3229" s="132"/>
      <c r="UIJ3229" s="132"/>
      <c r="UIK3229" s="132"/>
      <c r="UIL3229" s="132"/>
      <c r="UIM3229" s="132"/>
      <c r="UIN3229" s="132"/>
      <c r="UIO3229" s="132"/>
      <c r="UIP3229" s="132"/>
      <c r="UIQ3229" s="132"/>
      <c r="UIR3229" s="132"/>
      <c r="UIS3229" s="132"/>
      <c r="UIT3229" s="132"/>
      <c r="UIU3229" s="132"/>
      <c r="UIV3229" s="132"/>
      <c r="UIW3229" s="132"/>
      <c r="UIX3229" s="132"/>
      <c r="UIY3229" s="132"/>
      <c r="UIZ3229" s="132"/>
      <c r="UJA3229" s="132"/>
      <c r="UJB3229" s="132"/>
      <c r="UJC3229" s="132"/>
      <c r="UJD3229" s="132"/>
      <c r="UJE3229" s="132"/>
      <c r="UJF3229" s="132"/>
      <c r="UJG3229" s="132"/>
      <c r="UJH3229" s="132"/>
      <c r="UJI3229" s="132"/>
      <c r="UJJ3229" s="132"/>
      <c r="UJK3229" s="132"/>
      <c r="UJL3229" s="132"/>
      <c r="UJM3229" s="132"/>
      <c r="UJN3229" s="132"/>
      <c r="UJO3229" s="132"/>
      <c r="UJP3229" s="132"/>
      <c r="UJQ3229" s="132"/>
      <c r="UJR3229" s="132"/>
      <c r="UJS3229" s="132"/>
      <c r="UJT3229" s="132"/>
      <c r="UJU3229" s="132"/>
      <c r="UJV3229" s="132"/>
      <c r="UJW3229" s="132"/>
      <c r="UJX3229" s="132"/>
      <c r="UJY3229" s="132"/>
      <c r="UJZ3229" s="132"/>
      <c r="UKA3229" s="132"/>
      <c r="UKB3229" s="132"/>
      <c r="UKC3229" s="132"/>
      <c r="UKD3229" s="132"/>
      <c r="UKE3229" s="132"/>
      <c r="UKF3229" s="132"/>
      <c r="UKG3229" s="132"/>
      <c r="UKH3229" s="132"/>
      <c r="UKI3229" s="132"/>
      <c r="UKJ3229" s="132"/>
      <c r="UKK3229" s="132"/>
      <c r="UKL3229" s="132"/>
      <c r="UKM3229" s="132"/>
      <c r="UKN3229" s="132"/>
      <c r="UKO3229" s="132"/>
      <c r="UKP3229" s="132"/>
      <c r="UKQ3229" s="132"/>
      <c r="UKR3229" s="132"/>
      <c r="UKS3229" s="132"/>
      <c r="UKT3229" s="132"/>
      <c r="UKU3229" s="132"/>
      <c r="UKV3229" s="132"/>
      <c r="UKW3229" s="132"/>
      <c r="UKX3229" s="132"/>
      <c r="UKY3229" s="132"/>
      <c r="UKZ3229" s="132"/>
      <c r="ULA3229" s="132"/>
      <c r="ULB3229" s="132"/>
      <c r="ULC3229" s="132"/>
      <c r="ULD3229" s="132"/>
      <c r="ULE3229" s="132"/>
      <c r="ULF3229" s="132"/>
      <c r="ULG3229" s="132"/>
      <c r="ULH3229" s="132"/>
      <c r="ULI3229" s="132"/>
      <c r="ULJ3229" s="132"/>
      <c r="ULK3229" s="132"/>
      <c r="ULL3229" s="132"/>
      <c r="ULM3229" s="132"/>
      <c r="ULN3229" s="132"/>
      <c r="ULO3229" s="132"/>
      <c r="ULP3229" s="132"/>
      <c r="ULQ3229" s="132"/>
      <c r="ULR3229" s="132"/>
      <c r="ULS3229" s="132"/>
      <c r="ULT3229" s="132"/>
      <c r="ULU3229" s="132"/>
      <c r="ULV3229" s="132"/>
      <c r="ULW3229" s="132"/>
      <c r="ULX3229" s="132"/>
      <c r="ULY3229" s="132"/>
      <c r="ULZ3229" s="132"/>
      <c r="UMA3229" s="132"/>
      <c r="UMB3229" s="132"/>
      <c r="UMC3229" s="132"/>
      <c r="UMD3229" s="132"/>
      <c r="UME3229" s="132"/>
      <c r="UMF3229" s="132"/>
      <c r="UMG3229" s="132"/>
      <c r="UMH3229" s="132"/>
      <c r="UMI3229" s="132"/>
      <c r="UMJ3229" s="132"/>
      <c r="UMK3229" s="132"/>
      <c r="UML3229" s="132"/>
      <c r="UMM3229" s="132"/>
      <c r="UMN3229" s="132"/>
      <c r="UMO3229" s="132"/>
      <c r="UMP3229" s="132"/>
      <c r="UMQ3229" s="132"/>
      <c r="UMR3229" s="132"/>
      <c r="UMS3229" s="132"/>
      <c r="UMT3229" s="132"/>
      <c r="UMU3229" s="132"/>
      <c r="UMV3229" s="132"/>
      <c r="UMW3229" s="132"/>
      <c r="UMX3229" s="132"/>
      <c r="UMY3229" s="132"/>
      <c r="UMZ3229" s="132"/>
      <c r="UNA3229" s="132"/>
      <c r="UNB3229" s="132"/>
      <c r="UNC3229" s="132"/>
      <c r="UND3229" s="132"/>
      <c r="UNE3229" s="132"/>
      <c r="UNF3229" s="132"/>
      <c r="UNG3229" s="132"/>
      <c r="UNH3229" s="132"/>
      <c r="UNI3229" s="132"/>
      <c r="UNJ3229" s="132"/>
      <c r="UNK3229" s="132"/>
      <c r="UNL3229" s="132"/>
      <c r="UNM3229" s="132"/>
      <c r="UNN3229" s="132"/>
      <c r="UNO3229" s="132"/>
      <c r="UNP3229" s="132"/>
      <c r="UNQ3229" s="132"/>
      <c r="UNR3229" s="132"/>
      <c r="UNS3229" s="132"/>
      <c r="UNT3229" s="132"/>
      <c r="UNU3229" s="132"/>
      <c r="UNV3229" s="132"/>
      <c r="UNW3229" s="132"/>
      <c r="UNX3229" s="132"/>
      <c r="UNY3229" s="132"/>
      <c r="UNZ3229" s="132"/>
      <c r="UOA3229" s="132"/>
      <c r="UOB3229" s="132"/>
      <c r="UOC3229" s="132"/>
      <c r="UOD3229" s="132"/>
      <c r="UOE3229" s="132"/>
      <c r="UOF3229" s="132"/>
      <c r="UOG3229" s="132"/>
      <c r="UOH3229" s="132"/>
      <c r="UOI3229" s="132"/>
      <c r="UOJ3229" s="132"/>
      <c r="UOK3229" s="132"/>
      <c r="UOL3229" s="132"/>
      <c r="UOM3229" s="132"/>
      <c r="UON3229" s="132"/>
      <c r="UOO3229" s="132"/>
      <c r="UOP3229" s="132"/>
      <c r="UOQ3229" s="132"/>
      <c r="UOR3229" s="132"/>
      <c r="UOS3229" s="132"/>
      <c r="UOT3229" s="132"/>
      <c r="UOU3229" s="132"/>
      <c r="UOV3229" s="132"/>
      <c r="UOW3229" s="132"/>
      <c r="UOX3229" s="132"/>
      <c r="UOY3229" s="132"/>
      <c r="UOZ3229" s="132"/>
      <c r="UPA3229" s="132"/>
      <c r="UPB3229" s="132"/>
      <c r="UPC3229" s="132"/>
      <c r="UPD3229" s="132"/>
      <c r="UPE3229" s="132"/>
      <c r="UPF3229" s="132"/>
      <c r="UPG3229" s="132"/>
      <c r="UPH3229" s="132"/>
      <c r="UPI3229" s="132"/>
      <c r="UPJ3229" s="132"/>
      <c r="UPK3229" s="132"/>
      <c r="UPL3229" s="132"/>
      <c r="UPM3229" s="132"/>
      <c r="UPN3229" s="132"/>
      <c r="UPO3229" s="132"/>
      <c r="UPP3229" s="132"/>
      <c r="UPQ3229" s="132"/>
      <c r="UPR3229" s="132"/>
      <c r="UPS3229" s="132"/>
      <c r="UPT3229" s="132"/>
      <c r="UPU3229" s="132"/>
      <c r="UPV3229" s="132"/>
      <c r="UPW3229" s="132"/>
      <c r="UPX3229" s="132"/>
      <c r="UPY3229" s="132"/>
      <c r="UPZ3229" s="132"/>
      <c r="UQA3229" s="132"/>
      <c r="UQB3229" s="132"/>
      <c r="UQC3229" s="132"/>
      <c r="UQD3229" s="132"/>
      <c r="UQE3229" s="132"/>
      <c r="UQF3229" s="132"/>
      <c r="UQG3229" s="132"/>
      <c r="UQH3229" s="132"/>
      <c r="UQI3229" s="132"/>
      <c r="UQJ3229" s="132"/>
      <c r="UQK3229" s="132"/>
      <c r="UQL3229" s="132"/>
      <c r="UQM3229" s="132"/>
      <c r="UQN3229" s="132"/>
      <c r="UQO3229" s="132"/>
      <c r="UQP3229" s="132"/>
      <c r="UQQ3229" s="132"/>
      <c r="UQR3229" s="132"/>
      <c r="UQS3229" s="132"/>
      <c r="UQT3229" s="132"/>
      <c r="UQU3229" s="132"/>
      <c r="UQV3229" s="132"/>
      <c r="UQW3229" s="132"/>
      <c r="UQX3229" s="132"/>
      <c r="UQY3229" s="132"/>
      <c r="UQZ3229" s="132"/>
      <c r="URA3229" s="132"/>
      <c r="URB3229" s="132"/>
      <c r="URC3229" s="132"/>
      <c r="URD3229" s="132"/>
      <c r="URE3229" s="132"/>
      <c r="URF3229" s="132"/>
      <c r="URG3229" s="132"/>
      <c r="URH3229" s="132"/>
      <c r="URI3229" s="132"/>
      <c r="URJ3229" s="132"/>
      <c r="URK3229" s="132"/>
      <c r="URL3229" s="132"/>
      <c r="URM3229" s="132"/>
      <c r="URN3229" s="132"/>
      <c r="URO3229" s="132"/>
      <c r="URP3229" s="132"/>
      <c r="URQ3229" s="132"/>
      <c r="URR3229" s="132"/>
      <c r="URS3229" s="132"/>
      <c r="URT3229" s="132"/>
      <c r="URU3229" s="132"/>
      <c r="URV3229" s="132"/>
      <c r="URW3229" s="132"/>
      <c r="URX3229" s="132"/>
      <c r="URY3229" s="132"/>
      <c r="URZ3229" s="132"/>
      <c r="USA3229" s="132"/>
      <c r="USB3229" s="132"/>
      <c r="USC3229" s="132"/>
      <c r="USD3229" s="132"/>
      <c r="USE3229" s="132"/>
      <c r="USF3229" s="132"/>
      <c r="USG3229" s="132"/>
      <c r="USH3229" s="132"/>
      <c r="USI3229" s="132"/>
      <c r="USJ3229" s="132"/>
      <c r="USK3229" s="132"/>
      <c r="USL3229" s="132"/>
      <c r="USM3229" s="132"/>
      <c r="USN3229" s="132"/>
      <c r="USO3229" s="132"/>
      <c r="USP3229" s="132"/>
      <c r="USQ3229" s="132"/>
      <c r="USR3229" s="132"/>
      <c r="USS3229" s="132"/>
      <c r="UST3229" s="132"/>
      <c r="USU3229" s="132"/>
      <c r="USV3229" s="132"/>
      <c r="USW3229" s="132"/>
      <c r="USX3229" s="132"/>
      <c r="USY3229" s="132"/>
      <c r="USZ3229" s="132"/>
      <c r="UTA3229" s="132"/>
      <c r="UTB3229" s="132"/>
      <c r="UTC3229" s="132"/>
      <c r="UTD3229" s="132"/>
      <c r="UTE3229" s="132"/>
      <c r="UTF3229" s="132"/>
      <c r="UTG3229" s="132"/>
      <c r="UTH3229" s="132"/>
      <c r="UTI3229" s="132"/>
      <c r="UTJ3229" s="132"/>
      <c r="UTK3229" s="132"/>
      <c r="UTL3229" s="132"/>
      <c r="UTM3229" s="132"/>
      <c r="UTN3229" s="132"/>
      <c r="UTO3229" s="132"/>
      <c r="UTP3229" s="132"/>
      <c r="UTQ3229" s="132"/>
      <c r="UTR3229" s="132"/>
      <c r="UTS3229" s="132"/>
      <c r="UTT3229" s="132"/>
      <c r="UTU3229" s="132"/>
      <c r="UTV3229" s="132"/>
      <c r="UTW3229" s="132"/>
      <c r="UTX3229" s="132"/>
      <c r="UTY3229" s="132"/>
      <c r="UTZ3229" s="132"/>
      <c r="UUA3229" s="132"/>
      <c r="UUB3229" s="132"/>
      <c r="UUC3229" s="132"/>
      <c r="UUD3229" s="132"/>
      <c r="UUE3229" s="132"/>
      <c r="UUF3229" s="132"/>
      <c r="UUG3229" s="132"/>
      <c r="UUH3229" s="132"/>
      <c r="UUI3229" s="132"/>
      <c r="UUJ3229" s="132"/>
      <c r="UUK3229" s="132"/>
      <c r="UUL3229" s="132"/>
      <c r="UUM3229" s="132"/>
      <c r="UUN3229" s="132"/>
      <c r="UUO3229" s="132"/>
      <c r="UUP3229" s="132"/>
      <c r="UUQ3229" s="132"/>
      <c r="UUR3229" s="132"/>
      <c r="UUS3229" s="132"/>
      <c r="UUT3229" s="132"/>
      <c r="UUU3229" s="132"/>
      <c r="UUV3229" s="132"/>
      <c r="UUW3229" s="132"/>
      <c r="UUX3229" s="132"/>
      <c r="UUY3229" s="132"/>
      <c r="UUZ3229" s="132"/>
      <c r="UVA3229" s="132"/>
      <c r="UVB3229" s="132"/>
      <c r="UVC3229" s="132"/>
      <c r="UVD3229" s="132"/>
      <c r="UVE3229" s="132"/>
      <c r="UVF3229" s="132"/>
      <c r="UVG3229" s="132"/>
      <c r="UVH3229" s="132"/>
      <c r="UVI3229" s="132"/>
      <c r="UVJ3229" s="132"/>
      <c r="UVK3229" s="132"/>
      <c r="UVL3229" s="132"/>
      <c r="UVM3229" s="132"/>
      <c r="UVN3229" s="132"/>
      <c r="UVO3229" s="132"/>
      <c r="UVP3229" s="132"/>
      <c r="UVQ3229" s="132"/>
      <c r="UVR3229" s="132"/>
      <c r="UVS3229" s="132"/>
      <c r="UVT3229" s="132"/>
      <c r="UVU3229" s="132"/>
      <c r="UVV3229" s="132"/>
      <c r="UVW3229" s="132"/>
      <c r="UVX3229" s="132"/>
      <c r="UVY3229" s="132"/>
      <c r="UVZ3229" s="132"/>
      <c r="UWA3229" s="132"/>
      <c r="UWB3229" s="132"/>
      <c r="UWC3229" s="132"/>
      <c r="UWD3229" s="132"/>
      <c r="UWE3229" s="132"/>
      <c r="UWF3229" s="132"/>
      <c r="UWG3229" s="132"/>
      <c r="UWH3229" s="132"/>
      <c r="UWI3229" s="132"/>
      <c r="UWJ3229" s="132"/>
      <c r="UWK3229" s="132"/>
      <c r="UWL3229" s="132"/>
      <c r="UWM3229" s="132"/>
      <c r="UWN3229" s="132"/>
      <c r="UWO3229" s="132"/>
      <c r="UWP3229" s="132"/>
      <c r="UWQ3229" s="132"/>
      <c r="UWR3229" s="132"/>
      <c r="UWS3229" s="132"/>
      <c r="UWT3229" s="132"/>
      <c r="UWU3229" s="132"/>
      <c r="UWV3229" s="132"/>
      <c r="UWW3229" s="132"/>
      <c r="UWX3229" s="132"/>
      <c r="UWY3229" s="132"/>
      <c r="UWZ3229" s="132"/>
      <c r="UXA3229" s="132"/>
      <c r="UXB3229" s="132"/>
      <c r="UXC3229" s="132"/>
      <c r="UXD3229" s="132"/>
      <c r="UXE3229" s="132"/>
      <c r="UXF3229" s="132"/>
      <c r="UXG3229" s="132"/>
      <c r="UXH3229" s="132"/>
      <c r="UXI3229" s="132"/>
      <c r="UXJ3229" s="132"/>
      <c r="UXK3229" s="132"/>
      <c r="UXL3229" s="132"/>
      <c r="UXM3229" s="132"/>
      <c r="UXN3229" s="132"/>
      <c r="UXO3229" s="132"/>
      <c r="UXP3229" s="132"/>
      <c r="UXQ3229" s="132"/>
      <c r="UXR3229" s="132"/>
      <c r="UXS3229" s="132"/>
      <c r="UXT3229" s="132"/>
      <c r="UXU3229" s="132"/>
      <c r="UXV3229" s="132"/>
      <c r="UXW3229" s="132"/>
      <c r="UXX3229" s="132"/>
      <c r="UXY3229" s="132"/>
      <c r="UXZ3229" s="132"/>
      <c r="UYA3229" s="132"/>
      <c r="UYB3229" s="132"/>
      <c r="UYC3229" s="132"/>
      <c r="UYD3229" s="132"/>
      <c r="UYE3229" s="132"/>
      <c r="UYF3229" s="132"/>
      <c r="UYG3229" s="132"/>
      <c r="UYH3229" s="132"/>
      <c r="UYI3229" s="132"/>
      <c r="UYJ3229" s="132"/>
      <c r="UYK3229" s="132"/>
      <c r="UYL3229" s="132"/>
      <c r="UYM3229" s="132"/>
      <c r="UYN3229" s="132"/>
      <c r="UYO3229" s="132"/>
      <c r="UYP3229" s="132"/>
      <c r="UYQ3229" s="132"/>
      <c r="UYR3229" s="132"/>
      <c r="UYS3229" s="132"/>
      <c r="UYT3229" s="132"/>
      <c r="UYU3229" s="132"/>
      <c r="UYV3229" s="132"/>
      <c r="UYW3229" s="132"/>
      <c r="UYX3229" s="132"/>
      <c r="UYY3229" s="132"/>
      <c r="UYZ3229" s="132"/>
      <c r="UZA3229" s="132"/>
      <c r="UZB3229" s="132"/>
      <c r="UZC3229" s="132"/>
      <c r="UZD3229" s="132"/>
      <c r="UZE3229" s="132"/>
      <c r="UZF3229" s="132"/>
      <c r="UZG3229" s="132"/>
      <c r="UZH3229" s="132"/>
      <c r="UZI3229" s="132"/>
      <c r="UZJ3229" s="132"/>
      <c r="UZK3229" s="132"/>
      <c r="UZL3229" s="132"/>
      <c r="UZM3229" s="132"/>
      <c r="UZN3229" s="132"/>
      <c r="UZO3229" s="132"/>
      <c r="UZP3229" s="132"/>
      <c r="UZQ3229" s="132"/>
      <c r="UZR3229" s="132"/>
      <c r="UZS3229" s="132"/>
      <c r="UZT3229" s="132"/>
      <c r="UZU3229" s="132"/>
      <c r="UZV3229" s="132"/>
      <c r="UZW3229" s="132"/>
      <c r="UZX3229" s="132"/>
      <c r="UZY3229" s="132"/>
      <c r="UZZ3229" s="132"/>
      <c r="VAA3229" s="132"/>
      <c r="VAB3229" s="132"/>
      <c r="VAC3229" s="132"/>
      <c r="VAD3229" s="132"/>
      <c r="VAE3229" s="132"/>
      <c r="VAF3229" s="132"/>
      <c r="VAG3229" s="132"/>
      <c r="VAH3229" s="132"/>
      <c r="VAI3229" s="132"/>
      <c r="VAJ3229" s="132"/>
      <c r="VAK3229" s="132"/>
      <c r="VAL3229" s="132"/>
      <c r="VAM3229" s="132"/>
      <c r="VAN3229" s="132"/>
      <c r="VAO3229" s="132"/>
      <c r="VAP3229" s="132"/>
      <c r="VAQ3229" s="132"/>
      <c r="VAR3229" s="132"/>
      <c r="VAS3229" s="132"/>
      <c r="VAT3229" s="132"/>
      <c r="VAU3229" s="132"/>
      <c r="VAV3229" s="132"/>
      <c r="VAW3229" s="132"/>
      <c r="VAX3229" s="132"/>
      <c r="VAY3229" s="132"/>
      <c r="VAZ3229" s="132"/>
      <c r="VBA3229" s="132"/>
      <c r="VBB3229" s="132"/>
      <c r="VBC3229" s="132"/>
      <c r="VBD3229" s="132"/>
      <c r="VBE3229" s="132"/>
      <c r="VBF3229" s="132"/>
      <c r="VBG3229" s="132"/>
      <c r="VBH3229" s="132"/>
      <c r="VBI3229" s="132"/>
      <c r="VBJ3229" s="132"/>
      <c r="VBK3229" s="132"/>
      <c r="VBL3229" s="132"/>
      <c r="VBM3229" s="132"/>
      <c r="VBN3229" s="132"/>
      <c r="VBO3229" s="132"/>
      <c r="VBP3229" s="132"/>
      <c r="VBQ3229" s="132"/>
      <c r="VBR3229" s="132"/>
      <c r="VBS3229" s="132"/>
      <c r="VBT3229" s="132"/>
      <c r="VBU3229" s="132"/>
      <c r="VBV3229" s="132"/>
      <c r="VBW3229" s="132"/>
      <c r="VBX3229" s="132"/>
      <c r="VBY3229" s="132"/>
      <c r="VBZ3229" s="132"/>
      <c r="VCA3229" s="132"/>
      <c r="VCB3229" s="132"/>
      <c r="VCC3229" s="132"/>
      <c r="VCD3229" s="132"/>
      <c r="VCE3229" s="132"/>
      <c r="VCF3229" s="132"/>
      <c r="VCG3229" s="132"/>
      <c r="VCH3229" s="132"/>
      <c r="VCI3229" s="132"/>
      <c r="VCJ3229" s="132"/>
      <c r="VCK3229" s="132"/>
      <c r="VCL3229" s="132"/>
      <c r="VCM3229" s="132"/>
      <c r="VCN3229" s="132"/>
      <c r="VCO3229" s="132"/>
      <c r="VCP3229" s="132"/>
      <c r="VCQ3229" s="132"/>
      <c r="VCR3229" s="132"/>
      <c r="VCS3229" s="132"/>
      <c r="VCT3229" s="132"/>
      <c r="VCU3229" s="132"/>
      <c r="VCV3229" s="132"/>
      <c r="VCW3229" s="132"/>
      <c r="VCX3229" s="132"/>
      <c r="VCY3229" s="132"/>
      <c r="VCZ3229" s="132"/>
      <c r="VDA3229" s="132"/>
      <c r="VDB3229" s="132"/>
      <c r="VDC3229" s="132"/>
      <c r="VDD3229" s="132"/>
      <c r="VDE3229" s="132"/>
      <c r="VDF3229" s="132"/>
      <c r="VDG3229" s="132"/>
      <c r="VDH3229" s="132"/>
      <c r="VDI3229" s="132"/>
      <c r="VDJ3229" s="132"/>
      <c r="VDK3229" s="132"/>
      <c r="VDL3229" s="132"/>
      <c r="VDM3229" s="132"/>
      <c r="VDN3229" s="132"/>
      <c r="VDO3229" s="132"/>
      <c r="VDP3229" s="132"/>
      <c r="VDQ3229" s="132"/>
      <c r="VDR3229" s="132"/>
      <c r="VDS3229" s="132"/>
      <c r="VDT3229" s="132"/>
      <c r="VDU3229" s="132"/>
      <c r="VDV3229" s="132"/>
      <c r="VDW3229" s="132"/>
      <c r="VDX3229" s="132"/>
      <c r="VDY3229" s="132"/>
      <c r="VDZ3229" s="132"/>
      <c r="VEA3229" s="132"/>
      <c r="VEB3229" s="132"/>
      <c r="VEC3229" s="132"/>
      <c r="VED3229" s="132"/>
      <c r="VEE3229" s="132"/>
      <c r="VEF3229" s="132"/>
      <c r="VEG3229" s="132"/>
      <c r="VEH3229" s="132"/>
      <c r="VEI3229" s="132"/>
      <c r="VEJ3229" s="132"/>
      <c r="VEK3229" s="132"/>
      <c r="VEL3229" s="132"/>
      <c r="VEM3229" s="132"/>
      <c r="VEN3229" s="132"/>
      <c r="VEO3229" s="132"/>
      <c r="VEP3229" s="132"/>
      <c r="VEQ3229" s="132"/>
      <c r="VER3229" s="132"/>
      <c r="VES3229" s="132"/>
      <c r="VET3229" s="132"/>
      <c r="VEU3229" s="132"/>
      <c r="VEV3229" s="132"/>
      <c r="VEW3229" s="132"/>
      <c r="VEX3229" s="132"/>
      <c r="VEY3229" s="132"/>
      <c r="VEZ3229" s="132"/>
      <c r="VFA3229" s="132"/>
      <c r="VFB3229" s="132"/>
      <c r="VFC3229" s="132"/>
      <c r="VFD3229" s="132"/>
      <c r="VFE3229" s="132"/>
      <c r="VFF3229" s="132"/>
      <c r="VFG3229" s="132"/>
      <c r="VFH3229" s="132"/>
      <c r="VFI3229" s="132"/>
      <c r="VFJ3229" s="132"/>
      <c r="VFK3229" s="132"/>
      <c r="VFL3229" s="132"/>
      <c r="VFM3229" s="132"/>
      <c r="VFN3229" s="132"/>
      <c r="VFO3229" s="132"/>
      <c r="VFP3229" s="132"/>
      <c r="VFQ3229" s="132"/>
      <c r="VFR3229" s="132"/>
      <c r="VFS3229" s="132"/>
      <c r="VFT3229" s="132"/>
      <c r="VFU3229" s="132"/>
      <c r="VFV3229" s="132"/>
      <c r="VFW3229" s="132"/>
      <c r="VFX3229" s="132"/>
      <c r="VFY3229" s="132"/>
      <c r="VFZ3229" s="132"/>
      <c r="VGA3229" s="132"/>
      <c r="VGB3229" s="132"/>
      <c r="VGC3229" s="132"/>
      <c r="VGD3229" s="132"/>
      <c r="VGE3229" s="132"/>
      <c r="VGF3229" s="132"/>
      <c r="VGG3229" s="132"/>
      <c r="VGH3229" s="132"/>
      <c r="VGI3229" s="132"/>
      <c r="VGJ3229" s="132"/>
      <c r="VGK3229" s="132"/>
      <c r="VGL3229" s="132"/>
      <c r="VGM3229" s="132"/>
      <c r="VGN3229" s="132"/>
      <c r="VGO3229" s="132"/>
      <c r="VGP3229" s="132"/>
      <c r="VGQ3229" s="132"/>
      <c r="VGR3229" s="132"/>
      <c r="VGS3229" s="132"/>
      <c r="VGT3229" s="132"/>
      <c r="VGU3229" s="132"/>
      <c r="VGV3229" s="132"/>
      <c r="VGW3229" s="132"/>
      <c r="VGX3229" s="132"/>
      <c r="VGY3229" s="132"/>
      <c r="VGZ3229" s="132"/>
      <c r="VHA3229" s="132"/>
      <c r="VHB3229" s="132"/>
      <c r="VHC3229" s="132"/>
      <c r="VHD3229" s="132"/>
      <c r="VHE3229" s="132"/>
      <c r="VHF3229" s="132"/>
      <c r="VHG3229" s="132"/>
      <c r="VHH3229" s="132"/>
      <c r="VHI3229" s="132"/>
      <c r="VHJ3229" s="132"/>
      <c r="VHK3229" s="132"/>
      <c r="VHL3229" s="132"/>
      <c r="VHM3229" s="132"/>
      <c r="VHN3229" s="132"/>
      <c r="VHO3229" s="132"/>
      <c r="VHP3229" s="132"/>
      <c r="VHQ3229" s="132"/>
      <c r="VHR3229" s="132"/>
      <c r="VHS3229" s="132"/>
      <c r="VHT3229" s="132"/>
      <c r="VHU3229" s="132"/>
      <c r="VHV3229" s="132"/>
      <c r="VHW3229" s="132"/>
      <c r="VHX3229" s="132"/>
      <c r="VHY3229" s="132"/>
      <c r="VHZ3229" s="132"/>
      <c r="VIA3229" s="132"/>
      <c r="VIB3229" s="132"/>
      <c r="VIC3229" s="132"/>
      <c r="VID3229" s="132"/>
      <c r="VIE3229" s="132"/>
      <c r="VIF3229" s="132"/>
      <c r="VIG3229" s="132"/>
      <c r="VIH3229" s="132"/>
      <c r="VII3229" s="132"/>
      <c r="VIJ3229" s="132"/>
      <c r="VIK3229" s="132"/>
      <c r="VIL3229" s="132"/>
      <c r="VIM3229" s="132"/>
      <c r="VIN3229" s="132"/>
      <c r="VIO3229" s="132"/>
      <c r="VIP3229" s="132"/>
      <c r="VIQ3229" s="132"/>
      <c r="VIR3229" s="132"/>
      <c r="VIS3229" s="132"/>
      <c r="VIT3229" s="132"/>
      <c r="VIU3229" s="132"/>
      <c r="VIV3229" s="132"/>
      <c r="VIW3229" s="132"/>
      <c r="VIX3229" s="132"/>
      <c r="VIY3229" s="132"/>
      <c r="VIZ3229" s="132"/>
      <c r="VJA3229" s="132"/>
      <c r="VJB3229" s="132"/>
      <c r="VJC3229" s="132"/>
      <c r="VJD3229" s="132"/>
      <c r="VJE3229" s="132"/>
      <c r="VJF3229" s="132"/>
      <c r="VJG3229" s="132"/>
      <c r="VJH3229" s="132"/>
      <c r="VJI3229" s="132"/>
      <c r="VJJ3229" s="132"/>
      <c r="VJK3229" s="132"/>
      <c r="VJL3229" s="132"/>
      <c r="VJM3229" s="132"/>
      <c r="VJN3229" s="132"/>
      <c r="VJO3229" s="132"/>
      <c r="VJP3229" s="132"/>
      <c r="VJQ3229" s="132"/>
      <c r="VJR3229" s="132"/>
      <c r="VJS3229" s="132"/>
      <c r="VJT3229" s="132"/>
      <c r="VJU3229" s="132"/>
      <c r="VJV3229" s="132"/>
      <c r="VJW3229" s="132"/>
      <c r="VJX3229" s="132"/>
      <c r="VJY3229" s="132"/>
      <c r="VJZ3229" s="132"/>
      <c r="VKA3229" s="132"/>
      <c r="VKB3229" s="132"/>
      <c r="VKC3229" s="132"/>
      <c r="VKD3229" s="132"/>
      <c r="VKE3229" s="132"/>
      <c r="VKF3229" s="132"/>
      <c r="VKG3229" s="132"/>
      <c r="VKH3229" s="132"/>
      <c r="VKI3229" s="132"/>
      <c r="VKJ3229" s="132"/>
      <c r="VKK3229" s="132"/>
      <c r="VKL3229" s="132"/>
      <c r="VKM3229" s="132"/>
      <c r="VKN3229" s="132"/>
      <c r="VKO3229" s="132"/>
      <c r="VKP3229" s="132"/>
      <c r="VKQ3229" s="132"/>
      <c r="VKR3229" s="132"/>
      <c r="VKS3229" s="132"/>
      <c r="VKT3229" s="132"/>
      <c r="VKU3229" s="132"/>
      <c r="VKV3229" s="132"/>
      <c r="VKW3229" s="132"/>
      <c r="VKX3229" s="132"/>
      <c r="VKY3229" s="132"/>
      <c r="VKZ3229" s="132"/>
      <c r="VLA3229" s="132"/>
      <c r="VLB3229" s="132"/>
      <c r="VLC3229" s="132"/>
      <c r="VLD3229" s="132"/>
      <c r="VLE3229" s="132"/>
      <c r="VLF3229" s="132"/>
      <c r="VLG3229" s="132"/>
      <c r="VLH3229" s="132"/>
      <c r="VLI3229" s="132"/>
      <c r="VLJ3229" s="132"/>
      <c r="VLK3229" s="132"/>
      <c r="VLL3229" s="132"/>
      <c r="VLM3229" s="132"/>
      <c r="VLN3229" s="132"/>
      <c r="VLO3229" s="132"/>
      <c r="VLP3229" s="132"/>
      <c r="VLQ3229" s="132"/>
      <c r="VLR3229" s="132"/>
      <c r="VLS3229" s="132"/>
      <c r="VLT3229" s="132"/>
      <c r="VLU3229" s="132"/>
      <c r="VLV3229" s="132"/>
      <c r="VLW3229" s="132"/>
      <c r="VLX3229" s="132"/>
      <c r="VLY3229" s="132"/>
      <c r="VLZ3229" s="132"/>
      <c r="VMA3229" s="132"/>
      <c r="VMB3229" s="132"/>
      <c r="VMC3229" s="132"/>
      <c r="VMD3229" s="132"/>
      <c r="VME3229" s="132"/>
      <c r="VMF3229" s="132"/>
      <c r="VMG3229" s="132"/>
      <c r="VMH3229" s="132"/>
      <c r="VMI3229" s="132"/>
      <c r="VMJ3229" s="132"/>
      <c r="VMK3229" s="132"/>
      <c r="VML3229" s="132"/>
      <c r="VMM3229" s="132"/>
      <c r="VMN3229" s="132"/>
      <c r="VMO3229" s="132"/>
      <c r="VMP3229" s="132"/>
      <c r="VMQ3229" s="132"/>
      <c r="VMR3229" s="132"/>
      <c r="VMS3229" s="132"/>
      <c r="VMT3229" s="132"/>
      <c r="VMU3229" s="132"/>
      <c r="VMV3229" s="132"/>
      <c r="VMW3229" s="132"/>
      <c r="VMX3229" s="132"/>
      <c r="VMY3229" s="132"/>
      <c r="VMZ3229" s="132"/>
      <c r="VNA3229" s="132"/>
      <c r="VNB3229" s="132"/>
      <c r="VNC3229" s="132"/>
      <c r="VND3229" s="132"/>
      <c r="VNE3229" s="132"/>
      <c r="VNF3229" s="132"/>
      <c r="VNG3229" s="132"/>
      <c r="VNH3229" s="132"/>
      <c r="VNI3229" s="132"/>
      <c r="VNJ3229" s="132"/>
      <c r="VNK3229" s="132"/>
      <c r="VNL3229" s="132"/>
      <c r="VNM3229" s="132"/>
      <c r="VNN3229" s="132"/>
      <c r="VNO3229" s="132"/>
      <c r="VNP3229" s="132"/>
      <c r="VNQ3229" s="132"/>
      <c r="VNR3229" s="132"/>
      <c r="VNS3229" s="132"/>
      <c r="VNT3229" s="132"/>
      <c r="VNU3229" s="132"/>
      <c r="VNV3229" s="132"/>
      <c r="VNW3229" s="132"/>
      <c r="VNX3229" s="132"/>
      <c r="VNY3229" s="132"/>
      <c r="VNZ3229" s="132"/>
      <c r="VOA3229" s="132"/>
      <c r="VOB3229" s="132"/>
      <c r="VOC3229" s="132"/>
      <c r="VOD3229" s="132"/>
      <c r="VOE3229" s="132"/>
      <c r="VOF3229" s="132"/>
      <c r="VOG3229" s="132"/>
      <c r="VOH3229" s="132"/>
      <c r="VOI3229" s="132"/>
      <c r="VOJ3229" s="132"/>
      <c r="VOK3229" s="132"/>
      <c r="VOL3229" s="132"/>
      <c r="VOM3229" s="132"/>
      <c r="VON3229" s="132"/>
      <c r="VOO3229" s="132"/>
      <c r="VOP3229" s="132"/>
      <c r="VOQ3229" s="132"/>
      <c r="VOR3229" s="132"/>
      <c r="VOS3229" s="132"/>
      <c r="VOT3229" s="132"/>
      <c r="VOU3229" s="132"/>
      <c r="VOV3229" s="132"/>
      <c r="VOW3229" s="132"/>
      <c r="VOX3229" s="132"/>
      <c r="VOY3229" s="132"/>
      <c r="VOZ3229" s="132"/>
      <c r="VPA3229" s="132"/>
      <c r="VPB3229" s="132"/>
      <c r="VPC3229" s="132"/>
      <c r="VPD3229" s="132"/>
      <c r="VPE3229" s="132"/>
      <c r="VPF3229" s="132"/>
      <c r="VPG3229" s="132"/>
      <c r="VPH3229" s="132"/>
      <c r="VPI3229" s="132"/>
      <c r="VPJ3229" s="132"/>
      <c r="VPK3229" s="132"/>
      <c r="VPL3229" s="132"/>
      <c r="VPM3229" s="132"/>
      <c r="VPN3229" s="132"/>
      <c r="VPO3229" s="132"/>
      <c r="VPP3229" s="132"/>
      <c r="VPQ3229" s="132"/>
      <c r="VPR3229" s="132"/>
      <c r="VPS3229" s="132"/>
      <c r="VPT3229" s="132"/>
      <c r="VPU3229" s="132"/>
      <c r="VPV3229" s="132"/>
      <c r="VPW3229" s="132"/>
      <c r="VPX3229" s="132"/>
      <c r="VPY3229" s="132"/>
      <c r="VPZ3229" s="132"/>
      <c r="VQA3229" s="132"/>
      <c r="VQB3229" s="132"/>
      <c r="VQC3229" s="132"/>
      <c r="VQD3229" s="132"/>
      <c r="VQE3229" s="132"/>
      <c r="VQF3229" s="132"/>
      <c r="VQG3229" s="132"/>
      <c r="VQH3229" s="132"/>
      <c r="VQI3229" s="132"/>
      <c r="VQJ3229" s="132"/>
      <c r="VQK3229" s="132"/>
      <c r="VQL3229" s="132"/>
      <c r="VQM3229" s="132"/>
      <c r="VQN3229" s="132"/>
      <c r="VQO3229" s="132"/>
      <c r="VQP3229" s="132"/>
      <c r="VQQ3229" s="132"/>
      <c r="VQR3229" s="132"/>
      <c r="VQS3229" s="132"/>
      <c r="VQT3229" s="132"/>
      <c r="VQU3229" s="132"/>
      <c r="VQV3229" s="132"/>
      <c r="VQW3229" s="132"/>
      <c r="VQX3229" s="132"/>
      <c r="VQY3229" s="132"/>
      <c r="VQZ3229" s="132"/>
      <c r="VRA3229" s="132"/>
      <c r="VRB3229" s="132"/>
      <c r="VRC3229" s="132"/>
      <c r="VRD3229" s="132"/>
      <c r="VRE3229" s="132"/>
      <c r="VRF3229" s="132"/>
      <c r="VRG3229" s="132"/>
      <c r="VRH3229" s="132"/>
      <c r="VRI3229" s="132"/>
      <c r="VRJ3229" s="132"/>
      <c r="VRK3229" s="132"/>
      <c r="VRL3229" s="132"/>
      <c r="VRM3229" s="132"/>
      <c r="VRN3229" s="132"/>
      <c r="VRO3229" s="132"/>
      <c r="VRP3229" s="132"/>
      <c r="VRQ3229" s="132"/>
      <c r="VRR3229" s="132"/>
      <c r="VRS3229" s="132"/>
      <c r="VRT3229" s="132"/>
      <c r="VRU3229" s="132"/>
      <c r="VRV3229" s="132"/>
      <c r="VRW3229" s="132"/>
      <c r="VRX3229" s="132"/>
      <c r="VRY3229" s="132"/>
      <c r="VRZ3229" s="132"/>
      <c r="VSA3229" s="132"/>
      <c r="VSB3229" s="132"/>
      <c r="VSC3229" s="132"/>
      <c r="VSD3229" s="132"/>
      <c r="VSE3229" s="132"/>
      <c r="VSF3229" s="132"/>
      <c r="VSG3229" s="132"/>
      <c r="VSH3229" s="132"/>
      <c r="VSI3229" s="132"/>
      <c r="VSJ3229" s="132"/>
      <c r="VSK3229" s="132"/>
      <c r="VSL3229" s="132"/>
      <c r="VSM3229" s="132"/>
      <c r="VSN3229" s="132"/>
      <c r="VSO3229" s="132"/>
      <c r="VSP3229" s="132"/>
      <c r="VSQ3229" s="132"/>
      <c r="VSR3229" s="132"/>
      <c r="VSS3229" s="132"/>
      <c r="VST3229" s="132"/>
      <c r="VSU3229" s="132"/>
      <c r="VSV3229" s="132"/>
      <c r="VSW3229" s="132"/>
      <c r="VSX3229" s="132"/>
      <c r="VSY3229" s="132"/>
      <c r="VSZ3229" s="132"/>
      <c r="VTA3229" s="132"/>
      <c r="VTB3229" s="132"/>
      <c r="VTC3229" s="132"/>
      <c r="VTD3229" s="132"/>
      <c r="VTE3229" s="132"/>
      <c r="VTF3229" s="132"/>
      <c r="VTG3229" s="132"/>
      <c r="VTH3229" s="132"/>
      <c r="VTI3229" s="132"/>
      <c r="VTJ3229" s="132"/>
      <c r="VTK3229" s="132"/>
      <c r="VTL3229" s="132"/>
      <c r="VTM3229" s="132"/>
      <c r="VTN3229" s="132"/>
      <c r="VTO3229" s="132"/>
      <c r="VTP3229" s="132"/>
      <c r="VTQ3229" s="132"/>
      <c r="VTR3229" s="132"/>
      <c r="VTS3229" s="132"/>
      <c r="VTT3229" s="132"/>
      <c r="VTU3229" s="132"/>
      <c r="VTV3229" s="132"/>
      <c r="VTW3229" s="132"/>
      <c r="VTX3229" s="132"/>
      <c r="VTY3229" s="132"/>
      <c r="VTZ3229" s="132"/>
      <c r="VUA3229" s="132"/>
      <c r="VUB3229" s="132"/>
      <c r="VUC3229" s="132"/>
      <c r="VUD3229" s="132"/>
      <c r="VUE3229" s="132"/>
      <c r="VUF3229" s="132"/>
      <c r="VUG3229" s="132"/>
      <c r="VUH3229" s="132"/>
      <c r="VUI3229" s="132"/>
      <c r="VUJ3229" s="132"/>
      <c r="VUK3229" s="132"/>
      <c r="VUL3229" s="132"/>
      <c r="VUM3229" s="132"/>
      <c r="VUN3229" s="132"/>
      <c r="VUO3229" s="132"/>
      <c r="VUP3229" s="132"/>
      <c r="VUQ3229" s="132"/>
      <c r="VUR3229" s="132"/>
      <c r="VUS3229" s="132"/>
      <c r="VUT3229" s="132"/>
      <c r="VUU3229" s="132"/>
      <c r="VUV3229" s="132"/>
      <c r="VUW3229" s="132"/>
      <c r="VUX3229" s="132"/>
      <c r="VUY3229" s="132"/>
      <c r="VUZ3229" s="132"/>
      <c r="VVA3229" s="132"/>
      <c r="VVB3229" s="132"/>
      <c r="VVC3229" s="132"/>
      <c r="VVD3229" s="132"/>
      <c r="VVE3229" s="132"/>
      <c r="VVF3229" s="132"/>
      <c r="VVG3229" s="132"/>
      <c r="VVH3229" s="132"/>
      <c r="VVI3229" s="132"/>
      <c r="VVJ3229" s="132"/>
      <c r="VVK3229" s="132"/>
      <c r="VVL3229" s="132"/>
      <c r="VVM3229" s="132"/>
      <c r="VVN3229" s="132"/>
      <c r="VVO3229" s="132"/>
      <c r="VVP3229" s="132"/>
      <c r="VVQ3229" s="132"/>
      <c r="VVR3229" s="132"/>
      <c r="VVS3229" s="132"/>
      <c r="VVT3229" s="132"/>
      <c r="VVU3229" s="132"/>
      <c r="VVV3229" s="132"/>
      <c r="VVW3229" s="132"/>
      <c r="VVX3229" s="132"/>
      <c r="VVY3229" s="132"/>
      <c r="VVZ3229" s="132"/>
      <c r="VWA3229" s="132"/>
      <c r="VWB3229" s="132"/>
      <c r="VWC3229" s="132"/>
      <c r="VWD3229" s="132"/>
      <c r="VWE3229" s="132"/>
      <c r="VWF3229" s="132"/>
      <c r="VWG3229" s="132"/>
      <c r="VWH3229" s="132"/>
      <c r="VWI3229" s="132"/>
      <c r="VWJ3229" s="132"/>
      <c r="VWK3229" s="132"/>
      <c r="VWL3229" s="132"/>
      <c r="VWM3229" s="132"/>
      <c r="VWN3229" s="132"/>
      <c r="VWO3229" s="132"/>
      <c r="VWP3229" s="132"/>
      <c r="VWQ3229" s="132"/>
      <c r="VWR3229" s="132"/>
      <c r="VWS3229" s="132"/>
      <c r="VWT3229" s="132"/>
      <c r="VWU3229" s="132"/>
      <c r="VWV3229" s="132"/>
      <c r="VWW3229" s="132"/>
      <c r="VWX3229" s="132"/>
      <c r="VWY3229" s="132"/>
      <c r="VWZ3229" s="132"/>
      <c r="VXA3229" s="132"/>
      <c r="VXB3229" s="132"/>
      <c r="VXC3229" s="132"/>
      <c r="VXD3229" s="132"/>
      <c r="VXE3229" s="132"/>
      <c r="VXF3229" s="132"/>
      <c r="VXG3229" s="132"/>
      <c r="VXH3229" s="132"/>
      <c r="VXI3229" s="132"/>
      <c r="VXJ3229" s="132"/>
      <c r="VXK3229" s="132"/>
      <c r="VXL3229" s="132"/>
      <c r="VXM3229" s="132"/>
      <c r="VXN3229" s="132"/>
      <c r="VXO3229" s="132"/>
      <c r="VXP3229" s="132"/>
      <c r="VXQ3229" s="132"/>
      <c r="VXR3229" s="132"/>
      <c r="VXS3229" s="132"/>
      <c r="VXT3229" s="132"/>
      <c r="VXU3229" s="132"/>
      <c r="VXV3229" s="132"/>
      <c r="VXW3229" s="132"/>
      <c r="VXX3229" s="132"/>
      <c r="VXY3229" s="132"/>
      <c r="VXZ3229" s="132"/>
      <c r="VYA3229" s="132"/>
      <c r="VYB3229" s="132"/>
      <c r="VYC3229" s="132"/>
      <c r="VYD3229" s="132"/>
      <c r="VYE3229" s="132"/>
      <c r="VYF3229" s="132"/>
      <c r="VYG3229" s="132"/>
      <c r="VYH3229" s="132"/>
      <c r="VYI3229" s="132"/>
      <c r="VYJ3229" s="132"/>
      <c r="VYK3229" s="132"/>
      <c r="VYL3229" s="132"/>
      <c r="VYM3229" s="132"/>
      <c r="VYN3229" s="132"/>
      <c r="VYO3229" s="132"/>
      <c r="VYP3229" s="132"/>
      <c r="VYQ3229" s="132"/>
      <c r="VYR3229" s="132"/>
      <c r="VYS3229" s="132"/>
      <c r="VYT3229" s="132"/>
      <c r="VYU3229" s="132"/>
      <c r="VYV3229" s="132"/>
      <c r="VYW3229" s="132"/>
      <c r="VYX3229" s="132"/>
      <c r="VYY3229" s="132"/>
      <c r="VYZ3229" s="132"/>
      <c r="VZA3229" s="132"/>
      <c r="VZB3229" s="132"/>
      <c r="VZC3229" s="132"/>
      <c r="VZD3229" s="132"/>
      <c r="VZE3229" s="132"/>
      <c r="VZF3229" s="132"/>
      <c r="VZG3229" s="132"/>
      <c r="VZH3229" s="132"/>
      <c r="VZI3229" s="132"/>
      <c r="VZJ3229" s="132"/>
      <c r="VZK3229" s="132"/>
      <c r="VZL3229" s="132"/>
      <c r="VZM3229" s="132"/>
      <c r="VZN3229" s="132"/>
      <c r="VZO3229" s="132"/>
      <c r="VZP3229" s="132"/>
      <c r="VZQ3229" s="132"/>
      <c r="VZR3229" s="132"/>
      <c r="VZS3229" s="132"/>
      <c r="VZT3229" s="132"/>
      <c r="VZU3229" s="132"/>
      <c r="VZV3229" s="132"/>
      <c r="VZW3229" s="132"/>
      <c r="VZX3229" s="132"/>
      <c r="VZY3229" s="132"/>
      <c r="VZZ3229" s="132"/>
      <c r="WAA3229" s="132"/>
      <c r="WAB3229" s="132"/>
      <c r="WAC3229" s="132"/>
      <c r="WAD3229" s="132"/>
      <c r="WAE3229" s="132"/>
      <c r="WAF3229" s="132"/>
      <c r="WAG3229" s="132"/>
      <c r="WAH3229" s="132"/>
      <c r="WAI3229" s="132"/>
      <c r="WAJ3229" s="132"/>
      <c r="WAK3229" s="132"/>
      <c r="WAL3229" s="132"/>
      <c r="WAM3229" s="132"/>
      <c r="WAN3229" s="132"/>
      <c r="WAO3229" s="132"/>
      <c r="WAP3229" s="132"/>
      <c r="WAQ3229" s="132"/>
      <c r="WAR3229" s="132"/>
      <c r="WAS3229" s="132"/>
      <c r="WAT3229" s="132"/>
      <c r="WAU3229" s="132"/>
      <c r="WAV3229" s="132"/>
      <c r="WAW3229" s="132"/>
      <c r="WAX3229" s="132"/>
      <c r="WAY3229" s="132"/>
      <c r="WAZ3229" s="132"/>
      <c r="WBA3229" s="132"/>
      <c r="WBB3229" s="132"/>
      <c r="WBC3229" s="132"/>
      <c r="WBD3229" s="132"/>
      <c r="WBE3229" s="132"/>
      <c r="WBF3229" s="132"/>
      <c r="WBG3229" s="132"/>
      <c r="WBH3229" s="132"/>
      <c r="WBI3229" s="132"/>
      <c r="WBJ3229" s="132"/>
      <c r="WBK3229" s="132"/>
      <c r="WBL3229" s="132"/>
      <c r="WBM3229" s="132"/>
      <c r="WBN3229" s="132"/>
      <c r="WBO3229" s="132"/>
      <c r="WBP3229" s="132"/>
      <c r="WBQ3229" s="132"/>
      <c r="WBR3229" s="132"/>
      <c r="WBS3229" s="132"/>
      <c r="WBT3229" s="132"/>
      <c r="WBU3229" s="132"/>
      <c r="WBV3229" s="132"/>
      <c r="WBW3229" s="132"/>
      <c r="WBX3229" s="132"/>
      <c r="WBY3229" s="132"/>
      <c r="WBZ3229" s="132"/>
      <c r="WCA3229" s="132"/>
      <c r="WCB3229" s="132"/>
      <c r="WCC3229" s="132"/>
      <c r="WCD3229" s="132"/>
      <c r="WCE3229" s="132"/>
      <c r="WCF3229" s="132"/>
      <c r="WCG3229" s="132"/>
      <c r="WCH3229" s="132"/>
      <c r="WCI3229" s="132"/>
      <c r="WCJ3229" s="132"/>
      <c r="WCK3229" s="132"/>
      <c r="WCL3229" s="132"/>
      <c r="WCM3229" s="132"/>
      <c r="WCN3229" s="132"/>
      <c r="WCO3229" s="132"/>
      <c r="WCP3229" s="132"/>
      <c r="WCQ3229" s="132"/>
      <c r="WCR3229" s="132"/>
      <c r="WCS3229" s="132"/>
      <c r="WCT3229" s="132"/>
      <c r="WCU3229" s="132"/>
      <c r="WCV3229" s="132"/>
      <c r="WCW3229" s="132"/>
      <c r="WCX3229" s="132"/>
      <c r="WCY3229" s="132"/>
      <c r="WCZ3229" s="132"/>
      <c r="WDA3229" s="132"/>
      <c r="WDB3229" s="132"/>
      <c r="WDC3229" s="132"/>
      <c r="WDD3229" s="132"/>
      <c r="WDE3229" s="132"/>
      <c r="WDF3229" s="132"/>
      <c r="WDG3229" s="132"/>
      <c r="WDH3229" s="132"/>
      <c r="WDI3229" s="132"/>
      <c r="WDJ3229" s="132"/>
      <c r="WDK3229" s="132"/>
      <c r="WDL3229" s="132"/>
      <c r="WDM3229" s="132"/>
      <c r="WDN3229" s="132"/>
      <c r="WDO3229" s="132"/>
      <c r="WDP3229" s="132"/>
      <c r="WDQ3229" s="132"/>
      <c r="WDR3229" s="132"/>
      <c r="WDS3229" s="132"/>
      <c r="WDT3229" s="132"/>
      <c r="WDU3229" s="132"/>
      <c r="WDV3229" s="132"/>
      <c r="WDW3229" s="132"/>
      <c r="WDX3229" s="132"/>
      <c r="WDY3229" s="132"/>
      <c r="WDZ3229" s="132"/>
      <c r="WEA3229" s="132"/>
      <c r="WEB3229" s="132"/>
      <c r="WEC3229" s="132"/>
      <c r="WED3229" s="132"/>
      <c r="WEE3229" s="132"/>
      <c r="WEF3229" s="132"/>
      <c r="WEG3229" s="132"/>
      <c r="WEH3229" s="132"/>
      <c r="WEI3229" s="132"/>
      <c r="WEJ3229" s="132"/>
      <c r="WEK3229" s="132"/>
      <c r="WEL3229" s="132"/>
      <c r="WEM3229" s="132"/>
      <c r="WEN3229" s="132"/>
      <c r="WEO3229" s="132"/>
      <c r="WEP3229" s="132"/>
      <c r="WEQ3229" s="132"/>
      <c r="WER3229" s="132"/>
      <c r="WES3229" s="132"/>
      <c r="WET3229" s="132"/>
      <c r="WEU3229" s="132"/>
      <c r="WEV3229" s="132"/>
      <c r="WEW3229" s="132"/>
      <c r="WEX3229" s="132"/>
      <c r="WEY3229" s="132"/>
      <c r="WEZ3229" s="132"/>
      <c r="WFA3229" s="132"/>
      <c r="WFB3229" s="132"/>
      <c r="WFC3229" s="132"/>
      <c r="WFD3229" s="132"/>
      <c r="WFE3229" s="132"/>
      <c r="WFF3229" s="132"/>
      <c r="WFG3229" s="132"/>
      <c r="WFH3229" s="132"/>
      <c r="WFI3229" s="132"/>
      <c r="WFJ3229" s="132"/>
      <c r="WFK3229" s="132"/>
      <c r="WFL3229" s="132"/>
      <c r="WFM3229" s="132"/>
      <c r="WFN3229" s="132"/>
      <c r="WFO3229" s="132"/>
      <c r="WFP3229" s="132"/>
      <c r="WFQ3229" s="132"/>
      <c r="WFR3229" s="132"/>
      <c r="WFS3229" s="132"/>
      <c r="WFT3229" s="132"/>
      <c r="WFU3229" s="132"/>
      <c r="WFV3229" s="132"/>
      <c r="WFW3229" s="132"/>
      <c r="WFX3229" s="132"/>
      <c r="WFY3229" s="132"/>
      <c r="WFZ3229" s="132"/>
      <c r="WGA3229" s="132"/>
      <c r="WGB3229" s="132"/>
      <c r="WGC3229" s="132"/>
      <c r="WGD3229" s="132"/>
      <c r="WGE3229" s="132"/>
      <c r="WGF3229" s="132"/>
      <c r="WGG3229" s="132"/>
      <c r="WGH3229" s="132"/>
      <c r="WGI3229" s="132"/>
      <c r="WGJ3229" s="132"/>
      <c r="WGK3229" s="132"/>
      <c r="WGL3229" s="132"/>
      <c r="WGM3229" s="132"/>
      <c r="WGN3229" s="132"/>
      <c r="WGO3229" s="132"/>
      <c r="WGP3229" s="132"/>
      <c r="WGQ3229" s="132"/>
      <c r="WGR3229" s="132"/>
      <c r="WGS3229" s="132"/>
      <c r="WGT3229" s="132"/>
      <c r="WGU3229" s="132"/>
      <c r="WGV3229" s="132"/>
      <c r="WGW3229" s="132"/>
      <c r="WGX3229" s="132"/>
      <c r="WGY3229" s="132"/>
      <c r="WGZ3229" s="132"/>
      <c r="WHA3229" s="132"/>
      <c r="WHB3229" s="132"/>
      <c r="WHC3229" s="132"/>
      <c r="WHD3229" s="132"/>
      <c r="WHE3229" s="132"/>
      <c r="WHF3229" s="132"/>
      <c r="WHG3229" s="132"/>
      <c r="WHH3229" s="132"/>
      <c r="WHI3229" s="132"/>
      <c r="WHJ3229" s="132"/>
      <c r="WHK3229" s="132"/>
      <c r="WHL3229" s="132"/>
      <c r="WHM3229" s="132"/>
      <c r="WHN3229" s="132"/>
      <c r="WHO3229" s="132"/>
      <c r="WHP3229" s="132"/>
      <c r="WHQ3229" s="132"/>
      <c r="WHR3229" s="132"/>
      <c r="WHS3229" s="132"/>
      <c r="WHT3229" s="132"/>
      <c r="WHU3229" s="132"/>
      <c r="WHV3229" s="132"/>
      <c r="WHW3229" s="132"/>
      <c r="WHX3229" s="132"/>
      <c r="WHY3229" s="132"/>
      <c r="WHZ3229" s="132"/>
      <c r="WIA3229" s="132"/>
      <c r="WIB3229" s="132"/>
      <c r="WIC3229" s="132"/>
      <c r="WID3229" s="132"/>
      <c r="WIE3229" s="132"/>
      <c r="WIF3229" s="132"/>
      <c r="WIG3229" s="132"/>
      <c r="WIH3229" s="132"/>
      <c r="WII3229" s="132"/>
      <c r="WIJ3229" s="132"/>
      <c r="WIK3229" s="132"/>
      <c r="WIL3229" s="132"/>
      <c r="WIM3229" s="132"/>
      <c r="WIN3229" s="132"/>
      <c r="WIO3229" s="132"/>
      <c r="WIP3229" s="132"/>
      <c r="WIQ3229" s="132"/>
      <c r="WIR3229" s="132"/>
      <c r="WIS3229" s="132"/>
      <c r="WIT3229" s="132"/>
      <c r="WIU3229" s="132"/>
      <c r="WIV3229" s="132"/>
      <c r="WIW3229" s="132"/>
      <c r="WIX3229" s="132"/>
      <c r="WIY3229" s="132"/>
      <c r="WIZ3229" s="132"/>
      <c r="WJA3229" s="132"/>
      <c r="WJB3229" s="132"/>
      <c r="WJC3229" s="132"/>
      <c r="WJD3229" s="132"/>
      <c r="WJE3229" s="132"/>
      <c r="WJF3229" s="132"/>
      <c r="WJG3229" s="132"/>
      <c r="WJH3229" s="132"/>
      <c r="WJI3229" s="132"/>
      <c r="WJJ3229" s="132"/>
      <c r="WJK3229" s="132"/>
      <c r="WJL3229" s="132"/>
      <c r="WJM3229" s="132"/>
      <c r="WJN3229" s="132"/>
      <c r="WJO3229" s="132"/>
      <c r="WJP3229" s="132"/>
      <c r="WJQ3229" s="132"/>
      <c r="WJR3229" s="132"/>
      <c r="WJS3229" s="132"/>
      <c r="WJT3229" s="132"/>
      <c r="WJU3229" s="132"/>
      <c r="WJV3229" s="132"/>
      <c r="WJW3229" s="132"/>
      <c r="WJX3229" s="132"/>
      <c r="WJY3229" s="132"/>
      <c r="WJZ3229" s="132"/>
      <c r="WKA3229" s="132"/>
      <c r="WKB3229" s="132"/>
      <c r="WKC3229" s="132"/>
      <c r="WKD3229" s="132"/>
      <c r="WKE3229" s="132"/>
      <c r="WKF3229" s="132"/>
      <c r="WKG3229" s="132"/>
      <c r="WKH3229" s="132"/>
      <c r="WKI3229" s="132"/>
      <c r="WKJ3229" s="132"/>
      <c r="WKK3229" s="132"/>
      <c r="WKL3229" s="132"/>
      <c r="WKM3229" s="132"/>
      <c r="WKN3229" s="132"/>
      <c r="WKO3229" s="132"/>
      <c r="WKP3229" s="132"/>
      <c r="WKQ3229" s="132"/>
      <c r="WKR3229" s="132"/>
      <c r="WKS3229" s="132"/>
      <c r="WKT3229" s="132"/>
      <c r="WKU3229" s="132"/>
      <c r="WKV3229" s="132"/>
      <c r="WKW3229" s="132"/>
      <c r="WKX3229" s="132"/>
      <c r="WKY3229" s="132"/>
      <c r="WKZ3229" s="132"/>
      <c r="WLA3229" s="132"/>
      <c r="WLB3229" s="132"/>
      <c r="WLC3229" s="132"/>
      <c r="WLD3229" s="132"/>
      <c r="WLE3229" s="132"/>
      <c r="WLF3229" s="132"/>
      <c r="WLG3229" s="132"/>
      <c r="WLH3229" s="132"/>
      <c r="WLI3229" s="132"/>
      <c r="WLJ3229" s="132"/>
      <c r="WLK3229" s="132"/>
      <c r="WLL3229" s="132"/>
      <c r="WLM3229" s="132"/>
      <c r="WLN3229" s="132"/>
      <c r="WLO3229" s="132"/>
      <c r="WLP3229" s="132"/>
      <c r="WLQ3229" s="132"/>
      <c r="WLR3229" s="132"/>
      <c r="WLS3229" s="132"/>
      <c r="WLT3229" s="132"/>
      <c r="WLU3229" s="132"/>
      <c r="WLV3229" s="132"/>
      <c r="WLW3229" s="132"/>
      <c r="WLX3229" s="132"/>
      <c r="WLY3229" s="132"/>
      <c r="WLZ3229" s="132"/>
      <c r="WMA3229" s="132"/>
      <c r="WMB3229" s="132"/>
      <c r="WMC3229" s="132"/>
      <c r="WMD3229" s="132"/>
      <c r="WME3229" s="132"/>
      <c r="WMF3229" s="132"/>
      <c r="WMG3229" s="132"/>
      <c r="WMH3229" s="132"/>
      <c r="WMI3229" s="132"/>
      <c r="WMJ3229" s="132"/>
      <c r="WMK3229" s="132"/>
      <c r="WML3229" s="132"/>
      <c r="WMM3229" s="132"/>
      <c r="WMN3229" s="132"/>
      <c r="WMO3229" s="132"/>
      <c r="WMP3229" s="132"/>
      <c r="WMQ3229" s="132"/>
      <c r="WMR3229" s="132"/>
      <c r="WMS3229" s="132"/>
      <c r="WMT3229" s="132"/>
      <c r="WMU3229" s="132"/>
      <c r="WMV3229" s="132"/>
      <c r="WMW3229" s="132"/>
      <c r="WMX3229" s="132"/>
      <c r="WMY3229" s="132"/>
      <c r="WMZ3229" s="132"/>
      <c r="WNA3229" s="132"/>
      <c r="WNB3229" s="132"/>
      <c r="WNC3229" s="132"/>
      <c r="WND3229" s="132"/>
      <c r="WNE3229" s="132"/>
      <c r="WNF3229" s="132"/>
      <c r="WNG3229" s="132"/>
      <c r="WNH3229" s="132"/>
      <c r="WNI3229" s="132"/>
      <c r="WNJ3229" s="132"/>
      <c r="WNK3229" s="132"/>
      <c r="WNL3229" s="132"/>
      <c r="WNM3229" s="132"/>
      <c r="WNN3229" s="132"/>
      <c r="WNO3229" s="132"/>
      <c r="WNP3229" s="132"/>
      <c r="WNQ3229" s="132"/>
      <c r="WNR3229" s="132"/>
      <c r="WNS3229" s="132"/>
      <c r="WNT3229" s="132"/>
      <c r="WNU3229" s="132"/>
      <c r="WNV3229" s="132"/>
      <c r="WNW3229" s="132"/>
      <c r="WNX3229" s="132"/>
      <c r="WNY3229" s="132"/>
      <c r="WNZ3229" s="132"/>
      <c r="WOA3229" s="132"/>
      <c r="WOB3229" s="132"/>
      <c r="WOC3229" s="132"/>
      <c r="WOD3229" s="132"/>
      <c r="WOE3229" s="132"/>
      <c r="WOF3229" s="132"/>
      <c r="WOG3229" s="132"/>
      <c r="WOH3229" s="132"/>
      <c r="WOI3229" s="132"/>
      <c r="WOJ3229" s="132"/>
      <c r="WOK3229" s="132"/>
      <c r="WOL3229" s="132"/>
      <c r="WOM3229" s="132"/>
      <c r="WON3229" s="132"/>
      <c r="WOO3229" s="132"/>
      <c r="WOP3229" s="132"/>
      <c r="WOQ3229" s="132"/>
      <c r="WOR3229" s="132"/>
      <c r="WOS3229" s="132"/>
      <c r="WOT3229" s="132"/>
      <c r="WOU3229" s="132"/>
      <c r="WOV3229" s="132"/>
      <c r="WOW3229" s="132"/>
      <c r="WOX3229" s="132"/>
      <c r="WOY3229" s="132"/>
      <c r="WOZ3229" s="132"/>
      <c r="WPA3229" s="132"/>
      <c r="WPB3229" s="132"/>
      <c r="WPC3229" s="132"/>
      <c r="WPD3229" s="132"/>
      <c r="WPE3229" s="132"/>
      <c r="WPF3229" s="132"/>
      <c r="WPG3229" s="132"/>
      <c r="WPH3229" s="132"/>
      <c r="WPI3229" s="132"/>
      <c r="WPJ3229" s="132"/>
      <c r="WPK3229" s="132"/>
      <c r="WPL3229" s="132"/>
      <c r="WPM3229" s="132"/>
      <c r="WPN3229" s="132"/>
      <c r="WPO3229" s="132"/>
      <c r="WPP3229" s="132"/>
      <c r="WPQ3229" s="132"/>
      <c r="WPR3229" s="132"/>
      <c r="WPS3229" s="132"/>
      <c r="WPT3229" s="132"/>
      <c r="WPU3229" s="132"/>
      <c r="WPV3229" s="132"/>
      <c r="WPW3229" s="132"/>
      <c r="WPX3229" s="132"/>
      <c r="WPY3229" s="132"/>
      <c r="WPZ3229" s="132"/>
      <c r="WQA3229" s="132"/>
      <c r="WQB3229" s="132"/>
      <c r="WQC3229" s="132"/>
      <c r="WQD3229" s="132"/>
      <c r="WQE3229" s="132"/>
      <c r="WQF3229" s="132"/>
      <c r="WQG3229" s="132"/>
      <c r="WQH3229" s="132"/>
      <c r="WQI3229" s="132"/>
      <c r="WQJ3229" s="132"/>
      <c r="WQK3229" s="132"/>
      <c r="WQL3229" s="132"/>
      <c r="WQM3229" s="132"/>
      <c r="WQN3229" s="132"/>
      <c r="WQO3229" s="132"/>
      <c r="WQP3229" s="132"/>
      <c r="WQQ3229" s="132"/>
      <c r="WQR3229" s="132"/>
      <c r="WQS3229" s="132"/>
      <c r="WQT3229" s="132"/>
      <c r="WQU3229" s="132"/>
      <c r="WQV3229" s="132"/>
      <c r="WQW3229" s="132"/>
      <c r="WQX3229" s="132"/>
      <c r="WQY3229" s="132"/>
      <c r="WQZ3229" s="132"/>
      <c r="WRA3229" s="132"/>
      <c r="WRB3229" s="132"/>
      <c r="WRC3229" s="132"/>
      <c r="WRD3229" s="132"/>
      <c r="WRE3229" s="132"/>
      <c r="WRF3229" s="132"/>
      <c r="WRG3229" s="132"/>
      <c r="WRH3229" s="132"/>
      <c r="WRI3229" s="132"/>
      <c r="WRJ3229" s="132"/>
      <c r="WRK3229" s="132"/>
      <c r="WRL3229" s="132"/>
      <c r="WRM3229" s="132"/>
      <c r="WRN3229" s="132"/>
      <c r="WRO3229" s="132"/>
      <c r="WRP3229" s="132"/>
      <c r="WRQ3229" s="132"/>
      <c r="WRR3229" s="132"/>
      <c r="WRS3229" s="132"/>
      <c r="WRT3229" s="132"/>
      <c r="WRU3229" s="132"/>
      <c r="WRV3229" s="132"/>
      <c r="WRW3229" s="132"/>
      <c r="WRX3229" s="132"/>
      <c r="WRY3229" s="132"/>
      <c r="WRZ3229" s="132"/>
      <c r="WSA3229" s="132"/>
      <c r="WSB3229" s="132"/>
      <c r="WSC3229" s="132"/>
      <c r="WSD3229" s="132"/>
      <c r="WSE3229" s="132"/>
      <c r="WSF3229" s="132"/>
      <c r="WSG3229" s="132"/>
      <c r="WSH3229" s="132"/>
      <c r="WSI3229" s="132"/>
      <c r="WSJ3229" s="132"/>
      <c r="WSK3229" s="132"/>
      <c r="WSL3229" s="132"/>
      <c r="WSM3229" s="132"/>
      <c r="WSN3229" s="132"/>
      <c r="WSO3229" s="132"/>
      <c r="WSP3229" s="132"/>
      <c r="WSQ3229" s="132"/>
      <c r="WSR3229" s="132"/>
      <c r="WSS3229" s="132"/>
      <c r="WST3229" s="132"/>
      <c r="WSU3229" s="132"/>
      <c r="WSV3229" s="132"/>
      <c r="WSW3229" s="132"/>
      <c r="WSX3229" s="132"/>
      <c r="WSY3229" s="132"/>
      <c r="WSZ3229" s="132"/>
      <c r="WTA3229" s="132"/>
      <c r="WTB3229" s="132"/>
      <c r="WTC3229" s="132"/>
      <c r="WTD3229" s="132"/>
      <c r="WTE3229" s="132"/>
      <c r="WTF3229" s="132"/>
      <c r="WTG3229" s="132"/>
      <c r="WTH3229" s="132"/>
      <c r="WTI3229" s="132"/>
      <c r="WTJ3229" s="132"/>
      <c r="WTK3229" s="132"/>
      <c r="WTL3229" s="132"/>
      <c r="WTM3229" s="132"/>
      <c r="WTN3229" s="132"/>
      <c r="WTO3229" s="132"/>
      <c r="WTP3229" s="132"/>
      <c r="WTQ3229" s="132"/>
      <c r="WTR3229" s="132"/>
      <c r="WTS3229" s="132"/>
      <c r="WTT3229" s="132"/>
      <c r="WTU3229" s="132"/>
      <c r="WTV3229" s="132"/>
      <c r="WTW3229" s="132"/>
      <c r="WTX3229" s="132"/>
      <c r="WTY3229" s="132"/>
      <c r="WTZ3229" s="132"/>
      <c r="WUA3229" s="132"/>
      <c r="WUB3229" s="132"/>
      <c r="WUC3229" s="132"/>
      <c r="WUD3229" s="132"/>
      <c r="WUE3229" s="132"/>
      <c r="WUF3229" s="132"/>
      <c r="WUG3229" s="132"/>
      <c r="WUH3229" s="132"/>
      <c r="WUI3229" s="132"/>
      <c r="WUJ3229" s="132"/>
      <c r="WUK3229" s="132"/>
      <c r="WUL3229" s="132"/>
      <c r="WUM3229" s="132"/>
      <c r="WUN3229" s="132"/>
      <c r="WUO3229" s="132"/>
      <c r="WUP3229" s="132"/>
      <c r="WUQ3229" s="132"/>
      <c r="WUR3229" s="132"/>
      <c r="WUS3229" s="132"/>
      <c r="WUT3229" s="132"/>
      <c r="WUU3229" s="132"/>
      <c r="WUV3229" s="132"/>
      <c r="WUW3229" s="132"/>
      <c r="WUX3229" s="132"/>
      <c r="WUY3229" s="132"/>
      <c r="WUZ3229" s="132"/>
      <c r="WVA3229" s="132"/>
      <c r="WVB3229" s="132"/>
      <c r="WVC3229" s="132"/>
      <c r="WVD3229" s="132"/>
      <c r="WVE3229" s="132"/>
      <c r="WVF3229" s="132"/>
      <c r="WVG3229" s="132"/>
      <c r="WVH3229" s="132"/>
      <c r="WVI3229" s="132"/>
      <c r="WVJ3229" s="132"/>
      <c r="WVK3229" s="132"/>
      <c r="WVL3229" s="132"/>
      <c r="WVM3229" s="132"/>
      <c r="WVN3229" s="132"/>
      <c r="WVO3229" s="132"/>
      <c r="WVP3229" s="132"/>
      <c r="WVQ3229" s="132"/>
      <c r="WVR3229" s="132"/>
      <c r="WVS3229" s="132"/>
      <c r="WVT3229" s="132"/>
      <c r="WVU3229" s="132"/>
      <c r="WVV3229" s="132"/>
      <c r="WVW3229" s="132"/>
      <c r="WVX3229" s="132"/>
      <c r="WVY3229" s="132"/>
      <c r="WVZ3229" s="132"/>
      <c r="WWA3229" s="132"/>
      <c r="WWB3229" s="132"/>
      <c r="WWC3229" s="132"/>
      <c r="WWD3229" s="132"/>
      <c r="WWE3229" s="132"/>
      <c r="WWF3229" s="132"/>
      <c r="WWG3229" s="132"/>
      <c r="WWH3229" s="132"/>
      <c r="WWI3229" s="132"/>
      <c r="WWJ3229" s="132"/>
      <c r="WWK3229" s="132"/>
      <c r="WWL3229" s="132"/>
      <c r="WWM3229" s="132"/>
      <c r="WWN3229" s="132"/>
      <c r="WWO3229" s="132"/>
      <c r="WWP3229" s="132"/>
      <c r="WWQ3229" s="132"/>
      <c r="WWR3229" s="132"/>
      <c r="WWS3229" s="132"/>
      <c r="WWT3229" s="132"/>
      <c r="WWU3229" s="132"/>
      <c r="WWV3229" s="132"/>
      <c r="WWW3229" s="132"/>
      <c r="WWX3229" s="132"/>
      <c r="WWY3229" s="132"/>
      <c r="WWZ3229" s="132"/>
      <c r="WXA3229" s="132"/>
      <c r="WXB3229" s="132"/>
      <c r="WXC3229" s="132"/>
      <c r="WXD3229" s="132"/>
      <c r="WXE3229" s="132"/>
      <c r="WXF3229" s="132"/>
      <c r="WXG3229" s="132"/>
      <c r="WXH3229" s="132"/>
      <c r="WXI3229" s="132"/>
      <c r="WXJ3229" s="132"/>
      <c r="WXK3229" s="132"/>
      <c r="WXL3229" s="132"/>
      <c r="WXM3229" s="132"/>
      <c r="WXN3229" s="132"/>
      <c r="WXO3229" s="132"/>
      <c r="WXP3229" s="132"/>
      <c r="WXQ3229" s="132"/>
      <c r="WXR3229" s="132"/>
      <c r="WXS3229" s="132"/>
      <c r="WXT3229" s="132"/>
      <c r="WXU3229" s="132"/>
      <c r="WXV3229" s="132"/>
      <c r="WXW3229" s="132"/>
      <c r="WXX3229" s="132"/>
      <c r="WXY3229" s="132"/>
      <c r="WXZ3229" s="132"/>
      <c r="WYA3229" s="132"/>
      <c r="WYB3229" s="132"/>
      <c r="WYC3229" s="132"/>
      <c r="WYD3229" s="132"/>
      <c r="WYE3229" s="132"/>
      <c r="WYF3229" s="132"/>
      <c r="WYG3229" s="132"/>
      <c r="WYH3229" s="132"/>
      <c r="WYI3229" s="132"/>
      <c r="WYJ3229" s="132"/>
      <c r="WYK3229" s="132"/>
      <c r="WYL3229" s="132"/>
      <c r="WYM3229" s="132"/>
      <c r="WYN3229" s="132"/>
      <c r="WYO3229" s="132"/>
      <c r="WYP3229" s="132"/>
      <c r="WYQ3229" s="132"/>
      <c r="WYR3229" s="132"/>
      <c r="WYS3229" s="132"/>
      <c r="WYT3229" s="132"/>
      <c r="WYU3229" s="132"/>
      <c r="WYV3229" s="132"/>
      <c r="WYW3229" s="132"/>
      <c r="WYX3229" s="132"/>
      <c r="WYY3229" s="132"/>
      <c r="WYZ3229" s="132"/>
      <c r="WZA3229" s="132"/>
      <c r="WZB3229" s="132"/>
      <c r="WZC3229" s="132"/>
      <c r="WZD3229" s="132"/>
      <c r="WZE3229" s="132"/>
      <c r="WZF3229" s="132"/>
      <c r="WZG3229" s="132"/>
      <c r="WZH3229" s="132"/>
      <c r="WZI3229" s="132"/>
      <c r="WZJ3229" s="132"/>
      <c r="WZK3229" s="132"/>
      <c r="WZL3229" s="132"/>
      <c r="WZM3229" s="132"/>
      <c r="WZN3229" s="132"/>
      <c r="WZO3229" s="132"/>
      <c r="WZP3229" s="132"/>
      <c r="WZQ3229" s="132"/>
      <c r="WZR3229" s="132"/>
      <c r="WZS3229" s="132"/>
      <c r="WZT3229" s="132"/>
      <c r="WZU3229" s="132"/>
      <c r="WZV3229" s="132"/>
      <c r="WZW3229" s="132"/>
      <c r="WZX3229" s="132"/>
      <c r="WZY3229" s="132"/>
      <c r="WZZ3229" s="132"/>
      <c r="XAA3229" s="132"/>
      <c r="XAB3229" s="132"/>
      <c r="XAC3229" s="132"/>
      <c r="XAD3229" s="132"/>
      <c r="XAE3229" s="132"/>
      <c r="XAF3229" s="132"/>
      <c r="XAG3229" s="132"/>
      <c r="XAH3229" s="132"/>
      <c r="XAI3229" s="132"/>
      <c r="XAJ3229" s="132"/>
      <c r="XAK3229" s="132"/>
      <c r="XAL3229" s="132"/>
      <c r="XAM3229" s="132"/>
      <c r="XAN3229" s="132"/>
      <c r="XAO3229" s="132"/>
      <c r="XAP3229" s="132"/>
      <c r="XAQ3229" s="132"/>
      <c r="XAR3229" s="132"/>
      <c r="XAS3229" s="132"/>
      <c r="XAT3229" s="132"/>
      <c r="XAU3229" s="132"/>
      <c r="XAV3229" s="132"/>
      <c r="XAW3229" s="132"/>
      <c r="XAX3229" s="132"/>
      <c r="XAY3229" s="132"/>
      <c r="XAZ3229" s="132"/>
      <c r="XBA3229" s="132"/>
      <c r="XBB3229" s="132"/>
      <c r="XBC3229" s="132"/>
      <c r="XBD3229" s="132"/>
      <c r="XBE3229" s="132"/>
      <c r="XBF3229" s="132"/>
      <c r="XBG3229" s="132"/>
      <c r="XBH3229" s="132"/>
      <c r="XBI3229" s="132"/>
      <c r="XBJ3229" s="132"/>
      <c r="XBK3229" s="132"/>
      <c r="XBL3229" s="132"/>
      <c r="XBM3229" s="132"/>
      <c r="XBN3229" s="132"/>
      <c r="XBO3229" s="132"/>
      <c r="XBP3229" s="132"/>
      <c r="XBQ3229" s="132"/>
      <c r="XBR3229" s="132"/>
      <c r="XBS3229" s="132"/>
      <c r="XBT3229" s="132"/>
      <c r="XBU3229" s="132"/>
      <c r="XBV3229" s="132"/>
      <c r="XBW3229" s="132"/>
      <c r="XBX3229" s="132"/>
      <c r="XBY3229" s="132"/>
      <c r="XBZ3229" s="132"/>
      <c r="XCA3229" s="132"/>
      <c r="XCB3229" s="132"/>
      <c r="XCC3229" s="132"/>
      <c r="XCD3229" s="132"/>
      <c r="XCE3229" s="132"/>
      <c r="XCF3229" s="132"/>
      <c r="XCG3229" s="132"/>
      <c r="XCH3229" s="132"/>
      <c r="XCI3229" s="132"/>
      <c r="XCJ3229" s="132"/>
      <c r="XCK3229" s="132"/>
      <c r="XCL3229" s="132"/>
      <c r="XCM3229" s="132"/>
      <c r="XCN3229" s="132"/>
      <c r="XCO3229" s="132"/>
      <c r="XCP3229" s="132"/>
      <c r="XCQ3229" s="132"/>
      <c r="XCR3229" s="132"/>
      <c r="XCS3229" s="132"/>
      <c r="XCT3229" s="132"/>
      <c r="XCU3229" s="132"/>
      <c r="XCV3229" s="132"/>
      <c r="XCW3229" s="132"/>
      <c r="XCX3229" s="132"/>
      <c r="XCY3229" s="132"/>
      <c r="XCZ3229" s="132"/>
      <c r="XDA3229" s="132"/>
      <c r="XDB3229" s="132"/>
      <c r="XDC3229" s="132"/>
      <c r="XDD3229" s="132"/>
      <c r="XDE3229" s="132"/>
      <c r="XDF3229" s="132"/>
      <c r="XDG3229" s="132"/>
      <c r="XDH3229" s="132"/>
      <c r="XDI3229" s="132"/>
      <c r="XDJ3229" s="132"/>
      <c r="XDK3229" s="132"/>
      <c r="XDL3229" s="132"/>
      <c r="XDM3229" s="132"/>
      <c r="XDN3229" s="132"/>
      <c r="XDO3229" s="132"/>
      <c r="XDP3229" s="132"/>
      <c r="XDQ3229" s="132"/>
      <c r="XDR3229" s="132"/>
      <c r="XDS3229" s="132"/>
      <c r="XDT3229" s="132"/>
      <c r="XDU3229" s="132"/>
      <c r="XDV3229" s="132"/>
      <c r="XDW3229" s="132"/>
      <c r="XDX3229" s="132"/>
      <c r="XDY3229" s="132"/>
      <c r="XDZ3229" s="132"/>
      <c r="XEA3229" s="132"/>
      <c r="XEB3229" s="132"/>
      <c r="XEC3229" s="132"/>
      <c r="XED3229" s="132"/>
      <c r="XEE3229" s="132"/>
      <c r="XEF3229" s="132"/>
      <c r="XEG3229" s="132"/>
      <c r="XEH3229" s="132"/>
      <c r="XEI3229" s="132"/>
      <c r="XEJ3229" s="132"/>
      <c r="XEK3229" s="132"/>
      <c r="XEL3229" s="132"/>
      <c r="XEM3229" s="132"/>
      <c r="XEN3229" s="132"/>
      <c r="XEO3229" s="132"/>
      <c r="XEP3229" s="132"/>
      <c r="XEQ3229" s="132"/>
      <c r="XER3229" s="132"/>
      <c r="XES3229" s="132"/>
      <c r="XET3229" s="132"/>
      <c r="XEU3229" s="132"/>
      <c r="XEV3229" s="132"/>
      <c r="XEW3229" s="132"/>
      <c r="XEX3229" s="132"/>
      <c r="XEY3229" s="132"/>
      <c r="XEZ3229" s="132"/>
      <c r="XFA3229" s="132"/>
      <c r="XFB3229" s="132"/>
      <c r="XFC3229" s="132"/>
      <c r="XFD3229" s="132"/>
    </row>
    <row r="3230" s="14" customFormat="1" ht="40.5" spans="1:16384">
      <c r="A3230" s="132">
        <v>3227</v>
      </c>
      <c r="B3230" s="132" t="s">
        <v>4905</v>
      </c>
      <c r="C3230" s="132" t="s">
        <v>4906</v>
      </c>
      <c r="D3230" s="132" t="s">
        <v>4907</v>
      </c>
      <c r="E3230" s="132" t="s">
        <v>4886</v>
      </c>
      <c r="F3230" s="132">
        <v>2.7333</v>
      </c>
      <c r="G3230" s="132"/>
      <c r="H3230" s="132"/>
      <c r="I3230" s="132"/>
      <c r="J3230" s="132"/>
      <c r="K3230" s="132"/>
      <c r="L3230" s="132"/>
      <c r="M3230" s="132"/>
      <c r="N3230" s="132"/>
      <c r="O3230" s="132"/>
      <c r="P3230" s="132"/>
      <c r="Q3230" s="132">
        <v>2.232</v>
      </c>
      <c r="R3230" s="132"/>
      <c r="S3230" s="132"/>
      <c r="T3230" s="132"/>
      <c r="U3230" s="132"/>
      <c r="V3230" s="132">
        <v>2.48</v>
      </c>
      <c r="W3230" s="132"/>
      <c r="X3230" s="132"/>
      <c r="Y3230" s="132"/>
      <c r="Z3230" s="132">
        <v>2.68</v>
      </c>
      <c r="AA3230" s="132"/>
      <c r="AB3230" s="132"/>
      <c r="AC3230" s="132"/>
      <c r="AD3230" s="132"/>
      <c r="AE3230" s="132"/>
      <c r="AF3230" s="132"/>
      <c r="AG3230" s="132"/>
      <c r="AH3230" s="132"/>
      <c r="AI3230" s="132"/>
      <c r="AJ3230" s="132"/>
      <c r="AK3230" s="132">
        <v>2.464</v>
      </c>
      <c r="AL3230" s="132"/>
      <c r="AM3230" s="132"/>
      <c r="AN3230" s="132"/>
      <c r="AO3230" s="132"/>
      <c r="AP3230" s="132"/>
      <c r="AQ3230" s="132"/>
      <c r="AR3230" s="132"/>
      <c r="AS3230" s="132"/>
      <c r="AT3230" s="132"/>
      <c r="AU3230" s="132"/>
      <c r="AV3230" s="132"/>
      <c r="AW3230" s="132"/>
      <c r="AX3230" s="132"/>
      <c r="AY3230" s="132"/>
      <c r="AZ3230" s="132"/>
      <c r="BA3230" s="132"/>
      <c r="BB3230" s="132"/>
      <c r="BC3230" s="132"/>
      <c r="BD3230" s="132"/>
      <c r="BE3230" s="132"/>
      <c r="BF3230" s="132"/>
      <c r="BG3230" s="132"/>
      <c r="BH3230" s="132"/>
      <c r="BI3230" s="132"/>
      <c r="BJ3230" s="132"/>
      <c r="BK3230" s="132"/>
      <c r="BL3230" s="132"/>
      <c r="BM3230" s="132"/>
      <c r="BN3230" s="132"/>
      <c r="BO3230" s="132"/>
      <c r="BP3230" s="132"/>
      <c r="BQ3230" s="132"/>
      <c r="BR3230" s="132"/>
      <c r="BS3230" s="132"/>
      <c r="BT3230" s="132"/>
      <c r="BU3230" s="132"/>
      <c r="BV3230" s="132"/>
      <c r="BW3230" s="132"/>
      <c r="BX3230" s="132"/>
      <c r="BY3230" s="132"/>
      <c r="BZ3230" s="132"/>
      <c r="CA3230" s="132"/>
      <c r="CB3230" s="132"/>
      <c r="CC3230" s="132"/>
      <c r="CD3230" s="132"/>
      <c r="CE3230" s="132"/>
      <c r="CF3230" s="132"/>
      <c r="CG3230" s="132"/>
      <c r="CH3230" s="132"/>
      <c r="CI3230" s="132"/>
      <c r="CJ3230" s="132"/>
      <c r="CK3230" s="132"/>
      <c r="CL3230" s="132"/>
      <c r="CM3230" s="132"/>
      <c r="CN3230" s="132"/>
      <c r="CO3230" s="132"/>
      <c r="CP3230" s="132"/>
      <c r="CQ3230" s="132"/>
      <c r="CR3230" s="132"/>
      <c r="CS3230" s="132"/>
      <c r="CT3230" s="132"/>
      <c r="CU3230" s="132"/>
      <c r="CV3230" s="132"/>
      <c r="CW3230" s="132"/>
      <c r="CX3230" s="132"/>
      <c r="CY3230" s="132"/>
      <c r="CZ3230" s="132"/>
      <c r="DA3230" s="132"/>
      <c r="DB3230" s="132"/>
      <c r="DC3230" s="132"/>
      <c r="DD3230" s="132"/>
      <c r="DE3230" s="132"/>
      <c r="DF3230" s="132"/>
      <c r="DG3230" s="132"/>
      <c r="DH3230" s="132"/>
      <c r="DI3230" s="132"/>
      <c r="DJ3230" s="132"/>
      <c r="DK3230" s="132"/>
      <c r="DL3230" s="132"/>
      <c r="DM3230" s="132"/>
      <c r="DN3230" s="132"/>
      <c r="DO3230" s="132"/>
      <c r="DP3230" s="132"/>
      <c r="DQ3230" s="132"/>
      <c r="DR3230" s="132"/>
      <c r="DS3230" s="132"/>
      <c r="DT3230" s="132"/>
      <c r="DU3230" s="132"/>
      <c r="DV3230" s="132"/>
      <c r="DW3230" s="132"/>
      <c r="DX3230" s="132"/>
      <c r="DY3230" s="132"/>
      <c r="DZ3230" s="132"/>
      <c r="EA3230" s="132"/>
      <c r="EB3230" s="132"/>
      <c r="EC3230" s="132"/>
      <c r="ED3230" s="132"/>
      <c r="EE3230" s="132"/>
      <c r="EF3230" s="132"/>
      <c r="EG3230" s="132"/>
      <c r="EH3230" s="132"/>
      <c r="EI3230" s="132"/>
      <c r="EJ3230" s="132"/>
      <c r="EK3230" s="132"/>
      <c r="EL3230" s="132"/>
      <c r="EM3230" s="132"/>
      <c r="EN3230" s="132"/>
      <c r="EO3230" s="132"/>
      <c r="EP3230" s="132"/>
      <c r="EQ3230" s="132"/>
      <c r="ER3230" s="132"/>
      <c r="ES3230" s="132"/>
      <c r="ET3230" s="132"/>
      <c r="EU3230" s="132"/>
      <c r="EV3230" s="132"/>
      <c r="EW3230" s="132"/>
      <c r="EX3230" s="132"/>
      <c r="EY3230" s="132"/>
      <c r="EZ3230" s="132"/>
      <c r="FA3230" s="132"/>
      <c r="FB3230" s="132"/>
      <c r="FC3230" s="132"/>
      <c r="FD3230" s="132"/>
      <c r="FE3230" s="132"/>
      <c r="FF3230" s="132"/>
      <c r="FG3230" s="132"/>
      <c r="FH3230" s="132"/>
      <c r="FI3230" s="132"/>
      <c r="FJ3230" s="132"/>
      <c r="FK3230" s="132"/>
      <c r="FL3230" s="132"/>
      <c r="FM3230" s="132"/>
      <c r="FN3230" s="132"/>
      <c r="FO3230" s="132"/>
      <c r="FP3230" s="132"/>
      <c r="FQ3230" s="132"/>
      <c r="FR3230" s="132"/>
      <c r="FS3230" s="132"/>
      <c r="FT3230" s="132"/>
      <c r="FU3230" s="132"/>
      <c r="FV3230" s="132"/>
      <c r="FW3230" s="132"/>
      <c r="FX3230" s="132"/>
      <c r="FY3230" s="132"/>
      <c r="FZ3230" s="132"/>
      <c r="GA3230" s="132"/>
      <c r="GB3230" s="132"/>
      <c r="GC3230" s="132"/>
      <c r="GD3230" s="132"/>
      <c r="GE3230" s="132"/>
      <c r="GF3230" s="132"/>
      <c r="GG3230" s="132"/>
      <c r="GH3230" s="132"/>
      <c r="GI3230" s="132"/>
      <c r="GJ3230" s="132"/>
      <c r="GK3230" s="132"/>
      <c r="GL3230" s="132"/>
      <c r="GM3230" s="132"/>
      <c r="GN3230" s="132"/>
      <c r="GO3230" s="132"/>
      <c r="GP3230" s="132"/>
      <c r="GQ3230" s="132"/>
      <c r="GR3230" s="132"/>
      <c r="GS3230" s="132"/>
      <c r="GT3230" s="132"/>
      <c r="GU3230" s="132"/>
      <c r="GV3230" s="132"/>
      <c r="GW3230" s="132"/>
      <c r="GX3230" s="132"/>
      <c r="GY3230" s="132"/>
      <c r="GZ3230" s="132"/>
      <c r="HA3230" s="132"/>
      <c r="HB3230" s="132"/>
      <c r="HC3230" s="132"/>
      <c r="HD3230" s="132"/>
      <c r="HE3230" s="132"/>
      <c r="HF3230" s="132"/>
      <c r="HG3230" s="132"/>
      <c r="HH3230" s="132"/>
      <c r="HI3230" s="132"/>
      <c r="HJ3230" s="132"/>
      <c r="HK3230" s="132"/>
      <c r="HL3230" s="132"/>
      <c r="HM3230" s="132"/>
      <c r="HN3230" s="132"/>
      <c r="HO3230" s="132"/>
      <c r="HP3230" s="132"/>
      <c r="HQ3230" s="132"/>
      <c r="HR3230" s="132"/>
      <c r="HS3230" s="132"/>
      <c r="HT3230" s="132"/>
      <c r="HU3230" s="132"/>
      <c r="HV3230" s="132"/>
      <c r="HW3230" s="132"/>
      <c r="HX3230" s="132"/>
      <c r="HY3230" s="132"/>
      <c r="HZ3230" s="132"/>
      <c r="IA3230" s="132"/>
      <c r="IB3230" s="132"/>
      <c r="IC3230" s="132"/>
      <c r="ID3230" s="132"/>
      <c r="IE3230" s="132"/>
      <c r="IF3230" s="132"/>
      <c r="IG3230" s="132"/>
      <c r="IH3230" s="132"/>
      <c r="II3230" s="132"/>
      <c r="IJ3230" s="132"/>
      <c r="IK3230" s="132"/>
      <c r="IL3230" s="132"/>
      <c r="IM3230" s="132"/>
      <c r="IN3230" s="132"/>
      <c r="IO3230" s="132"/>
      <c r="IP3230" s="132"/>
      <c r="IQ3230" s="132"/>
      <c r="IR3230" s="132"/>
      <c r="IS3230" s="132"/>
      <c r="IT3230" s="132"/>
      <c r="IU3230" s="132"/>
      <c r="IV3230" s="132"/>
      <c r="IW3230" s="132"/>
      <c r="IX3230" s="132"/>
      <c r="IY3230" s="132"/>
      <c r="IZ3230" s="132"/>
      <c r="JA3230" s="132"/>
      <c r="JB3230" s="132"/>
      <c r="JC3230" s="132"/>
      <c r="JD3230" s="132"/>
      <c r="JE3230" s="132"/>
      <c r="JF3230" s="132"/>
      <c r="JG3230" s="132"/>
      <c r="JH3230" s="132"/>
      <c r="JI3230" s="132"/>
      <c r="JJ3230" s="132"/>
      <c r="JK3230" s="132"/>
      <c r="JL3230" s="132"/>
      <c r="JM3230" s="132"/>
      <c r="JN3230" s="132"/>
      <c r="JO3230" s="132"/>
      <c r="JP3230" s="132"/>
      <c r="JQ3230" s="132"/>
      <c r="JR3230" s="132"/>
      <c r="JS3230" s="132"/>
      <c r="JT3230" s="132"/>
      <c r="JU3230" s="132"/>
      <c r="JV3230" s="132"/>
      <c r="JW3230" s="132"/>
      <c r="JX3230" s="132"/>
      <c r="JY3230" s="132"/>
      <c r="JZ3230" s="132"/>
      <c r="KA3230" s="132"/>
      <c r="KB3230" s="132"/>
      <c r="KC3230" s="132"/>
      <c r="KD3230" s="132"/>
      <c r="KE3230" s="132"/>
      <c r="KF3230" s="132"/>
      <c r="KG3230" s="132"/>
      <c r="KH3230" s="132"/>
      <c r="KI3230" s="132"/>
      <c r="KJ3230" s="132"/>
      <c r="KK3230" s="132"/>
      <c r="KL3230" s="132"/>
      <c r="KM3230" s="132"/>
      <c r="KN3230" s="132"/>
      <c r="KO3230" s="132"/>
      <c r="KP3230" s="132"/>
      <c r="KQ3230" s="132"/>
      <c r="KR3230" s="132"/>
      <c r="KS3230" s="132"/>
      <c r="KT3230" s="132"/>
      <c r="KU3230" s="132"/>
      <c r="KV3230" s="132"/>
      <c r="KW3230" s="132"/>
      <c r="KX3230" s="132"/>
      <c r="KY3230" s="132"/>
      <c r="KZ3230" s="132"/>
      <c r="LA3230" s="132"/>
      <c r="LB3230" s="132"/>
      <c r="LC3230" s="132"/>
      <c r="LD3230" s="132"/>
      <c r="LE3230" s="132"/>
      <c r="LF3230" s="132"/>
      <c r="LG3230" s="132"/>
      <c r="LH3230" s="132"/>
      <c r="LI3230" s="132"/>
      <c r="LJ3230" s="132"/>
      <c r="LK3230" s="132"/>
      <c r="LL3230" s="132"/>
      <c r="LM3230" s="132"/>
      <c r="LN3230" s="132"/>
      <c r="LO3230" s="132"/>
      <c r="LP3230" s="132"/>
      <c r="LQ3230" s="132"/>
      <c r="LR3230" s="132"/>
      <c r="LS3230" s="132"/>
      <c r="LT3230" s="132"/>
      <c r="LU3230" s="132"/>
      <c r="LV3230" s="132"/>
      <c r="LW3230" s="132"/>
      <c r="LX3230" s="132"/>
      <c r="LY3230" s="132"/>
      <c r="LZ3230" s="132"/>
      <c r="MA3230" s="132"/>
      <c r="MB3230" s="132"/>
      <c r="MC3230" s="132"/>
      <c r="MD3230" s="132"/>
      <c r="ME3230" s="132"/>
      <c r="MF3230" s="132"/>
      <c r="MG3230" s="132"/>
      <c r="MH3230" s="132"/>
      <c r="MI3230" s="132"/>
      <c r="MJ3230" s="132"/>
      <c r="MK3230" s="132"/>
      <c r="ML3230" s="132"/>
      <c r="MM3230" s="132"/>
      <c r="MN3230" s="132"/>
      <c r="MO3230" s="132"/>
      <c r="MP3230" s="132"/>
      <c r="MQ3230" s="132"/>
      <c r="MR3230" s="132"/>
      <c r="MS3230" s="132"/>
      <c r="MT3230" s="132"/>
      <c r="MU3230" s="132"/>
      <c r="MV3230" s="132"/>
      <c r="MW3230" s="132"/>
      <c r="MX3230" s="132"/>
      <c r="MY3230" s="132"/>
      <c r="MZ3230" s="132"/>
      <c r="NA3230" s="132"/>
      <c r="NB3230" s="132"/>
      <c r="NC3230" s="132"/>
      <c r="ND3230" s="132"/>
      <c r="NE3230" s="132"/>
      <c r="NF3230" s="132"/>
      <c r="NG3230" s="132"/>
      <c r="NH3230" s="132"/>
      <c r="NI3230" s="132"/>
      <c r="NJ3230" s="132"/>
      <c r="NK3230" s="132"/>
      <c r="NL3230" s="132"/>
      <c r="NM3230" s="132"/>
      <c r="NN3230" s="132"/>
      <c r="NO3230" s="132"/>
      <c r="NP3230" s="132"/>
      <c r="NQ3230" s="132"/>
      <c r="NR3230" s="132"/>
      <c r="NS3230" s="132"/>
      <c r="NT3230" s="132"/>
      <c r="NU3230" s="132"/>
      <c r="NV3230" s="132"/>
      <c r="NW3230" s="132"/>
      <c r="NX3230" s="132"/>
      <c r="NY3230" s="132"/>
      <c r="NZ3230" s="132"/>
      <c r="OA3230" s="132"/>
      <c r="OB3230" s="132"/>
      <c r="OC3230" s="132"/>
      <c r="OD3230" s="132"/>
      <c r="OE3230" s="132"/>
      <c r="OF3230" s="132"/>
      <c r="OG3230" s="132"/>
      <c r="OH3230" s="132"/>
      <c r="OI3230" s="132"/>
      <c r="OJ3230" s="132"/>
      <c r="OK3230" s="132"/>
      <c r="OL3230" s="132"/>
      <c r="OM3230" s="132"/>
      <c r="ON3230" s="132"/>
      <c r="OO3230" s="132"/>
      <c r="OP3230" s="132"/>
      <c r="OQ3230" s="132"/>
      <c r="OR3230" s="132"/>
      <c r="OS3230" s="132"/>
      <c r="OT3230" s="132"/>
      <c r="OU3230" s="132"/>
      <c r="OV3230" s="132"/>
      <c r="OW3230" s="132"/>
      <c r="OX3230" s="132"/>
      <c r="OY3230" s="132"/>
      <c r="OZ3230" s="132"/>
      <c r="PA3230" s="132"/>
      <c r="PB3230" s="132"/>
      <c r="PC3230" s="132"/>
      <c r="PD3230" s="132"/>
      <c r="PE3230" s="132"/>
      <c r="PF3230" s="132"/>
      <c r="PG3230" s="132"/>
      <c r="PH3230" s="132"/>
      <c r="PI3230" s="132"/>
      <c r="PJ3230" s="132"/>
      <c r="PK3230" s="132"/>
      <c r="PL3230" s="132"/>
      <c r="PM3230" s="132"/>
      <c r="PN3230" s="132"/>
      <c r="PO3230" s="132"/>
      <c r="PP3230" s="132"/>
      <c r="PQ3230" s="132"/>
      <c r="PR3230" s="132"/>
      <c r="PS3230" s="132"/>
      <c r="PT3230" s="132"/>
      <c r="PU3230" s="132"/>
      <c r="PV3230" s="132"/>
      <c r="PW3230" s="132"/>
      <c r="PX3230" s="132"/>
      <c r="PY3230" s="132"/>
      <c r="PZ3230" s="132"/>
      <c r="QA3230" s="132"/>
      <c r="QB3230" s="132"/>
      <c r="QC3230" s="132"/>
      <c r="QD3230" s="132"/>
      <c r="QE3230" s="132"/>
      <c r="QF3230" s="132"/>
      <c r="QG3230" s="132"/>
      <c r="QH3230" s="132"/>
      <c r="QI3230" s="132"/>
      <c r="QJ3230" s="132"/>
      <c r="QK3230" s="132"/>
      <c r="QL3230" s="132"/>
      <c r="QM3230" s="132"/>
      <c r="QN3230" s="132"/>
      <c r="QO3230" s="132"/>
      <c r="QP3230" s="132"/>
      <c r="QQ3230" s="132"/>
      <c r="QR3230" s="132"/>
      <c r="QS3230" s="132"/>
      <c r="QT3230" s="132"/>
      <c r="QU3230" s="132"/>
      <c r="QV3230" s="132"/>
      <c r="QW3230" s="132"/>
      <c r="QX3230" s="132"/>
      <c r="QY3230" s="132"/>
      <c r="QZ3230" s="132"/>
      <c r="RA3230" s="132"/>
      <c r="RB3230" s="132"/>
      <c r="RC3230" s="132"/>
      <c r="RD3230" s="132"/>
      <c r="RE3230" s="132"/>
      <c r="RF3230" s="132"/>
      <c r="RG3230" s="132"/>
      <c r="RH3230" s="132"/>
      <c r="RI3230" s="132"/>
      <c r="RJ3230" s="132"/>
      <c r="RK3230" s="132"/>
      <c r="RL3230" s="132"/>
      <c r="RM3230" s="132"/>
      <c r="RN3230" s="132"/>
      <c r="RO3230" s="132"/>
      <c r="RP3230" s="132"/>
      <c r="RQ3230" s="132"/>
      <c r="RR3230" s="132"/>
      <c r="RS3230" s="132"/>
      <c r="RT3230" s="132"/>
      <c r="RU3230" s="132"/>
      <c r="RV3230" s="132"/>
      <c r="RW3230" s="132"/>
      <c r="RX3230" s="132"/>
      <c r="RY3230" s="132"/>
      <c r="RZ3230" s="132"/>
      <c r="SA3230" s="132"/>
      <c r="SB3230" s="132"/>
      <c r="SC3230" s="132"/>
      <c r="SD3230" s="132"/>
      <c r="SE3230" s="132"/>
      <c r="SF3230" s="132"/>
      <c r="SG3230" s="132"/>
      <c r="SH3230" s="132"/>
      <c r="SI3230" s="132"/>
      <c r="SJ3230" s="132"/>
      <c r="SK3230" s="132"/>
      <c r="SL3230" s="132"/>
      <c r="SM3230" s="132"/>
      <c r="SN3230" s="132"/>
      <c r="SO3230" s="132"/>
      <c r="SP3230" s="132"/>
      <c r="SQ3230" s="132"/>
      <c r="SR3230" s="132"/>
      <c r="SS3230" s="132"/>
      <c r="ST3230" s="132"/>
      <c r="SU3230" s="132"/>
      <c r="SV3230" s="132"/>
      <c r="SW3230" s="132"/>
      <c r="SX3230" s="132"/>
      <c r="SY3230" s="132"/>
      <c r="SZ3230" s="132"/>
      <c r="TA3230" s="132"/>
      <c r="TB3230" s="132"/>
      <c r="TC3230" s="132"/>
      <c r="TD3230" s="132"/>
      <c r="TE3230" s="132"/>
      <c r="TF3230" s="132"/>
      <c r="TG3230" s="132"/>
      <c r="TH3230" s="132"/>
      <c r="TI3230" s="132"/>
      <c r="TJ3230" s="132"/>
      <c r="TK3230" s="132"/>
      <c r="TL3230" s="132"/>
      <c r="TM3230" s="132"/>
      <c r="TN3230" s="132"/>
      <c r="TO3230" s="132"/>
      <c r="TP3230" s="132"/>
      <c r="TQ3230" s="132"/>
      <c r="TR3230" s="132"/>
      <c r="TS3230" s="132"/>
      <c r="TT3230" s="132"/>
      <c r="TU3230" s="132"/>
      <c r="TV3230" s="132"/>
      <c r="TW3230" s="132"/>
      <c r="TX3230" s="132"/>
      <c r="TY3230" s="132"/>
      <c r="TZ3230" s="132"/>
      <c r="UA3230" s="132"/>
      <c r="UB3230" s="132"/>
      <c r="UC3230" s="132"/>
      <c r="UD3230" s="132"/>
      <c r="UE3230" s="132"/>
      <c r="UF3230" s="132"/>
      <c r="UG3230" s="132"/>
      <c r="UH3230" s="132"/>
      <c r="UI3230" s="132"/>
      <c r="UJ3230" s="132"/>
      <c r="UK3230" s="132"/>
      <c r="UL3230" s="132"/>
      <c r="UM3230" s="132"/>
      <c r="UN3230" s="132"/>
      <c r="UO3230" s="132"/>
      <c r="UP3230" s="132"/>
      <c r="UQ3230" s="132"/>
      <c r="UR3230" s="132"/>
      <c r="US3230" s="132"/>
      <c r="UT3230" s="132"/>
      <c r="UU3230" s="132"/>
      <c r="UV3230" s="132"/>
      <c r="UW3230" s="132"/>
      <c r="UX3230" s="132"/>
      <c r="UY3230" s="132"/>
      <c r="UZ3230" s="132"/>
      <c r="VA3230" s="132"/>
      <c r="VB3230" s="132"/>
      <c r="VC3230" s="132"/>
      <c r="VD3230" s="132"/>
      <c r="VE3230" s="132"/>
      <c r="VF3230" s="132"/>
      <c r="VG3230" s="132"/>
      <c r="VH3230" s="132"/>
      <c r="VI3230" s="132"/>
      <c r="VJ3230" s="132"/>
      <c r="VK3230" s="132"/>
      <c r="VL3230" s="132"/>
      <c r="VM3230" s="132"/>
      <c r="VN3230" s="132"/>
      <c r="VO3230" s="132"/>
      <c r="VP3230" s="132"/>
      <c r="VQ3230" s="132"/>
      <c r="VR3230" s="132"/>
      <c r="VS3230" s="132"/>
      <c r="VT3230" s="132"/>
      <c r="VU3230" s="132"/>
      <c r="VV3230" s="132"/>
      <c r="VW3230" s="132"/>
      <c r="VX3230" s="132"/>
      <c r="VY3230" s="132"/>
      <c r="VZ3230" s="132"/>
      <c r="WA3230" s="132"/>
      <c r="WB3230" s="132"/>
      <c r="WC3230" s="132"/>
      <c r="WD3230" s="132"/>
      <c r="WE3230" s="132"/>
      <c r="WF3230" s="132"/>
      <c r="WG3230" s="132"/>
      <c r="WH3230" s="132"/>
      <c r="WI3230" s="132"/>
      <c r="WJ3230" s="132"/>
      <c r="WK3230" s="132"/>
      <c r="WL3230" s="132"/>
      <c r="WM3230" s="132"/>
      <c r="WN3230" s="132"/>
      <c r="WO3230" s="132"/>
      <c r="WP3230" s="132"/>
      <c r="WQ3230" s="132"/>
      <c r="WR3230" s="132"/>
      <c r="WS3230" s="132"/>
      <c r="WT3230" s="132"/>
      <c r="WU3230" s="132"/>
      <c r="WV3230" s="132"/>
      <c r="WW3230" s="132"/>
      <c r="WX3230" s="132"/>
      <c r="WY3230" s="132"/>
      <c r="WZ3230" s="132"/>
      <c r="XA3230" s="132"/>
      <c r="XB3230" s="132"/>
      <c r="XC3230" s="132"/>
      <c r="XD3230" s="132"/>
      <c r="XE3230" s="132"/>
      <c r="XF3230" s="132"/>
      <c r="XG3230" s="132"/>
      <c r="XH3230" s="132"/>
      <c r="XI3230" s="132"/>
      <c r="XJ3230" s="132"/>
      <c r="XK3230" s="132"/>
      <c r="XL3230" s="132"/>
      <c r="XM3230" s="132"/>
      <c r="XN3230" s="132"/>
      <c r="XO3230" s="132"/>
      <c r="XP3230" s="132"/>
      <c r="XQ3230" s="132"/>
      <c r="XR3230" s="132"/>
      <c r="XS3230" s="132"/>
      <c r="XT3230" s="132"/>
      <c r="XU3230" s="132"/>
      <c r="XV3230" s="132"/>
      <c r="XW3230" s="132"/>
      <c r="XX3230" s="132"/>
      <c r="XY3230" s="132"/>
      <c r="XZ3230" s="132"/>
      <c r="YA3230" s="132"/>
      <c r="YB3230" s="132"/>
      <c r="YC3230" s="132"/>
      <c r="YD3230" s="132"/>
      <c r="YE3230" s="132"/>
      <c r="YF3230" s="132"/>
      <c r="YG3230" s="132"/>
      <c r="YH3230" s="132"/>
      <c r="YI3230" s="132"/>
      <c r="YJ3230" s="132"/>
      <c r="YK3230" s="132"/>
      <c r="YL3230" s="132"/>
      <c r="YM3230" s="132"/>
      <c r="YN3230" s="132"/>
      <c r="YO3230" s="132"/>
      <c r="YP3230" s="132"/>
      <c r="YQ3230" s="132"/>
      <c r="YR3230" s="132"/>
      <c r="YS3230" s="132"/>
      <c r="YT3230" s="132"/>
      <c r="YU3230" s="132"/>
      <c r="YV3230" s="132"/>
      <c r="YW3230" s="132"/>
      <c r="YX3230" s="132"/>
      <c r="YY3230" s="132"/>
      <c r="YZ3230" s="132"/>
      <c r="ZA3230" s="132"/>
      <c r="ZB3230" s="132"/>
      <c r="ZC3230" s="132"/>
      <c r="ZD3230" s="132"/>
      <c r="ZE3230" s="132"/>
      <c r="ZF3230" s="132"/>
      <c r="ZG3230" s="132"/>
      <c r="ZH3230" s="132"/>
      <c r="ZI3230" s="132"/>
      <c r="ZJ3230" s="132"/>
      <c r="ZK3230" s="132"/>
      <c r="ZL3230" s="132"/>
      <c r="ZM3230" s="132"/>
      <c r="ZN3230" s="132"/>
      <c r="ZO3230" s="132"/>
      <c r="ZP3230" s="132"/>
      <c r="ZQ3230" s="132"/>
      <c r="ZR3230" s="132"/>
      <c r="ZS3230" s="132"/>
      <c r="ZT3230" s="132"/>
      <c r="ZU3230" s="132"/>
      <c r="ZV3230" s="132"/>
      <c r="ZW3230" s="132"/>
      <c r="ZX3230" s="132"/>
      <c r="ZY3230" s="132"/>
      <c r="ZZ3230" s="132"/>
      <c r="AAA3230" s="132"/>
      <c r="AAB3230" s="132"/>
      <c r="AAC3230" s="132"/>
      <c r="AAD3230" s="132"/>
      <c r="AAE3230" s="132"/>
      <c r="AAF3230" s="132"/>
      <c r="AAG3230" s="132"/>
      <c r="AAH3230" s="132"/>
      <c r="AAI3230" s="132"/>
      <c r="AAJ3230" s="132"/>
      <c r="AAK3230" s="132"/>
      <c r="AAL3230" s="132"/>
      <c r="AAM3230" s="132"/>
      <c r="AAN3230" s="132"/>
      <c r="AAO3230" s="132"/>
      <c r="AAP3230" s="132"/>
      <c r="AAQ3230" s="132"/>
      <c r="AAR3230" s="132"/>
      <c r="AAS3230" s="132"/>
      <c r="AAT3230" s="132"/>
      <c r="AAU3230" s="132"/>
      <c r="AAV3230" s="132"/>
      <c r="AAW3230" s="132"/>
      <c r="AAX3230" s="132"/>
      <c r="AAY3230" s="132"/>
      <c r="AAZ3230" s="132"/>
      <c r="ABA3230" s="132"/>
      <c r="ABB3230" s="132"/>
      <c r="ABC3230" s="132"/>
      <c r="ABD3230" s="132"/>
      <c r="ABE3230" s="132"/>
      <c r="ABF3230" s="132"/>
      <c r="ABG3230" s="132"/>
      <c r="ABH3230" s="132"/>
      <c r="ABI3230" s="132"/>
      <c r="ABJ3230" s="132"/>
      <c r="ABK3230" s="132"/>
      <c r="ABL3230" s="132"/>
      <c r="ABM3230" s="132"/>
      <c r="ABN3230" s="132"/>
      <c r="ABO3230" s="132"/>
      <c r="ABP3230" s="132"/>
      <c r="ABQ3230" s="132"/>
      <c r="ABR3230" s="132"/>
      <c r="ABS3230" s="132"/>
      <c r="ABT3230" s="132"/>
      <c r="ABU3230" s="132"/>
      <c r="ABV3230" s="132"/>
      <c r="ABW3230" s="132"/>
      <c r="ABX3230" s="132"/>
      <c r="ABY3230" s="132"/>
      <c r="ABZ3230" s="132"/>
      <c r="ACA3230" s="132"/>
      <c r="ACB3230" s="132"/>
      <c r="ACC3230" s="132"/>
      <c r="ACD3230" s="132"/>
      <c r="ACE3230" s="132"/>
      <c r="ACF3230" s="132"/>
      <c r="ACG3230" s="132"/>
      <c r="ACH3230" s="132"/>
      <c r="ACI3230" s="132"/>
      <c r="ACJ3230" s="132"/>
      <c r="ACK3230" s="132"/>
      <c r="ACL3230" s="132"/>
      <c r="ACM3230" s="132"/>
      <c r="ACN3230" s="132"/>
      <c r="ACO3230" s="132"/>
      <c r="ACP3230" s="132"/>
      <c r="ACQ3230" s="132"/>
      <c r="ACR3230" s="132"/>
      <c r="ACS3230" s="132"/>
      <c r="ACT3230" s="132"/>
      <c r="ACU3230" s="132"/>
      <c r="ACV3230" s="132"/>
      <c r="ACW3230" s="132"/>
      <c r="ACX3230" s="132"/>
      <c r="ACY3230" s="132"/>
      <c r="ACZ3230" s="132"/>
      <c r="ADA3230" s="132"/>
      <c r="ADB3230" s="132"/>
      <c r="ADC3230" s="132"/>
      <c r="ADD3230" s="132"/>
      <c r="ADE3230" s="132"/>
      <c r="ADF3230" s="132"/>
      <c r="ADG3230" s="132"/>
      <c r="ADH3230" s="132"/>
      <c r="ADI3230" s="132"/>
      <c r="ADJ3230" s="132"/>
      <c r="ADK3230" s="132"/>
      <c r="ADL3230" s="132"/>
      <c r="ADM3230" s="132"/>
      <c r="ADN3230" s="132"/>
      <c r="ADO3230" s="132"/>
      <c r="ADP3230" s="132"/>
      <c r="ADQ3230" s="132"/>
      <c r="ADR3230" s="132"/>
      <c r="ADS3230" s="132"/>
      <c r="ADT3230" s="132"/>
      <c r="ADU3230" s="132"/>
      <c r="ADV3230" s="132"/>
      <c r="ADW3230" s="132"/>
      <c r="ADX3230" s="132"/>
      <c r="ADY3230" s="132"/>
      <c r="ADZ3230" s="132"/>
      <c r="AEA3230" s="132"/>
      <c r="AEB3230" s="132"/>
      <c r="AEC3230" s="132"/>
      <c r="AED3230" s="132"/>
      <c r="AEE3230" s="132"/>
      <c r="AEF3230" s="132"/>
      <c r="AEG3230" s="132"/>
      <c r="AEH3230" s="132"/>
      <c r="AEI3230" s="132"/>
      <c r="AEJ3230" s="132"/>
      <c r="AEK3230" s="132"/>
      <c r="AEL3230" s="132"/>
      <c r="AEM3230" s="132"/>
      <c r="AEN3230" s="132"/>
      <c r="AEO3230" s="132"/>
      <c r="AEP3230" s="132"/>
      <c r="AEQ3230" s="132"/>
      <c r="AER3230" s="132"/>
      <c r="AES3230" s="132"/>
      <c r="AET3230" s="132"/>
      <c r="AEU3230" s="132"/>
      <c r="AEV3230" s="132"/>
      <c r="AEW3230" s="132"/>
      <c r="AEX3230" s="132"/>
      <c r="AEY3230" s="132"/>
      <c r="AEZ3230" s="132"/>
      <c r="AFA3230" s="132"/>
      <c r="AFB3230" s="132"/>
      <c r="AFC3230" s="132"/>
      <c r="AFD3230" s="132"/>
      <c r="AFE3230" s="132"/>
      <c r="AFF3230" s="132"/>
      <c r="AFG3230" s="132"/>
      <c r="AFH3230" s="132"/>
      <c r="AFI3230" s="132"/>
      <c r="AFJ3230" s="132"/>
      <c r="AFK3230" s="132"/>
      <c r="AFL3230" s="132"/>
      <c r="AFM3230" s="132"/>
      <c r="AFN3230" s="132"/>
      <c r="AFO3230" s="132"/>
      <c r="AFP3230" s="132"/>
      <c r="AFQ3230" s="132"/>
      <c r="AFR3230" s="132"/>
      <c r="AFS3230" s="132"/>
      <c r="AFT3230" s="132"/>
      <c r="AFU3230" s="132"/>
      <c r="AFV3230" s="132"/>
      <c r="AFW3230" s="132"/>
      <c r="AFX3230" s="132"/>
      <c r="AFY3230" s="132"/>
      <c r="AFZ3230" s="132"/>
      <c r="AGA3230" s="132"/>
      <c r="AGB3230" s="132"/>
      <c r="AGC3230" s="132"/>
      <c r="AGD3230" s="132"/>
      <c r="AGE3230" s="132"/>
      <c r="AGF3230" s="132"/>
      <c r="AGG3230" s="132"/>
      <c r="AGH3230" s="132"/>
      <c r="AGI3230" s="132"/>
      <c r="AGJ3230" s="132"/>
      <c r="AGK3230" s="132"/>
      <c r="AGL3230" s="132"/>
      <c r="AGM3230" s="132"/>
      <c r="AGN3230" s="132"/>
      <c r="AGO3230" s="132"/>
      <c r="AGP3230" s="132"/>
      <c r="AGQ3230" s="132"/>
      <c r="AGR3230" s="132"/>
      <c r="AGS3230" s="132"/>
      <c r="AGT3230" s="132"/>
      <c r="AGU3230" s="132"/>
      <c r="AGV3230" s="132"/>
      <c r="AGW3230" s="132"/>
      <c r="AGX3230" s="132"/>
      <c r="AGY3230" s="132"/>
      <c r="AGZ3230" s="132"/>
      <c r="AHA3230" s="132"/>
      <c r="AHB3230" s="132"/>
      <c r="AHC3230" s="132"/>
      <c r="AHD3230" s="132"/>
      <c r="AHE3230" s="132"/>
      <c r="AHF3230" s="132"/>
      <c r="AHG3230" s="132"/>
      <c r="AHH3230" s="132"/>
      <c r="AHI3230" s="132"/>
      <c r="AHJ3230" s="132"/>
      <c r="AHK3230" s="132"/>
      <c r="AHL3230" s="132"/>
      <c r="AHM3230" s="132"/>
      <c r="AHN3230" s="132"/>
      <c r="AHO3230" s="132"/>
      <c r="AHP3230" s="132"/>
      <c r="AHQ3230" s="132"/>
      <c r="AHR3230" s="132"/>
      <c r="AHS3230" s="132"/>
      <c r="AHT3230" s="132"/>
      <c r="AHU3230" s="132"/>
      <c r="AHV3230" s="132"/>
      <c r="AHW3230" s="132"/>
      <c r="AHX3230" s="132"/>
      <c r="AHY3230" s="132"/>
      <c r="AHZ3230" s="132"/>
      <c r="AIA3230" s="132"/>
      <c r="AIB3230" s="132"/>
      <c r="AIC3230" s="132"/>
      <c r="AID3230" s="132"/>
      <c r="AIE3230" s="132"/>
      <c r="AIF3230" s="132"/>
      <c r="AIG3230" s="132"/>
      <c r="AIH3230" s="132"/>
      <c r="AII3230" s="132"/>
      <c r="AIJ3230" s="132"/>
      <c r="AIK3230" s="132"/>
      <c r="AIL3230" s="132"/>
      <c r="AIM3230" s="132"/>
      <c r="AIN3230" s="132"/>
      <c r="AIO3230" s="132"/>
      <c r="AIP3230" s="132"/>
      <c r="AIQ3230" s="132"/>
      <c r="AIR3230" s="132"/>
      <c r="AIS3230" s="132"/>
      <c r="AIT3230" s="132"/>
      <c r="AIU3230" s="132"/>
      <c r="AIV3230" s="132"/>
      <c r="AIW3230" s="132"/>
      <c r="AIX3230" s="132"/>
      <c r="AIY3230" s="132"/>
      <c r="AIZ3230" s="132"/>
      <c r="AJA3230" s="132"/>
      <c r="AJB3230" s="132"/>
      <c r="AJC3230" s="132"/>
      <c r="AJD3230" s="132"/>
      <c r="AJE3230" s="132"/>
      <c r="AJF3230" s="132"/>
      <c r="AJG3230" s="132"/>
      <c r="AJH3230" s="132"/>
      <c r="AJI3230" s="132"/>
      <c r="AJJ3230" s="132"/>
      <c r="AJK3230" s="132"/>
      <c r="AJL3230" s="132"/>
      <c r="AJM3230" s="132"/>
      <c r="AJN3230" s="132"/>
      <c r="AJO3230" s="132"/>
      <c r="AJP3230" s="132"/>
      <c r="AJQ3230" s="132"/>
      <c r="AJR3230" s="132"/>
      <c r="AJS3230" s="132"/>
      <c r="AJT3230" s="132"/>
      <c r="AJU3230" s="132"/>
      <c r="AJV3230" s="132"/>
      <c r="AJW3230" s="132"/>
      <c r="AJX3230" s="132"/>
      <c r="AJY3230" s="132"/>
      <c r="AJZ3230" s="132"/>
      <c r="AKA3230" s="132"/>
      <c r="AKB3230" s="132"/>
      <c r="AKC3230" s="132"/>
      <c r="AKD3230" s="132"/>
      <c r="AKE3230" s="132"/>
      <c r="AKF3230" s="132"/>
      <c r="AKG3230" s="132"/>
      <c r="AKH3230" s="132"/>
      <c r="AKI3230" s="132"/>
      <c r="AKJ3230" s="132"/>
      <c r="AKK3230" s="132"/>
      <c r="AKL3230" s="132"/>
      <c r="AKM3230" s="132"/>
      <c r="AKN3230" s="132"/>
      <c r="AKO3230" s="132"/>
      <c r="AKP3230" s="132"/>
      <c r="AKQ3230" s="132"/>
      <c r="AKR3230" s="132"/>
      <c r="AKS3230" s="132"/>
      <c r="AKT3230" s="132"/>
      <c r="AKU3230" s="132"/>
      <c r="AKV3230" s="132"/>
      <c r="AKW3230" s="132"/>
      <c r="AKX3230" s="132"/>
      <c r="AKY3230" s="132"/>
      <c r="AKZ3230" s="132"/>
      <c r="ALA3230" s="132"/>
      <c r="ALB3230" s="132"/>
      <c r="ALC3230" s="132"/>
      <c r="ALD3230" s="132"/>
      <c r="ALE3230" s="132"/>
      <c r="ALF3230" s="132"/>
      <c r="ALG3230" s="132"/>
      <c r="ALH3230" s="132"/>
      <c r="ALI3230" s="132"/>
      <c r="ALJ3230" s="132"/>
      <c r="ALK3230" s="132"/>
      <c r="ALL3230" s="132"/>
      <c r="ALM3230" s="132"/>
      <c r="ALN3230" s="132"/>
      <c r="ALO3230" s="132"/>
      <c r="ALP3230" s="132"/>
      <c r="ALQ3230" s="132"/>
      <c r="ALR3230" s="132"/>
      <c r="ALS3230" s="132"/>
      <c r="ALT3230" s="132"/>
      <c r="ALU3230" s="132"/>
      <c r="ALV3230" s="132"/>
      <c r="ALW3230" s="132"/>
      <c r="ALX3230" s="132"/>
      <c r="ALY3230" s="132"/>
      <c r="ALZ3230" s="132"/>
      <c r="AMA3230" s="132"/>
      <c r="AMB3230" s="132"/>
      <c r="AMC3230" s="132"/>
      <c r="AMD3230" s="132"/>
      <c r="AME3230" s="132"/>
      <c r="AMF3230" s="132"/>
      <c r="AMG3230" s="132"/>
      <c r="AMH3230" s="132"/>
      <c r="AMI3230" s="132"/>
      <c r="AMJ3230" s="132"/>
      <c r="AMK3230" s="132"/>
      <c r="AML3230" s="132"/>
      <c r="AMM3230" s="132"/>
      <c r="AMN3230" s="132"/>
      <c r="AMO3230" s="132"/>
      <c r="AMP3230" s="132"/>
      <c r="AMQ3230" s="132"/>
      <c r="AMR3230" s="132"/>
      <c r="AMS3230" s="132"/>
      <c r="AMT3230" s="132"/>
      <c r="AMU3230" s="132"/>
      <c r="AMV3230" s="132"/>
      <c r="AMW3230" s="132"/>
      <c r="AMX3230" s="132"/>
      <c r="AMY3230" s="132"/>
      <c r="AMZ3230" s="132"/>
      <c r="ANA3230" s="132"/>
      <c r="ANB3230" s="132"/>
      <c r="ANC3230" s="132"/>
      <c r="AND3230" s="132"/>
      <c r="ANE3230" s="132"/>
      <c r="ANF3230" s="132"/>
      <c r="ANG3230" s="132"/>
      <c r="ANH3230" s="132"/>
      <c r="ANI3230" s="132"/>
      <c r="ANJ3230" s="132"/>
      <c r="ANK3230" s="132"/>
      <c r="ANL3230" s="132"/>
      <c r="ANM3230" s="132"/>
      <c r="ANN3230" s="132"/>
      <c r="ANO3230" s="132"/>
      <c r="ANP3230" s="132"/>
      <c r="ANQ3230" s="132"/>
      <c r="ANR3230" s="132"/>
      <c r="ANS3230" s="132"/>
      <c r="ANT3230" s="132"/>
      <c r="ANU3230" s="132"/>
      <c r="ANV3230" s="132"/>
      <c r="ANW3230" s="132"/>
      <c r="ANX3230" s="132"/>
      <c r="ANY3230" s="132"/>
      <c r="ANZ3230" s="132"/>
      <c r="AOA3230" s="132"/>
      <c r="AOB3230" s="132"/>
      <c r="AOC3230" s="132"/>
      <c r="AOD3230" s="132"/>
      <c r="AOE3230" s="132"/>
      <c r="AOF3230" s="132"/>
      <c r="AOG3230" s="132"/>
      <c r="AOH3230" s="132"/>
      <c r="AOI3230" s="132"/>
      <c r="AOJ3230" s="132"/>
      <c r="AOK3230" s="132"/>
      <c r="AOL3230" s="132"/>
      <c r="AOM3230" s="132"/>
      <c r="AON3230" s="132"/>
      <c r="AOO3230" s="132"/>
      <c r="AOP3230" s="132"/>
      <c r="AOQ3230" s="132"/>
      <c r="AOR3230" s="132"/>
      <c r="AOS3230" s="132"/>
      <c r="AOT3230" s="132"/>
      <c r="AOU3230" s="132"/>
      <c r="AOV3230" s="132"/>
      <c r="AOW3230" s="132"/>
      <c r="AOX3230" s="132"/>
      <c r="AOY3230" s="132"/>
      <c r="AOZ3230" s="132"/>
      <c r="APA3230" s="132"/>
      <c r="APB3230" s="132"/>
      <c r="APC3230" s="132"/>
      <c r="APD3230" s="132"/>
      <c r="APE3230" s="132"/>
      <c r="APF3230" s="132"/>
      <c r="APG3230" s="132"/>
      <c r="APH3230" s="132"/>
      <c r="API3230" s="132"/>
      <c r="APJ3230" s="132"/>
      <c r="APK3230" s="132"/>
      <c r="APL3230" s="132"/>
      <c r="APM3230" s="132"/>
      <c r="APN3230" s="132"/>
      <c r="APO3230" s="132"/>
      <c r="APP3230" s="132"/>
      <c r="APQ3230" s="132"/>
      <c r="APR3230" s="132"/>
      <c r="APS3230" s="132"/>
      <c r="APT3230" s="132"/>
      <c r="APU3230" s="132"/>
      <c r="APV3230" s="132"/>
      <c r="APW3230" s="132"/>
      <c r="APX3230" s="132"/>
      <c r="APY3230" s="132"/>
      <c r="APZ3230" s="132"/>
      <c r="AQA3230" s="132"/>
      <c r="AQB3230" s="132"/>
      <c r="AQC3230" s="132"/>
      <c r="AQD3230" s="132"/>
      <c r="AQE3230" s="132"/>
      <c r="AQF3230" s="132"/>
      <c r="AQG3230" s="132"/>
      <c r="AQH3230" s="132"/>
      <c r="AQI3230" s="132"/>
      <c r="AQJ3230" s="132"/>
      <c r="AQK3230" s="132"/>
      <c r="AQL3230" s="132"/>
      <c r="AQM3230" s="132"/>
      <c r="AQN3230" s="132"/>
      <c r="AQO3230" s="132"/>
      <c r="AQP3230" s="132"/>
      <c r="AQQ3230" s="132"/>
      <c r="AQR3230" s="132"/>
      <c r="AQS3230" s="132"/>
      <c r="AQT3230" s="132"/>
      <c r="AQU3230" s="132"/>
      <c r="AQV3230" s="132"/>
      <c r="AQW3230" s="132"/>
      <c r="AQX3230" s="132"/>
      <c r="AQY3230" s="132"/>
      <c r="AQZ3230" s="132"/>
      <c r="ARA3230" s="132"/>
      <c r="ARB3230" s="132"/>
      <c r="ARC3230" s="132"/>
      <c r="ARD3230" s="132"/>
      <c r="ARE3230" s="132"/>
      <c r="ARF3230" s="132"/>
      <c r="ARG3230" s="132"/>
      <c r="ARH3230" s="132"/>
      <c r="ARI3230" s="132"/>
      <c r="ARJ3230" s="132"/>
      <c r="ARK3230" s="132"/>
      <c r="ARL3230" s="132"/>
      <c r="ARM3230" s="132"/>
      <c r="ARN3230" s="132"/>
      <c r="ARO3230" s="132"/>
      <c r="ARP3230" s="132"/>
      <c r="ARQ3230" s="132"/>
      <c r="ARR3230" s="132"/>
      <c r="ARS3230" s="132"/>
      <c r="ART3230" s="132"/>
      <c r="ARU3230" s="132"/>
      <c r="ARV3230" s="132"/>
      <c r="ARW3230" s="132"/>
      <c r="ARX3230" s="132"/>
      <c r="ARY3230" s="132"/>
      <c r="ARZ3230" s="132"/>
      <c r="ASA3230" s="132"/>
      <c r="ASB3230" s="132"/>
      <c r="ASC3230" s="132"/>
      <c r="ASD3230" s="132"/>
      <c r="ASE3230" s="132"/>
      <c r="ASF3230" s="132"/>
      <c r="ASG3230" s="132"/>
      <c r="ASH3230" s="132"/>
      <c r="ASI3230" s="132"/>
      <c r="ASJ3230" s="132"/>
      <c r="ASK3230" s="132"/>
      <c r="ASL3230" s="132"/>
      <c r="ASM3230" s="132"/>
      <c r="ASN3230" s="132"/>
      <c r="ASO3230" s="132"/>
      <c r="ASP3230" s="132"/>
      <c r="ASQ3230" s="132"/>
      <c r="ASR3230" s="132"/>
      <c r="ASS3230" s="132"/>
      <c r="AST3230" s="132"/>
      <c r="ASU3230" s="132"/>
      <c r="ASV3230" s="132"/>
      <c r="ASW3230" s="132"/>
      <c r="ASX3230" s="132"/>
      <c r="ASY3230" s="132"/>
      <c r="ASZ3230" s="132"/>
      <c r="ATA3230" s="132"/>
      <c r="ATB3230" s="132"/>
      <c r="ATC3230" s="132"/>
      <c r="ATD3230" s="132"/>
      <c r="ATE3230" s="132"/>
      <c r="ATF3230" s="132"/>
      <c r="ATG3230" s="132"/>
      <c r="ATH3230" s="132"/>
      <c r="ATI3230" s="132"/>
      <c r="ATJ3230" s="132"/>
      <c r="ATK3230" s="132"/>
      <c r="ATL3230" s="132"/>
      <c r="ATM3230" s="132"/>
      <c r="ATN3230" s="132"/>
      <c r="ATO3230" s="132"/>
      <c r="ATP3230" s="132"/>
      <c r="ATQ3230" s="132"/>
      <c r="ATR3230" s="132"/>
      <c r="ATS3230" s="132"/>
      <c r="ATT3230" s="132"/>
      <c r="ATU3230" s="132"/>
      <c r="ATV3230" s="132"/>
      <c r="ATW3230" s="132"/>
      <c r="ATX3230" s="132"/>
      <c r="ATY3230" s="132"/>
      <c r="ATZ3230" s="132"/>
      <c r="AUA3230" s="132"/>
      <c r="AUB3230" s="132"/>
      <c r="AUC3230" s="132"/>
      <c r="AUD3230" s="132"/>
      <c r="AUE3230" s="132"/>
      <c r="AUF3230" s="132"/>
      <c r="AUG3230" s="132"/>
      <c r="AUH3230" s="132"/>
      <c r="AUI3230" s="132"/>
      <c r="AUJ3230" s="132"/>
      <c r="AUK3230" s="132"/>
      <c r="AUL3230" s="132"/>
      <c r="AUM3230" s="132"/>
      <c r="AUN3230" s="132"/>
      <c r="AUO3230" s="132"/>
      <c r="AUP3230" s="132"/>
      <c r="AUQ3230" s="132"/>
      <c r="AUR3230" s="132"/>
      <c r="AUS3230" s="132"/>
      <c r="AUT3230" s="132"/>
      <c r="AUU3230" s="132"/>
      <c r="AUV3230" s="132"/>
      <c r="AUW3230" s="132"/>
      <c r="AUX3230" s="132"/>
      <c r="AUY3230" s="132"/>
      <c r="AUZ3230" s="132"/>
      <c r="AVA3230" s="132"/>
      <c r="AVB3230" s="132"/>
      <c r="AVC3230" s="132"/>
      <c r="AVD3230" s="132"/>
      <c r="AVE3230" s="132"/>
      <c r="AVF3230" s="132"/>
      <c r="AVG3230" s="132"/>
      <c r="AVH3230" s="132"/>
      <c r="AVI3230" s="132"/>
      <c r="AVJ3230" s="132"/>
      <c r="AVK3230" s="132"/>
      <c r="AVL3230" s="132"/>
      <c r="AVM3230" s="132"/>
      <c r="AVN3230" s="132"/>
      <c r="AVO3230" s="132"/>
      <c r="AVP3230" s="132"/>
      <c r="AVQ3230" s="132"/>
      <c r="AVR3230" s="132"/>
      <c r="AVS3230" s="132"/>
      <c r="AVT3230" s="132"/>
      <c r="AVU3230" s="132"/>
      <c r="AVV3230" s="132"/>
      <c r="AVW3230" s="132"/>
      <c r="AVX3230" s="132"/>
      <c r="AVY3230" s="132"/>
      <c r="AVZ3230" s="132"/>
      <c r="AWA3230" s="132"/>
      <c r="AWB3230" s="132"/>
      <c r="AWC3230" s="132"/>
      <c r="AWD3230" s="132"/>
      <c r="AWE3230" s="132"/>
      <c r="AWF3230" s="132"/>
      <c r="AWG3230" s="132"/>
      <c r="AWH3230" s="132"/>
      <c r="AWI3230" s="132"/>
      <c r="AWJ3230" s="132"/>
      <c r="AWK3230" s="132"/>
      <c r="AWL3230" s="132"/>
      <c r="AWM3230" s="132"/>
      <c r="AWN3230" s="132"/>
      <c r="AWO3230" s="132"/>
      <c r="AWP3230" s="132"/>
      <c r="AWQ3230" s="132"/>
      <c r="AWR3230" s="132"/>
      <c r="AWS3230" s="132"/>
      <c r="AWT3230" s="132"/>
      <c r="AWU3230" s="132"/>
      <c r="AWV3230" s="132"/>
      <c r="AWW3230" s="132"/>
      <c r="AWX3230" s="132"/>
      <c r="AWY3230" s="132"/>
      <c r="AWZ3230" s="132"/>
      <c r="AXA3230" s="132"/>
      <c r="AXB3230" s="132"/>
      <c r="AXC3230" s="132"/>
      <c r="AXD3230" s="132"/>
      <c r="AXE3230" s="132"/>
      <c r="AXF3230" s="132"/>
      <c r="AXG3230" s="132"/>
      <c r="AXH3230" s="132"/>
      <c r="AXI3230" s="132"/>
      <c r="AXJ3230" s="132"/>
      <c r="AXK3230" s="132"/>
      <c r="AXL3230" s="132"/>
      <c r="AXM3230" s="132"/>
      <c r="AXN3230" s="132"/>
      <c r="AXO3230" s="132"/>
      <c r="AXP3230" s="132"/>
      <c r="AXQ3230" s="132"/>
      <c r="AXR3230" s="132"/>
      <c r="AXS3230" s="132"/>
      <c r="AXT3230" s="132"/>
      <c r="AXU3230" s="132"/>
      <c r="AXV3230" s="132"/>
      <c r="AXW3230" s="132"/>
      <c r="AXX3230" s="132"/>
      <c r="AXY3230" s="132"/>
      <c r="AXZ3230" s="132"/>
      <c r="AYA3230" s="132"/>
      <c r="AYB3230" s="132"/>
      <c r="AYC3230" s="132"/>
      <c r="AYD3230" s="132"/>
      <c r="AYE3230" s="132"/>
      <c r="AYF3230" s="132"/>
      <c r="AYG3230" s="132"/>
      <c r="AYH3230" s="132"/>
      <c r="AYI3230" s="132"/>
      <c r="AYJ3230" s="132"/>
      <c r="AYK3230" s="132"/>
      <c r="AYL3230" s="132"/>
      <c r="AYM3230" s="132"/>
      <c r="AYN3230" s="132"/>
      <c r="AYO3230" s="132"/>
      <c r="AYP3230" s="132"/>
      <c r="AYQ3230" s="132"/>
      <c r="AYR3230" s="132"/>
      <c r="AYS3230" s="132"/>
      <c r="AYT3230" s="132"/>
      <c r="AYU3230" s="132"/>
      <c r="AYV3230" s="132"/>
      <c r="AYW3230" s="132"/>
      <c r="AYX3230" s="132"/>
      <c r="AYY3230" s="132"/>
      <c r="AYZ3230" s="132"/>
      <c r="AZA3230" s="132"/>
      <c r="AZB3230" s="132"/>
      <c r="AZC3230" s="132"/>
      <c r="AZD3230" s="132"/>
      <c r="AZE3230" s="132"/>
      <c r="AZF3230" s="132"/>
      <c r="AZG3230" s="132"/>
      <c r="AZH3230" s="132"/>
      <c r="AZI3230" s="132"/>
      <c r="AZJ3230" s="132"/>
      <c r="AZK3230" s="132"/>
      <c r="AZL3230" s="132"/>
      <c r="AZM3230" s="132"/>
      <c r="AZN3230" s="132"/>
      <c r="AZO3230" s="132"/>
      <c r="AZP3230" s="132"/>
      <c r="AZQ3230" s="132"/>
      <c r="AZR3230" s="132"/>
      <c r="AZS3230" s="132"/>
      <c r="AZT3230" s="132"/>
      <c r="AZU3230" s="132"/>
      <c r="AZV3230" s="132"/>
      <c r="AZW3230" s="132"/>
      <c r="AZX3230" s="132"/>
      <c r="AZY3230" s="132"/>
      <c r="AZZ3230" s="132"/>
      <c r="BAA3230" s="132"/>
      <c r="BAB3230" s="132"/>
      <c r="BAC3230" s="132"/>
      <c r="BAD3230" s="132"/>
      <c r="BAE3230" s="132"/>
      <c r="BAF3230" s="132"/>
      <c r="BAG3230" s="132"/>
      <c r="BAH3230" s="132"/>
      <c r="BAI3230" s="132"/>
      <c r="BAJ3230" s="132"/>
      <c r="BAK3230" s="132"/>
      <c r="BAL3230" s="132"/>
      <c r="BAM3230" s="132"/>
      <c r="BAN3230" s="132"/>
      <c r="BAO3230" s="132"/>
      <c r="BAP3230" s="132"/>
      <c r="BAQ3230" s="132"/>
      <c r="BAR3230" s="132"/>
      <c r="BAS3230" s="132"/>
      <c r="BAT3230" s="132"/>
      <c r="BAU3230" s="132"/>
      <c r="BAV3230" s="132"/>
      <c r="BAW3230" s="132"/>
      <c r="BAX3230" s="132"/>
      <c r="BAY3230" s="132"/>
      <c r="BAZ3230" s="132"/>
      <c r="BBA3230" s="132"/>
      <c r="BBB3230" s="132"/>
      <c r="BBC3230" s="132"/>
      <c r="BBD3230" s="132"/>
      <c r="BBE3230" s="132"/>
      <c r="BBF3230" s="132"/>
      <c r="BBG3230" s="132"/>
      <c r="BBH3230" s="132"/>
      <c r="BBI3230" s="132"/>
      <c r="BBJ3230" s="132"/>
      <c r="BBK3230" s="132"/>
      <c r="BBL3230" s="132"/>
      <c r="BBM3230" s="132"/>
      <c r="BBN3230" s="132"/>
      <c r="BBO3230" s="132"/>
      <c r="BBP3230" s="132"/>
      <c r="BBQ3230" s="132"/>
      <c r="BBR3230" s="132"/>
      <c r="BBS3230" s="132"/>
      <c r="BBT3230" s="132"/>
      <c r="BBU3230" s="132"/>
      <c r="BBV3230" s="132"/>
      <c r="BBW3230" s="132"/>
      <c r="BBX3230" s="132"/>
      <c r="BBY3230" s="132"/>
      <c r="BBZ3230" s="132"/>
      <c r="BCA3230" s="132"/>
      <c r="BCB3230" s="132"/>
      <c r="BCC3230" s="132"/>
      <c r="BCD3230" s="132"/>
      <c r="BCE3230" s="132"/>
      <c r="BCF3230" s="132"/>
      <c r="BCG3230" s="132"/>
      <c r="BCH3230" s="132"/>
      <c r="BCI3230" s="132"/>
      <c r="BCJ3230" s="132"/>
      <c r="BCK3230" s="132"/>
      <c r="BCL3230" s="132"/>
      <c r="BCM3230" s="132"/>
      <c r="BCN3230" s="132"/>
      <c r="BCO3230" s="132"/>
      <c r="BCP3230" s="132"/>
      <c r="BCQ3230" s="132"/>
      <c r="BCR3230" s="132"/>
      <c r="BCS3230" s="132"/>
      <c r="BCT3230" s="132"/>
      <c r="BCU3230" s="132"/>
      <c r="BCV3230" s="132"/>
      <c r="BCW3230" s="132"/>
      <c r="BCX3230" s="132"/>
      <c r="BCY3230" s="132"/>
      <c r="BCZ3230" s="132"/>
      <c r="BDA3230" s="132"/>
      <c r="BDB3230" s="132"/>
      <c r="BDC3230" s="132"/>
      <c r="BDD3230" s="132"/>
      <c r="BDE3230" s="132"/>
      <c r="BDF3230" s="132"/>
      <c r="BDG3230" s="132"/>
      <c r="BDH3230" s="132"/>
      <c r="BDI3230" s="132"/>
      <c r="BDJ3230" s="132"/>
      <c r="BDK3230" s="132"/>
      <c r="BDL3230" s="132"/>
      <c r="BDM3230" s="132"/>
      <c r="BDN3230" s="132"/>
      <c r="BDO3230" s="132"/>
      <c r="BDP3230" s="132"/>
      <c r="BDQ3230" s="132"/>
      <c r="BDR3230" s="132"/>
      <c r="BDS3230" s="132"/>
      <c r="BDT3230" s="132"/>
      <c r="BDU3230" s="132"/>
      <c r="BDV3230" s="132"/>
      <c r="BDW3230" s="132"/>
      <c r="BDX3230" s="132"/>
      <c r="BDY3230" s="132"/>
      <c r="BDZ3230" s="132"/>
      <c r="BEA3230" s="132"/>
      <c r="BEB3230" s="132"/>
      <c r="BEC3230" s="132"/>
      <c r="BED3230" s="132"/>
      <c r="BEE3230" s="132"/>
      <c r="BEF3230" s="132"/>
      <c r="BEG3230" s="132"/>
      <c r="BEH3230" s="132"/>
      <c r="BEI3230" s="132"/>
      <c r="BEJ3230" s="132"/>
      <c r="BEK3230" s="132"/>
      <c r="BEL3230" s="132"/>
      <c r="BEM3230" s="132"/>
      <c r="BEN3230" s="132"/>
      <c r="BEO3230" s="132"/>
      <c r="BEP3230" s="132"/>
      <c r="BEQ3230" s="132"/>
      <c r="BER3230" s="132"/>
      <c r="BES3230" s="132"/>
      <c r="BET3230" s="132"/>
      <c r="BEU3230" s="132"/>
      <c r="BEV3230" s="132"/>
      <c r="BEW3230" s="132"/>
      <c r="BEX3230" s="132"/>
      <c r="BEY3230" s="132"/>
      <c r="BEZ3230" s="132"/>
      <c r="BFA3230" s="132"/>
      <c r="BFB3230" s="132"/>
      <c r="BFC3230" s="132"/>
      <c r="BFD3230" s="132"/>
      <c r="BFE3230" s="132"/>
      <c r="BFF3230" s="132"/>
      <c r="BFG3230" s="132"/>
      <c r="BFH3230" s="132"/>
      <c r="BFI3230" s="132"/>
      <c r="BFJ3230" s="132"/>
      <c r="BFK3230" s="132"/>
      <c r="BFL3230" s="132"/>
      <c r="BFM3230" s="132"/>
      <c r="BFN3230" s="132"/>
      <c r="BFO3230" s="132"/>
      <c r="BFP3230" s="132"/>
      <c r="BFQ3230" s="132"/>
      <c r="BFR3230" s="132"/>
      <c r="BFS3230" s="132"/>
      <c r="BFT3230" s="132"/>
      <c r="BFU3230" s="132"/>
      <c r="BFV3230" s="132"/>
      <c r="BFW3230" s="132"/>
      <c r="BFX3230" s="132"/>
      <c r="BFY3230" s="132"/>
      <c r="BFZ3230" s="132"/>
      <c r="BGA3230" s="132"/>
      <c r="BGB3230" s="132"/>
      <c r="BGC3230" s="132"/>
      <c r="BGD3230" s="132"/>
      <c r="BGE3230" s="132"/>
      <c r="BGF3230" s="132"/>
      <c r="BGG3230" s="132"/>
      <c r="BGH3230" s="132"/>
      <c r="BGI3230" s="132"/>
      <c r="BGJ3230" s="132"/>
      <c r="BGK3230" s="132"/>
      <c r="BGL3230" s="132"/>
      <c r="BGM3230" s="132"/>
      <c r="BGN3230" s="132"/>
      <c r="BGO3230" s="132"/>
      <c r="BGP3230" s="132"/>
      <c r="BGQ3230" s="132"/>
      <c r="BGR3230" s="132"/>
      <c r="BGS3230" s="132"/>
      <c r="BGT3230" s="132"/>
      <c r="BGU3230" s="132"/>
      <c r="BGV3230" s="132"/>
      <c r="BGW3230" s="132"/>
      <c r="BGX3230" s="132"/>
      <c r="BGY3230" s="132"/>
      <c r="BGZ3230" s="132"/>
      <c r="BHA3230" s="132"/>
      <c r="BHB3230" s="132"/>
      <c r="BHC3230" s="132"/>
      <c r="BHD3230" s="132"/>
      <c r="BHE3230" s="132"/>
      <c r="BHF3230" s="132"/>
      <c r="BHG3230" s="132"/>
      <c r="BHH3230" s="132"/>
      <c r="BHI3230" s="132"/>
      <c r="BHJ3230" s="132"/>
      <c r="BHK3230" s="132"/>
      <c r="BHL3230" s="132"/>
      <c r="BHM3230" s="132"/>
      <c r="BHN3230" s="132"/>
      <c r="BHO3230" s="132"/>
      <c r="BHP3230" s="132"/>
      <c r="BHQ3230" s="132"/>
      <c r="BHR3230" s="132"/>
      <c r="BHS3230" s="132"/>
      <c r="BHT3230" s="132"/>
      <c r="BHU3230" s="132"/>
      <c r="BHV3230" s="132"/>
      <c r="BHW3230" s="132"/>
      <c r="BHX3230" s="132"/>
      <c r="BHY3230" s="132"/>
      <c r="BHZ3230" s="132"/>
      <c r="BIA3230" s="132"/>
      <c r="BIB3230" s="132"/>
      <c r="BIC3230" s="132"/>
      <c r="BID3230" s="132"/>
      <c r="BIE3230" s="132"/>
      <c r="BIF3230" s="132"/>
      <c r="BIG3230" s="132"/>
      <c r="BIH3230" s="132"/>
      <c r="BII3230" s="132"/>
      <c r="BIJ3230" s="132"/>
      <c r="BIK3230" s="132"/>
      <c r="BIL3230" s="132"/>
      <c r="BIM3230" s="132"/>
      <c r="BIN3230" s="132"/>
      <c r="BIO3230" s="132"/>
      <c r="BIP3230" s="132"/>
      <c r="BIQ3230" s="132"/>
      <c r="BIR3230" s="132"/>
      <c r="BIS3230" s="132"/>
      <c r="BIT3230" s="132"/>
      <c r="BIU3230" s="132"/>
      <c r="BIV3230" s="132"/>
      <c r="BIW3230" s="132"/>
      <c r="BIX3230" s="132"/>
      <c r="BIY3230" s="132"/>
      <c r="BIZ3230" s="132"/>
      <c r="BJA3230" s="132"/>
      <c r="BJB3230" s="132"/>
      <c r="BJC3230" s="132"/>
      <c r="BJD3230" s="132"/>
      <c r="BJE3230" s="132"/>
      <c r="BJF3230" s="132"/>
      <c r="BJG3230" s="132"/>
      <c r="BJH3230" s="132"/>
      <c r="BJI3230" s="132"/>
      <c r="BJJ3230" s="132"/>
      <c r="BJK3230" s="132"/>
      <c r="BJL3230" s="132"/>
      <c r="BJM3230" s="132"/>
      <c r="BJN3230" s="132"/>
      <c r="BJO3230" s="132"/>
      <c r="BJP3230" s="132"/>
      <c r="BJQ3230" s="132"/>
      <c r="BJR3230" s="132"/>
      <c r="BJS3230" s="132"/>
      <c r="BJT3230" s="132"/>
      <c r="BJU3230" s="132"/>
      <c r="BJV3230" s="132"/>
      <c r="BJW3230" s="132"/>
      <c r="BJX3230" s="132"/>
      <c r="BJY3230" s="132"/>
      <c r="BJZ3230" s="132"/>
      <c r="BKA3230" s="132"/>
      <c r="BKB3230" s="132"/>
      <c r="BKC3230" s="132"/>
      <c r="BKD3230" s="132"/>
      <c r="BKE3230" s="132"/>
      <c r="BKF3230" s="132"/>
      <c r="BKG3230" s="132"/>
      <c r="BKH3230" s="132"/>
      <c r="BKI3230" s="132"/>
      <c r="BKJ3230" s="132"/>
      <c r="BKK3230" s="132"/>
      <c r="BKL3230" s="132"/>
      <c r="BKM3230" s="132"/>
      <c r="BKN3230" s="132"/>
      <c r="BKO3230" s="132"/>
      <c r="BKP3230" s="132"/>
      <c r="BKQ3230" s="132"/>
      <c r="BKR3230" s="132"/>
      <c r="BKS3230" s="132"/>
      <c r="BKT3230" s="132"/>
      <c r="BKU3230" s="132"/>
      <c r="BKV3230" s="132"/>
      <c r="BKW3230" s="132"/>
      <c r="BKX3230" s="132"/>
      <c r="BKY3230" s="132"/>
      <c r="BKZ3230" s="132"/>
      <c r="BLA3230" s="132"/>
      <c r="BLB3230" s="132"/>
      <c r="BLC3230" s="132"/>
      <c r="BLD3230" s="132"/>
      <c r="BLE3230" s="132"/>
      <c r="BLF3230" s="132"/>
      <c r="BLG3230" s="132"/>
      <c r="BLH3230" s="132"/>
      <c r="BLI3230" s="132"/>
      <c r="BLJ3230" s="132"/>
      <c r="BLK3230" s="132"/>
      <c r="BLL3230" s="132"/>
      <c r="BLM3230" s="132"/>
      <c r="BLN3230" s="132"/>
      <c r="BLO3230" s="132"/>
      <c r="BLP3230" s="132"/>
      <c r="BLQ3230" s="132"/>
      <c r="BLR3230" s="132"/>
      <c r="BLS3230" s="132"/>
      <c r="BLT3230" s="132"/>
      <c r="BLU3230" s="132"/>
      <c r="BLV3230" s="132"/>
      <c r="BLW3230" s="132"/>
      <c r="BLX3230" s="132"/>
      <c r="BLY3230" s="132"/>
      <c r="BLZ3230" s="132"/>
      <c r="BMA3230" s="132"/>
      <c r="BMB3230" s="132"/>
      <c r="BMC3230" s="132"/>
      <c r="BMD3230" s="132"/>
      <c r="BME3230" s="132"/>
      <c r="BMF3230" s="132"/>
      <c r="BMG3230" s="132"/>
      <c r="BMH3230" s="132"/>
      <c r="BMI3230" s="132"/>
      <c r="BMJ3230" s="132"/>
      <c r="BMK3230" s="132"/>
      <c r="BML3230" s="132"/>
      <c r="BMM3230" s="132"/>
      <c r="BMN3230" s="132"/>
      <c r="BMO3230" s="132"/>
      <c r="BMP3230" s="132"/>
      <c r="BMQ3230" s="132"/>
      <c r="BMR3230" s="132"/>
      <c r="BMS3230" s="132"/>
      <c r="BMT3230" s="132"/>
      <c r="BMU3230" s="132"/>
      <c r="BMV3230" s="132"/>
      <c r="BMW3230" s="132"/>
      <c r="BMX3230" s="132"/>
      <c r="BMY3230" s="132"/>
      <c r="BMZ3230" s="132"/>
      <c r="BNA3230" s="132"/>
      <c r="BNB3230" s="132"/>
      <c r="BNC3230" s="132"/>
      <c r="BND3230" s="132"/>
      <c r="BNE3230" s="132"/>
      <c r="BNF3230" s="132"/>
      <c r="BNG3230" s="132"/>
      <c r="BNH3230" s="132"/>
      <c r="BNI3230" s="132"/>
      <c r="BNJ3230" s="132"/>
      <c r="BNK3230" s="132"/>
      <c r="BNL3230" s="132"/>
      <c r="BNM3230" s="132"/>
      <c r="BNN3230" s="132"/>
      <c r="BNO3230" s="132"/>
      <c r="BNP3230" s="132"/>
      <c r="BNQ3230" s="132"/>
      <c r="BNR3230" s="132"/>
      <c r="BNS3230" s="132"/>
      <c r="BNT3230" s="132"/>
      <c r="BNU3230" s="132"/>
      <c r="BNV3230" s="132"/>
      <c r="BNW3230" s="132"/>
      <c r="BNX3230" s="132"/>
      <c r="BNY3230" s="132"/>
      <c r="BNZ3230" s="132"/>
      <c r="BOA3230" s="132"/>
      <c r="BOB3230" s="132"/>
      <c r="BOC3230" s="132"/>
      <c r="BOD3230" s="132"/>
      <c r="BOE3230" s="132"/>
      <c r="BOF3230" s="132"/>
      <c r="BOG3230" s="132"/>
      <c r="BOH3230" s="132"/>
      <c r="BOI3230" s="132"/>
      <c r="BOJ3230" s="132"/>
      <c r="BOK3230" s="132"/>
      <c r="BOL3230" s="132"/>
      <c r="BOM3230" s="132"/>
      <c r="BON3230" s="132"/>
      <c r="BOO3230" s="132"/>
      <c r="BOP3230" s="132"/>
      <c r="BOQ3230" s="132"/>
      <c r="BOR3230" s="132"/>
      <c r="BOS3230" s="132"/>
      <c r="BOT3230" s="132"/>
      <c r="BOU3230" s="132"/>
      <c r="BOV3230" s="132"/>
      <c r="BOW3230" s="132"/>
      <c r="BOX3230" s="132"/>
      <c r="BOY3230" s="132"/>
      <c r="BOZ3230" s="132"/>
      <c r="BPA3230" s="132"/>
      <c r="BPB3230" s="132"/>
      <c r="BPC3230" s="132"/>
      <c r="BPD3230" s="132"/>
      <c r="BPE3230" s="132"/>
      <c r="BPF3230" s="132"/>
      <c r="BPG3230" s="132"/>
      <c r="BPH3230" s="132"/>
      <c r="BPI3230" s="132"/>
      <c r="BPJ3230" s="132"/>
      <c r="BPK3230" s="132"/>
      <c r="BPL3230" s="132"/>
      <c r="BPM3230" s="132"/>
      <c r="BPN3230" s="132"/>
      <c r="BPO3230" s="132"/>
      <c r="BPP3230" s="132"/>
      <c r="BPQ3230" s="132"/>
      <c r="BPR3230" s="132"/>
      <c r="BPS3230" s="132"/>
      <c r="BPT3230" s="132"/>
      <c r="BPU3230" s="132"/>
      <c r="BPV3230" s="132"/>
      <c r="BPW3230" s="132"/>
      <c r="BPX3230" s="132"/>
      <c r="BPY3230" s="132"/>
      <c r="BPZ3230" s="132"/>
      <c r="BQA3230" s="132"/>
      <c r="BQB3230" s="132"/>
      <c r="BQC3230" s="132"/>
      <c r="BQD3230" s="132"/>
      <c r="BQE3230" s="132"/>
      <c r="BQF3230" s="132"/>
      <c r="BQG3230" s="132"/>
      <c r="BQH3230" s="132"/>
      <c r="BQI3230" s="132"/>
      <c r="BQJ3230" s="132"/>
      <c r="BQK3230" s="132"/>
      <c r="BQL3230" s="132"/>
      <c r="BQM3230" s="132"/>
      <c r="BQN3230" s="132"/>
      <c r="BQO3230" s="132"/>
      <c r="BQP3230" s="132"/>
      <c r="BQQ3230" s="132"/>
      <c r="BQR3230" s="132"/>
      <c r="BQS3230" s="132"/>
      <c r="BQT3230" s="132"/>
      <c r="BQU3230" s="132"/>
      <c r="BQV3230" s="132"/>
      <c r="BQW3230" s="132"/>
      <c r="BQX3230" s="132"/>
      <c r="BQY3230" s="132"/>
      <c r="BQZ3230" s="132"/>
      <c r="BRA3230" s="132"/>
      <c r="BRB3230" s="132"/>
      <c r="BRC3230" s="132"/>
      <c r="BRD3230" s="132"/>
      <c r="BRE3230" s="132"/>
      <c r="BRF3230" s="132"/>
      <c r="BRG3230" s="132"/>
      <c r="BRH3230" s="132"/>
      <c r="BRI3230" s="132"/>
      <c r="BRJ3230" s="132"/>
      <c r="BRK3230" s="132"/>
      <c r="BRL3230" s="132"/>
      <c r="BRM3230" s="132"/>
      <c r="BRN3230" s="132"/>
      <c r="BRO3230" s="132"/>
      <c r="BRP3230" s="132"/>
      <c r="BRQ3230" s="132"/>
      <c r="BRR3230" s="132"/>
      <c r="BRS3230" s="132"/>
      <c r="BRT3230" s="132"/>
      <c r="BRU3230" s="132"/>
      <c r="BRV3230" s="132"/>
      <c r="BRW3230" s="132"/>
      <c r="BRX3230" s="132"/>
      <c r="BRY3230" s="132"/>
      <c r="BRZ3230" s="132"/>
      <c r="BSA3230" s="132"/>
      <c r="BSB3230" s="132"/>
      <c r="BSC3230" s="132"/>
      <c r="BSD3230" s="132"/>
      <c r="BSE3230" s="132"/>
      <c r="BSF3230" s="132"/>
      <c r="BSG3230" s="132"/>
      <c r="BSH3230" s="132"/>
      <c r="BSI3230" s="132"/>
      <c r="BSJ3230" s="132"/>
      <c r="BSK3230" s="132"/>
      <c r="BSL3230" s="132"/>
      <c r="BSM3230" s="132"/>
      <c r="BSN3230" s="132"/>
      <c r="BSO3230" s="132"/>
      <c r="BSP3230" s="132"/>
      <c r="BSQ3230" s="132"/>
      <c r="BSR3230" s="132"/>
      <c r="BSS3230" s="132"/>
      <c r="BST3230" s="132"/>
      <c r="BSU3230" s="132"/>
      <c r="BSV3230" s="132"/>
      <c r="BSW3230" s="132"/>
      <c r="BSX3230" s="132"/>
      <c r="BSY3230" s="132"/>
      <c r="BSZ3230" s="132"/>
      <c r="BTA3230" s="132"/>
      <c r="BTB3230" s="132"/>
      <c r="BTC3230" s="132"/>
      <c r="BTD3230" s="132"/>
      <c r="BTE3230" s="132"/>
      <c r="BTF3230" s="132"/>
      <c r="BTG3230" s="132"/>
      <c r="BTH3230" s="132"/>
      <c r="BTI3230" s="132"/>
      <c r="BTJ3230" s="132"/>
      <c r="BTK3230" s="132"/>
      <c r="BTL3230" s="132"/>
      <c r="BTM3230" s="132"/>
      <c r="BTN3230" s="132"/>
      <c r="BTO3230" s="132"/>
      <c r="BTP3230" s="132"/>
      <c r="BTQ3230" s="132"/>
      <c r="BTR3230" s="132"/>
      <c r="BTS3230" s="132"/>
      <c r="BTT3230" s="132"/>
      <c r="BTU3230" s="132"/>
      <c r="BTV3230" s="132"/>
      <c r="BTW3230" s="132"/>
      <c r="BTX3230" s="132"/>
      <c r="BTY3230" s="132"/>
      <c r="BTZ3230" s="132"/>
      <c r="BUA3230" s="132"/>
      <c r="BUB3230" s="132"/>
      <c r="BUC3230" s="132"/>
      <c r="BUD3230" s="132"/>
      <c r="BUE3230" s="132"/>
      <c r="BUF3230" s="132"/>
      <c r="BUG3230" s="132"/>
      <c r="BUH3230" s="132"/>
      <c r="BUI3230" s="132"/>
      <c r="BUJ3230" s="132"/>
      <c r="BUK3230" s="132"/>
      <c r="BUL3230" s="132"/>
      <c r="BUM3230" s="132"/>
      <c r="BUN3230" s="132"/>
      <c r="BUO3230" s="132"/>
      <c r="BUP3230" s="132"/>
      <c r="BUQ3230" s="132"/>
      <c r="BUR3230" s="132"/>
      <c r="BUS3230" s="132"/>
      <c r="BUT3230" s="132"/>
      <c r="BUU3230" s="132"/>
      <c r="BUV3230" s="132"/>
      <c r="BUW3230" s="132"/>
      <c r="BUX3230" s="132"/>
      <c r="BUY3230" s="132"/>
      <c r="BUZ3230" s="132"/>
      <c r="BVA3230" s="132"/>
      <c r="BVB3230" s="132"/>
      <c r="BVC3230" s="132"/>
      <c r="BVD3230" s="132"/>
      <c r="BVE3230" s="132"/>
      <c r="BVF3230" s="132"/>
      <c r="BVG3230" s="132"/>
      <c r="BVH3230" s="132"/>
      <c r="BVI3230" s="132"/>
      <c r="BVJ3230" s="132"/>
      <c r="BVK3230" s="132"/>
      <c r="BVL3230" s="132"/>
      <c r="BVM3230" s="132"/>
      <c r="BVN3230" s="132"/>
      <c r="BVO3230" s="132"/>
      <c r="BVP3230" s="132"/>
      <c r="BVQ3230" s="132"/>
      <c r="BVR3230" s="132"/>
      <c r="BVS3230" s="132"/>
      <c r="BVT3230" s="132"/>
      <c r="BVU3230" s="132"/>
      <c r="BVV3230" s="132"/>
      <c r="BVW3230" s="132"/>
      <c r="BVX3230" s="132"/>
      <c r="BVY3230" s="132"/>
      <c r="BVZ3230" s="132"/>
      <c r="BWA3230" s="132"/>
      <c r="BWB3230" s="132"/>
      <c r="BWC3230" s="132"/>
      <c r="BWD3230" s="132"/>
      <c r="BWE3230" s="132"/>
      <c r="BWF3230" s="132"/>
      <c r="BWG3230" s="132"/>
      <c r="BWH3230" s="132"/>
      <c r="BWI3230" s="132"/>
      <c r="BWJ3230" s="132"/>
      <c r="BWK3230" s="132"/>
      <c r="BWL3230" s="132"/>
      <c r="BWM3230" s="132"/>
      <c r="BWN3230" s="132"/>
      <c r="BWO3230" s="132"/>
      <c r="BWP3230" s="132"/>
      <c r="BWQ3230" s="132"/>
      <c r="BWR3230" s="132"/>
      <c r="BWS3230" s="132"/>
      <c r="BWT3230" s="132"/>
      <c r="BWU3230" s="132"/>
      <c r="BWV3230" s="132"/>
      <c r="BWW3230" s="132"/>
      <c r="BWX3230" s="132"/>
      <c r="BWY3230" s="132"/>
      <c r="BWZ3230" s="132"/>
      <c r="BXA3230" s="132"/>
      <c r="BXB3230" s="132"/>
      <c r="BXC3230" s="132"/>
      <c r="BXD3230" s="132"/>
      <c r="BXE3230" s="132"/>
      <c r="BXF3230" s="132"/>
      <c r="BXG3230" s="132"/>
      <c r="BXH3230" s="132"/>
      <c r="BXI3230" s="132"/>
      <c r="BXJ3230" s="132"/>
      <c r="BXK3230" s="132"/>
      <c r="BXL3230" s="132"/>
      <c r="BXM3230" s="132"/>
      <c r="BXN3230" s="132"/>
      <c r="BXO3230" s="132"/>
      <c r="BXP3230" s="132"/>
      <c r="BXQ3230" s="132"/>
      <c r="BXR3230" s="132"/>
      <c r="BXS3230" s="132"/>
      <c r="BXT3230" s="132"/>
      <c r="BXU3230" s="132"/>
      <c r="BXV3230" s="132"/>
      <c r="BXW3230" s="132"/>
      <c r="BXX3230" s="132"/>
      <c r="BXY3230" s="132"/>
      <c r="BXZ3230" s="132"/>
      <c r="BYA3230" s="132"/>
      <c r="BYB3230" s="132"/>
      <c r="BYC3230" s="132"/>
      <c r="BYD3230" s="132"/>
      <c r="BYE3230" s="132"/>
      <c r="BYF3230" s="132"/>
      <c r="BYG3230" s="132"/>
      <c r="BYH3230" s="132"/>
      <c r="BYI3230" s="132"/>
      <c r="BYJ3230" s="132"/>
      <c r="BYK3230" s="132"/>
      <c r="BYL3230" s="132"/>
      <c r="BYM3230" s="132"/>
      <c r="BYN3230" s="132"/>
      <c r="BYO3230" s="132"/>
      <c r="BYP3230" s="132"/>
      <c r="BYQ3230" s="132"/>
      <c r="BYR3230" s="132"/>
      <c r="BYS3230" s="132"/>
      <c r="BYT3230" s="132"/>
      <c r="BYU3230" s="132"/>
      <c r="BYV3230" s="132"/>
      <c r="BYW3230" s="132"/>
      <c r="BYX3230" s="132"/>
      <c r="BYY3230" s="132"/>
      <c r="BYZ3230" s="132"/>
      <c r="BZA3230" s="132"/>
      <c r="BZB3230" s="132"/>
      <c r="BZC3230" s="132"/>
      <c r="BZD3230" s="132"/>
      <c r="BZE3230" s="132"/>
      <c r="BZF3230" s="132"/>
      <c r="BZG3230" s="132"/>
      <c r="BZH3230" s="132"/>
      <c r="BZI3230" s="132"/>
      <c r="BZJ3230" s="132"/>
      <c r="BZK3230" s="132"/>
      <c r="BZL3230" s="132"/>
      <c r="BZM3230" s="132"/>
      <c r="BZN3230" s="132"/>
      <c r="BZO3230" s="132"/>
      <c r="BZP3230" s="132"/>
      <c r="BZQ3230" s="132"/>
      <c r="BZR3230" s="132"/>
      <c r="BZS3230" s="132"/>
      <c r="BZT3230" s="132"/>
      <c r="BZU3230" s="132"/>
      <c r="BZV3230" s="132"/>
      <c r="BZW3230" s="132"/>
      <c r="BZX3230" s="132"/>
      <c r="BZY3230" s="132"/>
      <c r="BZZ3230" s="132"/>
      <c r="CAA3230" s="132"/>
      <c r="CAB3230" s="132"/>
      <c r="CAC3230" s="132"/>
      <c r="CAD3230" s="132"/>
      <c r="CAE3230" s="132"/>
      <c r="CAF3230" s="132"/>
      <c r="CAG3230" s="132"/>
      <c r="CAH3230" s="132"/>
      <c r="CAI3230" s="132"/>
      <c r="CAJ3230" s="132"/>
      <c r="CAK3230" s="132"/>
      <c r="CAL3230" s="132"/>
      <c r="CAM3230" s="132"/>
      <c r="CAN3230" s="132"/>
      <c r="CAO3230" s="132"/>
      <c r="CAP3230" s="132"/>
      <c r="CAQ3230" s="132"/>
      <c r="CAR3230" s="132"/>
      <c r="CAS3230" s="132"/>
      <c r="CAT3230" s="132"/>
      <c r="CAU3230" s="132"/>
      <c r="CAV3230" s="132"/>
      <c r="CAW3230" s="132"/>
      <c r="CAX3230" s="132"/>
      <c r="CAY3230" s="132"/>
      <c r="CAZ3230" s="132"/>
      <c r="CBA3230" s="132"/>
      <c r="CBB3230" s="132"/>
      <c r="CBC3230" s="132"/>
      <c r="CBD3230" s="132"/>
      <c r="CBE3230" s="132"/>
      <c r="CBF3230" s="132"/>
      <c r="CBG3230" s="132"/>
      <c r="CBH3230" s="132"/>
      <c r="CBI3230" s="132"/>
      <c r="CBJ3230" s="132"/>
      <c r="CBK3230" s="132"/>
      <c r="CBL3230" s="132"/>
      <c r="CBM3230" s="132"/>
      <c r="CBN3230" s="132"/>
      <c r="CBO3230" s="132"/>
      <c r="CBP3230" s="132"/>
      <c r="CBQ3230" s="132"/>
      <c r="CBR3230" s="132"/>
      <c r="CBS3230" s="132"/>
      <c r="CBT3230" s="132"/>
      <c r="CBU3230" s="132"/>
      <c r="CBV3230" s="132"/>
      <c r="CBW3230" s="132"/>
      <c r="CBX3230" s="132"/>
      <c r="CBY3230" s="132"/>
      <c r="CBZ3230" s="132"/>
      <c r="CCA3230" s="132"/>
      <c r="CCB3230" s="132"/>
      <c r="CCC3230" s="132"/>
      <c r="CCD3230" s="132"/>
      <c r="CCE3230" s="132"/>
      <c r="CCF3230" s="132"/>
      <c r="CCG3230" s="132"/>
      <c r="CCH3230" s="132"/>
      <c r="CCI3230" s="132"/>
      <c r="CCJ3230" s="132"/>
      <c r="CCK3230" s="132"/>
      <c r="CCL3230" s="132"/>
      <c r="CCM3230" s="132"/>
      <c r="CCN3230" s="132"/>
      <c r="CCO3230" s="132"/>
      <c r="CCP3230" s="132"/>
      <c r="CCQ3230" s="132"/>
      <c r="CCR3230" s="132"/>
      <c r="CCS3230" s="132"/>
      <c r="CCT3230" s="132"/>
      <c r="CCU3230" s="132"/>
      <c r="CCV3230" s="132"/>
      <c r="CCW3230" s="132"/>
      <c r="CCX3230" s="132"/>
      <c r="CCY3230" s="132"/>
      <c r="CCZ3230" s="132"/>
      <c r="CDA3230" s="132"/>
      <c r="CDB3230" s="132"/>
      <c r="CDC3230" s="132"/>
      <c r="CDD3230" s="132"/>
      <c r="CDE3230" s="132"/>
      <c r="CDF3230" s="132"/>
      <c r="CDG3230" s="132"/>
      <c r="CDH3230" s="132"/>
      <c r="CDI3230" s="132"/>
      <c r="CDJ3230" s="132"/>
      <c r="CDK3230" s="132"/>
      <c r="CDL3230" s="132"/>
      <c r="CDM3230" s="132"/>
      <c r="CDN3230" s="132"/>
      <c r="CDO3230" s="132"/>
      <c r="CDP3230" s="132"/>
      <c r="CDQ3230" s="132"/>
      <c r="CDR3230" s="132"/>
      <c r="CDS3230" s="132"/>
      <c r="CDT3230" s="132"/>
      <c r="CDU3230" s="132"/>
      <c r="CDV3230" s="132"/>
      <c r="CDW3230" s="132"/>
      <c r="CDX3230" s="132"/>
      <c r="CDY3230" s="132"/>
      <c r="CDZ3230" s="132"/>
      <c r="CEA3230" s="132"/>
      <c r="CEB3230" s="132"/>
      <c r="CEC3230" s="132"/>
      <c r="CED3230" s="132"/>
      <c r="CEE3230" s="132"/>
      <c r="CEF3230" s="132"/>
      <c r="CEG3230" s="132"/>
      <c r="CEH3230" s="132"/>
      <c r="CEI3230" s="132"/>
      <c r="CEJ3230" s="132"/>
      <c r="CEK3230" s="132"/>
      <c r="CEL3230" s="132"/>
      <c r="CEM3230" s="132"/>
      <c r="CEN3230" s="132"/>
      <c r="CEO3230" s="132"/>
      <c r="CEP3230" s="132"/>
      <c r="CEQ3230" s="132"/>
      <c r="CER3230" s="132"/>
      <c r="CES3230" s="132"/>
      <c r="CET3230" s="132"/>
      <c r="CEU3230" s="132"/>
      <c r="CEV3230" s="132"/>
      <c r="CEW3230" s="132"/>
      <c r="CEX3230" s="132"/>
      <c r="CEY3230" s="132"/>
      <c r="CEZ3230" s="132"/>
      <c r="CFA3230" s="132"/>
      <c r="CFB3230" s="132"/>
      <c r="CFC3230" s="132"/>
      <c r="CFD3230" s="132"/>
      <c r="CFE3230" s="132"/>
      <c r="CFF3230" s="132"/>
      <c r="CFG3230" s="132"/>
      <c r="CFH3230" s="132"/>
      <c r="CFI3230" s="132"/>
      <c r="CFJ3230" s="132"/>
      <c r="CFK3230" s="132"/>
      <c r="CFL3230" s="132"/>
      <c r="CFM3230" s="132"/>
      <c r="CFN3230" s="132"/>
      <c r="CFO3230" s="132"/>
      <c r="CFP3230" s="132"/>
      <c r="CFQ3230" s="132"/>
      <c r="CFR3230" s="132"/>
      <c r="CFS3230" s="132"/>
      <c r="CFT3230" s="132"/>
      <c r="CFU3230" s="132"/>
      <c r="CFV3230" s="132"/>
      <c r="CFW3230" s="132"/>
      <c r="CFX3230" s="132"/>
      <c r="CFY3230" s="132"/>
      <c r="CFZ3230" s="132"/>
      <c r="CGA3230" s="132"/>
      <c r="CGB3230" s="132"/>
      <c r="CGC3230" s="132"/>
      <c r="CGD3230" s="132"/>
      <c r="CGE3230" s="132"/>
      <c r="CGF3230" s="132"/>
      <c r="CGG3230" s="132"/>
      <c r="CGH3230" s="132"/>
      <c r="CGI3230" s="132"/>
      <c r="CGJ3230" s="132"/>
      <c r="CGK3230" s="132"/>
      <c r="CGL3230" s="132"/>
      <c r="CGM3230" s="132"/>
      <c r="CGN3230" s="132"/>
      <c r="CGO3230" s="132"/>
      <c r="CGP3230" s="132"/>
      <c r="CGQ3230" s="132"/>
      <c r="CGR3230" s="132"/>
      <c r="CGS3230" s="132"/>
      <c r="CGT3230" s="132"/>
      <c r="CGU3230" s="132"/>
      <c r="CGV3230" s="132"/>
      <c r="CGW3230" s="132"/>
      <c r="CGX3230" s="132"/>
      <c r="CGY3230" s="132"/>
      <c r="CGZ3230" s="132"/>
      <c r="CHA3230" s="132"/>
      <c r="CHB3230" s="132"/>
      <c r="CHC3230" s="132"/>
      <c r="CHD3230" s="132"/>
      <c r="CHE3230" s="132"/>
      <c r="CHF3230" s="132"/>
      <c r="CHG3230" s="132"/>
      <c r="CHH3230" s="132"/>
      <c r="CHI3230" s="132"/>
      <c r="CHJ3230" s="132"/>
      <c r="CHK3230" s="132"/>
      <c r="CHL3230" s="132"/>
      <c r="CHM3230" s="132"/>
      <c r="CHN3230" s="132"/>
      <c r="CHO3230" s="132"/>
      <c r="CHP3230" s="132"/>
      <c r="CHQ3230" s="132"/>
      <c r="CHR3230" s="132"/>
      <c r="CHS3230" s="132"/>
      <c r="CHT3230" s="132"/>
      <c r="CHU3230" s="132"/>
      <c r="CHV3230" s="132"/>
      <c r="CHW3230" s="132"/>
      <c r="CHX3230" s="132"/>
      <c r="CHY3230" s="132"/>
      <c r="CHZ3230" s="132"/>
      <c r="CIA3230" s="132"/>
      <c r="CIB3230" s="132"/>
      <c r="CIC3230" s="132"/>
      <c r="CID3230" s="132"/>
      <c r="CIE3230" s="132"/>
      <c r="CIF3230" s="132"/>
      <c r="CIG3230" s="132"/>
      <c r="CIH3230" s="132"/>
      <c r="CII3230" s="132"/>
      <c r="CIJ3230" s="132"/>
      <c r="CIK3230" s="132"/>
      <c r="CIL3230" s="132"/>
      <c r="CIM3230" s="132"/>
      <c r="CIN3230" s="132"/>
      <c r="CIO3230" s="132"/>
      <c r="CIP3230" s="132"/>
      <c r="CIQ3230" s="132"/>
      <c r="CIR3230" s="132"/>
      <c r="CIS3230" s="132"/>
      <c r="CIT3230" s="132"/>
      <c r="CIU3230" s="132"/>
      <c r="CIV3230" s="132"/>
      <c r="CIW3230" s="132"/>
      <c r="CIX3230" s="132"/>
      <c r="CIY3230" s="132"/>
      <c r="CIZ3230" s="132"/>
      <c r="CJA3230" s="132"/>
      <c r="CJB3230" s="132"/>
      <c r="CJC3230" s="132"/>
      <c r="CJD3230" s="132"/>
      <c r="CJE3230" s="132"/>
      <c r="CJF3230" s="132"/>
      <c r="CJG3230" s="132"/>
      <c r="CJH3230" s="132"/>
      <c r="CJI3230" s="132"/>
      <c r="CJJ3230" s="132"/>
      <c r="CJK3230" s="132"/>
      <c r="CJL3230" s="132"/>
      <c r="CJM3230" s="132"/>
      <c r="CJN3230" s="132"/>
      <c r="CJO3230" s="132"/>
      <c r="CJP3230" s="132"/>
      <c r="CJQ3230" s="132"/>
      <c r="CJR3230" s="132"/>
      <c r="CJS3230" s="132"/>
      <c r="CJT3230" s="132"/>
      <c r="CJU3230" s="132"/>
      <c r="CJV3230" s="132"/>
      <c r="CJW3230" s="132"/>
      <c r="CJX3230" s="132"/>
      <c r="CJY3230" s="132"/>
      <c r="CJZ3230" s="132"/>
      <c r="CKA3230" s="132"/>
      <c r="CKB3230" s="132"/>
      <c r="CKC3230" s="132"/>
      <c r="CKD3230" s="132"/>
      <c r="CKE3230" s="132"/>
      <c r="CKF3230" s="132"/>
      <c r="CKG3230" s="132"/>
      <c r="CKH3230" s="132"/>
      <c r="CKI3230" s="132"/>
      <c r="CKJ3230" s="132"/>
      <c r="CKK3230" s="132"/>
      <c r="CKL3230" s="132"/>
      <c r="CKM3230" s="132"/>
      <c r="CKN3230" s="132"/>
      <c r="CKO3230" s="132"/>
      <c r="CKP3230" s="132"/>
      <c r="CKQ3230" s="132"/>
      <c r="CKR3230" s="132"/>
      <c r="CKS3230" s="132"/>
      <c r="CKT3230" s="132"/>
      <c r="CKU3230" s="132"/>
      <c r="CKV3230" s="132"/>
      <c r="CKW3230" s="132"/>
      <c r="CKX3230" s="132"/>
      <c r="CKY3230" s="132"/>
      <c r="CKZ3230" s="132"/>
      <c r="CLA3230" s="132"/>
      <c r="CLB3230" s="132"/>
      <c r="CLC3230" s="132"/>
      <c r="CLD3230" s="132"/>
      <c r="CLE3230" s="132"/>
      <c r="CLF3230" s="132"/>
      <c r="CLG3230" s="132"/>
      <c r="CLH3230" s="132"/>
      <c r="CLI3230" s="132"/>
      <c r="CLJ3230" s="132"/>
      <c r="CLK3230" s="132"/>
      <c r="CLL3230" s="132"/>
      <c r="CLM3230" s="132"/>
      <c r="CLN3230" s="132"/>
      <c r="CLO3230" s="132"/>
      <c r="CLP3230" s="132"/>
      <c r="CLQ3230" s="132"/>
      <c r="CLR3230" s="132"/>
      <c r="CLS3230" s="132"/>
      <c r="CLT3230" s="132"/>
      <c r="CLU3230" s="132"/>
      <c r="CLV3230" s="132"/>
      <c r="CLW3230" s="132"/>
      <c r="CLX3230" s="132"/>
      <c r="CLY3230" s="132"/>
      <c r="CLZ3230" s="132"/>
      <c r="CMA3230" s="132"/>
      <c r="CMB3230" s="132"/>
      <c r="CMC3230" s="132"/>
      <c r="CMD3230" s="132"/>
      <c r="CME3230" s="132"/>
      <c r="CMF3230" s="132"/>
      <c r="CMG3230" s="132"/>
      <c r="CMH3230" s="132"/>
      <c r="CMI3230" s="132"/>
      <c r="CMJ3230" s="132"/>
      <c r="CMK3230" s="132"/>
      <c r="CML3230" s="132"/>
      <c r="CMM3230" s="132"/>
      <c r="CMN3230" s="132"/>
      <c r="CMO3230" s="132"/>
      <c r="CMP3230" s="132"/>
      <c r="CMQ3230" s="132"/>
      <c r="CMR3230" s="132"/>
      <c r="CMS3230" s="132"/>
      <c r="CMT3230" s="132"/>
      <c r="CMU3230" s="132"/>
      <c r="CMV3230" s="132"/>
      <c r="CMW3230" s="132"/>
      <c r="CMX3230" s="132"/>
      <c r="CMY3230" s="132"/>
      <c r="CMZ3230" s="132"/>
      <c r="CNA3230" s="132"/>
      <c r="CNB3230" s="132"/>
      <c r="CNC3230" s="132"/>
      <c r="CND3230" s="132"/>
      <c r="CNE3230" s="132"/>
      <c r="CNF3230" s="132"/>
      <c r="CNG3230" s="132"/>
      <c r="CNH3230" s="132"/>
      <c r="CNI3230" s="132"/>
      <c r="CNJ3230" s="132"/>
      <c r="CNK3230" s="132"/>
      <c r="CNL3230" s="132"/>
      <c r="CNM3230" s="132"/>
      <c r="CNN3230" s="132"/>
      <c r="CNO3230" s="132"/>
      <c r="CNP3230" s="132"/>
      <c r="CNQ3230" s="132"/>
      <c r="CNR3230" s="132"/>
      <c r="CNS3230" s="132"/>
      <c r="CNT3230" s="132"/>
      <c r="CNU3230" s="132"/>
      <c r="CNV3230" s="132"/>
      <c r="CNW3230" s="132"/>
      <c r="CNX3230" s="132"/>
      <c r="CNY3230" s="132"/>
      <c r="CNZ3230" s="132"/>
      <c r="COA3230" s="132"/>
      <c r="COB3230" s="132"/>
      <c r="COC3230" s="132"/>
      <c r="COD3230" s="132"/>
      <c r="COE3230" s="132"/>
      <c r="COF3230" s="132"/>
      <c r="COG3230" s="132"/>
      <c r="COH3230" s="132"/>
      <c r="COI3230" s="132"/>
      <c r="COJ3230" s="132"/>
      <c r="COK3230" s="132"/>
      <c r="COL3230" s="132"/>
      <c r="COM3230" s="132"/>
      <c r="CON3230" s="132"/>
      <c r="COO3230" s="132"/>
      <c r="COP3230" s="132"/>
      <c r="COQ3230" s="132"/>
      <c r="COR3230" s="132"/>
      <c r="COS3230" s="132"/>
      <c r="COT3230" s="132"/>
      <c r="COU3230" s="132"/>
      <c r="COV3230" s="132"/>
      <c r="COW3230" s="132"/>
      <c r="COX3230" s="132"/>
      <c r="COY3230" s="132"/>
      <c r="COZ3230" s="132"/>
      <c r="CPA3230" s="132"/>
      <c r="CPB3230" s="132"/>
      <c r="CPC3230" s="132"/>
      <c r="CPD3230" s="132"/>
      <c r="CPE3230" s="132"/>
      <c r="CPF3230" s="132"/>
      <c r="CPG3230" s="132"/>
      <c r="CPH3230" s="132"/>
      <c r="CPI3230" s="132"/>
      <c r="CPJ3230" s="132"/>
      <c r="CPK3230" s="132"/>
      <c r="CPL3230" s="132"/>
      <c r="CPM3230" s="132"/>
      <c r="CPN3230" s="132"/>
      <c r="CPO3230" s="132"/>
      <c r="CPP3230" s="132"/>
      <c r="CPQ3230" s="132"/>
      <c r="CPR3230" s="132"/>
      <c r="CPS3230" s="132"/>
      <c r="CPT3230" s="132"/>
      <c r="CPU3230" s="132"/>
      <c r="CPV3230" s="132"/>
      <c r="CPW3230" s="132"/>
      <c r="CPX3230" s="132"/>
      <c r="CPY3230" s="132"/>
      <c r="CPZ3230" s="132"/>
      <c r="CQA3230" s="132"/>
      <c r="CQB3230" s="132"/>
      <c r="CQC3230" s="132"/>
      <c r="CQD3230" s="132"/>
      <c r="CQE3230" s="132"/>
      <c r="CQF3230" s="132"/>
      <c r="CQG3230" s="132"/>
      <c r="CQH3230" s="132"/>
      <c r="CQI3230" s="132"/>
      <c r="CQJ3230" s="132"/>
      <c r="CQK3230" s="132"/>
      <c r="CQL3230" s="132"/>
      <c r="CQM3230" s="132"/>
      <c r="CQN3230" s="132"/>
      <c r="CQO3230" s="132"/>
      <c r="CQP3230" s="132"/>
      <c r="CQQ3230" s="132"/>
      <c r="CQR3230" s="132"/>
      <c r="CQS3230" s="132"/>
      <c r="CQT3230" s="132"/>
      <c r="CQU3230" s="132"/>
      <c r="CQV3230" s="132"/>
      <c r="CQW3230" s="132"/>
      <c r="CQX3230" s="132"/>
      <c r="CQY3230" s="132"/>
      <c r="CQZ3230" s="132"/>
      <c r="CRA3230" s="132"/>
      <c r="CRB3230" s="132"/>
      <c r="CRC3230" s="132"/>
      <c r="CRD3230" s="132"/>
      <c r="CRE3230" s="132"/>
      <c r="CRF3230" s="132"/>
      <c r="CRG3230" s="132"/>
      <c r="CRH3230" s="132"/>
      <c r="CRI3230" s="132"/>
      <c r="CRJ3230" s="132"/>
      <c r="CRK3230" s="132"/>
      <c r="CRL3230" s="132"/>
      <c r="CRM3230" s="132"/>
      <c r="CRN3230" s="132"/>
      <c r="CRO3230" s="132"/>
      <c r="CRP3230" s="132"/>
      <c r="CRQ3230" s="132"/>
      <c r="CRR3230" s="132"/>
      <c r="CRS3230" s="132"/>
      <c r="CRT3230" s="132"/>
      <c r="CRU3230" s="132"/>
      <c r="CRV3230" s="132"/>
      <c r="CRW3230" s="132"/>
      <c r="CRX3230" s="132"/>
      <c r="CRY3230" s="132"/>
      <c r="CRZ3230" s="132"/>
      <c r="CSA3230" s="132"/>
      <c r="CSB3230" s="132"/>
      <c r="CSC3230" s="132"/>
      <c r="CSD3230" s="132"/>
      <c r="CSE3230" s="132"/>
      <c r="CSF3230" s="132"/>
      <c r="CSG3230" s="132"/>
      <c r="CSH3230" s="132"/>
      <c r="CSI3230" s="132"/>
      <c r="CSJ3230" s="132"/>
      <c r="CSK3230" s="132"/>
      <c r="CSL3230" s="132"/>
      <c r="CSM3230" s="132"/>
      <c r="CSN3230" s="132"/>
      <c r="CSO3230" s="132"/>
      <c r="CSP3230" s="132"/>
      <c r="CSQ3230" s="132"/>
      <c r="CSR3230" s="132"/>
      <c r="CSS3230" s="132"/>
      <c r="CST3230" s="132"/>
      <c r="CSU3230" s="132"/>
      <c r="CSV3230" s="132"/>
      <c r="CSW3230" s="132"/>
      <c r="CSX3230" s="132"/>
      <c r="CSY3230" s="132"/>
      <c r="CSZ3230" s="132"/>
      <c r="CTA3230" s="132"/>
      <c r="CTB3230" s="132"/>
      <c r="CTC3230" s="132"/>
      <c r="CTD3230" s="132"/>
      <c r="CTE3230" s="132"/>
      <c r="CTF3230" s="132"/>
      <c r="CTG3230" s="132"/>
      <c r="CTH3230" s="132"/>
      <c r="CTI3230" s="132"/>
      <c r="CTJ3230" s="132"/>
      <c r="CTK3230" s="132"/>
      <c r="CTL3230" s="132"/>
      <c r="CTM3230" s="132"/>
      <c r="CTN3230" s="132"/>
      <c r="CTO3230" s="132"/>
      <c r="CTP3230" s="132"/>
      <c r="CTQ3230" s="132"/>
      <c r="CTR3230" s="132"/>
      <c r="CTS3230" s="132"/>
      <c r="CTT3230" s="132"/>
      <c r="CTU3230" s="132"/>
      <c r="CTV3230" s="132"/>
      <c r="CTW3230" s="132"/>
      <c r="CTX3230" s="132"/>
      <c r="CTY3230" s="132"/>
      <c r="CTZ3230" s="132"/>
      <c r="CUA3230" s="132"/>
      <c r="CUB3230" s="132"/>
      <c r="CUC3230" s="132"/>
      <c r="CUD3230" s="132"/>
      <c r="CUE3230" s="132"/>
      <c r="CUF3230" s="132"/>
      <c r="CUG3230" s="132"/>
      <c r="CUH3230" s="132"/>
      <c r="CUI3230" s="132"/>
      <c r="CUJ3230" s="132"/>
      <c r="CUK3230" s="132"/>
      <c r="CUL3230" s="132"/>
      <c r="CUM3230" s="132"/>
      <c r="CUN3230" s="132"/>
      <c r="CUO3230" s="132"/>
      <c r="CUP3230" s="132"/>
      <c r="CUQ3230" s="132"/>
      <c r="CUR3230" s="132"/>
      <c r="CUS3230" s="132"/>
      <c r="CUT3230" s="132"/>
      <c r="CUU3230" s="132"/>
      <c r="CUV3230" s="132"/>
      <c r="CUW3230" s="132"/>
      <c r="CUX3230" s="132"/>
      <c r="CUY3230" s="132"/>
      <c r="CUZ3230" s="132"/>
      <c r="CVA3230" s="132"/>
      <c r="CVB3230" s="132"/>
      <c r="CVC3230" s="132"/>
      <c r="CVD3230" s="132"/>
      <c r="CVE3230" s="132"/>
      <c r="CVF3230" s="132"/>
      <c r="CVG3230" s="132"/>
      <c r="CVH3230" s="132"/>
      <c r="CVI3230" s="132"/>
      <c r="CVJ3230" s="132"/>
      <c r="CVK3230" s="132"/>
      <c r="CVL3230" s="132"/>
      <c r="CVM3230" s="132"/>
      <c r="CVN3230" s="132"/>
      <c r="CVO3230" s="132"/>
      <c r="CVP3230" s="132"/>
      <c r="CVQ3230" s="132"/>
      <c r="CVR3230" s="132"/>
      <c r="CVS3230" s="132"/>
      <c r="CVT3230" s="132"/>
      <c r="CVU3230" s="132"/>
      <c r="CVV3230" s="132"/>
      <c r="CVW3230" s="132"/>
      <c r="CVX3230" s="132"/>
      <c r="CVY3230" s="132"/>
      <c r="CVZ3230" s="132"/>
      <c r="CWA3230" s="132"/>
      <c r="CWB3230" s="132"/>
      <c r="CWC3230" s="132"/>
      <c r="CWD3230" s="132"/>
      <c r="CWE3230" s="132"/>
      <c r="CWF3230" s="132"/>
      <c r="CWG3230" s="132"/>
      <c r="CWH3230" s="132"/>
      <c r="CWI3230" s="132"/>
      <c r="CWJ3230" s="132"/>
      <c r="CWK3230" s="132"/>
      <c r="CWL3230" s="132"/>
      <c r="CWM3230" s="132"/>
      <c r="CWN3230" s="132"/>
      <c r="CWO3230" s="132"/>
      <c r="CWP3230" s="132"/>
      <c r="CWQ3230" s="132"/>
      <c r="CWR3230" s="132"/>
      <c r="CWS3230" s="132"/>
      <c r="CWT3230" s="132"/>
      <c r="CWU3230" s="132"/>
      <c r="CWV3230" s="132"/>
      <c r="CWW3230" s="132"/>
      <c r="CWX3230" s="132"/>
      <c r="CWY3230" s="132"/>
      <c r="CWZ3230" s="132"/>
      <c r="CXA3230" s="132"/>
      <c r="CXB3230" s="132"/>
      <c r="CXC3230" s="132"/>
      <c r="CXD3230" s="132"/>
      <c r="CXE3230" s="132"/>
      <c r="CXF3230" s="132"/>
      <c r="CXG3230" s="132"/>
      <c r="CXH3230" s="132"/>
      <c r="CXI3230" s="132"/>
      <c r="CXJ3230" s="132"/>
      <c r="CXK3230" s="132"/>
      <c r="CXL3230" s="132"/>
      <c r="CXM3230" s="132"/>
      <c r="CXN3230" s="132"/>
      <c r="CXO3230" s="132"/>
      <c r="CXP3230" s="132"/>
      <c r="CXQ3230" s="132"/>
      <c r="CXR3230" s="132"/>
      <c r="CXS3230" s="132"/>
      <c r="CXT3230" s="132"/>
      <c r="CXU3230" s="132"/>
      <c r="CXV3230" s="132"/>
      <c r="CXW3230" s="132"/>
      <c r="CXX3230" s="132"/>
      <c r="CXY3230" s="132"/>
      <c r="CXZ3230" s="132"/>
      <c r="CYA3230" s="132"/>
      <c r="CYB3230" s="132"/>
      <c r="CYC3230" s="132"/>
      <c r="CYD3230" s="132"/>
      <c r="CYE3230" s="132"/>
      <c r="CYF3230" s="132"/>
      <c r="CYG3230" s="132"/>
      <c r="CYH3230" s="132"/>
      <c r="CYI3230" s="132"/>
      <c r="CYJ3230" s="132"/>
      <c r="CYK3230" s="132"/>
      <c r="CYL3230" s="132"/>
      <c r="CYM3230" s="132"/>
      <c r="CYN3230" s="132"/>
      <c r="CYO3230" s="132"/>
      <c r="CYP3230" s="132"/>
      <c r="CYQ3230" s="132"/>
      <c r="CYR3230" s="132"/>
      <c r="CYS3230" s="132"/>
      <c r="CYT3230" s="132"/>
      <c r="CYU3230" s="132"/>
      <c r="CYV3230" s="132"/>
      <c r="CYW3230" s="132"/>
      <c r="CYX3230" s="132"/>
      <c r="CYY3230" s="132"/>
      <c r="CYZ3230" s="132"/>
      <c r="CZA3230" s="132"/>
      <c r="CZB3230" s="132"/>
      <c r="CZC3230" s="132"/>
      <c r="CZD3230" s="132"/>
      <c r="CZE3230" s="132"/>
      <c r="CZF3230" s="132"/>
      <c r="CZG3230" s="132"/>
      <c r="CZH3230" s="132"/>
      <c r="CZI3230" s="132"/>
      <c r="CZJ3230" s="132"/>
      <c r="CZK3230" s="132"/>
      <c r="CZL3230" s="132"/>
      <c r="CZM3230" s="132"/>
      <c r="CZN3230" s="132"/>
      <c r="CZO3230" s="132"/>
      <c r="CZP3230" s="132"/>
      <c r="CZQ3230" s="132"/>
      <c r="CZR3230" s="132"/>
      <c r="CZS3230" s="132"/>
      <c r="CZT3230" s="132"/>
      <c r="CZU3230" s="132"/>
      <c r="CZV3230" s="132"/>
      <c r="CZW3230" s="132"/>
      <c r="CZX3230" s="132"/>
      <c r="CZY3230" s="132"/>
      <c r="CZZ3230" s="132"/>
      <c r="DAA3230" s="132"/>
      <c r="DAB3230" s="132"/>
      <c r="DAC3230" s="132"/>
      <c r="DAD3230" s="132"/>
      <c r="DAE3230" s="132"/>
      <c r="DAF3230" s="132"/>
      <c r="DAG3230" s="132"/>
      <c r="DAH3230" s="132"/>
      <c r="DAI3230" s="132"/>
      <c r="DAJ3230" s="132"/>
      <c r="DAK3230" s="132"/>
      <c r="DAL3230" s="132"/>
      <c r="DAM3230" s="132"/>
      <c r="DAN3230" s="132"/>
      <c r="DAO3230" s="132"/>
      <c r="DAP3230" s="132"/>
      <c r="DAQ3230" s="132"/>
      <c r="DAR3230" s="132"/>
      <c r="DAS3230" s="132"/>
      <c r="DAT3230" s="132"/>
      <c r="DAU3230" s="132"/>
      <c r="DAV3230" s="132"/>
      <c r="DAW3230" s="132"/>
      <c r="DAX3230" s="132"/>
      <c r="DAY3230" s="132"/>
      <c r="DAZ3230" s="132"/>
      <c r="DBA3230" s="132"/>
      <c r="DBB3230" s="132"/>
      <c r="DBC3230" s="132"/>
      <c r="DBD3230" s="132"/>
      <c r="DBE3230" s="132"/>
      <c r="DBF3230" s="132"/>
      <c r="DBG3230" s="132"/>
      <c r="DBH3230" s="132"/>
      <c r="DBI3230" s="132"/>
      <c r="DBJ3230" s="132"/>
      <c r="DBK3230" s="132"/>
      <c r="DBL3230" s="132"/>
      <c r="DBM3230" s="132"/>
      <c r="DBN3230" s="132"/>
      <c r="DBO3230" s="132"/>
      <c r="DBP3230" s="132"/>
      <c r="DBQ3230" s="132"/>
      <c r="DBR3230" s="132"/>
      <c r="DBS3230" s="132"/>
      <c r="DBT3230" s="132"/>
      <c r="DBU3230" s="132"/>
      <c r="DBV3230" s="132"/>
      <c r="DBW3230" s="132"/>
      <c r="DBX3230" s="132"/>
      <c r="DBY3230" s="132"/>
      <c r="DBZ3230" s="132"/>
      <c r="DCA3230" s="132"/>
      <c r="DCB3230" s="132"/>
      <c r="DCC3230" s="132"/>
      <c r="DCD3230" s="132"/>
      <c r="DCE3230" s="132"/>
      <c r="DCF3230" s="132"/>
      <c r="DCG3230" s="132"/>
      <c r="DCH3230" s="132"/>
      <c r="DCI3230" s="132"/>
      <c r="DCJ3230" s="132"/>
      <c r="DCK3230" s="132"/>
      <c r="DCL3230" s="132"/>
      <c r="DCM3230" s="132"/>
      <c r="DCN3230" s="132"/>
      <c r="DCO3230" s="132"/>
      <c r="DCP3230" s="132"/>
      <c r="DCQ3230" s="132"/>
      <c r="DCR3230" s="132"/>
      <c r="DCS3230" s="132"/>
      <c r="DCT3230" s="132"/>
      <c r="DCU3230" s="132"/>
      <c r="DCV3230" s="132"/>
      <c r="DCW3230" s="132"/>
      <c r="DCX3230" s="132"/>
      <c r="DCY3230" s="132"/>
      <c r="DCZ3230" s="132"/>
      <c r="DDA3230" s="132"/>
      <c r="DDB3230" s="132"/>
      <c r="DDC3230" s="132"/>
      <c r="DDD3230" s="132"/>
      <c r="DDE3230" s="132"/>
      <c r="DDF3230" s="132"/>
      <c r="DDG3230" s="132"/>
      <c r="DDH3230" s="132"/>
      <c r="DDI3230" s="132"/>
      <c r="DDJ3230" s="132"/>
      <c r="DDK3230" s="132"/>
      <c r="DDL3230" s="132"/>
      <c r="DDM3230" s="132"/>
      <c r="DDN3230" s="132"/>
      <c r="DDO3230" s="132"/>
      <c r="DDP3230" s="132"/>
      <c r="DDQ3230" s="132"/>
      <c r="DDR3230" s="132"/>
      <c r="DDS3230" s="132"/>
      <c r="DDT3230" s="132"/>
      <c r="DDU3230" s="132"/>
      <c r="DDV3230" s="132"/>
      <c r="DDW3230" s="132"/>
      <c r="DDX3230" s="132"/>
      <c r="DDY3230" s="132"/>
      <c r="DDZ3230" s="132"/>
      <c r="DEA3230" s="132"/>
      <c r="DEB3230" s="132"/>
      <c r="DEC3230" s="132"/>
      <c r="DED3230" s="132"/>
      <c r="DEE3230" s="132"/>
      <c r="DEF3230" s="132"/>
      <c r="DEG3230" s="132"/>
      <c r="DEH3230" s="132"/>
      <c r="DEI3230" s="132"/>
      <c r="DEJ3230" s="132"/>
      <c r="DEK3230" s="132"/>
      <c r="DEL3230" s="132"/>
      <c r="DEM3230" s="132"/>
      <c r="DEN3230" s="132"/>
      <c r="DEO3230" s="132"/>
      <c r="DEP3230" s="132"/>
      <c r="DEQ3230" s="132"/>
      <c r="DER3230" s="132"/>
      <c r="DES3230" s="132"/>
      <c r="DET3230" s="132"/>
      <c r="DEU3230" s="132"/>
      <c r="DEV3230" s="132"/>
      <c r="DEW3230" s="132"/>
      <c r="DEX3230" s="132"/>
      <c r="DEY3230" s="132"/>
      <c r="DEZ3230" s="132"/>
      <c r="DFA3230" s="132"/>
      <c r="DFB3230" s="132"/>
      <c r="DFC3230" s="132"/>
      <c r="DFD3230" s="132"/>
      <c r="DFE3230" s="132"/>
      <c r="DFF3230" s="132"/>
      <c r="DFG3230" s="132"/>
      <c r="DFH3230" s="132"/>
      <c r="DFI3230" s="132"/>
      <c r="DFJ3230" s="132"/>
      <c r="DFK3230" s="132"/>
      <c r="DFL3230" s="132"/>
      <c r="DFM3230" s="132"/>
      <c r="DFN3230" s="132"/>
      <c r="DFO3230" s="132"/>
      <c r="DFP3230" s="132"/>
      <c r="DFQ3230" s="132"/>
      <c r="DFR3230" s="132"/>
      <c r="DFS3230" s="132"/>
      <c r="DFT3230" s="132"/>
      <c r="DFU3230" s="132"/>
      <c r="DFV3230" s="132"/>
      <c r="DFW3230" s="132"/>
      <c r="DFX3230" s="132"/>
      <c r="DFY3230" s="132"/>
      <c r="DFZ3230" s="132"/>
      <c r="DGA3230" s="132"/>
      <c r="DGB3230" s="132"/>
      <c r="DGC3230" s="132"/>
      <c r="DGD3230" s="132"/>
      <c r="DGE3230" s="132"/>
      <c r="DGF3230" s="132"/>
      <c r="DGG3230" s="132"/>
      <c r="DGH3230" s="132"/>
      <c r="DGI3230" s="132"/>
      <c r="DGJ3230" s="132"/>
      <c r="DGK3230" s="132"/>
      <c r="DGL3230" s="132"/>
      <c r="DGM3230" s="132"/>
      <c r="DGN3230" s="132"/>
      <c r="DGO3230" s="132"/>
      <c r="DGP3230" s="132"/>
      <c r="DGQ3230" s="132"/>
      <c r="DGR3230" s="132"/>
      <c r="DGS3230" s="132"/>
      <c r="DGT3230" s="132"/>
      <c r="DGU3230" s="132"/>
      <c r="DGV3230" s="132"/>
      <c r="DGW3230" s="132"/>
      <c r="DGX3230" s="132"/>
      <c r="DGY3230" s="132"/>
      <c r="DGZ3230" s="132"/>
      <c r="DHA3230" s="132"/>
      <c r="DHB3230" s="132"/>
      <c r="DHC3230" s="132"/>
      <c r="DHD3230" s="132"/>
      <c r="DHE3230" s="132"/>
      <c r="DHF3230" s="132"/>
      <c r="DHG3230" s="132"/>
      <c r="DHH3230" s="132"/>
      <c r="DHI3230" s="132"/>
      <c r="DHJ3230" s="132"/>
      <c r="DHK3230" s="132"/>
      <c r="DHL3230" s="132"/>
      <c r="DHM3230" s="132"/>
      <c r="DHN3230" s="132"/>
      <c r="DHO3230" s="132"/>
      <c r="DHP3230" s="132"/>
      <c r="DHQ3230" s="132"/>
      <c r="DHR3230" s="132"/>
      <c r="DHS3230" s="132"/>
      <c r="DHT3230" s="132"/>
      <c r="DHU3230" s="132"/>
      <c r="DHV3230" s="132"/>
      <c r="DHW3230" s="132"/>
      <c r="DHX3230" s="132"/>
      <c r="DHY3230" s="132"/>
      <c r="DHZ3230" s="132"/>
      <c r="DIA3230" s="132"/>
      <c r="DIB3230" s="132"/>
      <c r="DIC3230" s="132"/>
      <c r="DID3230" s="132"/>
      <c r="DIE3230" s="132"/>
      <c r="DIF3230" s="132"/>
      <c r="DIG3230" s="132"/>
      <c r="DIH3230" s="132"/>
      <c r="DII3230" s="132"/>
      <c r="DIJ3230" s="132"/>
      <c r="DIK3230" s="132"/>
      <c r="DIL3230" s="132"/>
      <c r="DIM3230" s="132"/>
      <c r="DIN3230" s="132"/>
      <c r="DIO3230" s="132"/>
      <c r="DIP3230" s="132"/>
      <c r="DIQ3230" s="132"/>
      <c r="DIR3230" s="132"/>
      <c r="DIS3230" s="132"/>
      <c r="DIT3230" s="132"/>
      <c r="DIU3230" s="132"/>
      <c r="DIV3230" s="132"/>
      <c r="DIW3230" s="132"/>
      <c r="DIX3230" s="132"/>
      <c r="DIY3230" s="132"/>
      <c r="DIZ3230" s="132"/>
      <c r="DJA3230" s="132"/>
      <c r="DJB3230" s="132"/>
      <c r="DJC3230" s="132"/>
      <c r="DJD3230" s="132"/>
      <c r="DJE3230" s="132"/>
      <c r="DJF3230" s="132"/>
      <c r="DJG3230" s="132"/>
      <c r="DJH3230" s="132"/>
      <c r="DJI3230" s="132"/>
      <c r="DJJ3230" s="132"/>
      <c r="DJK3230" s="132"/>
      <c r="DJL3230" s="132"/>
      <c r="DJM3230" s="132"/>
      <c r="DJN3230" s="132"/>
      <c r="DJO3230" s="132"/>
      <c r="DJP3230" s="132"/>
      <c r="DJQ3230" s="132"/>
      <c r="DJR3230" s="132"/>
      <c r="DJS3230" s="132"/>
      <c r="DJT3230" s="132"/>
      <c r="DJU3230" s="132"/>
      <c r="DJV3230" s="132"/>
      <c r="DJW3230" s="132"/>
      <c r="DJX3230" s="132"/>
      <c r="DJY3230" s="132"/>
      <c r="DJZ3230" s="132"/>
      <c r="DKA3230" s="132"/>
      <c r="DKB3230" s="132"/>
      <c r="DKC3230" s="132"/>
      <c r="DKD3230" s="132"/>
      <c r="DKE3230" s="132"/>
      <c r="DKF3230" s="132"/>
      <c r="DKG3230" s="132"/>
      <c r="DKH3230" s="132"/>
      <c r="DKI3230" s="132"/>
      <c r="DKJ3230" s="132"/>
      <c r="DKK3230" s="132"/>
      <c r="DKL3230" s="132"/>
      <c r="DKM3230" s="132"/>
      <c r="DKN3230" s="132"/>
      <c r="DKO3230" s="132"/>
      <c r="DKP3230" s="132"/>
      <c r="DKQ3230" s="132"/>
      <c r="DKR3230" s="132"/>
      <c r="DKS3230" s="132"/>
      <c r="DKT3230" s="132"/>
      <c r="DKU3230" s="132"/>
      <c r="DKV3230" s="132"/>
      <c r="DKW3230" s="132"/>
      <c r="DKX3230" s="132"/>
      <c r="DKY3230" s="132"/>
      <c r="DKZ3230" s="132"/>
      <c r="DLA3230" s="132"/>
      <c r="DLB3230" s="132"/>
      <c r="DLC3230" s="132"/>
      <c r="DLD3230" s="132"/>
      <c r="DLE3230" s="132"/>
      <c r="DLF3230" s="132"/>
      <c r="DLG3230" s="132"/>
      <c r="DLH3230" s="132"/>
      <c r="DLI3230" s="132"/>
      <c r="DLJ3230" s="132"/>
      <c r="DLK3230" s="132"/>
      <c r="DLL3230" s="132"/>
      <c r="DLM3230" s="132"/>
      <c r="DLN3230" s="132"/>
      <c r="DLO3230" s="132"/>
      <c r="DLP3230" s="132"/>
      <c r="DLQ3230" s="132"/>
      <c r="DLR3230" s="132"/>
      <c r="DLS3230" s="132"/>
      <c r="DLT3230" s="132"/>
      <c r="DLU3230" s="132"/>
      <c r="DLV3230" s="132"/>
      <c r="DLW3230" s="132"/>
      <c r="DLX3230" s="132"/>
      <c r="DLY3230" s="132"/>
      <c r="DLZ3230" s="132"/>
      <c r="DMA3230" s="132"/>
      <c r="DMB3230" s="132"/>
      <c r="DMC3230" s="132"/>
      <c r="DMD3230" s="132"/>
      <c r="DME3230" s="132"/>
      <c r="DMF3230" s="132"/>
      <c r="DMG3230" s="132"/>
      <c r="DMH3230" s="132"/>
      <c r="DMI3230" s="132"/>
      <c r="DMJ3230" s="132"/>
      <c r="DMK3230" s="132"/>
      <c r="DML3230" s="132"/>
      <c r="DMM3230" s="132"/>
      <c r="DMN3230" s="132"/>
      <c r="DMO3230" s="132"/>
      <c r="DMP3230" s="132"/>
      <c r="DMQ3230" s="132"/>
      <c r="DMR3230" s="132"/>
      <c r="DMS3230" s="132"/>
      <c r="DMT3230" s="132"/>
      <c r="DMU3230" s="132"/>
      <c r="DMV3230" s="132"/>
      <c r="DMW3230" s="132"/>
      <c r="DMX3230" s="132"/>
      <c r="DMY3230" s="132"/>
      <c r="DMZ3230" s="132"/>
      <c r="DNA3230" s="132"/>
      <c r="DNB3230" s="132"/>
      <c r="DNC3230" s="132"/>
      <c r="DND3230" s="132"/>
      <c r="DNE3230" s="132"/>
      <c r="DNF3230" s="132"/>
      <c r="DNG3230" s="132"/>
      <c r="DNH3230" s="132"/>
      <c r="DNI3230" s="132"/>
      <c r="DNJ3230" s="132"/>
      <c r="DNK3230" s="132"/>
      <c r="DNL3230" s="132"/>
      <c r="DNM3230" s="132"/>
      <c r="DNN3230" s="132"/>
      <c r="DNO3230" s="132"/>
      <c r="DNP3230" s="132"/>
      <c r="DNQ3230" s="132"/>
      <c r="DNR3230" s="132"/>
      <c r="DNS3230" s="132"/>
      <c r="DNT3230" s="132"/>
      <c r="DNU3230" s="132"/>
      <c r="DNV3230" s="132"/>
      <c r="DNW3230" s="132"/>
      <c r="DNX3230" s="132"/>
      <c r="DNY3230" s="132"/>
      <c r="DNZ3230" s="132"/>
      <c r="DOA3230" s="132"/>
      <c r="DOB3230" s="132"/>
      <c r="DOC3230" s="132"/>
      <c r="DOD3230" s="132"/>
      <c r="DOE3230" s="132"/>
      <c r="DOF3230" s="132"/>
      <c r="DOG3230" s="132"/>
      <c r="DOH3230" s="132"/>
      <c r="DOI3230" s="132"/>
      <c r="DOJ3230" s="132"/>
      <c r="DOK3230" s="132"/>
      <c r="DOL3230" s="132"/>
      <c r="DOM3230" s="132"/>
      <c r="DON3230" s="132"/>
      <c r="DOO3230" s="132"/>
      <c r="DOP3230" s="132"/>
      <c r="DOQ3230" s="132"/>
      <c r="DOR3230" s="132"/>
      <c r="DOS3230" s="132"/>
      <c r="DOT3230" s="132"/>
      <c r="DOU3230" s="132"/>
      <c r="DOV3230" s="132"/>
      <c r="DOW3230" s="132"/>
      <c r="DOX3230" s="132"/>
      <c r="DOY3230" s="132"/>
      <c r="DOZ3230" s="132"/>
      <c r="DPA3230" s="132"/>
      <c r="DPB3230" s="132"/>
      <c r="DPC3230" s="132"/>
      <c r="DPD3230" s="132"/>
      <c r="DPE3230" s="132"/>
      <c r="DPF3230" s="132"/>
      <c r="DPG3230" s="132"/>
      <c r="DPH3230" s="132"/>
      <c r="DPI3230" s="132"/>
      <c r="DPJ3230" s="132"/>
      <c r="DPK3230" s="132"/>
      <c r="DPL3230" s="132"/>
      <c r="DPM3230" s="132"/>
      <c r="DPN3230" s="132"/>
      <c r="DPO3230" s="132"/>
      <c r="DPP3230" s="132"/>
      <c r="DPQ3230" s="132"/>
      <c r="DPR3230" s="132"/>
      <c r="DPS3230" s="132"/>
      <c r="DPT3230" s="132"/>
      <c r="DPU3230" s="132"/>
      <c r="DPV3230" s="132"/>
      <c r="DPW3230" s="132"/>
      <c r="DPX3230" s="132"/>
      <c r="DPY3230" s="132"/>
      <c r="DPZ3230" s="132"/>
      <c r="DQA3230" s="132"/>
      <c r="DQB3230" s="132"/>
      <c r="DQC3230" s="132"/>
      <c r="DQD3230" s="132"/>
      <c r="DQE3230" s="132"/>
      <c r="DQF3230" s="132"/>
      <c r="DQG3230" s="132"/>
      <c r="DQH3230" s="132"/>
      <c r="DQI3230" s="132"/>
      <c r="DQJ3230" s="132"/>
      <c r="DQK3230" s="132"/>
      <c r="DQL3230" s="132"/>
      <c r="DQM3230" s="132"/>
      <c r="DQN3230" s="132"/>
      <c r="DQO3230" s="132"/>
      <c r="DQP3230" s="132"/>
      <c r="DQQ3230" s="132"/>
      <c r="DQR3230" s="132"/>
      <c r="DQS3230" s="132"/>
      <c r="DQT3230" s="132"/>
      <c r="DQU3230" s="132"/>
      <c r="DQV3230" s="132"/>
      <c r="DQW3230" s="132"/>
      <c r="DQX3230" s="132"/>
      <c r="DQY3230" s="132"/>
      <c r="DQZ3230" s="132"/>
      <c r="DRA3230" s="132"/>
      <c r="DRB3230" s="132"/>
      <c r="DRC3230" s="132"/>
      <c r="DRD3230" s="132"/>
      <c r="DRE3230" s="132"/>
      <c r="DRF3230" s="132"/>
      <c r="DRG3230" s="132"/>
      <c r="DRH3230" s="132"/>
      <c r="DRI3230" s="132"/>
      <c r="DRJ3230" s="132"/>
      <c r="DRK3230" s="132"/>
      <c r="DRL3230" s="132"/>
      <c r="DRM3230" s="132"/>
      <c r="DRN3230" s="132"/>
      <c r="DRO3230" s="132"/>
      <c r="DRP3230" s="132"/>
      <c r="DRQ3230" s="132"/>
      <c r="DRR3230" s="132"/>
      <c r="DRS3230" s="132"/>
      <c r="DRT3230" s="132"/>
      <c r="DRU3230" s="132"/>
      <c r="DRV3230" s="132"/>
      <c r="DRW3230" s="132"/>
      <c r="DRX3230" s="132"/>
      <c r="DRY3230" s="132"/>
      <c r="DRZ3230" s="132"/>
      <c r="DSA3230" s="132"/>
      <c r="DSB3230" s="132"/>
      <c r="DSC3230" s="132"/>
      <c r="DSD3230" s="132"/>
      <c r="DSE3230" s="132"/>
      <c r="DSF3230" s="132"/>
      <c r="DSG3230" s="132"/>
      <c r="DSH3230" s="132"/>
      <c r="DSI3230" s="132"/>
      <c r="DSJ3230" s="132"/>
      <c r="DSK3230" s="132"/>
      <c r="DSL3230" s="132"/>
      <c r="DSM3230" s="132"/>
      <c r="DSN3230" s="132"/>
      <c r="DSO3230" s="132"/>
      <c r="DSP3230" s="132"/>
      <c r="DSQ3230" s="132"/>
      <c r="DSR3230" s="132"/>
      <c r="DSS3230" s="132"/>
      <c r="DST3230" s="132"/>
      <c r="DSU3230" s="132"/>
      <c r="DSV3230" s="132"/>
      <c r="DSW3230" s="132"/>
      <c r="DSX3230" s="132"/>
      <c r="DSY3230" s="132"/>
      <c r="DSZ3230" s="132"/>
      <c r="DTA3230" s="132"/>
      <c r="DTB3230" s="132"/>
      <c r="DTC3230" s="132"/>
      <c r="DTD3230" s="132"/>
      <c r="DTE3230" s="132"/>
      <c r="DTF3230" s="132"/>
      <c r="DTG3230" s="132"/>
      <c r="DTH3230" s="132"/>
      <c r="DTI3230" s="132"/>
      <c r="DTJ3230" s="132"/>
      <c r="DTK3230" s="132"/>
      <c r="DTL3230" s="132"/>
      <c r="DTM3230" s="132"/>
      <c r="DTN3230" s="132"/>
      <c r="DTO3230" s="132"/>
      <c r="DTP3230" s="132"/>
      <c r="DTQ3230" s="132"/>
      <c r="DTR3230" s="132"/>
      <c r="DTS3230" s="132"/>
      <c r="DTT3230" s="132"/>
      <c r="DTU3230" s="132"/>
      <c r="DTV3230" s="132"/>
      <c r="DTW3230" s="132"/>
      <c r="DTX3230" s="132"/>
      <c r="DTY3230" s="132"/>
      <c r="DTZ3230" s="132"/>
      <c r="DUA3230" s="132"/>
      <c r="DUB3230" s="132"/>
      <c r="DUC3230" s="132"/>
      <c r="DUD3230" s="132"/>
      <c r="DUE3230" s="132"/>
      <c r="DUF3230" s="132"/>
      <c r="DUG3230" s="132"/>
      <c r="DUH3230" s="132"/>
      <c r="DUI3230" s="132"/>
      <c r="DUJ3230" s="132"/>
      <c r="DUK3230" s="132"/>
      <c r="DUL3230" s="132"/>
      <c r="DUM3230" s="132"/>
      <c r="DUN3230" s="132"/>
      <c r="DUO3230" s="132"/>
      <c r="DUP3230" s="132"/>
      <c r="DUQ3230" s="132"/>
      <c r="DUR3230" s="132"/>
      <c r="DUS3230" s="132"/>
      <c r="DUT3230" s="132"/>
      <c r="DUU3230" s="132"/>
      <c r="DUV3230" s="132"/>
      <c r="DUW3230" s="132"/>
      <c r="DUX3230" s="132"/>
      <c r="DUY3230" s="132"/>
      <c r="DUZ3230" s="132"/>
      <c r="DVA3230" s="132"/>
      <c r="DVB3230" s="132"/>
      <c r="DVC3230" s="132"/>
      <c r="DVD3230" s="132"/>
      <c r="DVE3230" s="132"/>
      <c r="DVF3230" s="132"/>
      <c r="DVG3230" s="132"/>
      <c r="DVH3230" s="132"/>
      <c r="DVI3230" s="132"/>
      <c r="DVJ3230" s="132"/>
      <c r="DVK3230" s="132"/>
      <c r="DVL3230" s="132"/>
      <c r="DVM3230" s="132"/>
      <c r="DVN3230" s="132"/>
      <c r="DVO3230" s="132"/>
      <c r="DVP3230" s="132"/>
      <c r="DVQ3230" s="132"/>
      <c r="DVR3230" s="132"/>
      <c r="DVS3230" s="132"/>
      <c r="DVT3230" s="132"/>
      <c r="DVU3230" s="132"/>
      <c r="DVV3230" s="132"/>
      <c r="DVW3230" s="132"/>
      <c r="DVX3230" s="132"/>
      <c r="DVY3230" s="132"/>
      <c r="DVZ3230" s="132"/>
      <c r="DWA3230" s="132"/>
      <c r="DWB3230" s="132"/>
      <c r="DWC3230" s="132"/>
      <c r="DWD3230" s="132"/>
      <c r="DWE3230" s="132"/>
      <c r="DWF3230" s="132"/>
      <c r="DWG3230" s="132"/>
      <c r="DWH3230" s="132"/>
      <c r="DWI3230" s="132"/>
      <c r="DWJ3230" s="132"/>
      <c r="DWK3230" s="132"/>
      <c r="DWL3230" s="132"/>
      <c r="DWM3230" s="132"/>
      <c r="DWN3230" s="132"/>
      <c r="DWO3230" s="132"/>
      <c r="DWP3230" s="132"/>
      <c r="DWQ3230" s="132"/>
      <c r="DWR3230" s="132"/>
      <c r="DWS3230" s="132"/>
      <c r="DWT3230" s="132"/>
      <c r="DWU3230" s="132"/>
      <c r="DWV3230" s="132"/>
      <c r="DWW3230" s="132"/>
      <c r="DWX3230" s="132"/>
      <c r="DWY3230" s="132"/>
      <c r="DWZ3230" s="132"/>
      <c r="DXA3230" s="132"/>
      <c r="DXB3230" s="132"/>
      <c r="DXC3230" s="132"/>
      <c r="DXD3230" s="132"/>
      <c r="DXE3230" s="132"/>
      <c r="DXF3230" s="132"/>
      <c r="DXG3230" s="132"/>
      <c r="DXH3230" s="132"/>
      <c r="DXI3230" s="132"/>
      <c r="DXJ3230" s="132"/>
      <c r="DXK3230" s="132"/>
      <c r="DXL3230" s="132"/>
      <c r="DXM3230" s="132"/>
      <c r="DXN3230" s="132"/>
      <c r="DXO3230" s="132"/>
      <c r="DXP3230" s="132"/>
      <c r="DXQ3230" s="132"/>
      <c r="DXR3230" s="132"/>
      <c r="DXS3230" s="132"/>
      <c r="DXT3230" s="132"/>
      <c r="DXU3230" s="132"/>
      <c r="DXV3230" s="132"/>
      <c r="DXW3230" s="132"/>
      <c r="DXX3230" s="132"/>
      <c r="DXY3230" s="132"/>
      <c r="DXZ3230" s="132"/>
      <c r="DYA3230" s="132"/>
      <c r="DYB3230" s="132"/>
      <c r="DYC3230" s="132"/>
      <c r="DYD3230" s="132"/>
      <c r="DYE3230" s="132"/>
      <c r="DYF3230" s="132"/>
      <c r="DYG3230" s="132"/>
      <c r="DYH3230" s="132"/>
      <c r="DYI3230" s="132"/>
      <c r="DYJ3230" s="132"/>
      <c r="DYK3230" s="132"/>
      <c r="DYL3230" s="132"/>
      <c r="DYM3230" s="132"/>
      <c r="DYN3230" s="132"/>
      <c r="DYO3230" s="132"/>
      <c r="DYP3230" s="132"/>
      <c r="DYQ3230" s="132"/>
      <c r="DYR3230" s="132"/>
      <c r="DYS3230" s="132"/>
      <c r="DYT3230" s="132"/>
      <c r="DYU3230" s="132"/>
      <c r="DYV3230" s="132"/>
      <c r="DYW3230" s="132"/>
      <c r="DYX3230" s="132"/>
      <c r="DYY3230" s="132"/>
      <c r="DYZ3230" s="132"/>
      <c r="DZA3230" s="132"/>
      <c r="DZB3230" s="132"/>
      <c r="DZC3230" s="132"/>
      <c r="DZD3230" s="132"/>
      <c r="DZE3230" s="132"/>
      <c r="DZF3230" s="132"/>
      <c r="DZG3230" s="132"/>
      <c r="DZH3230" s="132"/>
      <c r="DZI3230" s="132"/>
      <c r="DZJ3230" s="132"/>
      <c r="DZK3230" s="132"/>
      <c r="DZL3230" s="132"/>
      <c r="DZM3230" s="132"/>
      <c r="DZN3230" s="132"/>
      <c r="DZO3230" s="132"/>
      <c r="DZP3230" s="132"/>
      <c r="DZQ3230" s="132"/>
      <c r="DZR3230" s="132"/>
      <c r="DZS3230" s="132"/>
      <c r="DZT3230" s="132"/>
      <c r="DZU3230" s="132"/>
      <c r="DZV3230" s="132"/>
      <c r="DZW3230" s="132"/>
      <c r="DZX3230" s="132"/>
      <c r="DZY3230" s="132"/>
      <c r="DZZ3230" s="132"/>
      <c r="EAA3230" s="132"/>
      <c r="EAB3230" s="132"/>
      <c r="EAC3230" s="132"/>
      <c r="EAD3230" s="132"/>
      <c r="EAE3230" s="132"/>
      <c r="EAF3230" s="132"/>
      <c r="EAG3230" s="132"/>
      <c r="EAH3230" s="132"/>
      <c r="EAI3230" s="132"/>
      <c r="EAJ3230" s="132"/>
      <c r="EAK3230" s="132"/>
      <c r="EAL3230" s="132"/>
      <c r="EAM3230" s="132"/>
      <c r="EAN3230" s="132"/>
      <c r="EAO3230" s="132"/>
      <c r="EAP3230" s="132"/>
      <c r="EAQ3230" s="132"/>
      <c r="EAR3230" s="132"/>
      <c r="EAS3230" s="132"/>
      <c r="EAT3230" s="132"/>
      <c r="EAU3230" s="132"/>
      <c r="EAV3230" s="132"/>
      <c r="EAW3230" s="132"/>
      <c r="EAX3230" s="132"/>
      <c r="EAY3230" s="132"/>
      <c r="EAZ3230" s="132"/>
      <c r="EBA3230" s="132"/>
      <c r="EBB3230" s="132"/>
      <c r="EBC3230" s="132"/>
      <c r="EBD3230" s="132"/>
      <c r="EBE3230" s="132"/>
      <c r="EBF3230" s="132"/>
      <c r="EBG3230" s="132"/>
      <c r="EBH3230" s="132"/>
      <c r="EBI3230" s="132"/>
      <c r="EBJ3230" s="132"/>
      <c r="EBK3230" s="132"/>
      <c r="EBL3230" s="132"/>
      <c r="EBM3230" s="132"/>
      <c r="EBN3230" s="132"/>
      <c r="EBO3230" s="132"/>
      <c r="EBP3230" s="132"/>
      <c r="EBQ3230" s="132"/>
      <c r="EBR3230" s="132"/>
      <c r="EBS3230" s="132"/>
      <c r="EBT3230" s="132"/>
      <c r="EBU3230" s="132"/>
      <c r="EBV3230" s="132"/>
      <c r="EBW3230" s="132"/>
      <c r="EBX3230" s="132"/>
      <c r="EBY3230" s="132"/>
      <c r="EBZ3230" s="132"/>
      <c r="ECA3230" s="132"/>
      <c r="ECB3230" s="132"/>
      <c r="ECC3230" s="132"/>
      <c r="ECD3230" s="132"/>
      <c r="ECE3230" s="132"/>
      <c r="ECF3230" s="132"/>
      <c r="ECG3230" s="132"/>
      <c r="ECH3230" s="132"/>
      <c r="ECI3230" s="132"/>
      <c r="ECJ3230" s="132"/>
      <c r="ECK3230" s="132"/>
      <c r="ECL3230" s="132"/>
      <c r="ECM3230" s="132"/>
      <c r="ECN3230" s="132"/>
      <c r="ECO3230" s="132"/>
      <c r="ECP3230" s="132"/>
      <c r="ECQ3230" s="132"/>
      <c r="ECR3230" s="132"/>
      <c r="ECS3230" s="132"/>
      <c r="ECT3230" s="132"/>
      <c r="ECU3230" s="132"/>
      <c r="ECV3230" s="132"/>
      <c r="ECW3230" s="132"/>
      <c r="ECX3230" s="132"/>
      <c r="ECY3230" s="132"/>
      <c r="ECZ3230" s="132"/>
      <c r="EDA3230" s="132"/>
      <c r="EDB3230" s="132"/>
      <c r="EDC3230" s="132"/>
      <c r="EDD3230" s="132"/>
      <c r="EDE3230" s="132"/>
      <c r="EDF3230" s="132"/>
      <c r="EDG3230" s="132"/>
      <c r="EDH3230" s="132"/>
      <c r="EDI3230" s="132"/>
      <c r="EDJ3230" s="132"/>
      <c r="EDK3230" s="132"/>
      <c r="EDL3230" s="132"/>
      <c r="EDM3230" s="132"/>
      <c r="EDN3230" s="132"/>
      <c r="EDO3230" s="132"/>
      <c r="EDP3230" s="132"/>
      <c r="EDQ3230" s="132"/>
      <c r="EDR3230" s="132"/>
      <c r="EDS3230" s="132"/>
      <c r="EDT3230" s="132"/>
      <c r="EDU3230" s="132"/>
      <c r="EDV3230" s="132"/>
      <c r="EDW3230" s="132"/>
      <c r="EDX3230" s="132"/>
      <c r="EDY3230" s="132"/>
      <c r="EDZ3230" s="132"/>
      <c r="EEA3230" s="132"/>
      <c r="EEB3230" s="132"/>
      <c r="EEC3230" s="132"/>
      <c r="EED3230" s="132"/>
      <c r="EEE3230" s="132"/>
      <c r="EEF3230" s="132"/>
      <c r="EEG3230" s="132"/>
      <c r="EEH3230" s="132"/>
      <c r="EEI3230" s="132"/>
      <c r="EEJ3230" s="132"/>
      <c r="EEK3230" s="132"/>
      <c r="EEL3230" s="132"/>
      <c r="EEM3230" s="132"/>
      <c r="EEN3230" s="132"/>
      <c r="EEO3230" s="132"/>
      <c r="EEP3230" s="132"/>
      <c r="EEQ3230" s="132"/>
      <c r="EER3230" s="132"/>
      <c r="EES3230" s="132"/>
      <c r="EET3230" s="132"/>
      <c r="EEU3230" s="132"/>
      <c r="EEV3230" s="132"/>
      <c r="EEW3230" s="132"/>
      <c r="EEX3230" s="132"/>
      <c r="EEY3230" s="132"/>
      <c r="EEZ3230" s="132"/>
      <c r="EFA3230" s="132"/>
      <c r="EFB3230" s="132"/>
      <c r="EFC3230" s="132"/>
      <c r="EFD3230" s="132"/>
      <c r="EFE3230" s="132"/>
      <c r="EFF3230" s="132"/>
      <c r="EFG3230" s="132"/>
      <c r="EFH3230" s="132"/>
      <c r="EFI3230" s="132"/>
      <c r="EFJ3230" s="132"/>
      <c r="EFK3230" s="132"/>
      <c r="EFL3230" s="132"/>
      <c r="EFM3230" s="132"/>
      <c r="EFN3230" s="132"/>
      <c r="EFO3230" s="132"/>
      <c r="EFP3230" s="132"/>
      <c r="EFQ3230" s="132"/>
      <c r="EFR3230" s="132"/>
      <c r="EFS3230" s="132"/>
      <c r="EFT3230" s="132"/>
      <c r="EFU3230" s="132"/>
      <c r="EFV3230" s="132"/>
      <c r="EFW3230" s="132"/>
      <c r="EFX3230" s="132"/>
      <c r="EFY3230" s="132"/>
      <c r="EFZ3230" s="132"/>
      <c r="EGA3230" s="132"/>
      <c r="EGB3230" s="132"/>
      <c r="EGC3230" s="132"/>
      <c r="EGD3230" s="132"/>
      <c r="EGE3230" s="132"/>
      <c r="EGF3230" s="132"/>
      <c r="EGG3230" s="132"/>
      <c r="EGH3230" s="132"/>
      <c r="EGI3230" s="132"/>
      <c r="EGJ3230" s="132"/>
      <c r="EGK3230" s="132"/>
      <c r="EGL3230" s="132"/>
      <c r="EGM3230" s="132"/>
      <c r="EGN3230" s="132"/>
      <c r="EGO3230" s="132"/>
      <c r="EGP3230" s="132"/>
      <c r="EGQ3230" s="132"/>
      <c r="EGR3230" s="132"/>
      <c r="EGS3230" s="132"/>
      <c r="EGT3230" s="132"/>
      <c r="EGU3230" s="132"/>
      <c r="EGV3230" s="132"/>
      <c r="EGW3230" s="132"/>
      <c r="EGX3230" s="132"/>
      <c r="EGY3230" s="132"/>
      <c r="EGZ3230" s="132"/>
      <c r="EHA3230" s="132"/>
      <c r="EHB3230" s="132"/>
      <c r="EHC3230" s="132"/>
      <c r="EHD3230" s="132"/>
      <c r="EHE3230" s="132"/>
      <c r="EHF3230" s="132"/>
      <c r="EHG3230" s="132"/>
      <c r="EHH3230" s="132"/>
      <c r="EHI3230" s="132"/>
      <c r="EHJ3230" s="132"/>
      <c r="EHK3230" s="132"/>
      <c r="EHL3230" s="132"/>
      <c r="EHM3230" s="132"/>
      <c r="EHN3230" s="132"/>
      <c r="EHO3230" s="132"/>
      <c r="EHP3230" s="132"/>
      <c r="EHQ3230" s="132"/>
      <c r="EHR3230" s="132"/>
      <c r="EHS3230" s="132"/>
      <c r="EHT3230" s="132"/>
      <c r="EHU3230" s="132"/>
      <c r="EHV3230" s="132"/>
      <c r="EHW3230" s="132"/>
      <c r="EHX3230" s="132"/>
      <c r="EHY3230" s="132"/>
      <c r="EHZ3230" s="132"/>
      <c r="EIA3230" s="132"/>
      <c r="EIB3230" s="132"/>
      <c r="EIC3230" s="132"/>
      <c r="EID3230" s="132"/>
      <c r="EIE3230" s="132"/>
      <c r="EIF3230" s="132"/>
      <c r="EIG3230" s="132"/>
      <c r="EIH3230" s="132"/>
      <c r="EII3230" s="132"/>
      <c r="EIJ3230" s="132"/>
      <c r="EIK3230" s="132"/>
      <c r="EIL3230" s="132"/>
      <c r="EIM3230" s="132"/>
      <c r="EIN3230" s="132"/>
      <c r="EIO3230" s="132"/>
      <c r="EIP3230" s="132"/>
      <c r="EIQ3230" s="132"/>
      <c r="EIR3230" s="132"/>
      <c r="EIS3230" s="132"/>
      <c r="EIT3230" s="132"/>
      <c r="EIU3230" s="132"/>
      <c r="EIV3230" s="132"/>
      <c r="EIW3230" s="132"/>
      <c r="EIX3230" s="132"/>
      <c r="EIY3230" s="132"/>
      <c r="EIZ3230" s="132"/>
      <c r="EJA3230" s="132"/>
      <c r="EJB3230" s="132"/>
      <c r="EJC3230" s="132"/>
      <c r="EJD3230" s="132"/>
      <c r="EJE3230" s="132"/>
      <c r="EJF3230" s="132"/>
      <c r="EJG3230" s="132"/>
      <c r="EJH3230" s="132"/>
      <c r="EJI3230" s="132"/>
      <c r="EJJ3230" s="132"/>
      <c r="EJK3230" s="132"/>
      <c r="EJL3230" s="132"/>
      <c r="EJM3230" s="132"/>
      <c r="EJN3230" s="132"/>
      <c r="EJO3230" s="132"/>
      <c r="EJP3230" s="132"/>
      <c r="EJQ3230" s="132"/>
      <c r="EJR3230" s="132"/>
      <c r="EJS3230" s="132"/>
      <c r="EJT3230" s="132"/>
      <c r="EJU3230" s="132"/>
      <c r="EJV3230" s="132"/>
      <c r="EJW3230" s="132"/>
      <c r="EJX3230" s="132"/>
      <c r="EJY3230" s="132"/>
      <c r="EJZ3230" s="132"/>
      <c r="EKA3230" s="132"/>
      <c r="EKB3230" s="132"/>
      <c r="EKC3230" s="132"/>
      <c r="EKD3230" s="132"/>
      <c r="EKE3230" s="132"/>
      <c r="EKF3230" s="132"/>
      <c r="EKG3230" s="132"/>
      <c r="EKH3230" s="132"/>
      <c r="EKI3230" s="132"/>
      <c r="EKJ3230" s="132"/>
      <c r="EKK3230" s="132"/>
      <c r="EKL3230" s="132"/>
      <c r="EKM3230" s="132"/>
      <c r="EKN3230" s="132"/>
      <c r="EKO3230" s="132"/>
      <c r="EKP3230" s="132"/>
      <c r="EKQ3230" s="132"/>
      <c r="EKR3230" s="132"/>
      <c r="EKS3230" s="132"/>
      <c r="EKT3230" s="132"/>
      <c r="EKU3230" s="132"/>
      <c r="EKV3230" s="132"/>
      <c r="EKW3230" s="132"/>
      <c r="EKX3230" s="132"/>
      <c r="EKY3230" s="132"/>
      <c r="EKZ3230" s="132"/>
      <c r="ELA3230" s="132"/>
      <c r="ELB3230" s="132"/>
      <c r="ELC3230" s="132"/>
      <c r="ELD3230" s="132"/>
      <c r="ELE3230" s="132"/>
      <c r="ELF3230" s="132"/>
      <c r="ELG3230" s="132"/>
      <c r="ELH3230" s="132"/>
      <c r="ELI3230" s="132"/>
      <c r="ELJ3230" s="132"/>
      <c r="ELK3230" s="132"/>
      <c r="ELL3230" s="132"/>
      <c r="ELM3230" s="132"/>
      <c r="ELN3230" s="132"/>
      <c r="ELO3230" s="132"/>
      <c r="ELP3230" s="132"/>
      <c r="ELQ3230" s="132"/>
      <c r="ELR3230" s="132"/>
      <c r="ELS3230" s="132"/>
      <c r="ELT3230" s="132"/>
      <c r="ELU3230" s="132"/>
      <c r="ELV3230" s="132"/>
      <c r="ELW3230" s="132"/>
      <c r="ELX3230" s="132"/>
      <c r="ELY3230" s="132"/>
      <c r="ELZ3230" s="132"/>
      <c r="EMA3230" s="132"/>
      <c r="EMB3230" s="132"/>
      <c r="EMC3230" s="132"/>
      <c r="EMD3230" s="132"/>
      <c r="EME3230" s="132"/>
      <c r="EMF3230" s="132"/>
      <c r="EMG3230" s="132"/>
      <c r="EMH3230" s="132"/>
      <c r="EMI3230" s="132"/>
      <c r="EMJ3230" s="132"/>
      <c r="EMK3230" s="132"/>
      <c r="EML3230" s="132"/>
      <c r="EMM3230" s="132"/>
      <c r="EMN3230" s="132"/>
      <c r="EMO3230" s="132"/>
      <c r="EMP3230" s="132"/>
      <c r="EMQ3230" s="132"/>
      <c r="EMR3230" s="132"/>
      <c r="EMS3230" s="132"/>
      <c r="EMT3230" s="132"/>
      <c r="EMU3230" s="132"/>
      <c r="EMV3230" s="132"/>
      <c r="EMW3230" s="132"/>
      <c r="EMX3230" s="132"/>
      <c r="EMY3230" s="132"/>
      <c r="EMZ3230" s="132"/>
      <c r="ENA3230" s="132"/>
      <c r="ENB3230" s="132"/>
      <c r="ENC3230" s="132"/>
      <c r="END3230" s="132"/>
      <c r="ENE3230" s="132"/>
      <c r="ENF3230" s="132"/>
      <c r="ENG3230" s="132"/>
      <c r="ENH3230" s="132"/>
      <c r="ENI3230" s="132"/>
      <c r="ENJ3230" s="132"/>
      <c r="ENK3230" s="132"/>
      <c r="ENL3230" s="132"/>
      <c r="ENM3230" s="132"/>
      <c r="ENN3230" s="132"/>
      <c r="ENO3230" s="132"/>
      <c r="ENP3230" s="132"/>
      <c r="ENQ3230" s="132"/>
      <c r="ENR3230" s="132"/>
      <c r="ENS3230" s="132"/>
      <c r="ENT3230" s="132"/>
      <c r="ENU3230" s="132"/>
      <c r="ENV3230" s="132"/>
      <c r="ENW3230" s="132"/>
      <c r="ENX3230" s="132"/>
      <c r="ENY3230" s="132"/>
      <c r="ENZ3230" s="132"/>
      <c r="EOA3230" s="132"/>
      <c r="EOB3230" s="132"/>
      <c r="EOC3230" s="132"/>
      <c r="EOD3230" s="132"/>
      <c r="EOE3230" s="132"/>
      <c r="EOF3230" s="132"/>
      <c r="EOG3230" s="132"/>
      <c r="EOH3230" s="132"/>
      <c r="EOI3230" s="132"/>
      <c r="EOJ3230" s="132"/>
      <c r="EOK3230" s="132"/>
      <c r="EOL3230" s="132"/>
      <c r="EOM3230" s="132"/>
      <c r="EON3230" s="132"/>
      <c r="EOO3230" s="132"/>
      <c r="EOP3230" s="132"/>
      <c r="EOQ3230" s="132"/>
      <c r="EOR3230" s="132"/>
      <c r="EOS3230" s="132"/>
      <c r="EOT3230" s="132"/>
      <c r="EOU3230" s="132"/>
      <c r="EOV3230" s="132"/>
      <c r="EOW3230" s="132"/>
      <c r="EOX3230" s="132"/>
      <c r="EOY3230" s="132"/>
      <c r="EOZ3230" s="132"/>
      <c r="EPA3230" s="132"/>
      <c r="EPB3230" s="132"/>
      <c r="EPC3230" s="132"/>
      <c r="EPD3230" s="132"/>
      <c r="EPE3230" s="132"/>
      <c r="EPF3230" s="132"/>
      <c r="EPG3230" s="132"/>
      <c r="EPH3230" s="132"/>
      <c r="EPI3230" s="132"/>
      <c r="EPJ3230" s="132"/>
      <c r="EPK3230" s="132"/>
      <c r="EPL3230" s="132"/>
      <c r="EPM3230" s="132"/>
      <c r="EPN3230" s="132"/>
      <c r="EPO3230" s="132"/>
      <c r="EPP3230" s="132"/>
      <c r="EPQ3230" s="132"/>
      <c r="EPR3230" s="132"/>
      <c r="EPS3230" s="132"/>
      <c r="EPT3230" s="132"/>
      <c r="EPU3230" s="132"/>
      <c r="EPV3230" s="132"/>
      <c r="EPW3230" s="132"/>
      <c r="EPX3230" s="132"/>
      <c r="EPY3230" s="132"/>
      <c r="EPZ3230" s="132"/>
      <c r="EQA3230" s="132"/>
      <c r="EQB3230" s="132"/>
      <c r="EQC3230" s="132"/>
      <c r="EQD3230" s="132"/>
      <c r="EQE3230" s="132"/>
      <c r="EQF3230" s="132"/>
      <c r="EQG3230" s="132"/>
      <c r="EQH3230" s="132"/>
      <c r="EQI3230" s="132"/>
      <c r="EQJ3230" s="132"/>
      <c r="EQK3230" s="132"/>
      <c r="EQL3230" s="132"/>
      <c r="EQM3230" s="132"/>
      <c r="EQN3230" s="132"/>
      <c r="EQO3230" s="132"/>
      <c r="EQP3230" s="132"/>
      <c r="EQQ3230" s="132"/>
      <c r="EQR3230" s="132"/>
      <c r="EQS3230" s="132"/>
      <c r="EQT3230" s="132"/>
      <c r="EQU3230" s="132"/>
      <c r="EQV3230" s="132"/>
      <c r="EQW3230" s="132"/>
      <c r="EQX3230" s="132"/>
      <c r="EQY3230" s="132"/>
      <c r="EQZ3230" s="132"/>
      <c r="ERA3230" s="132"/>
      <c r="ERB3230" s="132"/>
      <c r="ERC3230" s="132"/>
      <c r="ERD3230" s="132"/>
      <c r="ERE3230" s="132"/>
      <c r="ERF3230" s="132"/>
      <c r="ERG3230" s="132"/>
      <c r="ERH3230" s="132"/>
      <c r="ERI3230" s="132"/>
      <c r="ERJ3230" s="132"/>
      <c r="ERK3230" s="132"/>
      <c r="ERL3230" s="132"/>
      <c r="ERM3230" s="132"/>
      <c r="ERN3230" s="132"/>
      <c r="ERO3230" s="132"/>
      <c r="ERP3230" s="132"/>
      <c r="ERQ3230" s="132"/>
      <c r="ERR3230" s="132"/>
      <c r="ERS3230" s="132"/>
      <c r="ERT3230" s="132"/>
      <c r="ERU3230" s="132"/>
      <c r="ERV3230" s="132"/>
      <c r="ERW3230" s="132"/>
      <c r="ERX3230" s="132"/>
      <c r="ERY3230" s="132"/>
      <c r="ERZ3230" s="132"/>
      <c r="ESA3230" s="132"/>
      <c r="ESB3230" s="132"/>
      <c r="ESC3230" s="132"/>
      <c r="ESD3230" s="132"/>
      <c r="ESE3230" s="132"/>
      <c r="ESF3230" s="132"/>
      <c r="ESG3230" s="132"/>
      <c r="ESH3230" s="132"/>
      <c r="ESI3230" s="132"/>
      <c r="ESJ3230" s="132"/>
      <c r="ESK3230" s="132"/>
      <c r="ESL3230" s="132"/>
      <c r="ESM3230" s="132"/>
      <c r="ESN3230" s="132"/>
      <c r="ESO3230" s="132"/>
      <c r="ESP3230" s="132"/>
      <c r="ESQ3230" s="132"/>
      <c r="ESR3230" s="132"/>
      <c r="ESS3230" s="132"/>
      <c r="EST3230" s="132"/>
      <c r="ESU3230" s="132"/>
      <c r="ESV3230" s="132"/>
      <c r="ESW3230" s="132"/>
      <c r="ESX3230" s="132"/>
      <c r="ESY3230" s="132"/>
      <c r="ESZ3230" s="132"/>
      <c r="ETA3230" s="132"/>
      <c r="ETB3230" s="132"/>
      <c r="ETC3230" s="132"/>
      <c r="ETD3230" s="132"/>
      <c r="ETE3230" s="132"/>
      <c r="ETF3230" s="132"/>
      <c r="ETG3230" s="132"/>
      <c r="ETH3230" s="132"/>
      <c r="ETI3230" s="132"/>
      <c r="ETJ3230" s="132"/>
      <c r="ETK3230" s="132"/>
      <c r="ETL3230" s="132"/>
      <c r="ETM3230" s="132"/>
      <c r="ETN3230" s="132"/>
      <c r="ETO3230" s="132"/>
      <c r="ETP3230" s="132"/>
      <c r="ETQ3230" s="132"/>
      <c r="ETR3230" s="132"/>
      <c r="ETS3230" s="132"/>
      <c r="ETT3230" s="132"/>
      <c r="ETU3230" s="132"/>
      <c r="ETV3230" s="132"/>
      <c r="ETW3230" s="132"/>
      <c r="ETX3230" s="132"/>
      <c r="ETY3230" s="132"/>
      <c r="ETZ3230" s="132"/>
      <c r="EUA3230" s="132"/>
      <c r="EUB3230" s="132"/>
      <c r="EUC3230" s="132"/>
      <c r="EUD3230" s="132"/>
      <c r="EUE3230" s="132"/>
      <c r="EUF3230" s="132"/>
      <c r="EUG3230" s="132"/>
      <c r="EUH3230" s="132"/>
      <c r="EUI3230" s="132"/>
      <c r="EUJ3230" s="132"/>
      <c r="EUK3230" s="132"/>
      <c r="EUL3230" s="132"/>
      <c r="EUM3230" s="132"/>
      <c r="EUN3230" s="132"/>
      <c r="EUO3230" s="132"/>
      <c r="EUP3230" s="132"/>
      <c r="EUQ3230" s="132"/>
      <c r="EUR3230" s="132"/>
      <c r="EUS3230" s="132"/>
      <c r="EUT3230" s="132"/>
      <c r="EUU3230" s="132"/>
      <c r="EUV3230" s="132"/>
      <c r="EUW3230" s="132"/>
      <c r="EUX3230" s="132"/>
      <c r="EUY3230" s="132"/>
      <c r="EUZ3230" s="132"/>
      <c r="EVA3230" s="132"/>
      <c r="EVB3230" s="132"/>
      <c r="EVC3230" s="132"/>
      <c r="EVD3230" s="132"/>
      <c r="EVE3230" s="132"/>
      <c r="EVF3230" s="132"/>
      <c r="EVG3230" s="132"/>
      <c r="EVH3230" s="132"/>
      <c r="EVI3230" s="132"/>
      <c r="EVJ3230" s="132"/>
      <c r="EVK3230" s="132"/>
      <c r="EVL3230" s="132"/>
      <c r="EVM3230" s="132"/>
      <c r="EVN3230" s="132"/>
      <c r="EVO3230" s="132"/>
      <c r="EVP3230" s="132"/>
      <c r="EVQ3230" s="132"/>
      <c r="EVR3230" s="132"/>
      <c r="EVS3230" s="132"/>
      <c r="EVT3230" s="132"/>
      <c r="EVU3230" s="132"/>
      <c r="EVV3230" s="132"/>
      <c r="EVW3230" s="132"/>
      <c r="EVX3230" s="132"/>
      <c r="EVY3230" s="132"/>
      <c r="EVZ3230" s="132"/>
      <c r="EWA3230" s="132"/>
      <c r="EWB3230" s="132"/>
      <c r="EWC3230" s="132"/>
      <c r="EWD3230" s="132"/>
      <c r="EWE3230" s="132"/>
      <c r="EWF3230" s="132"/>
      <c r="EWG3230" s="132"/>
      <c r="EWH3230" s="132"/>
      <c r="EWI3230" s="132"/>
      <c r="EWJ3230" s="132"/>
      <c r="EWK3230" s="132"/>
      <c r="EWL3230" s="132"/>
      <c r="EWM3230" s="132"/>
      <c r="EWN3230" s="132"/>
      <c r="EWO3230" s="132"/>
      <c r="EWP3230" s="132"/>
      <c r="EWQ3230" s="132"/>
      <c r="EWR3230" s="132"/>
      <c r="EWS3230" s="132"/>
      <c r="EWT3230" s="132"/>
      <c r="EWU3230" s="132"/>
      <c r="EWV3230" s="132"/>
      <c r="EWW3230" s="132"/>
      <c r="EWX3230" s="132"/>
      <c r="EWY3230" s="132"/>
      <c r="EWZ3230" s="132"/>
      <c r="EXA3230" s="132"/>
      <c r="EXB3230" s="132"/>
      <c r="EXC3230" s="132"/>
      <c r="EXD3230" s="132"/>
      <c r="EXE3230" s="132"/>
      <c r="EXF3230" s="132"/>
      <c r="EXG3230" s="132"/>
      <c r="EXH3230" s="132"/>
      <c r="EXI3230" s="132"/>
      <c r="EXJ3230" s="132"/>
      <c r="EXK3230" s="132"/>
      <c r="EXL3230" s="132"/>
      <c r="EXM3230" s="132"/>
      <c r="EXN3230" s="132"/>
      <c r="EXO3230" s="132"/>
      <c r="EXP3230" s="132"/>
      <c r="EXQ3230" s="132"/>
      <c r="EXR3230" s="132"/>
      <c r="EXS3230" s="132"/>
      <c r="EXT3230" s="132"/>
      <c r="EXU3230" s="132"/>
      <c r="EXV3230" s="132"/>
      <c r="EXW3230" s="132"/>
      <c r="EXX3230" s="132"/>
      <c r="EXY3230" s="132"/>
      <c r="EXZ3230" s="132"/>
      <c r="EYA3230" s="132"/>
      <c r="EYB3230" s="132"/>
      <c r="EYC3230" s="132"/>
      <c r="EYD3230" s="132"/>
      <c r="EYE3230" s="132"/>
      <c r="EYF3230" s="132"/>
      <c r="EYG3230" s="132"/>
      <c r="EYH3230" s="132"/>
      <c r="EYI3230" s="132"/>
      <c r="EYJ3230" s="132"/>
      <c r="EYK3230" s="132"/>
      <c r="EYL3230" s="132"/>
      <c r="EYM3230" s="132"/>
      <c r="EYN3230" s="132"/>
      <c r="EYO3230" s="132"/>
      <c r="EYP3230" s="132"/>
      <c r="EYQ3230" s="132"/>
      <c r="EYR3230" s="132"/>
      <c r="EYS3230" s="132"/>
      <c r="EYT3230" s="132"/>
      <c r="EYU3230" s="132"/>
      <c r="EYV3230" s="132"/>
      <c r="EYW3230" s="132"/>
      <c r="EYX3230" s="132"/>
      <c r="EYY3230" s="132"/>
      <c r="EYZ3230" s="132"/>
      <c r="EZA3230" s="132"/>
      <c r="EZB3230" s="132"/>
      <c r="EZC3230" s="132"/>
      <c r="EZD3230" s="132"/>
      <c r="EZE3230" s="132"/>
      <c r="EZF3230" s="132"/>
      <c r="EZG3230" s="132"/>
      <c r="EZH3230" s="132"/>
      <c r="EZI3230" s="132"/>
      <c r="EZJ3230" s="132"/>
      <c r="EZK3230" s="132"/>
      <c r="EZL3230" s="132"/>
      <c r="EZM3230" s="132"/>
      <c r="EZN3230" s="132"/>
      <c r="EZO3230" s="132"/>
      <c r="EZP3230" s="132"/>
      <c r="EZQ3230" s="132"/>
      <c r="EZR3230" s="132"/>
      <c r="EZS3230" s="132"/>
      <c r="EZT3230" s="132"/>
      <c r="EZU3230" s="132"/>
      <c r="EZV3230" s="132"/>
      <c r="EZW3230" s="132"/>
      <c r="EZX3230" s="132"/>
      <c r="EZY3230" s="132"/>
      <c r="EZZ3230" s="132"/>
      <c r="FAA3230" s="132"/>
      <c r="FAB3230" s="132"/>
      <c r="FAC3230" s="132"/>
      <c r="FAD3230" s="132"/>
      <c r="FAE3230" s="132"/>
      <c r="FAF3230" s="132"/>
      <c r="FAG3230" s="132"/>
      <c r="FAH3230" s="132"/>
      <c r="FAI3230" s="132"/>
      <c r="FAJ3230" s="132"/>
      <c r="FAK3230" s="132"/>
      <c r="FAL3230" s="132"/>
      <c r="FAM3230" s="132"/>
      <c r="FAN3230" s="132"/>
      <c r="FAO3230" s="132"/>
      <c r="FAP3230" s="132"/>
      <c r="FAQ3230" s="132"/>
      <c r="FAR3230" s="132"/>
      <c r="FAS3230" s="132"/>
      <c r="FAT3230" s="132"/>
      <c r="FAU3230" s="132"/>
      <c r="FAV3230" s="132"/>
      <c r="FAW3230" s="132"/>
      <c r="FAX3230" s="132"/>
      <c r="FAY3230" s="132"/>
      <c r="FAZ3230" s="132"/>
      <c r="FBA3230" s="132"/>
      <c r="FBB3230" s="132"/>
      <c r="FBC3230" s="132"/>
      <c r="FBD3230" s="132"/>
      <c r="FBE3230" s="132"/>
      <c r="FBF3230" s="132"/>
      <c r="FBG3230" s="132"/>
      <c r="FBH3230" s="132"/>
      <c r="FBI3230" s="132"/>
      <c r="FBJ3230" s="132"/>
      <c r="FBK3230" s="132"/>
      <c r="FBL3230" s="132"/>
      <c r="FBM3230" s="132"/>
      <c r="FBN3230" s="132"/>
      <c r="FBO3230" s="132"/>
      <c r="FBP3230" s="132"/>
      <c r="FBQ3230" s="132"/>
      <c r="FBR3230" s="132"/>
      <c r="FBS3230" s="132"/>
      <c r="FBT3230" s="132"/>
      <c r="FBU3230" s="132"/>
      <c r="FBV3230" s="132"/>
      <c r="FBW3230" s="132"/>
      <c r="FBX3230" s="132"/>
      <c r="FBY3230" s="132"/>
      <c r="FBZ3230" s="132"/>
      <c r="FCA3230" s="132"/>
      <c r="FCB3230" s="132"/>
      <c r="FCC3230" s="132"/>
      <c r="FCD3230" s="132"/>
      <c r="FCE3230" s="132"/>
      <c r="FCF3230" s="132"/>
      <c r="FCG3230" s="132"/>
      <c r="FCH3230" s="132"/>
      <c r="FCI3230" s="132"/>
      <c r="FCJ3230" s="132"/>
      <c r="FCK3230" s="132"/>
      <c r="FCL3230" s="132"/>
      <c r="FCM3230" s="132"/>
      <c r="FCN3230" s="132"/>
      <c r="FCO3230" s="132"/>
      <c r="FCP3230" s="132"/>
      <c r="FCQ3230" s="132"/>
      <c r="FCR3230" s="132"/>
      <c r="FCS3230" s="132"/>
      <c r="FCT3230" s="132"/>
      <c r="FCU3230" s="132"/>
      <c r="FCV3230" s="132"/>
      <c r="FCW3230" s="132"/>
      <c r="FCX3230" s="132"/>
      <c r="FCY3230" s="132"/>
      <c r="FCZ3230" s="132"/>
      <c r="FDA3230" s="132"/>
      <c r="FDB3230" s="132"/>
      <c r="FDC3230" s="132"/>
      <c r="FDD3230" s="132"/>
      <c r="FDE3230" s="132"/>
      <c r="FDF3230" s="132"/>
      <c r="FDG3230" s="132"/>
      <c r="FDH3230" s="132"/>
      <c r="FDI3230" s="132"/>
      <c r="FDJ3230" s="132"/>
      <c r="FDK3230" s="132"/>
      <c r="FDL3230" s="132"/>
      <c r="FDM3230" s="132"/>
      <c r="FDN3230" s="132"/>
      <c r="FDO3230" s="132"/>
      <c r="FDP3230" s="132"/>
      <c r="FDQ3230" s="132"/>
      <c r="FDR3230" s="132"/>
      <c r="FDS3230" s="132"/>
      <c r="FDT3230" s="132"/>
      <c r="FDU3230" s="132"/>
      <c r="FDV3230" s="132"/>
      <c r="FDW3230" s="132"/>
      <c r="FDX3230" s="132"/>
      <c r="FDY3230" s="132"/>
      <c r="FDZ3230" s="132"/>
      <c r="FEA3230" s="132"/>
      <c r="FEB3230" s="132"/>
      <c r="FEC3230" s="132"/>
      <c r="FED3230" s="132"/>
      <c r="FEE3230" s="132"/>
      <c r="FEF3230" s="132"/>
      <c r="FEG3230" s="132"/>
      <c r="FEH3230" s="132"/>
      <c r="FEI3230" s="132"/>
      <c r="FEJ3230" s="132"/>
      <c r="FEK3230" s="132"/>
      <c r="FEL3230" s="132"/>
      <c r="FEM3230" s="132"/>
      <c r="FEN3230" s="132"/>
      <c r="FEO3230" s="132"/>
      <c r="FEP3230" s="132"/>
      <c r="FEQ3230" s="132"/>
      <c r="FER3230" s="132"/>
      <c r="FES3230" s="132"/>
      <c r="FET3230" s="132"/>
      <c r="FEU3230" s="132"/>
      <c r="FEV3230" s="132"/>
      <c r="FEW3230" s="132"/>
      <c r="FEX3230" s="132"/>
      <c r="FEY3230" s="132"/>
      <c r="FEZ3230" s="132"/>
      <c r="FFA3230" s="132"/>
      <c r="FFB3230" s="132"/>
      <c r="FFC3230" s="132"/>
      <c r="FFD3230" s="132"/>
      <c r="FFE3230" s="132"/>
      <c r="FFF3230" s="132"/>
      <c r="FFG3230" s="132"/>
      <c r="FFH3230" s="132"/>
      <c r="FFI3230" s="132"/>
      <c r="FFJ3230" s="132"/>
      <c r="FFK3230" s="132"/>
      <c r="FFL3230" s="132"/>
      <c r="FFM3230" s="132"/>
      <c r="FFN3230" s="132"/>
      <c r="FFO3230" s="132"/>
      <c r="FFP3230" s="132"/>
      <c r="FFQ3230" s="132"/>
      <c r="FFR3230" s="132"/>
      <c r="FFS3230" s="132"/>
      <c r="FFT3230" s="132"/>
      <c r="FFU3230" s="132"/>
      <c r="FFV3230" s="132"/>
      <c r="FFW3230" s="132"/>
      <c r="FFX3230" s="132"/>
      <c r="FFY3230" s="132"/>
      <c r="FFZ3230" s="132"/>
      <c r="FGA3230" s="132"/>
      <c r="FGB3230" s="132"/>
      <c r="FGC3230" s="132"/>
      <c r="FGD3230" s="132"/>
      <c r="FGE3230" s="132"/>
      <c r="FGF3230" s="132"/>
      <c r="FGG3230" s="132"/>
      <c r="FGH3230" s="132"/>
      <c r="FGI3230" s="132"/>
      <c r="FGJ3230" s="132"/>
      <c r="FGK3230" s="132"/>
      <c r="FGL3230" s="132"/>
      <c r="FGM3230" s="132"/>
      <c r="FGN3230" s="132"/>
      <c r="FGO3230" s="132"/>
      <c r="FGP3230" s="132"/>
      <c r="FGQ3230" s="132"/>
      <c r="FGR3230" s="132"/>
      <c r="FGS3230" s="132"/>
      <c r="FGT3230" s="132"/>
      <c r="FGU3230" s="132"/>
      <c r="FGV3230" s="132"/>
      <c r="FGW3230" s="132"/>
      <c r="FGX3230" s="132"/>
      <c r="FGY3230" s="132"/>
      <c r="FGZ3230" s="132"/>
      <c r="FHA3230" s="132"/>
      <c r="FHB3230" s="132"/>
      <c r="FHC3230" s="132"/>
      <c r="FHD3230" s="132"/>
      <c r="FHE3230" s="132"/>
      <c r="FHF3230" s="132"/>
      <c r="FHG3230" s="132"/>
      <c r="FHH3230" s="132"/>
      <c r="FHI3230" s="132"/>
      <c r="FHJ3230" s="132"/>
      <c r="FHK3230" s="132"/>
      <c r="FHL3230" s="132"/>
      <c r="FHM3230" s="132"/>
      <c r="FHN3230" s="132"/>
      <c r="FHO3230" s="132"/>
      <c r="FHP3230" s="132"/>
      <c r="FHQ3230" s="132"/>
      <c r="FHR3230" s="132"/>
      <c r="FHS3230" s="132"/>
      <c r="FHT3230" s="132"/>
      <c r="FHU3230" s="132"/>
      <c r="FHV3230" s="132"/>
      <c r="FHW3230" s="132"/>
      <c r="FHX3230" s="132"/>
      <c r="FHY3230" s="132"/>
      <c r="FHZ3230" s="132"/>
      <c r="FIA3230" s="132"/>
      <c r="FIB3230" s="132"/>
      <c r="FIC3230" s="132"/>
      <c r="FID3230" s="132"/>
      <c r="FIE3230" s="132"/>
      <c r="FIF3230" s="132"/>
      <c r="FIG3230" s="132"/>
      <c r="FIH3230" s="132"/>
      <c r="FII3230" s="132"/>
      <c r="FIJ3230" s="132"/>
      <c r="FIK3230" s="132"/>
      <c r="FIL3230" s="132"/>
      <c r="FIM3230" s="132"/>
      <c r="FIN3230" s="132"/>
      <c r="FIO3230" s="132"/>
      <c r="FIP3230" s="132"/>
      <c r="FIQ3230" s="132"/>
      <c r="FIR3230" s="132"/>
      <c r="FIS3230" s="132"/>
      <c r="FIT3230" s="132"/>
      <c r="FIU3230" s="132"/>
      <c r="FIV3230" s="132"/>
      <c r="FIW3230" s="132"/>
      <c r="FIX3230" s="132"/>
      <c r="FIY3230" s="132"/>
      <c r="FIZ3230" s="132"/>
      <c r="FJA3230" s="132"/>
      <c r="FJB3230" s="132"/>
      <c r="FJC3230" s="132"/>
      <c r="FJD3230" s="132"/>
      <c r="FJE3230" s="132"/>
      <c r="FJF3230" s="132"/>
      <c r="FJG3230" s="132"/>
      <c r="FJH3230" s="132"/>
      <c r="FJI3230" s="132"/>
      <c r="FJJ3230" s="132"/>
      <c r="FJK3230" s="132"/>
      <c r="FJL3230" s="132"/>
      <c r="FJM3230" s="132"/>
      <c r="FJN3230" s="132"/>
      <c r="FJO3230" s="132"/>
      <c r="FJP3230" s="132"/>
      <c r="FJQ3230" s="132"/>
      <c r="FJR3230" s="132"/>
      <c r="FJS3230" s="132"/>
      <c r="FJT3230" s="132"/>
      <c r="FJU3230" s="132"/>
      <c r="FJV3230" s="132"/>
      <c r="FJW3230" s="132"/>
      <c r="FJX3230" s="132"/>
      <c r="FJY3230" s="132"/>
      <c r="FJZ3230" s="132"/>
      <c r="FKA3230" s="132"/>
      <c r="FKB3230" s="132"/>
      <c r="FKC3230" s="132"/>
      <c r="FKD3230" s="132"/>
      <c r="FKE3230" s="132"/>
      <c r="FKF3230" s="132"/>
      <c r="FKG3230" s="132"/>
      <c r="FKH3230" s="132"/>
      <c r="FKI3230" s="132"/>
      <c r="FKJ3230" s="132"/>
      <c r="FKK3230" s="132"/>
      <c r="FKL3230" s="132"/>
      <c r="FKM3230" s="132"/>
      <c r="FKN3230" s="132"/>
      <c r="FKO3230" s="132"/>
      <c r="FKP3230" s="132"/>
      <c r="FKQ3230" s="132"/>
      <c r="FKR3230" s="132"/>
      <c r="FKS3230" s="132"/>
      <c r="FKT3230" s="132"/>
      <c r="FKU3230" s="132"/>
      <c r="FKV3230" s="132"/>
      <c r="FKW3230" s="132"/>
      <c r="FKX3230" s="132"/>
      <c r="FKY3230" s="132"/>
      <c r="FKZ3230" s="132"/>
      <c r="FLA3230" s="132"/>
      <c r="FLB3230" s="132"/>
      <c r="FLC3230" s="132"/>
      <c r="FLD3230" s="132"/>
      <c r="FLE3230" s="132"/>
      <c r="FLF3230" s="132"/>
      <c r="FLG3230" s="132"/>
      <c r="FLH3230" s="132"/>
      <c r="FLI3230" s="132"/>
      <c r="FLJ3230" s="132"/>
      <c r="FLK3230" s="132"/>
      <c r="FLL3230" s="132"/>
      <c r="FLM3230" s="132"/>
      <c r="FLN3230" s="132"/>
      <c r="FLO3230" s="132"/>
      <c r="FLP3230" s="132"/>
      <c r="FLQ3230" s="132"/>
      <c r="FLR3230" s="132"/>
      <c r="FLS3230" s="132"/>
      <c r="FLT3230" s="132"/>
      <c r="FLU3230" s="132"/>
      <c r="FLV3230" s="132"/>
      <c r="FLW3230" s="132"/>
      <c r="FLX3230" s="132"/>
      <c r="FLY3230" s="132"/>
      <c r="FLZ3230" s="132"/>
      <c r="FMA3230" s="132"/>
      <c r="FMB3230" s="132"/>
      <c r="FMC3230" s="132"/>
      <c r="FMD3230" s="132"/>
      <c r="FME3230" s="132"/>
      <c r="FMF3230" s="132"/>
      <c r="FMG3230" s="132"/>
      <c r="FMH3230" s="132"/>
      <c r="FMI3230" s="132"/>
      <c r="FMJ3230" s="132"/>
      <c r="FMK3230" s="132"/>
      <c r="FML3230" s="132"/>
      <c r="FMM3230" s="132"/>
      <c r="FMN3230" s="132"/>
      <c r="FMO3230" s="132"/>
      <c r="FMP3230" s="132"/>
      <c r="FMQ3230" s="132"/>
      <c r="FMR3230" s="132"/>
      <c r="FMS3230" s="132"/>
      <c r="FMT3230" s="132"/>
      <c r="FMU3230" s="132"/>
      <c r="FMV3230" s="132"/>
      <c r="FMW3230" s="132"/>
      <c r="FMX3230" s="132"/>
      <c r="FMY3230" s="132"/>
      <c r="FMZ3230" s="132"/>
      <c r="FNA3230" s="132"/>
      <c r="FNB3230" s="132"/>
      <c r="FNC3230" s="132"/>
      <c r="FND3230" s="132"/>
      <c r="FNE3230" s="132"/>
      <c r="FNF3230" s="132"/>
      <c r="FNG3230" s="132"/>
      <c r="FNH3230" s="132"/>
      <c r="FNI3230" s="132"/>
      <c r="FNJ3230" s="132"/>
      <c r="FNK3230" s="132"/>
      <c r="FNL3230" s="132"/>
      <c r="FNM3230" s="132"/>
      <c r="FNN3230" s="132"/>
      <c r="FNO3230" s="132"/>
      <c r="FNP3230" s="132"/>
      <c r="FNQ3230" s="132"/>
      <c r="FNR3230" s="132"/>
      <c r="FNS3230" s="132"/>
      <c r="FNT3230" s="132"/>
      <c r="FNU3230" s="132"/>
      <c r="FNV3230" s="132"/>
      <c r="FNW3230" s="132"/>
      <c r="FNX3230" s="132"/>
      <c r="FNY3230" s="132"/>
      <c r="FNZ3230" s="132"/>
      <c r="FOA3230" s="132"/>
      <c r="FOB3230" s="132"/>
      <c r="FOC3230" s="132"/>
      <c r="FOD3230" s="132"/>
      <c r="FOE3230" s="132"/>
      <c r="FOF3230" s="132"/>
      <c r="FOG3230" s="132"/>
      <c r="FOH3230" s="132"/>
      <c r="FOI3230" s="132"/>
      <c r="FOJ3230" s="132"/>
      <c r="FOK3230" s="132"/>
      <c r="FOL3230" s="132"/>
      <c r="FOM3230" s="132"/>
      <c r="FON3230" s="132"/>
      <c r="FOO3230" s="132"/>
      <c r="FOP3230" s="132"/>
      <c r="FOQ3230" s="132"/>
      <c r="FOR3230" s="132"/>
      <c r="FOS3230" s="132"/>
      <c r="FOT3230" s="132"/>
      <c r="FOU3230" s="132"/>
      <c r="FOV3230" s="132"/>
      <c r="FOW3230" s="132"/>
      <c r="FOX3230" s="132"/>
      <c r="FOY3230" s="132"/>
      <c r="FOZ3230" s="132"/>
      <c r="FPA3230" s="132"/>
      <c r="FPB3230" s="132"/>
      <c r="FPC3230" s="132"/>
      <c r="FPD3230" s="132"/>
      <c r="FPE3230" s="132"/>
      <c r="FPF3230" s="132"/>
      <c r="FPG3230" s="132"/>
      <c r="FPH3230" s="132"/>
      <c r="FPI3230" s="132"/>
      <c r="FPJ3230" s="132"/>
      <c r="FPK3230" s="132"/>
      <c r="FPL3230" s="132"/>
      <c r="FPM3230" s="132"/>
      <c r="FPN3230" s="132"/>
      <c r="FPO3230" s="132"/>
      <c r="FPP3230" s="132"/>
      <c r="FPQ3230" s="132"/>
      <c r="FPR3230" s="132"/>
      <c r="FPS3230" s="132"/>
      <c r="FPT3230" s="132"/>
      <c r="FPU3230" s="132"/>
      <c r="FPV3230" s="132"/>
      <c r="FPW3230" s="132"/>
      <c r="FPX3230" s="132"/>
      <c r="FPY3230" s="132"/>
      <c r="FPZ3230" s="132"/>
      <c r="FQA3230" s="132"/>
      <c r="FQB3230" s="132"/>
      <c r="FQC3230" s="132"/>
      <c r="FQD3230" s="132"/>
      <c r="FQE3230" s="132"/>
      <c r="FQF3230" s="132"/>
      <c r="FQG3230" s="132"/>
      <c r="FQH3230" s="132"/>
      <c r="FQI3230" s="132"/>
      <c r="FQJ3230" s="132"/>
      <c r="FQK3230" s="132"/>
      <c r="FQL3230" s="132"/>
      <c r="FQM3230" s="132"/>
      <c r="FQN3230" s="132"/>
      <c r="FQO3230" s="132"/>
      <c r="FQP3230" s="132"/>
      <c r="FQQ3230" s="132"/>
      <c r="FQR3230" s="132"/>
      <c r="FQS3230" s="132"/>
      <c r="FQT3230" s="132"/>
      <c r="FQU3230" s="132"/>
      <c r="FQV3230" s="132"/>
      <c r="FQW3230" s="132"/>
      <c r="FQX3230" s="132"/>
      <c r="FQY3230" s="132"/>
      <c r="FQZ3230" s="132"/>
      <c r="FRA3230" s="132"/>
      <c r="FRB3230" s="132"/>
      <c r="FRC3230" s="132"/>
      <c r="FRD3230" s="132"/>
      <c r="FRE3230" s="132"/>
      <c r="FRF3230" s="132"/>
      <c r="FRG3230" s="132"/>
      <c r="FRH3230" s="132"/>
      <c r="FRI3230" s="132"/>
      <c r="FRJ3230" s="132"/>
      <c r="FRK3230" s="132"/>
      <c r="FRL3230" s="132"/>
      <c r="FRM3230" s="132"/>
      <c r="FRN3230" s="132"/>
      <c r="FRO3230" s="132"/>
      <c r="FRP3230" s="132"/>
      <c r="FRQ3230" s="132"/>
      <c r="FRR3230" s="132"/>
      <c r="FRS3230" s="132"/>
      <c r="FRT3230" s="132"/>
      <c r="FRU3230" s="132"/>
      <c r="FRV3230" s="132"/>
      <c r="FRW3230" s="132"/>
      <c r="FRX3230" s="132"/>
      <c r="FRY3230" s="132"/>
      <c r="FRZ3230" s="132"/>
      <c r="FSA3230" s="132"/>
      <c r="FSB3230" s="132"/>
      <c r="FSC3230" s="132"/>
      <c r="FSD3230" s="132"/>
      <c r="FSE3230" s="132"/>
      <c r="FSF3230" s="132"/>
      <c r="FSG3230" s="132"/>
      <c r="FSH3230" s="132"/>
      <c r="FSI3230" s="132"/>
      <c r="FSJ3230" s="132"/>
      <c r="FSK3230" s="132"/>
      <c r="FSL3230" s="132"/>
      <c r="FSM3230" s="132"/>
      <c r="FSN3230" s="132"/>
      <c r="FSO3230" s="132"/>
      <c r="FSP3230" s="132"/>
      <c r="FSQ3230" s="132"/>
      <c r="FSR3230" s="132"/>
      <c r="FSS3230" s="132"/>
      <c r="FST3230" s="132"/>
      <c r="FSU3230" s="132"/>
      <c r="FSV3230" s="132"/>
      <c r="FSW3230" s="132"/>
      <c r="FSX3230" s="132"/>
      <c r="FSY3230" s="132"/>
      <c r="FSZ3230" s="132"/>
      <c r="FTA3230" s="132"/>
      <c r="FTB3230" s="132"/>
      <c r="FTC3230" s="132"/>
      <c r="FTD3230" s="132"/>
      <c r="FTE3230" s="132"/>
      <c r="FTF3230" s="132"/>
      <c r="FTG3230" s="132"/>
      <c r="FTH3230" s="132"/>
      <c r="FTI3230" s="132"/>
      <c r="FTJ3230" s="132"/>
      <c r="FTK3230" s="132"/>
      <c r="FTL3230" s="132"/>
      <c r="FTM3230" s="132"/>
      <c r="FTN3230" s="132"/>
      <c r="FTO3230" s="132"/>
      <c r="FTP3230" s="132"/>
      <c r="FTQ3230" s="132"/>
      <c r="FTR3230" s="132"/>
      <c r="FTS3230" s="132"/>
      <c r="FTT3230" s="132"/>
      <c r="FTU3230" s="132"/>
      <c r="FTV3230" s="132"/>
      <c r="FTW3230" s="132"/>
      <c r="FTX3230" s="132"/>
      <c r="FTY3230" s="132"/>
      <c r="FTZ3230" s="132"/>
      <c r="FUA3230" s="132"/>
      <c r="FUB3230" s="132"/>
      <c r="FUC3230" s="132"/>
      <c r="FUD3230" s="132"/>
      <c r="FUE3230" s="132"/>
      <c r="FUF3230" s="132"/>
      <c r="FUG3230" s="132"/>
      <c r="FUH3230" s="132"/>
      <c r="FUI3230" s="132"/>
      <c r="FUJ3230" s="132"/>
      <c r="FUK3230" s="132"/>
      <c r="FUL3230" s="132"/>
      <c r="FUM3230" s="132"/>
      <c r="FUN3230" s="132"/>
      <c r="FUO3230" s="132"/>
      <c r="FUP3230" s="132"/>
      <c r="FUQ3230" s="132"/>
      <c r="FUR3230" s="132"/>
      <c r="FUS3230" s="132"/>
      <c r="FUT3230" s="132"/>
      <c r="FUU3230" s="132"/>
      <c r="FUV3230" s="132"/>
      <c r="FUW3230" s="132"/>
      <c r="FUX3230" s="132"/>
      <c r="FUY3230" s="132"/>
      <c r="FUZ3230" s="132"/>
      <c r="FVA3230" s="132"/>
      <c r="FVB3230" s="132"/>
      <c r="FVC3230" s="132"/>
      <c r="FVD3230" s="132"/>
      <c r="FVE3230" s="132"/>
      <c r="FVF3230" s="132"/>
      <c r="FVG3230" s="132"/>
      <c r="FVH3230" s="132"/>
      <c r="FVI3230" s="132"/>
      <c r="FVJ3230" s="132"/>
      <c r="FVK3230" s="132"/>
      <c r="FVL3230" s="132"/>
      <c r="FVM3230" s="132"/>
      <c r="FVN3230" s="132"/>
      <c r="FVO3230" s="132"/>
      <c r="FVP3230" s="132"/>
      <c r="FVQ3230" s="132"/>
      <c r="FVR3230" s="132"/>
      <c r="FVS3230" s="132"/>
      <c r="FVT3230" s="132"/>
      <c r="FVU3230" s="132"/>
      <c r="FVV3230" s="132"/>
      <c r="FVW3230" s="132"/>
      <c r="FVX3230" s="132"/>
      <c r="FVY3230" s="132"/>
      <c r="FVZ3230" s="132"/>
      <c r="FWA3230" s="132"/>
      <c r="FWB3230" s="132"/>
      <c r="FWC3230" s="132"/>
      <c r="FWD3230" s="132"/>
      <c r="FWE3230" s="132"/>
      <c r="FWF3230" s="132"/>
      <c r="FWG3230" s="132"/>
      <c r="FWH3230" s="132"/>
      <c r="FWI3230" s="132"/>
      <c r="FWJ3230" s="132"/>
      <c r="FWK3230" s="132"/>
      <c r="FWL3230" s="132"/>
      <c r="FWM3230" s="132"/>
      <c r="FWN3230" s="132"/>
      <c r="FWO3230" s="132"/>
      <c r="FWP3230" s="132"/>
      <c r="FWQ3230" s="132"/>
      <c r="FWR3230" s="132"/>
      <c r="FWS3230" s="132"/>
      <c r="FWT3230" s="132"/>
      <c r="FWU3230" s="132"/>
      <c r="FWV3230" s="132"/>
      <c r="FWW3230" s="132"/>
      <c r="FWX3230" s="132"/>
      <c r="FWY3230" s="132"/>
      <c r="FWZ3230" s="132"/>
      <c r="FXA3230" s="132"/>
      <c r="FXB3230" s="132"/>
      <c r="FXC3230" s="132"/>
      <c r="FXD3230" s="132"/>
      <c r="FXE3230" s="132"/>
      <c r="FXF3230" s="132"/>
      <c r="FXG3230" s="132"/>
      <c r="FXH3230" s="132"/>
      <c r="FXI3230" s="132"/>
      <c r="FXJ3230" s="132"/>
      <c r="FXK3230" s="132"/>
      <c r="FXL3230" s="132"/>
      <c r="FXM3230" s="132"/>
      <c r="FXN3230" s="132"/>
      <c r="FXO3230" s="132"/>
      <c r="FXP3230" s="132"/>
      <c r="FXQ3230" s="132"/>
      <c r="FXR3230" s="132"/>
      <c r="FXS3230" s="132"/>
      <c r="FXT3230" s="132"/>
      <c r="FXU3230" s="132"/>
      <c r="FXV3230" s="132"/>
      <c r="FXW3230" s="132"/>
      <c r="FXX3230" s="132"/>
      <c r="FXY3230" s="132"/>
      <c r="FXZ3230" s="132"/>
      <c r="FYA3230" s="132"/>
      <c r="FYB3230" s="132"/>
      <c r="FYC3230" s="132"/>
      <c r="FYD3230" s="132"/>
      <c r="FYE3230" s="132"/>
      <c r="FYF3230" s="132"/>
      <c r="FYG3230" s="132"/>
      <c r="FYH3230" s="132"/>
      <c r="FYI3230" s="132"/>
      <c r="FYJ3230" s="132"/>
      <c r="FYK3230" s="132"/>
      <c r="FYL3230" s="132"/>
      <c r="FYM3230" s="132"/>
      <c r="FYN3230" s="132"/>
      <c r="FYO3230" s="132"/>
      <c r="FYP3230" s="132"/>
      <c r="FYQ3230" s="132"/>
      <c r="FYR3230" s="132"/>
      <c r="FYS3230" s="132"/>
      <c r="FYT3230" s="132"/>
      <c r="FYU3230" s="132"/>
      <c r="FYV3230" s="132"/>
      <c r="FYW3230" s="132"/>
      <c r="FYX3230" s="132"/>
      <c r="FYY3230" s="132"/>
      <c r="FYZ3230" s="132"/>
      <c r="FZA3230" s="132"/>
      <c r="FZB3230" s="132"/>
      <c r="FZC3230" s="132"/>
      <c r="FZD3230" s="132"/>
      <c r="FZE3230" s="132"/>
      <c r="FZF3230" s="132"/>
      <c r="FZG3230" s="132"/>
      <c r="FZH3230" s="132"/>
      <c r="FZI3230" s="132"/>
      <c r="FZJ3230" s="132"/>
      <c r="FZK3230" s="132"/>
      <c r="FZL3230" s="132"/>
      <c r="FZM3230" s="132"/>
      <c r="FZN3230" s="132"/>
      <c r="FZO3230" s="132"/>
      <c r="FZP3230" s="132"/>
      <c r="FZQ3230" s="132"/>
      <c r="FZR3230" s="132"/>
      <c r="FZS3230" s="132"/>
      <c r="FZT3230" s="132"/>
      <c r="FZU3230" s="132"/>
      <c r="FZV3230" s="132"/>
      <c r="FZW3230" s="132"/>
      <c r="FZX3230" s="132"/>
      <c r="FZY3230" s="132"/>
      <c r="FZZ3230" s="132"/>
      <c r="GAA3230" s="132"/>
      <c r="GAB3230" s="132"/>
      <c r="GAC3230" s="132"/>
      <c r="GAD3230" s="132"/>
      <c r="GAE3230" s="132"/>
      <c r="GAF3230" s="132"/>
      <c r="GAG3230" s="132"/>
      <c r="GAH3230" s="132"/>
      <c r="GAI3230" s="132"/>
      <c r="GAJ3230" s="132"/>
      <c r="GAK3230" s="132"/>
      <c r="GAL3230" s="132"/>
      <c r="GAM3230" s="132"/>
      <c r="GAN3230" s="132"/>
      <c r="GAO3230" s="132"/>
      <c r="GAP3230" s="132"/>
      <c r="GAQ3230" s="132"/>
      <c r="GAR3230" s="132"/>
      <c r="GAS3230" s="132"/>
      <c r="GAT3230" s="132"/>
      <c r="GAU3230" s="132"/>
      <c r="GAV3230" s="132"/>
      <c r="GAW3230" s="132"/>
      <c r="GAX3230" s="132"/>
      <c r="GAY3230" s="132"/>
      <c r="GAZ3230" s="132"/>
      <c r="GBA3230" s="132"/>
      <c r="GBB3230" s="132"/>
      <c r="GBC3230" s="132"/>
      <c r="GBD3230" s="132"/>
      <c r="GBE3230" s="132"/>
      <c r="GBF3230" s="132"/>
      <c r="GBG3230" s="132"/>
      <c r="GBH3230" s="132"/>
      <c r="GBI3230" s="132"/>
      <c r="GBJ3230" s="132"/>
      <c r="GBK3230" s="132"/>
      <c r="GBL3230" s="132"/>
      <c r="GBM3230" s="132"/>
      <c r="GBN3230" s="132"/>
      <c r="GBO3230" s="132"/>
      <c r="GBP3230" s="132"/>
      <c r="GBQ3230" s="132"/>
      <c r="GBR3230" s="132"/>
      <c r="GBS3230" s="132"/>
      <c r="GBT3230" s="132"/>
      <c r="GBU3230" s="132"/>
      <c r="GBV3230" s="132"/>
      <c r="GBW3230" s="132"/>
      <c r="GBX3230" s="132"/>
      <c r="GBY3230" s="132"/>
      <c r="GBZ3230" s="132"/>
      <c r="GCA3230" s="132"/>
      <c r="GCB3230" s="132"/>
      <c r="GCC3230" s="132"/>
      <c r="GCD3230" s="132"/>
      <c r="GCE3230" s="132"/>
      <c r="GCF3230" s="132"/>
      <c r="GCG3230" s="132"/>
      <c r="GCH3230" s="132"/>
      <c r="GCI3230" s="132"/>
      <c r="GCJ3230" s="132"/>
      <c r="GCK3230" s="132"/>
      <c r="GCL3230" s="132"/>
      <c r="GCM3230" s="132"/>
      <c r="GCN3230" s="132"/>
      <c r="GCO3230" s="132"/>
      <c r="GCP3230" s="132"/>
      <c r="GCQ3230" s="132"/>
      <c r="GCR3230" s="132"/>
      <c r="GCS3230" s="132"/>
      <c r="GCT3230" s="132"/>
      <c r="GCU3230" s="132"/>
      <c r="GCV3230" s="132"/>
      <c r="GCW3230" s="132"/>
      <c r="GCX3230" s="132"/>
      <c r="GCY3230" s="132"/>
      <c r="GCZ3230" s="132"/>
      <c r="GDA3230" s="132"/>
      <c r="GDB3230" s="132"/>
      <c r="GDC3230" s="132"/>
      <c r="GDD3230" s="132"/>
      <c r="GDE3230" s="132"/>
      <c r="GDF3230" s="132"/>
      <c r="GDG3230" s="132"/>
      <c r="GDH3230" s="132"/>
      <c r="GDI3230" s="132"/>
      <c r="GDJ3230" s="132"/>
      <c r="GDK3230" s="132"/>
      <c r="GDL3230" s="132"/>
      <c r="GDM3230" s="132"/>
      <c r="GDN3230" s="132"/>
      <c r="GDO3230" s="132"/>
      <c r="GDP3230" s="132"/>
      <c r="GDQ3230" s="132"/>
      <c r="GDR3230" s="132"/>
      <c r="GDS3230" s="132"/>
      <c r="GDT3230" s="132"/>
      <c r="GDU3230" s="132"/>
      <c r="GDV3230" s="132"/>
      <c r="GDW3230" s="132"/>
      <c r="GDX3230" s="132"/>
      <c r="GDY3230" s="132"/>
      <c r="GDZ3230" s="132"/>
      <c r="GEA3230" s="132"/>
      <c r="GEB3230" s="132"/>
      <c r="GEC3230" s="132"/>
      <c r="GED3230" s="132"/>
      <c r="GEE3230" s="132"/>
      <c r="GEF3230" s="132"/>
      <c r="GEG3230" s="132"/>
      <c r="GEH3230" s="132"/>
      <c r="GEI3230" s="132"/>
      <c r="GEJ3230" s="132"/>
      <c r="GEK3230" s="132"/>
      <c r="GEL3230" s="132"/>
      <c r="GEM3230" s="132"/>
      <c r="GEN3230" s="132"/>
      <c r="GEO3230" s="132"/>
      <c r="GEP3230" s="132"/>
      <c r="GEQ3230" s="132"/>
      <c r="GER3230" s="132"/>
      <c r="GES3230" s="132"/>
      <c r="GET3230" s="132"/>
      <c r="GEU3230" s="132"/>
      <c r="GEV3230" s="132"/>
      <c r="GEW3230" s="132"/>
      <c r="GEX3230" s="132"/>
      <c r="GEY3230" s="132"/>
      <c r="GEZ3230" s="132"/>
      <c r="GFA3230" s="132"/>
      <c r="GFB3230" s="132"/>
      <c r="GFC3230" s="132"/>
      <c r="GFD3230" s="132"/>
      <c r="GFE3230" s="132"/>
      <c r="GFF3230" s="132"/>
      <c r="GFG3230" s="132"/>
      <c r="GFH3230" s="132"/>
      <c r="GFI3230" s="132"/>
      <c r="GFJ3230" s="132"/>
      <c r="GFK3230" s="132"/>
      <c r="GFL3230" s="132"/>
      <c r="GFM3230" s="132"/>
      <c r="GFN3230" s="132"/>
      <c r="GFO3230" s="132"/>
      <c r="GFP3230" s="132"/>
      <c r="GFQ3230" s="132"/>
      <c r="GFR3230" s="132"/>
      <c r="GFS3230" s="132"/>
      <c r="GFT3230" s="132"/>
      <c r="GFU3230" s="132"/>
      <c r="GFV3230" s="132"/>
      <c r="GFW3230" s="132"/>
      <c r="GFX3230" s="132"/>
      <c r="GFY3230" s="132"/>
      <c r="GFZ3230" s="132"/>
      <c r="GGA3230" s="132"/>
      <c r="GGB3230" s="132"/>
      <c r="GGC3230" s="132"/>
      <c r="GGD3230" s="132"/>
      <c r="GGE3230" s="132"/>
      <c r="GGF3230" s="132"/>
      <c r="GGG3230" s="132"/>
      <c r="GGH3230" s="132"/>
      <c r="GGI3230" s="132"/>
      <c r="GGJ3230" s="132"/>
      <c r="GGK3230" s="132"/>
      <c r="GGL3230" s="132"/>
      <c r="GGM3230" s="132"/>
      <c r="GGN3230" s="132"/>
      <c r="GGO3230" s="132"/>
      <c r="GGP3230" s="132"/>
      <c r="GGQ3230" s="132"/>
      <c r="GGR3230" s="132"/>
      <c r="GGS3230" s="132"/>
      <c r="GGT3230" s="132"/>
      <c r="GGU3230" s="132"/>
      <c r="GGV3230" s="132"/>
      <c r="GGW3230" s="132"/>
      <c r="GGX3230" s="132"/>
      <c r="GGY3230" s="132"/>
      <c r="GGZ3230" s="132"/>
      <c r="GHA3230" s="132"/>
      <c r="GHB3230" s="132"/>
      <c r="GHC3230" s="132"/>
      <c r="GHD3230" s="132"/>
      <c r="GHE3230" s="132"/>
      <c r="GHF3230" s="132"/>
      <c r="GHG3230" s="132"/>
      <c r="GHH3230" s="132"/>
      <c r="GHI3230" s="132"/>
      <c r="GHJ3230" s="132"/>
      <c r="GHK3230" s="132"/>
      <c r="GHL3230" s="132"/>
      <c r="GHM3230" s="132"/>
      <c r="GHN3230" s="132"/>
      <c r="GHO3230" s="132"/>
      <c r="GHP3230" s="132"/>
      <c r="GHQ3230" s="132"/>
      <c r="GHR3230" s="132"/>
      <c r="GHS3230" s="132"/>
      <c r="GHT3230" s="132"/>
      <c r="GHU3230" s="132"/>
      <c r="GHV3230" s="132"/>
      <c r="GHW3230" s="132"/>
      <c r="GHX3230" s="132"/>
      <c r="GHY3230" s="132"/>
      <c r="GHZ3230" s="132"/>
      <c r="GIA3230" s="132"/>
      <c r="GIB3230" s="132"/>
      <c r="GIC3230" s="132"/>
      <c r="GID3230" s="132"/>
      <c r="GIE3230" s="132"/>
      <c r="GIF3230" s="132"/>
      <c r="GIG3230" s="132"/>
      <c r="GIH3230" s="132"/>
      <c r="GII3230" s="132"/>
      <c r="GIJ3230" s="132"/>
      <c r="GIK3230" s="132"/>
      <c r="GIL3230" s="132"/>
      <c r="GIM3230" s="132"/>
      <c r="GIN3230" s="132"/>
      <c r="GIO3230" s="132"/>
      <c r="GIP3230" s="132"/>
      <c r="GIQ3230" s="132"/>
      <c r="GIR3230" s="132"/>
      <c r="GIS3230" s="132"/>
      <c r="GIT3230" s="132"/>
      <c r="GIU3230" s="132"/>
      <c r="GIV3230" s="132"/>
      <c r="GIW3230" s="132"/>
      <c r="GIX3230" s="132"/>
      <c r="GIY3230" s="132"/>
      <c r="GIZ3230" s="132"/>
      <c r="GJA3230" s="132"/>
      <c r="GJB3230" s="132"/>
      <c r="GJC3230" s="132"/>
      <c r="GJD3230" s="132"/>
      <c r="GJE3230" s="132"/>
      <c r="GJF3230" s="132"/>
      <c r="GJG3230" s="132"/>
      <c r="GJH3230" s="132"/>
      <c r="GJI3230" s="132"/>
      <c r="GJJ3230" s="132"/>
      <c r="GJK3230" s="132"/>
      <c r="GJL3230" s="132"/>
      <c r="GJM3230" s="132"/>
      <c r="GJN3230" s="132"/>
      <c r="GJO3230" s="132"/>
      <c r="GJP3230" s="132"/>
      <c r="GJQ3230" s="132"/>
      <c r="GJR3230" s="132"/>
      <c r="GJS3230" s="132"/>
      <c r="GJT3230" s="132"/>
      <c r="GJU3230" s="132"/>
      <c r="GJV3230" s="132"/>
      <c r="GJW3230" s="132"/>
      <c r="GJX3230" s="132"/>
      <c r="GJY3230" s="132"/>
      <c r="GJZ3230" s="132"/>
      <c r="GKA3230" s="132"/>
      <c r="GKB3230" s="132"/>
      <c r="GKC3230" s="132"/>
      <c r="GKD3230" s="132"/>
      <c r="GKE3230" s="132"/>
      <c r="GKF3230" s="132"/>
      <c r="GKG3230" s="132"/>
      <c r="GKH3230" s="132"/>
      <c r="GKI3230" s="132"/>
      <c r="GKJ3230" s="132"/>
      <c r="GKK3230" s="132"/>
      <c r="GKL3230" s="132"/>
      <c r="GKM3230" s="132"/>
      <c r="GKN3230" s="132"/>
      <c r="GKO3230" s="132"/>
      <c r="GKP3230" s="132"/>
      <c r="GKQ3230" s="132"/>
      <c r="GKR3230" s="132"/>
      <c r="GKS3230" s="132"/>
      <c r="GKT3230" s="132"/>
      <c r="GKU3230" s="132"/>
      <c r="GKV3230" s="132"/>
      <c r="GKW3230" s="132"/>
      <c r="GKX3230" s="132"/>
      <c r="GKY3230" s="132"/>
      <c r="GKZ3230" s="132"/>
      <c r="GLA3230" s="132"/>
      <c r="GLB3230" s="132"/>
      <c r="GLC3230" s="132"/>
      <c r="GLD3230" s="132"/>
      <c r="GLE3230" s="132"/>
      <c r="GLF3230" s="132"/>
      <c r="GLG3230" s="132"/>
      <c r="GLH3230" s="132"/>
      <c r="GLI3230" s="132"/>
      <c r="GLJ3230" s="132"/>
      <c r="GLK3230" s="132"/>
      <c r="GLL3230" s="132"/>
      <c r="GLM3230" s="132"/>
      <c r="GLN3230" s="132"/>
      <c r="GLO3230" s="132"/>
      <c r="GLP3230" s="132"/>
      <c r="GLQ3230" s="132"/>
      <c r="GLR3230" s="132"/>
      <c r="GLS3230" s="132"/>
      <c r="GLT3230" s="132"/>
      <c r="GLU3230" s="132"/>
      <c r="GLV3230" s="132"/>
      <c r="GLW3230" s="132"/>
      <c r="GLX3230" s="132"/>
      <c r="GLY3230" s="132"/>
      <c r="GLZ3230" s="132"/>
      <c r="GMA3230" s="132"/>
      <c r="GMB3230" s="132"/>
      <c r="GMC3230" s="132"/>
      <c r="GMD3230" s="132"/>
      <c r="GME3230" s="132"/>
      <c r="GMF3230" s="132"/>
      <c r="GMG3230" s="132"/>
      <c r="GMH3230" s="132"/>
      <c r="GMI3230" s="132"/>
      <c r="GMJ3230" s="132"/>
      <c r="GMK3230" s="132"/>
      <c r="GML3230" s="132"/>
      <c r="GMM3230" s="132"/>
      <c r="GMN3230" s="132"/>
      <c r="GMO3230" s="132"/>
      <c r="GMP3230" s="132"/>
      <c r="GMQ3230" s="132"/>
      <c r="GMR3230" s="132"/>
      <c r="GMS3230" s="132"/>
      <c r="GMT3230" s="132"/>
      <c r="GMU3230" s="132"/>
      <c r="GMV3230" s="132"/>
      <c r="GMW3230" s="132"/>
      <c r="GMX3230" s="132"/>
      <c r="GMY3230" s="132"/>
      <c r="GMZ3230" s="132"/>
      <c r="GNA3230" s="132"/>
      <c r="GNB3230" s="132"/>
      <c r="GNC3230" s="132"/>
      <c r="GND3230" s="132"/>
      <c r="GNE3230" s="132"/>
      <c r="GNF3230" s="132"/>
      <c r="GNG3230" s="132"/>
      <c r="GNH3230" s="132"/>
      <c r="GNI3230" s="132"/>
      <c r="GNJ3230" s="132"/>
      <c r="GNK3230" s="132"/>
      <c r="GNL3230" s="132"/>
      <c r="GNM3230" s="132"/>
      <c r="GNN3230" s="132"/>
      <c r="GNO3230" s="132"/>
      <c r="GNP3230" s="132"/>
      <c r="GNQ3230" s="132"/>
      <c r="GNR3230" s="132"/>
      <c r="GNS3230" s="132"/>
      <c r="GNT3230" s="132"/>
      <c r="GNU3230" s="132"/>
      <c r="GNV3230" s="132"/>
      <c r="GNW3230" s="132"/>
      <c r="GNX3230" s="132"/>
      <c r="GNY3230" s="132"/>
      <c r="GNZ3230" s="132"/>
      <c r="GOA3230" s="132"/>
      <c r="GOB3230" s="132"/>
      <c r="GOC3230" s="132"/>
      <c r="GOD3230" s="132"/>
      <c r="GOE3230" s="132"/>
      <c r="GOF3230" s="132"/>
      <c r="GOG3230" s="132"/>
      <c r="GOH3230" s="132"/>
      <c r="GOI3230" s="132"/>
      <c r="GOJ3230" s="132"/>
      <c r="GOK3230" s="132"/>
      <c r="GOL3230" s="132"/>
      <c r="GOM3230" s="132"/>
      <c r="GON3230" s="132"/>
      <c r="GOO3230" s="132"/>
      <c r="GOP3230" s="132"/>
      <c r="GOQ3230" s="132"/>
      <c r="GOR3230" s="132"/>
      <c r="GOS3230" s="132"/>
      <c r="GOT3230" s="132"/>
      <c r="GOU3230" s="132"/>
      <c r="GOV3230" s="132"/>
      <c r="GOW3230" s="132"/>
      <c r="GOX3230" s="132"/>
      <c r="GOY3230" s="132"/>
      <c r="GOZ3230" s="132"/>
      <c r="GPA3230" s="132"/>
      <c r="GPB3230" s="132"/>
      <c r="GPC3230" s="132"/>
      <c r="GPD3230" s="132"/>
      <c r="GPE3230" s="132"/>
      <c r="GPF3230" s="132"/>
      <c r="GPG3230" s="132"/>
      <c r="GPH3230" s="132"/>
      <c r="GPI3230" s="132"/>
      <c r="GPJ3230" s="132"/>
      <c r="GPK3230" s="132"/>
      <c r="GPL3230" s="132"/>
      <c r="GPM3230" s="132"/>
      <c r="GPN3230" s="132"/>
      <c r="GPO3230" s="132"/>
      <c r="GPP3230" s="132"/>
      <c r="GPQ3230" s="132"/>
      <c r="GPR3230" s="132"/>
      <c r="GPS3230" s="132"/>
      <c r="GPT3230" s="132"/>
      <c r="GPU3230" s="132"/>
      <c r="GPV3230" s="132"/>
      <c r="GPW3230" s="132"/>
      <c r="GPX3230" s="132"/>
      <c r="GPY3230" s="132"/>
      <c r="GPZ3230" s="132"/>
      <c r="GQA3230" s="132"/>
      <c r="GQB3230" s="132"/>
      <c r="GQC3230" s="132"/>
      <c r="GQD3230" s="132"/>
      <c r="GQE3230" s="132"/>
      <c r="GQF3230" s="132"/>
      <c r="GQG3230" s="132"/>
      <c r="GQH3230" s="132"/>
      <c r="GQI3230" s="132"/>
      <c r="GQJ3230" s="132"/>
      <c r="GQK3230" s="132"/>
      <c r="GQL3230" s="132"/>
      <c r="GQM3230" s="132"/>
      <c r="GQN3230" s="132"/>
      <c r="GQO3230" s="132"/>
      <c r="GQP3230" s="132"/>
      <c r="GQQ3230" s="132"/>
      <c r="GQR3230" s="132"/>
      <c r="GQS3230" s="132"/>
      <c r="GQT3230" s="132"/>
      <c r="GQU3230" s="132"/>
      <c r="GQV3230" s="132"/>
      <c r="GQW3230" s="132"/>
      <c r="GQX3230" s="132"/>
      <c r="GQY3230" s="132"/>
      <c r="GQZ3230" s="132"/>
      <c r="GRA3230" s="132"/>
      <c r="GRB3230" s="132"/>
      <c r="GRC3230" s="132"/>
      <c r="GRD3230" s="132"/>
      <c r="GRE3230" s="132"/>
      <c r="GRF3230" s="132"/>
      <c r="GRG3230" s="132"/>
      <c r="GRH3230" s="132"/>
      <c r="GRI3230" s="132"/>
      <c r="GRJ3230" s="132"/>
      <c r="GRK3230" s="132"/>
      <c r="GRL3230" s="132"/>
      <c r="GRM3230" s="132"/>
      <c r="GRN3230" s="132"/>
      <c r="GRO3230" s="132"/>
      <c r="GRP3230" s="132"/>
      <c r="GRQ3230" s="132"/>
      <c r="GRR3230" s="132"/>
      <c r="GRS3230" s="132"/>
      <c r="GRT3230" s="132"/>
      <c r="GRU3230" s="132"/>
      <c r="GRV3230" s="132"/>
      <c r="GRW3230" s="132"/>
      <c r="GRX3230" s="132"/>
      <c r="GRY3230" s="132"/>
      <c r="GRZ3230" s="132"/>
      <c r="GSA3230" s="132"/>
      <c r="GSB3230" s="132"/>
      <c r="GSC3230" s="132"/>
      <c r="GSD3230" s="132"/>
      <c r="GSE3230" s="132"/>
      <c r="GSF3230" s="132"/>
      <c r="GSG3230" s="132"/>
      <c r="GSH3230" s="132"/>
      <c r="GSI3230" s="132"/>
      <c r="GSJ3230" s="132"/>
      <c r="GSK3230" s="132"/>
      <c r="GSL3230" s="132"/>
      <c r="GSM3230" s="132"/>
      <c r="GSN3230" s="132"/>
      <c r="GSO3230" s="132"/>
      <c r="GSP3230" s="132"/>
      <c r="GSQ3230" s="132"/>
      <c r="GSR3230" s="132"/>
      <c r="GSS3230" s="132"/>
      <c r="GST3230" s="132"/>
      <c r="GSU3230" s="132"/>
      <c r="GSV3230" s="132"/>
      <c r="GSW3230" s="132"/>
      <c r="GSX3230" s="132"/>
      <c r="GSY3230" s="132"/>
      <c r="GSZ3230" s="132"/>
      <c r="GTA3230" s="132"/>
      <c r="GTB3230" s="132"/>
      <c r="GTC3230" s="132"/>
      <c r="GTD3230" s="132"/>
      <c r="GTE3230" s="132"/>
      <c r="GTF3230" s="132"/>
      <c r="GTG3230" s="132"/>
      <c r="GTH3230" s="132"/>
      <c r="GTI3230" s="132"/>
      <c r="GTJ3230" s="132"/>
      <c r="GTK3230" s="132"/>
      <c r="GTL3230" s="132"/>
      <c r="GTM3230" s="132"/>
      <c r="GTN3230" s="132"/>
      <c r="GTO3230" s="132"/>
      <c r="GTP3230" s="132"/>
      <c r="GTQ3230" s="132"/>
      <c r="GTR3230" s="132"/>
      <c r="GTS3230" s="132"/>
      <c r="GTT3230" s="132"/>
      <c r="GTU3230" s="132"/>
      <c r="GTV3230" s="132"/>
      <c r="GTW3230" s="132"/>
      <c r="GTX3230" s="132"/>
      <c r="GTY3230" s="132"/>
      <c r="GTZ3230" s="132"/>
      <c r="GUA3230" s="132"/>
      <c r="GUB3230" s="132"/>
      <c r="GUC3230" s="132"/>
      <c r="GUD3230" s="132"/>
      <c r="GUE3230" s="132"/>
      <c r="GUF3230" s="132"/>
      <c r="GUG3230" s="132"/>
      <c r="GUH3230" s="132"/>
      <c r="GUI3230" s="132"/>
      <c r="GUJ3230" s="132"/>
      <c r="GUK3230" s="132"/>
      <c r="GUL3230" s="132"/>
      <c r="GUM3230" s="132"/>
      <c r="GUN3230" s="132"/>
      <c r="GUO3230" s="132"/>
      <c r="GUP3230" s="132"/>
      <c r="GUQ3230" s="132"/>
      <c r="GUR3230" s="132"/>
      <c r="GUS3230" s="132"/>
      <c r="GUT3230" s="132"/>
      <c r="GUU3230" s="132"/>
      <c r="GUV3230" s="132"/>
      <c r="GUW3230" s="132"/>
      <c r="GUX3230" s="132"/>
      <c r="GUY3230" s="132"/>
      <c r="GUZ3230" s="132"/>
      <c r="GVA3230" s="132"/>
      <c r="GVB3230" s="132"/>
      <c r="GVC3230" s="132"/>
      <c r="GVD3230" s="132"/>
      <c r="GVE3230" s="132"/>
      <c r="GVF3230" s="132"/>
      <c r="GVG3230" s="132"/>
      <c r="GVH3230" s="132"/>
      <c r="GVI3230" s="132"/>
      <c r="GVJ3230" s="132"/>
      <c r="GVK3230" s="132"/>
      <c r="GVL3230" s="132"/>
      <c r="GVM3230" s="132"/>
      <c r="GVN3230" s="132"/>
      <c r="GVO3230" s="132"/>
      <c r="GVP3230" s="132"/>
      <c r="GVQ3230" s="132"/>
      <c r="GVR3230" s="132"/>
      <c r="GVS3230" s="132"/>
      <c r="GVT3230" s="132"/>
      <c r="GVU3230" s="132"/>
      <c r="GVV3230" s="132"/>
      <c r="GVW3230" s="132"/>
      <c r="GVX3230" s="132"/>
      <c r="GVY3230" s="132"/>
      <c r="GVZ3230" s="132"/>
      <c r="GWA3230" s="132"/>
      <c r="GWB3230" s="132"/>
      <c r="GWC3230" s="132"/>
      <c r="GWD3230" s="132"/>
      <c r="GWE3230" s="132"/>
      <c r="GWF3230" s="132"/>
      <c r="GWG3230" s="132"/>
      <c r="GWH3230" s="132"/>
      <c r="GWI3230" s="132"/>
      <c r="GWJ3230" s="132"/>
      <c r="GWK3230" s="132"/>
      <c r="GWL3230" s="132"/>
      <c r="GWM3230" s="132"/>
      <c r="GWN3230" s="132"/>
      <c r="GWO3230" s="132"/>
      <c r="GWP3230" s="132"/>
      <c r="GWQ3230" s="132"/>
      <c r="GWR3230" s="132"/>
      <c r="GWS3230" s="132"/>
      <c r="GWT3230" s="132"/>
      <c r="GWU3230" s="132"/>
      <c r="GWV3230" s="132"/>
      <c r="GWW3230" s="132"/>
      <c r="GWX3230" s="132"/>
      <c r="GWY3230" s="132"/>
      <c r="GWZ3230" s="132"/>
      <c r="GXA3230" s="132"/>
      <c r="GXB3230" s="132"/>
      <c r="GXC3230" s="132"/>
      <c r="GXD3230" s="132"/>
      <c r="GXE3230" s="132"/>
      <c r="GXF3230" s="132"/>
      <c r="GXG3230" s="132"/>
      <c r="GXH3230" s="132"/>
      <c r="GXI3230" s="132"/>
      <c r="GXJ3230" s="132"/>
      <c r="GXK3230" s="132"/>
      <c r="GXL3230" s="132"/>
      <c r="GXM3230" s="132"/>
      <c r="GXN3230" s="132"/>
      <c r="GXO3230" s="132"/>
      <c r="GXP3230" s="132"/>
      <c r="GXQ3230" s="132"/>
      <c r="GXR3230" s="132"/>
      <c r="GXS3230" s="132"/>
      <c r="GXT3230" s="132"/>
      <c r="GXU3230" s="132"/>
      <c r="GXV3230" s="132"/>
      <c r="GXW3230" s="132"/>
      <c r="GXX3230" s="132"/>
      <c r="GXY3230" s="132"/>
      <c r="GXZ3230" s="132"/>
      <c r="GYA3230" s="132"/>
      <c r="GYB3230" s="132"/>
      <c r="GYC3230" s="132"/>
      <c r="GYD3230" s="132"/>
      <c r="GYE3230" s="132"/>
      <c r="GYF3230" s="132"/>
      <c r="GYG3230" s="132"/>
      <c r="GYH3230" s="132"/>
      <c r="GYI3230" s="132"/>
      <c r="GYJ3230" s="132"/>
      <c r="GYK3230" s="132"/>
      <c r="GYL3230" s="132"/>
      <c r="GYM3230" s="132"/>
      <c r="GYN3230" s="132"/>
      <c r="GYO3230" s="132"/>
      <c r="GYP3230" s="132"/>
      <c r="GYQ3230" s="132"/>
      <c r="GYR3230" s="132"/>
      <c r="GYS3230" s="132"/>
      <c r="GYT3230" s="132"/>
      <c r="GYU3230" s="132"/>
      <c r="GYV3230" s="132"/>
      <c r="GYW3230" s="132"/>
      <c r="GYX3230" s="132"/>
      <c r="GYY3230" s="132"/>
      <c r="GYZ3230" s="132"/>
      <c r="GZA3230" s="132"/>
      <c r="GZB3230" s="132"/>
      <c r="GZC3230" s="132"/>
      <c r="GZD3230" s="132"/>
      <c r="GZE3230" s="132"/>
      <c r="GZF3230" s="132"/>
      <c r="GZG3230" s="132"/>
      <c r="GZH3230" s="132"/>
      <c r="GZI3230" s="132"/>
      <c r="GZJ3230" s="132"/>
      <c r="GZK3230" s="132"/>
      <c r="GZL3230" s="132"/>
      <c r="GZM3230" s="132"/>
      <c r="GZN3230" s="132"/>
      <c r="GZO3230" s="132"/>
      <c r="GZP3230" s="132"/>
      <c r="GZQ3230" s="132"/>
      <c r="GZR3230" s="132"/>
      <c r="GZS3230" s="132"/>
      <c r="GZT3230" s="132"/>
      <c r="GZU3230" s="132"/>
      <c r="GZV3230" s="132"/>
      <c r="GZW3230" s="132"/>
      <c r="GZX3230" s="132"/>
      <c r="GZY3230" s="132"/>
      <c r="GZZ3230" s="132"/>
      <c r="HAA3230" s="132"/>
      <c r="HAB3230" s="132"/>
      <c r="HAC3230" s="132"/>
      <c r="HAD3230" s="132"/>
      <c r="HAE3230" s="132"/>
      <c r="HAF3230" s="132"/>
      <c r="HAG3230" s="132"/>
      <c r="HAH3230" s="132"/>
      <c r="HAI3230" s="132"/>
      <c r="HAJ3230" s="132"/>
      <c r="HAK3230" s="132"/>
      <c r="HAL3230" s="132"/>
      <c r="HAM3230" s="132"/>
      <c r="HAN3230" s="132"/>
      <c r="HAO3230" s="132"/>
      <c r="HAP3230" s="132"/>
      <c r="HAQ3230" s="132"/>
      <c r="HAR3230" s="132"/>
      <c r="HAS3230" s="132"/>
      <c r="HAT3230" s="132"/>
      <c r="HAU3230" s="132"/>
      <c r="HAV3230" s="132"/>
      <c r="HAW3230" s="132"/>
      <c r="HAX3230" s="132"/>
      <c r="HAY3230" s="132"/>
      <c r="HAZ3230" s="132"/>
      <c r="HBA3230" s="132"/>
      <c r="HBB3230" s="132"/>
      <c r="HBC3230" s="132"/>
      <c r="HBD3230" s="132"/>
      <c r="HBE3230" s="132"/>
      <c r="HBF3230" s="132"/>
      <c r="HBG3230" s="132"/>
      <c r="HBH3230" s="132"/>
      <c r="HBI3230" s="132"/>
      <c r="HBJ3230" s="132"/>
      <c r="HBK3230" s="132"/>
      <c r="HBL3230" s="132"/>
      <c r="HBM3230" s="132"/>
      <c r="HBN3230" s="132"/>
      <c r="HBO3230" s="132"/>
      <c r="HBP3230" s="132"/>
      <c r="HBQ3230" s="132"/>
      <c r="HBR3230" s="132"/>
      <c r="HBS3230" s="132"/>
      <c r="HBT3230" s="132"/>
      <c r="HBU3230" s="132"/>
      <c r="HBV3230" s="132"/>
      <c r="HBW3230" s="132"/>
      <c r="HBX3230" s="132"/>
      <c r="HBY3230" s="132"/>
      <c r="HBZ3230" s="132"/>
      <c r="HCA3230" s="132"/>
      <c r="HCB3230" s="132"/>
      <c r="HCC3230" s="132"/>
      <c r="HCD3230" s="132"/>
      <c r="HCE3230" s="132"/>
      <c r="HCF3230" s="132"/>
      <c r="HCG3230" s="132"/>
      <c r="HCH3230" s="132"/>
      <c r="HCI3230" s="132"/>
      <c r="HCJ3230" s="132"/>
      <c r="HCK3230" s="132"/>
      <c r="HCL3230" s="132"/>
      <c r="HCM3230" s="132"/>
      <c r="HCN3230" s="132"/>
      <c r="HCO3230" s="132"/>
      <c r="HCP3230" s="132"/>
      <c r="HCQ3230" s="132"/>
      <c r="HCR3230" s="132"/>
      <c r="HCS3230" s="132"/>
      <c r="HCT3230" s="132"/>
      <c r="HCU3230" s="132"/>
      <c r="HCV3230" s="132"/>
      <c r="HCW3230" s="132"/>
      <c r="HCX3230" s="132"/>
      <c r="HCY3230" s="132"/>
      <c r="HCZ3230" s="132"/>
      <c r="HDA3230" s="132"/>
      <c r="HDB3230" s="132"/>
      <c r="HDC3230" s="132"/>
      <c r="HDD3230" s="132"/>
      <c r="HDE3230" s="132"/>
      <c r="HDF3230" s="132"/>
      <c r="HDG3230" s="132"/>
      <c r="HDH3230" s="132"/>
      <c r="HDI3230" s="132"/>
      <c r="HDJ3230" s="132"/>
      <c r="HDK3230" s="132"/>
      <c r="HDL3230" s="132"/>
      <c r="HDM3230" s="132"/>
      <c r="HDN3230" s="132"/>
      <c r="HDO3230" s="132"/>
      <c r="HDP3230" s="132"/>
      <c r="HDQ3230" s="132"/>
      <c r="HDR3230" s="132"/>
      <c r="HDS3230" s="132"/>
      <c r="HDT3230" s="132"/>
      <c r="HDU3230" s="132"/>
      <c r="HDV3230" s="132"/>
      <c r="HDW3230" s="132"/>
      <c r="HDX3230" s="132"/>
      <c r="HDY3230" s="132"/>
      <c r="HDZ3230" s="132"/>
      <c r="HEA3230" s="132"/>
      <c r="HEB3230" s="132"/>
      <c r="HEC3230" s="132"/>
      <c r="HED3230" s="132"/>
      <c r="HEE3230" s="132"/>
      <c r="HEF3230" s="132"/>
      <c r="HEG3230" s="132"/>
      <c r="HEH3230" s="132"/>
      <c r="HEI3230" s="132"/>
      <c r="HEJ3230" s="132"/>
      <c r="HEK3230" s="132"/>
      <c r="HEL3230" s="132"/>
      <c r="HEM3230" s="132"/>
      <c r="HEN3230" s="132"/>
      <c r="HEO3230" s="132"/>
      <c r="HEP3230" s="132"/>
      <c r="HEQ3230" s="132"/>
      <c r="HER3230" s="132"/>
      <c r="HES3230" s="132"/>
      <c r="HET3230" s="132"/>
      <c r="HEU3230" s="132"/>
      <c r="HEV3230" s="132"/>
      <c r="HEW3230" s="132"/>
      <c r="HEX3230" s="132"/>
      <c r="HEY3230" s="132"/>
      <c r="HEZ3230" s="132"/>
      <c r="HFA3230" s="132"/>
      <c r="HFB3230" s="132"/>
      <c r="HFC3230" s="132"/>
      <c r="HFD3230" s="132"/>
      <c r="HFE3230" s="132"/>
      <c r="HFF3230" s="132"/>
      <c r="HFG3230" s="132"/>
      <c r="HFH3230" s="132"/>
      <c r="HFI3230" s="132"/>
      <c r="HFJ3230" s="132"/>
      <c r="HFK3230" s="132"/>
      <c r="HFL3230" s="132"/>
      <c r="HFM3230" s="132"/>
      <c r="HFN3230" s="132"/>
      <c r="HFO3230" s="132"/>
      <c r="HFP3230" s="132"/>
      <c r="HFQ3230" s="132"/>
      <c r="HFR3230" s="132"/>
      <c r="HFS3230" s="132"/>
      <c r="HFT3230" s="132"/>
      <c r="HFU3230" s="132"/>
      <c r="HFV3230" s="132"/>
      <c r="HFW3230" s="132"/>
      <c r="HFX3230" s="132"/>
      <c r="HFY3230" s="132"/>
      <c r="HFZ3230" s="132"/>
      <c r="HGA3230" s="132"/>
      <c r="HGB3230" s="132"/>
      <c r="HGC3230" s="132"/>
      <c r="HGD3230" s="132"/>
      <c r="HGE3230" s="132"/>
      <c r="HGF3230" s="132"/>
      <c r="HGG3230" s="132"/>
      <c r="HGH3230" s="132"/>
      <c r="HGI3230" s="132"/>
      <c r="HGJ3230" s="132"/>
      <c r="HGK3230" s="132"/>
      <c r="HGL3230" s="132"/>
      <c r="HGM3230" s="132"/>
      <c r="HGN3230" s="132"/>
      <c r="HGO3230" s="132"/>
      <c r="HGP3230" s="132"/>
      <c r="HGQ3230" s="132"/>
      <c r="HGR3230" s="132"/>
      <c r="HGS3230" s="132"/>
      <c r="HGT3230" s="132"/>
      <c r="HGU3230" s="132"/>
      <c r="HGV3230" s="132"/>
      <c r="HGW3230" s="132"/>
      <c r="HGX3230" s="132"/>
      <c r="HGY3230" s="132"/>
      <c r="HGZ3230" s="132"/>
      <c r="HHA3230" s="132"/>
      <c r="HHB3230" s="132"/>
      <c r="HHC3230" s="132"/>
      <c r="HHD3230" s="132"/>
      <c r="HHE3230" s="132"/>
      <c r="HHF3230" s="132"/>
      <c r="HHG3230" s="132"/>
      <c r="HHH3230" s="132"/>
      <c r="HHI3230" s="132"/>
      <c r="HHJ3230" s="132"/>
      <c r="HHK3230" s="132"/>
      <c r="HHL3230" s="132"/>
      <c r="HHM3230" s="132"/>
      <c r="HHN3230" s="132"/>
      <c r="HHO3230" s="132"/>
      <c r="HHP3230" s="132"/>
      <c r="HHQ3230" s="132"/>
      <c r="HHR3230" s="132"/>
      <c r="HHS3230" s="132"/>
      <c r="HHT3230" s="132"/>
      <c r="HHU3230" s="132"/>
      <c r="HHV3230" s="132"/>
      <c r="HHW3230" s="132"/>
      <c r="HHX3230" s="132"/>
      <c r="HHY3230" s="132"/>
      <c r="HHZ3230" s="132"/>
      <c r="HIA3230" s="132"/>
      <c r="HIB3230" s="132"/>
      <c r="HIC3230" s="132"/>
      <c r="HID3230" s="132"/>
      <c r="HIE3230" s="132"/>
      <c r="HIF3230" s="132"/>
      <c r="HIG3230" s="132"/>
      <c r="HIH3230" s="132"/>
      <c r="HII3230" s="132"/>
      <c r="HIJ3230" s="132"/>
      <c r="HIK3230" s="132"/>
      <c r="HIL3230" s="132"/>
      <c r="HIM3230" s="132"/>
      <c r="HIN3230" s="132"/>
      <c r="HIO3230" s="132"/>
      <c r="HIP3230" s="132"/>
      <c r="HIQ3230" s="132"/>
      <c r="HIR3230" s="132"/>
      <c r="HIS3230" s="132"/>
      <c r="HIT3230" s="132"/>
      <c r="HIU3230" s="132"/>
      <c r="HIV3230" s="132"/>
      <c r="HIW3230" s="132"/>
      <c r="HIX3230" s="132"/>
      <c r="HIY3230" s="132"/>
      <c r="HIZ3230" s="132"/>
      <c r="HJA3230" s="132"/>
      <c r="HJB3230" s="132"/>
      <c r="HJC3230" s="132"/>
      <c r="HJD3230" s="132"/>
      <c r="HJE3230" s="132"/>
      <c r="HJF3230" s="132"/>
      <c r="HJG3230" s="132"/>
      <c r="HJH3230" s="132"/>
      <c r="HJI3230" s="132"/>
      <c r="HJJ3230" s="132"/>
      <c r="HJK3230" s="132"/>
      <c r="HJL3230" s="132"/>
      <c r="HJM3230" s="132"/>
      <c r="HJN3230" s="132"/>
      <c r="HJO3230" s="132"/>
      <c r="HJP3230" s="132"/>
      <c r="HJQ3230" s="132"/>
      <c r="HJR3230" s="132"/>
      <c r="HJS3230" s="132"/>
      <c r="HJT3230" s="132"/>
      <c r="HJU3230" s="132"/>
      <c r="HJV3230" s="132"/>
      <c r="HJW3230" s="132"/>
      <c r="HJX3230" s="132"/>
      <c r="HJY3230" s="132"/>
      <c r="HJZ3230" s="132"/>
      <c r="HKA3230" s="132"/>
      <c r="HKB3230" s="132"/>
      <c r="HKC3230" s="132"/>
      <c r="HKD3230" s="132"/>
      <c r="HKE3230" s="132"/>
      <c r="HKF3230" s="132"/>
      <c r="HKG3230" s="132"/>
      <c r="HKH3230" s="132"/>
      <c r="HKI3230" s="132"/>
      <c r="HKJ3230" s="132"/>
      <c r="HKK3230" s="132"/>
      <c r="HKL3230" s="132"/>
      <c r="HKM3230" s="132"/>
      <c r="HKN3230" s="132"/>
      <c r="HKO3230" s="132"/>
      <c r="HKP3230" s="132"/>
      <c r="HKQ3230" s="132"/>
      <c r="HKR3230" s="132"/>
      <c r="HKS3230" s="132"/>
      <c r="HKT3230" s="132"/>
      <c r="HKU3230" s="132"/>
      <c r="HKV3230" s="132"/>
      <c r="HKW3230" s="132"/>
      <c r="HKX3230" s="132"/>
      <c r="HKY3230" s="132"/>
      <c r="HKZ3230" s="132"/>
      <c r="HLA3230" s="132"/>
      <c r="HLB3230" s="132"/>
      <c r="HLC3230" s="132"/>
      <c r="HLD3230" s="132"/>
      <c r="HLE3230" s="132"/>
      <c r="HLF3230" s="132"/>
      <c r="HLG3230" s="132"/>
      <c r="HLH3230" s="132"/>
      <c r="HLI3230" s="132"/>
      <c r="HLJ3230" s="132"/>
      <c r="HLK3230" s="132"/>
      <c r="HLL3230" s="132"/>
      <c r="HLM3230" s="132"/>
      <c r="HLN3230" s="132"/>
      <c r="HLO3230" s="132"/>
      <c r="HLP3230" s="132"/>
      <c r="HLQ3230" s="132"/>
      <c r="HLR3230" s="132"/>
      <c r="HLS3230" s="132"/>
      <c r="HLT3230" s="132"/>
      <c r="HLU3230" s="132"/>
      <c r="HLV3230" s="132"/>
      <c r="HLW3230" s="132"/>
      <c r="HLX3230" s="132"/>
      <c r="HLY3230" s="132"/>
      <c r="HLZ3230" s="132"/>
      <c r="HMA3230" s="132"/>
      <c r="HMB3230" s="132"/>
      <c r="HMC3230" s="132"/>
      <c r="HMD3230" s="132"/>
      <c r="HME3230" s="132"/>
      <c r="HMF3230" s="132"/>
      <c r="HMG3230" s="132"/>
      <c r="HMH3230" s="132"/>
      <c r="HMI3230" s="132"/>
      <c r="HMJ3230" s="132"/>
      <c r="HMK3230" s="132"/>
      <c r="HML3230" s="132"/>
      <c r="HMM3230" s="132"/>
      <c r="HMN3230" s="132"/>
      <c r="HMO3230" s="132"/>
      <c r="HMP3230" s="132"/>
      <c r="HMQ3230" s="132"/>
      <c r="HMR3230" s="132"/>
      <c r="HMS3230" s="132"/>
      <c r="HMT3230" s="132"/>
      <c r="HMU3230" s="132"/>
      <c r="HMV3230" s="132"/>
      <c r="HMW3230" s="132"/>
      <c r="HMX3230" s="132"/>
      <c r="HMY3230" s="132"/>
      <c r="HMZ3230" s="132"/>
      <c r="HNA3230" s="132"/>
      <c r="HNB3230" s="132"/>
      <c r="HNC3230" s="132"/>
      <c r="HND3230" s="132"/>
      <c r="HNE3230" s="132"/>
      <c r="HNF3230" s="132"/>
      <c r="HNG3230" s="132"/>
      <c r="HNH3230" s="132"/>
      <c r="HNI3230" s="132"/>
      <c r="HNJ3230" s="132"/>
      <c r="HNK3230" s="132"/>
      <c r="HNL3230" s="132"/>
      <c r="HNM3230" s="132"/>
      <c r="HNN3230" s="132"/>
      <c r="HNO3230" s="132"/>
      <c r="HNP3230" s="132"/>
      <c r="HNQ3230" s="132"/>
      <c r="HNR3230" s="132"/>
      <c r="HNS3230" s="132"/>
      <c r="HNT3230" s="132"/>
      <c r="HNU3230" s="132"/>
      <c r="HNV3230" s="132"/>
      <c r="HNW3230" s="132"/>
      <c r="HNX3230" s="132"/>
      <c r="HNY3230" s="132"/>
      <c r="HNZ3230" s="132"/>
      <c r="HOA3230" s="132"/>
      <c r="HOB3230" s="132"/>
      <c r="HOC3230" s="132"/>
      <c r="HOD3230" s="132"/>
      <c r="HOE3230" s="132"/>
      <c r="HOF3230" s="132"/>
      <c r="HOG3230" s="132"/>
      <c r="HOH3230" s="132"/>
      <c r="HOI3230" s="132"/>
      <c r="HOJ3230" s="132"/>
      <c r="HOK3230" s="132"/>
      <c r="HOL3230" s="132"/>
      <c r="HOM3230" s="132"/>
      <c r="HON3230" s="132"/>
      <c r="HOO3230" s="132"/>
      <c r="HOP3230" s="132"/>
      <c r="HOQ3230" s="132"/>
      <c r="HOR3230" s="132"/>
      <c r="HOS3230" s="132"/>
      <c r="HOT3230" s="132"/>
      <c r="HOU3230" s="132"/>
      <c r="HOV3230" s="132"/>
      <c r="HOW3230" s="132"/>
      <c r="HOX3230" s="132"/>
      <c r="HOY3230" s="132"/>
      <c r="HOZ3230" s="132"/>
      <c r="HPA3230" s="132"/>
      <c r="HPB3230" s="132"/>
      <c r="HPC3230" s="132"/>
      <c r="HPD3230" s="132"/>
      <c r="HPE3230" s="132"/>
      <c r="HPF3230" s="132"/>
      <c r="HPG3230" s="132"/>
      <c r="HPH3230" s="132"/>
      <c r="HPI3230" s="132"/>
      <c r="HPJ3230" s="132"/>
      <c r="HPK3230" s="132"/>
      <c r="HPL3230" s="132"/>
      <c r="HPM3230" s="132"/>
      <c r="HPN3230" s="132"/>
      <c r="HPO3230" s="132"/>
      <c r="HPP3230" s="132"/>
      <c r="HPQ3230" s="132"/>
      <c r="HPR3230" s="132"/>
      <c r="HPS3230" s="132"/>
      <c r="HPT3230" s="132"/>
      <c r="HPU3230" s="132"/>
      <c r="HPV3230" s="132"/>
      <c r="HPW3230" s="132"/>
      <c r="HPX3230" s="132"/>
      <c r="HPY3230" s="132"/>
      <c r="HPZ3230" s="132"/>
      <c r="HQA3230" s="132"/>
      <c r="HQB3230" s="132"/>
      <c r="HQC3230" s="132"/>
      <c r="HQD3230" s="132"/>
      <c r="HQE3230" s="132"/>
      <c r="HQF3230" s="132"/>
      <c r="HQG3230" s="132"/>
      <c r="HQH3230" s="132"/>
      <c r="HQI3230" s="132"/>
      <c r="HQJ3230" s="132"/>
      <c r="HQK3230" s="132"/>
      <c r="HQL3230" s="132"/>
      <c r="HQM3230" s="132"/>
      <c r="HQN3230" s="132"/>
      <c r="HQO3230" s="132"/>
      <c r="HQP3230" s="132"/>
      <c r="HQQ3230" s="132"/>
      <c r="HQR3230" s="132"/>
      <c r="HQS3230" s="132"/>
      <c r="HQT3230" s="132"/>
      <c r="HQU3230" s="132"/>
      <c r="HQV3230" s="132"/>
      <c r="HQW3230" s="132"/>
      <c r="HQX3230" s="132"/>
      <c r="HQY3230" s="132"/>
      <c r="HQZ3230" s="132"/>
      <c r="HRA3230" s="132"/>
      <c r="HRB3230" s="132"/>
      <c r="HRC3230" s="132"/>
      <c r="HRD3230" s="132"/>
      <c r="HRE3230" s="132"/>
      <c r="HRF3230" s="132"/>
      <c r="HRG3230" s="132"/>
      <c r="HRH3230" s="132"/>
      <c r="HRI3230" s="132"/>
      <c r="HRJ3230" s="132"/>
      <c r="HRK3230" s="132"/>
      <c r="HRL3230" s="132"/>
      <c r="HRM3230" s="132"/>
      <c r="HRN3230" s="132"/>
      <c r="HRO3230" s="132"/>
      <c r="HRP3230" s="132"/>
      <c r="HRQ3230" s="132"/>
      <c r="HRR3230" s="132"/>
      <c r="HRS3230" s="132"/>
      <c r="HRT3230" s="132"/>
      <c r="HRU3230" s="132"/>
      <c r="HRV3230" s="132"/>
      <c r="HRW3230" s="132"/>
      <c r="HRX3230" s="132"/>
      <c r="HRY3230" s="132"/>
      <c r="HRZ3230" s="132"/>
      <c r="HSA3230" s="132"/>
      <c r="HSB3230" s="132"/>
      <c r="HSC3230" s="132"/>
      <c r="HSD3230" s="132"/>
      <c r="HSE3230" s="132"/>
      <c r="HSF3230" s="132"/>
      <c r="HSG3230" s="132"/>
      <c r="HSH3230" s="132"/>
      <c r="HSI3230" s="132"/>
      <c r="HSJ3230" s="132"/>
      <c r="HSK3230" s="132"/>
      <c r="HSL3230" s="132"/>
      <c r="HSM3230" s="132"/>
      <c r="HSN3230" s="132"/>
      <c r="HSO3230" s="132"/>
      <c r="HSP3230" s="132"/>
      <c r="HSQ3230" s="132"/>
      <c r="HSR3230" s="132"/>
      <c r="HSS3230" s="132"/>
      <c r="HST3230" s="132"/>
      <c r="HSU3230" s="132"/>
      <c r="HSV3230" s="132"/>
      <c r="HSW3230" s="132"/>
      <c r="HSX3230" s="132"/>
      <c r="HSY3230" s="132"/>
      <c r="HSZ3230" s="132"/>
      <c r="HTA3230" s="132"/>
      <c r="HTB3230" s="132"/>
      <c r="HTC3230" s="132"/>
      <c r="HTD3230" s="132"/>
      <c r="HTE3230" s="132"/>
      <c r="HTF3230" s="132"/>
      <c r="HTG3230" s="132"/>
      <c r="HTH3230" s="132"/>
      <c r="HTI3230" s="132"/>
      <c r="HTJ3230" s="132"/>
      <c r="HTK3230" s="132"/>
      <c r="HTL3230" s="132"/>
      <c r="HTM3230" s="132"/>
      <c r="HTN3230" s="132"/>
      <c r="HTO3230" s="132"/>
      <c r="HTP3230" s="132"/>
      <c r="HTQ3230" s="132"/>
      <c r="HTR3230" s="132"/>
      <c r="HTS3230" s="132"/>
      <c r="HTT3230" s="132"/>
      <c r="HTU3230" s="132"/>
      <c r="HTV3230" s="132"/>
      <c r="HTW3230" s="132"/>
      <c r="HTX3230" s="132"/>
      <c r="HTY3230" s="132"/>
      <c r="HTZ3230" s="132"/>
      <c r="HUA3230" s="132"/>
      <c r="HUB3230" s="132"/>
      <c r="HUC3230" s="132"/>
      <c r="HUD3230" s="132"/>
      <c r="HUE3230" s="132"/>
      <c r="HUF3230" s="132"/>
      <c r="HUG3230" s="132"/>
      <c r="HUH3230" s="132"/>
      <c r="HUI3230" s="132"/>
      <c r="HUJ3230" s="132"/>
      <c r="HUK3230" s="132"/>
      <c r="HUL3230" s="132"/>
      <c r="HUM3230" s="132"/>
      <c r="HUN3230" s="132"/>
      <c r="HUO3230" s="132"/>
      <c r="HUP3230" s="132"/>
      <c r="HUQ3230" s="132"/>
      <c r="HUR3230" s="132"/>
      <c r="HUS3230" s="132"/>
      <c r="HUT3230" s="132"/>
      <c r="HUU3230" s="132"/>
      <c r="HUV3230" s="132"/>
      <c r="HUW3230" s="132"/>
      <c r="HUX3230" s="132"/>
      <c r="HUY3230" s="132"/>
      <c r="HUZ3230" s="132"/>
      <c r="HVA3230" s="132"/>
      <c r="HVB3230" s="132"/>
      <c r="HVC3230" s="132"/>
      <c r="HVD3230" s="132"/>
      <c r="HVE3230" s="132"/>
      <c r="HVF3230" s="132"/>
      <c r="HVG3230" s="132"/>
      <c r="HVH3230" s="132"/>
      <c r="HVI3230" s="132"/>
      <c r="HVJ3230" s="132"/>
      <c r="HVK3230" s="132"/>
      <c r="HVL3230" s="132"/>
      <c r="HVM3230" s="132"/>
      <c r="HVN3230" s="132"/>
      <c r="HVO3230" s="132"/>
      <c r="HVP3230" s="132"/>
      <c r="HVQ3230" s="132"/>
      <c r="HVR3230" s="132"/>
      <c r="HVS3230" s="132"/>
      <c r="HVT3230" s="132"/>
      <c r="HVU3230" s="132"/>
      <c r="HVV3230" s="132"/>
      <c r="HVW3230" s="132"/>
      <c r="HVX3230" s="132"/>
      <c r="HVY3230" s="132"/>
      <c r="HVZ3230" s="132"/>
      <c r="HWA3230" s="132"/>
      <c r="HWB3230" s="132"/>
      <c r="HWC3230" s="132"/>
      <c r="HWD3230" s="132"/>
      <c r="HWE3230" s="132"/>
      <c r="HWF3230" s="132"/>
      <c r="HWG3230" s="132"/>
      <c r="HWH3230" s="132"/>
      <c r="HWI3230" s="132"/>
      <c r="HWJ3230" s="132"/>
      <c r="HWK3230" s="132"/>
      <c r="HWL3230" s="132"/>
      <c r="HWM3230" s="132"/>
      <c r="HWN3230" s="132"/>
      <c r="HWO3230" s="132"/>
      <c r="HWP3230" s="132"/>
      <c r="HWQ3230" s="132"/>
      <c r="HWR3230" s="132"/>
      <c r="HWS3230" s="132"/>
      <c r="HWT3230" s="132"/>
      <c r="HWU3230" s="132"/>
      <c r="HWV3230" s="132"/>
      <c r="HWW3230" s="132"/>
      <c r="HWX3230" s="132"/>
      <c r="HWY3230" s="132"/>
      <c r="HWZ3230" s="132"/>
      <c r="HXA3230" s="132"/>
      <c r="HXB3230" s="132"/>
      <c r="HXC3230" s="132"/>
      <c r="HXD3230" s="132"/>
      <c r="HXE3230" s="132"/>
      <c r="HXF3230" s="132"/>
      <c r="HXG3230" s="132"/>
      <c r="HXH3230" s="132"/>
      <c r="HXI3230" s="132"/>
      <c r="HXJ3230" s="132"/>
      <c r="HXK3230" s="132"/>
      <c r="HXL3230" s="132"/>
      <c r="HXM3230" s="132"/>
      <c r="HXN3230" s="132"/>
      <c r="HXO3230" s="132"/>
      <c r="HXP3230" s="132"/>
      <c r="HXQ3230" s="132"/>
      <c r="HXR3230" s="132"/>
      <c r="HXS3230" s="132"/>
      <c r="HXT3230" s="132"/>
      <c r="HXU3230" s="132"/>
      <c r="HXV3230" s="132"/>
      <c r="HXW3230" s="132"/>
      <c r="HXX3230" s="132"/>
      <c r="HXY3230" s="132"/>
      <c r="HXZ3230" s="132"/>
      <c r="HYA3230" s="132"/>
      <c r="HYB3230" s="132"/>
      <c r="HYC3230" s="132"/>
      <c r="HYD3230" s="132"/>
      <c r="HYE3230" s="132"/>
      <c r="HYF3230" s="132"/>
      <c r="HYG3230" s="132"/>
      <c r="HYH3230" s="132"/>
      <c r="HYI3230" s="132"/>
      <c r="HYJ3230" s="132"/>
      <c r="HYK3230" s="132"/>
      <c r="HYL3230" s="132"/>
      <c r="HYM3230" s="132"/>
      <c r="HYN3230" s="132"/>
      <c r="HYO3230" s="132"/>
      <c r="HYP3230" s="132"/>
      <c r="HYQ3230" s="132"/>
      <c r="HYR3230" s="132"/>
      <c r="HYS3230" s="132"/>
      <c r="HYT3230" s="132"/>
      <c r="HYU3230" s="132"/>
      <c r="HYV3230" s="132"/>
      <c r="HYW3230" s="132"/>
      <c r="HYX3230" s="132"/>
      <c r="HYY3230" s="132"/>
      <c r="HYZ3230" s="132"/>
      <c r="HZA3230" s="132"/>
      <c r="HZB3230" s="132"/>
      <c r="HZC3230" s="132"/>
      <c r="HZD3230" s="132"/>
      <c r="HZE3230" s="132"/>
      <c r="HZF3230" s="132"/>
      <c r="HZG3230" s="132"/>
      <c r="HZH3230" s="132"/>
      <c r="HZI3230" s="132"/>
      <c r="HZJ3230" s="132"/>
      <c r="HZK3230" s="132"/>
      <c r="HZL3230" s="132"/>
      <c r="HZM3230" s="132"/>
      <c r="HZN3230" s="132"/>
      <c r="HZO3230" s="132"/>
      <c r="HZP3230" s="132"/>
      <c r="HZQ3230" s="132"/>
      <c r="HZR3230" s="132"/>
      <c r="HZS3230" s="132"/>
      <c r="HZT3230" s="132"/>
      <c r="HZU3230" s="132"/>
      <c r="HZV3230" s="132"/>
      <c r="HZW3230" s="132"/>
      <c r="HZX3230" s="132"/>
      <c r="HZY3230" s="132"/>
      <c r="HZZ3230" s="132"/>
      <c r="IAA3230" s="132"/>
      <c r="IAB3230" s="132"/>
      <c r="IAC3230" s="132"/>
      <c r="IAD3230" s="132"/>
      <c r="IAE3230" s="132"/>
      <c r="IAF3230" s="132"/>
      <c r="IAG3230" s="132"/>
      <c r="IAH3230" s="132"/>
      <c r="IAI3230" s="132"/>
      <c r="IAJ3230" s="132"/>
      <c r="IAK3230" s="132"/>
      <c r="IAL3230" s="132"/>
      <c r="IAM3230" s="132"/>
      <c r="IAN3230" s="132"/>
      <c r="IAO3230" s="132"/>
      <c r="IAP3230" s="132"/>
      <c r="IAQ3230" s="132"/>
      <c r="IAR3230" s="132"/>
      <c r="IAS3230" s="132"/>
      <c r="IAT3230" s="132"/>
      <c r="IAU3230" s="132"/>
      <c r="IAV3230" s="132"/>
      <c r="IAW3230" s="132"/>
      <c r="IAX3230" s="132"/>
      <c r="IAY3230" s="132"/>
      <c r="IAZ3230" s="132"/>
      <c r="IBA3230" s="132"/>
      <c r="IBB3230" s="132"/>
      <c r="IBC3230" s="132"/>
      <c r="IBD3230" s="132"/>
      <c r="IBE3230" s="132"/>
      <c r="IBF3230" s="132"/>
      <c r="IBG3230" s="132"/>
      <c r="IBH3230" s="132"/>
      <c r="IBI3230" s="132"/>
      <c r="IBJ3230" s="132"/>
      <c r="IBK3230" s="132"/>
      <c r="IBL3230" s="132"/>
      <c r="IBM3230" s="132"/>
      <c r="IBN3230" s="132"/>
      <c r="IBO3230" s="132"/>
      <c r="IBP3230" s="132"/>
      <c r="IBQ3230" s="132"/>
      <c r="IBR3230" s="132"/>
      <c r="IBS3230" s="132"/>
      <c r="IBT3230" s="132"/>
      <c r="IBU3230" s="132"/>
      <c r="IBV3230" s="132"/>
      <c r="IBW3230" s="132"/>
      <c r="IBX3230" s="132"/>
      <c r="IBY3230" s="132"/>
      <c r="IBZ3230" s="132"/>
      <c r="ICA3230" s="132"/>
      <c r="ICB3230" s="132"/>
      <c r="ICC3230" s="132"/>
      <c r="ICD3230" s="132"/>
      <c r="ICE3230" s="132"/>
      <c r="ICF3230" s="132"/>
      <c r="ICG3230" s="132"/>
      <c r="ICH3230" s="132"/>
      <c r="ICI3230" s="132"/>
      <c r="ICJ3230" s="132"/>
      <c r="ICK3230" s="132"/>
      <c r="ICL3230" s="132"/>
      <c r="ICM3230" s="132"/>
      <c r="ICN3230" s="132"/>
      <c r="ICO3230" s="132"/>
      <c r="ICP3230" s="132"/>
      <c r="ICQ3230" s="132"/>
      <c r="ICR3230" s="132"/>
      <c r="ICS3230" s="132"/>
      <c r="ICT3230" s="132"/>
      <c r="ICU3230" s="132"/>
      <c r="ICV3230" s="132"/>
      <c r="ICW3230" s="132"/>
      <c r="ICX3230" s="132"/>
      <c r="ICY3230" s="132"/>
      <c r="ICZ3230" s="132"/>
      <c r="IDA3230" s="132"/>
      <c r="IDB3230" s="132"/>
      <c r="IDC3230" s="132"/>
      <c r="IDD3230" s="132"/>
      <c r="IDE3230" s="132"/>
      <c r="IDF3230" s="132"/>
      <c r="IDG3230" s="132"/>
      <c r="IDH3230" s="132"/>
      <c r="IDI3230" s="132"/>
      <c r="IDJ3230" s="132"/>
      <c r="IDK3230" s="132"/>
      <c r="IDL3230" s="132"/>
      <c r="IDM3230" s="132"/>
      <c r="IDN3230" s="132"/>
      <c r="IDO3230" s="132"/>
      <c r="IDP3230" s="132"/>
      <c r="IDQ3230" s="132"/>
      <c r="IDR3230" s="132"/>
      <c r="IDS3230" s="132"/>
      <c r="IDT3230" s="132"/>
      <c r="IDU3230" s="132"/>
      <c r="IDV3230" s="132"/>
      <c r="IDW3230" s="132"/>
      <c r="IDX3230" s="132"/>
      <c r="IDY3230" s="132"/>
      <c r="IDZ3230" s="132"/>
      <c r="IEA3230" s="132"/>
      <c r="IEB3230" s="132"/>
      <c r="IEC3230" s="132"/>
      <c r="IED3230" s="132"/>
      <c r="IEE3230" s="132"/>
      <c r="IEF3230" s="132"/>
      <c r="IEG3230" s="132"/>
      <c r="IEH3230" s="132"/>
      <c r="IEI3230" s="132"/>
      <c r="IEJ3230" s="132"/>
      <c r="IEK3230" s="132"/>
      <c r="IEL3230" s="132"/>
      <c r="IEM3230" s="132"/>
      <c r="IEN3230" s="132"/>
      <c r="IEO3230" s="132"/>
      <c r="IEP3230" s="132"/>
      <c r="IEQ3230" s="132"/>
      <c r="IER3230" s="132"/>
      <c r="IES3230" s="132"/>
      <c r="IET3230" s="132"/>
      <c r="IEU3230" s="132"/>
      <c r="IEV3230" s="132"/>
      <c r="IEW3230" s="132"/>
      <c r="IEX3230" s="132"/>
      <c r="IEY3230" s="132"/>
      <c r="IEZ3230" s="132"/>
      <c r="IFA3230" s="132"/>
      <c r="IFB3230" s="132"/>
      <c r="IFC3230" s="132"/>
      <c r="IFD3230" s="132"/>
      <c r="IFE3230" s="132"/>
      <c r="IFF3230" s="132"/>
      <c r="IFG3230" s="132"/>
      <c r="IFH3230" s="132"/>
      <c r="IFI3230" s="132"/>
      <c r="IFJ3230" s="132"/>
      <c r="IFK3230" s="132"/>
      <c r="IFL3230" s="132"/>
      <c r="IFM3230" s="132"/>
      <c r="IFN3230" s="132"/>
      <c r="IFO3230" s="132"/>
      <c r="IFP3230" s="132"/>
      <c r="IFQ3230" s="132"/>
      <c r="IFR3230" s="132"/>
      <c r="IFS3230" s="132"/>
      <c r="IFT3230" s="132"/>
      <c r="IFU3230" s="132"/>
      <c r="IFV3230" s="132"/>
      <c r="IFW3230" s="132"/>
      <c r="IFX3230" s="132"/>
      <c r="IFY3230" s="132"/>
      <c r="IFZ3230" s="132"/>
      <c r="IGA3230" s="132"/>
      <c r="IGB3230" s="132"/>
      <c r="IGC3230" s="132"/>
      <c r="IGD3230" s="132"/>
      <c r="IGE3230" s="132"/>
      <c r="IGF3230" s="132"/>
      <c r="IGG3230" s="132"/>
      <c r="IGH3230" s="132"/>
      <c r="IGI3230" s="132"/>
      <c r="IGJ3230" s="132"/>
      <c r="IGK3230" s="132"/>
      <c r="IGL3230" s="132"/>
      <c r="IGM3230" s="132"/>
      <c r="IGN3230" s="132"/>
      <c r="IGO3230" s="132"/>
      <c r="IGP3230" s="132"/>
      <c r="IGQ3230" s="132"/>
      <c r="IGR3230" s="132"/>
      <c r="IGS3230" s="132"/>
      <c r="IGT3230" s="132"/>
      <c r="IGU3230" s="132"/>
      <c r="IGV3230" s="132"/>
      <c r="IGW3230" s="132"/>
      <c r="IGX3230" s="132"/>
      <c r="IGY3230" s="132"/>
      <c r="IGZ3230" s="132"/>
      <c r="IHA3230" s="132"/>
      <c r="IHB3230" s="132"/>
      <c r="IHC3230" s="132"/>
      <c r="IHD3230" s="132"/>
      <c r="IHE3230" s="132"/>
      <c r="IHF3230" s="132"/>
      <c r="IHG3230" s="132"/>
      <c r="IHH3230" s="132"/>
      <c r="IHI3230" s="132"/>
      <c r="IHJ3230" s="132"/>
      <c r="IHK3230" s="132"/>
      <c r="IHL3230" s="132"/>
      <c r="IHM3230" s="132"/>
      <c r="IHN3230" s="132"/>
      <c r="IHO3230" s="132"/>
      <c r="IHP3230" s="132"/>
      <c r="IHQ3230" s="132"/>
      <c r="IHR3230" s="132"/>
      <c r="IHS3230" s="132"/>
      <c r="IHT3230" s="132"/>
      <c r="IHU3230" s="132"/>
      <c r="IHV3230" s="132"/>
      <c r="IHW3230" s="132"/>
      <c r="IHX3230" s="132"/>
      <c r="IHY3230" s="132"/>
      <c r="IHZ3230" s="132"/>
      <c r="IIA3230" s="132"/>
      <c r="IIB3230" s="132"/>
      <c r="IIC3230" s="132"/>
      <c r="IID3230" s="132"/>
      <c r="IIE3230" s="132"/>
      <c r="IIF3230" s="132"/>
      <c r="IIG3230" s="132"/>
      <c r="IIH3230" s="132"/>
      <c r="III3230" s="132"/>
      <c r="IIJ3230" s="132"/>
      <c r="IIK3230" s="132"/>
      <c r="IIL3230" s="132"/>
      <c r="IIM3230" s="132"/>
      <c r="IIN3230" s="132"/>
      <c r="IIO3230" s="132"/>
      <c r="IIP3230" s="132"/>
      <c r="IIQ3230" s="132"/>
      <c r="IIR3230" s="132"/>
      <c r="IIS3230" s="132"/>
      <c r="IIT3230" s="132"/>
      <c r="IIU3230" s="132"/>
      <c r="IIV3230" s="132"/>
      <c r="IIW3230" s="132"/>
      <c r="IIX3230" s="132"/>
      <c r="IIY3230" s="132"/>
      <c r="IIZ3230" s="132"/>
      <c r="IJA3230" s="132"/>
      <c r="IJB3230" s="132"/>
      <c r="IJC3230" s="132"/>
      <c r="IJD3230" s="132"/>
      <c r="IJE3230" s="132"/>
      <c r="IJF3230" s="132"/>
      <c r="IJG3230" s="132"/>
      <c r="IJH3230" s="132"/>
      <c r="IJI3230" s="132"/>
      <c r="IJJ3230" s="132"/>
      <c r="IJK3230" s="132"/>
      <c r="IJL3230" s="132"/>
      <c r="IJM3230" s="132"/>
      <c r="IJN3230" s="132"/>
      <c r="IJO3230" s="132"/>
      <c r="IJP3230" s="132"/>
      <c r="IJQ3230" s="132"/>
      <c r="IJR3230" s="132"/>
      <c r="IJS3230" s="132"/>
      <c r="IJT3230" s="132"/>
      <c r="IJU3230" s="132"/>
      <c r="IJV3230" s="132"/>
      <c r="IJW3230" s="132"/>
      <c r="IJX3230" s="132"/>
      <c r="IJY3230" s="132"/>
      <c r="IJZ3230" s="132"/>
      <c r="IKA3230" s="132"/>
      <c r="IKB3230" s="132"/>
      <c r="IKC3230" s="132"/>
      <c r="IKD3230" s="132"/>
      <c r="IKE3230" s="132"/>
      <c r="IKF3230" s="132"/>
      <c r="IKG3230" s="132"/>
      <c r="IKH3230" s="132"/>
      <c r="IKI3230" s="132"/>
      <c r="IKJ3230" s="132"/>
      <c r="IKK3230" s="132"/>
      <c r="IKL3230" s="132"/>
      <c r="IKM3230" s="132"/>
      <c r="IKN3230" s="132"/>
      <c r="IKO3230" s="132"/>
      <c r="IKP3230" s="132"/>
      <c r="IKQ3230" s="132"/>
      <c r="IKR3230" s="132"/>
      <c r="IKS3230" s="132"/>
      <c r="IKT3230" s="132"/>
      <c r="IKU3230" s="132"/>
      <c r="IKV3230" s="132"/>
      <c r="IKW3230" s="132"/>
      <c r="IKX3230" s="132"/>
      <c r="IKY3230" s="132"/>
      <c r="IKZ3230" s="132"/>
      <c r="ILA3230" s="132"/>
      <c r="ILB3230" s="132"/>
      <c r="ILC3230" s="132"/>
      <c r="ILD3230" s="132"/>
      <c r="ILE3230" s="132"/>
      <c r="ILF3230" s="132"/>
      <c r="ILG3230" s="132"/>
      <c r="ILH3230" s="132"/>
      <c r="ILI3230" s="132"/>
      <c r="ILJ3230" s="132"/>
      <c r="ILK3230" s="132"/>
      <c r="ILL3230" s="132"/>
      <c r="ILM3230" s="132"/>
      <c r="ILN3230" s="132"/>
      <c r="ILO3230" s="132"/>
      <c r="ILP3230" s="132"/>
      <c r="ILQ3230" s="132"/>
      <c r="ILR3230" s="132"/>
      <c r="ILS3230" s="132"/>
      <c r="ILT3230" s="132"/>
      <c r="ILU3230" s="132"/>
      <c r="ILV3230" s="132"/>
      <c r="ILW3230" s="132"/>
      <c r="ILX3230" s="132"/>
      <c r="ILY3230" s="132"/>
      <c r="ILZ3230" s="132"/>
      <c r="IMA3230" s="132"/>
      <c r="IMB3230" s="132"/>
      <c r="IMC3230" s="132"/>
      <c r="IMD3230" s="132"/>
      <c r="IME3230" s="132"/>
      <c r="IMF3230" s="132"/>
      <c r="IMG3230" s="132"/>
      <c r="IMH3230" s="132"/>
      <c r="IMI3230" s="132"/>
      <c r="IMJ3230" s="132"/>
      <c r="IMK3230" s="132"/>
      <c r="IML3230" s="132"/>
      <c r="IMM3230" s="132"/>
      <c r="IMN3230" s="132"/>
      <c r="IMO3230" s="132"/>
      <c r="IMP3230" s="132"/>
      <c r="IMQ3230" s="132"/>
      <c r="IMR3230" s="132"/>
      <c r="IMS3230" s="132"/>
      <c r="IMT3230" s="132"/>
      <c r="IMU3230" s="132"/>
      <c r="IMV3230" s="132"/>
      <c r="IMW3230" s="132"/>
      <c r="IMX3230" s="132"/>
      <c r="IMY3230" s="132"/>
      <c r="IMZ3230" s="132"/>
      <c r="INA3230" s="132"/>
      <c r="INB3230" s="132"/>
      <c r="INC3230" s="132"/>
      <c r="IND3230" s="132"/>
      <c r="INE3230" s="132"/>
      <c r="INF3230" s="132"/>
      <c r="ING3230" s="132"/>
      <c r="INH3230" s="132"/>
      <c r="INI3230" s="132"/>
      <c r="INJ3230" s="132"/>
      <c r="INK3230" s="132"/>
      <c r="INL3230" s="132"/>
      <c r="INM3230" s="132"/>
      <c r="INN3230" s="132"/>
      <c r="INO3230" s="132"/>
      <c r="INP3230" s="132"/>
      <c r="INQ3230" s="132"/>
      <c r="INR3230" s="132"/>
      <c r="INS3230" s="132"/>
      <c r="INT3230" s="132"/>
      <c r="INU3230" s="132"/>
      <c r="INV3230" s="132"/>
      <c r="INW3230" s="132"/>
      <c r="INX3230" s="132"/>
      <c r="INY3230" s="132"/>
      <c r="INZ3230" s="132"/>
      <c r="IOA3230" s="132"/>
      <c r="IOB3230" s="132"/>
      <c r="IOC3230" s="132"/>
      <c r="IOD3230" s="132"/>
      <c r="IOE3230" s="132"/>
      <c r="IOF3230" s="132"/>
      <c r="IOG3230" s="132"/>
      <c r="IOH3230" s="132"/>
      <c r="IOI3230" s="132"/>
      <c r="IOJ3230" s="132"/>
      <c r="IOK3230" s="132"/>
      <c r="IOL3230" s="132"/>
      <c r="IOM3230" s="132"/>
      <c r="ION3230" s="132"/>
      <c r="IOO3230" s="132"/>
      <c r="IOP3230" s="132"/>
      <c r="IOQ3230" s="132"/>
      <c r="IOR3230" s="132"/>
      <c r="IOS3230" s="132"/>
      <c r="IOT3230" s="132"/>
      <c r="IOU3230" s="132"/>
      <c r="IOV3230" s="132"/>
      <c r="IOW3230" s="132"/>
      <c r="IOX3230" s="132"/>
      <c r="IOY3230" s="132"/>
      <c r="IOZ3230" s="132"/>
      <c r="IPA3230" s="132"/>
      <c r="IPB3230" s="132"/>
      <c r="IPC3230" s="132"/>
      <c r="IPD3230" s="132"/>
      <c r="IPE3230" s="132"/>
      <c r="IPF3230" s="132"/>
      <c r="IPG3230" s="132"/>
      <c r="IPH3230" s="132"/>
      <c r="IPI3230" s="132"/>
      <c r="IPJ3230" s="132"/>
      <c r="IPK3230" s="132"/>
      <c r="IPL3230" s="132"/>
      <c r="IPM3230" s="132"/>
      <c r="IPN3230" s="132"/>
      <c r="IPO3230" s="132"/>
      <c r="IPP3230" s="132"/>
      <c r="IPQ3230" s="132"/>
      <c r="IPR3230" s="132"/>
      <c r="IPS3230" s="132"/>
      <c r="IPT3230" s="132"/>
      <c r="IPU3230" s="132"/>
      <c r="IPV3230" s="132"/>
      <c r="IPW3230" s="132"/>
      <c r="IPX3230" s="132"/>
      <c r="IPY3230" s="132"/>
      <c r="IPZ3230" s="132"/>
      <c r="IQA3230" s="132"/>
      <c r="IQB3230" s="132"/>
      <c r="IQC3230" s="132"/>
      <c r="IQD3230" s="132"/>
      <c r="IQE3230" s="132"/>
      <c r="IQF3230" s="132"/>
      <c r="IQG3230" s="132"/>
      <c r="IQH3230" s="132"/>
      <c r="IQI3230" s="132"/>
      <c r="IQJ3230" s="132"/>
      <c r="IQK3230" s="132"/>
      <c r="IQL3230" s="132"/>
      <c r="IQM3230" s="132"/>
      <c r="IQN3230" s="132"/>
      <c r="IQO3230" s="132"/>
      <c r="IQP3230" s="132"/>
      <c r="IQQ3230" s="132"/>
      <c r="IQR3230" s="132"/>
      <c r="IQS3230" s="132"/>
      <c r="IQT3230" s="132"/>
      <c r="IQU3230" s="132"/>
      <c r="IQV3230" s="132"/>
      <c r="IQW3230" s="132"/>
      <c r="IQX3230" s="132"/>
      <c r="IQY3230" s="132"/>
      <c r="IQZ3230" s="132"/>
      <c r="IRA3230" s="132"/>
      <c r="IRB3230" s="132"/>
      <c r="IRC3230" s="132"/>
      <c r="IRD3230" s="132"/>
      <c r="IRE3230" s="132"/>
      <c r="IRF3230" s="132"/>
      <c r="IRG3230" s="132"/>
      <c r="IRH3230" s="132"/>
      <c r="IRI3230" s="132"/>
      <c r="IRJ3230" s="132"/>
      <c r="IRK3230" s="132"/>
      <c r="IRL3230" s="132"/>
      <c r="IRM3230" s="132"/>
      <c r="IRN3230" s="132"/>
      <c r="IRO3230" s="132"/>
      <c r="IRP3230" s="132"/>
      <c r="IRQ3230" s="132"/>
      <c r="IRR3230" s="132"/>
      <c r="IRS3230" s="132"/>
      <c r="IRT3230" s="132"/>
      <c r="IRU3230" s="132"/>
      <c r="IRV3230" s="132"/>
      <c r="IRW3230" s="132"/>
      <c r="IRX3230" s="132"/>
      <c r="IRY3230" s="132"/>
      <c r="IRZ3230" s="132"/>
      <c r="ISA3230" s="132"/>
      <c r="ISB3230" s="132"/>
      <c r="ISC3230" s="132"/>
      <c r="ISD3230" s="132"/>
      <c r="ISE3230" s="132"/>
      <c r="ISF3230" s="132"/>
      <c r="ISG3230" s="132"/>
      <c r="ISH3230" s="132"/>
      <c r="ISI3230" s="132"/>
      <c r="ISJ3230" s="132"/>
      <c r="ISK3230" s="132"/>
      <c r="ISL3230" s="132"/>
      <c r="ISM3230" s="132"/>
      <c r="ISN3230" s="132"/>
      <c r="ISO3230" s="132"/>
      <c r="ISP3230" s="132"/>
      <c r="ISQ3230" s="132"/>
      <c r="ISR3230" s="132"/>
      <c r="ISS3230" s="132"/>
      <c r="IST3230" s="132"/>
      <c r="ISU3230" s="132"/>
      <c r="ISV3230" s="132"/>
      <c r="ISW3230" s="132"/>
      <c r="ISX3230" s="132"/>
      <c r="ISY3230" s="132"/>
      <c r="ISZ3230" s="132"/>
      <c r="ITA3230" s="132"/>
      <c r="ITB3230" s="132"/>
      <c r="ITC3230" s="132"/>
      <c r="ITD3230" s="132"/>
      <c r="ITE3230" s="132"/>
      <c r="ITF3230" s="132"/>
      <c r="ITG3230" s="132"/>
      <c r="ITH3230" s="132"/>
      <c r="ITI3230" s="132"/>
      <c r="ITJ3230" s="132"/>
      <c r="ITK3230" s="132"/>
      <c r="ITL3230" s="132"/>
      <c r="ITM3230" s="132"/>
      <c r="ITN3230" s="132"/>
      <c r="ITO3230" s="132"/>
      <c r="ITP3230" s="132"/>
      <c r="ITQ3230" s="132"/>
      <c r="ITR3230" s="132"/>
      <c r="ITS3230" s="132"/>
      <c r="ITT3230" s="132"/>
      <c r="ITU3230" s="132"/>
      <c r="ITV3230" s="132"/>
      <c r="ITW3230" s="132"/>
      <c r="ITX3230" s="132"/>
      <c r="ITY3230" s="132"/>
      <c r="ITZ3230" s="132"/>
      <c r="IUA3230" s="132"/>
      <c r="IUB3230" s="132"/>
      <c r="IUC3230" s="132"/>
      <c r="IUD3230" s="132"/>
      <c r="IUE3230" s="132"/>
      <c r="IUF3230" s="132"/>
      <c r="IUG3230" s="132"/>
      <c r="IUH3230" s="132"/>
      <c r="IUI3230" s="132"/>
      <c r="IUJ3230" s="132"/>
      <c r="IUK3230" s="132"/>
      <c r="IUL3230" s="132"/>
      <c r="IUM3230" s="132"/>
      <c r="IUN3230" s="132"/>
      <c r="IUO3230" s="132"/>
      <c r="IUP3230" s="132"/>
      <c r="IUQ3230" s="132"/>
      <c r="IUR3230" s="132"/>
      <c r="IUS3230" s="132"/>
      <c r="IUT3230" s="132"/>
      <c r="IUU3230" s="132"/>
      <c r="IUV3230" s="132"/>
      <c r="IUW3230" s="132"/>
      <c r="IUX3230" s="132"/>
      <c r="IUY3230" s="132"/>
      <c r="IUZ3230" s="132"/>
      <c r="IVA3230" s="132"/>
      <c r="IVB3230" s="132"/>
      <c r="IVC3230" s="132"/>
      <c r="IVD3230" s="132"/>
      <c r="IVE3230" s="132"/>
      <c r="IVF3230" s="132"/>
      <c r="IVG3230" s="132"/>
      <c r="IVH3230" s="132"/>
      <c r="IVI3230" s="132"/>
      <c r="IVJ3230" s="132"/>
      <c r="IVK3230" s="132"/>
      <c r="IVL3230" s="132"/>
      <c r="IVM3230" s="132"/>
      <c r="IVN3230" s="132"/>
      <c r="IVO3230" s="132"/>
      <c r="IVP3230" s="132"/>
      <c r="IVQ3230" s="132"/>
      <c r="IVR3230" s="132"/>
      <c r="IVS3230" s="132"/>
      <c r="IVT3230" s="132"/>
      <c r="IVU3230" s="132"/>
      <c r="IVV3230" s="132"/>
      <c r="IVW3230" s="132"/>
      <c r="IVX3230" s="132"/>
      <c r="IVY3230" s="132"/>
      <c r="IVZ3230" s="132"/>
      <c r="IWA3230" s="132"/>
      <c r="IWB3230" s="132"/>
      <c r="IWC3230" s="132"/>
      <c r="IWD3230" s="132"/>
      <c r="IWE3230" s="132"/>
      <c r="IWF3230" s="132"/>
      <c r="IWG3230" s="132"/>
      <c r="IWH3230" s="132"/>
      <c r="IWI3230" s="132"/>
      <c r="IWJ3230" s="132"/>
      <c r="IWK3230" s="132"/>
      <c r="IWL3230" s="132"/>
      <c r="IWM3230" s="132"/>
      <c r="IWN3230" s="132"/>
      <c r="IWO3230" s="132"/>
      <c r="IWP3230" s="132"/>
      <c r="IWQ3230" s="132"/>
      <c r="IWR3230" s="132"/>
      <c r="IWS3230" s="132"/>
      <c r="IWT3230" s="132"/>
      <c r="IWU3230" s="132"/>
      <c r="IWV3230" s="132"/>
      <c r="IWW3230" s="132"/>
      <c r="IWX3230" s="132"/>
      <c r="IWY3230" s="132"/>
      <c r="IWZ3230" s="132"/>
      <c r="IXA3230" s="132"/>
      <c r="IXB3230" s="132"/>
      <c r="IXC3230" s="132"/>
      <c r="IXD3230" s="132"/>
      <c r="IXE3230" s="132"/>
      <c r="IXF3230" s="132"/>
      <c r="IXG3230" s="132"/>
      <c r="IXH3230" s="132"/>
      <c r="IXI3230" s="132"/>
      <c r="IXJ3230" s="132"/>
      <c r="IXK3230" s="132"/>
      <c r="IXL3230" s="132"/>
      <c r="IXM3230" s="132"/>
      <c r="IXN3230" s="132"/>
      <c r="IXO3230" s="132"/>
      <c r="IXP3230" s="132"/>
      <c r="IXQ3230" s="132"/>
      <c r="IXR3230" s="132"/>
      <c r="IXS3230" s="132"/>
      <c r="IXT3230" s="132"/>
      <c r="IXU3230" s="132"/>
      <c r="IXV3230" s="132"/>
      <c r="IXW3230" s="132"/>
      <c r="IXX3230" s="132"/>
      <c r="IXY3230" s="132"/>
      <c r="IXZ3230" s="132"/>
      <c r="IYA3230" s="132"/>
      <c r="IYB3230" s="132"/>
      <c r="IYC3230" s="132"/>
      <c r="IYD3230" s="132"/>
      <c r="IYE3230" s="132"/>
      <c r="IYF3230" s="132"/>
      <c r="IYG3230" s="132"/>
      <c r="IYH3230" s="132"/>
      <c r="IYI3230" s="132"/>
      <c r="IYJ3230" s="132"/>
      <c r="IYK3230" s="132"/>
      <c r="IYL3230" s="132"/>
      <c r="IYM3230" s="132"/>
      <c r="IYN3230" s="132"/>
      <c r="IYO3230" s="132"/>
      <c r="IYP3230" s="132"/>
      <c r="IYQ3230" s="132"/>
      <c r="IYR3230" s="132"/>
      <c r="IYS3230" s="132"/>
      <c r="IYT3230" s="132"/>
      <c r="IYU3230" s="132"/>
      <c r="IYV3230" s="132"/>
      <c r="IYW3230" s="132"/>
      <c r="IYX3230" s="132"/>
      <c r="IYY3230" s="132"/>
      <c r="IYZ3230" s="132"/>
      <c r="IZA3230" s="132"/>
      <c r="IZB3230" s="132"/>
      <c r="IZC3230" s="132"/>
      <c r="IZD3230" s="132"/>
      <c r="IZE3230" s="132"/>
      <c r="IZF3230" s="132"/>
      <c r="IZG3230" s="132"/>
      <c r="IZH3230" s="132"/>
      <c r="IZI3230" s="132"/>
      <c r="IZJ3230" s="132"/>
      <c r="IZK3230" s="132"/>
      <c r="IZL3230" s="132"/>
      <c r="IZM3230" s="132"/>
      <c r="IZN3230" s="132"/>
      <c r="IZO3230" s="132"/>
      <c r="IZP3230" s="132"/>
      <c r="IZQ3230" s="132"/>
      <c r="IZR3230" s="132"/>
      <c r="IZS3230" s="132"/>
      <c r="IZT3230" s="132"/>
      <c r="IZU3230" s="132"/>
      <c r="IZV3230" s="132"/>
      <c r="IZW3230" s="132"/>
      <c r="IZX3230" s="132"/>
      <c r="IZY3230" s="132"/>
      <c r="IZZ3230" s="132"/>
      <c r="JAA3230" s="132"/>
      <c r="JAB3230" s="132"/>
      <c r="JAC3230" s="132"/>
      <c r="JAD3230" s="132"/>
      <c r="JAE3230" s="132"/>
      <c r="JAF3230" s="132"/>
      <c r="JAG3230" s="132"/>
      <c r="JAH3230" s="132"/>
      <c r="JAI3230" s="132"/>
      <c r="JAJ3230" s="132"/>
      <c r="JAK3230" s="132"/>
      <c r="JAL3230" s="132"/>
      <c r="JAM3230" s="132"/>
      <c r="JAN3230" s="132"/>
      <c r="JAO3230" s="132"/>
      <c r="JAP3230" s="132"/>
      <c r="JAQ3230" s="132"/>
      <c r="JAR3230" s="132"/>
      <c r="JAS3230" s="132"/>
      <c r="JAT3230" s="132"/>
      <c r="JAU3230" s="132"/>
      <c r="JAV3230" s="132"/>
      <c r="JAW3230" s="132"/>
      <c r="JAX3230" s="132"/>
      <c r="JAY3230" s="132"/>
      <c r="JAZ3230" s="132"/>
      <c r="JBA3230" s="132"/>
      <c r="JBB3230" s="132"/>
      <c r="JBC3230" s="132"/>
      <c r="JBD3230" s="132"/>
      <c r="JBE3230" s="132"/>
      <c r="JBF3230" s="132"/>
      <c r="JBG3230" s="132"/>
      <c r="JBH3230" s="132"/>
      <c r="JBI3230" s="132"/>
      <c r="JBJ3230" s="132"/>
      <c r="JBK3230" s="132"/>
      <c r="JBL3230" s="132"/>
      <c r="JBM3230" s="132"/>
      <c r="JBN3230" s="132"/>
      <c r="JBO3230" s="132"/>
      <c r="JBP3230" s="132"/>
      <c r="JBQ3230" s="132"/>
      <c r="JBR3230" s="132"/>
      <c r="JBS3230" s="132"/>
      <c r="JBT3230" s="132"/>
      <c r="JBU3230" s="132"/>
      <c r="JBV3230" s="132"/>
      <c r="JBW3230" s="132"/>
      <c r="JBX3230" s="132"/>
      <c r="JBY3230" s="132"/>
      <c r="JBZ3230" s="132"/>
      <c r="JCA3230" s="132"/>
      <c r="JCB3230" s="132"/>
      <c r="JCC3230" s="132"/>
      <c r="JCD3230" s="132"/>
      <c r="JCE3230" s="132"/>
      <c r="JCF3230" s="132"/>
      <c r="JCG3230" s="132"/>
      <c r="JCH3230" s="132"/>
      <c r="JCI3230" s="132"/>
      <c r="JCJ3230" s="132"/>
      <c r="JCK3230" s="132"/>
      <c r="JCL3230" s="132"/>
      <c r="JCM3230" s="132"/>
      <c r="JCN3230" s="132"/>
      <c r="JCO3230" s="132"/>
      <c r="JCP3230" s="132"/>
      <c r="JCQ3230" s="132"/>
      <c r="JCR3230" s="132"/>
      <c r="JCS3230" s="132"/>
      <c r="JCT3230" s="132"/>
      <c r="JCU3230" s="132"/>
      <c r="JCV3230" s="132"/>
      <c r="JCW3230" s="132"/>
      <c r="JCX3230" s="132"/>
      <c r="JCY3230" s="132"/>
      <c r="JCZ3230" s="132"/>
      <c r="JDA3230" s="132"/>
      <c r="JDB3230" s="132"/>
      <c r="JDC3230" s="132"/>
      <c r="JDD3230" s="132"/>
      <c r="JDE3230" s="132"/>
      <c r="JDF3230" s="132"/>
      <c r="JDG3230" s="132"/>
      <c r="JDH3230" s="132"/>
      <c r="JDI3230" s="132"/>
      <c r="JDJ3230" s="132"/>
      <c r="JDK3230" s="132"/>
      <c r="JDL3230" s="132"/>
      <c r="JDM3230" s="132"/>
      <c r="JDN3230" s="132"/>
      <c r="JDO3230" s="132"/>
      <c r="JDP3230" s="132"/>
      <c r="JDQ3230" s="132"/>
      <c r="JDR3230" s="132"/>
      <c r="JDS3230" s="132"/>
      <c r="JDT3230" s="132"/>
      <c r="JDU3230" s="132"/>
      <c r="JDV3230" s="132"/>
      <c r="JDW3230" s="132"/>
      <c r="JDX3230" s="132"/>
      <c r="JDY3230" s="132"/>
      <c r="JDZ3230" s="132"/>
      <c r="JEA3230" s="132"/>
      <c r="JEB3230" s="132"/>
      <c r="JEC3230" s="132"/>
      <c r="JED3230" s="132"/>
      <c r="JEE3230" s="132"/>
      <c r="JEF3230" s="132"/>
      <c r="JEG3230" s="132"/>
      <c r="JEH3230" s="132"/>
      <c r="JEI3230" s="132"/>
      <c r="JEJ3230" s="132"/>
      <c r="JEK3230" s="132"/>
      <c r="JEL3230" s="132"/>
      <c r="JEM3230" s="132"/>
      <c r="JEN3230" s="132"/>
      <c r="JEO3230" s="132"/>
      <c r="JEP3230" s="132"/>
      <c r="JEQ3230" s="132"/>
      <c r="JER3230" s="132"/>
      <c r="JES3230" s="132"/>
      <c r="JET3230" s="132"/>
      <c r="JEU3230" s="132"/>
      <c r="JEV3230" s="132"/>
      <c r="JEW3230" s="132"/>
      <c r="JEX3230" s="132"/>
      <c r="JEY3230" s="132"/>
      <c r="JEZ3230" s="132"/>
      <c r="JFA3230" s="132"/>
      <c r="JFB3230" s="132"/>
      <c r="JFC3230" s="132"/>
      <c r="JFD3230" s="132"/>
      <c r="JFE3230" s="132"/>
      <c r="JFF3230" s="132"/>
      <c r="JFG3230" s="132"/>
      <c r="JFH3230" s="132"/>
      <c r="JFI3230" s="132"/>
      <c r="JFJ3230" s="132"/>
      <c r="JFK3230" s="132"/>
      <c r="JFL3230" s="132"/>
      <c r="JFM3230" s="132"/>
      <c r="JFN3230" s="132"/>
      <c r="JFO3230" s="132"/>
      <c r="JFP3230" s="132"/>
      <c r="JFQ3230" s="132"/>
      <c r="JFR3230" s="132"/>
      <c r="JFS3230" s="132"/>
      <c r="JFT3230" s="132"/>
      <c r="JFU3230" s="132"/>
      <c r="JFV3230" s="132"/>
      <c r="JFW3230" s="132"/>
      <c r="JFX3230" s="132"/>
      <c r="JFY3230" s="132"/>
      <c r="JFZ3230" s="132"/>
      <c r="JGA3230" s="132"/>
      <c r="JGB3230" s="132"/>
      <c r="JGC3230" s="132"/>
      <c r="JGD3230" s="132"/>
      <c r="JGE3230" s="132"/>
      <c r="JGF3230" s="132"/>
      <c r="JGG3230" s="132"/>
      <c r="JGH3230" s="132"/>
      <c r="JGI3230" s="132"/>
      <c r="JGJ3230" s="132"/>
      <c r="JGK3230" s="132"/>
      <c r="JGL3230" s="132"/>
      <c r="JGM3230" s="132"/>
      <c r="JGN3230" s="132"/>
      <c r="JGO3230" s="132"/>
      <c r="JGP3230" s="132"/>
      <c r="JGQ3230" s="132"/>
      <c r="JGR3230" s="132"/>
      <c r="JGS3230" s="132"/>
      <c r="JGT3230" s="132"/>
      <c r="JGU3230" s="132"/>
      <c r="JGV3230" s="132"/>
      <c r="JGW3230" s="132"/>
      <c r="JGX3230" s="132"/>
      <c r="JGY3230" s="132"/>
      <c r="JGZ3230" s="132"/>
      <c r="JHA3230" s="132"/>
      <c r="JHB3230" s="132"/>
      <c r="JHC3230" s="132"/>
      <c r="JHD3230" s="132"/>
      <c r="JHE3230" s="132"/>
      <c r="JHF3230" s="132"/>
      <c r="JHG3230" s="132"/>
      <c r="JHH3230" s="132"/>
      <c r="JHI3230" s="132"/>
      <c r="JHJ3230" s="132"/>
      <c r="JHK3230" s="132"/>
      <c r="JHL3230" s="132"/>
      <c r="JHM3230" s="132"/>
      <c r="JHN3230" s="132"/>
      <c r="JHO3230" s="132"/>
      <c r="JHP3230" s="132"/>
      <c r="JHQ3230" s="132"/>
      <c r="JHR3230" s="132"/>
      <c r="JHS3230" s="132"/>
      <c r="JHT3230" s="132"/>
      <c r="JHU3230" s="132"/>
      <c r="JHV3230" s="132"/>
      <c r="JHW3230" s="132"/>
      <c r="JHX3230" s="132"/>
      <c r="JHY3230" s="132"/>
      <c r="JHZ3230" s="132"/>
      <c r="JIA3230" s="132"/>
      <c r="JIB3230" s="132"/>
      <c r="JIC3230" s="132"/>
      <c r="JID3230" s="132"/>
      <c r="JIE3230" s="132"/>
      <c r="JIF3230" s="132"/>
      <c r="JIG3230" s="132"/>
      <c r="JIH3230" s="132"/>
      <c r="JII3230" s="132"/>
      <c r="JIJ3230" s="132"/>
      <c r="JIK3230" s="132"/>
      <c r="JIL3230" s="132"/>
      <c r="JIM3230" s="132"/>
      <c r="JIN3230" s="132"/>
      <c r="JIO3230" s="132"/>
      <c r="JIP3230" s="132"/>
      <c r="JIQ3230" s="132"/>
      <c r="JIR3230" s="132"/>
      <c r="JIS3230" s="132"/>
      <c r="JIT3230" s="132"/>
      <c r="JIU3230" s="132"/>
      <c r="JIV3230" s="132"/>
      <c r="JIW3230" s="132"/>
      <c r="JIX3230" s="132"/>
      <c r="JIY3230" s="132"/>
      <c r="JIZ3230" s="132"/>
      <c r="JJA3230" s="132"/>
      <c r="JJB3230" s="132"/>
      <c r="JJC3230" s="132"/>
      <c r="JJD3230" s="132"/>
      <c r="JJE3230" s="132"/>
      <c r="JJF3230" s="132"/>
      <c r="JJG3230" s="132"/>
      <c r="JJH3230" s="132"/>
      <c r="JJI3230" s="132"/>
      <c r="JJJ3230" s="132"/>
      <c r="JJK3230" s="132"/>
      <c r="JJL3230" s="132"/>
      <c r="JJM3230" s="132"/>
      <c r="JJN3230" s="132"/>
      <c r="JJO3230" s="132"/>
      <c r="JJP3230" s="132"/>
      <c r="JJQ3230" s="132"/>
      <c r="JJR3230" s="132"/>
      <c r="JJS3230" s="132"/>
      <c r="JJT3230" s="132"/>
      <c r="JJU3230" s="132"/>
      <c r="JJV3230" s="132"/>
      <c r="JJW3230" s="132"/>
      <c r="JJX3230" s="132"/>
      <c r="JJY3230" s="132"/>
      <c r="JJZ3230" s="132"/>
      <c r="JKA3230" s="132"/>
      <c r="JKB3230" s="132"/>
      <c r="JKC3230" s="132"/>
      <c r="JKD3230" s="132"/>
      <c r="JKE3230" s="132"/>
      <c r="JKF3230" s="132"/>
      <c r="JKG3230" s="132"/>
      <c r="JKH3230" s="132"/>
      <c r="JKI3230" s="132"/>
      <c r="JKJ3230" s="132"/>
      <c r="JKK3230" s="132"/>
      <c r="JKL3230" s="132"/>
      <c r="JKM3230" s="132"/>
      <c r="JKN3230" s="132"/>
      <c r="JKO3230" s="132"/>
      <c r="JKP3230" s="132"/>
      <c r="JKQ3230" s="132"/>
      <c r="JKR3230" s="132"/>
      <c r="JKS3230" s="132"/>
      <c r="JKT3230" s="132"/>
      <c r="JKU3230" s="132"/>
      <c r="JKV3230" s="132"/>
      <c r="JKW3230" s="132"/>
      <c r="JKX3230" s="132"/>
      <c r="JKY3230" s="132"/>
      <c r="JKZ3230" s="132"/>
      <c r="JLA3230" s="132"/>
      <c r="JLB3230" s="132"/>
      <c r="JLC3230" s="132"/>
      <c r="JLD3230" s="132"/>
      <c r="JLE3230" s="132"/>
      <c r="JLF3230" s="132"/>
      <c r="JLG3230" s="132"/>
      <c r="JLH3230" s="132"/>
      <c r="JLI3230" s="132"/>
      <c r="JLJ3230" s="132"/>
      <c r="JLK3230" s="132"/>
      <c r="JLL3230" s="132"/>
      <c r="JLM3230" s="132"/>
      <c r="JLN3230" s="132"/>
      <c r="JLO3230" s="132"/>
      <c r="JLP3230" s="132"/>
      <c r="JLQ3230" s="132"/>
      <c r="JLR3230" s="132"/>
      <c r="JLS3230" s="132"/>
      <c r="JLT3230" s="132"/>
      <c r="JLU3230" s="132"/>
      <c r="JLV3230" s="132"/>
      <c r="JLW3230" s="132"/>
      <c r="JLX3230" s="132"/>
      <c r="JLY3230" s="132"/>
      <c r="JLZ3230" s="132"/>
      <c r="JMA3230" s="132"/>
      <c r="JMB3230" s="132"/>
      <c r="JMC3230" s="132"/>
      <c r="JMD3230" s="132"/>
      <c r="JME3230" s="132"/>
      <c r="JMF3230" s="132"/>
      <c r="JMG3230" s="132"/>
      <c r="JMH3230" s="132"/>
      <c r="JMI3230" s="132"/>
      <c r="JMJ3230" s="132"/>
      <c r="JMK3230" s="132"/>
      <c r="JML3230" s="132"/>
      <c r="JMM3230" s="132"/>
      <c r="JMN3230" s="132"/>
      <c r="JMO3230" s="132"/>
      <c r="JMP3230" s="132"/>
      <c r="JMQ3230" s="132"/>
      <c r="JMR3230" s="132"/>
      <c r="JMS3230" s="132"/>
      <c r="JMT3230" s="132"/>
      <c r="JMU3230" s="132"/>
      <c r="JMV3230" s="132"/>
      <c r="JMW3230" s="132"/>
      <c r="JMX3230" s="132"/>
      <c r="JMY3230" s="132"/>
      <c r="JMZ3230" s="132"/>
      <c r="JNA3230" s="132"/>
      <c r="JNB3230" s="132"/>
      <c r="JNC3230" s="132"/>
      <c r="JND3230" s="132"/>
      <c r="JNE3230" s="132"/>
      <c r="JNF3230" s="132"/>
      <c r="JNG3230" s="132"/>
      <c r="JNH3230" s="132"/>
      <c r="JNI3230" s="132"/>
      <c r="JNJ3230" s="132"/>
      <c r="JNK3230" s="132"/>
      <c r="JNL3230" s="132"/>
      <c r="JNM3230" s="132"/>
      <c r="JNN3230" s="132"/>
      <c r="JNO3230" s="132"/>
      <c r="JNP3230" s="132"/>
      <c r="JNQ3230" s="132"/>
      <c r="JNR3230" s="132"/>
      <c r="JNS3230" s="132"/>
      <c r="JNT3230" s="132"/>
      <c r="JNU3230" s="132"/>
      <c r="JNV3230" s="132"/>
      <c r="JNW3230" s="132"/>
      <c r="JNX3230" s="132"/>
      <c r="JNY3230" s="132"/>
      <c r="JNZ3230" s="132"/>
      <c r="JOA3230" s="132"/>
      <c r="JOB3230" s="132"/>
      <c r="JOC3230" s="132"/>
      <c r="JOD3230" s="132"/>
      <c r="JOE3230" s="132"/>
      <c r="JOF3230" s="132"/>
      <c r="JOG3230" s="132"/>
      <c r="JOH3230" s="132"/>
      <c r="JOI3230" s="132"/>
      <c r="JOJ3230" s="132"/>
      <c r="JOK3230" s="132"/>
      <c r="JOL3230" s="132"/>
      <c r="JOM3230" s="132"/>
      <c r="JON3230" s="132"/>
      <c r="JOO3230" s="132"/>
      <c r="JOP3230" s="132"/>
      <c r="JOQ3230" s="132"/>
      <c r="JOR3230" s="132"/>
      <c r="JOS3230" s="132"/>
      <c r="JOT3230" s="132"/>
      <c r="JOU3230" s="132"/>
      <c r="JOV3230" s="132"/>
      <c r="JOW3230" s="132"/>
      <c r="JOX3230" s="132"/>
      <c r="JOY3230" s="132"/>
      <c r="JOZ3230" s="132"/>
      <c r="JPA3230" s="132"/>
      <c r="JPB3230" s="132"/>
      <c r="JPC3230" s="132"/>
      <c r="JPD3230" s="132"/>
      <c r="JPE3230" s="132"/>
      <c r="JPF3230" s="132"/>
      <c r="JPG3230" s="132"/>
      <c r="JPH3230" s="132"/>
      <c r="JPI3230" s="132"/>
      <c r="JPJ3230" s="132"/>
      <c r="JPK3230" s="132"/>
      <c r="JPL3230" s="132"/>
      <c r="JPM3230" s="132"/>
      <c r="JPN3230" s="132"/>
      <c r="JPO3230" s="132"/>
      <c r="JPP3230" s="132"/>
      <c r="JPQ3230" s="132"/>
      <c r="JPR3230" s="132"/>
      <c r="JPS3230" s="132"/>
      <c r="JPT3230" s="132"/>
      <c r="JPU3230" s="132"/>
      <c r="JPV3230" s="132"/>
      <c r="JPW3230" s="132"/>
      <c r="JPX3230" s="132"/>
      <c r="JPY3230" s="132"/>
      <c r="JPZ3230" s="132"/>
      <c r="JQA3230" s="132"/>
      <c r="JQB3230" s="132"/>
      <c r="JQC3230" s="132"/>
      <c r="JQD3230" s="132"/>
      <c r="JQE3230" s="132"/>
      <c r="JQF3230" s="132"/>
      <c r="JQG3230" s="132"/>
      <c r="JQH3230" s="132"/>
      <c r="JQI3230" s="132"/>
      <c r="JQJ3230" s="132"/>
      <c r="JQK3230" s="132"/>
      <c r="JQL3230" s="132"/>
      <c r="JQM3230" s="132"/>
      <c r="JQN3230" s="132"/>
      <c r="JQO3230" s="132"/>
      <c r="JQP3230" s="132"/>
      <c r="JQQ3230" s="132"/>
      <c r="JQR3230" s="132"/>
      <c r="JQS3230" s="132"/>
      <c r="JQT3230" s="132"/>
      <c r="JQU3230" s="132"/>
      <c r="JQV3230" s="132"/>
      <c r="JQW3230" s="132"/>
      <c r="JQX3230" s="132"/>
      <c r="JQY3230" s="132"/>
      <c r="JQZ3230" s="132"/>
      <c r="JRA3230" s="132"/>
      <c r="JRB3230" s="132"/>
      <c r="JRC3230" s="132"/>
      <c r="JRD3230" s="132"/>
      <c r="JRE3230" s="132"/>
      <c r="JRF3230" s="132"/>
      <c r="JRG3230" s="132"/>
      <c r="JRH3230" s="132"/>
      <c r="JRI3230" s="132"/>
      <c r="JRJ3230" s="132"/>
      <c r="JRK3230" s="132"/>
      <c r="JRL3230" s="132"/>
      <c r="JRM3230" s="132"/>
      <c r="JRN3230" s="132"/>
      <c r="JRO3230" s="132"/>
      <c r="JRP3230" s="132"/>
      <c r="JRQ3230" s="132"/>
      <c r="JRR3230" s="132"/>
      <c r="JRS3230" s="132"/>
      <c r="JRT3230" s="132"/>
      <c r="JRU3230" s="132"/>
      <c r="JRV3230" s="132"/>
      <c r="JRW3230" s="132"/>
      <c r="JRX3230" s="132"/>
      <c r="JRY3230" s="132"/>
      <c r="JRZ3230" s="132"/>
      <c r="JSA3230" s="132"/>
      <c r="JSB3230" s="132"/>
      <c r="JSC3230" s="132"/>
      <c r="JSD3230" s="132"/>
      <c r="JSE3230" s="132"/>
      <c r="JSF3230" s="132"/>
      <c r="JSG3230" s="132"/>
      <c r="JSH3230" s="132"/>
      <c r="JSI3230" s="132"/>
      <c r="JSJ3230" s="132"/>
      <c r="JSK3230" s="132"/>
      <c r="JSL3230" s="132"/>
      <c r="JSM3230" s="132"/>
      <c r="JSN3230" s="132"/>
      <c r="JSO3230" s="132"/>
      <c r="JSP3230" s="132"/>
      <c r="JSQ3230" s="132"/>
      <c r="JSR3230" s="132"/>
      <c r="JSS3230" s="132"/>
      <c r="JST3230" s="132"/>
      <c r="JSU3230" s="132"/>
      <c r="JSV3230" s="132"/>
      <c r="JSW3230" s="132"/>
      <c r="JSX3230" s="132"/>
      <c r="JSY3230" s="132"/>
      <c r="JSZ3230" s="132"/>
      <c r="JTA3230" s="132"/>
      <c r="JTB3230" s="132"/>
      <c r="JTC3230" s="132"/>
      <c r="JTD3230" s="132"/>
      <c r="JTE3230" s="132"/>
      <c r="JTF3230" s="132"/>
      <c r="JTG3230" s="132"/>
      <c r="JTH3230" s="132"/>
      <c r="JTI3230" s="132"/>
      <c r="JTJ3230" s="132"/>
      <c r="JTK3230" s="132"/>
      <c r="JTL3230" s="132"/>
      <c r="JTM3230" s="132"/>
      <c r="JTN3230" s="132"/>
      <c r="JTO3230" s="132"/>
      <c r="JTP3230" s="132"/>
      <c r="JTQ3230" s="132"/>
      <c r="JTR3230" s="132"/>
      <c r="JTS3230" s="132"/>
      <c r="JTT3230" s="132"/>
      <c r="JTU3230" s="132"/>
      <c r="JTV3230" s="132"/>
      <c r="JTW3230" s="132"/>
      <c r="JTX3230" s="132"/>
      <c r="JTY3230" s="132"/>
      <c r="JTZ3230" s="132"/>
      <c r="JUA3230" s="132"/>
      <c r="JUB3230" s="132"/>
      <c r="JUC3230" s="132"/>
      <c r="JUD3230" s="132"/>
      <c r="JUE3230" s="132"/>
      <c r="JUF3230" s="132"/>
      <c r="JUG3230" s="132"/>
      <c r="JUH3230" s="132"/>
      <c r="JUI3230" s="132"/>
      <c r="JUJ3230" s="132"/>
      <c r="JUK3230" s="132"/>
      <c r="JUL3230" s="132"/>
      <c r="JUM3230" s="132"/>
      <c r="JUN3230" s="132"/>
      <c r="JUO3230" s="132"/>
      <c r="JUP3230" s="132"/>
      <c r="JUQ3230" s="132"/>
      <c r="JUR3230" s="132"/>
      <c r="JUS3230" s="132"/>
      <c r="JUT3230" s="132"/>
      <c r="JUU3230" s="132"/>
      <c r="JUV3230" s="132"/>
      <c r="JUW3230" s="132"/>
      <c r="JUX3230" s="132"/>
      <c r="JUY3230" s="132"/>
      <c r="JUZ3230" s="132"/>
      <c r="JVA3230" s="132"/>
      <c r="JVB3230" s="132"/>
      <c r="JVC3230" s="132"/>
      <c r="JVD3230" s="132"/>
      <c r="JVE3230" s="132"/>
      <c r="JVF3230" s="132"/>
      <c r="JVG3230" s="132"/>
      <c r="JVH3230" s="132"/>
      <c r="JVI3230" s="132"/>
      <c r="JVJ3230" s="132"/>
      <c r="JVK3230" s="132"/>
      <c r="JVL3230" s="132"/>
      <c r="JVM3230" s="132"/>
      <c r="JVN3230" s="132"/>
      <c r="JVO3230" s="132"/>
      <c r="JVP3230" s="132"/>
      <c r="JVQ3230" s="132"/>
      <c r="JVR3230" s="132"/>
      <c r="JVS3230" s="132"/>
      <c r="JVT3230" s="132"/>
      <c r="JVU3230" s="132"/>
      <c r="JVV3230" s="132"/>
      <c r="JVW3230" s="132"/>
      <c r="JVX3230" s="132"/>
      <c r="JVY3230" s="132"/>
      <c r="JVZ3230" s="132"/>
      <c r="JWA3230" s="132"/>
      <c r="JWB3230" s="132"/>
      <c r="JWC3230" s="132"/>
      <c r="JWD3230" s="132"/>
      <c r="JWE3230" s="132"/>
      <c r="JWF3230" s="132"/>
      <c r="JWG3230" s="132"/>
      <c r="JWH3230" s="132"/>
      <c r="JWI3230" s="132"/>
      <c r="JWJ3230" s="132"/>
      <c r="JWK3230" s="132"/>
      <c r="JWL3230" s="132"/>
      <c r="JWM3230" s="132"/>
      <c r="JWN3230" s="132"/>
      <c r="JWO3230" s="132"/>
      <c r="JWP3230" s="132"/>
      <c r="JWQ3230" s="132"/>
      <c r="JWR3230" s="132"/>
      <c r="JWS3230" s="132"/>
      <c r="JWT3230" s="132"/>
      <c r="JWU3230" s="132"/>
      <c r="JWV3230" s="132"/>
      <c r="JWW3230" s="132"/>
      <c r="JWX3230" s="132"/>
      <c r="JWY3230" s="132"/>
      <c r="JWZ3230" s="132"/>
      <c r="JXA3230" s="132"/>
      <c r="JXB3230" s="132"/>
      <c r="JXC3230" s="132"/>
      <c r="JXD3230" s="132"/>
      <c r="JXE3230" s="132"/>
      <c r="JXF3230" s="132"/>
      <c r="JXG3230" s="132"/>
      <c r="JXH3230" s="132"/>
      <c r="JXI3230" s="132"/>
      <c r="JXJ3230" s="132"/>
      <c r="JXK3230" s="132"/>
      <c r="JXL3230" s="132"/>
      <c r="JXM3230" s="132"/>
      <c r="JXN3230" s="132"/>
      <c r="JXO3230" s="132"/>
      <c r="JXP3230" s="132"/>
      <c r="JXQ3230" s="132"/>
      <c r="JXR3230" s="132"/>
      <c r="JXS3230" s="132"/>
      <c r="JXT3230" s="132"/>
      <c r="JXU3230" s="132"/>
      <c r="JXV3230" s="132"/>
      <c r="JXW3230" s="132"/>
      <c r="JXX3230" s="132"/>
      <c r="JXY3230" s="132"/>
      <c r="JXZ3230" s="132"/>
      <c r="JYA3230" s="132"/>
      <c r="JYB3230" s="132"/>
      <c r="JYC3230" s="132"/>
      <c r="JYD3230" s="132"/>
      <c r="JYE3230" s="132"/>
      <c r="JYF3230" s="132"/>
      <c r="JYG3230" s="132"/>
      <c r="JYH3230" s="132"/>
      <c r="JYI3230" s="132"/>
      <c r="JYJ3230" s="132"/>
      <c r="JYK3230" s="132"/>
      <c r="JYL3230" s="132"/>
      <c r="JYM3230" s="132"/>
      <c r="JYN3230" s="132"/>
      <c r="JYO3230" s="132"/>
      <c r="JYP3230" s="132"/>
      <c r="JYQ3230" s="132"/>
      <c r="JYR3230" s="132"/>
      <c r="JYS3230" s="132"/>
      <c r="JYT3230" s="132"/>
      <c r="JYU3230" s="132"/>
      <c r="JYV3230" s="132"/>
      <c r="JYW3230" s="132"/>
      <c r="JYX3230" s="132"/>
      <c r="JYY3230" s="132"/>
      <c r="JYZ3230" s="132"/>
      <c r="JZA3230" s="132"/>
      <c r="JZB3230" s="132"/>
      <c r="JZC3230" s="132"/>
      <c r="JZD3230" s="132"/>
      <c r="JZE3230" s="132"/>
      <c r="JZF3230" s="132"/>
      <c r="JZG3230" s="132"/>
      <c r="JZH3230" s="132"/>
      <c r="JZI3230" s="132"/>
      <c r="JZJ3230" s="132"/>
      <c r="JZK3230" s="132"/>
      <c r="JZL3230" s="132"/>
      <c r="JZM3230" s="132"/>
      <c r="JZN3230" s="132"/>
      <c r="JZO3230" s="132"/>
      <c r="JZP3230" s="132"/>
      <c r="JZQ3230" s="132"/>
      <c r="JZR3230" s="132"/>
      <c r="JZS3230" s="132"/>
      <c r="JZT3230" s="132"/>
      <c r="JZU3230" s="132"/>
      <c r="JZV3230" s="132"/>
      <c r="JZW3230" s="132"/>
      <c r="JZX3230" s="132"/>
      <c r="JZY3230" s="132"/>
      <c r="JZZ3230" s="132"/>
      <c r="KAA3230" s="132"/>
      <c r="KAB3230" s="132"/>
      <c r="KAC3230" s="132"/>
      <c r="KAD3230" s="132"/>
      <c r="KAE3230" s="132"/>
      <c r="KAF3230" s="132"/>
      <c r="KAG3230" s="132"/>
      <c r="KAH3230" s="132"/>
      <c r="KAI3230" s="132"/>
      <c r="KAJ3230" s="132"/>
      <c r="KAK3230" s="132"/>
      <c r="KAL3230" s="132"/>
      <c r="KAM3230" s="132"/>
      <c r="KAN3230" s="132"/>
      <c r="KAO3230" s="132"/>
      <c r="KAP3230" s="132"/>
      <c r="KAQ3230" s="132"/>
      <c r="KAR3230" s="132"/>
      <c r="KAS3230" s="132"/>
      <c r="KAT3230" s="132"/>
      <c r="KAU3230" s="132"/>
      <c r="KAV3230" s="132"/>
      <c r="KAW3230" s="132"/>
      <c r="KAX3230" s="132"/>
      <c r="KAY3230" s="132"/>
      <c r="KAZ3230" s="132"/>
      <c r="KBA3230" s="132"/>
      <c r="KBB3230" s="132"/>
      <c r="KBC3230" s="132"/>
      <c r="KBD3230" s="132"/>
      <c r="KBE3230" s="132"/>
      <c r="KBF3230" s="132"/>
      <c r="KBG3230" s="132"/>
      <c r="KBH3230" s="132"/>
      <c r="KBI3230" s="132"/>
      <c r="KBJ3230" s="132"/>
      <c r="KBK3230" s="132"/>
      <c r="KBL3230" s="132"/>
      <c r="KBM3230" s="132"/>
      <c r="KBN3230" s="132"/>
      <c r="KBO3230" s="132"/>
      <c r="KBP3230" s="132"/>
      <c r="KBQ3230" s="132"/>
      <c r="KBR3230" s="132"/>
      <c r="KBS3230" s="132"/>
      <c r="KBT3230" s="132"/>
      <c r="KBU3230" s="132"/>
      <c r="KBV3230" s="132"/>
      <c r="KBW3230" s="132"/>
      <c r="KBX3230" s="132"/>
      <c r="KBY3230" s="132"/>
      <c r="KBZ3230" s="132"/>
      <c r="KCA3230" s="132"/>
      <c r="KCB3230" s="132"/>
      <c r="KCC3230" s="132"/>
      <c r="KCD3230" s="132"/>
      <c r="KCE3230" s="132"/>
      <c r="KCF3230" s="132"/>
      <c r="KCG3230" s="132"/>
      <c r="KCH3230" s="132"/>
      <c r="KCI3230" s="132"/>
      <c r="KCJ3230" s="132"/>
      <c r="KCK3230" s="132"/>
      <c r="KCL3230" s="132"/>
      <c r="KCM3230" s="132"/>
      <c r="KCN3230" s="132"/>
      <c r="KCO3230" s="132"/>
      <c r="KCP3230" s="132"/>
      <c r="KCQ3230" s="132"/>
      <c r="KCR3230" s="132"/>
      <c r="KCS3230" s="132"/>
      <c r="KCT3230" s="132"/>
      <c r="KCU3230" s="132"/>
      <c r="KCV3230" s="132"/>
      <c r="KCW3230" s="132"/>
      <c r="KCX3230" s="132"/>
      <c r="KCY3230" s="132"/>
      <c r="KCZ3230" s="132"/>
      <c r="KDA3230" s="132"/>
      <c r="KDB3230" s="132"/>
      <c r="KDC3230" s="132"/>
      <c r="KDD3230" s="132"/>
      <c r="KDE3230" s="132"/>
      <c r="KDF3230" s="132"/>
      <c r="KDG3230" s="132"/>
      <c r="KDH3230" s="132"/>
      <c r="KDI3230" s="132"/>
      <c r="KDJ3230" s="132"/>
      <c r="KDK3230" s="132"/>
      <c r="KDL3230" s="132"/>
      <c r="KDM3230" s="132"/>
      <c r="KDN3230" s="132"/>
      <c r="KDO3230" s="132"/>
      <c r="KDP3230" s="132"/>
      <c r="KDQ3230" s="132"/>
      <c r="KDR3230" s="132"/>
      <c r="KDS3230" s="132"/>
      <c r="KDT3230" s="132"/>
      <c r="KDU3230" s="132"/>
      <c r="KDV3230" s="132"/>
      <c r="KDW3230" s="132"/>
      <c r="KDX3230" s="132"/>
      <c r="KDY3230" s="132"/>
      <c r="KDZ3230" s="132"/>
      <c r="KEA3230" s="132"/>
      <c r="KEB3230" s="132"/>
      <c r="KEC3230" s="132"/>
      <c r="KED3230" s="132"/>
      <c r="KEE3230" s="132"/>
      <c r="KEF3230" s="132"/>
      <c r="KEG3230" s="132"/>
      <c r="KEH3230" s="132"/>
      <c r="KEI3230" s="132"/>
      <c r="KEJ3230" s="132"/>
      <c r="KEK3230" s="132"/>
      <c r="KEL3230" s="132"/>
      <c r="KEM3230" s="132"/>
      <c r="KEN3230" s="132"/>
      <c r="KEO3230" s="132"/>
      <c r="KEP3230" s="132"/>
      <c r="KEQ3230" s="132"/>
      <c r="KER3230" s="132"/>
      <c r="KES3230" s="132"/>
      <c r="KET3230" s="132"/>
      <c r="KEU3230" s="132"/>
      <c r="KEV3230" s="132"/>
      <c r="KEW3230" s="132"/>
      <c r="KEX3230" s="132"/>
      <c r="KEY3230" s="132"/>
      <c r="KEZ3230" s="132"/>
      <c r="KFA3230" s="132"/>
      <c r="KFB3230" s="132"/>
      <c r="KFC3230" s="132"/>
      <c r="KFD3230" s="132"/>
      <c r="KFE3230" s="132"/>
      <c r="KFF3230" s="132"/>
      <c r="KFG3230" s="132"/>
      <c r="KFH3230" s="132"/>
      <c r="KFI3230" s="132"/>
      <c r="KFJ3230" s="132"/>
      <c r="KFK3230" s="132"/>
      <c r="KFL3230" s="132"/>
      <c r="KFM3230" s="132"/>
      <c r="KFN3230" s="132"/>
      <c r="KFO3230" s="132"/>
      <c r="KFP3230" s="132"/>
      <c r="KFQ3230" s="132"/>
      <c r="KFR3230" s="132"/>
      <c r="KFS3230" s="132"/>
      <c r="KFT3230" s="132"/>
      <c r="KFU3230" s="132"/>
      <c r="KFV3230" s="132"/>
      <c r="KFW3230" s="132"/>
      <c r="KFX3230" s="132"/>
      <c r="KFY3230" s="132"/>
      <c r="KFZ3230" s="132"/>
      <c r="KGA3230" s="132"/>
      <c r="KGB3230" s="132"/>
      <c r="KGC3230" s="132"/>
      <c r="KGD3230" s="132"/>
      <c r="KGE3230" s="132"/>
      <c r="KGF3230" s="132"/>
      <c r="KGG3230" s="132"/>
      <c r="KGH3230" s="132"/>
      <c r="KGI3230" s="132"/>
      <c r="KGJ3230" s="132"/>
      <c r="KGK3230" s="132"/>
      <c r="KGL3230" s="132"/>
      <c r="KGM3230" s="132"/>
      <c r="KGN3230" s="132"/>
      <c r="KGO3230" s="132"/>
      <c r="KGP3230" s="132"/>
      <c r="KGQ3230" s="132"/>
      <c r="KGR3230" s="132"/>
      <c r="KGS3230" s="132"/>
      <c r="KGT3230" s="132"/>
      <c r="KGU3230" s="132"/>
      <c r="KGV3230" s="132"/>
      <c r="KGW3230" s="132"/>
      <c r="KGX3230" s="132"/>
      <c r="KGY3230" s="132"/>
      <c r="KGZ3230" s="132"/>
      <c r="KHA3230" s="132"/>
      <c r="KHB3230" s="132"/>
      <c r="KHC3230" s="132"/>
      <c r="KHD3230" s="132"/>
      <c r="KHE3230" s="132"/>
      <c r="KHF3230" s="132"/>
      <c r="KHG3230" s="132"/>
      <c r="KHH3230" s="132"/>
      <c r="KHI3230" s="132"/>
      <c r="KHJ3230" s="132"/>
      <c r="KHK3230" s="132"/>
      <c r="KHL3230" s="132"/>
      <c r="KHM3230" s="132"/>
      <c r="KHN3230" s="132"/>
      <c r="KHO3230" s="132"/>
      <c r="KHP3230" s="132"/>
      <c r="KHQ3230" s="132"/>
      <c r="KHR3230" s="132"/>
      <c r="KHS3230" s="132"/>
      <c r="KHT3230" s="132"/>
      <c r="KHU3230" s="132"/>
      <c r="KHV3230" s="132"/>
      <c r="KHW3230" s="132"/>
      <c r="KHX3230" s="132"/>
      <c r="KHY3230" s="132"/>
      <c r="KHZ3230" s="132"/>
      <c r="KIA3230" s="132"/>
      <c r="KIB3230" s="132"/>
      <c r="KIC3230" s="132"/>
      <c r="KID3230" s="132"/>
      <c r="KIE3230" s="132"/>
      <c r="KIF3230" s="132"/>
      <c r="KIG3230" s="132"/>
      <c r="KIH3230" s="132"/>
      <c r="KII3230" s="132"/>
      <c r="KIJ3230" s="132"/>
      <c r="KIK3230" s="132"/>
      <c r="KIL3230" s="132"/>
      <c r="KIM3230" s="132"/>
      <c r="KIN3230" s="132"/>
      <c r="KIO3230" s="132"/>
      <c r="KIP3230" s="132"/>
      <c r="KIQ3230" s="132"/>
      <c r="KIR3230" s="132"/>
      <c r="KIS3230" s="132"/>
      <c r="KIT3230" s="132"/>
      <c r="KIU3230" s="132"/>
      <c r="KIV3230" s="132"/>
      <c r="KIW3230" s="132"/>
      <c r="KIX3230" s="132"/>
      <c r="KIY3230" s="132"/>
      <c r="KIZ3230" s="132"/>
      <c r="KJA3230" s="132"/>
      <c r="KJB3230" s="132"/>
      <c r="KJC3230" s="132"/>
      <c r="KJD3230" s="132"/>
      <c r="KJE3230" s="132"/>
      <c r="KJF3230" s="132"/>
      <c r="KJG3230" s="132"/>
      <c r="KJH3230" s="132"/>
      <c r="KJI3230" s="132"/>
      <c r="KJJ3230" s="132"/>
      <c r="KJK3230" s="132"/>
      <c r="KJL3230" s="132"/>
      <c r="KJM3230" s="132"/>
      <c r="KJN3230" s="132"/>
      <c r="KJO3230" s="132"/>
      <c r="KJP3230" s="132"/>
      <c r="KJQ3230" s="132"/>
      <c r="KJR3230" s="132"/>
      <c r="KJS3230" s="132"/>
      <c r="KJT3230" s="132"/>
      <c r="KJU3230" s="132"/>
      <c r="KJV3230" s="132"/>
      <c r="KJW3230" s="132"/>
      <c r="KJX3230" s="132"/>
      <c r="KJY3230" s="132"/>
      <c r="KJZ3230" s="132"/>
      <c r="KKA3230" s="132"/>
      <c r="KKB3230" s="132"/>
      <c r="KKC3230" s="132"/>
      <c r="KKD3230" s="132"/>
      <c r="KKE3230" s="132"/>
      <c r="KKF3230" s="132"/>
      <c r="KKG3230" s="132"/>
      <c r="KKH3230" s="132"/>
      <c r="KKI3230" s="132"/>
      <c r="KKJ3230" s="132"/>
      <c r="KKK3230" s="132"/>
      <c r="KKL3230" s="132"/>
      <c r="KKM3230" s="132"/>
      <c r="KKN3230" s="132"/>
      <c r="KKO3230" s="132"/>
      <c r="KKP3230" s="132"/>
      <c r="KKQ3230" s="132"/>
      <c r="KKR3230" s="132"/>
      <c r="KKS3230" s="132"/>
      <c r="KKT3230" s="132"/>
      <c r="KKU3230" s="132"/>
      <c r="KKV3230" s="132"/>
      <c r="KKW3230" s="132"/>
      <c r="KKX3230" s="132"/>
      <c r="KKY3230" s="132"/>
      <c r="KKZ3230" s="132"/>
      <c r="KLA3230" s="132"/>
      <c r="KLB3230" s="132"/>
      <c r="KLC3230" s="132"/>
      <c r="KLD3230" s="132"/>
      <c r="KLE3230" s="132"/>
      <c r="KLF3230" s="132"/>
      <c r="KLG3230" s="132"/>
      <c r="KLH3230" s="132"/>
      <c r="KLI3230" s="132"/>
      <c r="KLJ3230" s="132"/>
      <c r="KLK3230" s="132"/>
      <c r="KLL3230" s="132"/>
      <c r="KLM3230" s="132"/>
      <c r="KLN3230" s="132"/>
      <c r="KLO3230" s="132"/>
      <c r="KLP3230" s="132"/>
      <c r="KLQ3230" s="132"/>
      <c r="KLR3230" s="132"/>
      <c r="KLS3230" s="132"/>
      <c r="KLT3230" s="132"/>
      <c r="KLU3230" s="132"/>
      <c r="KLV3230" s="132"/>
      <c r="KLW3230" s="132"/>
      <c r="KLX3230" s="132"/>
      <c r="KLY3230" s="132"/>
      <c r="KLZ3230" s="132"/>
      <c r="KMA3230" s="132"/>
      <c r="KMB3230" s="132"/>
      <c r="KMC3230" s="132"/>
      <c r="KMD3230" s="132"/>
      <c r="KME3230" s="132"/>
      <c r="KMF3230" s="132"/>
      <c r="KMG3230" s="132"/>
      <c r="KMH3230" s="132"/>
      <c r="KMI3230" s="132"/>
      <c r="KMJ3230" s="132"/>
      <c r="KMK3230" s="132"/>
      <c r="KML3230" s="132"/>
      <c r="KMM3230" s="132"/>
      <c r="KMN3230" s="132"/>
      <c r="KMO3230" s="132"/>
      <c r="KMP3230" s="132"/>
      <c r="KMQ3230" s="132"/>
      <c r="KMR3230" s="132"/>
      <c r="KMS3230" s="132"/>
      <c r="KMT3230" s="132"/>
      <c r="KMU3230" s="132"/>
      <c r="KMV3230" s="132"/>
      <c r="KMW3230" s="132"/>
      <c r="KMX3230" s="132"/>
      <c r="KMY3230" s="132"/>
      <c r="KMZ3230" s="132"/>
      <c r="KNA3230" s="132"/>
      <c r="KNB3230" s="132"/>
      <c r="KNC3230" s="132"/>
      <c r="KND3230" s="132"/>
      <c r="KNE3230" s="132"/>
      <c r="KNF3230" s="132"/>
      <c r="KNG3230" s="132"/>
      <c r="KNH3230" s="132"/>
      <c r="KNI3230" s="132"/>
      <c r="KNJ3230" s="132"/>
      <c r="KNK3230" s="132"/>
      <c r="KNL3230" s="132"/>
      <c r="KNM3230" s="132"/>
      <c r="KNN3230" s="132"/>
      <c r="KNO3230" s="132"/>
      <c r="KNP3230" s="132"/>
      <c r="KNQ3230" s="132"/>
      <c r="KNR3230" s="132"/>
      <c r="KNS3230" s="132"/>
      <c r="KNT3230" s="132"/>
      <c r="KNU3230" s="132"/>
      <c r="KNV3230" s="132"/>
      <c r="KNW3230" s="132"/>
      <c r="KNX3230" s="132"/>
      <c r="KNY3230" s="132"/>
      <c r="KNZ3230" s="132"/>
      <c r="KOA3230" s="132"/>
      <c r="KOB3230" s="132"/>
      <c r="KOC3230" s="132"/>
      <c r="KOD3230" s="132"/>
      <c r="KOE3230" s="132"/>
      <c r="KOF3230" s="132"/>
      <c r="KOG3230" s="132"/>
      <c r="KOH3230" s="132"/>
      <c r="KOI3230" s="132"/>
      <c r="KOJ3230" s="132"/>
      <c r="KOK3230" s="132"/>
      <c r="KOL3230" s="132"/>
      <c r="KOM3230" s="132"/>
      <c r="KON3230" s="132"/>
      <c r="KOO3230" s="132"/>
      <c r="KOP3230" s="132"/>
      <c r="KOQ3230" s="132"/>
      <c r="KOR3230" s="132"/>
      <c r="KOS3230" s="132"/>
      <c r="KOT3230" s="132"/>
      <c r="KOU3230" s="132"/>
      <c r="KOV3230" s="132"/>
      <c r="KOW3230" s="132"/>
      <c r="KOX3230" s="132"/>
      <c r="KOY3230" s="132"/>
      <c r="KOZ3230" s="132"/>
      <c r="KPA3230" s="132"/>
      <c r="KPB3230" s="132"/>
      <c r="KPC3230" s="132"/>
      <c r="KPD3230" s="132"/>
      <c r="KPE3230" s="132"/>
      <c r="KPF3230" s="132"/>
      <c r="KPG3230" s="132"/>
      <c r="KPH3230" s="132"/>
      <c r="KPI3230" s="132"/>
      <c r="KPJ3230" s="132"/>
      <c r="KPK3230" s="132"/>
      <c r="KPL3230" s="132"/>
      <c r="KPM3230" s="132"/>
      <c r="KPN3230" s="132"/>
      <c r="KPO3230" s="132"/>
      <c r="KPP3230" s="132"/>
      <c r="KPQ3230" s="132"/>
      <c r="KPR3230" s="132"/>
      <c r="KPS3230" s="132"/>
      <c r="KPT3230" s="132"/>
      <c r="KPU3230" s="132"/>
      <c r="KPV3230" s="132"/>
      <c r="KPW3230" s="132"/>
      <c r="KPX3230" s="132"/>
      <c r="KPY3230" s="132"/>
      <c r="KPZ3230" s="132"/>
      <c r="KQA3230" s="132"/>
      <c r="KQB3230" s="132"/>
      <c r="KQC3230" s="132"/>
      <c r="KQD3230" s="132"/>
      <c r="KQE3230" s="132"/>
      <c r="KQF3230" s="132"/>
      <c r="KQG3230" s="132"/>
      <c r="KQH3230" s="132"/>
      <c r="KQI3230" s="132"/>
      <c r="KQJ3230" s="132"/>
      <c r="KQK3230" s="132"/>
      <c r="KQL3230" s="132"/>
      <c r="KQM3230" s="132"/>
      <c r="KQN3230" s="132"/>
      <c r="KQO3230" s="132"/>
      <c r="KQP3230" s="132"/>
      <c r="KQQ3230" s="132"/>
      <c r="KQR3230" s="132"/>
      <c r="KQS3230" s="132"/>
      <c r="KQT3230" s="132"/>
      <c r="KQU3230" s="132"/>
      <c r="KQV3230" s="132"/>
      <c r="KQW3230" s="132"/>
      <c r="KQX3230" s="132"/>
      <c r="KQY3230" s="132"/>
      <c r="KQZ3230" s="132"/>
      <c r="KRA3230" s="132"/>
      <c r="KRB3230" s="132"/>
      <c r="KRC3230" s="132"/>
      <c r="KRD3230" s="132"/>
      <c r="KRE3230" s="132"/>
      <c r="KRF3230" s="132"/>
      <c r="KRG3230" s="132"/>
      <c r="KRH3230" s="132"/>
      <c r="KRI3230" s="132"/>
      <c r="KRJ3230" s="132"/>
      <c r="KRK3230" s="132"/>
      <c r="KRL3230" s="132"/>
      <c r="KRM3230" s="132"/>
      <c r="KRN3230" s="132"/>
      <c r="KRO3230" s="132"/>
      <c r="KRP3230" s="132"/>
      <c r="KRQ3230" s="132"/>
      <c r="KRR3230" s="132"/>
      <c r="KRS3230" s="132"/>
      <c r="KRT3230" s="132"/>
      <c r="KRU3230" s="132"/>
      <c r="KRV3230" s="132"/>
      <c r="KRW3230" s="132"/>
      <c r="KRX3230" s="132"/>
      <c r="KRY3230" s="132"/>
      <c r="KRZ3230" s="132"/>
      <c r="KSA3230" s="132"/>
      <c r="KSB3230" s="132"/>
      <c r="KSC3230" s="132"/>
      <c r="KSD3230" s="132"/>
      <c r="KSE3230" s="132"/>
      <c r="KSF3230" s="132"/>
      <c r="KSG3230" s="132"/>
      <c r="KSH3230" s="132"/>
      <c r="KSI3230" s="132"/>
      <c r="KSJ3230" s="132"/>
      <c r="KSK3230" s="132"/>
      <c r="KSL3230" s="132"/>
      <c r="KSM3230" s="132"/>
      <c r="KSN3230" s="132"/>
      <c r="KSO3230" s="132"/>
      <c r="KSP3230" s="132"/>
      <c r="KSQ3230" s="132"/>
      <c r="KSR3230" s="132"/>
      <c r="KSS3230" s="132"/>
      <c r="KST3230" s="132"/>
      <c r="KSU3230" s="132"/>
      <c r="KSV3230" s="132"/>
      <c r="KSW3230" s="132"/>
      <c r="KSX3230" s="132"/>
      <c r="KSY3230" s="132"/>
      <c r="KSZ3230" s="132"/>
      <c r="KTA3230" s="132"/>
      <c r="KTB3230" s="132"/>
      <c r="KTC3230" s="132"/>
      <c r="KTD3230" s="132"/>
      <c r="KTE3230" s="132"/>
      <c r="KTF3230" s="132"/>
      <c r="KTG3230" s="132"/>
      <c r="KTH3230" s="132"/>
      <c r="KTI3230" s="132"/>
      <c r="KTJ3230" s="132"/>
      <c r="KTK3230" s="132"/>
      <c r="KTL3230" s="132"/>
      <c r="KTM3230" s="132"/>
      <c r="KTN3230" s="132"/>
      <c r="KTO3230" s="132"/>
      <c r="KTP3230" s="132"/>
      <c r="KTQ3230" s="132"/>
      <c r="KTR3230" s="132"/>
      <c r="KTS3230" s="132"/>
      <c r="KTT3230" s="132"/>
      <c r="KTU3230" s="132"/>
      <c r="KTV3230" s="132"/>
      <c r="KTW3230" s="132"/>
      <c r="KTX3230" s="132"/>
      <c r="KTY3230" s="132"/>
      <c r="KTZ3230" s="132"/>
      <c r="KUA3230" s="132"/>
      <c r="KUB3230" s="132"/>
      <c r="KUC3230" s="132"/>
      <c r="KUD3230" s="132"/>
      <c r="KUE3230" s="132"/>
      <c r="KUF3230" s="132"/>
      <c r="KUG3230" s="132"/>
      <c r="KUH3230" s="132"/>
      <c r="KUI3230" s="132"/>
      <c r="KUJ3230" s="132"/>
      <c r="KUK3230" s="132"/>
      <c r="KUL3230" s="132"/>
      <c r="KUM3230" s="132"/>
      <c r="KUN3230" s="132"/>
      <c r="KUO3230" s="132"/>
      <c r="KUP3230" s="132"/>
      <c r="KUQ3230" s="132"/>
      <c r="KUR3230" s="132"/>
      <c r="KUS3230" s="132"/>
      <c r="KUT3230" s="132"/>
      <c r="KUU3230" s="132"/>
      <c r="KUV3230" s="132"/>
      <c r="KUW3230" s="132"/>
      <c r="KUX3230" s="132"/>
      <c r="KUY3230" s="132"/>
      <c r="KUZ3230" s="132"/>
      <c r="KVA3230" s="132"/>
      <c r="KVB3230" s="132"/>
      <c r="KVC3230" s="132"/>
      <c r="KVD3230" s="132"/>
      <c r="KVE3230" s="132"/>
      <c r="KVF3230" s="132"/>
      <c r="KVG3230" s="132"/>
      <c r="KVH3230" s="132"/>
      <c r="KVI3230" s="132"/>
      <c r="KVJ3230" s="132"/>
      <c r="KVK3230" s="132"/>
      <c r="KVL3230" s="132"/>
      <c r="KVM3230" s="132"/>
      <c r="KVN3230" s="132"/>
      <c r="KVO3230" s="132"/>
      <c r="KVP3230" s="132"/>
      <c r="KVQ3230" s="132"/>
      <c r="KVR3230" s="132"/>
      <c r="KVS3230" s="132"/>
      <c r="KVT3230" s="132"/>
      <c r="KVU3230" s="132"/>
      <c r="KVV3230" s="132"/>
      <c r="KVW3230" s="132"/>
      <c r="KVX3230" s="132"/>
      <c r="KVY3230" s="132"/>
      <c r="KVZ3230" s="132"/>
      <c r="KWA3230" s="132"/>
      <c r="KWB3230" s="132"/>
      <c r="KWC3230" s="132"/>
      <c r="KWD3230" s="132"/>
      <c r="KWE3230" s="132"/>
      <c r="KWF3230" s="132"/>
      <c r="KWG3230" s="132"/>
      <c r="KWH3230" s="132"/>
      <c r="KWI3230" s="132"/>
      <c r="KWJ3230" s="132"/>
      <c r="KWK3230" s="132"/>
      <c r="KWL3230" s="132"/>
      <c r="KWM3230" s="132"/>
      <c r="KWN3230" s="132"/>
      <c r="KWO3230" s="132"/>
      <c r="KWP3230" s="132"/>
      <c r="KWQ3230" s="132"/>
      <c r="KWR3230" s="132"/>
      <c r="KWS3230" s="132"/>
      <c r="KWT3230" s="132"/>
      <c r="KWU3230" s="132"/>
      <c r="KWV3230" s="132"/>
      <c r="KWW3230" s="132"/>
      <c r="KWX3230" s="132"/>
      <c r="KWY3230" s="132"/>
      <c r="KWZ3230" s="132"/>
      <c r="KXA3230" s="132"/>
      <c r="KXB3230" s="132"/>
      <c r="KXC3230" s="132"/>
      <c r="KXD3230" s="132"/>
      <c r="KXE3230" s="132"/>
      <c r="KXF3230" s="132"/>
      <c r="KXG3230" s="132"/>
      <c r="KXH3230" s="132"/>
      <c r="KXI3230" s="132"/>
      <c r="KXJ3230" s="132"/>
      <c r="KXK3230" s="132"/>
      <c r="KXL3230" s="132"/>
      <c r="KXM3230" s="132"/>
      <c r="KXN3230" s="132"/>
      <c r="KXO3230" s="132"/>
      <c r="KXP3230" s="132"/>
      <c r="KXQ3230" s="132"/>
      <c r="KXR3230" s="132"/>
      <c r="KXS3230" s="132"/>
      <c r="KXT3230" s="132"/>
      <c r="KXU3230" s="132"/>
      <c r="KXV3230" s="132"/>
      <c r="KXW3230" s="132"/>
      <c r="KXX3230" s="132"/>
      <c r="KXY3230" s="132"/>
      <c r="KXZ3230" s="132"/>
      <c r="KYA3230" s="132"/>
      <c r="KYB3230" s="132"/>
      <c r="KYC3230" s="132"/>
      <c r="KYD3230" s="132"/>
      <c r="KYE3230" s="132"/>
      <c r="KYF3230" s="132"/>
      <c r="KYG3230" s="132"/>
      <c r="KYH3230" s="132"/>
      <c r="KYI3230" s="132"/>
      <c r="KYJ3230" s="132"/>
      <c r="KYK3230" s="132"/>
      <c r="KYL3230" s="132"/>
      <c r="KYM3230" s="132"/>
      <c r="KYN3230" s="132"/>
      <c r="KYO3230" s="132"/>
      <c r="KYP3230" s="132"/>
      <c r="KYQ3230" s="132"/>
      <c r="KYR3230" s="132"/>
      <c r="KYS3230" s="132"/>
      <c r="KYT3230" s="132"/>
      <c r="KYU3230" s="132"/>
      <c r="KYV3230" s="132"/>
      <c r="KYW3230" s="132"/>
      <c r="KYX3230" s="132"/>
      <c r="KYY3230" s="132"/>
      <c r="KYZ3230" s="132"/>
      <c r="KZA3230" s="132"/>
      <c r="KZB3230" s="132"/>
      <c r="KZC3230" s="132"/>
      <c r="KZD3230" s="132"/>
      <c r="KZE3230" s="132"/>
      <c r="KZF3230" s="132"/>
      <c r="KZG3230" s="132"/>
      <c r="KZH3230" s="132"/>
      <c r="KZI3230" s="132"/>
      <c r="KZJ3230" s="132"/>
      <c r="KZK3230" s="132"/>
      <c r="KZL3230" s="132"/>
      <c r="KZM3230" s="132"/>
      <c r="KZN3230" s="132"/>
      <c r="KZO3230" s="132"/>
      <c r="KZP3230" s="132"/>
      <c r="KZQ3230" s="132"/>
      <c r="KZR3230" s="132"/>
      <c r="KZS3230" s="132"/>
      <c r="KZT3230" s="132"/>
      <c r="KZU3230" s="132"/>
      <c r="KZV3230" s="132"/>
      <c r="KZW3230" s="132"/>
      <c r="KZX3230" s="132"/>
      <c r="KZY3230" s="132"/>
      <c r="KZZ3230" s="132"/>
      <c r="LAA3230" s="132"/>
      <c r="LAB3230" s="132"/>
      <c r="LAC3230" s="132"/>
      <c r="LAD3230" s="132"/>
      <c r="LAE3230" s="132"/>
      <c r="LAF3230" s="132"/>
      <c r="LAG3230" s="132"/>
      <c r="LAH3230" s="132"/>
      <c r="LAI3230" s="132"/>
      <c r="LAJ3230" s="132"/>
      <c r="LAK3230" s="132"/>
      <c r="LAL3230" s="132"/>
      <c r="LAM3230" s="132"/>
      <c r="LAN3230" s="132"/>
      <c r="LAO3230" s="132"/>
      <c r="LAP3230" s="132"/>
      <c r="LAQ3230" s="132"/>
      <c r="LAR3230" s="132"/>
      <c r="LAS3230" s="132"/>
      <c r="LAT3230" s="132"/>
      <c r="LAU3230" s="132"/>
      <c r="LAV3230" s="132"/>
      <c r="LAW3230" s="132"/>
      <c r="LAX3230" s="132"/>
      <c r="LAY3230" s="132"/>
      <c r="LAZ3230" s="132"/>
      <c r="LBA3230" s="132"/>
      <c r="LBB3230" s="132"/>
      <c r="LBC3230" s="132"/>
      <c r="LBD3230" s="132"/>
      <c r="LBE3230" s="132"/>
      <c r="LBF3230" s="132"/>
      <c r="LBG3230" s="132"/>
      <c r="LBH3230" s="132"/>
      <c r="LBI3230" s="132"/>
      <c r="LBJ3230" s="132"/>
      <c r="LBK3230" s="132"/>
      <c r="LBL3230" s="132"/>
      <c r="LBM3230" s="132"/>
      <c r="LBN3230" s="132"/>
      <c r="LBO3230" s="132"/>
      <c r="LBP3230" s="132"/>
      <c r="LBQ3230" s="132"/>
      <c r="LBR3230" s="132"/>
      <c r="LBS3230" s="132"/>
      <c r="LBT3230" s="132"/>
      <c r="LBU3230" s="132"/>
      <c r="LBV3230" s="132"/>
      <c r="LBW3230" s="132"/>
      <c r="LBX3230" s="132"/>
      <c r="LBY3230" s="132"/>
      <c r="LBZ3230" s="132"/>
      <c r="LCA3230" s="132"/>
      <c r="LCB3230" s="132"/>
      <c r="LCC3230" s="132"/>
      <c r="LCD3230" s="132"/>
      <c r="LCE3230" s="132"/>
      <c r="LCF3230" s="132"/>
      <c r="LCG3230" s="132"/>
      <c r="LCH3230" s="132"/>
      <c r="LCI3230" s="132"/>
      <c r="LCJ3230" s="132"/>
      <c r="LCK3230" s="132"/>
      <c r="LCL3230" s="132"/>
      <c r="LCM3230" s="132"/>
      <c r="LCN3230" s="132"/>
      <c r="LCO3230" s="132"/>
      <c r="LCP3230" s="132"/>
      <c r="LCQ3230" s="132"/>
      <c r="LCR3230" s="132"/>
      <c r="LCS3230" s="132"/>
      <c r="LCT3230" s="132"/>
      <c r="LCU3230" s="132"/>
      <c r="LCV3230" s="132"/>
      <c r="LCW3230" s="132"/>
      <c r="LCX3230" s="132"/>
      <c r="LCY3230" s="132"/>
      <c r="LCZ3230" s="132"/>
      <c r="LDA3230" s="132"/>
      <c r="LDB3230" s="132"/>
      <c r="LDC3230" s="132"/>
      <c r="LDD3230" s="132"/>
      <c r="LDE3230" s="132"/>
      <c r="LDF3230" s="132"/>
      <c r="LDG3230" s="132"/>
      <c r="LDH3230" s="132"/>
      <c r="LDI3230" s="132"/>
      <c r="LDJ3230" s="132"/>
      <c r="LDK3230" s="132"/>
      <c r="LDL3230" s="132"/>
      <c r="LDM3230" s="132"/>
      <c r="LDN3230" s="132"/>
      <c r="LDO3230" s="132"/>
      <c r="LDP3230" s="132"/>
      <c r="LDQ3230" s="132"/>
      <c r="LDR3230" s="132"/>
      <c r="LDS3230" s="132"/>
      <c r="LDT3230" s="132"/>
      <c r="LDU3230" s="132"/>
      <c r="LDV3230" s="132"/>
      <c r="LDW3230" s="132"/>
      <c r="LDX3230" s="132"/>
      <c r="LDY3230" s="132"/>
      <c r="LDZ3230" s="132"/>
      <c r="LEA3230" s="132"/>
      <c r="LEB3230" s="132"/>
      <c r="LEC3230" s="132"/>
      <c r="LED3230" s="132"/>
      <c r="LEE3230" s="132"/>
      <c r="LEF3230" s="132"/>
      <c r="LEG3230" s="132"/>
      <c r="LEH3230" s="132"/>
      <c r="LEI3230" s="132"/>
      <c r="LEJ3230" s="132"/>
      <c r="LEK3230" s="132"/>
      <c r="LEL3230" s="132"/>
      <c r="LEM3230" s="132"/>
      <c r="LEN3230" s="132"/>
      <c r="LEO3230" s="132"/>
      <c r="LEP3230" s="132"/>
      <c r="LEQ3230" s="132"/>
      <c r="LER3230" s="132"/>
      <c r="LES3230" s="132"/>
      <c r="LET3230" s="132"/>
      <c r="LEU3230" s="132"/>
      <c r="LEV3230" s="132"/>
      <c r="LEW3230" s="132"/>
      <c r="LEX3230" s="132"/>
      <c r="LEY3230" s="132"/>
      <c r="LEZ3230" s="132"/>
      <c r="LFA3230" s="132"/>
      <c r="LFB3230" s="132"/>
      <c r="LFC3230" s="132"/>
      <c r="LFD3230" s="132"/>
      <c r="LFE3230" s="132"/>
      <c r="LFF3230" s="132"/>
      <c r="LFG3230" s="132"/>
      <c r="LFH3230" s="132"/>
      <c r="LFI3230" s="132"/>
      <c r="LFJ3230" s="132"/>
      <c r="LFK3230" s="132"/>
      <c r="LFL3230" s="132"/>
      <c r="LFM3230" s="132"/>
      <c r="LFN3230" s="132"/>
      <c r="LFO3230" s="132"/>
      <c r="LFP3230" s="132"/>
      <c r="LFQ3230" s="132"/>
      <c r="LFR3230" s="132"/>
      <c r="LFS3230" s="132"/>
      <c r="LFT3230" s="132"/>
      <c r="LFU3230" s="132"/>
      <c r="LFV3230" s="132"/>
      <c r="LFW3230" s="132"/>
      <c r="LFX3230" s="132"/>
      <c r="LFY3230" s="132"/>
      <c r="LFZ3230" s="132"/>
      <c r="LGA3230" s="132"/>
      <c r="LGB3230" s="132"/>
      <c r="LGC3230" s="132"/>
      <c r="LGD3230" s="132"/>
      <c r="LGE3230" s="132"/>
      <c r="LGF3230" s="132"/>
      <c r="LGG3230" s="132"/>
      <c r="LGH3230" s="132"/>
      <c r="LGI3230" s="132"/>
      <c r="LGJ3230" s="132"/>
      <c r="LGK3230" s="132"/>
      <c r="LGL3230" s="132"/>
      <c r="LGM3230" s="132"/>
      <c r="LGN3230" s="132"/>
      <c r="LGO3230" s="132"/>
      <c r="LGP3230" s="132"/>
      <c r="LGQ3230" s="132"/>
      <c r="LGR3230" s="132"/>
      <c r="LGS3230" s="132"/>
      <c r="LGT3230" s="132"/>
      <c r="LGU3230" s="132"/>
      <c r="LGV3230" s="132"/>
      <c r="LGW3230" s="132"/>
      <c r="LGX3230" s="132"/>
      <c r="LGY3230" s="132"/>
      <c r="LGZ3230" s="132"/>
      <c r="LHA3230" s="132"/>
      <c r="LHB3230" s="132"/>
      <c r="LHC3230" s="132"/>
      <c r="LHD3230" s="132"/>
      <c r="LHE3230" s="132"/>
      <c r="LHF3230" s="132"/>
      <c r="LHG3230" s="132"/>
      <c r="LHH3230" s="132"/>
      <c r="LHI3230" s="132"/>
      <c r="LHJ3230" s="132"/>
      <c r="LHK3230" s="132"/>
      <c r="LHL3230" s="132"/>
      <c r="LHM3230" s="132"/>
      <c r="LHN3230" s="132"/>
      <c r="LHO3230" s="132"/>
      <c r="LHP3230" s="132"/>
      <c r="LHQ3230" s="132"/>
      <c r="LHR3230" s="132"/>
      <c r="LHS3230" s="132"/>
      <c r="LHT3230" s="132"/>
      <c r="LHU3230" s="132"/>
      <c r="LHV3230" s="132"/>
      <c r="LHW3230" s="132"/>
      <c r="LHX3230" s="132"/>
      <c r="LHY3230" s="132"/>
      <c r="LHZ3230" s="132"/>
      <c r="LIA3230" s="132"/>
      <c r="LIB3230" s="132"/>
      <c r="LIC3230" s="132"/>
      <c r="LID3230" s="132"/>
      <c r="LIE3230" s="132"/>
      <c r="LIF3230" s="132"/>
      <c r="LIG3230" s="132"/>
      <c r="LIH3230" s="132"/>
      <c r="LII3230" s="132"/>
      <c r="LIJ3230" s="132"/>
      <c r="LIK3230" s="132"/>
      <c r="LIL3230" s="132"/>
      <c r="LIM3230" s="132"/>
      <c r="LIN3230" s="132"/>
      <c r="LIO3230" s="132"/>
      <c r="LIP3230" s="132"/>
      <c r="LIQ3230" s="132"/>
      <c r="LIR3230" s="132"/>
      <c r="LIS3230" s="132"/>
      <c r="LIT3230" s="132"/>
      <c r="LIU3230" s="132"/>
      <c r="LIV3230" s="132"/>
      <c r="LIW3230" s="132"/>
      <c r="LIX3230" s="132"/>
      <c r="LIY3230" s="132"/>
      <c r="LIZ3230" s="132"/>
      <c r="LJA3230" s="132"/>
      <c r="LJB3230" s="132"/>
      <c r="LJC3230" s="132"/>
      <c r="LJD3230" s="132"/>
      <c r="LJE3230" s="132"/>
      <c r="LJF3230" s="132"/>
      <c r="LJG3230" s="132"/>
      <c r="LJH3230" s="132"/>
      <c r="LJI3230" s="132"/>
      <c r="LJJ3230" s="132"/>
      <c r="LJK3230" s="132"/>
      <c r="LJL3230" s="132"/>
      <c r="LJM3230" s="132"/>
      <c r="LJN3230" s="132"/>
      <c r="LJO3230" s="132"/>
      <c r="LJP3230" s="132"/>
      <c r="LJQ3230" s="132"/>
      <c r="LJR3230" s="132"/>
      <c r="LJS3230" s="132"/>
      <c r="LJT3230" s="132"/>
      <c r="LJU3230" s="132"/>
      <c r="LJV3230" s="132"/>
      <c r="LJW3230" s="132"/>
      <c r="LJX3230" s="132"/>
      <c r="LJY3230" s="132"/>
      <c r="LJZ3230" s="132"/>
      <c r="LKA3230" s="132"/>
      <c r="LKB3230" s="132"/>
      <c r="LKC3230" s="132"/>
      <c r="LKD3230" s="132"/>
      <c r="LKE3230" s="132"/>
      <c r="LKF3230" s="132"/>
      <c r="LKG3230" s="132"/>
      <c r="LKH3230" s="132"/>
      <c r="LKI3230" s="132"/>
      <c r="LKJ3230" s="132"/>
      <c r="LKK3230" s="132"/>
      <c r="LKL3230" s="132"/>
      <c r="LKM3230" s="132"/>
      <c r="LKN3230" s="132"/>
      <c r="LKO3230" s="132"/>
      <c r="LKP3230" s="132"/>
      <c r="LKQ3230" s="132"/>
      <c r="LKR3230" s="132"/>
      <c r="LKS3230" s="132"/>
      <c r="LKT3230" s="132"/>
      <c r="LKU3230" s="132"/>
      <c r="LKV3230" s="132"/>
      <c r="LKW3230" s="132"/>
      <c r="LKX3230" s="132"/>
      <c r="LKY3230" s="132"/>
      <c r="LKZ3230" s="132"/>
      <c r="LLA3230" s="132"/>
      <c r="LLB3230" s="132"/>
      <c r="LLC3230" s="132"/>
      <c r="LLD3230" s="132"/>
      <c r="LLE3230" s="132"/>
      <c r="LLF3230" s="132"/>
      <c r="LLG3230" s="132"/>
      <c r="LLH3230" s="132"/>
      <c r="LLI3230" s="132"/>
      <c r="LLJ3230" s="132"/>
      <c r="LLK3230" s="132"/>
      <c r="LLL3230" s="132"/>
      <c r="LLM3230" s="132"/>
      <c r="LLN3230" s="132"/>
      <c r="LLO3230" s="132"/>
      <c r="LLP3230" s="132"/>
      <c r="LLQ3230" s="132"/>
      <c r="LLR3230" s="132"/>
      <c r="LLS3230" s="132"/>
      <c r="LLT3230" s="132"/>
      <c r="LLU3230" s="132"/>
      <c r="LLV3230" s="132"/>
      <c r="LLW3230" s="132"/>
      <c r="LLX3230" s="132"/>
      <c r="LLY3230" s="132"/>
      <c r="LLZ3230" s="132"/>
      <c r="LMA3230" s="132"/>
      <c r="LMB3230" s="132"/>
      <c r="LMC3230" s="132"/>
      <c r="LMD3230" s="132"/>
      <c r="LME3230" s="132"/>
      <c r="LMF3230" s="132"/>
      <c r="LMG3230" s="132"/>
      <c r="LMH3230" s="132"/>
      <c r="LMI3230" s="132"/>
      <c r="LMJ3230" s="132"/>
      <c r="LMK3230" s="132"/>
      <c r="LML3230" s="132"/>
      <c r="LMM3230" s="132"/>
      <c r="LMN3230" s="132"/>
      <c r="LMO3230" s="132"/>
      <c r="LMP3230" s="132"/>
      <c r="LMQ3230" s="132"/>
      <c r="LMR3230" s="132"/>
      <c r="LMS3230" s="132"/>
      <c r="LMT3230" s="132"/>
      <c r="LMU3230" s="132"/>
      <c r="LMV3230" s="132"/>
      <c r="LMW3230" s="132"/>
      <c r="LMX3230" s="132"/>
      <c r="LMY3230" s="132"/>
      <c r="LMZ3230" s="132"/>
      <c r="LNA3230" s="132"/>
      <c r="LNB3230" s="132"/>
      <c r="LNC3230" s="132"/>
      <c r="LND3230" s="132"/>
      <c r="LNE3230" s="132"/>
      <c r="LNF3230" s="132"/>
      <c r="LNG3230" s="132"/>
      <c r="LNH3230" s="132"/>
      <c r="LNI3230" s="132"/>
      <c r="LNJ3230" s="132"/>
      <c r="LNK3230" s="132"/>
      <c r="LNL3230" s="132"/>
      <c r="LNM3230" s="132"/>
      <c r="LNN3230" s="132"/>
      <c r="LNO3230" s="132"/>
      <c r="LNP3230" s="132"/>
      <c r="LNQ3230" s="132"/>
      <c r="LNR3230" s="132"/>
      <c r="LNS3230" s="132"/>
      <c r="LNT3230" s="132"/>
      <c r="LNU3230" s="132"/>
      <c r="LNV3230" s="132"/>
      <c r="LNW3230" s="132"/>
      <c r="LNX3230" s="132"/>
      <c r="LNY3230" s="132"/>
      <c r="LNZ3230" s="132"/>
      <c r="LOA3230" s="132"/>
      <c r="LOB3230" s="132"/>
      <c r="LOC3230" s="132"/>
      <c r="LOD3230" s="132"/>
      <c r="LOE3230" s="132"/>
      <c r="LOF3230" s="132"/>
      <c r="LOG3230" s="132"/>
      <c r="LOH3230" s="132"/>
      <c r="LOI3230" s="132"/>
      <c r="LOJ3230" s="132"/>
      <c r="LOK3230" s="132"/>
      <c r="LOL3230" s="132"/>
      <c r="LOM3230" s="132"/>
      <c r="LON3230" s="132"/>
      <c r="LOO3230" s="132"/>
      <c r="LOP3230" s="132"/>
      <c r="LOQ3230" s="132"/>
      <c r="LOR3230" s="132"/>
      <c r="LOS3230" s="132"/>
      <c r="LOT3230" s="132"/>
      <c r="LOU3230" s="132"/>
      <c r="LOV3230" s="132"/>
      <c r="LOW3230" s="132"/>
      <c r="LOX3230" s="132"/>
      <c r="LOY3230" s="132"/>
      <c r="LOZ3230" s="132"/>
      <c r="LPA3230" s="132"/>
      <c r="LPB3230" s="132"/>
      <c r="LPC3230" s="132"/>
      <c r="LPD3230" s="132"/>
      <c r="LPE3230" s="132"/>
      <c r="LPF3230" s="132"/>
      <c r="LPG3230" s="132"/>
      <c r="LPH3230" s="132"/>
      <c r="LPI3230" s="132"/>
      <c r="LPJ3230" s="132"/>
      <c r="LPK3230" s="132"/>
      <c r="LPL3230" s="132"/>
      <c r="LPM3230" s="132"/>
      <c r="LPN3230" s="132"/>
      <c r="LPO3230" s="132"/>
      <c r="LPP3230" s="132"/>
      <c r="LPQ3230" s="132"/>
      <c r="LPR3230" s="132"/>
      <c r="LPS3230" s="132"/>
      <c r="LPT3230" s="132"/>
      <c r="LPU3230" s="132"/>
      <c r="LPV3230" s="132"/>
      <c r="LPW3230" s="132"/>
      <c r="LPX3230" s="132"/>
      <c r="LPY3230" s="132"/>
      <c r="LPZ3230" s="132"/>
      <c r="LQA3230" s="132"/>
      <c r="LQB3230" s="132"/>
      <c r="LQC3230" s="132"/>
      <c r="LQD3230" s="132"/>
      <c r="LQE3230" s="132"/>
      <c r="LQF3230" s="132"/>
      <c r="LQG3230" s="132"/>
      <c r="LQH3230" s="132"/>
      <c r="LQI3230" s="132"/>
      <c r="LQJ3230" s="132"/>
      <c r="LQK3230" s="132"/>
      <c r="LQL3230" s="132"/>
      <c r="LQM3230" s="132"/>
      <c r="LQN3230" s="132"/>
      <c r="LQO3230" s="132"/>
      <c r="LQP3230" s="132"/>
      <c r="LQQ3230" s="132"/>
      <c r="LQR3230" s="132"/>
      <c r="LQS3230" s="132"/>
      <c r="LQT3230" s="132"/>
      <c r="LQU3230" s="132"/>
      <c r="LQV3230" s="132"/>
      <c r="LQW3230" s="132"/>
      <c r="LQX3230" s="132"/>
      <c r="LQY3230" s="132"/>
      <c r="LQZ3230" s="132"/>
      <c r="LRA3230" s="132"/>
      <c r="LRB3230" s="132"/>
      <c r="LRC3230" s="132"/>
      <c r="LRD3230" s="132"/>
      <c r="LRE3230" s="132"/>
      <c r="LRF3230" s="132"/>
      <c r="LRG3230" s="132"/>
      <c r="LRH3230" s="132"/>
      <c r="LRI3230" s="132"/>
      <c r="LRJ3230" s="132"/>
      <c r="LRK3230" s="132"/>
      <c r="LRL3230" s="132"/>
      <c r="LRM3230" s="132"/>
      <c r="LRN3230" s="132"/>
      <c r="LRO3230" s="132"/>
      <c r="LRP3230" s="132"/>
      <c r="LRQ3230" s="132"/>
      <c r="LRR3230" s="132"/>
      <c r="LRS3230" s="132"/>
      <c r="LRT3230" s="132"/>
      <c r="LRU3230" s="132"/>
      <c r="LRV3230" s="132"/>
      <c r="LRW3230" s="132"/>
      <c r="LRX3230" s="132"/>
      <c r="LRY3230" s="132"/>
      <c r="LRZ3230" s="132"/>
      <c r="LSA3230" s="132"/>
      <c r="LSB3230" s="132"/>
      <c r="LSC3230" s="132"/>
      <c r="LSD3230" s="132"/>
      <c r="LSE3230" s="132"/>
      <c r="LSF3230" s="132"/>
      <c r="LSG3230" s="132"/>
      <c r="LSH3230" s="132"/>
      <c r="LSI3230" s="132"/>
      <c r="LSJ3230" s="132"/>
      <c r="LSK3230" s="132"/>
      <c r="LSL3230" s="132"/>
      <c r="LSM3230" s="132"/>
      <c r="LSN3230" s="132"/>
      <c r="LSO3230" s="132"/>
      <c r="LSP3230" s="132"/>
      <c r="LSQ3230" s="132"/>
      <c r="LSR3230" s="132"/>
      <c r="LSS3230" s="132"/>
      <c r="LST3230" s="132"/>
      <c r="LSU3230" s="132"/>
      <c r="LSV3230" s="132"/>
      <c r="LSW3230" s="132"/>
      <c r="LSX3230" s="132"/>
      <c r="LSY3230" s="132"/>
      <c r="LSZ3230" s="132"/>
      <c r="LTA3230" s="132"/>
      <c r="LTB3230" s="132"/>
      <c r="LTC3230" s="132"/>
      <c r="LTD3230" s="132"/>
      <c r="LTE3230" s="132"/>
      <c r="LTF3230" s="132"/>
      <c r="LTG3230" s="132"/>
      <c r="LTH3230" s="132"/>
      <c r="LTI3230" s="132"/>
      <c r="LTJ3230" s="132"/>
      <c r="LTK3230" s="132"/>
      <c r="LTL3230" s="132"/>
      <c r="LTM3230" s="132"/>
      <c r="LTN3230" s="132"/>
      <c r="LTO3230" s="132"/>
      <c r="LTP3230" s="132"/>
      <c r="LTQ3230" s="132"/>
      <c r="LTR3230" s="132"/>
      <c r="LTS3230" s="132"/>
      <c r="LTT3230" s="132"/>
      <c r="LTU3230" s="132"/>
      <c r="LTV3230" s="132"/>
      <c r="LTW3230" s="132"/>
      <c r="LTX3230" s="132"/>
      <c r="LTY3230" s="132"/>
      <c r="LTZ3230" s="132"/>
      <c r="LUA3230" s="132"/>
      <c r="LUB3230" s="132"/>
      <c r="LUC3230" s="132"/>
      <c r="LUD3230" s="132"/>
      <c r="LUE3230" s="132"/>
      <c r="LUF3230" s="132"/>
      <c r="LUG3230" s="132"/>
      <c r="LUH3230" s="132"/>
      <c r="LUI3230" s="132"/>
      <c r="LUJ3230" s="132"/>
      <c r="LUK3230" s="132"/>
      <c r="LUL3230" s="132"/>
      <c r="LUM3230" s="132"/>
      <c r="LUN3230" s="132"/>
      <c r="LUO3230" s="132"/>
      <c r="LUP3230" s="132"/>
      <c r="LUQ3230" s="132"/>
      <c r="LUR3230" s="132"/>
      <c r="LUS3230" s="132"/>
      <c r="LUT3230" s="132"/>
      <c r="LUU3230" s="132"/>
      <c r="LUV3230" s="132"/>
      <c r="LUW3230" s="132"/>
      <c r="LUX3230" s="132"/>
      <c r="LUY3230" s="132"/>
      <c r="LUZ3230" s="132"/>
      <c r="LVA3230" s="132"/>
      <c r="LVB3230" s="132"/>
      <c r="LVC3230" s="132"/>
      <c r="LVD3230" s="132"/>
      <c r="LVE3230" s="132"/>
      <c r="LVF3230" s="132"/>
      <c r="LVG3230" s="132"/>
      <c r="LVH3230" s="132"/>
      <c r="LVI3230" s="132"/>
      <c r="LVJ3230" s="132"/>
      <c r="LVK3230" s="132"/>
      <c r="LVL3230" s="132"/>
      <c r="LVM3230" s="132"/>
      <c r="LVN3230" s="132"/>
      <c r="LVO3230" s="132"/>
      <c r="LVP3230" s="132"/>
      <c r="LVQ3230" s="132"/>
      <c r="LVR3230" s="132"/>
      <c r="LVS3230" s="132"/>
      <c r="LVT3230" s="132"/>
      <c r="LVU3230" s="132"/>
      <c r="LVV3230" s="132"/>
      <c r="LVW3230" s="132"/>
      <c r="LVX3230" s="132"/>
      <c r="LVY3230" s="132"/>
      <c r="LVZ3230" s="132"/>
      <c r="LWA3230" s="132"/>
      <c r="LWB3230" s="132"/>
      <c r="LWC3230" s="132"/>
      <c r="LWD3230" s="132"/>
      <c r="LWE3230" s="132"/>
      <c r="LWF3230" s="132"/>
      <c r="LWG3230" s="132"/>
      <c r="LWH3230" s="132"/>
      <c r="LWI3230" s="132"/>
      <c r="LWJ3230" s="132"/>
      <c r="LWK3230" s="132"/>
      <c r="LWL3230" s="132"/>
      <c r="LWM3230" s="132"/>
      <c r="LWN3230" s="132"/>
      <c r="LWO3230" s="132"/>
      <c r="LWP3230" s="132"/>
      <c r="LWQ3230" s="132"/>
      <c r="LWR3230" s="132"/>
      <c r="LWS3230" s="132"/>
      <c r="LWT3230" s="132"/>
      <c r="LWU3230" s="132"/>
      <c r="LWV3230" s="132"/>
      <c r="LWW3230" s="132"/>
      <c r="LWX3230" s="132"/>
      <c r="LWY3230" s="132"/>
      <c r="LWZ3230" s="132"/>
      <c r="LXA3230" s="132"/>
      <c r="LXB3230" s="132"/>
      <c r="LXC3230" s="132"/>
      <c r="LXD3230" s="132"/>
      <c r="LXE3230" s="132"/>
      <c r="LXF3230" s="132"/>
      <c r="LXG3230" s="132"/>
      <c r="LXH3230" s="132"/>
      <c r="LXI3230" s="132"/>
      <c r="LXJ3230" s="132"/>
      <c r="LXK3230" s="132"/>
      <c r="LXL3230" s="132"/>
      <c r="LXM3230" s="132"/>
      <c r="LXN3230" s="132"/>
      <c r="LXO3230" s="132"/>
      <c r="LXP3230" s="132"/>
      <c r="LXQ3230" s="132"/>
      <c r="LXR3230" s="132"/>
      <c r="LXS3230" s="132"/>
      <c r="LXT3230" s="132"/>
      <c r="LXU3230" s="132"/>
      <c r="LXV3230" s="132"/>
      <c r="LXW3230" s="132"/>
      <c r="LXX3230" s="132"/>
      <c r="LXY3230" s="132"/>
      <c r="LXZ3230" s="132"/>
      <c r="LYA3230" s="132"/>
      <c r="LYB3230" s="132"/>
      <c r="LYC3230" s="132"/>
      <c r="LYD3230" s="132"/>
      <c r="LYE3230" s="132"/>
      <c r="LYF3230" s="132"/>
      <c r="LYG3230" s="132"/>
      <c r="LYH3230" s="132"/>
      <c r="LYI3230" s="132"/>
      <c r="LYJ3230" s="132"/>
      <c r="LYK3230" s="132"/>
      <c r="LYL3230" s="132"/>
      <c r="LYM3230" s="132"/>
      <c r="LYN3230" s="132"/>
      <c r="LYO3230" s="132"/>
      <c r="LYP3230" s="132"/>
      <c r="LYQ3230" s="132"/>
      <c r="LYR3230" s="132"/>
      <c r="LYS3230" s="132"/>
      <c r="LYT3230" s="132"/>
      <c r="LYU3230" s="132"/>
      <c r="LYV3230" s="132"/>
      <c r="LYW3230" s="132"/>
      <c r="LYX3230" s="132"/>
      <c r="LYY3230" s="132"/>
      <c r="LYZ3230" s="132"/>
      <c r="LZA3230" s="132"/>
      <c r="LZB3230" s="132"/>
      <c r="LZC3230" s="132"/>
      <c r="LZD3230" s="132"/>
      <c r="LZE3230" s="132"/>
      <c r="LZF3230" s="132"/>
      <c r="LZG3230" s="132"/>
      <c r="LZH3230" s="132"/>
      <c r="LZI3230" s="132"/>
      <c r="LZJ3230" s="132"/>
      <c r="LZK3230" s="132"/>
      <c r="LZL3230" s="132"/>
      <c r="LZM3230" s="132"/>
      <c r="LZN3230" s="132"/>
      <c r="LZO3230" s="132"/>
      <c r="LZP3230" s="132"/>
      <c r="LZQ3230" s="132"/>
      <c r="LZR3230" s="132"/>
      <c r="LZS3230" s="132"/>
      <c r="LZT3230" s="132"/>
      <c r="LZU3230" s="132"/>
      <c r="LZV3230" s="132"/>
      <c r="LZW3230" s="132"/>
      <c r="LZX3230" s="132"/>
      <c r="LZY3230" s="132"/>
      <c r="LZZ3230" s="132"/>
      <c r="MAA3230" s="132"/>
      <c r="MAB3230" s="132"/>
      <c r="MAC3230" s="132"/>
      <c r="MAD3230" s="132"/>
      <c r="MAE3230" s="132"/>
      <c r="MAF3230" s="132"/>
      <c r="MAG3230" s="132"/>
      <c r="MAH3230" s="132"/>
      <c r="MAI3230" s="132"/>
      <c r="MAJ3230" s="132"/>
      <c r="MAK3230" s="132"/>
      <c r="MAL3230" s="132"/>
      <c r="MAM3230" s="132"/>
      <c r="MAN3230" s="132"/>
      <c r="MAO3230" s="132"/>
      <c r="MAP3230" s="132"/>
      <c r="MAQ3230" s="132"/>
      <c r="MAR3230" s="132"/>
      <c r="MAS3230" s="132"/>
      <c r="MAT3230" s="132"/>
      <c r="MAU3230" s="132"/>
      <c r="MAV3230" s="132"/>
      <c r="MAW3230" s="132"/>
      <c r="MAX3230" s="132"/>
      <c r="MAY3230" s="132"/>
      <c r="MAZ3230" s="132"/>
      <c r="MBA3230" s="132"/>
      <c r="MBB3230" s="132"/>
      <c r="MBC3230" s="132"/>
      <c r="MBD3230" s="132"/>
      <c r="MBE3230" s="132"/>
      <c r="MBF3230" s="132"/>
      <c r="MBG3230" s="132"/>
      <c r="MBH3230" s="132"/>
      <c r="MBI3230" s="132"/>
      <c r="MBJ3230" s="132"/>
      <c r="MBK3230" s="132"/>
      <c r="MBL3230" s="132"/>
      <c r="MBM3230" s="132"/>
      <c r="MBN3230" s="132"/>
      <c r="MBO3230" s="132"/>
      <c r="MBP3230" s="132"/>
      <c r="MBQ3230" s="132"/>
      <c r="MBR3230" s="132"/>
      <c r="MBS3230" s="132"/>
      <c r="MBT3230" s="132"/>
      <c r="MBU3230" s="132"/>
      <c r="MBV3230" s="132"/>
      <c r="MBW3230" s="132"/>
      <c r="MBX3230" s="132"/>
      <c r="MBY3230" s="132"/>
      <c r="MBZ3230" s="132"/>
      <c r="MCA3230" s="132"/>
      <c r="MCB3230" s="132"/>
      <c r="MCC3230" s="132"/>
      <c r="MCD3230" s="132"/>
      <c r="MCE3230" s="132"/>
      <c r="MCF3230" s="132"/>
      <c r="MCG3230" s="132"/>
      <c r="MCH3230" s="132"/>
      <c r="MCI3230" s="132"/>
      <c r="MCJ3230" s="132"/>
      <c r="MCK3230" s="132"/>
      <c r="MCL3230" s="132"/>
      <c r="MCM3230" s="132"/>
      <c r="MCN3230" s="132"/>
      <c r="MCO3230" s="132"/>
      <c r="MCP3230" s="132"/>
      <c r="MCQ3230" s="132"/>
      <c r="MCR3230" s="132"/>
      <c r="MCS3230" s="132"/>
      <c r="MCT3230" s="132"/>
      <c r="MCU3230" s="132"/>
      <c r="MCV3230" s="132"/>
      <c r="MCW3230" s="132"/>
      <c r="MCX3230" s="132"/>
      <c r="MCY3230" s="132"/>
      <c r="MCZ3230" s="132"/>
      <c r="MDA3230" s="132"/>
      <c r="MDB3230" s="132"/>
      <c r="MDC3230" s="132"/>
      <c r="MDD3230" s="132"/>
      <c r="MDE3230" s="132"/>
      <c r="MDF3230" s="132"/>
      <c r="MDG3230" s="132"/>
      <c r="MDH3230" s="132"/>
      <c r="MDI3230" s="132"/>
      <c r="MDJ3230" s="132"/>
      <c r="MDK3230" s="132"/>
      <c r="MDL3230" s="132"/>
      <c r="MDM3230" s="132"/>
      <c r="MDN3230" s="132"/>
      <c r="MDO3230" s="132"/>
      <c r="MDP3230" s="132"/>
      <c r="MDQ3230" s="132"/>
      <c r="MDR3230" s="132"/>
      <c r="MDS3230" s="132"/>
      <c r="MDT3230" s="132"/>
      <c r="MDU3230" s="132"/>
      <c r="MDV3230" s="132"/>
      <c r="MDW3230" s="132"/>
      <c r="MDX3230" s="132"/>
      <c r="MDY3230" s="132"/>
      <c r="MDZ3230" s="132"/>
      <c r="MEA3230" s="132"/>
      <c r="MEB3230" s="132"/>
      <c r="MEC3230" s="132"/>
      <c r="MED3230" s="132"/>
      <c r="MEE3230" s="132"/>
      <c r="MEF3230" s="132"/>
      <c r="MEG3230" s="132"/>
      <c r="MEH3230" s="132"/>
      <c r="MEI3230" s="132"/>
      <c r="MEJ3230" s="132"/>
      <c r="MEK3230" s="132"/>
      <c r="MEL3230" s="132"/>
      <c r="MEM3230" s="132"/>
      <c r="MEN3230" s="132"/>
      <c r="MEO3230" s="132"/>
      <c r="MEP3230" s="132"/>
      <c r="MEQ3230" s="132"/>
      <c r="MER3230" s="132"/>
      <c r="MES3230" s="132"/>
      <c r="MET3230" s="132"/>
      <c r="MEU3230" s="132"/>
      <c r="MEV3230" s="132"/>
      <c r="MEW3230" s="132"/>
      <c r="MEX3230" s="132"/>
      <c r="MEY3230" s="132"/>
      <c r="MEZ3230" s="132"/>
      <c r="MFA3230" s="132"/>
      <c r="MFB3230" s="132"/>
      <c r="MFC3230" s="132"/>
      <c r="MFD3230" s="132"/>
      <c r="MFE3230" s="132"/>
      <c r="MFF3230" s="132"/>
      <c r="MFG3230" s="132"/>
      <c r="MFH3230" s="132"/>
      <c r="MFI3230" s="132"/>
      <c r="MFJ3230" s="132"/>
      <c r="MFK3230" s="132"/>
      <c r="MFL3230" s="132"/>
      <c r="MFM3230" s="132"/>
      <c r="MFN3230" s="132"/>
      <c r="MFO3230" s="132"/>
      <c r="MFP3230" s="132"/>
      <c r="MFQ3230" s="132"/>
      <c r="MFR3230" s="132"/>
      <c r="MFS3230" s="132"/>
      <c r="MFT3230" s="132"/>
      <c r="MFU3230" s="132"/>
      <c r="MFV3230" s="132"/>
      <c r="MFW3230" s="132"/>
      <c r="MFX3230" s="132"/>
      <c r="MFY3230" s="132"/>
      <c r="MFZ3230" s="132"/>
      <c r="MGA3230" s="132"/>
      <c r="MGB3230" s="132"/>
      <c r="MGC3230" s="132"/>
      <c r="MGD3230" s="132"/>
      <c r="MGE3230" s="132"/>
      <c r="MGF3230" s="132"/>
      <c r="MGG3230" s="132"/>
      <c r="MGH3230" s="132"/>
      <c r="MGI3230" s="132"/>
      <c r="MGJ3230" s="132"/>
      <c r="MGK3230" s="132"/>
      <c r="MGL3230" s="132"/>
      <c r="MGM3230" s="132"/>
      <c r="MGN3230" s="132"/>
      <c r="MGO3230" s="132"/>
      <c r="MGP3230" s="132"/>
      <c r="MGQ3230" s="132"/>
      <c r="MGR3230" s="132"/>
      <c r="MGS3230" s="132"/>
      <c r="MGT3230" s="132"/>
      <c r="MGU3230" s="132"/>
      <c r="MGV3230" s="132"/>
      <c r="MGW3230" s="132"/>
      <c r="MGX3230" s="132"/>
      <c r="MGY3230" s="132"/>
      <c r="MGZ3230" s="132"/>
      <c r="MHA3230" s="132"/>
      <c r="MHB3230" s="132"/>
      <c r="MHC3230" s="132"/>
      <c r="MHD3230" s="132"/>
      <c r="MHE3230" s="132"/>
      <c r="MHF3230" s="132"/>
      <c r="MHG3230" s="132"/>
      <c r="MHH3230" s="132"/>
      <c r="MHI3230" s="132"/>
      <c r="MHJ3230" s="132"/>
      <c r="MHK3230" s="132"/>
      <c r="MHL3230" s="132"/>
      <c r="MHM3230" s="132"/>
      <c r="MHN3230" s="132"/>
      <c r="MHO3230" s="132"/>
      <c r="MHP3230" s="132"/>
      <c r="MHQ3230" s="132"/>
      <c r="MHR3230" s="132"/>
      <c r="MHS3230" s="132"/>
      <c r="MHT3230" s="132"/>
      <c r="MHU3230" s="132"/>
      <c r="MHV3230" s="132"/>
      <c r="MHW3230" s="132"/>
      <c r="MHX3230" s="132"/>
      <c r="MHY3230" s="132"/>
      <c r="MHZ3230" s="132"/>
      <c r="MIA3230" s="132"/>
      <c r="MIB3230" s="132"/>
      <c r="MIC3230" s="132"/>
      <c r="MID3230" s="132"/>
      <c r="MIE3230" s="132"/>
      <c r="MIF3230" s="132"/>
      <c r="MIG3230" s="132"/>
      <c r="MIH3230" s="132"/>
      <c r="MII3230" s="132"/>
      <c r="MIJ3230" s="132"/>
      <c r="MIK3230" s="132"/>
      <c r="MIL3230" s="132"/>
      <c r="MIM3230" s="132"/>
      <c r="MIN3230" s="132"/>
      <c r="MIO3230" s="132"/>
      <c r="MIP3230" s="132"/>
      <c r="MIQ3230" s="132"/>
      <c r="MIR3230" s="132"/>
      <c r="MIS3230" s="132"/>
      <c r="MIT3230" s="132"/>
      <c r="MIU3230" s="132"/>
      <c r="MIV3230" s="132"/>
      <c r="MIW3230" s="132"/>
      <c r="MIX3230" s="132"/>
      <c r="MIY3230" s="132"/>
      <c r="MIZ3230" s="132"/>
      <c r="MJA3230" s="132"/>
      <c r="MJB3230" s="132"/>
      <c r="MJC3230" s="132"/>
      <c r="MJD3230" s="132"/>
      <c r="MJE3230" s="132"/>
      <c r="MJF3230" s="132"/>
      <c r="MJG3230" s="132"/>
      <c r="MJH3230" s="132"/>
      <c r="MJI3230" s="132"/>
      <c r="MJJ3230" s="132"/>
      <c r="MJK3230" s="132"/>
      <c r="MJL3230" s="132"/>
      <c r="MJM3230" s="132"/>
      <c r="MJN3230" s="132"/>
      <c r="MJO3230" s="132"/>
      <c r="MJP3230" s="132"/>
      <c r="MJQ3230" s="132"/>
      <c r="MJR3230" s="132"/>
      <c r="MJS3230" s="132"/>
      <c r="MJT3230" s="132"/>
      <c r="MJU3230" s="132"/>
      <c r="MJV3230" s="132"/>
      <c r="MJW3230" s="132"/>
      <c r="MJX3230" s="132"/>
      <c r="MJY3230" s="132"/>
      <c r="MJZ3230" s="132"/>
      <c r="MKA3230" s="132"/>
      <c r="MKB3230" s="132"/>
      <c r="MKC3230" s="132"/>
      <c r="MKD3230" s="132"/>
      <c r="MKE3230" s="132"/>
      <c r="MKF3230" s="132"/>
      <c r="MKG3230" s="132"/>
      <c r="MKH3230" s="132"/>
      <c r="MKI3230" s="132"/>
      <c r="MKJ3230" s="132"/>
      <c r="MKK3230" s="132"/>
      <c r="MKL3230" s="132"/>
      <c r="MKM3230" s="132"/>
      <c r="MKN3230" s="132"/>
      <c r="MKO3230" s="132"/>
      <c r="MKP3230" s="132"/>
      <c r="MKQ3230" s="132"/>
      <c r="MKR3230" s="132"/>
      <c r="MKS3230" s="132"/>
      <c r="MKT3230" s="132"/>
      <c r="MKU3230" s="132"/>
      <c r="MKV3230" s="132"/>
      <c r="MKW3230" s="132"/>
      <c r="MKX3230" s="132"/>
      <c r="MKY3230" s="132"/>
      <c r="MKZ3230" s="132"/>
      <c r="MLA3230" s="132"/>
      <c r="MLB3230" s="132"/>
      <c r="MLC3230" s="132"/>
      <c r="MLD3230" s="132"/>
      <c r="MLE3230" s="132"/>
      <c r="MLF3230" s="132"/>
      <c r="MLG3230" s="132"/>
      <c r="MLH3230" s="132"/>
      <c r="MLI3230" s="132"/>
      <c r="MLJ3230" s="132"/>
      <c r="MLK3230" s="132"/>
      <c r="MLL3230" s="132"/>
      <c r="MLM3230" s="132"/>
      <c r="MLN3230" s="132"/>
      <c r="MLO3230" s="132"/>
      <c r="MLP3230" s="132"/>
      <c r="MLQ3230" s="132"/>
      <c r="MLR3230" s="132"/>
      <c r="MLS3230" s="132"/>
      <c r="MLT3230" s="132"/>
      <c r="MLU3230" s="132"/>
      <c r="MLV3230" s="132"/>
      <c r="MLW3230" s="132"/>
      <c r="MLX3230" s="132"/>
      <c r="MLY3230" s="132"/>
      <c r="MLZ3230" s="132"/>
      <c r="MMA3230" s="132"/>
      <c r="MMB3230" s="132"/>
      <c r="MMC3230" s="132"/>
      <c r="MMD3230" s="132"/>
      <c r="MME3230" s="132"/>
      <c r="MMF3230" s="132"/>
      <c r="MMG3230" s="132"/>
      <c r="MMH3230" s="132"/>
      <c r="MMI3230" s="132"/>
      <c r="MMJ3230" s="132"/>
      <c r="MMK3230" s="132"/>
      <c r="MML3230" s="132"/>
      <c r="MMM3230" s="132"/>
      <c r="MMN3230" s="132"/>
      <c r="MMO3230" s="132"/>
      <c r="MMP3230" s="132"/>
      <c r="MMQ3230" s="132"/>
      <c r="MMR3230" s="132"/>
      <c r="MMS3230" s="132"/>
      <c r="MMT3230" s="132"/>
      <c r="MMU3230" s="132"/>
      <c r="MMV3230" s="132"/>
      <c r="MMW3230" s="132"/>
      <c r="MMX3230" s="132"/>
      <c r="MMY3230" s="132"/>
      <c r="MMZ3230" s="132"/>
      <c r="MNA3230" s="132"/>
      <c r="MNB3230" s="132"/>
      <c r="MNC3230" s="132"/>
      <c r="MND3230" s="132"/>
      <c r="MNE3230" s="132"/>
      <c r="MNF3230" s="132"/>
      <c r="MNG3230" s="132"/>
      <c r="MNH3230" s="132"/>
      <c r="MNI3230" s="132"/>
      <c r="MNJ3230" s="132"/>
      <c r="MNK3230" s="132"/>
      <c r="MNL3230" s="132"/>
      <c r="MNM3230" s="132"/>
      <c r="MNN3230" s="132"/>
      <c r="MNO3230" s="132"/>
      <c r="MNP3230" s="132"/>
      <c r="MNQ3230" s="132"/>
      <c r="MNR3230" s="132"/>
      <c r="MNS3230" s="132"/>
      <c r="MNT3230" s="132"/>
      <c r="MNU3230" s="132"/>
      <c r="MNV3230" s="132"/>
      <c r="MNW3230" s="132"/>
      <c r="MNX3230" s="132"/>
      <c r="MNY3230" s="132"/>
      <c r="MNZ3230" s="132"/>
      <c r="MOA3230" s="132"/>
      <c r="MOB3230" s="132"/>
      <c r="MOC3230" s="132"/>
      <c r="MOD3230" s="132"/>
      <c r="MOE3230" s="132"/>
      <c r="MOF3230" s="132"/>
      <c r="MOG3230" s="132"/>
      <c r="MOH3230" s="132"/>
      <c r="MOI3230" s="132"/>
      <c r="MOJ3230" s="132"/>
      <c r="MOK3230" s="132"/>
      <c r="MOL3230" s="132"/>
      <c r="MOM3230" s="132"/>
      <c r="MON3230" s="132"/>
      <c r="MOO3230" s="132"/>
      <c r="MOP3230" s="132"/>
      <c r="MOQ3230" s="132"/>
      <c r="MOR3230" s="132"/>
      <c r="MOS3230" s="132"/>
      <c r="MOT3230" s="132"/>
      <c r="MOU3230" s="132"/>
      <c r="MOV3230" s="132"/>
      <c r="MOW3230" s="132"/>
      <c r="MOX3230" s="132"/>
      <c r="MOY3230" s="132"/>
      <c r="MOZ3230" s="132"/>
      <c r="MPA3230" s="132"/>
      <c r="MPB3230" s="132"/>
      <c r="MPC3230" s="132"/>
      <c r="MPD3230" s="132"/>
      <c r="MPE3230" s="132"/>
      <c r="MPF3230" s="132"/>
      <c r="MPG3230" s="132"/>
      <c r="MPH3230" s="132"/>
      <c r="MPI3230" s="132"/>
      <c r="MPJ3230" s="132"/>
      <c r="MPK3230" s="132"/>
      <c r="MPL3230" s="132"/>
      <c r="MPM3230" s="132"/>
      <c r="MPN3230" s="132"/>
      <c r="MPO3230" s="132"/>
      <c r="MPP3230" s="132"/>
      <c r="MPQ3230" s="132"/>
      <c r="MPR3230" s="132"/>
      <c r="MPS3230" s="132"/>
      <c r="MPT3230" s="132"/>
      <c r="MPU3230" s="132"/>
      <c r="MPV3230" s="132"/>
      <c r="MPW3230" s="132"/>
      <c r="MPX3230" s="132"/>
      <c r="MPY3230" s="132"/>
      <c r="MPZ3230" s="132"/>
      <c r="MQA3230" s="132"/>
      <c r="MQB3230" s="132"/>
      <c r="MQC3230" s="132"/>
      <c r="MQD3230" s="132"/>
      <c r="MQE3230" s="132"/>
      <c r="MQF3230" s="132"/>
      <c r="MQG3230" s="132"/>
      <c r="MQH3230" s="132"/>
      <c r="MQI3230" s="132"/>
      <c r="MQJ3230" s="132"/>
      <c r="MQK3230" s="132"/>
      <c r="MQL3230" s="132"/>
      <c r="MQM3230" s="132"/>
      <c r="MQN3230" s="132"/>
      <c r="MQO3230" s="132"/>
      <c r="MQP3230" s="132"/>
      <c r="MQQ3230" s="132"/>
      <c r="MQR3230" s="132"/>
      <c r="MQS3230" s="132"/>
      <c r="MQT3230" s="132"/>
      <c r="MQU3230" s="132"/>
      <c r="MQV3230" s="132"/>
      <c r="MQW3230" s="132"/>
      <c r="MQX3230" s="132"/>
      <c r="MQY3230" s="132"/>
      <c r="MQZ3230" s="132"/>
      <c r="MRA3230" s="132"/>
      <c r="MRB3230" s="132"/>
      <c r="MRC3230" s="132"/>
      <c r="MRD3230" s="132"/>
      <c r="MRE3230" s="132"/>
      <c r="MRF3230" s="132"/>
      <c r="MRG3230" s="132"/>
      <c r="MRH3230" s="132"/>
      <c r="MRI3230" s="132"/>
      <c r="MRJ3230" s="132"/>
      <c r="MRK3230" s="132"/>
      <c r="MRL3230" s="132"/>
      <c r="MRM3230" s="132"/>
      <c r="MRN3230" s="132"/>
      <c r="MRO3230" s="132"/>
      <c r="MRP3230" s="132"/>
      <c r="MRQ3230" s="132"/>
      <c r="MRR3230" s="132"/>
      <c r="MRS3230" s="132"/>
      <c r="MRT3230" s="132"/>
      <c r="MRU3230" s="132"/>
      <c r="MRV3230" s="132"/>
      <c r="MRW3230" s="132"/>
      <c r="MRX3230" s="132"/>
      <c r="MRY3230" s="132"/>
      <c r="MRZ3230" s="132"/>
      <c r="MSA3230" s="132"/>
      <c r="MSB3230" s="132"/>
      <c r="MSC3230" s="132"/>
      <c r="MSD3230" s="132"/>
      <c r="MSE3230" s="132"/>
      <c r="MSF3230" s="132"/>
      <c r="MSG3230" s="132"/>
      <c r="MSH3230" s="132"/>
      <c r="MSI3230" s="132"/>
      <c r="MSJ3230" s="132"/>
      <c r="MSK3230" s="132"/>
      <c r="MSL3230" s="132"/>
      <c r="MSM3230" s="132"/>
      <c r="MSN3230" s="132"/>
      <c r="MSO3230" s="132"/>
      <c r="MSP3230" s="132"/>
      <c r="MSQ3230" s="132"/>
      <c r="MSR3230" s="132"/>
      <c r="MSS3230" s="132"/>
      <c r="MST3230" s="132"/>
      <c r="MSU3230" s="132"/>
      <c r="MSV3230" s="132"/>
      <c r="MSW3230" s="132"/>
      <c r="MSX3230" s="132"/>
      <c r="MSY3230" s="132"/>
      <c r="MSZ3230" s="132"/>
      <c r="MTA3230" s="132"/>
      <c r="MTB3230" s="132"/>
      <c r="MTC3230" s="132"/>
      <c r="MTD3230" s="132"/>
      <c r="MTE3230" s="132"/>
      <c r="MTF3230" s="132"/>
      <c r="MTG3230" s="132"/>
      <c r="MTH3230" s="132"/>
      <c r="MTI3230" s="132"/>
      <c r="MTJ3230" s="132"/>
      <c r="MTK3230" s="132"/>
      <c r="MTL3230" s="132"/>
      <c r="MTM3230" s="132"/>
      <c r="MTN3230" s="132"/>
      <c r="MTO3230" s="132"/>
      <c r="MTP3230" s="132"/>
      <c r="MTQ3230" s="132"/>
      <c r="MTR3230" s="132"/>
      <c r="MTS3230" s="132"/>
      <c r="MTT3230" s="132"/>
      <c r="MTU3230" s="132"/>
      <c r="MTV3230" s="132"/>
      <c r="MTW3230" s="132"/>
      <c r="MTX3230" s="132"/>
      <c r="MTY3230" s="132"/>
      <c r="MTZ3230" s="132"/>
      <c r="MUA3230" s="132"/>
      <c r="MUB3230" s="132"/>
      <c r="MUC3230" s="132"/>
      <c r="MUD3230" s="132"/>
      <c r="MUE3230" s="132"/>
      <c r="MUF3230" s="132"/>
      <c r="MUG3230" s="132"/>
      <c r="MUH3230" s="132"/>
      <c r="MUI3230" s="132"/>
      <c r="MUJ3230" s="132"/>
      <c r="MUK3230" s="132"/>
      <c r="MUL3230" s="132"/>
      <c r="MUM3230" s="132"/>
      <c r="MUN3230" s="132"/>
      <c r="MUO3230" s="132"/>
      <c r="MUP3230" s="132"/>
      <c r="MUQ3230" s="132"/>
      <c r="MUR3230" s="132"/>
      <c r="MUS3230" s="132"/>
      <c r="MUT3230" s="132"/>
      <c r="MUU3230" s="132"/>
      <c r="MUV3230" s="132"/>
      <c r="MUW3230" s="132"/>
      <c r="MUX3230" s="132"/>
      <c r="MUY3230" s="132"/>
      <c r="MUZ3230" s="132"/>
      <c r="MVA3230" s="132"/>
      <c r="MVB3230" s="132"/>
      <c r="MVC3230" s="132"/>
      <c r="MVD3230" s="132"/>
      <c r="MVE3230" s="132"/>
      <c r="MVF3230" s="132"/>
      <c r="MVG3230" s="132"/>
      <c r="MVH3230" s="132"/>
      <c r="MVI3230" s="132"/>
      <c r="MVJ3230" s="132"/>
      <c r="MVK3230" s="132"/>
      <c r="MVL3230" s="132"/>
      <c r="MVM3230" s="132"/>
      <c r="MVN3230" s="132"/>
      <c r="MVO3230" s="132"/>
      <c r="MVP3230" s="132"/>
      <c r="MVQ3230" s="132"/>
      <c r="MVR3230" s="132"/>
      <c r="MVS3230" s="132"/>
      <c r="MVT3230" s="132"/>
      <c r="MVU3230" s="132"/>
      <c r="MVV3230" s="132"/>
      <c r="MVW3230" s="132"/>
      <c r="MVX3230" s="132"/>
      <c r="MVY3230" s="132"/>
      <c r="MVZ3230" s="132"/>
      <c r="MWA3230" s="132"/>
      <c r="MWB3230" s="132"/>
      <c r="MWC3230" s="132"/>
      <c r="MWD3230" s="132"/>
      <c r="MWE3230" s="132"/>
      <c r="MWF3230" s="132"/>
      <c r="MWG3230" s="132"/>
      <c r="MWH3230" s="132"/>
      <c r="MWI3230" s="132"/>
      <c r="MWJ3230" s="132"/>
      <c r="MWK3230" s="132"/>
      <c r="MWL3230" s="132"/>
      <c r="MWM3230" s="132"/>
      <c r="MWN3230" s="132"/>
      <c r="MWO3230" s="132"/>
      <c r="MWP3230" s="132"/>
      <c r="MWQ3230" s="132"/>
      <c r="MWR3230" s="132"/>
      <c r="MWS3230" s="132"/>
      <c r="MWT3230" s="132"/>
      <c r="MWU3230" s="132"/>
      <c r="MWV3230" s="132"/>
      <c r="MWW3230" s="132"/>
      <c r="MWX3230" s="132"/>
      <c r="MWY3230" s="132"/>
      <c r="MWZ3230" s="132"/>
      <c r="MXA3230" s="132"/>
      <c r="MXB3230" s="132"/>
      <c r="MXC3230" s="132"/>
      <c r="MXD3230" s="132"/>
      <c r="MXE3230" s="132"/>
      <c r="MXF3230" s="132"/>
      <c r="MXG3230" s="132"/>
      <c r="MXH3230" s="132"/>
      <c r="MXI3230" s="132"/>
      <c r="MXJ3230" s="132"/>
      <c r="MXK3230" s="132"/>
      <c r="MXL3230" s="132"/>
      <c r="MXM3230" s="132"/>
      <c r="MXN3230" s="132"/>
      <c r="MXO3230" s="132"/>
      <c r="MXP3230" s="132"/>
      <c r="MXQ3230" s="132"/>
      <c r="MXR3230" s="132"/>
      <c r="MXS3230" s="132"/>
      <c r="MXT3230" s="132"/>
      <c r="MXU3230" s="132"/>
      <c r="MXV3230" s="132"/>
      <c r="MXW3230" s="132"/>
      <c r="MXX3230" s="132"/>
      <c r="MXY3230" s="132"/>
      <c r="MXZ3230" s="132"/>
      <c r="MYA3230" s="132"/>
      <c r="MYB3230" s="132"/>
      <c r="MYC3230" s="132"/>
      <c r="MYD3230" s="132"/>
      <c r="MYE3230" s="132"/>
      <c r="MYF3230" s="132"/>
      <c r="MYG3230" s="132"/>
      <c r="MYH3230" s="132"/>
      <c r="MYI3230" s="132"/>
      <c r="MYJ3230" s="132"/>
      <c r="MYK3230" s="132"/>
      <c r="MYL3230" s="132"/>
      <c r="MYM3230" s="132"/>
      <c r="MYN3230" s="132"/>
      <c r="MYO3230" s="132"/>
      <c r="MYP3230" s="132"/>
      <c r="MYQ3230" s="132"/>
      <c r="MYR3230" s="132"/>
      <c r="MYS3230" s="132"/>
      <c r="MYT3230" s="132"/>
      <c r="MYU3230" s="132"/>
      <c r="MYV3230" s="132"/>
      <c r="MYW3230" s="132"/>
      <c r="MYX3230" s="132"/>
      <c r="MYY3230" s="132"/>
      <c r="MYZ3230" s="132"/>
      <c r="MZA3230" s="132"/>
      <c r="MZB3230" s="132"/>
      <c r="MZC3230" s="132"/>
      <c r="MZD3230" s="132"/>
      <c r="MZE3230" s="132"/>
      <c r="MZF3230" s="132"/>
      <c r="MZG3230" s="132"/>
      <c r="MZH3230" s="132"/>
      <c r="MZI3230" s="132"/>
      <c r="MZJ3230" s="132"/>
      <c r="MZK3230" s="132"/>
      <c r="MZL3230" s="132"/>
      <c r="MZM3230" s="132"/>
      <c r="MZN3230" s="132"/>
      <c r="MZO3230" s="132"/>
      <c r="MZP3230" s="132"/>
      <c r="MZQ3230" s="132"/>
      <c r="MZR3230" s="132"/>
      <c r="MZS3230" s="132"/>
      <c r="MZT3230" s="132"/>
      <c r="MZU3230" s="132"/>
      <c r="MZV3230" s="132"/>
      <c r="MZW3230" s="132"/>
      <c r="MZX3230" s="132"/>
      <c r="MZY3230" s="132"/>
      <c r="MZZ3230" s="132"/>
      <c r="NAA3230" s="132"/>
      <c r="NAB3230" s="132"/>
      <c r="NAC3230" s="132"/>
      <c r="NAD3230" s="132"/>
      <c r="NAE3230" s="132"/>
      <c r="NAF3230" s="132"/>
      <c r="NAG3230" s="132"/>
      <c r="NAH3230" s="132"/>
      <c r="NAI3230" s="132"/>
      <c r="NAJ3230" s="132"/>
      <c r="NAK3230" s="132"/>
      <c r="NAL3230" s="132"/>
      <c r="NAM3230" s="132"/>
      <c r="NAN3230" s="132"/>
      <c r="NAO3230" s="132"/>
      <c r="NAP3230" s="132"/>
      <c r="NAQ3230" s="132"/>
      <c r="NAR3230" s="132"/>
      <c r="NAS3230" s="132"/>
      <c r="NAT3230" s="132"/>
      <c r="NAU3230" s="132"/>
      <c r="NAV3230" s="132"/>
      <c r="NAW3230" s="132"/>
      <c r="NAX3230" s="132"/>
      <c r="NAY3230" s="132"/>
      <c r="NAZ3230" s="132"/>
      <c r="NBA3230" s="132"/>
      <c r="NBB3230" s="132"/>
      <c r="NBC3230" s="132"/>
      <c r="NBD3230" s="132"/>
      <c r="NBE3230" s="132"/>
      <c r="NBF3230" s="132"/>
      <c r="NBG3230" s="132"/>
      <c r="NBH3230" s="132"/>
      <c r="NBI3230" s="132"/>
      <c r="NBJ3230" s="132"/>
      <c r="NBK3230" s="132"/>
      <c r="NBL3230" s="132"/>
      <c r="NBM3230" s="132"/>
      <c r="NBN3230" s="132"/>
      <c r="NBO3230" s="132"/>
      <c r="NBP3230" s="132"/>
      <c r="NBQ3230" s="132"/>
      <c r="NBR3230" s="132"/>
      <c r="NBS3230" s="132"/>
      <c r="NBT3230" s="132"/>
      <c r="NBU3230" s="132"/>
      <c r="NBV3230" s="132"/>
      <c r="NBW3230" s="132"/>
      <c r="NBX3230" s="132"/>
      <c r="NBY3230" s="132"/>
      <c r="NBZ3230" s="132"/>
      <c r="NCA3230" s="132"/>
      <c r="NCB3230" s="132"/>
      <c r="NCC3230" s="132"/>
      <c r="NCD3230" s="132"/>
      <c r="NCE3230" s="132"/>
      <c r="NCF3230" s="132"/>
      <c r="NCG3230" s="132"/>
      <c r="NCH3230" s="132"/>
      <c r="NCI3230" s="132"/>
      <c r="NCJ3230" s="132"/>
      <c r="NCK3230" s="132"/>
      <c r="NCL3230" s="132"/>
      <c r="NCM3230" s="132"/>
      <c r="NCN3230" s="132"/>
      <c r="NCO3230" s="132"/>
      <c r="NCP3230" s="132"/>
      <c r="NCQ3230" s="132"/>
      <c r="NCR3230" s="132"/>
      <c r="NCS3230" s="132"/>
      <c r="NCT3230" s="132"/>
      <c r="NCU3230" s="132"/>
      <c r="NCV3230" s="132"/>
      <c r="NCW3230" s="132"/>
      <c r="NCX3230" s="132"/>
      <c r="NCY3230" s="132"/>
      <c r="NCZ3230" s="132"/>
      <c r="NDA3230" s="132"/>
      <c r="NDB3230" s="132"/>
      <c r="NDC3230" s="132"/>
      <c r="NDD3230" s="132"/>
      <c r="NDE3230" s="132"/>
      <c r="NDF3230" s="132"/>
      <c r="NDG3230" s="132"/>
      <c r="NDH3230" s="132"/>
      <c r="NDI3230" s="132"/>
      <c r="NDJ3230" s="132"/>
      <c r="NDK3230" s="132"/>
      <c r="NDL3230" s="132"/>
      <c r="NDM3230" s="132"/>
      <c r="NDN3230" s="132"/>
      <c r="NDO3230" s="132"/>
      <c r="NDP3230" s="132"/>
      <c r="NDQ3230" s="132"/>
      <c r="NDR3230" s="132"/>
      <c r="NDS3230" s="132"/>
      <c r="NDT3230" s="132"/>
      <c r="NDU3230" s="132"/>
      <c r="NDV3230" s="132"/>
      <c r="NDW3230" s="132"/>
      <c r="NDX3230" s="132"/>
      <c r="NDY3230" s="132"/>
      <c r="NDZ3230" s="132"/>
      <c r="NEA3230" s="132"/>
      <c r="NEB3230" s="132"/>
      <c r="NEC3230" s="132"/>
      <c r="NED3230" s="132"/>
      <c r="NEE3230" s="132"/>
      <c r="NEF3230" s="132"/>
      <c r="NEG3230" s="132"/>
      <c r="NEH3230" s="132"/>
      <c r="NEI3230" s="132"/>
      <c r="NEJ3230" s="132"/>
      <c r="NEK3230" s="132"/>
      <c r="NEL3230" s="132"/>
      <c r="NEM3230" s="132"/>
      <c r="NEN3230" s="132"/>
      <c r="NEO3230" s="132"/>
      <c r="NEP3230" s="132"/>
      <c r="NEQ3230" s="132"/>
      <c r="NER3230" s="132"/>
      <c r="NES3230" s="132"/>
      <c r="NET3230" s="132"/>
      <c r="NEU3230" s="132"/>
      <c r="NEV3230" s="132"/>
      <c r="NEW3230" s="132"/>
      <c r="NEX3230" s="132"/>
      <c r="NEY3230" s="132"/>
      <c r="NEZ3230" s="132"/>
      <c r="NFA3230" s="132"/>
      <c r="NFB3230" s="132"/>
      <c r="NFC3230" s="132"/>
      <c r="NFD3230" s="132"/>
      <c r="NFE3230" s="132"/>
      <c r="NFF3230" s="132"/>
      <c r="NFG3230" s="132"/>
      <c r="NFH3230" s="132"/>
      <c r="NFI3230" s="132"/>
      <c r="NFJ3230" s="132"/>
      <c r="NFK3230" s="132"/>
      <c r="NFL3230" s="132"/>
      <c r="NFM3230" s="132"/>
      <c r="NFN3230" s="132"/>
      <c r="NFO3230" s="132"/>
      <c r="NFP3230" s="132"/>
      <c r="NFQ3230" s="132"/>
      <c r="NFR3230" s="132"/>
      <c r="NFS3230" s="132"/>
      <c r="NFT3230" s="132"/>
      <c r="NFU3230" s="132"/>
      <c r="NFV3230" s="132"/>
      <c r="NFW3230" s="132"/>
      <c r="NFX3230" s="132"/>
      <c r="NFY3230" s="132"/>
      <c r="NFZ3230" s="132"/>
      <c r="NGA3230" s="132"/>
      <c r="NGB3230" s="132"/>
      <c r="NGC3230" s="132"/>
      <c r="NGD3230" s="132"/>
      <c r="NGE3230" s="132"/>
      <c r="NGF3230" s="132"/>
      <c r="NGG3230" s="132"/>
      <c r="NGH3230" s="132"/>
      <c r="NGI3230" s="132"/>
      <c r="NGJ3230" s="132"/>
      <c r="NGK3230" s="132"/>
      <c r="NGL3230" s="132"/>
      <c r="NGM3230" s="132"/>
      <c r="NGN3230" s="132"/>
      <c r="NGO3230" s="132"/>
      <c r="NGP3230" s="132"/>
      <c r="NGQ3230" s="132"/>
      <c r="NGR3230" s="132"/>
      <c r="NGS3230" s="132"/>
      <c r="NGT3230" s="132"/>
      <c r="NGU3230" s="132"/>
      <c r="NGV3230" s="132"/>
      <c r="NGW3230" s="132"/>
      <c r="NGX3230" s="132"/>
      <c r="NGY3230" s="132"/>
      <c r="NGZ3230" s="132"/>
      <c r="NHA3230" s="132"/>
      <c r="NHB3230" s="132"/>
      <c r="NHC3230" s="132"/>
      <c r="NHD3230" s="132"/>
      <c r="NHE3230" s="132"/>
      <c r="NHF3230" s="132"/>
      <c r="NHG3230" s="132"/>
      <c r="NHH3230" s="132"/>
      <c r="NHI3230" s="132"/>
      <c r="NHJ3230" s="132"/>
      <c r="NHK3230" s="132"/>
      <c r="NHL3230" s="132"/>
      <c r="NHM3230" s="132"/>
      <c r="NHN3230" s="132"/>
      <c r="NHO3230" s="132"/>
      <c r="NHP3230" s="132"/>
      <c r="NHQ3230" s="132"/>
      <c r="NHR3230" s="132"/>
      <c r="NHS3230" s="132"/>
      <c r="NHT3230" s="132"/>
      <c r="NHU3230" s="132"/>
      <c r="NHV3230" s="132"/>
      <c r="NHW3230" s="132"/>
      <c r="NHX3230" s="132"/>
      <c r="NHY3230" s="132"/>
      <c r="NHZ3230" s="132"/>
      <c r="NIA3230" s="132"/>
      <c r="NIB3230" s="132"/>
      <c r="NIC3230" s="132"/>
      <c r="NID3230" s="132"/>
      <c r="NIE3230" s="132"/>
      <c r="NIF3230" s="132"/>
      <c r="NIG3230" s="132"/>
      <c r="NIH3230" s="132"/>
      <c r="NII3230" s="132"/>
      <c r="NIJ3230" s="132"/>
      <c r="NIK3230" s="132"/>
      <c r="NIL3230" s="132"/>
      <c r="NIM3230" s="132"/>
      <c r="NIN3230" s="132"/>
      <c r="NIO3230" s="132"/>
      <c r="NIP3230" s="132"/>
      <c r="NIQ3230" s="132"/>
      <c r="NIR3230" s="132"/>
      <c r="NIS3230" s="132"/>
      <c r="NIT3230" s="132"/>
      <c r="NIU3230" s="132"/>
      <c r="NIV3230" s="132"/>
      <c r="NIW3230" s="132"/>
      <c r="NIX3230" s="132"/>
      <c r="NIY3230" s="132"/>
      <c r="NIZ3230" s="132"/>
      <c r="NJA3230" s="132"/>
      <c r="NJB3230" s="132"/>
      <c r="NJC3230" s="132"/>
      <c r="NJD3230" s="132"/>
      <c r="NJE3230" s="132"/>
      <c r="NJF3230" s="132"/>
      <c r="NJG3230" s="132"/>
      <c r="NJH3230" s="132"/>
      <c r="NJI3230" s="132"/>
      <c r="NJJ3230" s="132"/>
      <c r="NJK3230" s="132"/>
      <c r="NJL3230" s="132"/>
      <c r="NJM3230" s="132"/>
      <c r="NJN3230" s="132"/>
      <c r="NJO3230" s="132"/>
      <c r="NJP3230" s="132"/>
      <c r="NJQ3230" s="132"/>
      <c r="NJR3230" s="132"/>
      <c r="NJS3230" s="132"/>
      <c r="NJT3230" s="132"/>
      <c r="NJU3230" s="132"/>
      <c r="NJV3230" s="132"/>
      <c r="NJW3230" s="132"/>
      <c r="NJX3230" s="132"/>
      <c r="NJY3230" s="132"/>
      <c r="NJZ3230" s="132"/>
      <c r="NKA3230" s="132"/>
      <c r="NKB3230" s="132"/>
      <c r="NKC3230" s="132"/>
      <c r="NKD3230" s="132"/>
      <c r="NKE3230" s="132"/>
      <c r="NKF3230" s="132"/>
      <c r="NKG3230" s="132"/>
      <c r="NKH3230" s="132"/>
      <c r="NKI3230" s="132"/>
      <c r="NKJ3230" s="132"/>
      <c r="NKK3230" s="132"/>
      <c r="NKL3230" s="132"/>
      <c r="NKM3230" s="132"/>
      <c r="NKN3230" s="132"/>
      <c r="NKO3230" s="132"/>
      <c r="NKP3230" s="132"/>
      <c r="NKQ3230" s="132"/>
      <c r="NKR3230" s="132"/>
      <c r="NKS3230" s="132"/>
      <c r="NKT3230" s="132"/>
      <c r="NKU3230" s="132"/>
      <c r="NKV3230" s="132"/>
      <c r="NKW3230" s="132"/>
      <c r="NKX3230" s="132"/>
      <c r="NKY3230" s="132"/>
      <c r="NKZ3230" s="132"/>
      <c r="NLA3230" s="132"/>
      <c r="NLB3230" s="132"/>
      <c r="NLC3230" s="132"/>
      <c r="NLD3230" s="132"/>
      <c r="NLE3230" s="132"/>
      <c r="NLF3230" s="132"/>
      <c r="NLG3230" s="132"/>
      <c r="NLH3230" s="132"/>
      <c r="NLI3230" s="132"/>
      <c r="NLJ3230" s="132"/>
      <c r="NLK3230" s="132"/>
      <c r="NLL3230" s="132"/>
      <c r="NLM3230" s="132"/>
      <c r="NLN3230" s="132"/>
      <c r="NLO3230" s="132"/>
      <c r="NLP3230" s="132"/>
      <c r="NLQ3230" s="132"/>
      <c r="NLR3230" s="132"/>
      <c r="NLS3230" s="132"/>
      <c r="NLT3230" s="132"/>
      <c r="NLU3230" s="132"/>
      <c r="NLV3230" s="132"/>
      <c r="NLW3230" s="132"/>
      <c r="NLX3230" s="132"/>
      <c r="NLY3230" s="132"/>
      <c r="NLZ3230" s="132"/>
      <c r="NMA3230" s="132"/>
      <c r="NMB3230" s="132"/>
      <c r="NMC3230" s="132"/>
      <c r="NMD3230" s="132"/>
      <c r="NME3230" s="132"/>
      <c r="NMF3230" s="132"/>
      <c r="NMG3230" s="132"/>
      <c r="NMH3230" s="132"/>
      <c r="NMI3230" s="132"/>
      <c r="NMJ3230" s="132"/>
      <c r="NMK3230" s="132"/>
      <c r="NML3230" s="132"/>
      <c r="NMM3230" s="132"/>
      <c r="NMN3230" s="132"/>
      <c r="NMO3230" s="132"/>
      <c r="NMP3230" s="132"/>
      <c r="NMQ3230" s="132"/>
      <c r="NMR3230" s="132"/>
      <c r="NMS3230" s="132"/>
      <c r="NMT3230" s="132"/>
      <c r="NMU3230" s="132"/>
      <c r="NMV3230" s="132"/>
      <c r="NMW3230" s="132"/>
      <c r="NMX3230" s="132"/>
      <c r="NMY3230" s="132"/>
      <c r="NMZ3230" s="132"/>
      <c r="NNA3230" s="132"/>
      <c r="NNB3230" s="132"/>
      <c r="NNC3230" s="132"/>
      <c r="NND3230" s="132"/>
      <c r="NNE3230" s="132"/>
      <c r="NNF3230" s="132"/>
      <c r="NNG3230" s="132"/>
      <c r="NNH3230" s="132"/>
      <c r="NNI3230" s="132"/>
      <c r="NNJ3230" s="132"/>
      <c r="NNK3230" s="132"/>
      <c r="NNL3230" s="132"/>
      <c r="NNM3230" s="132"/>
      <c r="NNN3230" s="132"/>
      <c r="NNO3230" s="132"/>
      <c r="NNP3230" s="132"/>
      <c r="NNQ3230" s="132"/>
      <c r="NNR3230" s="132"/>
      <c r="NNS3230" s="132"/>
      <c r="NNT3230" s="132"/>
      <c r="NNU3230" s="132"/>
      <c r="NNV3230" s="132"/>
      <c r="NNW3230" s="132"/>
      <c r="NNX3230" s="132"/>
      <c r="NNY3230" s="132"/>
      <c r="NNZ3230" s="132"/>
      <c r="NOA3230" s="132"/>
      <c r="NOB3230" s="132"/>
      <c r="NOC3230" s="132"/>
      <c r="NOD3230" s="132"/>
      <c r="NOE3230" s="132"/>
      <c r="NOF3230" s="132"/>
      <c r="NOG3230" s="132"/>
      <c r="NOH3230" s="132"/>
      <c r="NOI3230" s="132"/>
      <c r="NOJ3230" s="132"/>
      <c r="NOK3230" s="132"/>
      <c r="NOL3230" s="132"/>
      <c r="NOM3230" s="132"/>
      <c r="NON3230" s="132"/>
      <c r="NOO3230" s="132"/>
      <c r="NOP3230" s="132"/>
      <c r="NOQ3230" s="132"/>
      <c r="NOR3230" s="132"/>
      <c r="NOS3230" s="132"/>
      <c r="NOT3230" s="132"/>
      <c r="NOU3230" s="132"/>
      <c r="NOV3230" s="132"/>
      <c r="NOW3230" s="132"/>
      <c r="NOX3230" s="132"/>
      <c r="NOY3230" s="132"/>
      <c r="NOZ3230" s="132"/>
      <c r="NPA3230" s="132"/>
      <c r="NPB3230" s="132"/>
      <c r="NPC3230" s="132"/>
      <c r="NPD3230" s="132"/>
      <c r="NPE3230" s="132"/>
      <c r="NPF3230" s="132"/>
      <c r="NPG3230" s="132"/>
      <c r="NPH3230" s="132"/>
      <c r="NPI3230" s="132"/>
      <c r="NPJ3230" s="132"/>
      <c r="NPK3230" s="132"/>
      <c r="NPL3230" s="132"/>
      <c r="NPM3230" s="132"/>
      <c r="NPN3230" s="132"/>
      <c r="NPO3230" s="132"/>
      <c r="NPP3230" s="132"/>
      <c r="NPQ3230" s="132"/>
      <c r="NPR3230" s="132"/>
      <c r="NPS3230" s="132"/>
      <c r="NPT3230" s="132"/>
      <c r="NPU3230" s="132"/>
      <c r="NPV3230" s="132"/>
      <c r="NPW3230" s="132"/>
      <c r="NPX3230" s="132"/>
      <c r="NPY3230" s="132"/>
      <c r="NPZ3230" s="132"/>
      <c r="NQA3230" s="132"/>
      <c r="NQB3230" s="132"/>
      <c r="NQC3230" s="132"/>
      <c r="NQD3230" s="132"/>
      <c r="NQE3230" s="132"/>
      <c r="NQF3230" s="132"/>
      <c r="NQG3230" s="132"/>
      <c r="NQH3230" s="132"/>
      <c r="NQI3230" s="132"/>
      <c r="NQJ3230" s="132"/>
      <c r="NQK3230" s="132"/>
      <c r="NQL3230" s="132"/>
      <c r="NQM3230" s="132"/>
      <c r="NQN3230" s="132"/>
      <c r="NQO3230" s="132"/>
      <c r="NQP3230" s="132"/>
      <c r="NQQ3230" s="132"/>
      <c r="NQR3230" s="132"/>
      <c r="NQS3230" s="132"/>
      <c r="NQT3230" s="132"/>
      <c r="NQU3230" s="132"/>
      <c r="NQV3230" s="132"/>
      <c r="NQW3230" s="132"/>
      <c r="NQX3230" s="132"/>
      <c r="NQY3230" s="132"/>
      <c r="NQZ3230" s="132"/>
      <c r="NRA3230" s="132"/>
      <c r="NRB3230" s="132"/>
      <c r="NRC3230" s="132"/>
      <c r="NRD3230" s="132"/>
      <c r="NRE3230" s="132"/>
      <c r="NRF3230" s="132"/>
      <c r="NRG3230" s="132"/>
      <c r="NRH3230" s="132"/>
      <c r="NRI3230" s="132"/>
      <c r="NRJ3230" s="132"/>
      <c r="NRK3230" s="132"/>
      <c r="NRL3230" s="132"/>
      <c r="NRM3230" s="132"/>
      <c r="NRN3230" s="132"/>
      <c r="NRO3230" s="132"/>
      <c r="NRP3230" s="132"/>
      <c r="NRQ3230" s="132"/>
      <c r="NRR3230" s="132"/>
      <c r="NRS3230" s="132"/>
      <c r="NRT3230" s="132"/>
      <c r="NRU3230" s="132"/>
      <c r="NRV3230" s="132"/>
      <c r="NRW3230" s="132"/>
      <c r="NRX3230" s="132"/>
      <c r="NRY3230" s="132"/>
      <c r="NRZ3230" s="132"/>
      <c r="NSA3230" s="132"/>
      <c r="NSB3230" s="132"/>
      <c r="NSC3230" s="132"/>
      <c r="NSD3230" s="132"/>
      <c r="NSE3230" s="132"/>
      <c r="NSF3230" s="132"/>
      <c r="NSG3230" s="132"/>
      <c r="NSH3230" s="132"/>
      <c r="NSI3230" s="132"/>
      <c r="NSJ3230" s="132"/>
      <c r="NSK3230" s="132"/>
      <c r="NSL3230" s="132"/>
      <c r="NSM3230" s="132"/>
      <c r="NSN3230" s="132"/>
      <c r="NSO3230" s="132"/>
      <c r="NSP3230" s="132"/>
      <c r="NSQ3230" s="132"/>
      <c r="NSR3230" s="132"/>
      <c r="NSS3230" s="132"/>
      <c r="NST3230" s="132"/>
      <c r="NSU3230" s="132"/>
      <c r="NSV3230" s="132"/>
      <c r="NSW3230" s="132"/>
      <c r="NSX3230" s="132"/>
      <c r="NSY3230" s="132"/>
      <c r="NSZ3230" s="132"/>
      <c r="NTA3230" s="132"/>
      <c r="NTB3230" s="132"/>
      <c r="NTC3230" s="132"/>
      <c r="NTD3230" s="132"/>
      <c r="NTE3230" s="132"/>
      <c r="NTF3230" s="132"/>
      <c r="NTG3230" s="132"/>
      <c r="NTH3230" s="132"/>
      <c r="NTI3230" s="132"/>
      <c r="NTJ3230" s="132"/>
      <c r="NTK3230" s="132"/>
      <c r="NTL3230" s="132"/>
      <c r="NTM3230" s="132"/>
      <c r="NTN3230" s="132"/>
      <c r="NTO3230" s="132"/>
      <c r="NTP3230" s="132"/>
      <c r="NTQ3230" s="132"/>
      <c r="NTR3230" s="132"/>
      <c r="NTS3230" s="132"/>
      <c r="NTT3230" s="132"/>
      <c r="NTU3230" s="132"/>
      <c r="NTV3230" s="132"/>
      <c r="NTW3230" s="132"/>
      <c r="NTX3230" s="132"/>
      <c r="NTY3230" s="132"/>
      <c r="NTZ3230" s="132"/>
      <c r="NUA3230" s="132"/>
      <c r="NUB3230" s="132"/>
      <c r="NUC3230" s="132"/>
      <c r="NUD3230" s="132"/>
      <c r="NUE3230" s="132"/>
      <c r="NUF3230" s="132"/>
      <c r="NUG3230" s="132"/>
      <c r="NUH3230" s="132"/>
      <c r="NUI3230" s="132"/>
      <c r="NUJ3230" s="132"/>
      <c r="NUK3230" s="132"/>
      <c r="NUL3230" s="132"/>
      <c r="NUM3230" s="132"/>
      <c r="NUN3230" s="132"/>
      <c r="NUO3230" s="132"/>
      <c r="NUP3230" s="132"/>
      <c r="NUQ3230" s="132"/>
      <c r="NUR3230" s="132"/>
      <c r="NUS3230" s="132"/>
      <c r="NUT3230" s="132"/>
      <c r="NUU3230" s="132"/>
      <c r="NUV3230" s="132"/>
      <c r="NUW3230" s="132"/>
      <c r="NUX3230" s="132"/>
      <c r="NUY3230" s="132"/>
      <c r="NUZ3230" s="132"/>
      <c r="NVA3230" s="132"/>
      <c r="NVB3230" s="132"/>
      <c r="NVC3230" s="132"/>
      <c r="NVD3230" s="132"/>
      <c r="NVE3230" s="132"/>
      <c r="NVF3230" s="132"/>
      <c r="NVG3230" s="132"/>
      <c r="NVH3230" s="132"/>
      <c r="NVI3230" s="132"/>
      <c r="NVJ3230" s="132"/>
      <c r="NVK3230" s="132"/>
      <c r="NVL3230" s="132"/>
      <c r="NVM3230" s="132"/>
      <c r="NVN3230" s="132"/>
      <c r="NVO3230" s="132"/>
      <c r="NVP3230" s="132"/>
      <c r="NVQ3230" s="132"/>
      <c r="NVR3230" s="132"/>
      <c r="NVS3230" s="132"/>
      <c r="NVT3230" s="132"/>
      <c r="NVU3230" s="132"/>
      <c r="NVV3230" s="132"/>
      <c r="NVW3230" s="132"/>
      <c r="NVX3230" s="132"/>
      <c r="NVY3230" s="132"/>
      <c r="NVZ3230" s="132"/>
      <c r="NWA3230" s="132"/>
      <c r="NWB3230" s="132"/>
      <c r="NWC3230" s="132"/>
      <c r="NWD3230" s="132"/>
      <c r="NWE3230" s="132"/>
      <c r="NWF3230" s="132"/>
      <c r="NWG3230" s="132"/>
      <c r="NWH3230" s="132"/>
      <c r="NWI3230" s="132"/>
      <c r="NWJ3230" s="132"/>
      <c r="NWK3230" s="132"/>
      <c r="NWL3230" s="132"/>
      <c r="NWM3230" s="132"/>
      <c r="NWN3230" s="132"/>
      <c r="NWO3230" s="132"/>
      <c r="NWP3230" s="132"/>
      <c r="NWQ3230" s="132"/>
      <c r="NWR3230" s="132"/>
      <c r="NWS3230" s="132"/>
      <c r="NWT3230" s="132"/>
      <c r="NWU3230" s="132"/>
      <c r="NWV3230" s="132"/>
      <c r="NWW3230" s="132"/>
      <c r="NWX3230" s="132"/>
      <c r="NWY3230" s="132"/>
      <c r="NWZ3230" s="132"/>
      <c r="NXA3230" s="132"/>
      <c r="NXB3230" s="132"/>
      <c r="NXC3230" s="132"/>
      <c r="NXD3230" s="132"/>
      <c r="NXE3230" s="132"/>
      <c r="NXF3230" s="132"/>
      <c r="NXG3230" s="132"/>
      <c r="NXH3230" s="132"/>
      <c r="NXI3230" s="132"/>
      <c r="NXJ3230" s="132"/>
      <c r="NXK3230" s="132"/>
      <c r="NXL3230" s="132"/>
      <c r="NXM3230" s="132"/>
      <c r="NXN3230" s="132"/>
      <c r="NXO3230" s="132"/>
      <c r="NXP3230" s="132"/>
      <c r="NXQ3230" s="132"/>
      <c r="NXR3230" s="132"/>
      <c r="NXS3230" s="132"/>
      <c r="NXT3230" s="132"/>
      <c r="NXU3230" s="132"/>
      <c r="NXV3230" s="132"/>
      <c r="NXW3230" s="132"/>
      <c r="NXX3230" s="132"/>
      <c r="NXY3230" s="132"/>
      <c r="NXZ3230" s="132"/>
      <c r="NYA3230" s="132"/>
      <c r="NYB3230" s="132"/>
      <c r="NYC3230" s="132"/>
      <c r="NYD3230" s="132"/>
      <c r="NYE3230" s="132"/>
      <c r="NYF3230" s="132"/>
      <c r="NYG3230" s="132"/>
      <c r="NYH3230" s="132"/>
      <c r="NYI3230" s="132"/>
      <c r="NYJ3230" s="132"/>
      <c r="NYK3230" s="132"/>
      <c r="NYL3230" s="132"/>
      <c r="NYM3230" s="132"/>
      <c r="NYN3230" s="132"/>
      <c r="NYO3230" s="132"/>
      <c r="NYP3230" s="132"/>
      <c r="NYQ3230" s="132"/>
      <c r="NYR3230" s="132"/>
      <c r="NYS3230" s="132"/>
      <c r="NYT3230" s="132"/>
      <c r="NYU3230" s="132"/>
      <c r="NYV3230" s="132"/>
      <c r="NYW3230" s="132"/>
      <c r="NYX3230" s="132"/>
      <c r="NYY3230" s="132"/>
      <c r="NYZ3230" s="132"/>
      <c r="NZA3230" s="132"/>
      <c r="NZB3230" s="132"/>
      <c r="NZC3230" s="132"/>
      <c r="NZD3230" s="132"/>
      <c r="NZE3230" s="132"/>
      <c r="NZF3230" s="132"/>
      <c r="NZG3230" s="132"/>
      <c r="NZH3230" s="132"/>
      <c r="NZI3230" s="132"/>
      <c r="NZJ3230" s="132"/>
      <c r="NZK3230" s="132"/>
      <c r="NZL3230" s="132"/>
      <c r="NZM3230" s="132"/>
      <c r="NZN3230" s="132"/>
      <c r="NZO3230" s="132"/>
      <c r="NZP3230" s="132"/>
      <c r="NZQ3230" s="132"/>
      <c r="NZR3230" s="132"/>
      <c r="NZS3230" s="132"/>
      <c r="NZT3230" s="132"/>
      <c r="NZU3230" s="132"/>
      <c r="NZV3230" s="132"/>
      <c r="NZW3230" s="132"/>
      <c r="NZX3230" s="132"/>
      <c r="NZY3230" s="132"/>
      <c r="NZZ3230" s="132"/>
      <c r="OAA3230" s="132"/>
      <c r="OAB3230" s="132"/>
      <c r="OAC3230" s="132"/>
      <c r="OAD3230" s="132"/>
      <c r="OAE3230" s="132"/>
      <c r="OAF3230" s="132"/>
      <c r="OAG3230" s="132"/>
      <c r="OAH3230" s="132"/>
      <c r="OAI3230" s="132"/>
      <c r="OAJ3230" s="132"/>
      <c r="OAK3230" s="132"/>
      <c r="OAL3230" s="132"/>
      <c r="OAM3230" s="132"/>
      <c r="OAN3230" s="132"/>
      <c r="OAO3230" s="132"/>
      <c r="OAP3230" s="132"/>
      <c r="OAQ3230" s="132"/>
      <c r="OAR3230" s="132"/>
      <c r="OAS3230" s="132"/>
      <c r="OAT3230" s="132"/>
      <c r="OAU3230" s="132"/>
      <c r="OAV3230" s="132"/>
      <c r="OAW3230" s="132"/>
      <c r="OAX3230" s="132"/>
      <c r="OAY3230" s="132"/>
      <c r="OAZ3230" s="132"/>
      <c r="OBA3230" s="132"/>
      <c r="OBB3230" s="132"/>
      <c r="OBC3230" s="132"/>
      <c r="OBD3230" s="132"/>
      <c r="OBE3230" s="132"/>
      <c r="OBF3230" s="132"/>
      <c r="OBG3230" s="132"/>
      <c r="OBH3230" s="132"/>
      <c r="OBI3230" s="132"/>
      <c r="OBJ3230" s="132"/>
      <c r="OBK3230" s="132"/>
      <c r="OBL3230" s="132"/>
      <c r="OBM3230" s="132"/>
      <c r="OBN3230" s="132"/>
      <c r="OBO3230" s="132"/>
      <c r="OBP3230" s="132"/>
      <c r="OBQ3230" s="132"/>
      <c r="OBR3230" s="132"/>
      <c r="OBS3230" s="132"/>
      <c r="OBT3230" s="132"/>
      <c r="OBU3230" s="132"/>
      <c r="OBV3230" s="132"/>
      <c r="OBW3230" s="132"/>
      <c r="OBX3230" s="132"/>
      <c r="OBY3230" s="132"/>
      <c r="OBZ3230" s="132"/>
      <c r="OCA3230" s="132"/>
      <c r="OCB3230" s="132"/>
      <c r="OCC3230" s="132"/>
      <c r="OCD3230" s="132"/>
      <c r="OCE3230" s="132"/>
      <c r="OCF3230" s="132"/>
      <c r="OCG3230" s="132"/>
      <c r="OCH3230" s="132"/>
      <c r="OCI3230" s="132"/>
      <c r="OCJ3230" s="132"/>
      <c r="OCK3230" s="132"/>
      <c r="OCL3230" s="132"/>
      <c r="OCM3230" s="132"/>
      <c r="OCN3230" s="132"/>
      <c r="OCO3230" s="132"/>
      <c r="OCP3230" s="132"/>
      <c r="OCQ3230" s="132"/>
      <c r="OCR3230" s="132"/>
      <c r="OCS3230" s="132"/>
      <c r="OCT3230" s="132"/>
      <c r="OCU3230" s="132"/>
      <c r="OCV3230" s="132"/>
      <c r="OCW3230" s="132"/>
      <c r="OCX3230" s="132"/>
      <c r="OCY3230" s="132"/>
      <c r="OCZ3230" s="132"/>
      <c r="ODA3230" s="132"/>
      <c r="ODB3230" s="132"/>
      <c r="ODC3230" s="132"/>
      <c r="ODD3230" s="132"/>
      <c r="ODE3230" s="132"/>
      <c r="ODF3230" s="132"/>
      <c r="ODG3230" s="132"/>
      <c r="ODH3230" s="132"/>
      <c r="ODI3230" s="132"/>
      <c r="ODJ3230" s="132"/>
      <c r="ODK3230" s="132"/>
      <c r="ODL3230" s="132"/>
      <c r="ODM3230" s="132"/>
      <c r="ODN3230" s="132"/>
      <c r="ODO3230" s="132"/>
      <c r="ODP3230" s="132"/>
      <c r="ODQ3230" s="132"/>
      <c r="ODR3230" s="132"/>
      <c r="ODS3230" s="132"/>
      <c r="ODT3230" s="132"/>
      <c r="ODU3230" s="132"/>
      <c r="ODV3230" s="132"/>
      <c r="ODW3230" s="132"/>
      <c r="ODX3230" s="132"/>
      <c r="ODY3230" s="132"/>
      <c r="ODZ3230" s="132"/>
      <c r="OEA3230" s="132"/>
      <c r="OEB3230" s="132"/>
      <c r="OEC3230" s="132"/>
      <c r="OED3230" s="132"/>
      <c r="OEE3230" s="132"/>
      <c r="OEF3230" s="132"/>
      <c r="OEG3230" s="132"/>
      <c r="OEH3230" s="132"/>
      <c r="OEI3230" s="132"/>
      <c r="OEJ3230" s="132"/>
      <c r="OEK3230" s="132"/>
      <c r="OEL3230" s="132"/>
      <c r="OEM3230" s="132"/>
      <c r="OEN3230" s="132"/>
      <c r="OEO3230" s="132"/>
      <c r="OEP3230" s="132"/>
      <c r="OEQ3230" s="132"/>
      <c r="OER3230" s="132"/>
      <c r="OES3230" s="132"/>
      <c r="OET3230" s="132"/>
      <c r="OEU3230" s="132"/>
      <c r="OEV3230" s="132"/>
      <c r="OEW3230" s="132"/>
      <c r="OEX3230" s="132"/>
      <c r="OEY3230" s="132"/>
      <c r="OEZ3230" s="132"/>
      <c r="OFA3230" s="132"/>
      <c r="OFB3230" s="132"/>
      <c r="OFC3230" s="132"/>
      <c r="OFD3230" s="132"/>
      <c r="OFE3230" s="132"/>
      <c r="OFF3230" s="132"/>
      <c r="OFG3230" s="132"/>
      <c r="OFH3230" s="132"/>
      <c r="OFI3230" s="132"/>
      <c r="OFJ3230" s="132"/>
      <c r="OFK3230" s="132"/>
      <c r="OFL3230" s="132"/>
      <c r="OFM3230" s="132"/>
      <c r="OFN3230" s="132"/>
      <c r="OFO3230" s="132"/>
      <c r="OFP3230" s="132"/>
      <c r="OFQ3230" s="132"/>
      <c r="OFR3230" s="132"/>
      <c r="OFS3230" s="132"/>
      <c r="OFT3230" s="132"/>
      <c r="OFU3230" s="132"/>
      <c r="OFV3230" s="132"/>
      <c r="OFW3230" s="132"/>
      <c r="OFX3230" s="132"/>
      <c r="OFY3230" s="132"/>
      <c r="OFZ3230" s="132"/>
      <c r="OGA3230" s="132"/>
      <c r="OGB3230" s="132"/>
      <c r="OGC3230" s="132"/>
      <c r="OGD3230" s="132"/>
      <c r="OGE3230" s="132"/>
      <c r="OGF3230" s="132"/>
      <c r="OGG3230" s="132"/>
      <c r="OGH3230" s="132"/>
      <c r="OGI3230" s="132"/>
      <c r="OGJ3230" s="132"/>
      <c r="OGK3230" s="132"/>
      <c r="OGL3230" s="132"/>
      <c r="OGM3230" s="132"/>
      <c r="OGN3230" s="132"/>
      <c r="OGO3230" s="132"/>
      <c r="OGP3230" s="132"/>
      <c r="OGQ3230" s="132"/>
      <c r="OGR3230" s="132"/>
      <c r="OGS3230" s="132"/>
      <c r="OGT3230" s="132"/>
      <c r="OGU3230" s="132"/>
      <c r="OGV3230" s="132"/>
      <c r="OGW3230" s="132"/>
      <c r="OGX3230" s="132"/>
      <c r="OGY3230" s="132"/>
      <c r="OGZ3230" s="132"/>
      <c r="OHA3230" s="132"/>
      <c r="OHB3230" s="132"/>
      <c r="OHC3230" s="132"/>
      <c r="OHD3230" s="132"/>
      <c r="OHE3230" s="132"/>
      <c r="OHF3230" s="132"/>
      <c r="OHG3230" s="132"/>
      <c r="OHH3230" s="132"/>
      <c r="OHI3230" s="132"/>
      <c r="OHJ3230" s="132"/>
      <c r="OHK3230" s="132"/>
      <c r="OHL3230" s="132"/>
      <c r="OHM3230" s="132"/>
      <c r="OHN3230" s="132"/>
      <c r="OHO3230" s="132"/>
      <c r="OHP3230" s="132"/>
      <c r="OHQ3230" s="132"/>
      <c r="OHR3230" s="132"/>
      <c r="OHS3230" s="132"/>
      <c r="OHT3230" s="132"/>
      <c r="OHU3230" s="132"/>
      <c r="OHV3230" s="132"/>
      <c r="OHW3230" s="132"/>
      <c r="OHX3230" s="132"/>
      <c r="OHY3230" s="132"/>
      <c r="OHZ3230" s="132"/>
      <c r="OIA3230" s="132"/>
      <c r="OIB3230" s="132"/>
      <c r="OIC3230" s="132"/>
      <c r="OID3230" s="132"/>
      <c r="OIE3230" s="132"/>
      <c r="OIF3230" s="132"/>
      <c r="OIG3230" s="132"/>
      <c r="OIH3230" s="132"/>
      <c r="OII3230" s="132"/>
      <c r="OIJ3230" s="132"/>
      <c r="OIK3230" s="132"/>
      <c r="OIL3230" s="132"/>
      <c r="OIM3230" s="132"/>
      <c r="OIN3230" s="132"/>
      <c r="OIO3230" s="132"/>
      <c r="OIP3230" s="132"/>
      <c r="OIQ3230" s="132"/>
      <c r="OIR3230" s="132"/>
      <c r="OIS3230" s="132"/>
      <c r="OIT3230" s="132"/>
      <c r="OIU3230" s="132"/>
      <c r="OIV3230" s="132"/>
      <c r="OIW3230" s="132"/>
      <c r="OIX3230" s="132"/>
      <c r="OIY3230" s="132"/>
      <c r="OIZ3230" s="132"/>
      <c r="OJA3230" s="132"/>
      <c r="OJB3230" s="132"/>
      <c r="OJC3230" s="132"/>
      <c r="OJD3230" s="132"/>
      <c r="OJE3230" s="132"/>
      <c r="OJF3230" s="132"/>
      <c r="OJG3230" s="132"/>
      <c r="OJH3230" s="132"/>
      <c r="OJI3230" s="132"/>
      <c r="OJJ3230" s="132"/>
      <c r="OJK3230" s="132"/>
      <c r="OJL3230" s="132"/>
      <c r="OJM3230" s="132"/>
      <c r="OJN3230" s="132"/>
      <c r="OJO3230" s="132"/>
      <c r="OJP3230" s="132"/>
      <c r="OJQ3230" s="132"/>
      <c r="OJR3230" s="132"/>
      <c r="OJS3230" s="132"/>
      <c r="OJT3230" s="132"/>
      <c r="OJU3230" s="132"/>
      <c r="OJV3230" s="132"/>
      <c r="OJW3230" s="132"/>
      <c r="OJX3230" s="132"/>
      <c r="OJY3230" s="132"/>
      <c r="OJZ3230" s="132"/>
      <c r="OKA3230" s="132"/>
      <c r="OKB3230" s="132"/>
      <c r="OKC3230" s="132"/>
      <c r="OKD3230" s="132"/>
      <c r="OKE3230" s="132"/>
      <c r="OKF3230" s="132"/>
      <c r="OKG3230" s="132"/>
      <c r="OKH3230" s="132"/>
      <c r="OKI3230" s="132"/>
      <c r="OKJ3230" s="132"/>
      <c r="OKK3230" s="132"/>
      <c r="OKL3230" s="132"/>
      <c r="OKM3230" s="132"/>
      <c r="OKN3230" s="132"/>
      <c r="OKO3230" s="132"/>
      <c r="OKP3230" s="132"/>
      <c r="OKQ3230" s="132"/>
      <c r="OKR3230" s="132"/>
      <c r="OKS3230" s="132"/>
      <c r="OKT3230" s="132"/>
      <c r="OKU3230" s="132"/>
      <c r="OKV3230" s="132"/>
      <c r="OKW3230" s="132"/>
      <c r="OKX3230" s="132"/>
      <c r="OKY3230" s="132"/>
      <c r="OKZ3230" s="132"/>
      <c r="OLA3230" s="132"/>
      <c r="OLB3230" s="132"/>
      <c r="OLC3230" s="132"/>
      <c r="OLD3230" s="132"/>
      <c r="OLE3230" s="132"/>
      <c r="OLF3230" s="132"/>
      <c r="OLG3230" s="132"/>
      <c r="OLH3230" s="132"/>
      <c r="OLI3230" s="132"/>
      <c r="OLJ3230" s="132"/>
      <c r="OLK3230" s="132"/>
      <c r="OLL3230" s="132"/>
      <c r="OLM3230" s="132"/>
      <c r="OLN3230" s="132"/>
      <c r="OLO3230" s="132"/>
      <c r="OLP3230" s="132"/>
      <c r="OLQ3230" s="132"/>
      <c r="OLR3230" s="132"/>
      <c r="OLS3230" s="132"/>
      <c r="OLT3230" s="132"/>
      <c r="OLU3230" s="132"/>
      <c r="OLV3230" s="132"/>
      <c r="OLW3230" s="132"/>
      <c r="OLX3230" s="132"/>
      <c r="OLY3230" s="132"/>
      <c r="OLZ3230" s="132"/>
      <c r="OMA3230" s="132"/>
      <c r="OMB3230" s="132"/>
      <c r="OMC3230" s="132"/>
      <c r="OMD3230" s="132"/>
      <c r="OME3230" s="132"/>
      <c r="OMF3230" s="132"/>
      <c r="OMG3230" s="132"/>
      <c r="OMH3230" s="132"/>
      <c r="OMI3230" s="132"/>
      <c r="OMJ3230" s="132"/>
      <c r="OMK3230" s="132"/>
      <c r="OML3230" s="132"/>
      <c r="OMM3230" s="132"/>
      <c r="OMN3230" s="132"/>
      <c r="OMO3230" s="132"/>
      <c r="OMP3230" s="132"/>
      <c r="OMQ3230" s="132"/>
      <c r="OMR3230" s="132"/>
      <c r="OMS3230" s="132"/>
      <c r="OMT3230" s="132"/>
      <c r="OMU3230" s="132"/>
      <c r="OMV3230" s="132"/>
      <c r="OMW3230" s="132"/>
      <c r="OMX3230" s="132"/>
      <c r="OMY3230" s="132"/>
      <c r="OMZ3230" s="132"/>
      <c r="ONA3230" s="132"/>
      <c r="ONB3230" s="132"/>
      <c r="ONC3230" s="132"/>
      <c r="OND3230" s="132"/>
      <c r="ONE3230" s="132"/>
      <c r="ONF3230" s="132"/>
      <c r="ONG3230" s="132"/>
      <c r="ONH3230" s="132"/>
      <c r="ONI3230" s="132"/>
      <c r="ONJ3230" s="132"/>
      <c r="ONK3230" s="132"/>
      <c r="ONL3230" s="132"/>
      <c r="ONM3230" s="132"/>
      <c r="ONN3230" s="132"/>
      <c r="ONO3230" s="132"/>
      <c r="ONP3230" s="132"/>
      <c r="ONQ3230" s="132"/>
      <c r="ONR3230" s="132"/>
      <c r="ONS3230" s="132"/>
      <c r="ONT3230" s="132"/>
      <c r="ONU3230" s="132"/>
      <c r="ONV3230" s="132"/>
      <c r="ONW3230" s="132"/>
      <c r="ONX3230" s="132"/>
      <c r="ONY3230" s="132"/>
      <c r="ONZ3230" s="132"/>
      <c r="OOA3230" s="132"/>
      <c r="OOB3230" s="132"/>
      <c r="OOC3230" s="132"/>
      <c r="OOD3230" s="132"/>
      <c r="OOE3230" s="132"/>
      <c r="OOF3230" s="132"/>
      <c r="OOG3230" s="132"/>
      <c r="OOH3230" s="132"/>
      <c r="OOI3230" s="132"/>
      <c r="OOJ3230" s="132"/>
      <c r="OOK3230" s="132"/>
      <c r="OOL3230" s="132"/>
      <c r="OOM3230" s="132"/>
      <c r="OON3230" s="132"/>
      <c r="OOO3230" s="132"/>
      <c r="OOP3230" s="132"/>
      <c r="OOQ3230" s="132"/>
      <c r="OOR3230" s="132"/>
      <c r="OOS3230" s="132"/>
      <c r="OOT3230" s="132"/>
      <c r="OOU3230" s="132"/>
      <c r="OOV3230" s="132"/>
      <c r="OOW3230" s="132"/>
      <c r="OOX3230" s="132"/>
      <c r="OOY3230" s="132"/>
      <c r="OOZ3230" s="132"/>
      <c r="OPA3230" s="132"/>
      <c r="OPB3230" s="132"/>
      <c r="OPC3230" s="132"/>
      <c r="OPD3230" s="132"/>
      <c r="OPE3230" s="132"/>
      <c r="OPF3230" s="132"/>
      <c r="OPG3230" s="132"/>
      <c r="OPH3230" s="132"/>
      <c r="OPI3230" s="132"/>
      <c r="OPJ3230" s="132"/>
      <c r="OPK3230" s="132"/>
      <c r="OPL3230" s="132"/>
      <c r="OPM3230" s="132"/>
      <c r="OPN3230" s="132"/>
      <c r="OPO3230" s="132"/>
      <c r="OPP3230" s="132"/>
      <c r="OPQ3230" s="132"/>
      <c r="OPR3230" s="132"/>
      <c r="OPS3230" s="132"/>
      <c r="OPT3230" s="132"/>
      <c r="OPU3230" s="132"/>
      <c r="OPV3230" s="132"/>
      <c r="OPW3230" s="132"/>
      <c r="OPX3230" s="132"/>
      <c r="OPY3230" s="132"/>
      <c r="OPZ3230" s="132"/>
      <c r="OQA3230" s="132"/>
      <c r="OQB3230" s="132"/>
      <c r="OQC3230" s="132"/>
      <c r="OQD3230" s="132"/>
      <c r="OQE3230" s="132"/>
      <c r="OQF3230" s="132"/>
      <c r="OQG3230" s="132"/>
      <c r="OQH3230" s="132"/>
      <c r="OQI3230" s="132"/>
      <c r="OQJ3230" s="132"/>
      <c r="OQK3230" s="132"/>
      <c r="OQL3230" s="132"/>
      <c r="OQM3230" s="132"/>
      <c r="OQN3230" s="132"/>
      <c r="OQO3230" s="132"/>
      <c r="OQP3230" s="132"/>
      <c r="OQQ3230" s="132"/>
      <c r="OQR3230" s="132"/>
      <c r="OQS3230" s="132"/>
      <c r="OQT3230" s="132"/>
      <c r="OQU3230" s="132"/>
      <c r="OQV3230" s="132"/>
      <c r="OQW3230" s="132"/>
      <c r="OQX3230" s="132"/>
      <c r="OQY3230" s="132"/>
      <c r="OQZ3230" s="132"/>
      <c r="ORA3230" s="132"/>
      <c r="ORB3230" s="132"/>
      <c r="ORC3230" s="132"/>
      <c r="ORD3230" s="132"/>
      <c r="ORE3230" s="132"/>
      <c r="ORF3230" s="132"/>
      <c r="ORG3230" s="132"/>
      <c r="ORH3230" s="132"/>
      <c r="ORI3230" s="132"/>
      <c r="ORJ3230" s="132"/>
      <c r="ORK3230" s="132"/>
      <c r="ORL3230" s="132"/>
      <c r="ORM3230" s="132"/>
      <c r="ORN3230" s="132"/>
      <c r="ORO3230" s="132"/>
      <c r="ORP3230" s="132"/>
      <c r="ORQ3230" s="132"/>
      <c r="ORR3230" s="132"/>
      <c r="ORS3230" s="132"/>
      <c r="ORT3230" s="132"/>
      <c r="ORU3230" s="132"/>
      <c r="ORV3230" s="132"/>
      <c r="ORW3230" s="132"/>
      <c r="ORX3230" s="132"/>
      <c r="ORY3230" s="132"/>
      <c r="ORZ3230" s="132"/>
      <c r="OSA3230" s="132"/>
      <c r="OSB3230" s="132"/>
      <c r="OSC3230" s="132"/>
      <c r="OSD3230" s="132"/>
      <c r="OSE3230" s="132"/>
      <c r="OSF3230" s="132"/>
      <c r="OSG3230" s="132"/>
      <c r="OSH3230" s="132"/>
      <c r="OSI3230" s="132"/>
      <c r="OSJ3230" s="132"/>
      <c r="OSK3230" s="132"/>
      <c r="OSL3230" s="132"/>
      <c r="OSM3230" s="132"/>
      <c r="OSN3230" s="132"/>
      <c r="OSO3230" s="132"/>
      <c r="OSP3230" s="132"/>
      <c r="OSQ3230" s="132"/>
      <c r="OSR3230" s="132"/>
      <c r="OSS3230" s="132"/>
      <c r="OST3230" s="132"/>
      <c r="OSU3230" s="132"/>
      <c r="OSV3230" s="132"/>
      <c r="OSW3230" s="132"/>
      <c r="OSX3230" s="132"/>
      <c r="OSY3230" s="132"/>
      <c r="OSZ3230" s="132"/>
      <c r="OTA3230" s="132"/>
      <c r="OTB3230" s="132"/>
      <c r="OTC3230" s="132"/>
      <c r="OTD3230" s="132"/>
      <c r="OTE3230" s="132"/>
      <c r="OTF3230" s="132"/>
      <c r="OTG3230" s="132"/>
      <c r="OTH3230" s="132"/>
      <c r="OTI3230" s="132"/>
      <c r="OTJ3230" s="132"/>
      <c r="OTK3230" s="132"/>
      <c r="OTL3230" s="132"/>
      <c r="OTM3230" s="132"/>
      <c r="OTN3230" s="132"/>
      <c r="OTO3230" s="132"/>
      <c r="OTP3230" s="132"/>
      <c r="OTQ3230" s="132"/>
      <c r="OTR3230" s="132"/>
      <c r="OTS3230" s="132"/>
      <c r="OTT3230" s="132"/>
      <c r="OTU3230" s="132"/>
      <c r="OTV3230" s="132"/>
      <c r="OTW3230" s="132"/>
      <c r="OTX3230" s="132"/>
      <c r="OTY3230" s="132"/>
      <c r="OTZ3230" s="132"/>
      <c r="OUA3230" s="132"/>
      <c r="OUB3230" s="132"/>
      <c r="OUC3230" s="132"/>
      <c r="OUD3230" s="132"/>
      <c r="OUE3230" s="132"/>
      <c r="OUF3230" s="132"/>
      <c r="OUG3230" s="132"/>
      <c r="OUH3230" s="132"/>
      <c r="OUI3230" s="132"/>
      <c r="OUJ3230" s="132"/>
      <c r="OUK3230" s="132"/>
      <c r="OUL3230" s="132"/>
      <c r="OUM3230" s="132"/>
      <c r="OUN3230" s="132"/>
      <c r="OUO3230" s="132"/>
      <c r="OUP3230" s="132"/>
      <c r="OUQ3230" s="132"/>
      <c r="OUR3230" s="132"/>
      <c r="OUS3230" s="132"/>
      <c r="OUT3230" s="132"/>
      <c r="OUU3230" s="132"/>
      <c r="OUV3230" s="132"/>
      <c r="OUW3230" s="132"/>
      <c r="OUX3230" s="132"/>
      <c r="OUY3230" s="132"/>
      <c r="OUZ3230" s="132"/>
      <c r="OVA3230" s="132"/>
      <c r="OVB3230" s="132"/>
      <c r="OVC3230" s="132"/>
      <c r="OVD3230" s="132"/>
      <c r="OVE3230" s="132"/>
      <c r="OVF3230" s="132"/>
      <c r="OVG3230" s="132"/>
      <c r="OVH3230" s="132"/>
      <c r="OVI3230" s="132"/>
      <c r="OVJ3230" s="132"/>
      <c r="OVK3230" s="132"/>
      <c r="OVL3230" s="132"/>
      <c r="OVM3230" s="132"/>
      <c r="OVN3230" s="132"/>
      <c r="OVO3230" s="132"/>
      <c r="OVP3230" s="132"/>
      <c r="OVQ3230" s="132"/>
      <c r="OVR3230" s="132"/>
      <c r="OVS3230" s="132"/>
      <c r="OVT3230" s="132"/>
      <c r="OVU3230" s="132"/>
      <c r="OVV3230" s="132"/>
      <c r="OVW3230" s="132"/>
      <c r="OVX3230" s="132"/>
      <c r="OVY3230" s="132"/>
      <c r="OVZ3230" s="132"/>
      <c r="OWA3230" s="132"/>
      <c r="OWB3230" s="132"/>
      <c r="OWC3230" s="132"/>
      <c r="OWD3230" s="132"/>
      <c r="OWE3230" s="132"/>
      <c r="OWF3230" s="132"/>
      <c r="OWG3230" s="132"/>
      <c r="OWH3230" s="132"/>
      <c r="OWI3230" s="132"/>
      <c r="OWJ3230" s="132"/>
      <c r="OWK3230" s="132"/>
      <c r="OWL3230" s="132"/>
      <c r="OWM3230" s="132"/>
      <c r="OWN3230" s="132"/>
      <c r="OWO3230" s="132"/>
      <c r="OWP3230" s="132"/>
      <c r="OWQ3230" s="132"/>
      <c r="OWR3230" s="132"/>
      <c r="OWS3230" s="132"/>
      <c r="OWT3230" s="132"/>
      <c r="OWU3230" s="132"/>
      <c r="OWV3230" s="132"/>
      <c r="OWW3230" s="132"/>
      <c r="OWX3230" s="132"/>
      <c r="OWY3230" s="132"/>
      <c r="OWZ3230" s="132"/>
      <c r="OXA3230" s="132"/>
      <c r="OXB3230" s="132"/>
      <c r="OXC3230" s="132"/>
      <c r="OXD3230" s="132"/>
      <c r="OXE3230" s="132"/>
      <c r="OXF3230" s="132"/>
      <c r="OXG3230" s="132"/>
      <c r="OXH3230" s="132"/>
      <c r="OXI3230" s="132"/>
      <c r="OXJ3230" s="132"/>
      <c r="OXK3230" s="132"/>
      <c r="OXL3230" s="132"/>
      <c r="OXM3230" s="132"/>
      <c r="OXN3230" s="132"/>
      <c r="OXO3230" s="132"/>
      <c r="OXP3230" s="132"/>
      <c r="OXQ3230" s="132"/>
      <c r="OXR3230" s="132"/>
      <c r="OXS3230" s="132"/>
      <c r="OXT3230" s="132"/>
      <c r="OXU3230" s="132"/>
      <c r="OXV3230" s="132"/>
      <c r="OXW3230" s="132"/>
      <c r="OXX3230" s="132"/>
      <c r="OXY3230" s="132"/>
      <c r="OXZ3230" s="132"/>
      <c r="OYA3230" s="132"/>
      <c r="OYB3230" s="132"/>
      <c r="OYC3230" s="132"/>
      <c r="OYD3230" s="132"/>
      <c r="OYE3230" s="132"/>
      <c r="OYF3230" s="132"/>
      <c r="OYG3230" s="132"/>
      <c r="OYH3230" s="132"/>
      <c r="OYI3230" s="132"/>
      <c r="OYJ3230" s="132"/>
      <c r="OYK3230" s="132"/>
      <c r="OYL3230" s="132"/>
      <c r="OYM3230" s="132"/>
      <c r="OYN3230" s="132"/>
      <c r="OYO3230" s="132"/>
      <c r="OYP3230" s="132"/>
      <c r="OYQ3230" s="132"/>
      <c r="OYR3230" s="132"/>
      <c r="OYS3230" s="132"/>
      <c r="OYT3230" s="132"/>
      <c r="OYU3230" s="132"/>
      <c r="OYV3230" s="132"/>
      <c r="OYW3230" s="132"/>
      <c r="OYX3230" s="132"/>
      <c r="OYY3230" s="132"/>
      <c r="OYZ3230" s="132"/>
      <c r="OZA3230" s="132"/>
      <c r="OZB3230" s="132"/>
      <c r="OZC3230" s="132"/>
      <c r="OZD3230" s="132"/>
      <c r="OZE3230" s="132"/>
      <c r="OZF3230" s="132"/>
      <c r="OZG3230" s="132"/>
      <c r="OZH3230" s="132"/>
      <c r="OZI3230" s="132"/>
      <c r="OZJ3230" s="132"/>
      <c r="OZK3230" s="132"/>
      <c r="OZL3230" s="132"/>
      <c r="OZM3230" s="132"/>
      <c r="OZN3230" s="132"/>
      <c r="OZO3230" s="132"/>
      <c r="OZP3230" s="132"/>
      <c r="OZQ3230" s="132"/>
      <c r="OZR3230" s="132"/>
      <c r="OZS3230" s="132"/>
      <c r="OZT3230" s="132"/>
      <c r="OZU3230" s="132"/>
      <c r="OZV3230" s="132"/>
      <c r="OZW3230" s="132"/>
      <c r="OZX3230" s="132"/>
      <c r="OZY3230" s="132"/>
      <c r="OZZ3230" s="132"/>
      <c r="PAA3230" s="132"/>
      <c r="PAB3230" s="132"/>
      <c r="PAC3230" s="132"/>
      <c r="PAD3230" s="132"/>
      <c r="PAE3230" s="132"/>
      <c r="PAF3230" s="132"/>
      <c r="PAG3230" s="132"/>
      <c r="PAH3230" s="132"/>
      <c r="PAI3230" s="132"/>
      <c r="PAJ3230" s="132"/>
      <c r="PAK3230" s="132"/>
      <c r="PAL3230" s="132"/>
      <c r="PAM3230" s="132"/>
      <c r="PAN3230" s="132"/>
      <c r="PAO3230" s="132"/>
      <c r="PAP3230" s="132"/>
      <c r="PAQ3230" s="132"/>
      <c r="PAR3230" s="132"/>
      <c r="PAS3230" s="132"/>
      <c r="PAT3230" s="132"/>
      <c r="PAU3230" s="132"/>
      <c r="PAV3230" s="132"/>
      <c r="PAW3230" s="132"/>
      <c r="PAX3230" s="132"/>
      <c r="PAY3230" s="132"/>
      <c r="PAZ3230" s="132"/>
      <c r="PBA3230" s="132"/>
      <c r="PBB3230" s="132"/>
      <c r="PBC3230" s="132"/>
      <c r="PBD3230" s="132"/>
      <c r="PBE3230" s="132"/>
      <c r="PBF3230" s="132"/>
      <c r="PBG3230" s="132"/>
      <c r="PBH3230" s="132"/>
      <c r="PBI3230" s="132"/>
      <c r="PBJ3230" s="132"/>
      <c r="PBK3230" s="132"/>
      <c r="PBL3230" s="132"/>
      <c r="PBM3230" s="132"/>
      <c r="PBN3230" s="132"/>
      <c r="PBO3230" s="132"/>
      <c r="PBP3230" s="132"/>
      <c r="PBQ3230" s="132"/>
      <c r="PBR3230" s="132"/>
      <c r="PBS3230" s="132"/>
      <c r="PBT3230" s="132"/>
      <c r="PBU3230" s="132"/>
      <c r="PBV3230" s="132"/>
      <c r="PBW3230" s="132"/>
      <c r="PBX3230" s="132"/>
      <c r="PBY3230" s="132"/>
      <c r="PBZ3230" s="132"/>
      <c r="PCA3230" s="132"/>
      <c r="PCB3230" s="132"/>
      <c r="PCC3230" s="132"/>
      <c r="PCD3230" s="132"/>
      <c r="PCE3230" s="132"/>
      <c r="PCF3230" s="132"/>
      <c r="PCG3230" s="132"/>
      <c r="PCH3230" s="132"/>
      <c r="PCI3230" s="132"/>
      <c r="PCJ3230" s="132"/>
      <c r="PCK3230" s="132"/>
      <c r="PCL3230" s="132"/>
      <c r="PCM3230" s="132"/>
      <c r="PCN3230" s="132"/>
      <c r="PCO3230" s="132"/>
      <c r="PCP3230" s="132"/>
      <c r="PCQ3230" s="132"/>
      <c r="PCR3230" s="132"/>
      <c r="PCS3230" s="132"/>
      <c r="PCT3230" s="132"/>
      <c r="PCU3230" s="132"/>
      <c r="PCV3230" s="132"/>
      <c r="PCW3230" s="132"/>
      <c r="PCX3230" s="132"/>
      <c r="PCY3230" s="132"/>
      <c r="PCZ3230" s="132"/>
      <c r="PDA3230" s="132"/>
      <c r="PDB3230" s="132"/>
      <c r="PDC3230" s="132"/>
      <c r="PDD3230" s="132"/>
      <c r="PDE3230" s="132"/>
      <c r="PDF3230" s="132"/>
      <c r="PDG3230" s="132"/>
      <c r="PDH3230" s="132"/>
      <c r="PDI3230" s="132"/>
      <c r="PDJ3230" s="132"/>
      <c r="PDK3230" s="132"/>
      <c r="PDL3230" s="132"/>
      <c r="PDM3230" s="132"/>
      <c r="PDN3230" s="132"/>
      <c r="PDO3230" s="132"/>
      <c r="PDP3230" s="132"/>
      <c r="PDQ3230" s="132"/>
      <c r="PDR3230" s="132"/>
      <c r="PDS3230" s="132"/>
      <c r="PDT3230" s="132"/>
      <c r="PDU3230" s="132"/>
      <c r="PDV3230" s="132"/>
      <c r="PDW3230" s="132"/>
      <c r="PDX3230" s="132"/>
      <c r="PDY3230" s="132"/>
      <c r="PDZ3230" s="132"/>
      <c r="PEA3230" s="132"/>
      <c r="PEB3230" s="132"/>
      <c r="PEC3230" s="132"/>
      <c r="PED3230" s="132"/>
      <c r="PEE3230" s="132"/>
      <c r="PEF3230" s="132"/>
      <c r="PEG3230" s="132"/>
      <c r="PEH3230" s="132"/>
      <c r="PEI3230" s="132"/>
      <c r="PEJ3230" s="132"/>
      <c r="PEK3230" s="132"/>
      <c r="PEL3230" s="132"/>
      <c r="PEM3230" s="132"/>
      <c r="PEN3230" s="132"/>
      <c r="PEO3230" s="132"/>
      <c r="PEP3230" s="132"/>
      <c r="PEQ3230" s="132"/>
      <c r="PER3230" s="132"/>
      <c r="PES3230" s="132"/>
      <c r="PET3230" s="132"/>
      <c r="PEU3230" s="132"/>
      <c r="PEV3230" s="132"/>
      <c r="PEW3230" s="132"/>
      <c r="PEX3230" s="132"/>
      <c r="PEY3230" s="132"/>
      <c r="PEZ3230" s="132"/>
      <c r="PFA3230" s="132"/>
      <c r="PFB3230" s="132"/>
      <c r="PFC3230" s="132"/>
      <c r="PFD3230" s="132"/>
      <c r="PFE3230" s="132"/>
      <c r="PFF3230" s="132"/>
      <c r="PFG3230" s="132"/>
      <c r="PFH3230" s="132"/>
      <c r="PFI3230" s="132"/>
      <c r="PFJ3230" s="132"/>
      <c r="PFK3230" s="132"/>
      <c r="PFL3230" s="132"/>
      <c r="PFM3230" s="132"/>
      <c r="PFN3230" s="132"/>
      <c r="PFO3230" s="132"/>
      <c r="PFP3230" s="132"/>
      <c r="PFQ3230" s="132"/>
      <c r="PFR3230" s="132"/>
      <c r="PFS3230" s="132"/>
      <c r="PFT3230" s="132"/>
      <c r="PFU3230" s="132"/>
      <c r="PFV3230" s="132"/>
      <c r="PFW3230" s="132"/>
      <c r="PFX3230" s="132"/>
      <c r="PFY3230" s="132"/>
      <c r="PFZ3230" s="132"/>
      <c r="PGA3230" s="132"/>
      <c r="PGB3230" s="132"/>
      <c r="PGC3230" s="132"/>
      <c r="PGD3230" s="132"/>
      <c r="PGE3230" s="132"/>
      <c r="PGF3230" s="132"/>
      <c r="PGG3230" s="132"/>
      <c r="PGH3230" s="132"/>
      <c r="PGI3230" s="132"/>
      <c r="PGJ3230" s="132"/>
      <c r="PGK3230" s="132"/>
      <c r="PGL3230" s="132"/>
      <c r="PGM3230" s="132"/>
      <c r="PGN3230" s="132"/>
      <c r="PGO3230" s="132"/>
      <c r="PGP3230" s="132"/>
      <c r="PGQ3230" s="132"/>
      <c r="PGR3230" s="132"/>
      <c r="PGS3230" s="132"/>
      <c r="PGT3230" s="132"/>
      <c r="PGU3230" s="132"/>
      <c r="PGV3230" s="132"/>
      <c r="PGW3230" s="132"/>
      <c r="PGX3230" s="132"/>
      <c r="PGY3230" s="132"/>
      <c r="PGZ3230" s="132"/>
      <c r="PHA3230" s="132"/>
      <c r="PHB3230" s="132"/>
      <c r="PHC3230" s="132"/>
      <c r="PHD3230" s="132"/>
      <c r="PHE3230" s="132"/>
      <c r="PHF3230" s="132"/>
      <c r="PHG3230" s="132"/>
      <c r="PHH3230" s="132"/>
      <c r="PHI3230" s="132"/>
      <c r="PHJ3230" s="132"/>
      <c r="PHK3230" s="132"/>
      <c r="PHL3230" s="132"/>
      <c r="PHM3230" s="132"/>
      <c r="PHN3230" s="132"/>
      <c r="PHO3230" s="132"/>
      <c r="PHP3230" s="132"/>
      <c r="PHQ3230" s="132"/>
      <c r="PHR3230" s="132"/>
      <c r="PHS3230" s="132"/>
      <c r="PHT3230" s="132"/>
      <c r="PHU3230" s="132"/>
      <c r="PHV3230" s="132"/>
      <c r="PHW3230" s="132"/>
      <c r="PHX3230" s="132"/>
      <c r="PHY3230" s="132"/>
      <c r="PHZ3230" s="132"/>
      <c r="PIA3230" s="132"/>
      <c r="PIB3230" s="132"/>
      <c r="PIC3230" s="132"/>
      <c r="PID3230" s="132"/>
      <c r="PIE3230" s="132"/>
      <c r="PIF3230" s="132"/>
      <c r="PIG3230" s="132"/>
      <c r="PIH3230" s="132"/>
      <c r="PII3230" s="132"/>
      <c r="PIJ3230" s="132"/>
      <c r="PIK3230" s="132"/>
      <c r="PIL3230" s="132"/>
      <c r="PIM3230" s="132"/>
      <c r="PIN3230" s="132"/>
      <c r="PIO3230" s="132"/>
      <c r="PIP3230" s="132"/>
      <c r="PIQ3230" s="132"/>
      <c r="PIR3230" s="132"/>
      <c r="PIS3230" s="132"/>
      <c r="PIT3230" s="132"/>
      <c r="PIU3230" s="132"/>
      <c r="PIV3230" s="132"/>
      <c r="PIW3230" s="132"/>
      <c r="PIX3230" s="132"/>
      <c r="PIY3230" s="132"/>
      <c r="PIZ3230" s="132"/>
      <c r="PJA3230" s="132"/>
      <c r="PJB3230" s="132"/>
      <c r="PJC3230" s="132"/>
      <c r="PJD3230" s="132"/>
      <c r="PJE3230" s="132"/>
      <c r="PJF3230" s="132"/>
      <c r="PJG3230" s="132"/>
      <c r="PJH3230" s="132"/>
      <c r="PJI3230" s="132"/>
      <c r="PJJ3230" s="132"/>
      <c r="PJK3230" s="132"/>
      <c r="PJL3230" s="132"/>
      <c r="PJM3230" s="132"/>
      <c r="PJN3230" s="132"/>
      <c r="PJO3230" s="132"/>
      <c r="PJP3230" s="132"/>
      <c r="PJQ3230" s="132"/>
      <c r="PJR3230" s="132"/>
      <c r="PJS3230" s="132"/>
      <c r="PJT3230" s="132"/>
      <c r="PJU3230" s="132"/>
      <c r="PJV3230" s="132"/>
      <c r="PJW3230" s="132"/>
      <c r="PJX3230" s="132"/>
      <c r="PJY3230" s="132"/>
      <c r="PJZ3230" s="132"/>
      <c r="PKA3230" s="132"/>
      <c r="PKB3230" s="132"/>
      <c r="PKC3230" s="132"/>
      <c r="PKD3230" s="132"/>
      <c r="PKE3230" s="132"/>
      <c r="PKF3230" s="132"/>
      <c r="PKG3230" s="132"/>
      <c r="PKH3230" s="132"/>
      <c r="PKI3230" s="132"/>
      <c r="PKJ3230" s="132"/>
      <c r="PKK3230" s="132"/>
      <c r="PKL3230" s="132"/>
      <c r="PKM3230" s="132"/>
      <c r="PKN3230" s="132"/>
      <c r="PKO3230" s="132"/>
      <c r="PKP3230" s="132"/>
      <c r="PKQ3230" s="132"/>
      <c r="PKR3230" s="132"/>
      <c r="PKS3230" s="132"/>
      <c r="PKT3230" s="132"/>
      <c r="PKU3230" s="132"/>
      <c r="PKV3230" s="132"/>
      <c r="PKW3230" s="132"/>
      <c r="PKX3230" s="132"/>
      <c r="PKY3230" s="132"/>
      <c r="PKZ3230" s="132"/>
      <c r="PLA3230" s="132"/>
      <c r="PLB3230" s="132"/>
      <c r="PLC3230" s="132"/>
      <c r="PLD3230" s="132"/>
      <c r="PLE3230" s="132"/>
      <c r="PLF3230" s="132"/>
      <c r="PLG3230" s="132"/>
      <c r="PLH3230" s="132"/>
      <c r="PLI3230" s="132"/>
      <c r="PLJ3230" s="132"/>
      <c r="PLK3230" s="132"/>
      <c r="PLL3230" s="132"/>
      <c r="PLM3230" s="132"/>
      <c r="PLN3230" s="132"/>
      <c r="PLO3230" s="132"/>
      <c r="PLP3230" s="132"/>
      <c r="PLQ3230" s="132"/>
      <c r="PLR3230" s="132"/>
      <c r="PLS3230" s="132"/>
      <c r="PLT3230" s="132"/>
      <c r="PLU3230" s="132"/>
      <c r="PLV3230" s="132"/>
      <c r="PLW3230" s="132"/>
      <c r="PLX3230" s="132"/>
      <c r="PLY3230" s="132"/>
      <c r="PLZ3230" s="132"/>
      <c r="PMA3230" s="132"/>
      <c r="PMB3230" s="132"/>
      <c r="PMC3230" s="132"/>
      <c r="PMD3230" s="132"/>
      <c r="PME3230" s="132"/>
      <c r="PMF3230" s="132"/>
      <c r="PMG3230" s="132"/>
      <c r="PMH3230" s="132"/>
      <c r="PMI3230" s="132"/>
      <c r="PMJ3230" s="132"/>
      <c r="PMK3230" s="132"/>
      <c r="PML3230" s="132"/>
      <c r="PMM3230" s="132"/>
      <c r="PMN3230" s="132"/>
      <c r="PMO3230" s="132"/>
      <c r="PMP3230" s="132"/>
      <c r="PMQ3230" s="132"/>
      <c r="PMR3230" s="132"/>
      <c r="PMS3230" s="132"/>
      <c r="PMT3230" s="132"/>
      <c r="PMU3230" s="132"/>
      <c r="PMV3230" s="132"/>
      <c r="PMW3230" s="132"/>
      <c r="PMX3230" s="132"/>
      <c r="PMY3230" s="132"/>
      <c r="PMZ3230" s="132"/>
      <c r="PNA3230" s="132"/>
      <c r="PNB3230" s="132"/>
      <c r="PNC3230" s="132"/>
      <c r="PND3230" s="132"/>
      <c r="PNE3230" s="132"/>
      <c r="PNF3230" s="132"/>
      <c r="PNG3230" s="132"/>
      <c r="PNH3230" s="132"/>
      <c r="PNI3230" s="132"/>
      <c r="PNJ3230" s="132"/>
      <c r="PNK3230" s="132"/>
      <c r="PNL3230" s="132"/>
      <c r="PNM3230" s="132"/>
      <c r="PNN3230" s="132"/>
      <c r="PNO3230" s="132"/>
      <c r="PNP3230" s="132"/>
      <c r="PNQ3230" s="132"/>
      <c r="PNR3230" s="132"/>
      <c r="PNS3230" s="132"/>
      <c r="PNT3230" s="132"/>
      <c r="PNU3230" s="132"/>
      <c r="PNV3230" s="132"/>
      <c r="PNW3230" s="132"/>
      <c r="PNX3230" s="132"/>
      <c r="PNY3230" s="132"/>
      <c r="PNZ3230" s="132"/>
      <c r="POA3230" s="132"/>
      <c r="POB3230" s="132"/>
      <c r="POC3230" s="132"/>
      <c r="POD3230" s="132"/>
      <c r="POE3230" s="132"/>
      <c r="POF3230" s="132"/>
      <c r="POG3230" s="132"/>
      <c r="POH3230" s="132"/>
      <c r="POI3230" s="132"/>
      <c r="POJ3230" s="132"/>
      <c r="POK3230" s="132"/>
      <c r="POL3230" s="132"/>
      <c r="POM3230" s="132"/>
      <c r="PON3230" s="132"/>
      <c r="POO3230" s="132"/>
      <c r="POP3230" s="132"/>
      <c r="POQ3230" s="132"/>
      <c r="POR3230" s="132"/>
      <c r="POS3230" s="132"/>
      <c r="POT3230" s="132"/>
      <c r="POU3230" s="132"/>
      <c r="POV3230" s="132"/>
      <c r="POW3230" s="132"/>
      <c r="POX3230" s="132"/>
      <c r="POY3230" s="132"/>
      <c r="POZ3230" s="132"/>
      <c r="PPA3230" s="132"/>
      <c r="PPB3230" s="132"/>
      <c r="PPC3230" s="132"/>
      <c r="PPD3230" s="132"/>
      <c r="PPE3230" s="132"/>
      <c r="PPF3230" s="132"/>
      <c r="PPG3230" s="132"/>
      <c r="PPH3230" s="132"/>
      <c r="PPI3230" s="132"/>
      <c r="PPJ3230" s="132"/>
      <c r="PPK3230" s="132"/>
      <c r="PPL3230" s="132"/>
      <c r="PPM3230" s="132"/>
      <c r="PPN3230" s="132"/>
      <c r="PPO3230" s="132"/>
      <c r="PPP3230" s="132"/>
      <c r="PPQ3230" s="132"/>
      <c r="PPR3230" s="132"/>
      <c r="PPS3230" s="132"/>
      <c r="PPT3230" s="132"/>
      <c r="PPU3230" s="132"/>
      <c r="PPV3230" s="132"/>
      <c r="PPW3230" s="132"/>
      <c r="PPX3230" s="132"/>
      <c r="PPY3230" s="132"/>
      <c r="PPZ3230" s="132"/>
      <c r="PQA3230" s="132"/>
      <c r="PQB3230" s="132"/>
      <c r="PQC3230" s="132"/>
      <c r="PQD3230" s="132"/>
      <c r="PQE3230" s="132"/>
      <c r="PQF3230" s="132"/>
      <c r="PQG3230" s="132"/>
      <c r="PQH3230" s="132"/>
      <c r="PQI3230" s="132"/>
      <c r="PQJ3230" s="132"/>
      <c r="PQK3230" s="132"/>
      <c r="PQL3230" s="132"/>
      <c r="PQM3230" s="132"/>
      <c r="PQN3230" s="132"/>
      <c r="PQO3230" s="132"/>
      <c r="PQP3230" s="132"/>
      <c r="PQQ3230" s="132"/>
      <c r="PQR3230" s="132"/>
      <c r="PQS3230" s="132"/>
      <c r="PQT3230" s="132"/>
      <c r="PQU3230" s="132"/>
      <c r="PQV3230" s="132"/>
      <c r="PQW3230" s="132"/>
      <c r="PQX3230" s="132"/>
      <c r="PQY3230" s="132"/>
      <c r="PQZ3230" s="132"/>
      <c r="PRA3230" s="132"/>
      <c r="PRB3230" s="132"/>
      <c r="PRC3230" s="132"/>
      <c r="PRD3230" s="132"/>
      <c r="PRE3230" s="132"/>
      <c r="PRF3230" s="132"/>
      <c r="PRG3230" s="132"/>
      <c r="PRH3230" s="132"/>
      <c r="PRI3230" s="132"/>
      <c r="PRJ3230" s="132"/>
      <c r="PRK3230" s="132"/>
      <c r="PRL3230" s="132"/>
      <c r="PRM3230" s="132"/>
      <c r="PRN3230" s="132"/>
      <c r="PRO3230" s="132"/>
      <c r="PRP3230" s="132"/>
      <c r="PRQ3230" s="132"/>
      <c r="PRR3230" s="132"/>
      <c r="PRS3230" s="132"/>
      <c r="PRT3230" s="132"/>
      <c r="PRU3230" s="132"/>
      <c r="PRV3230" s="132"/>
      <c r="PRW3230" s="132"/>
      <c r="PRX3230" s="132"/>
      <c r="PRY3230" s="132"/>
      <c r="PRZ3230" s="132"/>
      <c r="PSA3230" s="132"/>
      <c r="PSB3230" s="132"/>
      <c r="PSC3230" s="132"/>
      <c r="PSD3230" s="132"/>
      <c r="PSE3230" s="132"/>
      <c r="PSF3230" s="132"/>
      <c r="PSG3230" s="132"/>
      <c r="PSH3230" s="132"/>
      <c r="PSI3230" s="132"/>
      <c r="PSJ3230" s="132"/>
      <c r="PSK3230" s="132"/>
      <c r="PSL3230" s="132"/>
      <c r="PSM3230" s="132"/>
      <c r="PSN3230" s="132"/>
      <c r="PSO3230" s="132"/>
      <c r="PSP3230" s="132"/>
      <c r="PSQ3230" s="132"/>
      <c r="PSR3230" s="132"/>
      <c r="PSS3230" s="132"/>
      <c r="PST3230" s="132"/>
      <c r="PSU3230" s="132"/>
      <c r="PSV3230" s="132"/>
      <c r="PSW3230" s="132"/>
      <c r="PSX3230" s="132"/>
      <c r="PSY3230" s="132"/>
      <c r="PSZ3230" s="132"/>
      <c r="PTA3230" s="132"/>
      <c r="PTB3230" s="132"/>
      <c r="PTC3230" s="132"/>
      <c r="PTD3230" s="132"/>
      <c r="PTE3230" s="132"/>
      <c r="PTF3230" s="132"/>
      <c r="PTG3230" s="132"/>
      <c r="PTH3230" s="132"/>
      <c r="PTI3230" s="132"/>
      <c r="PTJ3230" s="132"/>
      <c r="PTK3230" s="132"/>
      <c r="PTL3230" s="132"/>
      <c r="PTM3230" s="132"/>
      <c r="PTN3230" s="132"/>
      <c r="PTO3230" s="132"/>
      <c r="PTP3230" s="132"/>
      <c r="PTQ3230" s="132"/>
      <c r="PTR3230" s="132"/>
      <c r="PTS3230" s="132"/>
      <c r="PTT3230" s="132"/>
      <c r="PTU3230" s="132"/>
      <c r="PTV3230" s="132"/>
      <c r="PTW3230" s="132"/>
      <c r="PTX3230" s="132"/>
      <c r="PTY3230" s="132"/>
      <c r="PTZ3230" s="132"/>
      <c r="PUA3230" s="132"/>
      <c r="PUB3230" s="132"/>
      <c r="PUC3230" s="132"/>
      <c r="PUD3230" s="132"/>
      <c r="PUE3230" s="132"/>
      <c r="PUF3230" s="132"/>
      <c r="PUG3230" s="132"/>
      <c r="PUH3230" s="132"/>
      <c r="PUI3230" s="132"/>
      <c r="PUJ3230" s="132"/>
      <c r="PUK3230" s="132"/>
      <c r="PUL3230" s="132"/>
      <c r="PUM3230" s="132"/>
      <c r="PUN3230" s="132"/>
      <c r="PUO3230" s="132"/>
      <c r="PUP3230" s="132"/>
      <c r="PUQ3230" s="132"/>
      <c r="PUR3230" s="132"/>
      <c r="PUS3230" s="132"/>
      <c r="PUT3230" s="132"/>
      <c r="PUU3230" s="132"/>
      <c r="PUV3230" s="132"/>
      <c r="PUW3230" s="132"/>
      <c r="PUX3230" s="132"/>
      <c r="PUY3230" s="132"/>
      <c r="PUZ3230" s="132"/>
      <c r="PVA3230" s="132"/>
      <c r="PVB3230" s="132"/>
      <c r="PVC3230" s="132"/>
      <c r="PVD3230" s="132"/>
      <c r="PVE3230" s="132"/>
      <c r="PVF3230" s="132"/>
      <c r="PVG3230" s="132"/>
      <c r="PVH3230" s="132"/>
      <c r="PVI3230" s="132"/>
      <c r="PVJ3230" s="132"/>
      <c r="PVK3230" s="132"/>
      <c r="PVL3230" s="132"/>
      <c r="PVM3230" s="132"/>
      <c r="PVN3230" s="132"/>
      <c r="PVO3230" s="132"/>
      <c r="PVP3230" s="132"/>
      <c r="PVQ3230" s="132"/>
      <c r="PVR3230" s="132"/>
      <c r="PVS3230" s="132"/>
      <c r="PVT3230" s="132"/>
      <c r="PVU3230" s="132"/>
      <c r="PVV3230" s="132"/>
      <c r="PVW3230" s="132"/>
      <c r="PVX3230" s="132"/>
      <c r="PVY3230" s="132"/>
      <c r="PVZ3230" s="132"/>
      <c r="PWA3230" s="132"/>
      <c r="PWB3230" s="132"/>
      <c r="PWC3230" s="132"/>
      <c r="PWD3230" s="132"/>
      <c r="PWE3230" s="132"/>
      <c r="PWF3230" s="132"/>
      <c r="PWG3230" s="132"/>
      <c r="PWH3230" s="132"/>
      <c r="PWI3230" s="132"/>
      <c r="PWJ3230" s="132"/>
      <c r="PWK3230" s="132"/>
      <c r="PWL3230" s="132"/>
      <c r="PWM3230" s="132"/>
      <c r="PWN3230" s="132"/>
      <c r="PWO3230" s="132"/>
      <c r="PWP3230" s="132"/>
      <c r="PWQ3230" s="132"/>
      <c r="PWR3230" s="132"/>
      <c r="PWS3230" s="132"/>
      <c r="PWT3230" s="132"/>
      <c r="PWU3230" s="132"/>
      <c r="PWV3230" s="132"/>
      <c r="PWW3230" s="132"/>
      <c r="PWX3230" s="132"/>
      <c r="PWY3230" s="132"/>
      <c r="PWZ3230" s="132"/>
      <c r="PXA3230" s="132"/>
      <c r="PXB3230" s="132"/>
      <c r="PXC3230" s="132"/>
      <c r="PXD3230" s="132"/>
      <c r="PXE3230" s="132"/>
      <c r="PXF3230" s="132"/>
      <c r="PXG3230" s="132"/>
      <c r="PXH3230" s="132"/>
      <c r="PXI3230" s="132"/>
      <c r="PXJ3230" s="132"/>
      <c r="PXK3230" s="132"/>
      <c r="PXL3230" s="132"/>
      <c r="PXM3230" s="132"/>
      <c r="PXN3230" s="132"/>
      <c r="PXO3230" s="132"/>
      <c r="PXP3230" s="132"/>
      <c r="PXQ3230" s="132"/>
      <c r="PXR3230" s="132"/>
      <c r="PXS3230" s="132"/>
      <c r="PXT3230" s="132"/>
      <c r="PXU3230" s="132"/>
      <c r="PXV3230" s="132"/>
      <c r="PXW3230" s="132"/>
      <c r="PXX3230" s="132"/>
      <c r="PXY3230" s="132"/>
      <c r="PXZ3230" s="132"/>
      <c r="PYA3230" s="132"/>
      <c r="PYB3230" s="132"/>
      <c r="PYC3230" s="132"/>
      <c r="PYD3230" s="132"/>
      <c r="PYE3230" s="132"/>
      <c r="PYF3230" s="132"/>
      <c r="PYG3230" s="132"/>
      <c r="PYH3230" s="132"/>
      <c r="PYI3230" s="132"/>
      <c r="PYJ3230" s="132"/>
      <c r="PYK3230" s="132"/>
      <c r="PYL3230" s="132"/>
      <c r="PYM3230" s="132"/>
      <c r="PYN3230" s="132"/>
      <c r="PYO3230" s="132"/>
      <c r="PYP3230" s="132"/>
      <c r="PYQ3230" s="132"/>
      <c r="PYR3230" s="132"/>
      <c r="PYS3230" s="132"/>
      <c r="PYT3230" s="132"/>
      <c r="PYU3230" s="132"/>
      <c r="PYV3230" s="132"/>
      <c r="PYW3230" s="132"/>
      <c r="PYX3230" s="132"/>
      <c r="PYY3230" s="132"/>
      <c r="PYZ3230" s="132"/>
      <c r="PZA3230" s="132"/>
      <c r="PZB3230" s="132"/>
      <c r="PZC3230" s="132"/>
      <c r="PZD3230" s="132"/>
      <c r="PZE3230" s="132"/>
      <c r="PZF3230" s="132"/>
      <c r="PZG3230" s="132"/>
      <c r="PZH3230" s="132"/>
      <c r="PZI3230" s="132"/>
      <c r="PZJ3230" s="132"/>
      <c r="PZK3230" s="132"/>
      <c r="PZL3230" s="132"/>
      <c r="PZM3230" s="132"/>
      <c r="PZN3230" s="132"/>
      <c r="PZO3230" s="132"/>
      <c r="PZP3230" s="132"/>
      <c r="PZQ3230" s="132"/>
      <c r="PZR3230" s="132"/>
      <c r="PZS3230" s="132"/>
      <c r="PZT3230" s="132"/>
      <c r="PZU3230" s="132"/>
      <c r="PZV3230" s="132"/>
      <c r="PZW3230" s="132"/>
      <c r="PZX3230" s="132"/>
      <c r="PZY3230" s="132"/>
      <c r="PZZ3230" s="132"/>
      <c r="QAA3230" s="132"/>
      <c r="QAB3230" s="132"/>
      <c r="QAC3230" s="132"/>
      <c r="QAD3230" s="132"/>
      <c r="QAE3230" s="132"/>
      <c r="QAF3230" s="132"/>
      <c r="QAG3230" s="132"/>
      <c r="QAH3230" s="132"/>
      <c r="QAI3230" s="132"/>
      <c r="QAJ3230" s="132"/>
      <c r="QAK3230" s="132"/>
      <c r="QAL3230" s="132"/>
      <c r="QAM3230" s="132"/>
      <c r="QAN3230" s="132"/>
      <c r="QAO3230" s="132"/>
      <c r="QAP3230" s="132"/>
      <c r="QAQ3230" s="132"/>
      <c r="QAR3230" s="132"/>
      <c r="QAS3230" s="132"/>
      <c r="QAT3230" s="132"/>
      <c r="QAU3230" s="132"/>
      <c r="QAV3230" s="132"/>
      <c r="QAW3230" s="132"/>
      <c r="QAX3230" s="132"/>
      <c r="QAY3230" s="132"/>
      <c r="QAZ3230" s="132"/>
      <c r="QBA3230" s="132"/>
      <c r="QBB3230" s="132"/>
      <c r="QBC3230" s="132"/>
      <c r="QBD3230" s="132"/>
      <c r="QBE3230" s="132"/>
      <c r="QBF3230" s="132"/>
      <c r="QBG3230" s="132"/>
      <c r="QBH3230" s="132"/>
      <c r="QBI3230" s="132"/>
      <c r="QBJ3230" s="132"/>
      <c r="QBK3230" s="132"/>
      <c r="QBL3230" s="132"/>
      <c r="QBM3230" s="132"/>
      <c r="QBN3230" s="132"/>
      <c r="QBO3230" s="132"/>
      <c r="QBP3230" s="132"/>
      <c r="QBQ3230" s="132"/>
      <c r="QBR3230" s="132"/>
      <c r="QBS3230" s="132"/>
      <c r="QBT3230" s="132"/>
      <c r="QBU3230" s="132"/>
      <c r="QBV3230" s="132"/>
      <c r="QBW3230" s="132"/>
      <c r="QBX3230" s="132"/>
      <c r="QBY3230" s="132"/>
      <c r="QBZ3230" s="132"/>
      <c r="QCA3230" s="132"/>
      <c r="QCB3230" s="132"/>
      <c r="QCC3230" s="132"/>
      <c r="QCD3230" s="132"/>
      <c r="QCE3230" s="132"/>
      <c r="QCF3230" s="132"/>
      <c r="QCG3230" s="132"/>
      <c r="QCH3230" s="132"/>
      <c r="QCI3230" s="132"/>
      <c r="QCJ3230" s="132"/>
      <c r="QCK3230" s="132"/>
      <c r="QCL3230" s="132"/>
      <c r="QCM3230" s="132"/>
      <c r="QCN3230" s="132"/>
      <c r="QCO3230" s="132"/>
      <c r="QCP3230" s="132"/>
      <c r="QCQ3230" s="132"/>
      <c r="QCR3230" s="132"/>
      <c r="QCS3230" s="132"/>
      <c r="QCT3230" s="132"/>
      <c r="QCU3230" s="132"/>
      <c r="QCV3230" s="132"/>
      <c r="QCW3230" s="132"/>
      <c r="QCX3230" s="132"/>
      <c r="QCY3230" s="132"/>
      <c r="QCZ3230" s="132"/>
      <c r="QDA3230" s="132"/>
      <c r="QDB3230" s="132"/>
      <c r="QDC3230" s="132"/>
      <c r="QDD3230" s="132"/>
      <c r="QDE3230" s="132"/>
      <c r="QDF3230" s="132"/>
      <c r="QDG3230" s="132"/>
      <c r="QDH3230" s="132"/>
      <c r="QDI3230" s="132"/>
      <c r="QDJ3230" s="132"/>
      <c r="QDK3230" s="132"/>
      <c r="QDL3230" s="132"/>
      <c r="QDM3230" s="132"/>
      <c r="QDN3230" s="132"/>
      <c r="QDO3230" s="132"/>
      <c r="QDP3230" s="132"/>
      <c r="QDQ3230" s="132"/>
      <c r="QDR3230" s="132"/>
      <c r="QDS3230" s="132"/>
      <c r="QDT3230" s="132"/>
      <c r="QDU3230" s="132"/>
      <c r="QDV3230" s="132"/>
      <c r="QDW3230" s="132"/>
      <c r="QDX3230" s="132"/>
      <c r="QDY3230" s="132"/>
      <c r="QDZ3230" s="132"/>
      <c r="QEA3230" s="132"/>
      <c r="QEB3230" s="132"/>
      <c r="QEC3230" s="132"/>
      <c r="QED3230" s="132"/>
      <c r="QEE3230" s="132"/>
      <c r="QEF3230" s="132"/>
      <c r="QEG3230" s="132"/>
      <c r="QEH3230" s="132"/>
      <c r="QEI3230" s="132"/>
      <c r="QEJ3230" s="132"/>
      <c r="QEK3230" s="132"/>
      <c r="QEL3230" s="132"/>
      <c r="QEM3230" s="132"/>
      <c r="QEN3230" s="132"/>
      <c r="QEO3230" s="132"/>
      <c r="QEP3230" s="132"/>
      <c r="QEQ3230" s="132"/>
      <c r="QER3230" s="132"/>
      <c r="QES3230" s="132"/>
      <c r="QET3230" s="132"/>
      <c r="QEU3230" s="132"/>
      <c r="QEV3230" s="132"/>
      <c r="QEW3230" s="132"/>
      <c r="QEX3230" s="132"/>
      <c r="QEY3230" s="132"/>
      <c r="QEZ3230" s="132"/>
      <c r="QFA3230" s="132"/>
      <c r="QFB3230" s="132"/>
      <c r="QFC3230" s="132"/>
      <c r="QFD3230" s="132"/>
      <c r="QFE3230" s="132"/>
      <c r="QFF3230" s="132"/>
      <c r="QFG3230" s="132"/>
      <c r="QFH3230" s="132"/>
      <c r="QFI3230" s="132"/>
      <c r="QFJ3230" s="132"/>
      <c r="QFK3230" s="132"/>
      <c r="QFL3230" s="132"/>
      <c r="QFM3230" s="132"/>
      <c r="QFN3230" s="132"/>
      <c r="QFO3230" s="132"/>
      <c r="QFP3230" s="132"/>
      <c r="QFQ3230" s="132"/>
      <c r="QFR3230" s="132"/>
      <c r="QFS3230" s="132"/>
      <c r="QFT3230" s="132"/>
      <c r="QFU3230" s="132"/>
      <c r="QFV3230" s="132"/>
      <c r="QFW3230" s="132"/>
      <c r="QFX3230" s="132"/>
      <c r="QFY3230" s="132"/>
      <c r="QFZ3230" s="132"/>
      <c r="QGA3230" s="132"/>
      <c r="QGB3230" s="132"/>
      <c r="QGC3230" s="132"/>
      <c r="QGD3230" s="132"/>
      <c r="QGE3230" s="132"/>
      <c r="QGF3230" s="132"/>
      <c r="QGG3230" s="132"/>
      <c r="QGH3230" s="132"/>
      <c r="QGI3230" s="132"/>
      <c r="QGJ3230" s="132"/>
      <c r="QGK3230" s="132"/>
      <c r="QGL3230" s="132"/>
      <c r="QGM3230" s="132"/>
      <c r="QGN3230" s="132"/>
      <c r="QGO3230" s="132"/>
      <c r="QGP3230" s="132"/>
      <c r="QGQ3230" s="132"/>
      <c r="QGR3230" s="132"/>
      <c r="QGS3230" s="132"/>
      <c r="QGT3230" s="132"/>
      <c r="QGU3230" s="132"/>
      <c r="QGV3230" s="132"/>
      <c r="QGW3230" s="132"/>
      <c r="QGX3230" s="132"/>
      <c r="QGY3230" s="132"/>
      <c r="QGZ3230" s="132"/>
      <c r="QHA3230" s="132"/>
      <c r="QHB3230" s="132"/>
      <c r="QHC3230" s="132"/>
      <c r="QHD3230" s="132"/>
      <c r="QHE3230" s="132"/>
      <c r="QHF3230" s="132"/>
      <c r="QHG3230" s="132"/>
      <c r="QHH3230" s="132"/>
      <c r="QHI3230" s="132"/>
      <c r="QHJ3230" s="132"/>
      <c r="QHK3230" s="132"/>
      <c r="QHL3230" s="132"/>
      <c r="QHM3230" s="132"/>
      <c r="QHN3230" s="132"/>
      <c r="QHO3230" s="132"/>
      <c r="QHP3230" s="132"/>
      <c r="QHQ3230" s="132"/>
      <c r="QHR3230" s="132"/>
      <c r="QHS3230" s="132"/>
      <c r="QHT3230" s="132"/>
      <c r="QHU3230" s="132"/>
      <c r="QHV3230" s="132"/>
      <c r="QHW3230" s="132"/>
      <c r="QHX3230" s="132"/>
      <c r="QHY3230" s="132"/>
      <c r="QHZ3230" s="132"/>
      <c r="QIA3230" s="132"/>
      <c r="QIB3230" s="132"/>
      <c r="QIC3230" s="132"/>
      <c r="QID3230" s="132"/>
      <c r="QIE3230" s="132"/>
      <c r="QIF3230" s="132"/>
      <c r="QIG3230" s="132"/>
      <c r="QIH3230" s="132"/>
      <c r="QII3230" s="132"/>
      <c r="QIJ3230" s="132"/>
      <c r="QIK3230" s="132"/>
      <c r="QIL3230" s="132"/>
      <c r="QIM3230" s="132"/>
      <c r="QIN3230" s="132"/>
      <c r="QIO3230" s="132"/>
      <c r="QIP3230" s="132"/>
      <c r="QIQ3230" s="132"/>
      <c r="QIR3230" s="132"/>
      <c r="QIS3230" s="132"/>
      <c r="QIT3230" s="132"/>
      <c r="QIU3230" s="132"/>
      <c r="QIV3230" s="132"/>
      <c r="QIW3230" s="132"/>
      <c r="QIX3230" s="132"/>
      <c r="QIY3230" s="132"/>
      <c r="QIZ3230" s="132"/>
      <c r="QJA3230" s="132"/>
      <c r="QJB3230" s="132"/>
      <c r="QJC3230" s="132"/>
      <c r="QJD3230" s="132"/>
      <c r="QJE3230" s="132"/>
      <c r="QJF3230" s="132"/>
      <c r="QJG3230" s="132"/>
      <c r="QJH3230" s="132"/>
      <c r="QJI3230" s="132"/>
      <c r="QJJ3230" s="132"/>
      <c r="QJK3230" s="132"/>
      <c r="QJL3230" s="132"/>
      <c r="QJM3230" s="132"/>
      <c r="QJN3230" s="132"/>
      <c r="QJO3230" s="132"/>
      <c r="QJP3230" s="132"/>
      <c r="QJQ3230" s="132"/>
      <c r="QJR3230" s="132"/>
      <c r="QJS3230" s="132"/>
      <c r="QJT3230" s="132"/>
      <c r="QJU3230" s="132"/>
      <c r="QJV3230" s="132"/>
      <c r="QJW3230" s="132"/>
      <c r="QJX3230" s="132"/>
      <c r="QJY3230" s="132"/>
      <c r="QJZ3230" s="132"/>
      <c r="QKA3230" s="132"/>
      <c r="QKB3230" s="132"/>
      <c r="QKC3230" s="132"/>
      <c r="QKD3230" s="132"/>
      <c r="QKE3230" s="132"/>
      <c r="QKF3230" s="132"/>
      <c r="QKG3230" s="132"/>
      <c r="QKH3230" s="132"/>
      <c r="QKI3230" s="132"/>
      <c r="QKJ3230" s="132"/>
      <c r="QKK3230" s="132"/>
      <c r="QKL3230" s="132"/>
      <c r="QKM3230" s="132"/>
      <c r="QKN3230" s="132"/>
      <c r="QKO3230" s="132"/>
      <c r="QKP3230" s="132"/>
      <c r="QKQ3230" s="132"/>
      <c r="QKR3230" s="132"/>
      <c r="QKS3230" s="132"/>
      <c r="QKT3230" s="132"/>
      <c r="QKU3230" s="132"/>
      <c r="QKV3230" s="132"/>
      <c r="QKW3230" s="132"/>
      <c r="QKX3230" s="132"/>
      <c r="QKY3230" s="132"/>
      <c r="QKZ3230" s="132"/>
      <c r="QLA3230" s="132"/>
      <c r="QLB3230" s="132"/>
      <c r="QLC3230" s="132"/>
      <c r="QLD3230" s="132"/>
      <c r="QLE3230" s="132"/>
      <c r="QLF3230" s="132"/>
      <c r="QLG3230" s="132"/>
      <c r="QLH3230" s="132"/>
      <c r="QLI3230" s="132"/>
      <c r="QLJ3230" s="132"/>
      <c r="QLK3230" s="132"/>
      <c r="QLL3230" s="132"/>
      <c r="QLM3230" s="132"/>
      <c r="QLN3230" s="132"/>
      <c r="QLO3230" s="132"/>
      <c r="QLP3230" s="132"/>
      <c r="QLQ3230" s="132"/>
      <c r="QLR3230" s="132"/>
      <c r="QLS3230" s="132"/>
      <c r="QLT3230" s="132"/>
      <c r="QLU3230" s="132"/>
      <c r="QLV3230" s="132"/>
      <c r="QLW3230" s="132"/>
      <c r="QLX3230" s="132"/>
      <c r="QLY3230" s="132"/>
      <c r="QLZ3230" s="132"/>
      <c r="QMA3230" s="132"/>
      <c r="QMB3230" s="132"/>
      <c r="QMC3230" s="132"/>
      <c r="QMD3230" s="132"/>
      <c r="QME3230" s="132"/>
      <c r="QMF3230" s="132"/>
      <c r="QMG3230" s="132"/>
      <c r="QMH3230" s="132"/>
      <c r="QMI3230" s="132"/>
      <c r="QMJ3230" s="132"/>
      <c r="QMK3230" s="132"/>
      <c r="QML3230" s="132"/>
      <c r="QMM3230" s="132"/>
      <c r="QMN3230" s="132"/>
      <c r="QMO3230" s="132"/>
      <c r="QMP3230" s="132"/>
      <c r="QMQ3230" s="132"/>
      <c r="QMR3230" s="132"/>
      <c r="QMS3230" s="132"/>
      <c r="QMT3230" s="132"/>
      <c r="QMU3230" s="132"/>
      <c r="QMV3230" s="132"/>
      <c r="QMW3230" s="132"/>
      <c r="QMX3230" s="132"/>
      <c r="QMY3230" s="132"/>
      <c r="QMZ3230" s="132"/>
      <c r="QNA3230" s="132"/>
      <c r="QNB3230" s="132"/>
      <c r="QNC3230" s="132"/>
      <c r="QND3230" s="132"/>
      <c r="QNE3230" s="132"/>
      <c r="QNF3230" s="132"/>
      <c r="QNG3230" s="132"/>
      <c r="QNH3230" s="132"/>
      <c r="QNI3230" s="132"/>
      <c r="QNJ3230" s="132"/>
      <c r="QNK3230" s="132"/>
      <c r="QNL3230" s="132"/>
      <c r="QNM3230" s="132"/>
      <c r="QNN3230" s="132"/>
      <c r="QNO3230" s="132"/>
      <c r="QNP3230" s="132"/>
      <c r="QNQ3230" s="132"/>
      <c r="QNR3230" s="132"/>
      <c r="QNS3230" s="132"/>
      <c r="QNT3230" s="132"/>
      <c r="QNU3230" s="132"/>
      <c r="QNV3230" s="132"/>
      <c r="QNW3230" s="132"/>
      <c r="QNX3230" s="132"/>
      <c r="QNY3230" s="132"/>
      <c r="QNZ3230" s="132"/>
      <c r="QOA3230" s="132"/>
      <c r="QOB3230" s="132"/>
      <c r="QOC3230" s="132"/>
      <c r="QOD3230" s="132"/>
      <c r="QOE3230" s="132"/>
      <c r="QOF3230" s="132"/>
      <c r="QOG3230" s="132"/>
      <c r="QOH3230" s="132"/>
      <c r="QOI3230" s="132"/>
      <c r="QOJ3230" s="132"/>
      <c r="QOK3230" s="132"/>
      <c r="QOL3230" s="132"/>
      <c r="QOM3230" s="132"/>
      <c r="QON3230" s="132"/>
      <c r="QOO3230" s="132"/>
      <c r="QOP3230" s="132"/>
      <c r="QOQ3230" s="132"/>
      <c r="QOR3230" s="132"/>
      <c r="QOS3230" s="132"/>
      <c r="QOT3230" s="132"/>
      <c r="QOU3230" s="132"/>
      <c r="QOV3230" s="132"/>
      <c r="QOW3230" s="132"/>
      <c r="QOX3230" s="132"/>
      <c r="QOY3230" s="132"/>
      <c r="QOZ3230" s="132"/>
      <c r="QPA3230" s="132"/>
      <c r="QPB3230" s="132"/>
      <c r="QPC3230" s="132"/>
      <c r="QPD3230" s="132"/>
      <c r="QPE3230" s="132"/>
      <c r="QPF3230" s="132"/>
      <c r="QPG3230" s="132"/>
      <c r="QPH3230" s="132"/>
      <c r="QPI3230" s="132"/>
      <c r="QPJ3230" s="132"/>
      <c r="QPK3230" s="132"/>
      <c r="QPL3230" s="132"/>
      <c r="QPM3230" s="132"/>
      <c r="QPN3230" s="132"/>
      <c r="QPO3230" s="132"/>
      <c r="QPP3230" s="132"/>
      <c r="QPQ3230" s="132"/>
      <c r="QPR3230" s="132"/>
      <c r="QPS3230" s="132"/>
      <c r="QPT3230" s="132"/>
      <c r="QPU3230" s="132"/>
      <c r="QPV3230" s="132"/>
      <c r="QPW3230" s="132"/>
      <c r="QPX3230" s="132"/>
      <c r="QPY3230" s="132"/>
      <c r="QPZ3230" s="132"/>
      <c r="QQA3230" s="132"/>
      <c r="QQB3230" s="132"/>
      <c r="QQC3230" s="132"/>
      <c r="QQD3230" s="132"/>
      <c r="QQE3230" s="132"/>
      <c r="QQF3230" s="132"/>
      <c r="QQG3230" s="132"/>
      <c r="QQH3230" s="132"/>
      <c r="QQI3230" s="132"/>
      <c r="QQJ3230" s="132"/>
      <c r="QQK3230" s="132"/>
      <c r="QQL3230" s="132"/>
      <c r="QQM3230" s="132"/>
      <c r="QQN3230" s="132"/>
      <c r="QQO3230" s="132"/>
      <c r="QQP3230" s="132"/>
      <c r="QQQ3230" s="132"/>
      <c r="QQR3230" s="132"/>
      <c r="QQS3230" s="132"/>
      <c r="QQT3230" s="132"/>
      <c r="QQU3230" s="132"/>
      <c r="QQV3230" s="132"/>
      <c r="QQW3230" s="132"/>
      <c r="QQX3230" s="132"/>
      <c r="QQY3230" s="132"/>
      <c r="QQZ3230" s="132"/>
      <c r="QRA3230" s="132"/>
      <c r="QRB3230" s="132"/>
      <c r="QRC3230" s="132"/>
      <c r="QRD3230" s="132"/>
      <c r="QRE3230" s="132"/>
      <c r="QRF3230" s="132"/>
      <c r="QRG3230" s="132"/>
      <c r="QRH3230" s="132"/>
      <c r="QRI3230" s="132"/>
      <c r="QRJ3230" s="132"/>
      <c r="QRK3230" s="132"/>
      <c r="QRL3230" s="132"/>
      <c r="QRM3230" s="132"/>
      <c r="QRN3230" s="132"/>
      <c r="QRO3230" s="132"/>
      <c r="QRP3230" s="132"/>
      <c r="QRQ3230" s="132"/>
      <c r="QRR3230" s="132"/>
      <c r="QRS3230" s="132"/>
      <c r="QRT3230" s="132"/>
      <c r="QRU3230" s="132"/>
      <c r="QRV3230" s="132"/>
      <c r="QRW3230" s="132"/>
      <c r="QRX3230" s="132"/>
      <c r="QRY3230" s="132"/>
      <c r="QRZ3230" s="132"/>
      <c r="QSA3230" s="132"/>
      <c r="QSB3230" s="132"/>
      <c r="QSC3230" s="132"/>
      <c r="QSD3230" s="132"/>
      <c r="QSE3230" s="132"/>
      <c r="QSF3230" s="132"/>
      <c r="QSG3230" s="132"/>
      <c r="QSH3230" s="132"/>
      <c r="QSI3230" s="132"/>
      <c r="QSJ3230" s="132"/>
      <c r="QSK3230" s="132"/>
      <c r="QSL3230" s="132"/>
      <c r="QSM3230" s="132"/>
      <c r="QSN3230" s="132"/>
      <c r="QSO3230" s="132"/>
      <c r="QSP3230" s="132"/>
      <c r="QSQ3230" s="132"/>
      <c r="QSR3230" s="132"/>
      <c r="QSS3230" s="132"/>
      <c r="QST3230" s="132"/>
      <c r="QSU3230" s="132"/>
      <c r="QSV3230" s="132"/>
      <c r="QSW3230" s="132"/>
      <c r="QSX3230" s="132"/>
      <c r="QSY3230" s="132"/>
      <c r="QSZ3230" s="132"/>
      <c r="QTA3230" s="132"/>
      <c r="QTB3230" s="132"/>
      <c r="QTC3230" s="132"/>
      <c r="QTD3230" s="132"/>
      <c r="QTE3230" s="132"/>
      <c r="QTF3230" s="132"/>
      <c r="QTG3230" s="132"/>
      <c r="QTH3230" s="132"/>
      <c r="QTI3230" s="132"/>
      <c r="QTJ3230" s="132"/>
      <c r="QTK3230" s="132"/>
      <c r="QTL3230" s="132"/>
      <c r="QTM3230" s="132"/>
      <c r="QTN3230" s="132"/>
      <c r="QTO3230" s="132"/>
      <c r="QTP3230" s="132"/>
      <c r="QTQ3230" s="132"/>
      <c r="QTR3230" s="132"/>
      <c r="QTS3230" s="132"/>
      <c r="QTT3230" s="132"/>
      <c r="QTU3230" s="132"/>
      <c r="QTV3230" s="132"/>
      <c r="QTW3230" s="132"/>
      <c r="QTX3230" s="132"/>
      <c r="QTY3230" s="132"/>
      <c r="QTZ3230" s="132"/>
      <c r="QUA3230" s="132"/>
      <c r="QUB3230" s="132"/>
      <c r="QUC3230" s="132"/>
      <c r="QUD3230" s="132"/>
      <c r="QUE3230" s="132"/>
      <c r="QUF3230" s="132"/>
      <c r="QUG3230" s="132"/>
      <c r="QUH3230" s="132"/>
      <c r="QUI3230" s="132"/>
      <c r="QUJ3230" s="132"/>
      <c r="QUK3230" s="132"/>
      <c r="QUL3230" s="132"/>
      <c r="QUM3230" s="132"/>
      <c r="QUN3230" s="132"/>
      <c r="QUO3230" s="132"/>
      <c r="QUP3230" s="132"/>
      <c r="QUQ3230" s="132"/>
      <c r="QUR3230" s="132"/>
      <c r="QUS3230" s="132"/>
      <c r="QUT3230" s="132"/>
      <c r="QUU3230" s="132"/>
      <c r="QUV3230" s="132"/>
      <c r="QUW3230" s="132"/>
      <c r="QUX3230" s="132"/>
      <c r="QUY3230" s="132"/>
      <c r="QUZ3230" s="132"/>
      <c r="QVA3230" s="132"/>
      <c r="QVB3230" s="132"/>
      <c r="QVC3230" s="132"/>
      <c r="QVD3230" s="132"/>
      <c r="QVE3230" s="132"/>
      <c r="QVF3230" s="132"/>
      <c r="QVG3230" s="132"/>
      <c r="QVH3230" s="132"/>
      <c r="QVI3230" s="132"/>
      <c r="QVJ3230" s="132"/>
      <c r="QVK3230" s="132"/>
      <c r="QVL3230" s="132"/>
      <c r="QVM3230" s="132"/>
      <c r="QVN3230" s="132"/>
      <c r="QVO3230" s="132"/>
      <c r="QVP3230" s="132"/>
      <c r="QVQ3230" s="132"/>
      <c r="QVR3230" s="132"/>
      <c r="QVS3230" s="132"/>
      <c r="QVT3230" s="132"/>
      <c r="QVU3230" s="132"/>
      <c r="QVV3230" s="132"/>
      <c r="QVW3230" s="132"/>
      <c r="QVX3230" s="132"/>
      <c r="QVY3230" s="132"/>
      <c r="QVZ3230" s="132"/>
      <c r="QWA3230" s="132"/>
      <c r="QWB3230" s="132"/>
      <c r="QWC3230" s="132"/>
      <c r="QWD3230" s="132"/>
      <c r="QWE3230" s="132"/>
      <c r="QWF3230" s="132"/>
      <c r="QWG3230" s="132"/>
      <c r="QWH3230" s="132"/>
      <c r="QWI3230" s="132"/>
      <c r="QWJ3230" s="132"/>
      <c r="QWK3230" s="132"/>
      <c r="QWL3230" s="132"/>
      <c r="QWM3230" s="132"/>
      <c r="QWN3230" s="132"/>
      <c r="QWO3230" s="132"/>
      <c r="QWP3230" s="132"/>
      <c r="QWQ3230" s="132"/>
      <c r="QWR3230" s="132"/>
      <c r="QWS3230" s="132"/>
      <c r="QWT3230" s="132"/>
      <c r="QWU3230" s="132"/>
      <c r="QWV3230" s="132"/>
      <c r="QWW3230" s="132"/>
      <c r="QWX3230" s="132"/>
      <c r="QWY3230" s="132"/>
      <c r="QWZ3230" s="132"/>
      <c r="QXA3230" s="132"/>
      <c r="QXB3230" s="132"/>
      <c r="QXC3230" s="132"/>
      <c r="QXD3230" s="132"/>
      <c r="QXE3230" s="132"/>
      <c r="QXF3230" s="132"/>
      <c r="QXG3230" s="132"/>
      <c r="QXH3230" s="132"/>
      <c r="QXI3230" s="132"/>
      <c r="QXJ3230" s="132"/>
      <c r="QXK3230" s="132"/>
      <c r="QXL3230" s="132"/>
      <c r="QXM3230" s="132"/>
      <c r="QXN3230" s="132"/>
      <c r="QXO3230" s="132"/>
      <c r="QXP3230" s="132"/>
      <c r="QXQ3230" s="132"/>
      <c r="QXR3230" s="132"/>
      <c r="QXS3230" s="132"/>
      <c r="QXT3230" s="132"/>
      <c r="QXU3230" s="132"/>
      <c r="QXV3230" s="132"/>
      <c r="QXW3230" s="132"/>
      <c r="QXX3230" s="132"/>
      <c r="QXY3230" s="132"/>
      <c r="QXZ3230" s="132"/>
      <c r="QYA3230" s="132"/>
      <c r="QYB3230" s="132"/>
      <c r="QYC3230" s="132"/>
      <c r="QYD3230" s="132"/>
      <c r="QYE3230" s="132"/>
      <c r="QYF3230" s="132"/>
      <c r="QYG3230" s="132"/>
      <c r="QYH3230" s="132"/>
      <c r="QYI3230" s="132"/>
      <c r="QYJ3230" s="132"/>
      <c r="QYK3230" s="132"/>
      <c r="QYL3230" s="132"/>
      <c r="QYM3230" s="132"/>
      <c r="QYN3230" s="132"/>
      <c r="QYO3230" s="132"/>
      <c r="QYP3230" s="132"/>
      <c r="QYQ3230" s="132"/>
      <c r="QYR3230" s="132"/>
      <c r="QYS3230" s="132"/>
      <c r="QYT3230" s="132"/>
      <c r="QYU3230" s="132"/>
      <c r="QYV3230" s="132"/>
      <c r="QYW3230" s="132"/>
      <c r="QYX3230" s="132"/>
      <c r="QYY3230" s="132"/>
      <c r="QYZ3230" s="132"/>
      <c r="QZA3230" s="132"/>
      <c r="QZB3230" s="132"/>
      <c r="QZC3230" s="132"/>
      <c r="QZD3230" s="132"/>
      <c r="QZE3230" s="132"/>
      <c r="QZF3230" s="132"/>
      <c r="QZG3230" s="132"/>
      <c r="QZH3230" s="132"/>
      <c r="QZI3230" s="132"/>
      <c r="QZJ3230" s="132"/>
      <c r="QZK3230" s="132"/>
      <c r="QZL3230" s="132"/>
      <c r="QZM3230" s="132"/>
      <c r="QZN3230" s="132"/>
      <c r="QZO3230" s="132"/>
      <c r="QZP3230" s="132"/>
      <c r="QZQ3230" s="132"/>
      <c r="QZR3230" s="132"/>
      <c r="QZS3230" s="132"/>
      <c r="QZT3230" s="132"/>
      <c r="QZU3230" s="132"/>
      <c r="QZV3230" s="132"/>
      <c r="QZW3230" s="132"/>
      <c r="QZX3230" s="132"/>
      <c r="QZY3230" s="132"/>
      <c r="QZZ3230" s="132"/>
      <c r="RAA3230" s="132"/>
      <c r="RAB3230" s="132"/>
      <c r="RAC3230" s="132"/>
      <c r="RAD3230" s="132"/>
      <c r="RAE3230" s="132"/>
      <c r="RAF3230" s="132"/>
      <c r="RAG3230" s="132"/>
      <c r="RAH3230" s="132"/>
      <c r="RAI3230" s="132"/>
      <c r="RAJ3230" s="132"/>
      <c r="RAK3230" s="132"/>
      <c r="RAL3230" s="132"/>
      <c r="RAM3230" s="132"/>
      <c r="RAN3230" s="132"/>
      <c r="RAO3230" s="132"/>
      <c r="RAP3230" s="132"/>
      <c r="RAQ3230" s="132"/>
      <c r="RAR3230" s="132"/>
      <c r="RAS3230" s="132"/>
      <c r="RAT3230" s="132"/>
      <c r="RAU3230" s="132"/>
      <c r="RAV3230" s="132"/>
      <c r="RAW3230" s="132"/>
      <c r="RAX3230" s="132"/>
      <c r="RAY3230" s="132"/>
      <c r="RAZ3230" s="132"/>
      <c r="RBA3230" s="132"/>
      <c r="RBB3230" s="132"/>
      <c r="RBC3230" s="132"/>
      <c r="RBD3230" s="132"/>
      <c r="RBE3230" s="132"/>
      <c r="RBF3230" s="132"/>
      <c r="RBG3230" s="132"/>
      <c r="RBH3230" s="132"/>
      <c r="RBI3230" s="132"/>
      <c r="RBJ3230" s="132"/>
      <c r="RBK3230" s="132"/>
      <c r="RBL3230" s="132"/>
      <c r="RBM3230" s="132"/>
      <c r="RBN3230" s="132"/>
      <c r="RBO3230" s="132"/>
      <c r="RBP3230" s="132"/>
      <c r="RBQ3230" s="132"/>
      <c r="RBR3230" s="132"/>
      <c r="RBS3230" s="132"/>
      <c r="RBT3230" s="132"/>
      <c r="RBU3230" s="132"/>
      <c r="RBV3230" s="132"/>
      <c r="RBW3230" s="132"/>
      <c r="RBX3230" s="132"/>
      <c r="RBY3230" s="132"/>
      <c r="RBZ3230" s="132"/>
      <c r="RCA3230" s="132"/>
      <c r="RCB3230" s="132"/>
      <c r="RCC3230" s="132"/>
      <c r="RCD3230" s="132"/>
      <c r="RCE3230" s="132"/>
      <c r="RCF3230" s="132"/>
      <c r="RCG3230" s="132"/>
      <c r="RCH3230" s="132"/>
      <c r="RCI3230" s="132"/>
      <c r="RCJ3230" s="132"/>
      <c r="RCK3230" s="132"/>
      <c r="RCL3230" s="132"/>
      <c r="RCM3230" s="132"/>
      <c r="RCN3230" s="132"/>
      <c r="RCO3230" s="132"/>
      <c r="RCP3230" s="132"/>
      <c r="RCQ3230" s="132"/>
      <c r="RCR3230" s="132"/>
      <c r="RCS3230" s="132"/>
      <c r="RCT3230" s="132"/>
      <c r="RCU3230" s="132"/>
      <c r="RCV3230" s="132"/>
      <c r="RCW3230" s="132"/>
      <c r="RCX3230" s="132"/>
      <c r="RCY3230" s="132"/>
      <c r="RCZ3230" s="132"/>
      <c r="RDA3230" s="132"/>
      <c r="RDB3230" s="132"/>
      <c r="RDC3230" s="132"/>
      <c r="RDD3230" s="132"/>
      <c r="RDE3230" s="132"/>
      <c r="RDF3230" s="132"/>
      <c r="RDG3230" s="132"/>
      <c r="RDH3230" s="132"/>
      <c r="RDI3230" s="132"/>
      <c r="RDJ3230" s="132"/>
      <c r="RDK3230" s="132"/>
      <c r="RDL3230" s="132"/>
      <c r="RDM3230" s="132"/>
      <c r="RDN3230" s="132"/>
      <c r="RDO3230" s="132"/>
      <c r="RDP3230" s="132"/>
      <c r="RDQ3230" s="132"/>
      <c r="RDR3230" s="132"/>
      <c r="RDS3230" s="132"/>
      <c r="RDT3230" s="132"/>
      <c r="RDU3230" s="132"/>
      <c r="RDV3230" s="132"/>
      <c r="RDW3230" s="132"/>
      <c r="RDX3230" s="132"/>
      <c r="RDY3230" s="132"/>
      <c r="RDZ3230" s="132"/>
      <c r="REA3230" s="132"/>
      <c r="REB3230" s="132"/>
      <c r="REC3230" s="132"/>
      <c r="RED3230" s="132"/>
      <c r="REE3230" s="132"/>
      <c r="REF3230" s="132"/>
      <c r="REG3230" s="132"/>
      <c r="REH3230" s="132"/>
      <c r="REI3230" s="132"/>
      <c r="REJ3230" s="132"/>
      <c r="REK3230" s="132"/>
      <c r="REL3230" s="132"/>
      <c r="REM3230" s="132"/>
      <c r="REN3230" s="132"/>
      <c r="REO3230" s="132"/>
      <c r="REP3230" s="132"/>
      <c r="REQ3230" s="132"/>
      <c r="RER3230" s="132"/>
      <c r="RES3230" s="132"/>
      <c r="RET3230" s="132"/>
      <c r="REU3230" s="132"/>
      <c r="REV3230" s="132"/>
      <c r="REW3230" s="132"/>
      <c r="REX3230" s="132"/>
      <c r="REY3230" s="132"/>
      <c r="REZ3230" s="132"/>
      <c r="RFA3230" s="132"/>
      <c r="RFB3230" s="132"/>
      <c r="RFC3230" s="132"/>
      <c r="RFD3230" s="132"/>
      <c r="RFE3230" s="132"/>
      <c r="RFF3230" s="132"/>
      <c r="RFG3230" s="132"/>
      <c r="RFH3230" s="132"/>
      <c r="RFI3230" s="132"/>
      <c r="RFJ3230" s="132"/>
      <c r="RFK3230" s="132"/>
      <c r="RFL3230" s="132"/>
      <c r="RFM3230" s="132"/>
      <c r="RFN3230" s="132"/>
      <c r="RFO3230" s="132"/>
      <c r="RFP3230" s="132"/>
      <c r="RFQ3230" s="132"/>
      <c r="RFR3230" s="132"/>
      <c r="RFS3230" s="132"/>
      <c r="RFT3230" s="132"/>
      <c r="RFU3230" s="132"/>
      <c r="RFV3230" s="132"/>
      <c r="RFW3230" s="132"/>
      <c r="RFX3230" s="132"/>
      <c r="RFY3230" s="132"/>
      <c r="RFZ3230" s="132"/>
      <c r="RGA3230" s="132"/>
      <c r="RGB3230" s="132"/>
      <c r="RGC3230" s="132"/>
      <c r="RGD3230" s="132"/>
      <c r="RGE3230" s="132"/>
      <c r="RGF3230" s="132"/>
      <c r="RGG3230" s="132"/>
      <c r="RGH3230" s="132"/>
      <c r="RGI3230" s="132"/>
      <c r="RGJ3230" s="132"/>
      <c r="RGK3230" s="132"/>
      <c r="RGL3230" s="132"/>
      <c r="RGM3230" s="132"/>
      <c r="RGN3230" s="132"/>
      <c r="RGO3230" s="132"/>
      <c r="RGP3230" s="132"/>
      <c r="RGQ3230" s="132"/>
      <c r="RGR3230" s="132"/>
      <c r="RGS3230" s="132"/>
      <c r="RGT3230" s="132"/>
      <c r="RGU3230" s="132"/>
      <c r="RGV3230" s="132"/>
      <c r="RGW3230" s="132"/>
      <c r="RGX3230" s="132"/>
      <c r="RGY3230" s="132"/>
      <c r="RGZ3230" s="132"/>
      <c r="RHA3230" s="132"/>
      <c r="RHB3230" s="132"/>
      <c r="RHC3230" s="132"/>
      <c r="RHD3230" s="132"/>
      <c r="RHE3230" s="132"/>
      <c r="RHF3230" s="132"/>
      <c r="RHG3230" s="132"/>
      <c r="RHH3230" s="132"/>
      <c r="RHI3230" s="132"/>
      <c r="RHJ3230" s="132"/>
      <c r="RHK3230" s="132"/>
      <c r="RHL3230" s="132"/>
      <c r="RHM3230" s="132"/>
      <c r="RHN3230" s="132"/>
      <c r="RHO3230" s="132"/>
      <c r="RHP3230" s="132"/>
      <c r="RHQ3230" s="132"/>
      <c r="RHR3230" s="132"/>
      <c r="RHS3230" s="132"/>
      <c r="RHT3230" s="132"/>
      <c r="RHU3230" s="132"/>
      <c r="RHV3230" s="132"/>
      <c r="RHW3230" s="132"/>
      <c r="RHX3230" s="132"/>
      <c r="RHY3230" s="132"/>
      <c r="RHZ3230" s="132"/>
      <c r="RIA3230" s="132"/>
      <c r="RIB3230" s="132"/>
      <c r="RIC3230" s="132"/>
      <c r="RID3230" s="132"/>
      <c r="RIE3230" s="132"/>
      <c r="RIF3230" s="132"/>
      <c r="RIG3230" s="132"/>
      <c r="RIH3230" s="132"/>
      <c r="RII3230" s="132"/>
      <c r="RIJ3230" s="132"/>
      <c r="RIK3230" s="132"/>
      <c r="RIL3230" s="132"/>
      <c r="RIM3230" s="132"/>
      <c r="RIN3230" s="132"/>
      <c r="RIO3230" s="132"/>
      <c r="RIP3230" s="132"/>
      <c r="RIQ3230" s="132"/>
      <c r="RIR3230" s="132"/>
      <c r="RIS3230" s="132"/>
      <c r="RIT3230" s="132"/>
      <c r="RIU3230" s="132"/>
      <c r="RIV3230" s="132"/>
      <c r="RIW3230" s="132"/>
      <c r="RIX3230" s="132"/>
      <c r="RIY3230" s="132"/>
      <c r="RIZ3230" s="132"/>
      <c r="RJA3230" s="132"/>
      <c r="RJB3230" s="132"/>
      <c r="RJC3230" s="132"/>
      <c r="RJD3230" s="132"/>
      <c r="RJE3230" s="132"/>
      <c r="RJF3230" s="132"/>
      <c r="RJG3230" s="132"/>
      <c r="RJH3230" s="132"/>
      <c r="RJI3230" s="132"/>
      <c r="RJJ3230" s="132"/>
      <c r="RJK3230" s="132"/>
      <c r="RJL3230" s="132"/>
      <c r="RJM3230" s="132"/>
      <c r="RJN3230" s="132"/>
      <c r="RJO3230" s="132"/>
      <c r="RJP3230" s="132"/>
      <c r="RJQ3230" s="132"/>
      <c r="RJR3230" s="132"/>
      <c r="RJS3230" s="132"/>
      <c r="RJT3230" s="132"/>
      <c r="RJU3230" s="132"/>
      <c r="RJV3230" s="132"/>
      <c r="RJW3230" s="132"/>
      <c r="RJX3230" s="132"/>
      <c r="RJY3230" s="132"/>
      <c r="RJZ3230" s="132"/>
      <c r="RKA3230" s="132"/>
      <c r="RKB3230" s="132"/>
      <c r="RKC3230" s="132"/>
      <c r="RKD3230" s="132"/>
      <c r="RKE3230" s="132"/>
      <c r="RKF3230" s="132"/>
      <c r="RKG3230" s="132"/>
      <c r="RKH3230" s="132"/>
      <c r="RKI3230" s="132"/>
      <c r="RKJ3230" s="132"/>
      <c r="RKK3230" s="132"/>
      <c r="RKL3230" s="132"/>
      <c r="RKM3230" s="132"/>
      <c r="RKN3230" s="132"/>
      <c r="RKO3230" s="132"/>
      <c r="RKP3230" s="132"/>
      <c r="RKQ3230" s="132"/>
      <c r="RKR3230" s="132"/>
      <c r="RKS3230" s="132"/>
      <c r="RKT3230" s="132"/>
      <c r="RKU3230" s="132"/>
      <c r="RKV3230" s="132"/>
      <c r="RKW3230" s="132"/>
      <c r="RKX3230" s="132"/>
      <c r="RKY3230" s="132"/>
      <c r="RKZ3230" s="132"/>
      <c r="RLA3230" s="132"/>
      <c r="RLB3230" s="132"/>
      <c r="RLC3230" s="132"/>
      <c r="RLD3230" s="132"/>
      <c r="RLE3230" s="132"/>
      <c r="RLF3230" s="132"/>
      <c r="RLG3230" s="132"/>
      <c r="RLH3230" s="132"/>
      <c r="RLI3230" s="132"/>
      <c r="RLJ3230" s="132"/>
      <c r="RLK3230" s="132"/>
      <c r="RLL3230" s="132"/>
      <c r="RLM3230" s="132"/>
      <c r="RLN3230" s="132"/>
      <c r="RLO3230" s="132"/>
      <c r="RLP3230" s="132"/>
      <c r="RLQ3230" s="132"/>
      <c r="RLR3230" s="132"/>
      <c r="RLS3230" s="132"/>
      <c r="RLT3230" s="132"/>
      <c r="RLU3230" s="132"/>
      <c r="RLV3230" s="132"/>
      <c r="RLW3230" s="132"/>
      <c r="RLX3230" s="132"/>
      <c r="RLY3230" s="132"/>
      <c r="RLZ3230" s="132"/>
      <c r="RMA3230" s="132"/>
      <c r="RMB3230" s="132"/>
      <c r="RMC3230" s="132"/>
      <c r="RMD3230" s="132"/>
      <c r="RME3230" s="132"/>
      <c r="RMF3230" s="132"/>
      <c r="RMG3230" s="132"/>
      <c r="RMH3230" s="132"/>
      <c r="RMI3230" s="132"/>
      <c r="RMJ3230" s="132"/>
      <c r="RMK3230" s="132"/>
      <c r="RML3230" s="132"/>
      <c r="RMM3230" s="132"/>
      <c r="RMN3230" s="132"/>
      <c r="RMO3230" s="132"/>
      <c r="RMP3230" s="132"/>
      <c r="RMQ3230" s="132"/>
      <c r="RMR3230" s="132"/>
      <c r="RMS3230" s="132"/>
      <c r="RMT3230" s="132"/>
      <c r="RMU3230" s="132"/>
      <c r="RMV3230" s="132"/>
      <c r="RMW3230" s="132"/>
      <c r="RMX3230" s="132"/>
      <c r="RMY3230" s="132"/>
      <c r="RMZ3230" s="132"/>
      <c r="RNA3230" s="132"/>
      <c r="RNB3230" s="132"/>
      <c r="RNC3230" s="132"/>
      <c r="RND3230" s="132"/>
      <c r="RNE3230" s="132"/>
      <c r="RNF3230" s="132"/>
      <c r="RNG3230" s="132"/>
      <c r="RNH3230" s="132"/>
      <c r="RNI3230" s="132"/>
      <c r="RNJ3230" s="132"/>
      <c r="RNK3230" s="132"/>
      <c r="RNL3230" s="132"/>
      <c r="RNM3230" s="132"/>
      <c r="RNN3230" s="132"/>
      <c r="RNO3230" s="132"/>
      <c r="RNP3230" s="132"/>
      <c r="RNQ3230" s="132"/>
      <c r="RNR3230" s="132"/>
      <c r="RNS3230" s="132"/>
      <c r="RNT3230" s="132"/>
      <c r="RNU3230" s="132"/>
      <c r="RNV3230" s="132"/>
      <c r="RNW3230" s="132"/>
      <c r="RNX3230" s="132"/>
      <c r="RNY3230" s="132"/>
      <c r="RNZ3230" s="132"/>
      <c r="ROA3230" s="132"/>
      <c r="ROB3230" s="132"/>
      <c r="ROC3230" s="132"/>
      <c r="ROD3230" s="132"/>
      <c r="ROE3230" s="132"/>
      <c r="ROF3230" s="132"/>
      <c r="ROG3230" s="132"/>
      <c r="ROH3230" s="132"/>
      <c r="ROI3230" s="132"/>
      <c r="ROJ3230" s="132"/>
      <c r="ROK3230" s="132"/>
      <c r="ROL3230" s="132"/>
      <c r="ROM3230" s="132"/>
      <c r="RON3230" s="132"/>
      <c r="ROO3230" s="132"/>
      <c r="ROP3230" s="132"/>
      <c r="ROQ3230" s="132"/>
      <c r="ROR3230" s="132"/>
      <c r="ROS3230" s="132"/>
      <c r="ROT3230" s="132"/>
      <c r="ROU3230" s="132"/>
      <c r="ROV3230" s="132"/>
      <c r="ROW3230" s="132"/>
      <c r="ROX3230" s="132"/>
      <c r="ROY3230" s="132"/>
      <c r="ROZ3230" s="132"/>
      <c r="RPA3230" s="132"/>
      <c r="RPB3230" s="132"/>
      <c r="RPC3230" s="132"/>
      <c r="RPD3230" s="132"/>
      <c r="RPE3230" s="132"/>
      <c r="RPF3230" s="132"/>
      <c r="RPG3230" s="132"/>
      <c r="RPH3230" s="132"/>
      <c r="RPI3230" s="132"/>
      <c r="RPJ3230" s="132"/>
      <c r="RPK3230" s="132"/>
      <c r="RPL3230" s="132"/>
      <c r="RPM3230" s="132"/>
      <c r="RPN3230" s="132"/>
      <c r="RPO3230" s="132"/>
      <c r="RPP3230" s="132"/>
      <c r="RPQ3230" s="132"/>
      <c r="RPR3230" s="132"/>
      <c r="RPS3230" s="132"/>
      <c r="RPT3230" s="132"/>
      <c r="RPU3230" s="132"/>
      <c r="RPV3230" s="132"/>
      <c r="RPW3230" s="132"/>
      <c r="RPX3230" s="132"/>
      <c r="RPY3230" s="132"/>
      <c r="RPZ3230" s="132"/>
      <c r="RQA3230" s="132"/>
      <c r="RQB3230" s="132"/>
      <c r="RQC3230" s="132"/>
      <c r="RQD3230" s="132"/>
      <c r="RQE3230" s="132"/>
      <c r="RQF3230" s="132"/>
      <c r="RQG3230" s="132"/>
      <c r="RQH3230" s="132"/>
      <c r="RQI3230" s="132"/>
      <c r="RQJ3230" s="132"/>
      <c r="RQK3230" s="132"/>
      <c r="RQL3230" s="132"/>
      <c r="RQM3230" s="132"/>
      <c r="RQN3230" s="132"/>
      <c r="RQO3230" s="132"/>
      <c r="RQP3230" s="132"/>
      <c r="RQQ3230" s="132"/>
      <c r="RQR3230" s="132"/>
      <c r="RQS3230" s="132"/>
      <c r="RQT3230" s="132"/>
      <c r="RQU3230" s="132"/>
      <c r="RQV3230" s="132"/>
      <c r="RQW3230" s="132"/>
      <c r="RQX3230" s="132"/>
      <c r="RQY3230" s="132"/>
      <c r="RQZ3230" s="132"/>
      <c r="RRA3230" s="132"/>
      <c r="RRB3230" s="132"/>
      <c r="RRC3230" s="132"/>
      <c r="RRD3230" s="132"/>
      <c r="RRE3230" s="132"/>
      <c r="RRF3230" s="132"/>
      <c r="RRG3230" s="132"/>
      <c r="RRH3230" s="132"/>
      <c r="RRI3230" s="132"/>
      <c r="RRJ3230" s="132"/>
      <c r="RRK3230" s="132"/>
      <c r="RRL3230" s="132"/>
      <c r="RRM3230" s="132"/>
      <c r="RRN3230" s="132"/>
      <c r="RRO3230" s="132"/>
      <c r="RRP3230" s="132"/>
      <c r="RRQ3230" s="132"/>
      <c r="RRR3230" s="132"/>
      <c r="RRS3230" s="132"/>
      <c r="RRT3230" s="132"/>
      <c r="RRU3230" s="132"/>
      <c r="RRV3230" s="132"/>
      <c r="RRW3230" s="132"/>
      <c r="RRX3230" s="132"/>
      <c r="RRY3230" s="132"/>
      <c r="RRZ3230" s="132"/>
      <c r="RSA3230" s="132"/>
      <c r="RSB3230" s="132"/>
      <c r="RSC3230" s="132"/>
      <c r="RSD3230" s="132"/>
      <c r="RSE3230" s="132"/>
      <c r="RSF3230" s="132"/>
      <c r="RSG3230" s="132"/>
      <c r="RSH3230" s="132"/>
      <c r="RSI3230" s="132"/>
      <c r="RSJ3230" s="132"/>
      <c r="RSK3230" s="132"/>
      <c r="RSL3230" s="132"/>
      <c r="RSM3230" s="132"/>
      <c r="RSN3230" s="132"/>
      <c r="RSO3230" s="132"/>
      <c r="RSP3230" s="132"/>
      <c r="RSQ3230" s="132"/>
      <c r="RSR3230" s="132"/>
      <c r="RSS3230" s="132"/>
      <c r="RST3230" s="132"/>
      <c r="RSU3230" s="132"/>
      <c r="RSV3230" s="132"/>
      <c r="RSW3230" s="132"/>
      <c r="RSX3230" s="132"/>
      <c r="RSY3230" s="132"/>
      <c r="RSZ3230" s="132"/>
      <c r="RTA3230" s="132"/>
      <c r="RTB3230" s="132"/>
      <c r="RTC3230" s="132"/>
      <c r="RTD3230" s="132"/>
      <c r="RTE3230" s="132"/>
      <c r="RTF3230" s="132"/>
      <c r="RTG3230" s="132"/>
      <c r="RTH3230" s="132"/>
      <c r="RTI3230" s="132"/>
      <c r="RTJ3230" s="132"/>
      <c r="RTK3230" s="132"/>
      <c r="RTL3230" s="132"/>
      <c r="RTM3230" s="132"/>
      <c r="RTN3230" s="132"/>
      <c r="RTO3230" s="132"/>
      <c r="RTP3230" s="132"/>
      <c r="RTQ3230" s="132"/>
      <c r="RTR3230" s="132"/>
      <c r="RTS3230" s="132"/>
      <c r="RTT3230" s="132"/>
      <c r="RTU3230" s="132"/>
      <c r="RTV3230" s="132"/>
      <c r="RTW3230" s="132"/>
      <c r="RTX3230" s="132"/>
      <c r="RTY3230" s="132"/>
      <c r="RTZ3230" s="132"/>
      <c r="RUA3230" s="132"/>
      <c r="RUB3230" s="132"/>
      <c r="RUC3230" s="132"/>
      <c r="RUD3230" s="132"/>
      <c r="RUE3230" s="132"/>
      <c r="RUF3230" s="132"/>
      <c r="RUG3230" s="132"/>
      <c r="RUH3230" s="132"/>
      <c r="RUI3230" s="132"/>
      <c r="RUJ3230" s="132"/>
      <c r="RUK3230" s="132"/>
      <c r="RUL3230" s="132"/>
      <c r="RUM3230" s="132"/>
      <c r="RUN3230" s="132"/>
      <c r="RUO3230" s="132"/>
      <c r="RUP3230" s="132"/>
      <c r="RUQ3230" s="132"/>
      <c r="RUR3230" s="132"/>
      <c r="RUS3230" s="132"/>
      <c r="RUT3230" s="132"/>
      <c r="RUU3230" s="132"/>
      <c r="RUV3230" s="132"/>
      <c r="RUW3230" s="132"/>
      <c r="RUX3230" s="132"/>
      <c r="RUY3230" s="132"/>
      <c r="RUZ3230" s="132"/>
      <c r="RVA3230" s="132"/>
      <c r="RVB3230" s="132"/>
      <c r="RVC3230" s="132"/>
      <c r="RVD3230" s="132"/>
      <c r="RVE3230" s="132"/>
      <c r="RVF3230" s="132"/>
      <c r="RVG3230" s="132"/>
      <c r="RVH3230" s="132"/>
      <c r="RVI3230" s="132"/>
      <c r="RVJ3230" s="132"/>
      <c r="RVK3230" s="132"/>
      <c r="RVL3230" s="132"/>
      <c r="RVM3230" s="132"/>
      <c r="RVN3230" s="132"/>
      <c r="RVO3230" s="132"/>
      <c r="RVP3230" s="132"/>
      <c r="RVQ3230" s="132"/>
      <c r="RVR3230" s="132"/>
      <c r="RVS3230" s="132"/>
      <c r="RVT3230" s="132"/>
      <c r="RVU3230" s="132"/>
      <c r="RVV3230" s="132"/>
      <c r="RVW3230" s="132"/>
      <c r="RVX3230" s="132"/>
      <c r="RVY3230" s="132"/>
      <c r="RVZ3230" s="132"/>
      <c r="RWA3230" s="132"/>
      <c r="RWB3230" s="132"/>
      <c r="RWC3230" s="132"/>
      <c r="RWD3230" s="132"/>
      <c r="RWE3230" s="132"/>
      <c r="RWF3230" s="132"/>
      <c r="RWG3230" s="132"/>
      <c r="RWH3230" s="132"/>
      <c r="RWI3230" s="132"/>
      <c r="RWJ3230" s="132"/>
      <c r="RWK3230" s="132"/>
      <c r="RWL3230" s="132"/>
      <c r="RWM3230" s="132"/>
      <c r="RWN3230" s="132"/>
      <c r="RWO3230" s="132"/>
      <c r="RWP3230" s="132"/>
      <c r="RWQ3230" s="132"/>
      <c r="RWR3230" s="132"/>
      <c r="RWS3230" s="132"/>
      <c r="RWT3230" s="132"/>
      <c r="RWU3230" s="132"/>
      <c r="RWV3230" s="132"/>
      <c r="RWW3230" s="132"/>
      <c r="RWX3230" s="132"/>
      <c r="RWY3230" s="132"/>
      <c r="RWZ3230" s="132"/>
      <c r="RXA3230" s="132"/>
      <c r="RXB3230" s="132"/>
      <c r="RXC3230" s="132"/>
      <c r="RXD3230" s="132"/>
      <c r="RXE3230" s="132"/>
      <c r="RXF3230" s="132"/>
      <c r="RXG3230" s="132"/>
      <c r="RXH3230" s="132"/>
      <c r="RXI3230" s="132"/>
      <c r="RXJ3230" s="132"/>
      <c r="RXK3230" s="132"/>
      <c r="RXL3230" s="132"/>
      <c r="RXM3230" s="132"/>
      <c r="RXN3230" s="132"/>
      <c r="RXO3230" s="132"/>
      <c r="RXP3230" s="132"/>
      <c r="RXQ3230" s="132"/>
      <c r="RXR3230" s="132"/>
      <c r="RXS3230" s="132"/>
      <c r="RXT3230" s="132"/>
      <c r="RXU3230" s="132"/>
      <c r="RXV3230" s="132"/>
      <c r="RXW3230" s="132"/>
      <c r="RXX3230" s="132"/>
      <c r="RXY3230" s="132"/>
      <c r="RXZ3230" s="132"/>
      <c r="RYA3230" s="132"/>
      <c r="RYB3230" s="132"/>
      <c r="RYC3230" s="132"/>
      <c r="RYD3230" s="132"/>
      <c r="RYE3230" s="132"/>
      <c r="RYF3230" s="132"/>
      <c r="RYG3230" s="132"/>
      <c r="RYH3230" s="132"/>
      <c r="RYI3230" s="132"/>
      <c r="RYJ3230" s="132"/>
      <c r="RYK3230" s="132"/>
      <c r="RYL3230" s="132"/>
      <c r="RYM3230" s="132"/>
      <c r="RYN3230" s="132"/>
      <c r="RYO3230" s="132"/>
      <c r="RYP3230" s="132"/>
      <c r="RYQ3230" s="132"/>
      <c r="RYR3230" s="132"/>
      <c r="RYS3230" s="132"/>
      <c r="RYT3230" s="132"/>
      <c r="RYU3230" s="132"/>
      <c r="RYV3230" s="132"/>
      <c r="RYW3230" s="132"/>
      <c r="RYX3230" s="132"/>
      <c r="RYY3230" s="132"/>
      <c r="RYZ3230" s="132"/>
      <c r="RZA3230" s="132"/>
      <c r="RZB3230" s="132"/>
      <c r="RZC3230" s="132"/>
      <c r="RZD3230" s="132"/>
      <c r="RZE3230" s="132"/>
      <c r="RZF3230" s="132"/>
      <c r="RZG3230" s="132"/>
      <c r="RZH3230" s="132"/>
      <c r="RZI3230" s="132"/>
      <c r="RZJ3230" s="132"/>
      <c r="RZK3230" s="132"/>
      <c r="RZL3230" s="132"/>
      <c r="RZM3230" s="132"/>
      <c r="RZN3230" s="132"/>
      <c r="RZO3230" s="132"/>
      <c r="RZP3230" s="132"/>
      <c r="RZQ3230" s="132"/>
      <c r="RZR3230" s="132"/>
      <c r="RZS3230" s="132"/>
      <c r="RZT3230" s="132"/>
      <c r="RZU3230" s="132"/>
      <c r="RZV3230" s="132"/>
      <c r="RZW3230" s="132"/>
      <c r="RZX3230" s="132"/>
      <c r="RZY3230" s="132"/>
      <c r="RZZ3230" s="132"/>
      <c r="SAA3230" s="132"/>
      <c r="SAB3230" s="132"/>
      <c r="SAC3230" s="132"/>
      <c r="SAD3230" s="132"/>
      <c r="SAE3230" s="132"/>
      <c r="SAF3230" s="132"/>
      <c r="SAG3230" s="132"/>
      <c r="SAH3230" s="132"/>
      <c r="SAI3230" s="132"/>
      <c r="SAJ3230" s="132"/>
      <c r="SAK3230" s="132"/>
      <c r="SAL3230" s="132"/>
      <c r="SAM3230" s="132"/>
      <c r="SAN3230" s="132"/>
      <c r="SAO3230" s="132"/>
      <c r="SAP3230" s="132"/>
      <c r="SAQ3230" s="132"/>
      <c r="SAR3230" s="132"/>
      <c r="SAS3230" s="132"/>
      <c r="SAT3230" s="132"/>
      <c r="SAU3230" s="132"/>
      <c r="SAV3230" s="132"/>
      <c r="SAW3230" s="132"/>
      <c r="SAX3230" s="132"/>
      <c r="SAY3230" s="132"/>
      <c r="SAZ3230" s="132"/>
      <c r="SBA3230" s="132"/>
      <c r="SBB3230" s="132"/>
      <c r="SBC3230" s="132"/>
      <c r="SBD3230" s="132"/>
      <c r="SBE3230" s="132"/>
      <c r="SBF3230" s="132"/>
      <c r="SBG3230" s="132"/>
      <c r="SBH3230" s="132"/>
      <c r="SBI3230" s="132"/>
      <c r="SBJ3230" s="132"/>
      <c r="SBK3230" s="132"/>
      <c r="SBL3230" s="132"/>
      <c r="SBM3230" s="132"/>
      <c r="SBN3230" s="132"/>
      <c r="SBO3230" s="132"/>
      <c r="SBP3230" s="132"/>
      <c r="SBQ3230" s="132"/>
      <c r="SBR3230" s="132"/>
      <c r="SBS3230" s="132"/>
      <c r="SBT3230" s="132"/>
      <c r="SBU3230" s="132"/>
      <c r="SBV3230" s="132"/>
      <c r="SBW3230" s="132"/>
      <c r="SBX3230" s="132"/>
      <c r="SBY3230" s="132"/>
      <c r="SBZ3230" s="132"/>
      <c r="SCA3230" s="132"/>
      <c r="SCB3230" s="132"/>
      <c r="SCC3230" s="132"/>
      <c r="SCD3230" s="132"/>
      <c r="SCE3230" s="132"/>
      <c r="SCF3230" s="132"/>
      <c r="SCG3230" s="132"/>
      <c r="SCH3230" s="132"/>
      <c r="SCI3230" s="132"/>
      <c r="SCJ3230" s="132"/>
      <c r="SCK3230" s="132"/>
      <c r="SCL3230" s="132"/>
      <c r="SCM3230" s="132"/>
      <c r="SCN3230" s="132"/>
      <c r="SCO3230" s="132"/>
      <c r="SCP3230" s="132"/>
      <c r="SCQ3230" s="132"/>
      <c r="SCR3230" s="132"/>
      <c r="SCS3230" s="132"/>
      <c r="SCT3230" s="132"/>
      <c r="SCU3230" s="132"/>
      <c r="SCV3230" s="132"/>
      <c r="SCW3230" s="132"/>
      <c r="SCX3230" s="132"/>
      <c r="SCY3230" s="132"/>
      <c r="SCZ3230" s="132"/>
      <c r="SDA3230" s="132"/>
      <c r="SDB3230" s="132"/>
      <c r="SDC3230" s="132"/>
      <c r="SDD3230" s="132"/>
      <c r="SDE3230" s="132"/>
      <c r="SDF3230" s="132"/>
      <c r="SDG3230" s="132"/>
      <c r="SDH3230" s="132"/>
      <c r="SDI3230" s="132"/>
      <c r="SDJ3230" s="132"/>
      <c r="SDK3230" s="132"/>
      <c r="SDL3230" s="132"/>
      <c r="SDM3230" s="132"/>
      <c r="SDN3230" s="132"/>
      <c r="SDO3230" s="132"/>
      <c r="SDP3230" s="132"/>
      <c r="SDQ3230" s="132"/>
      <c r="SDR3230" s="132"/>
      <c r="SDS3230" s="132"/>
      <c r="SDT3230" s="132"/>
      <c r="SDU3230" s="132"/>
      <c r="SDV3230" s="132"/>
      <c r="SDW3230" s="132"/>
      <c r="SDX3230" s="132"/>
      <c r="SDY3230" s="132"/>
      <c r="SDZ3230" s="132"/>
      <c r="SEA3230" s="132"/>
      <c r="SEB3230" s="132"/>
      <c r="SEC3230" s="132"/>
      <c r="SED3230" s="132"/>
      <c r="SEE3230" s="132"/>
      <c r="SEF3230" s="132"/>
      <c r="SEG3230" s="132"/>
      <c r="SEH3230" s="132"/>
      <c r="SEI3230" s="132"/>
      <c r="SEJ3230" s="132"/>
      <c r="SEK3230" s="132"/>
      <c r="SEL3230" s="132"/>
      <c r="SEM3230" s="132"/>
      <c r="SEN3230" s="132"/>
      <c r="SEO3230" s="132"/>
      <c r="SEP3230" s="132"/>
      <c r="SEQ3230" s="132"/>
      <c r="SER3230" s="132"/>
      <c r="SES3230" s="132"/>
      <c r="SET3230" s="132"/>
      <c r="SEU3230" s="132"/>
      <c r="SEV3230" s="132"/>
      <c r="SEW3230" s="132"/>
      <c r="SEX3230" s="132"/>
      <c r="SEY3230" s="132"/>
      <c r="SEZ3230" s="132"/>
      <c r="SFA3230" s="132"/>
      <c r="SFB3230" s="132"/>
      <c r="SFC3230" s="132"/>
      <c r="SFD3230" s="132"/>
      <c r="SFE3230" s="132"/>
      <c r="SFF3230" s="132"/>
      <c r="SFG3230" s="132"/>
      <c r="SFH3230" s="132"/>
      <c r="SFI3230" s="132"/>
      <c r="SFJ3230" s="132"/>
      <c r="SFK3230" s="132"/>
      <c r="SFL3230" s="132"/>
      <c r="SFM3230" s="132"/>
      <c r="SFN3230" s="132"/>
      <c r="SFO3230" s="132"/>
      <c r="SFP3230" s="132"/>
      <c r="SFQ3230" s="132"/>
      <c r="SFR3230" s="132"/>
      <c r="SFS3230" s="132"/>
      <c r="SFT3230" s="132"/>
      <c r="SFU3230" s="132"/>
      <c r="SFV3230" s="132"/>
      <c r="SFW3230" s="132"/>
      <c r="SFX3230" s="132"/>
      <c r="SFY3230" s="132"/>
      <c r="SFZ3230" s="132"/>
      <c r="SGA3230" s="132"/>
      <c r="SGB3230" s="132"/>
      <c r="SGC3230" s="132"/>
      <c r="SGD3230" s="132"/>
      <c r="SGE3230" s="132"/>
      <c r="SGF3230" s="132"/>
      <c r="SGG3230" s="132"/>
      <c r="SGH3230" s="132"/>
      <c r="SGI3230" s="132"/>
      <c r="SGJ3230" s="132"/>
      <c r="SGK3230" s="132"/>
      <c r="SGL3230" s="132"/>
      <c r="SGM3230" s="132"/>
      <c r="SGN3230" s="132"/>
      <c r="SGO3230" s="132"/>
      <c r="SGP3230" s="132"/>
      <c r="SGQ3230" s="132"/>
      <c r="SGR3230" s="132"/>
      <c r="SGS3230" s="132"/>
      <c r="SGT3230" s="132"/>
      <c r="SGU3230" s="132"/>
      <c r="SGV3230" s="132"/>
      <c r="SGW3230" s="132"/>
      <c r="SGX3230" s="132"/>
      <c r="SGY3230" s="132"/>
      <c r="SGZ3230" s="132"/>
      <c r="SHA3230" s="132"/>
      <c r="SHB3230" s="132"/>
      <c r="SHC3230" s="132"/>
      <c r="SHD3230" s="132"/>
      <c r="SHE3230" s="132"/>
      <c r="SHF3230" s="132"/>
      <c r="SHG3230" s="132"/>
      <c r="SHH3230" s="132"/>
      <c r="SHI3230" s="132"/>
      <c r="SHJ3230" s="132"/>
      <c r="SHK3230" s="132"/>
      <c r="SHL3230" s="132"/>
      <c r="SHM3230" s="132"/>
      <c r="SHN3230" s="132"/>
      <c r="SHO3230" s="132"/>
      <c r="SHP3230" s="132"/>
      <c r="SHQ3230" s="132"/>
      <c r="SHR3230" s="132"/>
      <c r="SHS3230" s="132"/>
      <c r="SHT3230" s="132"/>
      <c r="SHU3230" s="132"/>
      <c r="SHV3230" s="132"/>
      <c r="SHW3230" s="132"/>
      <c r="SHX3230" s="132"/>
      <c r="SHY3230" s="132"/>
      <c r="SHZ3230" s="132"/>
      <c r="SIA3230" s="132"/>
      <c r="SIB3230" s="132"/>
      <c r="SIC3230" s="132"/>
      <c r="SID3230" s="132"/>
      <c r="SIE3230" s="132"/>
      <c r="SIF3230" s="132"/>
      <c r="SIG3230" s="132"/>
      <c r="SIH3230" s="132"/>
      <c r="SII3230" s="132"/>
      <c r="SIJ3230" s="132"/>
      <c r="SIK3230" s="132"/>
      <c r="SIL3230" s="132"/>
      <c r="SIM3230" s="132"/>
      <c r="SIN3230" s="132"/>
      <c r="SIO3230" s="132"/>
      <c r="SIP3230" s="132"/>
      <c r="SIQ3230" s="132"/>
      <c r="SIR3230" s="132"/>
      <c r="SIS3230" s="132"/>
      <c r="SIT3230" s="132"/>
      <c r="SIU3230" s="132"/>
      <c r="SIV3230" s="132"/>
      <c r="SIW3230" s="132"/>
      <c r="SIX3230" s="132"/>
      <c r="SIY3230" s="132"/>
      <c r="SIZ3230" s="132"/>
      <c r="SJA3230" s="132"/>
      <c r="SJB3230" s="132"/>
      <c r="SJC3230" s="132"/>
      <c r="SJD3230" s="132"/>
      <c r="SJE3230" s="132"/>
      <c r="SJF3230" s="132"/>
      <c r="SJG3230" s="132"/>
      <c r="SJH3230" s="132"/>
      <c r="SJI3230" s="132"/>
      <c r="SJJ3230" s="132"/>
      <c r="SJK3230" s="132"/>
      <c r="SJL3230" s="132"/>
      <c r="SJM3230" s="132"/>
      <c r="SJN3230" s="132"/>
      <c r="SJO3230" s="132"/>
      <c r="SJP3230" s="132"/>
      <c r="SJQ3230" s="132"/>
      <c r="SJR3230" s="132"/>
      <c r="SJS3230" s="132"/>
      <c r="SJT3230" s="132"/>
      <c r="SJU3230" s="132"/>
      <c r="SJV3230" s="132"/>
      <c r="SJW3230" s="132"/>
      <c r="SJX3230" s="132"/>
      <c r="SJY3230" s="132"/>
      <c r="SJZ3230" s="132"/>
      <c r="SKA3230" s="132"/>
      <c r="SKB3230" s="132"/>
      <c r="SKC3230" s="132"/>
      <c r="SKD3230" s="132"/>
      <c r="SKE3230" s="132"/>
      <c r="SKF3230" s="132"/>
      <c r="SKG3230" s="132"/>
      <c r="SKH3230" s="132"/>
      <c r="SKI3230" s="132"/>
      <c r="SKJ3230" s="132"/>
      <c r="SKK3230" s="132"/>
      <c r="SKL3230" s="132"/>
      <c r="SKM3230" s="132"/>
      <c r="SKN3230" s="132"/>
      <c r="SKO3230" s="132"/>
      <c r="SKP3230" s="132"/>
      <c r="SKQ3230" s="132"/>
      <c r="SKR3230" s="132"/>
      <c r="SKS3230" s="132"/>
      <c r="SKT3230" s="132"/>
      <c r="SKU3230" s="132"/>
      <c r="SKV3230" s="132"/>
      <c r="SKW3230" s="132"/>
      <c r="SKX3230" s="132"/>
      <c r="SKY3230" s="132"/>
      <c r="SKZ3230" s="132"/>
      <c r="SLA3230" s="132"/>
      <c r="SLB3230" s="132"/>
      <c r="SLC3230" s="132"/>
      <c r="SLD3230" s="132"/>
      <c r="SLE3230" s="132"/>
      <c r="SLF3230" s="132"/>
      <c r="SLG3230" s="132"/>
      <c r="SLH3230" s="132"/>
      <c r="SLI3230" s="132"/>
      <c r="SLJ3230" s="132"/>
      <c r="SLK3230" s="132"/>
      <c r="SLL3230" s="132"/>
      <c r="SLM3230" s="132"/>
      <c r="SLN3230" s="132"/>
      <c r="SLO3230" s="132"/>
      <c r="SLP3230" s="132"/>
      <c r="SLQ3230" s="132"/>
      <c r="SLR3230" s="132"/>
      <c r="SLS3230" s="132"/>
      <c r="SLT3230" s="132"/>
      <c r="SLU3230" s="132"/>
      <c r="SLV3230" s="132"/>
      <c r="SLW3230" s="132"/>
      <c r="SLX3230" s="132"/>
      <c r="SLY3230" s="132"/>
      <c r="SLZ3230" s="132"/>
      <c r="SMA3230" s="132"/>
      <c r="SMB3230" s="132"/>
      <c r="SMC3230" s="132"/>
      <c r="SMD3230" s="132"/>
      <c r="SME3230" s="132"/>
      <c r="SMF3230" s="132"/>
      <c r="SMG3230" s="132"/>
      <c r="SMH3230" s="132"/>
      <c r="SMI3230" s="132"/>
      <c r="SMJ3230" s="132"/>
      <c r="SMK3230" s="132"/>
      <c r="SML3230" s="132"/>
      <c r="SMM3230" s="132"/>
      <c r="SMN3230" s="132"/>
      <c r="SMO3230" s="132"/>
      <c r="SMP3230" s="132"/>
      <c r="SMQ3230" s="132"/>
      <c r="SMR3230" s="132"/>
      <c r="SMS3230" s="132"/>
      <c r="SMT3230" s="132"/>
      <c r="SMU3230" s="132"/>
      <c r="SMV3230" s="132"/>
      <c r="SMW3230" s="132"/>
      <c r="SMX3230" s="132"/>
      <c r="SMY3230" s="132"/>
      <c r="SMZ3230" s="132"/>
      <c r="SNA3230" s="132"/>
      <c r="SNB3230" s="132"/>
      <c r="SNC3230" s="132"/>
      <c r="SND3230" s="132"/>
      <c r="SNE3230" s="132"/>
      <c r="SNF3230" s="132"/>
      <c r="SNG3230" s="132"/>
      <c r="SNH3230" s="132"/>
      <c r="SNI3230" s="132"/>
      <c r="SNJ3230" s="132"/>
      <c r="SNK3230" s="132"/>
      <c r="SNL3230" s="132"/>
      <c r="SNM3230" s="132"/>
      <c r="SNN3230" s="132"/>
      <c r="SNO3230" s="132"/>
      <c r="SNP3230" s="132"/>
      <c r="SNQ3230" s="132"/>
      <c r="SNR3230" s="132"/>
      <c r="SNS3230" s="132"/>
      <c r="SNT3230" s="132"/>
      <c r="SNU3230" s="132"/>
      <c r="SNV3230" s="132"/>
      <c r="SNW3230" s="132"/>
      <c r="SNX3230" s="132"/>
      <c r="SNY3230" s="132"/>
      <c r="SNZ3230" s="132"/>
      <c r="SOA3230" s="132"/>
      <c r="SOB3230" s="132"/>
      <c r="SOC3230" s="132"/>
      <c r="SOD3230" s="132"/>
      <c r="SOE3230" s="132"/>
      <c r="SOF3230" s="132"/>
      <c r="SOG3230" s="132"/>
      <c r="SOH3230" s="132"/>
      <c r="SOI3230" s="132"/>
      <c r="SOJ3230" s="132"/>
      <c r="SOK3230" s="132"/>
      <c r="SOL3230" s="132"/>
      <c r="SOM3230" s="132"/>
      <c r="SON3230" s="132"/>
      <c r="SOO3230" s="132"/>
      <c r="SOP3230" s="132"/>
      <c r="SOQ3230" s="132"/>
      <c r="SOR3230" s="132"/>
      <c r="SOS3230" s="132"/>
      <c r="SOT3230" s="132"/>
      <c r="SOU3230" s="132"/>
      <c r="SOV3230" s="132"/>
      <c r="SOW3230" s="132"/>
      <c r="SOX3230" s="132"/>
      <c r="SOY3230" s="132"/>
      <c r="SOZ3230" s="132"/>
      <c r="SPA3230" s="132"/>
      <c r="SPB3230" s="132"/>
      <c r="SPC3230" s="132"/>
      <c r="SPD3230" s="132"/>
      <c r="SPE3230" s="132"/>
      <c r="SPF3230" s="132"/>
      <c r="SPG3230" s="132"/>
      <c r="SPH3230" s="132"/>
      <c r="SPI3230" s="132"/>
      <c r="SPJ3230" s="132"/>
      <c r="SPK3230" s="132"/>
      <c r="SPL3230" s="132"/>
      <c r="SPM3230" s="132"/>
      <c r="SPN3230" s="132"/>
      <c r="SPO3230" s="132"/>
      <c r="SPP3230" s="132"/>
      <c r="SPQ3230" s="132"/>
      <c r="SPR3230" s="132"/>
      <c r="SPS3230" s="132"/>
      <c r="SPT3230" s="132"/>
      <c r="SPU3230" s="132"/>
      <c r="SPV3230" s="132"/>
      <c r="SPW3230" s="132"/>
      <c r="SPX3230" s="132"/>
      <c r="SPY3230" s="132"/>
      <c r="SPZ3230" s="132"/>
      <c r="SQA3230" s="132"/>
      <c r="SQB3230" s="132"/>
      <c r="SQC3230" s="132"/>
      <c r="SQD3230" s="132"/>
      <c r="SQE3230" s="132"/>
      <c r="SQF3230" s="132"/>
      <c r="SQG3230" s="132"/>
      <c r="SQH3230" s="132"/>
      <c r="SQI3230" s="132"/>
      <c r="SQJ3230" s="132"/>
      <c r="SQK3230" s="132"/>
      <c r="SQL3230" s="132"/>
      <c r="SQM3230" s="132"/>
      <c r="SQN3230" s="132"/>
      <c r="SQO3230" s="132"/>
      <c r="SQP3230" s="132"/>
      <c r="SQQ3230" s="132"/>
      <c r="SQR3230" s="132"/>
      <c r="SQS3230" s="132"/>
      <c r="SQT3230" s="132"/>
      <c r="SQU3230" s="132"/>
      <c r="SQV3230" s="132"/>
      <c r="SQW3230" s="132"/>
      <c r="SQX3230" s="132"/>
      <c r="SQY3230" s="132"/>
      <c r="SQZ3230" s="132"/>
      <c r="SRA3230" s="132"/>
      <c r="SRB3230" s="132"/>
      <c r="SRC3230" s="132"/>
      <c r="SRD3230" s="132"/>
      <c r="SRE3230" s="132"/>
      <c r="SRF3230" s="132"/>
      <c r="SRG3230" s="132"/>
      <c r="SRH3230" s="132"/>
      <c r="SRI3230" s="132"/>
      <c r="SRJ3230" s="132"/>
      <c r="SRK3230" s="132"/>
      <c r="SRL3230" s="132"/>
      <c r="SRM3230" s="132"/>
      <c r="SRN3230" s="132"/>
      <c r="SRO3230" s="132"/>
      <c r="SRP3230" s="132"/>
      <c r="SRQ3230" s="132"/>
      <c r="SRR3230" s="132"/>
      <c r="SRS3230" s="132"/>
      <c r="SRT3230" s="132"/>
      <c r="SRU3230" s="132"/>
      <c r="SRV3230" s="132"/>
      <c r="SRW3230" s="132"/>
      <c r="SRX3230" s="132"/>
      <c r="SRY3230" s="132"/>
      <c r="SRZ3230" s="132"/>
      <c r="SSA3230" s="132"/>
      <c r="SSB3230" s="132"/>
      <c r="SSC3230" s="132"/>
      <c r="SSD3230" s="132"/>
      <c r="SSE3230" s="132"/>
      <c r="SSF3230" s="132"/>
      <c r="SSG3230" s="132"/>
      <c r="SSH3230" s="132"/>
      <c r="SSI3230" s="132"/>
      <c r="SSJ3230" s="132"/>
      <c r="SSK3230" s="132"/>
      <c r="SSL3230" s="132"/>
      <c r="SSM3230" s="132"/>
      <c r="SSN3230" s="132"/>
      <c r="SSO3230" s="132"/>
      <c r="SSP3230" s="132"/>
      <c r="SSQ3230" s="132"/>
      <c r="SSR3230" s="132"/>
      <c r="SSS3230" s="132"/>
      <c r="SST3230" s="132"/>
      <c r="SSU3230" s="132"/>
      <c r="SSV3230" s="132"/>
      <c r="SSW3230" s="132"/>
      <c r="SSX3230" s="132"/>
      <c r="SSY3230" s="132"/>
      <c r="SSZ3230" s="132"/>
      <c r="STA3230" s="132"/>
      <c r="STB3230" s="132"/>
      <c r="STC3230" s="132"/>
      <c r="STD3230" s="132"/>
      <c r="STE3230" s="132"/>
      <c r="STF3230" s="132"/>
      <c r="STG3230" s="132"/>
      <c r="STH3230" s="132"/>
      <c r="STI3230" s="132"/>
      <c r="STJ3230" s="132"/>
      <c r="STK3230" s="132"/>
      <c r="STL3230" s="132"/>
      <c r="STM3230" s="132"/>
      <c r="STN3230" s="132"/>
      <c r="STO3230" s="132"/>
      <c r="STP3230" s="132"/>
      <c r="STQ3230" s="132"/>
      <c r="STR3230" s="132"/>
      <c r="STS3230" s="132"/>
      <c r="STT3230" s="132"/>
      <c r="STU3230" s="132"/>
      <c r="STV3230" s="132"/>
      <c r="STW3230" s="132"/>
      <c r="STX3230" s="132"/>
      <c r="STY3230" s="132"/>
      <c r="STZ3230" s="132"/>
      <c r="SUA3230" s="132"/>
      <c r="SUB3230" s="132"/>
      <c r="SUC3230" s="132"/>
      <c r="SUD3230" s="132"/>
      <c r="SUE3230" s="132"/>
      <c r="SUF3230" s="132"/>
      <c r="SUG3230" s="132"/>
      <c r="SUH3230" s="132"/>
      <c r="SUI3230" s="132"/>
      <c r="SUJ3230" s="132"/>
      <c r="SUK3230" s="132"/>
      <c r="SUL3230" s="132"/>
      <c r="SUM3230" s="132"/>
      <c r="SUN3230" s="132"/>
      <c r="SUO3230" s="132"/>
      <c r="SUP3230" s="132"/>
      <c r="SUQ3230" s="132"/>
      <c r="SUR3230" s="132"/>
      <c r="SUS3230" s="132"/>
      <c r="SUT3230" s="132"/>
      <c r="SUU3230" s="132"/>
      <c r="SUV3230" s="132"/>
      <c r="SUW3230" s="132"/>
      <c r="SUX3230" s="132"/>
      <c r="SUY3230" s="132"/>
      <c r="SUZ3230" s="132"/>
      <c r="SVA3230" s="132"/>
      <c r="SVB3230" s="132"/>
      <c r="SVC3230" s="132"/>
      <c r="SVD3230" s="132"/>
      <c r="SVE3230" s="132"/>
      <c r="SVF3230" s="132"/>
      <c r="SVG3230" s="132"/>
      <c r="SVH3230" s="132"/>
      <c r="SVI3230" s="132"/>
      <c r="SVJ3230" s="132"/>
      <c r="SVK3230" s="132"/>
      <c r="SVL3230" s="132"/>
      <c r="SVM3230" s="132"/>
      <c r="SVN3230" s="132"/>
      <c r="SVO3230" s="132"/>
      <c r="SVP3230" s="132"/>
      <c r="SVQ3230" s="132"/>
      <c r="SVR3230" s="132"/>
      <c r="SVS3230" s="132"/>
      <c r="SVT3230" s="132"/>
      <c r="SVU3230" s="132"/>
      <c r="SVV3230" s="132"/>
      <c r="SVW3230" s="132"/>
      <c r="SVX3230" s="132"/>
      <c r="SVY3230" s="132"/>
      <c r="SVZ3230" s="132"/>
      <c r="SWA3230" s="132"/>
      <c r="SWB3230" s="132"/>
      <c r="SWC3230" s="132"/>
      <c r="SWD3230" s="132"/>
      <c r="SWE3230" s="132"/>
      <c r="SWF3230" s="132"/>
      <c r="SWG3230" s="132"/>
      <c r="SWH3230" s="132"/>
      <c r="SWI3230" s="132"/>
      <c r="SWJ3230" s="132"/>
      <c r="SWK3230" s="132"/>
      <c r="SWL3230" s="132"/>
      <c r="SWM3230" s="132"/>
      <c r="SWN3230" s="132"/>
      <c r="SWO3230" s="132"/>
      <c r="SWP3230" s="132"/>
      <c r="SWQ3230" s="132"/>
      <c r="SWR3230" s="132"/>
      <c r="SWS3230" s="132"/>
      <c r="SWT3230" s="132"/>
      <c r="SWU3230" s="132"/>
      <c r="SWV3230" s="132"/>
      <c r="SWW3230" s="132"/>
      <c r="SWX3230" s="132"/>
      <c r="SWY3230" s="132"/>
      <c r="SWZ3230" s="132"/>
      <c r="SXA3230" s="132"/>
      <c r="SXB3230" s="132"/>
      <c r="SXC3230" s="132"/>
      <c r="SXD3230" s="132"/>
      <c r="SXE3230" s="132"/>
      <c r="SXF3230" s="132"/>
      <c r="SXG3230" s="132"/>
      <c r="SXH3230" s="132"/>
      <c r="SXI3230" s="132"/>
      <c r="SXJ3230" s="132"/>
      <c r="SXK3230" s="132"/>
      <c r="SXL3230" s="132"/>
      <c r="SXM3230" s="132"/>
      <c r="SXN3230" s="132"/>
      <c r="SXO3230" s="132"/>
      <c r="SXP3230" s="132"/>
      <c r="SXQ3230" s="132"/>
      <c r="SXR3230" s="132"/>
      <c r="SXS3230" s="132"/>
      <c r="SXT3230" s="132"/>
      <c r="SXU3230" s="132"/>
      <c r="SXV3230" s="132"/>
      <c r="SXW3230" s="132"/>
      <c r="SXX3230" s="132"/>
      <c r="SXY3230" s="132"/>
      <c r="SXZ3230" s="132"/>
      <c r="SYA3230" s="132"/>
      <c r="SYB3230" s="132"/>
      <c r="SYC3230" s="132"/>
      <c r="SYD3230" s="132"/>
      <c r="SYE3230" s="132"/>
      <c r="SYF3230" s="132"/>
      <c r="SYG3230" s="132"/>
      <c r="SYH3230" s="132"/>
      <c r="SYI3230" s="132"/>
      <c r="SYJ3230" s="132"/>
      <c r="SYK3230" s="132"/>
      <c r="SYL3230" s="132"/>
      <c r="SYM3230" s="132"/>
      <c r="SYN3230" s="132"/>
      <c r="SYO3230" s="132"/>
      <c r="SYP3230" s="132"/>
      <c r="SYQ3230" s="132"/>
      <c r="SYR3230" s="132"/>
      <c r="SYS3230" s="132"/>
      <c r="SYT3230" s="132"/>
      <c r="SYU3230" s="132"/>
      <c r="SYV3230" s="132"/>
      <c r="SYW3230" s="132"/>
      <c r="SYX3230" s="132"/>
      <c r="SYY3230" s="132"/>
      <c r="SYZ3230" s="132"/>
      <c r="SZA3230" s="132"/>
      <c r="SZB3230" s="132"/>
      <c r="SZC3230" s="132"/>
      <c r="SZD3230" s="132"/>
      <c r="SZE3230" s="132"/>
      <c r="SZF3230" s="132"/>
      <c r="SZG3230" s="132"/>
      <c r="SZH3230" s="132"/>
      <c r="SZI3230" s="132"/>
      <c r="SZJ3230" s="132"/>
      <c r="SZK3230" s="132"/>
      <c r="SZL3230" s="132"/>
      <c r="SZM3230" s="132"/>
      <c r="SZN3230" s="132"/>
      <c r="SZO3230" s="132"/>
      <c r="SZP3230" s="132"/>
      <c r="SZQ3230" s="132"/>
      <c r="SZR3230" s="132"/>
      <c r="SZS3230" s="132"/>
      <c r="SZT3230" s="132"/>
      <c r="SZU3230" s="132"/>
      <c r="SZV3230" s="132"/>
      <c r="SZW3230" s="132"/>
      <c r="SZX3230" s="132"/>
      <c r="SZY3230" s="132"/>
      <c r="SZZ3230" s="132"/>
      <c r="TAA3230" s="132"/>
      <c r="TAB3230" s="132"/>
      <c r="TAC3230" s="132"/>
      <c r="TAD3230" s="132"/>
      <c r="TAE3230" s="132"/>
      <c r="TAF3230" s="132"/>
      <c r="TAG3230" s="132"/>
      <c r="TAH3230" s="132"/>
      <c r="TAI3230" s="132"/>
      <c r="TAJ3230" s="132"/>
      <c r="TAK3230" s="132"/>
      <c r="TAL3230" s="132"/>
      <c r="TAM3230" s="132"/>
      <c r="TAN3230" s="132"/>
      <c r="TAO3230" s="132"/>
      <c r="TAP3230" s="132"/>
      <c r="TAQ3230" s="132"/>
      <c r="TAR3230" s="132"/>
      <c r="TAS3230" s="132"/>
      <c r="TAT3230" s="132"/>
      <c r="TAU3230" s="132"/>
      <c r="TAV3230" s="132"/>
      <c r="TAW3230" s="132"/>
      <c r="TAX3230" s="132"/>
      <c r="TAY3230" s="132"/>
      <c r="TAZ3230" s="132"/>
      <c r="TBA3230" s="132"/>
      <c r="TBB3230" s="132"/>
      <c r="TBC3230" s="132"/>
      <c r="TBD3230" s="132"/>
      <c r="TBE3230" s="132"/>
      <c r="TBF3230" s="132"/>
      <c r="TBG3230" s="132"/>
      <c r="TBH3230" s="132"/>
      <c r="TBI3230" s="132"/>
      <c r="TBJ3230" s="132"/>
      <c r="TBK3230" s="132"/>
      <c r="TBL3230" s="132"/>
      <c r="TBM3230" s="132"/>
      <c r="TBN3230" s="132"/>
      <c r="TBO3230" s="132"/>
      <c r="TBP3230" s="132"/>
      <c r="TBQ3230" s="132"/>
      <c r="TBR3230" s="132"/>
      <c r="TBS3230" s="132"/>
      <c r="TBT3230" s="132"/>
      <c r="TBU3230" s="132"/>
      <c r="TBV3230" s="132"/>
      <c r="TBW3230" s="132"/>
      <c r="TBX3230" s="132"/>
      <c r="TBY3230" s="132"/>
      <c r="TBZ3230" s="132"/>
      <c r="TCA3230" s="132"/>
      <c r="TCB3230" s="132"/>
      <c r="TCC3230" s="132"/>
      <c r="TCD3230" s="132"/>
      <c r="TCE3230" s="132"/>
      <c r="TCF3230" s="132"/>
      <c r="TCG3230" s="132"/>
      <c r="TCH3230" s="132"/>
      <c r="TCI3230" s="132"/>
      <c r="TCJ3230" s="132"/>
      <c r="TCK3230" s="132"/>
      <c r="TCL3230" s="132"/>
      <c r="TCM3230" s="132"/>
      <c r="TCN3230" s="132"/>
      <c r="TCO3230" s="132"/>
      <c r="TCP3230" s="132"/>
      <c r="TCQ3230" s="132"/>
      <c r="TCR3230" s="132"/>
      <c r="TCS3230" s="132"/>
      <c r="TCT3230" s="132"/>
      <c r="TCU3230" s="132"/>
      <c r="TCV3230" s="132"/>
      <c r="TCW3230" s="132"/>
      <c r="TCX3230" s="132"/>
      <c r="TCY3230" s="132"/>
      <c r="TCZ3230" s="132"/>
      <c r="TDA3230" s="132"/>
      <c r="TDB3230" s="132"/>
      <c r="TDC3230" s="132"/>
      <c r="TDD3230" s="132"/>
      <c r="TDE3230" s="132"/>
      <c r="TDF3230" s="132"/>
      <c r="TDG3230" s="132"/>
      <c r="TDH3230" s="132"/>
      <c r="TDI3230" s="132"/>
      <c r="TDJ3230" s="132"/>
      <c r="TDK3230" s="132"/>
      <c r="TDL3230" s="132"/>
      <c r="TDM3230" s="132"/>
      <c r="TDN3230" s="132"/>
      <c r="TDO3230" s="132"/>
      <c r="TDP3230" s="132"/>
      <c r="TDQ3230" s="132"/>
      <c r="TDR3230" s="132"/>
      <c r="TDS3230" s="132"/>
      <c r="TDT3230" s="132"/>
      <c r="TDU3230" s="132"/>
      <c r="TDV3230" s="132"/>
      <c r="TDW3230" s="132"/>
      <c r="TDX3230" s="132"/>
      <c r="TDY3230" s="132"/>
      <c r="TDZ3230" s="132"/>
      <c r="TEA3230" s="132"/>
      <c r="TEB3230" s="132"/>
      <c r="TEC3230" s="132"/>
      <c r="TED3230" s="132"/>
      <c r="TEE3230" s="132"/>
      <c r="TEF3230" s="132"/>
      <c r="TEG3230" s="132"/>
      <c r="TEH3230" s="132"/>
      <c r="TEI3230" s="132"/>
      <c r="TEJ3230" s="132"/>
      <c r="TEK3230" s="132"/>
      <c r="TEL3230" s="132"/>
      <c r="TEM3230" s="132"/>
      <c r="TEN3230" s="132"/>
      <c r="TEO3230" s="132"/>
      <c r="TEP3230" s="132"/>
      <c r="TEQ3230" s="132"/>
      <c r="TER3230" s="132"/>
      <c r="TES3230" s="132"/>
      <c r="TET3230" s="132"/>
      <c r="TEU3230" s="132"/>
      <c r="TEV3230" s="132"/>
      <c r="TEW3230" s="132"/>
      <c r="TEX3230" s="132"/>
      <c r="TEY3230" s="132"/>
      <c r="TEZ3230" s="132"/>
      <c r="TFA3230" s="132"/>
      <c r="TFB3230" s="132"/>
      <c r="TFC3230" s="132"/>
      <c r="TFD3230" s="132"/>
      <c r="TFE3230" s="132"/>
      <c r="TFF3230" s="132"/>
      <c r="TFG3230" s="132"/>
      <c r="TFH3230" s="132"/>
      <c r="TFI3230" s="132"/>
      <c r="TFJ3230" s="132"/>
      <c r="TFK3230" s="132"/>
      <c r="TFL3230" s="132"/>
      <c r="TFM3230" s="132"/>
      <c r="TFN3230" s="132"/>
      <c r="TFO3230" s="132"/>
      <c r="TFP3230" s="132"/>
      <c r="TFQ3230" s="132"/>
      <c r="TFR3230" s="132"/>
      <c r="TFS3230" s="132"/>
      <c r="TFT3230" s="132"/>
      <c r="TFU3230" s="132"/>
      <c r="TFV3230" s="132"/>
      <c r="TFW3230" s="132"/>
      <c r="TFX3230" s="132"/>
      <c r="TFY3230" s="132"/>
      <c r="TFZ3230" s="132"/>
      <c r="TGA3230" s="132"/>
      <c r="TGB3230" s="132"/>
      <c r="TGC3230" s="132"/>
      <c r="TGD3230" s="132"/>
      <c r="TGE3230" s="132"/>
      <c r="TGF3230" s="132"/>
      <c r="TGG3230" s="132"/>
      <c r="TGH3230" s="132"/>
      <c r="TGI3230" s="132"/>
      <c r="TGJ3230" s="132"/>
      <c r="TGK3230" s="132"/>
      <c r="TGL3230" s="132"/>
      <c r="TGM3230" s="132"/>
      <c r="TGN3230" s="132"/>
      <c r="TGO3230" s="132"/>
      <c r="TGP3230" s="132"/>
      <c r="TGQ3230" s="132"/>
      <c r="TGR3230" s="132"/>
      <c r="TGS3230" s="132"/>
      <c r="TGT3230" s="132"/>
      <c r="TGU3230" s="132"/>
      <c r="TGV3230" s="132"/>
      <c r="TGW3230" s="132"/>
      <c r="TGX3230" s="132"/>
      <c r="TGY3230" s="132"/>
      <c r="TGZ3230" s="132"/>
      <c r="THA3230" s="132"/>
      <c r="THB3230" s="132"/>
      <c r="THC3230" s="132"/>
      <c r="THD3230" s="132"/>
      <c r="THE3230" s="132"/>
      <c r="THF3230" s="132"/>
      <c r="THG3230" s="132"/>
      <c r="THH3230" s="132"/>
      <c r="THI3230" s="132"/>
      <c r="THJ3230" s="132"/>
      <c r="THK3230" s="132"/>
      <c r="THL3230" s="132"/>
      <c r="THM3230" s="132"/>
      <c r="THN3230" s="132"/>
      <c r="THO3230" s="132"/>
      <c r="THP3230" s="132"/>
      <c r="THQ3230" s="132"/>
      <c r="THR3230" s="132"/>
      <c r="THS3230" s="132"/>
      <c r="THT3230" s="132"/>
      <c r="THU3230" s="132"/>
      <c r="THV3230" s="132"/>
      <c r="THW3230" s="132"/>
      <c r="THX3230" s="132"/>
      <c r="THY3230" s="132"/>
      <c r="THZ3230" s="132"/>
      <c r="TIA3230" s="132"/>
      <c r="TIB3230" s="132"/>
      <c r="TIC3230" s="132"/>
      <c r="TID3230" s="132"/>
      <c r="TIE3230" s="132"/>
      <c r="TIF3230" s="132"/>
      <c r="TIG3230" s="132"/>
      <c r="TIH3230" s="132"/>
      <c r="TII3230" s="132"/>
      <c r="TIJ3230" s="132"/>
      <c r="TIK3230" s="132"/>
      <c r="TIL3230" s="132"/>
      <c r="TIM3230" s="132"/>
      <c r="TIN3230" s="132"/>
      <c r="TIO3230" s="132"/>
      <c r="TIP3230" s="132"/>
      <c r="TIQ3230" s="132"/>
      <c r="TIR3230" s="132"/>
      <c r="TIS3230" s="132"/>
      <c r="TIT3230" s="132"/>
      <c r="TIU3230" s="132"/>
      <c r="TIV3230" s="132"/>
      <c r="TIW3230" s="132"/>
      <c r="TIX3230" s="132"/>
      <c r="TIY3230" s="132"/>
      <c r="TIZ3230" s="132"/>
      <c r="TJA3230" s="132"/>
      <c r="TJB3230" s="132"/>
      <c r="TJC3230" s="132"/>
      <c r="TJD3230" s="132"/>
      <c r="TJE3230" s="132"/>
      <c r="TJF3230" s="132"/>
      <c r="TJG3230" s="132"/>
      <c r="TJH3230" s="132"/>
      <c r="TJI3230" s="132"/>
      <c r="TJJ3230" s="132"/>
      <c r="TJK3230" s="132"/>
      <c r="TJL3230" s="132"/>
      <c r="TJM3230" s="132"/>
      <c r="TJN3230" s="132"/>
      <c r="TJO3230" s="132"/>
      <c r="TJP3230" s="132"/>
      <c r="TJQ3230" s="132"/>
      <c r="TJR3230" s="132"/>
      <c r="TJS3230" s="132"/>
      <c r="TJT3230" s="132"/>
      <c r="TJU3230" s="132"/>
      <c r="TJV3230" s="132"/>
      <c r="TJW3230" s="132"/>
      <c r="TJX3230" s="132"/>
      <c r="TJY3230" s="132"/>
      <c r="TJZ3230" s="132"/>
      <c r="TKA3230" s="132"/>
      <c r="TKB3230" s="132"/>
      <c r="TKC3230" s="132"/>
      <c r="TKD3230" s="132"/>
      <c r="TKE3230" s="132"/>
      <c r="TKF3230" s="132"/>
      <c r="TKG3230" s="132"/>
      <c r="TKH3230" s="132"/>
      <c r="TKI3230" s="132"/>
      <c r="TKJ3230" s="132"/>
      <c r="TKK3230" s="132"/>
      <c r="TKL3230" s="132"/>
      <c r="TKM3230" s="132"/>
      <c r="TKN3230" s="132"/>
      <c r="TKO3230" s="132"/>
      <c r="TKP3230" s="132"/>
      <c r="TKQ3230" s="132"/>
      <c r="TKR3230" s="132"/>
      <c r="TKS3230" s="132"/>
      <c r="TKT3230" s="132"/>
      <c r="TKU3230" s="132"/>
      <c r="TKV3230" s="132"/>
      <c r="TKW3230" s="132"/>
      <c r="TKX3230" s="132"/>
      <c r="TKY3230" s="132"/>
      <c r="TKZ3230" s="132"/>
      <c r="TLA3230" s="132"/>
      <c r="TLB3230" s="132"/>
      <c r="TLC3230" s="132"/>
      <c r="TLD3230" s="132"/>
      <c r="TLE3230" s="132"/>
      <c r="TLF3230" s="132"/>
      <c r="TLG3230" s="132"/>
      <c r="TLH3230" s="132"/>
      <c r="TLI3230" s="132"/>
      <c r="TLJ3230" s="132"/>
      <c r="TLK3230" s="132"/>
      <c r="TLL3230" s="132"/>
      <c r="TLM3230" s="132"/>
      <c r="TLN3230" s="132"/>
      <c r="TLO3230" s="132"/>
      <c r="TLP3230" s="132"/>
      <c r="TLQ3230" s="132"/>
      <c r="TLR3230" s="132"/>
      <c r="TLS3230" s="132"/>
      <c r="TLT3230" s="132"/>
      <c r="TLU3230" s="132"/>
      <c r="TLV3230" s="132"/>
      <c r="TLW3230" s="132"/>
      <c r="TLX3230" s="132"/>
      <c r="TLY3230" s="132"/>
      <c r="TLZ3230" s="132"/>
      <c r="TMA3230" s="132"/>
      <c r="TMB3230" s="132"/>
      <c r="TMC3230" s="132"/>
      <c r="TMD3230" s="132"/>
      <c r="TME3230" s="132"/>
      <c r="TMF3230" s="132"/>
      <c r="TMG3230" s="132"/>
      <c r="TMH3230" s="132"/>
      <c r="TMI3230" s="132"/>
      <c r="TMJ3230" s="132"/>
      <c r="TMK3230" s="132"/>
      <c r="TML3230" s="132"/>
      <c r="TMM3230" s="132"/>
      <c r="TMN3230" s="132"/>
      <c r="TMO3230" s="132"/>
      <c r="TMP3230" s="132"/>
      <c r="TMQ3230" s="132"/>
      <c r="TMR3230" s="132"/>
      <c r="TMS3230" s="132"/>
      <c r="TMT3230" s="132"/>
      <c r="TMU3230" s="132"/>
      <c r="TMV3230" s="132"/>
      <c r="TMW3230" s="132"/>
      <c r="TMX3230" s="132"/>
      <c r="TMY3230" s="132"/>
      <c r="TMZ3230" s="132"/>
      <c r="TNA3230" s="132"/>
      <c r="TNB3230" s="132"/>
      <c r="TNC3230" s="132"/>
      <c r="TND3230" s="132"/>
      <c r="TNE3230" s="132"/>
      <c r="TNF3230" s="132"/>
      <c r="TNG3230" s="132"/>
      <c r="TNH3230" s="132"/>
      <c r="TNI3230" s="132"/>
      <c r="TNJ3230" s="132"/>
      <c r="TNK3230" s="132"/>
      <c r="TNL3230" s="132"/>
      <c r="TNM3230" s="132"/>
      <c r="TNN3230" s="132"/>
      <c r="TNO3230" s="132"/>
      <c r="TNP3230" s="132"/>
      <c r="TNQ3230" s="132"/>
      <c r="TNR3230" s="132"/>
      <c r="TNS3230" s="132"/>
      <c r="TNT3230" s="132"/>
      <c r="TNU3230" s="132"/>
      <c r="TNV3230" s="132"/>
      <c r="TNW3230" s="132"/>
      <c r="TNX3230" s="132"/>
      <c r="TNY3230" s="132"/>
      <c r="TNZ3230" s="132"/>
      <c r="TOA3230" s="132"/>
      <c r="TOB3230" s="132"/>
      <c r="TOC3230" s="132"/>
      <c r="TOD3230" s="132"/>
      <c r="TOE3230" s="132"/>
      <c r="TOF3230" s="132"/>
      <c r="TOG3230" s="132"/>
      <c r="TOH3230" s="132"/>
      <c r="TOI3230" s="132"/>
      <c r="TOJ3230" s="132"/>
      <c r="TOK3230" s="132"/>
      <c r="TOL3230" s="132"/>
      <c r="TOM3230" s="132"/>
      <c r="TON3230" s="132"/>
      <c r="TOO3230" s="132"/>
      <c r="TOP3230" s="132"/>
      <c r="TOQ3230" s="132"/>
      <c r="TOR3230" s="132"/>
      <c r="TOS3230" s="132"/>
      <c r="TOT3230" s="132"/>
      <c r="TOU3230" s="132"/>
      <c r="TOV3230" s="132"/>
      <c r="TOW3230" s="132"/>
      <c r="TOX3230" s="132"/>
      <c r="TOY3230" s="132"/>
      <c r="TOZ3230" s="132"/>
      <c r="TPA3230" s="132"/>
      <c r="TPB3230" s="132"/>
      <c r="TPC3230" s="132"/>
      <c r="TPD3230" s="132"/>
      <c r="TPE3230" s="132"/>
      <c r="TPF3230" s="132"/>
      <c r="TPG3230" s="132"/>
      <c r="TPH3230" s="132"/>
      <c r="TPI3230" s="132"/>
      <c r="TPJ3230" s="132"/>
      <c r="TPK3230" s="132"/>
      <c r="TPL3230" s="132"/>
      <c r="TPM3230" s="132"/>
      <c r="TPN3230" s="132"/>
      <c r="TPO3230" s="132"/>
      <c r="TPP3230" s="132"/>
      <c r="TPQ3230" s="132"/>
      <c r="TPR3230" s="132"/>
      <c r="TPS3230" s="132"/>
      <c r="TPT3230" s="132"/>
      <c r="TPU3230" s="132"/>
      <c r="TPV3230" s="132"/>
      <c r="TPW3230" s="132"/>
      <c r="TPX3230" s="132"/>
      <c r="TPY3230" s="132"/>
      <c r="TPZ3230" s="132"/>
      <c r="TQA3230" s="132"/>
      <c r="TQB3230" s="132"/>
      <c r="TQC3230" s="132"/>
      <c r="TQD3230" s="132"/>
      <c r="TQE3230" s="132"/>
      <c r="TQF3230" s="132"/>
      <c r="TQG3230" s="132"/>
      <c r="TQH3230" s="132"/>
      <c r="TQI3230" s="132"/>
      <c r="TQJ3230" s="132"/>
      <c r="TQK3230" s="132"/>
      <c r="TQL3230" s="132"/>
      <c r="TQM3230" s="132"/>
      <c r="TQN3230" s="132"/>
      <c r="TQO3230" s="132"/>
      <c r="TQP3230" s="132"/>
      <c r="TQQ3230" s="132"/>
      <c r="TQR3230" s="132"/>
      <c r="TQS3230" s="132"/>
      <c r="TQT3230" s="132"/>
      <c r="TQU3230" s="132"/>
      <c r="TQV3230" s="132"/>
      <c r="TQW3230" s="132"/>
      <c r="TQX3230" s="132"/>
      <c r="TQY3230" s="132"/>
      <c r="TQZ3230" s="132"/>
      <c r="TRA3230" s="132"/>
      <c r="TRB3230" s="132"/>
      <c r="TRC3230" s="132"/>
      <c r="TRD3230" s="132"/>
      <c r="TRE3230" s="132"/>
      <c r="TRF3230" s="132"/>
      <c r="TRG3230" s="132"/>
      <c r="TRH3230" s="132"/>
      <c r="TRI3230" s="132"/>
      <c r="TRJ3230" s="132"/>
      <c r="TRK3230" s="132"/>
      <c r="TRL3230" s="132"/>
      <c r="TRM3230" s="132"/>
      <c r="TRN3230" s="132"/>
      <c r="TRO3230" s="132"/>
      <c r="TRP3230" s="132"/>
      <c r="TRQ3230" s="132"/>
      <c r="TRR3230" s="132"/>
      <c r="TRS3230" s="132"/>
      <c r="TRT3230" s="132"/>
      <c r="TRU3230" s="132"/>
      <c r="TRV3230" s="132"/>
      <c r="TRW3230" s="132"/>
      <c r="TRX3230" s="132"/>
      <c r="TRY3230" s="132"/>
      <c r="TRZ3230" s="132"/>
      <c r="TSA3230" s="132"/>
      <c r="TSB3230" s="132"/>
      <c r="TSC3230" s="132"/>
      <c r="TSD3230" s="132"/>
      <c r="TSE3230" s="132"/>
      <c r="TSF3230" s="132"/>
      <c r="TSG3230" s="132"/>
      <c r="TSH3230" s="132"/>
      <c r="TSI3230" s="132"/>
      <c r="TSJ3230" s="132"/>
      <c r="TSK3230" s="132"/>
      <c r="TSL3230" s="132"/>
      <c r="TSM3230" s="132"/>
      <c r="TSN3230" s="132"/>
      <c r="TSO3230" s="132"/>
      <c r="TSP3230" s="132"/>
      <c r="TSQ3230" s="132"/>
      <c r="TSR3230" s="132"/>
      <c r="TSS3230" s="132"/>
      <c r="TST3230" s="132"/>
      <c r="TSU3230" s="132"/>
      <c r="TSV3230" s="132"/>
      <c r="TSW3230" s="132"/>
      <c r="TSX3230" s="132"/>
      <c r="TSY3230" s="132"/>
      <c r="TSZ3230" s="132"/>
      <c r="TTA3230" s="132"/>
      <c r="TTB3230" s="132"/>
      <c r="TTC3230" s="132"/>
      <c r="TTD3230" s="132"/>
      <c r="TTE3230" s="132"/>
      <c r="TTF3230" s="132"/>
      <c r="TTG3230" s="132"/>
      <c r="TTH3230" s="132"/>
      <c r="TTI3230" s="132"/>
      <c r="TTJ3230" s="132"/>
      <c r="TTK3230" s="132"/>
      <c r="TTL3230" s="132"/>
      <c r="TTM3230" s="132"/>
      <c r="TTN3230" s="132"/>
      <c r="TTO3230" s="132"/>
      <c r="TTP3230" s="132"/>
      <c r="TTQ3230" s="132"/>
      <c r="TTR3230" s="132"/>
      <c r="TTS3230" s="132"/>
      <c r="TTT3230" s="132"/>
      <c r="TTU3230" s="132"/>
      <c r="TTV3230" s="132"/>
      <c r="TTW3230" s="132"/>
      <c r="TTX3230" s="132"/>
      <c r="TTY3230" s="132"/>
      <c r="TTZ3230" s="132"/>
      <c r="TUA3230" s="132"/>
      <c r="TUB3230" s="132"/>
      <c r="TUC3230" s="132"/>
      <c r="TUD3230" s="132"/>
      <c r="TUE3230" s="132"/>
      <c r="TUF3230" s="132"/>
      <c r="TUG3230" s="132"/>
      <c r="TUH3230" s="132"/>
      <c r="TUI3230" s="132"/>
      <c r="TUJ3230" s="132"/>
      <c r="TUK3230" s="132"/>
      <c r="TUL3230" s="132"/>
      <c r="TUM3230" s="132"/>
      <c r="TUN3230" s="132"/>
      <c r="TUO3230" s="132"/>
      <c r="TUP3230" s="132"/>
      <c r="TUQ3230" s="132"/>
      <c r="TUR3230" s="132"/>
      <c r="TUS3230" s="132"/>
      <c r="TUT3230" s="132"/>
      <c r="TUU3230" s="132"/>
      <c r="TUV3230" s="132"/>
      <c r="TUW3230" s="132"/>
      <c r="TUX3230" s="132"/>
      <c r="TUY3230" s="132"/>
      <c r="TUZ3230" s="132"/>
      <c r="TVA3230" s="132"/>
      <c r="TVB3230" s="132"/>
      <c r="TVC3230" s="132"/>
      <c r="TVD3230" s="132"/>
      <c r="TVE3230" s="132"/>
      <c r="TVF3230" s="132"/>
      <c r="TVG3230" s="132"/>
      <c r="TVH3230" s="132"/>
      <c r="TVI3230" s="132"/>
      <c r="TVJ3230" s="132"/>
      <c r="TVK3230" s="132"/>
      <c r="TVL3230" s="132"/>
      <c r="TVM3230" s="132"/>
      <c r="TVN3230" s="132"/>
      <c r="TVO3230" s="132"/>
      <c r="TVP3230" s="132"/>
      <c r="TVQ3230" s="132"/>
      <c r="TVR3230" s="132"/>
      <c r="TVS3230" s="132"/>
      <c r="TVT3230" s="132"/>
      <c r="TVU3230" s="132"/>
      <c r="TVV3230" s="132"/>
      <c r="TVW3230" s="132"/>
      <c r="TVX3230" s="132"/>
      <c r="TVY3230" s="132"/>
      <c r="TVZ3230" s="132"/>
      <c r="TWA3230" s="132"/>
      <c r="TWB3230" s="132"/>
      <c r="TWC3230" s="132"/>
      <c r="TWD3230" s="132"/>
      <c r="TWE3230" s="132"/>
      <c r="TWF3230" s="132"/>
      <c r="TWG3230" s="132"/>
      <c r="TWH3230" s="132"/>
      <c r="TWI3230" s="132"/>
      <c r="TWJ3230" s="132"/>
      <c r="TWK3230" s="132"/>
      <c r="TWL3230" s="132"/>
      <c r="TWM3230" s="132"/>
      <c r="TWN3230" s="132"/>
      <c r="TWO3230" s="132"/>
      <c r="TWP3230" s="132"/>
      <c r="TWQ3230" s="132"/>
      <c r="TWR3230" s="132"/>
      <c r="TWS3230" s="132"/>
      <c r="TWT3230" s="132"/>
      <c r="TWU3230" s="132"/>
      <c r="TWV3230" s="132"/>
      <c r="TWW3230" s="132"/>
      <c r="TWX3230" s="132"/>
      <c r="TWY3230" s="132"/>
      <c r="TWZ3230" s="132"/>
      <c r="TXA3230" s="132"/>
      <c r="TXB3230" s="132"/>
      <c r="TXC3230" s="132"/>
      <c r="TXD3230" s="132"/>
      <c r="TXE3230" s="132"/>
      <c r="TXF3230" s="132"/>
      <c r="TXG3230" s="132"/>
      <c r="TXH3230" s="132"/>
      <c r="TXI3230" s="132"/>
      <c r="TXJ3230" s="132"/>
      <c r="TXK3230" s="132"/>
      <c r="TXL3230" s="132"/>
      <c r="TXM3230" s="132"/>
      <c r="TXN3230" s="132"/>
      <c r="TXO3230" s="132"/>
      <c r="TXP3230" s="132"/>
      <c r="TXQ3230" s="132"/>
      <c r="TXR3230" s="132"/>
      <c r="TXS3230" s="132"/>
      <c r="TXT3230" s="132"/>
      <c r="TXU3230" s="132"/>
      <c r="TXV3230" s="132"/>
      <c r="TXW3230" s="132"/>
      <c r="TXX3230" s="132"/>
      <c r="TXY3230" s="132"/>
      <c r="TXZ3230" s="132"/>
      <c r="TYA3230" s="132"/>
      <c r="TYB3230" s="132"/>
      <c r="TYC3230" s="132"/>
      <c r="TYD3230" s="132"/>
      <c r="TYE3230" s="132"/>
      <c r="TYF3230" s="132"/>
      <c r="TYG3230" s="132"/>
      <c r="TYH3230" s="132"/>
      <c r="TYI3230" s="132"/>
      <c r="TYJ3230" s="132"/>
      <c r="TYK3230" s="132"/>
      <c r="TYL3230" s="132"/>
      <c r="TYM3230" s="132"/>
      <c r="TYN3230" s="132"/>
      <c r="TYO3230" s="132"/>
      <c r="TYP3230" s="132"/>
      <c r="TYQ3230" s="132"/>
      <c r="TYR3230" s="132"/>
      <c r="TYS3230" s="132"/>
      <c r="TYT3230" s="132"/>
      <c r="TYU3230" s="132"/>
      <c r="TYV3230" s="132"/>
      <c r="TYW3230" s="132"/>
      <c r="TYX3230" s="132"/>
      <c r="TYY3230" s="132"/>
      <c r="TYZ3230" s="132"/>
      <c r="TZA3230" s="132"/>
      <c r="TZB3230" s="132"/>
      <c r="TZC3230" s="132"/>
      <c r="TZD3230" s="132"/>
      <c r="TZE3230" s="132"/>
      <c r="TZF3230" s="132"/>
      <c r="TZG3230" s="132"/>
      <c r="TZH3230" s="132"/>
      <c r="TZI3230" s="132"/>
      <c r="TZJ3230" s="132"/>
      <c r="TZK3230" s="132"/>
      <c r="TZL3230" s="132"/>
      <c r="TZM3230" s="132"/>
      <c r="TZN3230" s="132"/>
      <c r="TZO3230" s="132"/>
      <c r="TZP3230" s="132"/>
      <c r="TZQ3230" s="132"/>
      <c r="TZR3230" s="132"/>
      <c r="TZS3230" s="132"/>
      <c r="TZT3230" s="132"/>
      <c r="TZU3230" s="132"/>
      <c r="TZV3230" s="132"/>
      <c r="TZW3230" s="132"/>
      <c r="TZX3230" s="132"/>
      <c r="TZY3230" s="132"/>
      <c r="TZZ3230" s="132"/>
      <c r="UAA3230" s="132"/>
      <c r="UAB3230" s="132"/>
      <c r="UAC3230" s="132"/>
      <c r="UAD3230" s="132"/>
      <c r="UAE3230" s="132"/>
      <c r="UAF3230" s="132"/>
      <c r="UAG3230" s="132"/>
      <c r="UAH3230" s="132"/>
      <c r="UAI3230" s="132"/>
      <c r="UAJ3230" s="132"/>
      <c r="UAK3230" s="132"/>
      <c r="UAL3230" s="132"/>
      <c r="UAM3230" s="132"/>
      <c r="UAN3230" s="132"/>
      <c r="UAO3230" s="132"/>
      <c r="UAP3230" s="132"/>
      <c r="UAQ3230" s="132"/>
      <c r="UAR3230" s="132"/>
      <c r="UAS3230" s="132"/>
      <c r="UAT3230" s="132"/>
      <c r="UAU3230" s="132"/>
      <c r="UAV3230" s="132"/>
      <c r="UAW3230" s="132"/>
      <c r="UAX3230" s="132"/>
      <c r="UAY3230" s="132"/>
      <c r="UAZ3230" s="132"/>
      <c r="UBA3230" s="132"/>
      <c r="UBB3230" s="132"/>
      <c r="UBC3230" s="132"/>
      <c r="UBD3230" s="132"/>
      <c r="UBE3230" s="132"/>
      <c r="UBF3230" s="132"/>
      <c r="UBG3230" s="132"/>
      <c r="UBH3230" s="132"/>
      <c r="UBI3230" s="132"/>
      <c r="UBJ3230" s="132"/>
      <c r="UBK3230" s="132"/>
      <c r="UBL3230" s="132"/>
      <c r="UBM3230" s="132"/>
      <c r="UBN3230" s="132"/>
      <c r="UBO3230" s="132"/>
      <c r="UBP3230" s="132"/>
      <c r="UBQ3230" s="132"/>
      <c r="UBR3230" s="132"/>
      <c r="UBS3230" s="132"/>
      <c r="UBT3230" s="132"/>
      <c r="UBU3230" s="132"/>
      <c r="UBV3230" s="132"/>
      <c r="UBW3230" s="132"/>
      <c r="UBX3230" s="132"/>
      <c r="UBY3230" s="132"/>
      <c r="UBZ3230" s="132"/>
      <c r="UCA3230" s="132"/>
      <c r="UCB3230" s="132"/>
      <c r="UCC3230" s="132"/>
      <c r="UCD3230" s="132"/>
      <c r="UCE3230" s="132"/>
      <c r="UCF3230" s="132"/>
      <c r="UCG3230" s="132"/>
      <c r="UCH3230" s="132"/>
      <c r="UCI3230" s="132"/>
      <c r="UCJ3230" s="132"/>
      <c r="UCK3230" s="132"/>
      <c r="UCL3230" s="132"/>
      <c r="UCM3230" s="132"/>
      <c r="UCN3230" s="132"/>
      <c r="UCO3230" s="132"/>
      <c r="UCP3230" s="132"/>
      <c r="UCQ3230" s="132"/>
      <c r="UCR3230" s="132"/>
      <c r="UCS3230" s="132"/>
      <c r="UCT3230" s="132"/>
      <c r="UCU3230" s="132"/>
      <c r="UCV3230" s="132"/>
      <c r="UCW3230" s="132"/>
      <c r="UCX3230" s="132"/>
      <c r="UCY3230" s="132"/>
      <c r="UCZ3230" s="132"/>
      <c r="UDA3230" s="132"/>
      <c r="UDB3230" s="132"/>
      <c r="UDC3230" s="132"/>
      <c r="UDD3230" s="132"/>
      <c r="UDE3230" s="132"/>
      <c r="UDF3230" s="132"/>
      <c r="UDG3230" s="132"/>
      <c r="UDH3230" s="132"/>
      <c r="UDI3230" s="132"/>
      <c r="UDJ3230" s="132"/>
      <c r="UDK3230" s="132"/>
      <c r="UDL3230" s="132"/>
      <c r="UDM3230" s="132"/>
      <c r="UDN3230" s="132"/>
      <c r="UDO3230" s="132"/>
      <c r="UDP3230" s="132"/>
      <c r="UDQ3230" s="132"/>
      <c r="UDR3230" s="132"/>
      <c r="UDS3230" s="132"/>
      <c r="UDT3230" s="132"/>
      <c r="UDU3230" s="132"/>
      <c r="UDV3230" s="132"/>
      <c r="UDW3230" s="132"/>
      <c r="UDX3230" s="132"/>
      <c r="UDY3230" s="132"/>
      <c r="UDZ3230" s="132"/>
      <c r="UEA3230" s="132"/>
      <c r="UEB3230" s="132"/>
      <c r="UEC3230" s="132"/>
      <c r="UED3230" s="132"/>
      <c r="UEE3230" s="132"/>
      <c r="UEF3230" s="132"/>
      <c r="UEG3230" s="132"/>
      <c r="UEH3230" s="132"/>
      <c r="UEI3230" s="132"/>
      <c r="UEJ3230" s="132"/>
      <c r="UEK3230" s="132"/>
      <c r="UEL3230" s="132"/>
      <c r="UEM3230" s="132"/>
      <c r="UEN3230" s="132"/>
      <c r="UEO3230" s="132"/>
      <c r="UEP3230" s="132"/>
      <c r="UEQ3230" s="132"/>
      <c r="UER3230" s="132"/>
      <c r="UES3230" s="132"/>
      <c r="UET3230" s="132"/>
      <c r="UEU3230" s="132"/>
      <c r="UEV3230" s="132"/>
      <c r="UEW3230" s="132"/>
      <c r="UEX3230" s="132"/>
      <c r="UEY3230" s="132"/>
      <c r="UEZ3230" s="132"/>
      <c r="UFA3230" s="132"/>
      <c r="UFB3230" s="132"/>
      <c r="UFC3230" s="132"/>
      <c r="UFD3230" s="132"/>
      <c r="UFE3230" s="132"/>
      <c r="UFF3230" s="132"/>
      <c r="UFG3230" s="132"/>
      <c r="UFH3230" s="132"/>
      <c r="UFI3230" s="132"/>
      <c r="UFJ3230" s="132"/>
      <c r="UFK3230" s="132"/>
      <c r="UFL3230" s="132"/>
      <c r="UFM3230" s="132"/>
      <c r="UFN3230" s="132"/>
      <c r="UFO3230" s="132"/>
      <c r="UFP3230" s="132"/>
      <c r="UFQ3230" s="132"/>
      <c r="UFR3230" s="132"/>
      <c r="UFS3230" s="132"/>
      <c r="UFT3230" s="132"/>
      <c r="UFU3230" s="132"/>
      <c r="UFV3230" s="132"/>
      <c r="UFW3230" s="132"/>
      <c r="UFX3230" s="132"/>
      <c r="UFY3230" s="132"/>
      <c r="UFZ3230" s="132"/>
      <c r="UGA3230" s="132"/>
      <c r="UGB3230" s="132"/>
      <c r="UGC3230" s="132"/>
      <c r="UGD3230" s="132"/>
      <c r="UGE3230" s="132"/>
      <c r="UGF3230" s="132"/>
      <c r="UGG3230" s="132"/>
      <c r="UGH3230" s="132"/>
      <c r="UGI3230" s="132"/>
      <c r="UGJ3230" s="132"/>
      <c r="UGK3230" s="132"/>
      <c r="UGL3230" s="132"/>
      <c r="UGM3230" s="132"/>
      <c r="UGN3230" s="132"/>
      <c r="UGO3230" s="132"/>
      <c r="UGP3230" s="132"/>
      <c r="UGQ3230" s="132"/>
      <c r="UGR3230" s="132"/>
      <c r="UGS3230" s="132"/>
      <c r="UGT3230" s="132"/>
      <c r="UGU3230" s="132"/>
      <c r="UGV3230" s="132"/>
      <c r="UGW3230" s="132"/>
      <c r="UGX3230" s="132"/>
      <c r="UGY3230" s="132"/>
      <c r="UGZ3230" s="132"/>
      <c r="UHA3230" s="132"/>
      <c r="UHB3230" s="132"/>
      <c r="UHC3230" s="132"/>
      <c r="UHD3230" s="132"/>
      <c r="UHE3230" s="132"/>
      <c r="UHF3230" s="132"/>
      <c r="UHG3230" s="132"/>
      <c r="UHH3230" s="132"/>
      <c r="UHI3230" s="132"/>
      <c r="UHJ3230" s="132"/>
      <c r="UHK3230" s="132"/>
      <c r="UHL3230" s="132"/>
      <c r="UHM3230" s="132"/>
      <c r="UHN3230" s="132"/>
      <c r="UHO3230" s="132"/>
      <c r="UHP3230" s="132"/>
      <c r="UHQ3230" s="132"/>
      <c r="UHR3230" s="132"/>
      <c r="UHS3230" s="132"/>
      <c r="UHT3230" s="132"/>
      <c r="UHU3230" s="132"/>
      <c r="UHV3230" s="132"/>
      <c r="UHW3230" s="132"/>
      <c r="UHX3230" s="132"/>
      <c r="UHY3230" s="132"/>
      <c r="UHZ3230" s="132"/>
      <c r="UIA3230" s="132"/>
      <c r="UIB3230" s="132"/>
      <c r="UIC3230" s="132"/>
      <c r="UID3230" s="132"/>
      <c r="UIE3230" s="132"/>
      <c r="UIF3230" s="132"/>
      <c r="UIG3230" s="132"/>
      <c r="UIH3230" s="132"/>
      <c r="UII3230" s="132"/>
      <c r="UIJ3230" s="132"/>
      <c r="UIK3230" s="132"/>
      <c r="UIL3230" s="132"/>
      <c r="UIM3230" s="132"/>
      <c r="UIN3230" s="132"/>
      <c r="UIO3230" s="132"/>
      <c r="UIP3230" s="132"/>
      <c r="UIQ3230" s="132"/>
      <c r="UIR3230" s="132"/>
      <c r="UIS3230" s="132"/>
      <c r="UIT3230" s="132"/>
      <c r="UIU3230" s="132"/>
      <c r="UIV3230" s="132"/>
      <c r="UIW3230" s="132"/>
      <c r="UIX3230" s="132"/>
      <c r="UIY3230" s="132"/>
      <c r="UIZ3230" s="132"/>
      <c r="UJA3230" s="132"/>
      <c r="UJB3230" s="132"/>
      <c r="UJC3230" s="132"/>
      <c r="UJD3230" s="132"/>
      <c r="UJE3230" s="132"/>
      <c r="UJF3230" s="132"/>
      <c r="UJG3230" s="132"/>
      <c r="UJH3230" s="132"/>
      <c r="UJI3230" s="132"/>
      <c r="UJJ3230" s="132"/>
      <c r="UJK3230" s="132"/>
      <c r="UJL3230" s="132"/>
      <c r="UJM3230" s="132"/>
      <c r="UJN3230" s="132"/>
      <c r="UJO3230" s="132"/>
      <c r="UJP3230" s="132"/>
      <c r="UJQ3230" s="132"/>
      <c r="UJR3230" s="132"/>
      <c r="UJS3230" s="132"/>
      <c r="UJT3230" s="132"/>
      <c r="UJU3230" s="132"/>
      <c r="UJV3230" s="132"/>
      <c r="UJW3230" s="132"/>
      <c r="UJX3230" s="132"/>
      <c r="UJY3230" s="132"/>
      <c r="UJZ3230" s="132"/>
      <c r="UKA3230" s="132"/>
      <c r="UKB3230" s="132"/>
      <c r="UKC3230" s="132"/>
      <c r="UKD3230" s="132"/>
      <c r="UKE3230" s="132"/>
      <c r="UKF3230" s="132"/>
      <c r="UKG3230" s="132"/>
      <c r="UKH3230" s="132"/>
      <c r="UKI3230" s="132"/>
      <c r="UKJ3230" s="132"/>
      <c r="UKK3230" s="132"/>
      <c r="UKL3230" s="132"/>
      <c r="UKM3230" s="132"/>
      <c r="UKN3230" s="132"/>
      <c r="UKO3230" s="132"/>
      <c r="UKP3230" s="132"/>
      <c r="UKQ3230" s="132"/>
      <c r="UKR3230" s="132"/>
      <c r="UKS3230" s="132"/>
      <c r="UKT3230" s="132"/>
      <c r="UKU3230" s="132"/>
      <c r="UKV3230" s="132"/>
      <c r="UKW3230" s="132"/>
      <c r="UKX3230" s="132"/>
      <c r="UKY3230" s="132"/>
      <c r="UKZ3230" s="132"/>
      <c r="ULA3230" s="132"/>
      <c r="ULB3230" s="132"/>
      <c r="ULC3230" s="132"/>
      <c r="ULD3230" s="132"/>
      <c r="ULE3230" s="132"/>
      <c r="ULF3230" s="132"/>
      <c r="ULG3230" s="132"/>
      <c r="ULH3230" s="132"/>
      <c r="ULI3230" s="132"/>
      <c r="ULJ3230" s="132"/>
      <c r="ULK3230" s="132"/>
      <c r="ULL3230" s="132"/>
      <c r="ULM3230" s="132"/>
      <c r="ULN3230" s="132"/>
      <c r="ULO3230" s="132"/>
      <c r="ULP3230" s="132"/>
      <c r="ULQ3230" s="132"/>
      <c r="ULR3230" s="132"/>
      <c r="ULS3230" s="132"/>
      <c r="ULT3230" s="132"/>
      <c r="ULU3230" s="132"/>
      <c r="ULV3230" s="132"/>
      <c r="ULW3230" s="132"/>
      <c r="ULX3230" s="132"/>
      <c r="ULY3230" s="132"/>
      <c r="ULZ3230" s="132"/>
      <c r="UMA3230" s="132"/>
      <c r="UMB3230" s="132"/>
      <c r="UMC3230" s="132"/>
      <c r="UMD3230" s="132"/>
      <c r="UME3230" s="132"/>
      <c r="UMF3230" s="132"/>
      <c r="UMG3230" s="132"/>
      <c r="UMH3230" s="132"/>
      <c r="UMI3230" s="132"/>
      <c r="UMJ3230" s="132"/>
      <c r="UMK3230" s="132"/>
      <c r="UML3230" s="132"/>
      <c r="UMM3230" s="132"/>
      <c r="UMN3230" s="132"/>
      <c r="UMO3230" s="132"/>
      <c r="UMP3230" s="132"/>
      <c r="UMQ3230" s="132"/>
      <c r="UMR3230" s="132"/>
      <c r="UMS3230" s="132"/>
      <c r="UMT3230" s="132"/>
      <c r="UMU3230" s="132"/>
      <c r="UMV3230" s="132"/>
      <c r="UMW3230" s="132"/>
      <c r="UMX3230" s="132"/>
      <c r="UMY3230" s="132"/>
      <c r="UMZ3230" s="132"/>
      <c r="UNA3230" s="132"/>
      <c r="UNB3230" s="132"/>
      <c r="UNC3230" s="132"/>
      <c r="UND3230" s="132"/>
      <c r="UNE3230" s="132"/>
      <c r="UNF3230" s="132"/>
      <c r="UNG3230" s="132"/>
      <c r="UNH3230" s="132"/>
      <c r="UNI3230" s="132"/>
      <c r="UNJ3230" s="132"/>
      <c r="UNK3230" s="132"/>
      <c r="UNL3230" s="132"/>
      <c r="UNM3230" s="132"/>
      <c r="UNN3230" s="132"/>
      <c r="UNO3230" s="132"/>
      <c r="UNP3230" s="132"/>
      <c r="UNQ3230" s="132"/>
      <c r="UNR3230" s="132"/>
      <c r="UNS3230" s="132"/>
      <c r="UNT3230" s="132"/>
      <c r="UNU3230" s="132"/>
      <c r="UNV3230" s="132"/>
      <c r="UNW3230" s="132"/>
      <c r="UNX3230" s="132"/>
      <c r="UNY3230" s="132"/>
      <c r="UNZ3230" s="132"/>
      <c r="UOA3230" s="132"/>
      <c r="UOB3230" s="132"/>
      <c r="UOC3230" s="132"/>
      <c r="UOD3230" s="132"/>
      <c r="UOE3230" s="132"/>
      <c r="UOF3230" s="132"/>
      <c r="UOG3230" s="132"/>
      <c r="UOH3230" s="132"/>
      <c r="UOI3230" s="132"/>
      <c r="UOJ3230" s="132"/>
      <c r="UOK3230" s="132"/>
      <c r="UOL3230" s="132"/>
      <c r="UOM3230" s="132"/>
      <c r="UON3230" s="132"/>
      <c r="UOO3230" s="132"/>
      <c r="UOP3230" s="132"/>
      <c r="UOQ3230" s="132"/>
      <c r="UOR3230" s="132"/>
      <c r="UOS3230" s="132"/>
      <c r="UOT3230" s="132"/>
      <c r="UOU3230" s="132"/>
      <c r="UOV3230" s="132"/>
      <c r="UOW3230" s="132"/>
      <c r="UOX3230" s="132"/>
      <c r="UOY3230" s="132"/>
      <c r="UOZ3230" s="132"/>
      <c r="UPA3230" s="132"/>
      <c r="UPB3230" s="132"/>
      <c r="UPC3230" s="132"/>
      <c r="UPD3230" s="132"/>
      <c r="UPE3230" s="132"/>
      <c r="UPF3230" s="132"/>
      <c r="UPG3230" s="132"/>
      <c r="UPH3230" s="132"/>
      <c r="UPI3230" s="132"/>
      <c r="UPJ3230" s="132"/>
      <c r="UPK3230" s="132"/>
      <c r="UPL3230" s="132"/>
      <c r="UPM3230" s="132"/>
      <c r="UPN3230" s="132"/>
      <c r="UPO3230" s="132"/>
      <c r="UPP3230" s="132"/>
      <c r="UPQ3230" s="132"/>
      <c r="UPR3230" s="132"/>
      <c r="UPS3230" s="132"/>
      <c r="UPT3230" s="132"/>
      <c r="UPU3230" s="132"/>
      <c r="UPV3230" s="132"/>
      <c r="UPW3230" s="132"/>
      <c r="UPX3230" s="132"/>
      <c r="UPY3230" s="132"/>
      <c r="UPZ3230" s="132"/>
      <c r="UQA3230" s="132"/>
      <c r="UQB3230" s="132"/>
      <c r="UQC3230" s="132"/>
      <c r="UQD3230" s="132"/>
      <c r="UQE3230" s="132"/>
      <c r="UQF3230" s="132"/>
      <c r="UQG3230" s="132"/>
      <c r="UQH3230" s="132"/>
      <c r="UQI3230" s="132"/>
      <c r="UQJ3230" s="132"/>
      <c r="UQK3230" s="132"/>
      <c r="UQL3230" s="132"/>
      <c r="UQM3230" s="132"/>
      <c r="UQN3230" s="132"/>
      <c r="UQO3230" s="132"/>
      <c r="UQP3230" s="132"/>
      <c r="UQQ3230" s="132"/>
      <c r="UQR3230" s="132"/>
      <c r="UQS3230" s="132"/>
      <c r="UQT3230" s="132"/>
      <c r="UQU3230" s="132"/>
      <c r="UQV3230" s="132"/>
      <c r="UQW3230" s="132"/>
      <c r="UQX3230" s="132"/>
      <c r="UQY3230" s="132"/>
      <c r="UQZ3230" s="132"/>
      <c r="URA3230" s="132"/>
      <c r="URB3230" s="132"/>
      <c r="URC3230" s="132"/>
      <c r="URD3230" s="132"/>
      <c r="URE3230" s="132"/>
      <c r="URF3230" s="132"/>
      <c r="URG3230" s="132"/>
      <c r="URH3230" s="132"/>
      <c r="URI3230" s="132"/>
      <c r="URJ3230" s="132"/>
      <c r="URK3230" s="132"/>
      <c r="URL3230" s="132"/>
      <c r="URM3230" s="132"/>
      <c r="URN3230" s="132"/>
      <c r="URO3230" s="132"/>
      <c r="URP3230" s="132"/>
      <c r="URQ3230" s="132"/>
      <c r="URR3230" s="132"/>
      <c r="URS3230" s="132"/>
      <c r="URT3230" s="132"/>
      <c r="URU3230" s="132"/>
      <c r="URV3230" s="132"/>
      <c r="URW3230" s="132"/>
      <c r="URX3230" s="132"/>
      <c r="URY3230" s="132"/>
      <c r="URZ3230" s="132"/>
      <c r="USA3230" s="132"/>
      <c r="USB3230" s="132"/>
      <c r="USC3230" s="132"/>
      <c r="USD3230" s="132"/>
      <c r="USE3230" s="132"/>
      <c r="USF3230" s="132"/>
      <c r="USG3230" s="132"/>
      <c r="USH3230" s="132"/>
      <c r="USI3230" s="132"/>
      <c r="USJ3230" s="132"/>
      <c r="USK3230" s="132"/>
      <c r="USL3230" s="132"/>
      <c r="USM3230" s="132"/>
      <c r="USN3230" s="132"/>
      <c r="USO3230" s="132"/>
      <c r="USP3230" s="132"/>
      <c r="USQ3230" s="132"/>
      <c r="USR3230" s="132"/>
      <c r="USS3230" s="132"/>
      <c r="UST3230" s="132"/>
      <c r="USU3230" s="132"/>
      <c r="USV3230" s="132"/>
      <c r="USW3230" s="132"/>
      <c r="USX3230" s="132"/>
      <c r="USY3230" s="132"/>
      <c r="USZ3230" s="132"/>
      <c r="UTA3230" s="132"/>
      <c r="UTB3230" s="132"/>
      <c r="UTC3230" s="132"/>
      <c r="UTD3230" s="132"/>
      <c r="UTE3230" s="132"/>
      <c r="UTF3230" s="132"/>
      <c r="UTG3230" s="132"/>
      <c r="UTH3230" s="132"/>
      <c r="UTI3230" s="132"/>
      <c r="UTJ3230" s="132"/>
      <c r="UTK3230" s="132"/>
      <c r="UTL3230" s="132"/>
      <c r="UTM3230" s="132"/>
      <c r="UTN3230" s="132"/>
      <c r="UTO3230" s="132"/>
      <c r="UTP3230" s="132"/>
      <c r="UTQ3230" s="132"/>
      <c r="UTR3230" s="132"/>
      <c r="UTS3230" s="132"/>
      <c r="UTT3230" s="132"/>
      <c r="UTU3230" s="132"/>
      <c r="UTV3230" s="132"/>
      <c r="UTW3230" s="132"/>
      <c r="UTX3230" s="132"/>
      <c r="UTY3230" s="132"/>
      <c r="UTZ3230" s="132"/>
      <c r="UUA3230" s="132"/>
      <c r="UUB3230" s="132"/>
      <c r="UUC3230" s="132"/>
      <c r="UUD3230" s="132"/>
      <c r="UUE3230" s="132"/>
      <c r="UUF3230" s="132"/>
      <c r="UUG3230" s="132"/>
      <c r="UUH3230" s="132"/>
      <c r="UUI3230" s="132"/>
      <c r="UUJ3230" s="132"/>
      <c r="UUK3230" s="132"/>
      <c r="UUL3230" s="132"/>
      <c r="UUM3230" s="132"/>
      <c r="UUN3230" s="132"/>
      <c r="UUO3230" s="132"/>
      <c r="UUP3230" s="132"/>
      <c r="UUQ3230" s="132"/>
      <c r="UUR3230" s="132"/>
      <c r="UUS3230" s="132"/>
      <c r="UUT3230" s="132"/>
      <c r="UUU3230" s="132"/>
      <c r="UUV3230" s="132"/>
      <c r="UUW3230" s="132"/>
      <c r="UUX3230" s="132"/>
      <c r="UUY3230" s="132"/>
      <c r="UUZ3230" s="132"/>
      <c r="UVA3230" s="132"/>
      <c r="UVB3230" s="132"/>
      <c r="UVC3230" s="132"/>
      <c r="UVD3230" s="132"/>
      <c r="UVE3230" s="132"/>
      <c r="UVF3230" s="132"/>
      <c r="UVG3230" s="132"/>
      <c r="UVH3230" s="132"/>
      <c r="UVI3230" s="132"/>
      <c r="UVJ3230" s="132"/>
      <c r="UVK3230" s="132"/>
      <c r="UVL3230" s="132"/>
      <c r="UVM3230" s="132"/>
      <c r="UVN3230" s="132"/>
      <c r="UVO3230" s="132"/>
      <c r="UVP3230" s="132"/>
      <c r="UVQ3230" s="132"/>
      <c r="UVR3230" s="132"/>
      <c r="UVS3230" s="132"/>
      <c r="UVT3230" s="132"/>
      <c r="UVU3230" s="132"/>
      <c r="UVV3230" s="132"/>
      <c r="UVW3230" s="132"/>
      <c r="UVX3230" s="132"/>
      <c r="UVY3230" s="132"/>
      <c r="UVZ3230" s="132"/>
      <c r="UWA3230" s="132"/>
      <c r="UWB3230" s="132"/>
      <c r="UWC3230" s="132"/>
      <c r="UWD3230" s="132"/>
      <c r="UWE3230" s="132"/>
      <c r="UWF3230" s="132"/>
      <c r="UWG3230" s="132"/>
      <c r="UWH3230" s="132"/>
      <c r="UWI3230" s="132"/>
      <c r="UWJ3230" s="132"/>
      <c r="UWK3230" s="132"/>
      <c r="UWL3230" s="132"/>
      <c r="UWM3230" s="132"/>
      <c r="UWN3230" s="132"/>
      <c r="UWO3230" s="132"/>
      <c r="UWP3230" s="132"/>
      <c r="UWQ3230" s="132"/>
      <c r="UWR3230" s="132"/>
      <c r="UWS3230" s="132"/>
      <c r="UWT3230" s="132"/>
      <c r="UWU3230" s="132"/>
      <c r="UWV3230" s="132"/>
      <c r="UWW3230" s="132"/>
      <c r="UWX3230" s="132"/>
      <c r="UWY3230" s="132"/>
      <c r="UWZ3230" s="132"/>
      <c r="UXA3230" s="132"/>
      <c r="UXB3230" s="132"/>
      <c r="UXC3230" s="132"/>
      <c r="UXD3230" s="132"/>
      <c r="UXE3230" s="132"/>
      <c r="UXF3230" s="132"/>
      <c r="UXG3230" s="132"/>
      <c r="UXH3230" s="132"/>
      <c r="UXI3230" s="132"/>
      <c r="UXJ3230" s="132"/>
      <c r="UXK3230" s="132"/>
      <c r="UXL3230" s="132"/>
      <c r="UXM3230" s="132"/>
      <c r="UXN3230" s="132"/>
      <c r="UXO3230" s="132"/>
      <c r="UXP3230" s="132"/>
      <c r="UXQ3230" s="132"/>
      <c r="UXR3230" s="132"/>
      <c r="UXS3230" s="132"/>
      <c r="UXT3230" s="132"/>
      <c r="UXU3230" s="132"/>
      <c r="UXV3230" s="132"/>
      <c r="UXW3230" s="132"/>
      <c r="UXX3230" s="132"/>
      <c r="UXY3230" s="132"/>
      <c r="UXZ3230" s="132"/>
      <c r="UYA3230" s="132"/>
      <c r="UYB3230" s="132"/>
      <c r="UYC3230" s="132"/>
      <c r="UYD3230" s="132"/>
      <c r="UYE3230" s="132"/>
      <c r="UYF3230" s="132"/>
      <c r="UYG3230" s="132"/>
      <c r="UYH3230" s="132"/>
      <c r="UYI3230" s="132"/>
      <c r="UYJ3230" s="132"/>
      <c r="UYK3230" s="132"/>
      <c r="UYL3230" s="132"/>
      <c r="UYM3230" s="132"/>
      <c r="UYN3230" s="132"/>
      <c r="UYO3230" s="132"/>
      <c r="UYP3230" s="132"/>
      <c r="UYQ3230" s="132"/>
      <c r="UYR3230" s="132"/>
      <c r="UYS3230" s="132"/>
      <c r="UYT3230" s="132"/>
      <c r="UYU3230" s="132"/>
      <c r="UYV3230" s="132"/>
      <c r="UYW3230" s="132"/>
      <c r="UYX3230" s="132"/>
      <c r="UYY3230" s="132"/>
      <c r="UYZ3230" s="132"/>
      <c r="UZA3230" s="132"/>
      <c r="UZB3230" s="132"/>
      <c r="UZC3230" s="132"/>
      <c r="UZD3230" s="132"/>
      <c r="UZE3230" s="132"/>
      <c r="UZF3230" s="132"/>
      <c r="UZG3230" s="132"/>
      <c r="UZH3230" s="132"/>
      <c r="UZI3230" s="132"/>
      <c r="UZJ3230" s="132"/>
      <c r="UZK3230" s="132"/>
      <c r="UZL3230" s="132"/>
      <c r="UZM3230" s="132"/>
      <c r="UZN3230" s="132"/>
      <c r="UZO3230" s="132"/>
      <c r="UZP3230" s="132"/>
      <c r="UZQ3230" s="132"/>
      <c r="UZR3230" s="132"/>
      <c r="UZS3230" s="132"/>
      <c r="UZT3230" s="132"/>
      <c r="UZU3230" s="132"/>
      <c r="UZV3230" s="132"/>
      <c r="UZW3230" s="132"/>
      <c r="UZX3230" s="132"/>
      <c r="UZY3230" s="132"/>
      <c r="UZZ3230" s="132"/>
      <c r="VAA3230" s="132"/>
      <c r="VAB3230" s="132"/>
      <c r="VAC3230" s="132"/>
      <c r="VAD3230" s="132"/>
      <c r="VAE3230" s="132"/>
      <c r="VAF3230" s="132"/>
      <c r="VAG3230" s="132"/>
      <c r="VAH3230" s="132"/>
      <c r="VAI3230" s="132"/>
      <c r="VAJ3230" s="132"/>
      <c r="VAK3230" s="132"/>
      <c r="VAL3230" s="132"/>
      <c r="VAM3230" s="132"/>
      <c r="VAN3230" s="132"/>
      <c r="VAO3230" s="132"/>
      <c r="VAP3230" s="132"/>
      <c r="VAQ3230" s="132"/>
      <c r="VAR3230" s="132"/>
      <c r="VAS3230" s="132"/>
      <c r="VAT3230" s="132"/>
      <c r="VAU3230" s="132"/>
      <c r="VAV3230" s="132"/>
      <c r="VAW3230" s="132"/>
      <c r="VAX3230" s="132"/>
      <c r="VAY3230" s="132"/>
      <c r="VAZ3230" s="132"/>
      <c r="VBA3230" s="132"/>
      <c r="VBB3230" s="132"/>
      <c r="VBC3230" s="132"/>
      <c r="VBD3230" s="132"/>
      <c r="VBE3230" s="132"/>
      <c r="VBF3230" s="132"/>
      <c r="VBG3230" s="132"/>
      <c r="VBH3230" s="132"/>
      <c r="VBI3230" s="132"/>
      <c r="VBJ3230" s="132"/>
      <c r="VBK3230" s="132"/>
      <c r="VBL3230" s="132"/>
      <c r="VBM3230" s="132"/>
      <c r="VBN3230" s="132"/>
      <c r="VBO3230" s="132"/>
      <c r="VBP3230" s="132"/>
      <c r="VBQ3230" s="132"/>
      <c r="VBR3230" s="132"/>
      <c r="VBS3230" s="132"/>
      <c r="VBT3230" s="132"/>
      <c r="VBU3230" s="132"/>
      <c r="VBV3230" s="132"/>
      <c r="VBW3230" s="132"/>
      <c r="VBX3230" s="132"/>
      <c r="VBY3230" s="132"/>
      <c r="VBZ3230" s="132"/>
      <c r="VCA3230" s="132"/>
      <c r="VCB3230" s="132"/>
      <c r="VCC3230" s="132"/>
      <c r="VCD3230" s="132"/>
      <c r="VCE3230" s="132"/>
      <c r="VCF3230" s="132"/>
      <c r="VCG3230" s="132"/>
      <c r="VCH3230" s="132"/>
      <c r="VCI3230" s="132"/>
      <c r="VCJ3230" s="132"/>
      <c r="VCK3230" s="132"/>
      <c r="VCL3230" s="132"/>
      <c r="VCM3230" s="132"/>
      <c r="VCN3230" s="132"/>
      <c r="VCO3230" s="132"/>
      <c r="VCP3230" s="132"/>
      <c r="VCQ3230" s="132"/>
      <c r="VCR3230" s="132"/>
      <c r="VCS3230" s="132"/>
      <c r="VCT3230" s="132"/>
      <c r="VCU3230" s="132"/>
      <c r="VCV3230" s="132"/>
      <c r="VCW3230" s="132"/>
      <c r="VCX3230" s="132"/>
      <c r="VCY3230" s="132"/>
      <c r="VCZ3230" s="132"/>
      <c r="VDA3230" s="132"/>
      <c r="VDB3230" s="132"/>
      <c r="VDC3230" s="132"/>
      <c r="VDD3230" s="132"/>
      <c r="VDE3230" s="132"/>
      <c r="VDF3230" s="132"/>
      <c r="VDG3230" s="132"/>
      <c r="VDH3230" s="132"/>
      <c r="VDI3230" s="132"/>
      <c r="VDJ3230" s="132"/>
      <c r="VDK3230" s="132"/>
      <c r="VDL3230" s="132"/>
      <c r="VDM3230" s="132"/>
      <c r="VDN3230" s="132"/>
      <c r="VDO3230" s="132"/>
      <c r="VDP3230" s="132"/>
      <c r="VDQ3230" s="132"/>
      <c r="VDR3230" s="132"/>
      <c r="VDS3230" s="132"/>
      <c r="VDT3230" s="132"/>
      <c r="VDU3230" s="132"/>
      <c r="VDV3230" s="132"/>
      <c r="VDW3230" s="132"/>
      <c r="VDX3230" s="132"/>
      <c r="VDY3230" s="132"/>
      <c r="VDZ3230" s="132"/>
      <c r="VEA3230" s="132"/>
      <c r="VEB3230" s="132"/>
      <c r="VEC3230" s="132"/>
      <c r="VED3230" s="132"/>
      <c r="VEE3230" s="132"/>
      <c r="VEF3230" s="132"/>
      <c r="VEG3230" s="132"/>
      <c r="VEH3230" s="132"/>
      <c r="VEI3230" s="132"/>
      <c r="VEJ3230" s="132"/>
      <c r="VEK3230" s="132"/>
      <c r="VEL3230" s="132"/>
      <c r="VEM3230" s="132"/>
      <c r="VEN3230" s="132"/>
      <c r="VEO3230" s="132"/>
      <c r="VEP3230" s="132"/>
      <c r="VEQ3230" s="132"/>
      <c r="VER3230" s="132"/>
      <c r="VES3230" s="132"/>
      <c r="VET3230" s="132"/>
      <c r="VEU3230" s="132"/>
      <c r="VEV3230" s="132"/>
      <c r="VEW3230" s="132"/>
      <c r="VEX3230" s="132"/>
      <c r="VEY3230" s="132"/>
      <c r="VEZ3230" s="132"/>
      <c r="VFA3230" s="132"/>
      <c r="VFB3230" s="132"/>
      <c r="VFC3230" s="132"/>
      <c r="VFD3230" s="132"/>
      <c r="VFE3230" s="132"/>
      <c r="VFF3230" s="132"/>
      <c r="VFG3230" s="132"/>
      <c r="VFH3230" s="132"/>
      <c r="VFI3230" s="132"/>
      <c r="VFJ3230" s="132"/>
      <c r="VFK3230" s="132"/>
      <c r="VFL3230" s="132"/>
      <c r="VFM3230" s="132"/>
      <c r="VFN3230" s="132"/>
      <c r="VFO3230" s="132"/>
      <c r="VFP3230" s="132"/>
      <c r="VFQ3230" s="132"/>
      <c r="VFR3230" s="132"/>
      <c r="VFS3230" s="132"/>
      <c r="VFT3230" s="132"/>
      <c r="VFU3230" s="132"/>
      <c r="VFV3230" s="132"/>
      <c r="VFW3230" s="132"/>
      <c r="VFX3230" s="132"/>
      <c r="VFY3230" s="132"/>
      <c r="VFZ3230" s="132"/>
      <c r="VGA3230" s="132"/>
      <c r="VGB3230" s="132"/>
      <c r="VGC3230" s="132"/>
      <c r="VGD3230" s="132"/>
      <c r="VGE3230" s="132"/>
      <c r="VGF3230" s="132"/>
      <c r="VGG3230" s="132"/>
      <c r="VGH3230" s="132"/>
      <c r="VGI3230" s="132"/>
      <c r="VGJ3230" s="132"/>
      <c r="VGK3230" s="132"/>
      <c r="VGL3230" s="132"/>
      <c r="VGM3230" s="132"/>
      <c r="VGN3230" s="132"/>
      <c r="VGO3230" s="132"/>
      <c r="VGP3230" s="132"/>
      <c r="VGQ3230" s="132"/>
      <c r="VGR3230" s="132"/>
      <c r="VGS3230" s="132"/>
      <c r="VGT3230" s="132"/>
      <c r="VGU3230" s="132"/>
      <c r="VGV3230" s="132"/>
      <c r="VGW3230" s="132"/>
      <c r="VGX3230" s="132"/>
      <c r="VGY3230" s="132"/>
      <c r="VGZ3230" s="132"/>
      <c r="VHA3230" s="132"/>
      <c r="VHB3230" s="132"/>
      <c r="VHC3230" s="132"/>
      <c r="VHD3230" s="132"/>
      <c r="VHE3230" s="132"/>
      <c r="VHF3230" s="132"/>
      <c r="VHG3230" s="132"/>
      <c r="VHH3230" s="132"/>
      <c r="VHI3230" s="132"/>
      <c r="VHJ3230" s="132"/>
      <c r="VHK3230" s="132"/>
      <c r="VHL3230" s="132"/>
      <c r="VHM3230" s="132"/>
      <c r="VHN3230" s="132"/>
      <c r="VHO3230" s="132"/>
      <c r="VHP3230" s="132"/>
      <c r="VHQ3230" s="132"/>
      <c r="VHR3230" s="132"/>
      <c r="VHS3230" s="132"/>
      <c r="VHT3230" s="132"/>
      <c r="VHU3230" s="132"/>
      <c r="VHV3230" s="132"/>
      <c r="VHW3230" s="132"/>
      <c r="VHX3230" s="132"/>
      <c r="VHY3230" s="132"/>
      <c r="VHZ3230" s="132"/>
      <c r="VIA3230" s="132"/>
      <c r="VIB3230" s="132"/>
      <c r="VIC3230" s="132"/>
      <c r="VID3230" s="132"/>
      <c r="VIE3230" s="132"/>
      <c r="VIF3230" s="132"/>
      <c r="VIG3230" s="132"/>
      <c r="VIH3230" s="132"/>
      <c r="VII3230" s="132"/>
      <c r="VIJ3230" s="132"/>
      <c r="VIK3230" s="132"/>
      <c r="VIL3230" s="132"/>
      <c r="VIM3230" s="132"/>
      <c r="VIN3230" s="132"/>
      <c r="VIO3230" s="132"/>
      <c r="VIP3230" s="132"/>
      <c r="VIQ3230" s="132"/>
      <c r="VIR3230" s="132"/>
      <c r="VIS3230" s="132"/>
      <c r="VIT3230" s="132"/>
      <c r="VIU3230" s="132"/>
      <c r="VIV3230" s="132"/>
      <c r="VIW3230" s="132"/>
      <c r="VIX3230" s="132"/>
      <c r="VIY3230" s="132"/>
      <c r="VIZ3230" s="132"/>
      <c r="VJA3230" s="132"/>
      <c r="VJB3230" s="132"/>
      <c r="VJC3230" s="132"/>
      <c r="VJD3230" s="132"/>
      <c r="VJE3230" s="132"/>
      <c r="VJF3230" s="132"/>
      <c r="VJG3230" s="132"/>
      <c r="VJH3230" s="132"/>
      <c r="VJI3230" s="132"/>
      <c r="VJJ3230" s="132"/>
      <c r="VJK3230" s="132"/>
      <c r="VJL3230" s="132"/>
      <c r="VJM3230" s="132"/>
      <c r="VJN3230" s="132"/>
      <c r="VJO3230" s="132"/>
      <c r="VJP3230" s="132"/>
      <c r="VJQ3230" s="132"/>
      <c r="VJR3230" s="132"/>
      <c r="VJS3230" s="132"/>
      <c r="VJT3230" s="132"/>
      <c r="VJU3230" s="132"/>
      <c r="VJV3230" s="132"/>
      <c r="VJW3230" s="132"/>
      <c r="VJX3230" s="132"/>
      <c r="VJY3230" s="132"/>
      <c r="VJZ3230" s="132"/>
      <c r="VKA3230" s="132"/>
      <c r="VKB3230" s="132"/>
      <c r="VKC3230" s="132"/>
      <c r="VKD3230" s="132"/>
      <c r="VKE3230" s="132"/>
      <c r="VKF3230" s="132"/>
      <c r="VKG3230" s="132"/>
      <c r="VKH3230" s="132"/>
      <c r="VKI3230" s="132"/>
      <c r="VKJ3230" s="132"/>
      <c r="VKK3230" s="132"/>
      <c r="VKL3230" s="132"/>
      <c r="VKM3230" s="132"/>
      <c r="VKN3230" s="132"/>
      <c r="VKO3230" s="132"/>
      <c r="VKP3230" s="132"/>
      <c r="VKQ3230" s="132"/>
      <c r="VKR3230" s="132"/>
      <c r="VKS3230" s="132"/>
      <c r="VKT3230" s="132"/>
      <c r="VKU3230" s="132"/>
      <c r="VKV3230" s="132"/>
      <c r="VKW3230" s="132"/>
      <c r="VKX3230" s="132"/>
      <c r="VKY3230" s="132"/>
      <c r="VKZ3230" s="132"/>
      <c r="VLA3230" s="132"/>
      <c r="VLB3230" s="132"/>
      <c r="VLC3230" s="132"/>
      <c r="VLD3230" s="132"/>
      <c r="VLE3230" s="132"/>
      <c r="VLF3230" s="132"/>
      <c r="VLG3230" s="132"/>
      <c r="VLH3230" s="132"/>
      <c r="VLI3230" s="132"/>
      <c r="VLJ3230" s="132"/>
      <c r="VLK3230" s="132"/>
      <c r="VLL3230" s="132"/>
      <c r="VLM3230" s="132"/>
      <c r="VLN3230" s="132"/>
      <c r="VLO3230" s="132"/>
      <c r="VLP3230" s="132"/>
      <c r="VLQ3230" s="132"/>
      <c r="VLR3230" s="132"/>
      <c r="VLS3230" s="132"/>
      <c r="VLT3230" s="132"/>
      <c r="VLU3230" s="132"/>
      <c r="VLV3230" s="132"/>
      <c r="VLW3230" s="132"/>
      <c r="VLX3230" s="132"/>
      <c r="VLY3230" s="132"/>
      <c r="VLZ3230" s="132"/>
      <c r="VMA3230" s="132"/>
      <c r="VMB3230" s="132"/>
      <c r="VMC3230" s="132"/>
      <c r="VMD3230" s="132"/>
      <c r="VME3230" s="132"/>
      <c r="VMF3230" s="132"/>
      <c r="VMG3230" s="132"/>
      <c r="VMH3230" s="132"/>
      <c r="VMI3230" s="132"/>
      <c r="VMJ3230" s="132"/>
      <c r="VMK3230" s="132"/>
      <c r="VML3230" s="132"/>
      <c r="VMM3230" s="132"/>
      <c r="VMN3230" s="132"/>
      <c r="VMO3230" s="132"/>
      <c r="VMP3230" s="132"/>
      <c r="VMQ3230" s="132"/>
      <c r="VMR3230" s="132"/>
      <c r="VMS3230" s="132"/>
      <c r="VMT3230" s="132"/>
      <c r="VMU3230" s="132"/>
      <c r="VMV3230" s="132"/>
      <c r="VMW3230" s="132"/>
      <c r="VMX3230" s="132"/>
      <c r="VMY3230" s="132"/>
      <c r="VMZ3230" s="132"/>
      <c r="VNA3230" s="132"/>
      <c r="VNB3230" s="132"/>
      <c r="VNC3230" s="132"/>
      <c r="VND3230" s="132"/>
      <c r="VNE3230" s="132"/>
      <c r="VNF3230" s="132"/>
      <c r="VNG3230" s="132"/>
      <c r="VNH3230" s="132"/>
      <c r="VNI3230" s="132"/>
      <c r="VNJ3230" s="132"/>
      <c r="VNK3230" s="132"/>
      <c r="VNL3230" s="132"/>
      <c r="VNM3230" s="132"/>
      <c r="VNN3230" s="132"/>
      <c r="VNO3230" s="132"/>
      <c r="VNP3230" s="132"/>
      <c r="VNQ3230" s="132"/>
      <c r="VNR3230" s="132"/>
      <c r="VNS3230" s="132"/>
      <c r="VNT3230" s="132"/>
      <c r="VNU3230" s="132"/>
      <c r="VNV3230" s="132"/>
      <c r="VNW3230" s="132"/>
      <c r="VNX3230" s="132"/>
      <c r="VNY3230" s="132"/>
      <c r="VNZ3230" s="132"/>
      <c r="VOA3230" s="132"/>
      <c r="VOB3230" s="132"/>
      <c r="VOC3230" s="132"/>
      <c r="VOD3230" s="132"/>
      <c r="VOE3230" s="132"/>
      <c r="VOF3230" s="132"/>
      <c r="VOG3230" s="132"/>
      <c r="VOH3230" s="132"/>
      <c r="VOI3230" s="132"/>
      <c r="VOJ3230" s="132"/>
      <c r="VOK3230" s="132"/>
      <c r="VOL3230" s="132"/>
      <c r="VOM3230" s="132"/>
      <c r="VON3230" s="132"/>
      <c r="VOO3230" s="132"/>
      <c r="VOP3230" s="132"/>
      <c r="VOQ3230" s="132"/>
      <c r="VOR3230" s="132"/>
      <c r="VOS3230" s="132"/>
      <c r="VOT3230" s="132"/>
      <c r="VOU3230" s="132"/>
      <c r="VOV3230" s="132"/>
      <c r="VOW3230" s="132"/>
      <c r="VOX3230" s="132"/>
      <c r="VOY3230" s="132"/>
      <c r="VOZ3230" s="132"/>
      <c r="VPA3230" s="132"/>
      <c r="VPB3230" s="132"/>
      <c r="VPC3230" s="132"/>
      <c r="VPD3230" s="132"/>
      <c r="VPE3230" s="132"/>
      <c r="VPF3230" s="132"/>
      <c r="VPG3230" s="132"/>
      <c r="VPH3230" s="132"/>
      <c r="VPI3230" s="132"/>
      <c r="VPJ3230" s="132"/>
      <c r="VPK3230" s="132"/>
      <c r="VPL3230" s="132"/>
      <c r="VPM3230" s="132"/>
      <c r="VPN3230" s="132"/>
      <c r="VPO3230" s="132"/>
      <c r="VPP3230" s="132"/>
      <c r="VPQ3230" s="132"/>
      <c r="VPR3230" s="132"/>
      <c r="VPS3230" s="132"/>
      <c r="VPT3230" s="132"/>
      <c r="VPU3230" s="132"/>
      <c r="VPV3230" s="132"/>
      <c r="VPW3230" s="132"/>
      <c r="VPX3230" s="132"/>
      <c r="VPY3230" s="132"/>
      <c r="VPZ3230" s="132"/>
      <c r="VQA3230" s="132"/>
      <c r="VQB3230" s="132"/>
      <c r="VQC3230" s="132"/>
      <c r="VQD3230" s="132"/>
      <c r="VQE3230" s="132"/>
      <c r="VQF3230" s="132"/>
      <c r="VQG3230" s="132"/>
      <c r="VQH3230" s="132"/>
      <c r="VQI3230" s="132"/>
      <c r="VQJ3230" s="132"/>
      <c r="VQK3230" s="132"/>
      <c r="VQL3230" s="132"/>
      <c r="VQM3230" s="132"/>
      <c r="VQN3230" s="132"/>
      <c r="VQO3230" s="132"/>
      <c r="VQP3230" s="132"/>
      <c r="VQQ3230" s="132"/>
      <c r="VQR3230" s="132"/>
      <c r="VQS3230" s="132"/>
      <c r="VQT3230" s="132"/>
      <c r="VQU3230" s="132"/>
      <c r="VQV3230" s="132"/>
      <c r="VQW3230" s="132"/>
      <c r="VQX3230" s="132"/>
      <c r="VQY3230" s="132"/>
      <c r="VQZ3230" s="132"/>
      <c r="VRA3230" s="132"/>
      <c r="VRB3230" s="132"/>
      <c r="VRC3230" s="132"/>
      <c r="VRD3230" s="132"/>
      <c r="VRE3230" s="132"/>
      <c r="VRF3230" s="132"/>
      <c r="VRG3230" s="132"/>
      <c r="VRH3230" s="132"/>
      <c r="VRI3230" s="132"/>
      <c r="VRJ3230" s="132"/>
      <c r="VRK3230" s="132"/>
      <c r="VRL3230" s="132"/>
      <c r="VRM3230" s="132"/>
      <c r="VRN3230" s="132"/>
      <c r="VRO3230" s="132"/>
      <c r="VRP3230" s="132"/>
      <c r="VRQ3230" s="132"/>
      <c r="VRR3230" s="132"/>
      <c r="VRS3230" s="132"/>
      <c r="VRT3230" s="132"/>
      <c r="VRU3230" s="132"/>
      <c r="VRV3230" s="132"/>
      <c r="VRW3230" s="132"/>
      <c r="VRX3230" s="132"/>
      <c r="VRY3230" s="132"/>
      <c r="VRZ3230" s="132"/>
      <c r="VSA3230" s="132"/>
      <c r="VSB3230" s="132"/>
      <c r="VSC3230" s="132"/>
      <c r="VSD3230" s="132"/>
      <c r="VSE3230" s="132"/>
      <c r="VSF3230" s="132"/>
      <c r="VSG3230" s="132"/>
      <c r="VSH3230" s="132"/>
      <c r="VSI3230" s="132"/>
      <c r="VSJ3230" s="132"/>
      <c r="VSK3230" s="132"/>
      <c r="VSL3230" s="132"/>
      <c r="VSM3230" s="132"/>
      <c r="VSN3230" s="132"/>
      <c r="VSO3230" s="132"/>
      <c r="VSP3230" s="132"/>
      <c r="VSQ3230" s="132"/>
      <c r="VSR3230" s="132"/>
      <c r="VSS3230" s="132"/>
      <c r="VST3230" s="132"/>
      <c r="VSU3230" s="132"/>
      <c r="VSV3230" s="132"/>
      <c r="VSW3230" s="132"/>
      <c r="VSX3230" s="132"/>
      <c r="VSY3230" s="132"/>
      <c r="VSZ3230" s="132"/>
      <c r="VTA3230" s="132"/>
      <c r="VTB3230" s="132"/>
      <c r="VTC3230" s="132"/>
      <c r="VTD3230" s="132"/>
      <c r="VTE3230" s="132"/>
      <c r="VTF3230" s="132"/>
      <c r="VTG3230" s="132"/>
      <c r="VTH3230" s="132"/>
      <c r="VTI3230" s="132"/>
      <c r="VTJ3230" s="132"/>
      <c r="VTK3230" s="132"/>
      <c r="VTL3230" s="132"/>
      <c r="VTM3230" s="132"/>
      <c r="VTN3230" s="132"/>
      <c r="VTO3230" s="132"/>
      <c r="VTP3230" s="132"/>
      <c r="VTQ3230" s="132"/>
      <c r="VTR3230" s="132"/>
      <c r="VTS3230" s="132"/>
      <c r="VTT3230" s="132"/>
      <c r="VTU3230" s="132"/>
      <c r="VTV3230" s="132"/>
      <c r="VTW3230" s="132"/>
      <c r="VTX3230" s="132"/>
      <c r="VTY3230" s="132"/>
      <c r="VTZ3230" s="132"/>
      <c r="VUA3230" s="132"/>
      <c r="VUB3230" s="132"/>
      <c r="VUC3230" s="132"/>
      <c r="VUD3230" s="132"/>
      <c r="VUE3230" s="132"/>
      <c r="VUF3230" s="132"/>
      <c r="VUG3230" s="132"/>
      <c r="VUH3230" s="132"/>
      <c r="VUI3230" s="132"/>
      <c r="VUJ3230" s="132"/>
      <c r="VUK3230" s="132"/>
      <c r="VUL3230" s="132"/>
      <c r="VUM3230" s="132"/>
      <c r="VUN3230" s="132"/>
      <c r="VUO3230" s="132"/>
      <c r="VUP3230" s="132"/>
      <c r="VUQ3230" s="132"/>
      <c r="VUR3230" s="132"/>
      <c r="VUS3230" s="132"/>
      <c r="VUT3230" s="132"/>
      <c r="VUU3230" s="132"/>
      <c r="VUV3230" s="132"/>
      <c r="VUW3230" s="132"/>
      <c r="VUX3230" s="132"/>
      <c r="VUY3230" s="132"/>
      <c r="VUZ3230" s="132"/>
      <c r="VVA3230" s="132"/>
      <c r="VVB3230" s="132"/>
      <c r="VVC3230" s="132"/>
      <c r="VVD3230" s="132"/>
      <c r="VVE3230" s="132"/>
      <c r="VVF3230" s="132"/>
      <c r="VVG3230" s="132"/>
      <c r="VVH3230" s="132"/>
      <c r="VVI3230" s="132"/>
      <c r="VVJ3230" s="132"/>
      <c r="VVK3230" s="132"/>
      <c r="VVL3230" s="132"/>
      <c r="VVM3230" s="132"/>
      <c r="VVN3230" s="132"/>
      <c r="VVO3230" s="132"/>
      <c r="VVP3230" s="132"/>
      <c r="VVQ3230" s="132"/>
      <c r="VVR3230" s="132"/>
      <c r="VVS3230" s="132"/>
      <c r="VVT3230" s="132"/>
      <c r="VVU3230" s="132"/>
      <c r="VVV3230" s="132"/>
      <c r="VVW3230" s="132"/>
      <c r="VVX3230" s="132"/>
      <c r="VVY3230" s="132"/>
      <c r="VVZ3230" s="132"/>
      <c r="VWA3230" s="132"/>
      <c r="VWB3230" s="132"/>
      <c r="VWC3230" s="132"/>
      <c r="VWD3230" s="132"/>
      <c r="VWE3230" s="132"/>
      <c r="VWF3230" s="132"/>
      <c r="VWG3230" s="132"/>
      <c r="VWH3230" s="132"/>
      <c r="VWI3230" s="132"/>
      <c r="VWJ3230" s="132"/>
      <c r="VWK3230" s="132"/>
      <c r="VWL3230" s="132"/>
      <c r="VWM3230" s="132"/>
      <c r="VWN3230" s="132"/>
      <c r="VWO3230" s="132"/>
      <c r="VWP3230" s="132"/>
      <c r="VWQ3230" s="132"/>
      <c r="VWR3230" s="132"/>
      <c r="VWS3230" s="132"/>
      <c r="VWT3230" s="132"/>
      <c r="VWU3230" s="132"/>
      <c r="VWV3230" s="132"/>
      <c r="VWW3230" s="132"/>
      <c r="VWX3230" s="132"/>
      <c r="VWY3230" s="132"/>
      <c r="VWZ3230" s="132"/>
      <c r="VXA3230" s="132"/>
      <c r="VXB3230" s="132"/>
      <c r="VXC3230" s="132"/>
      <c r="VXD3230" s="132"/>
      <c r="VXE3230" s="132"/>
      <c r="VXF3230" s="132"/>
      <c r="VXG3230" s="132"/>
      <c r="VXH3230" s="132"/>
      <c r="VXI3230" s="132"/>
      <c r="VXJ3230" s="132"/>
      <c r="VXK3230" s="132"/>
      <c r="VXL3230" s="132"/>
      <c r="VXM3230" s="132"/>
      <c r="VXN3230" s="132"/>
      <c r="VXO3230" s="132"/>
      <c r="VXP3230" s="132"/>
      <c r="VXQ3230" s="132"/>
      <c r="VXR3230" s="132"/>
      <c r="VXS3230" s="132"/>
      <c r="VXT3230" s="132"/>
      <c r="VXU3230" s="132"/>
      <c r="VXV3230" s="132"/>
      <c r="VXW3230" s="132"/>
      <c r="VXX3230" s="132"/>
      <c r="VXY3230" s="132"/>
      <c r="VXZ3230" s="132"/>
      <c r="VYA3230" s="132"/>
      <c r="VYB3230" s="132"/>
      <c r="VYC3230" s="132"/>
      <c r="VYD3230" s="132"/>
      <c r="VYE3230" s="132"/>
      <c r="VYF3230" s="132"/>
      <c r="VYG3230" s="132"/>
      <c r="VYH3230" s="132"/>
      <c r="VYI3230" s="132"/>
      <c r="VYJ3230" s="132"/>
      <c r="VYK3230" s="132"/>
      <c r="VYL3230" s="132"/>
      <c r="VYM3230" s="132"/>
      <c r="VYN3230" s="132"/>
      <c r="VYO3230" s="132"/>
      <c r="VYP3230" s="132"/>
      <c r="VYQ3230" s="132"/>
      <c r="VYR3230" s="132"/>
      <c r="VYS3230" s="132"/>
      <c r="VYT3230" s="132"/>
      <c r="VYU3230" s="132"/>
      <c r="VYV3230" s="132"/>
      <c r="VYW3230" s="132"/>
      <c r="VYX3230" s="132"/>
      <c r="VYY3230" s="132"/>
      <c r="VYZ3230" s="132"/>
      <c r="VZA3230" s="132"/>
      <c r="VZB3230" s="132"/>
      <c r="VZC3230" s="132"/>
      <c r="VZD3230" s="132"/>
      <c r="VZE3230" s="132"/>
      <c r="VZF3230" s="132"/>
      <c r="VZG3230" s="132"/>
      <c r="VZH3230" s="132"/>
      <c r="VZI3230" s="132"/>
      <c r="VZJ3230" s="132"/>
      <c r="VZK3230" s="132"/>
      <c r="VZL3230" s="132"/>
      <c r="VZM3230" s="132"/>
      <c r="VZN3230" s="132"/>
      <c r="VZO3230" s="132"/>
      <c r="VZP3230" s="132"/>
      <c r="VZQ3230" s="132"/>
      <c r="VZR3230" s="132"/>
      <c r="VZS3230" s="132"/>
      <c r="VZT3230" s="132"/>
      <c r="VZU3230" s="132"/>
      <c r="VZV3230" s="132"/>
      <c r="VZW3230" s="132"/>
      <c r="VZX3230" s="132"/>
      <c r="VZY3230" s="132"/>
      <c r="VZZ3230" s="132"/>
      <c r="WAA3230" s="132"/>
      <c r="WAB3230" s="132"/>
      <c r="WAC3230" s="132"/>
      <c r="WAD3230" s="132"/>
      <c r="WAE3230" s="132"/>
      <c r="WAF3230" s="132"/>
      <c r="WAG3230" s="132"/>
      <c r="WAH3230" s="132"/>
      <c r="WAI3230" s="132"/>
      <c r="WAJ3230" s="132"/>
      <c r="WAK3230" s="132"/>
      <c r="WAL3230" s="132"/>
      <c r="WAM3230" s="132"/>
      <c r="WAN3230" s="132"/>
      <c r="WAO3230" s="132"/>
      <c r="WAP3230" s="132"/>
      <c r="WAQ3230" s="132"/>
      <c r="WAR3230" s="132"/>
      <c r="WAS3230" s="132"/>
      <c r="WAT3230" s="132"/>
      <c r="WAU3230" s="132"/>
      <c r="WAV3230" s="132"/>
      <c r="WAW3230" s="132"/>
      <c r="WAX3230" s="132"/>
      <c r="WAY3230" s="132"/>
      <c r="WAZ3230" s="132"/>
      <c r="WBA3230" s="132"/>
      <c r="WBB3230" s="132"/>
      <c r="WBC3230" s="132"/>
      <c r="WBD3230" s="132"/>
      <c r="WBE3230" s="132"/>
      <c r="WBF3230" s="132"/>
      <c r="WBG3230" s="132"/>
      <c r="WBH3230" s="132"/>
      <c r="WBI3230" s="132"/>
      <c r="WBJ3230" s="132"/>
      <c r="WBK3230" s="132"/>
      <c r="WBL3230" s="132"/>
      <c r="WBM3230" s="132"/>
      <c r="WBN3230" s="132"/>
      <c r="WBO3230" s="132"/>
      <c r="WBP3230" s="132"/>
      <c r="WBQ3230" s="132"/>
      <c r="WBR3230" s="132"/>
      <c r="WBS3230" s="132"/>
      <c r="WBT3230" s="132"/>
      <c r="WBU3230" s="132"/>
      <c r="WBV3230" s="132"/>
      <c r="WBW3230" s="132"/>
      <c r="WBX3230" s="132"/>
      <c r="WBY3230" s="132"/>
      <c r="WBZ3230" s="132"/>
      <c r="WCA3230" s="132"/>
      <c r="WCB3230" s="132"/>
      <c r="WCC3230" s="132"/>
      <c r="WCD3230" s="132"/>
      <c r="WCE3230" s="132"/>
      <c r="WCF3230" s="132"/>
      <c r="WCG3230" s="132"/>
      <c r="WCH3230" s="132"/>
      <c r="WCI3230" s="132"/>
      <c r="WCJ3230" s="132"/>
      <c r="WCK3230" s="132"/>
      <c r="WCL3230" s="132"/>
      <c r="WCM3230" s="132"/>
      <c r="WCN3230" s="132"/>
      <c r="WCO3230" s="132"/>
      <c r="WCP3230" s="132"/>
      <c r="WCQ3230" s="132"/>
      <c r="WCR3230" s="132"/>
      <c r="WCS3230" s="132"/>
      <c r="WCT3230" s="132"/>
      <c r="WCU3230" s="132"/>
      <c r="WCV3230" s="132"/>
      <c r="WCW3230" s="132"/>
      <c r="WCX3230" s="132"/>
      <c r="WCY3230" s="132"/>
      <c r="WCZ3230" s="132"/>
      <c r="WDA3230" s="132"/>
      <c r="WDB3230" s="132"/>
      <c r="WDC3230" s="132"/>
      <c r="WDD3230" s="132"/>
      <c r="WDE3230" s="132"/>
      <c r="WDF3230" s="132"/>
      <c r="WDG3230" s="132"/>
      <c r="WDH3230" s="132"/>
      <c r="WDI3230" s="132"/>
      <c r="WDJ3230" s="132"/>
      <c r="WDK3230" s="132"/>
      <c r="WDL3230" s="132"/>
      <c r="WDM3230" s="132"/>
      <c r="WDN3230" s="132"/>
      <c r="WDO3230" s="132"/>
      <c r="WDP3230" s="132"/>
      <c r="WDQ3230" s="132"/>
      <c r="WDR3230" s="132"/>
      <c r="WDS3230" s="132"/>
      <c r="WDT3230" s="132"/>
      <c r="WDU3230" s="132"/>
      <c r="WDV3230" s="132"/>
      <c r="WDW3230" s="132"/>
      <c r="WDX3230" s="132"/>
      <c r="WDY3230" s="132"/>
      <c r="WDZ3230" s="132"/>
      <c r="WEA3230" s="132"/>
      <c r="WEB3230" s="132"/>
      <c r="WEC3230" s="132"/>
      <c r="WED3230" s="132"/>
      <c r="WEE3230" s="132"/>
      <c r="WEF3230" s="132"/>
      <c r="WEG3230" s="132"/>
      <c r="WEH3230" s="132"/>
      <c r="WEI3230" s="132"/>
      <c r="WEJ3230" s="132"/>
      <c r="WEK3230" s="132"/>
      <c r="WEL3230" s="132"/>
      <c r="WEM3230" s="132"/>
      <c r="WEN3230" s="132"/>
      <c r="WEO3230" s="132"/>
      <c r="WEP3230" s="132"/>
      <c r="WEQ3230" s="132"/>
      <c r="WER3230" s="132"/>
      <c r="WES3230" s="132"/>
      <c r="WET3230" s="132"/>
      <c r="WEU3230" s="132"/>
      <c r="WEV3230" s="132"/>
      <c r="WEW3230" s="132"/>
      <c r="WEX3230" s="132"/>
      <c r="WEY3230" s="132"/>
      <c r="WEZ3230" s="132"/>
      <c r="WFA3230" s="132"/>
      <c r="WFB3230" s="132"/>
      <c r="WFC3230" s="132"/>
      <c r="WFD3230" s="132"/>
      <c r="WFE3230" s="132"/>
      <c r="WFF3230" s="132"/>
      <c r="WFG3230" s="132"/>
      <c r="WFH3230" s="132"/>
      <c r="WFI3230" s="132"/>
      <c r="WFJ3230" s="132"/>
      <c r="WFK3230" s="132"/>
      <c r="WFL3230" s="132"/>
      <c r="WFM3230" s="132"/>
      <c r="WFN3230" s="132"/>
      <c r="WFO3230" s="132"/>
      <c r="WFP3230" s="132"/>
      <c r="WFQ3230" s="132"/>
      <c r="WFR3230" s="132"/>
      <c r="WFS3230" s="132"/>
      <c r="WFT3230" s="132"/>
      <c r="WFU3230" s="132"/>
      <c r="WFV3230" s="132"/>
      <c r="WFW3230" s="132"/>
      <c r="WFX3230" s="132"/>
      <c r="WFY3230" s="132"/>
      <c r="WFZ3230" s="132"/>
      <c r="WGA3230" s="132"/>
      <c r="WGB3230" s="132"/>
      <c r="WGC3230" s="132"/>
      <c r="WGD3230" s="132"/>
      <c r="WGE3230" s="132"/>
      <c r="WGF3230" s="132"/>
      <c r="WGG3230" s="132"/>
      <c r="WGH3230" s="132"/>
      <c r="WGI3230" s="132"/>
      <c r="WGJ3230" s="132"/>
      <c r="WGK3230" s="132"/>
      <c r="WGL3230" s="132"/>
      <c r="WGM3230" s="132"/>
      <c r="WGN3230" s="132"/>
      <c r="WGO3230" s="132"/>
      <c r="WGP3230" s="132"/>
      <c r="WGQ3230" s="132"/>
      <c r="WGR3230" s="132"/>
      <c r="WGS3230" s="132"/>
      <c r="WGT3230" s="132"/>
      <c r="WGU3230" s="132"/>
      <c r="WGV3230" s="132"/>
      <c r="WGW3230" s="132"/>
      <c r="WGX3230" s="132"/>
      <c r="WGY3230" s="132"/>
      <c r="WGZ3230" s="132"/>
      <c r="WHA3230" s="132"/>
      <c r="WHB3230" s="132"/>
      <c r="WHC3230" s="132"/>
      <c r="WHD3230" s="132"/>
      <c r="WHE3230" s="132"/>
      <c r="WHF3230" s="132"/>
      <c r="WHG3230" s="132"/>
      <c r="WHH3230" s="132"/>
      <c r="WHI3230" s="132"/>
      <c r="WHJ3230" s="132"/>
      <c r="WHK3230" s="132"/>
      <c r="WHL3230" s="132"/>
      <c r="WHM3230" s="132"/>
      <c r="WHN3230" s="132"/>
      <c r="WHO3230" s="132"/>
      <c r="WHP3230" s="132"/>
      <c r="WHQ3230" s="132"/>
      <c r="WHR3230" s="132"/>
      <c r="WHS3230" s="132"/>
      <c r="WHT3230" s="132"/>
      <c r="WHU3230" s="132"/>
      <c r="WHV3230" s="132"/>
      <c r="WHW3230" s="132"/>
      <c r="WHX3230" s="132"/>
      <c r="WHY3230" s="132"/>
      <c r="WHZ3230" s="132"/>
      <c r="WIA3230" s="132"/>
      <c r="WIB3230" s="132"/>
      <c r="WIC3230" s="132"/>
      <c r="WID3230" s="132"/>
      <c r="WIE3230" s="132"/>
      <c r="WIF3230" s="132"/>
      <c r="WIG3230" s="132"/>
      <c r="WIH3230" s="132"/>
      <c r="WII3230" s="132"/>
      <c r="WIJ3230" s="132"/>
      <c r="WIK3230" s="132"/>
      <c r="WIL3230" s="132"/>
      <c r="WIM3230" s="132"/>
      <c r="WIN3230" s="132"/>
      <c r="WIO3230" s="132"/>
      <c r="WIP3230" s="132"/>
      <c r="WIQ3230" s="132"/>
      <c r="WIR3230" s="132"/>
      <c r="WIS3230" s="132"/>
      <c r="WIT3230" s="132"/>
      <c r="WIU3230" s="132"/>
      <c r="WIV3230" s="132"/>
      <c r="WIW3230" s="132"/>
      <c r="WIX3230" s="132"/>
      <c r="WIY3230" s="132"/>
      <c r="WIZ3230" s="132"/>
      <c r="WJA3230" s="132"/>
      <c r="WJB3230" s="132"/>
      <c r="WJC3230" s="132"/>
      <c r="WJD3230" s="132"/>
      <c r="WJE3230" s="132"/>
      <c r="WJF3230" s="132"/>
      <c r="WJG3230" s="132"/>
      <c r="WJH3230" s="132"/>
      <c r="WJI3230" s="132"/>
      <c r="WJJ3230" s="132"/>
      <c r="WJK3230" s="132"/>
      <c r="WJL3230" s="132"/>
      <c r="WJM3230" s="132"/>
      <c r="WJN3230" s="132"/>
      <c r="WJO3230" s="132"/>
      <c r="WJP3230" s="132"/>
      <c r="WJQ3230" s="132"/>
      <c r="WJR3230" s="132"/>
      <c r="WJS3230" s="132"/>
      <c r="WJT3230" s="132"/>
      <c r="WJU3230" s="132"/>
      <c r="WJV3230" s="132"/>
      <c r="WJW3230" s="132"/>
      <c r="WJX3230" s="132"/>
      <c r="WJY3230" s="132"/>
      <c r="WJZ3230" s="132"/>
      <c r="WKA3230" s="132"/>
      <c r="WKB3230" s="132"/>
      <c r="WKC3230" s="132"/>
      <c r="WKD3230" s="132"/>
      <c r="WKE3230" s="132"/>
      <c r="WKF3230" s="132"/>
      <c r="WKG3230" s="132"/>
      <c r="WKH3230" s="132"/>
      <c r="WKI3230" s="132"/>
      <c r="WKJ3230" s="132"/>
      <c r="WKK3230" s="132"/>
      <c r="WKL3230" s="132"/>
      <c r="WKM3230" s="132"/>
      <c r="WKN3230" s="132"/>
      <c r="WKO3230" s="132"/>
      <c r="WKP3230" s="132"/>
      <c r="WKQ3230" s="132"/>
      <c r="WKR3230" s="132"/>
      <c r="WKS3230" s="132"/>
      <c r="WKT3230" s="132"/>
      <c r="WKU3230" s="132"/>
      <c r="WKV3230" s="132"/>
      <c r="WKW3230" s="132"/>
      <c r="WKX3230" s="132"/>
      <c r="WKY3230" s="132"/>
      <c r="WKZ3230" s="132"/>
      <c r="WLA3230" s="132"/>
      <c r="WLB3230" s="132"/>
      <c r="WLC3230" s="132"/>
      <c r="WLD3230" s="132"/>
      <c r="WLE3230" s="132"/>
      <c r="WLF3230" s="132"/>
      <c r="WLG3230" s="132"/>
      <c r="WLH3230" s="132"/>
      <c r="WLI3230" s="132"/>
      <c r="WLJ3230" s="132"/>
      <c r="WLK3230" s="132"/>
      <c r="WLL3230" s="132"/>
      <c r="WLM3230" s="132"/>
      <c r="WLN3230" s="132"/>
      <c r="WLO3230" s="132"/>
      <c r="WLP3230" s="132"/>
      <c r="WLQ3230" s="132"/>
      <c r="WLR3230" s="132"/>
      <c r="WLS3230" s="132"/>
      <c r="WLT3230" s="132"/>
      <c r="WLU3230" s="132"/>
      <c r="WLV3230" s="132"/>
      <c r="WLW3230" s="132"/>
      <c r="WLX3230" s="132"/>
      <c r="WLY3230" s="132"/>
      <c r="WLZ3230" s="132"/>
      <c r="WMA3230" s="132"/>
      <c r="WMB3230" s="132"/>
      <c r="WMC3230" s="132"/>
      <c r="WMD3230" s="132"/>
      <c r="WME3230" s="132"/>
      <c r="WMF3230" s="132"/>
      <c r="WMG3230" s="132"/>
      <c r="WMH3230" s="132"/>
      <c r="WMI3230" s="132"/>
      <c r="WMJ3230" s="132"/>
      <c r="WMK3230" s="132"/>
      <c r="WML3230" s="132"/>
      <c r="WMM3230" s="132"/>
      <c r="WMN3230" s="132"/>
      <c r="WMO3230" s="132"/>
      <c r="WMP3230" s="132"/>
      <c r="WMQ3230" s="132"/>
      <c r="WMR3230" s="132"/>
      <c r="WMS3230" s="132"/>
      <c r="WMT3230" s="132"/>
      <c r="WMU3230" s="132"/>
      <c r="WMV3230" s="132"/>
      <c r="WMW3230" s="132"/>
      <c r="WMX3230" s="132"/>
      <c r="WMY3230" s="132"/>
      <c r="WMZ3230" s="132"/>
      <c r="WNA3230" s="132"/>
      <c r="WNB3230" s="132"/>
      <c r="WNC3230" s="132"/>
      <c r="WND3230" s="132"/>
      <c r="WNE3230" s="132"/>
      <c r="WNF3230" s="132"/>
      <c r="WNG3230" s="132"/>
      <c r="WNH3230" s="132"/>
      <c r="WNI3230" s="132"/>
      <c r="WNJ3230" s="132"/>
      <c r="WNK3230" s="132"/>
      <c r="WNL3230" s="132"/>
      <c r="WNM3230" s="132"/>
      <c r="WNN3230" s="132"/>
      <c r="WNO3230" s="132"/>
      <c r="WNP3230" s="132"/>
      <c r="WNQ3230" s="132"/>
      <c r="WNR3230" s="132"/>
      <c r="WNS3230" s="132"/>
      <c r="WNT3230" s="132"/>
      <c r="WNU3230" s="132"/>
      <c r="WNV3230" s="132"/>
      <c r="WNW3230" s="132"/>
      <c r="WNX3230" s="132"/>
      <c r="WNY3230" s="132"/>
      <c r="WNZ3230" s="132"/>
      <c r="WOA3230" s="132"/>
      <c r="WOB3230" s="132"/>
      <c r="WOC3230" s="132"/>
      <c r="WOD3230" s="132"/>
      <c r="WOE3230" s="132"/>
      <c r="WOF3230" s="132"/>
      <c r="WOG3230" s="132"/>
      <c r="WOH3230" s="132"/>
      <c r="WOI3230" s="132"/>
      <c r="WOJ3230" s="132"/>
      <c r="WOK3230" s="132"/>
      <c r="WOL3230" s="132"/>
      <c r="WOM3230" s="132"/>
      <c r="WON3230" s="132"/>
      <c r="WOO3230" s="132"/>
      <c r="WOP3230" s="132"/>
      <c r="WOQ3230" s="132"/>
      <c r="WOR3230" s="132"/>
      <c r="WOS3230" s="132"/>
      <c r="WOT3230" s="132"/>
      <c r="WOU3230" s="132"/>
      <c r="WOV3230" s="132"/>
      <c r="WOW3230" s="132"/>
      <c r="WOX3230" s="132"/>
      <c r="WOY3230" s="132"/>
      <c r="WOZ3230" s="132"/>
      <c r="WPA3230" s="132"/>
      <c r="WPB3230" s="132"/>
      <c r="WPC3230" s="132"/>
      <c r="WPD3230" s="132"/>
      <c r="WPE3230" s="132"/>
      <c r="WPF3230" s="132"/>
      <c r="WPG3230" s="132"/>
      <c r="WPH3230" s="132"/>
      <c r="WPI3230" s="132"/>
      <c r="WPJ3230" s="132"/>
      <c r="WPK3230" s="132"/>
      <c r="WPL3230" s="132"/>
      <c r="WPM3230" s="132"/>
      <c r="WPN3230" s="132"/>
      <c r="WPO3230" s="132"/>
      <c r="WPP3230" s="132"/>
      <c r="WPQ3230" s="132"/>
      <c r="WPR3230" s="132"/>
      <c r="WPS3230" s="132"/>
      <c r="WPT3230" s="132"/>
      <c r="WPU3230" s="132"/>
      <c r="WPV3230" s="132"/>
      <c r="WPW3230" s="132"/>
      <c r="WPX3230" s="132"/>
      <c r="WPY3230" s="132"/>
      <c r="WPZ3230" s="132"/>
      <c r="WQA3230" s="132"/>
      <c r="WQB3230" s="132"/>
      <c r="WQC3230" s="132"/>
      <c r="WQD3230" s="132"/>
      <c r="WQE3230" s="132"/>
      <c r="WQF3230" s="132"/>
      <c r="WQG3230" s="132"/>
      <c r="WQH3230" s="132"/>
      <c r="WQI3230" s="132"/>
      <c r="WQJ3230" s="132"/>
      <c r="WQK3230" s="132"/>
      <c r="WQL3230" s="132"/>
      <c r="WQM3230" s="132"/>
      <c r="WQN3230" s="132"/>
      <c r="WQO3230" s="132"/>
      <c r="WQP3230" s="132"/>
      <c r="WQQ3230" s="132"/>
      <c r="WQR3230" s="132"/>
      <c r="WQS3230" s="132"/>
      <c r="WQT3230" s="132"/>
      <c r="WQU3230" s="132"/>
      <c r="WQV3230" s="132"/>
      <c r="WQW3230" s="132"/>
      <c r="WQX3230" s="132"/>
      <c r="WQY3230" s="132"/>
      <c r="WQZ3230" s="132"/>
      <c r="WRA3230" s="132"/>
      <c r="WRB3230" s="132"/>
      <c r="WRC3230" s="132"/>
      <c r="WRD3230" s="132"/>
      <c r="WRE3230" s="132"/>
      <c r="WRF3230" s="132"/>
      <c r="WRG3230" s="132"/>
      <c r="WRH3230" s="132"/>
      <c r="WRI3230" s="132"/>
      <c r="WRJ3230" s="132"/>
      <c r="WRK3230" s="132"/>
      <c r="WRL3230" s="132"/>
      <c r="WRM3230" s="132"/>
      <c r="WRN3230" s="132"/>
      <c r="WRO3230" s="132"/>
      <c r="WRP3230" s="132"/>
      <c r="WRQ3230" s="132"/>
      <c r="WRR3230" s="132"/>
      <c r="WRS3230" s="132"/>
      <c r="WRT3230" s="132"/>
      <c r="WRU3230" s="132"/>
      <c r="WRV3230" s="132"/>
      <c r="WRW3230" s="132"/>
      <c r="WRX3230" s="132"/>
      <c r="WRY3230" s="132"/>
      <c r="WRZ3230" s="132"/>
      <c r="WSA3230" s="132"/>
      <c r="WSB3230" s="132"/>
      <c r="WSC3230" s="132"/>
      <c r="WSD3230" s="132"/>
      <c r="WSE3230" s="132"/>
      <c r="WSF3230" s="132"/>
      <c r="WSG3230" s="132"/>
      <c r="WSH3230" s="132"/>
      <c r="WSI3230" s="132"/>
      <c r="WSJ3230" s="132"/>
      <c r="WSK3230" s="132"/>
      <c r="WSL3230" s="132"/>
      <c r="WSM3230" s="132"/>
      <c r="WSN3230" s="132"/>
      <c r="WSO3230" s="132"/>
      <c r="WSP3230" s="132"/>
      <c r="WSQ3230" s="132"/>
      <c r="WSR3230" s="132"/>
      <c r="WSS3230" s="132"/>
      <c r="WST3230" s="132"/>
      <c r="WSU3230" s="132"/>
      <c r="WSV3230" s="132"/>
      <c r="WSW3230" s="132"/>
      <c r="WSX3230" s="132"/>
      <c r="WSY3230" s="132"/>
      <c r="WSZ3230" s="132"/>
      <c r="WTA3230" s="132"/>
      <c r="WTB3230" s="132"/>
      <c r="WTC3230" s="132"/>
      <c r="WTD3230" s="132"/>
      <c r="WTE3230" s="132"/>
      <c r="WTF3230" s="132"/>
      <c r="WTG3230" s="132"/>
      <c r="WTH3230" s="132"/>
      <c r="WTI3230" s="132"/>
      <c r="WTJ3230" s="132"/>
      <c r="WTK3230" s="132"/>
      <c r="WTL3230" s="132"/>
      <c r="WTM3230" s="132"/>
      <c r="WTN3230" s="132"/>
      <c r="WTO3230" s="132"/>
      <c r="WTP3230" s="132"/>
      <c r="WTQ3230" s="132"/>
      <c r="WTR3230" s="132"/>
      <c r="WTS3230" s="132"/>
      <c r="WTT3230" s="132"/>
      <c r="WTU3230" s="132"/>
      <c r="WTV3230" s="132"/>
      <c r="WTW3230" s="132"/>
      <c r="WTX3230" s="132"/>
      <c r="WTY3230" s="132"/>
      <c r="WTZ3230" s="132"/>
      <c r="WUA3230" s="132"/>
      <c r="WUB3230" s="132"/>
      <c r="WUC3230" s="132"/>
      <c r="WUD3230" s="132"/>
      <c r="WUE3230" s="132"/>
      <c r="WUF3230" s="132"/>
      <c r="WUG3230" s="132"/>
      <c r="WUH3230" s="132"/>
      <c r="WUI3230" s="132"/>
      <c r="WUJ3230" s="132"/>
      <c r="WUK3230" s="132"/>
      <c r="WUL3230" s="132"/>
      <c r="WUM3230" s="132"/>
      <c r="WUN3230" s="132"/>
      <c r="WUO3230" s="132"/>
      <c r="WUP3230" s="132"/>
      <c r="WUQ3230" s="132"/>
      <c r="WUR3230" s="132"/>
      <c r="WUS3230" s="132"/>
      <c r="WUT3230" s="132"/>
      <c r="WUU3230" s="132"/>
      <c r="WUV3230" s="132"/>
      <c r="WUW3230" s="132"/>
      <c r="WUX3230" s="132"/>
      <c r="WUY3230" s="132"/>
      <c r="WUZ3230" s="132"/>
      <c r="WVA3230" s="132"/>
      <c r="WVB3230" s="132"/>
      <c r="WVC3230" s="132"/>
      <c r="WVD3230" s="132"/>
      <c r="WVE3230" s="132"/>
      <c r="WVF3230" s="132"/>
      <c r="WVG3230" s="132"/>
      <c r="WVH3230" s="132"/>
      <c r="WVI3230" s="132"/>
      <c r="WVJ3230" s="132"/>
      <c r="WVK3230" s="132"/>
      <c r="WVL3230" s="132"/>
      <c r="WVM3230" s="132"/>
      <c r="WVN3230" s="132"/>
      <c r="WVO3230" s="132"/>
      <c r="WVP3230" s="132"/>
      <c r="WVQ3230" s="132"/>
      <c r="WVR3230" s="132"/>
      <c r="WVS3230" s="132"/>
      <c r="WVT3230" s="132"/>
      <c r="WVU3230" s="132"/>
      <c r="WVV3230" s="132"/>
      <c r="WVW3230" s="132"/>
      <c r="WVX3230" s="132"/>
      <c r="WVY3230" s="132"/>
      <c r="WVZ3230" s="132"/>
      <c r="WWA3230" s="132"/>
      <c r="WWB3230" s="132"/>
      <c r="WWC3230" s="132"/>
      <c r="WWD3230" s="132"/>
      <c r="WWE3230" s="132"/>
      <c r="WWF3230" s="132"/>
      <c r="WWG3230" s="132"/>
      <c r="WWH3230" s="132"/>
      <c r="WWI3230" s="132"/>
      <c r="WWJ3230" s="132"/>
      <c r="WWK3230" s="132"/>
      <c r="WWL3230" s="132"/>
      <c r="WWM3230" s="132"/>
      <c r="WWN3230" s="132"/>
      <c r="WWO3230" s="132"/>
      <c r="WWP3230" s="132"/>
      <c r="WWQ3230" s="132"/>
      <c r="WWR3230" s="132"/>
      <c r="WWS3230" s="132"/>
      <c r="WWT3230" s="132"/>
      <c r="WWU3230" s="132"/>
      <c r="WWV3230" s="132"/>
      <c r="WWW3230" s="132"/>
      <c r="WWX3230" s="132"/>
      <c r="WWY3230" s="132"/>
      <c r="WWZ3230" s="132"/>
      <c r="WXA3230" s="132"/>
      <c r="WXB3230" s="132"/>
      <c r="WXC3230" s="132"/>
      <c r="WXD3230" s="132"/>
      <c r="WXE3230" s="132"/>
      <c r="WXF3230" s="132"/>
      <c r="WXG3230" s="132"/>
      <c r="WXH3230" s="132"/>
      <c r="WXI3230" s="132"/>
      <c r="WXJ3230" s="132"/>
      <c r="WXK3230" s="132"/>
      <c r="WXL3230" s="132"/>
      <c r="WXM3230" s="132"/>
      <c r="WXN3230" s="132"/>
      <c r="WXO3230" s="132"/>
      <c r="WXP3230" s="132"/>
      <c r="WXQ3230" s="132"/>
      <c r="WXR3230" s="132"/>
      <c r="WXS3230" s="132"/>
      <c r="WXT3230" s="132"/>
      <c r="WXU3230" s="132"/>
      <c r="WXV3230" s="132"/>
      <c r="WXW3230" s="132"/>
      <c r="WXX3230" s="132"/>
      <c r="WXY3230" s="132"/>
      <c r="WXZ3230" s="132"/>
      <c r="WYA3230" s="132"/>
      <c r="WYB3230" s="132"/>
      <c r="WYC3230" s="132"/>
      <c r="WYD3230" s="132"/>
      <c r="WYE3230" s="132"/>
      <c r="WYF3230" s="132"/>
      <c r="WYG3230" s="132"/>
      <c r="WYH3230" s="132"/>
      <c r="WYI3230" s="132"/>
      <c r="WYJ3230" s="132"/>
      <c r="WYK3230" s="132"/>
      <c r="WYL3230" s="132"/>
      <c r="WYM3230" s="132"/>
      <c r="WYN3230" s="132"/>
      <c r="WYO3230" s="132"/>
      <c r="WYP3230" s="132"/>
      <c r="WYQ3230" s="132"/>
      <c r="WYR3230" s="132"/>
      <c r="WYS3230" s="132"/>
      <c r="WYT3230" s="132"/>
      <c r="WYU3230" s="132"/>
      <c r="WYV3230" s="132"/>
      <c r="WYW3230" s="132"/>
      <c r="WYX3230" s="132"/>
      <c r="WYY3230" s="132"/>
      <c r="WYZ3230" s="132"/>
      <c r="WZA3230" s="132"/>
      <c r="WZB3230" s="132"/>
      <c r="WZC3230" s="132"/>
      <c r="WZD3230" s="132"/>
      <c r="WZE3230" s="132"/>
      <c r="WZF3230" s="132"/>
      <c r="WZG3230" s="132"/>
      <c r="WZH3230" s="132"/>
      <c r="WZI3230" s="132"/>
      <c r="WZJ3230" s="132"/>
      <c r="WZK3230" s="132"/>
      <c r="WZL3230" s="132"/>
      <c r="WZM3230" s="132"/>
      <c r="WZN3230" s="132"/>
      <c r="WZO3230" s="132"/>
      <c r="WZP3230" s="132"/>
      <c r="WZQ3230" s="132"/>
      <c r="WZR3230" s="132"/>
      <c r="WZS3230" s="132"/>
      <c r="WZT3230" s="132"/>
      <c r="WZU3230" s="132"/>
      <c r="WZV3230" s="132"/>
      <c r="WZW3230" s="132"/>
      <c r="WZX3230" s="132"/>
      <c r="WZY3230" s="132"/>
      <c r="WZZ3230" s="132"/>
      <c r="XAA3230" s="132"/>
      <c r="XAB3230" s="132"/>
      <c r="XAC3230" s="132"/>
      <c r="XAD3230" s="132"/>
      <c r="XAE3230" s="132"/>
      <c r="XAF3230" s="132"/>
      <c r="XAG3230" s="132"/>
      <c r="XAH3230" s="132"/>
      <c r="XAI3230" s="132"/>
      <c r="XAJ3230" s="132"/>
      <c r="XAK3230" s="132"/>
      <c r="XAL3230" s="132"/>
      <c r="XAM3230" s="132"/>
      <c r="XAN3230" s="132"/>
      <c r="XAO3230" s="132"/>
      <c r="XAP3230" s="132"/>
      <c r="XAQ3230" s="132"/>
      <c r="XAR3230" s="132"/>
      <c r="XAS3230" s="132"/>
      <c r="XAT3230" s="132"/>
      <c r="XAU3230" s="132"/>
      <c r="XAV3230" s="132"/>
      <c r="XAW3230" s="132"/>
      <c r="XAX3230" s="132"/>
      <c r="XAY3230" s="132"/>
      <c r="XAZ3230" s="132"/>
      <c r="XBA3230" s="132"/>
      <c r="XBB3230" s="132"/>
      <c r="XBC3230" s="132"/>
      <c r="XBD3230" s="132"/>
      <c r="XBE3230" s="132"/>
      <c r="XBF3230" s="132"/>
      <c r="XBG3230" s="132"/>
      <c r="XBH3230" s="132"/>
      <c r="XBI3230" s="132"/>
      <c r="XBJ3230" s="132"/>
      <c r="XBK3230" s="132"/>
      <c r="XBL3230" s="132"/>
      <c r="XBM3230" s="132"/>
      <c r="XBN3230" s="132"/>
      <c r="XBO3230" s="132"/>
      <c r="XBP3230" s="132"/>
      <c r="XBQ3230" s="132"/>
      <c r="XBR3230" s="132"/>
      <c r="XBS3230" s="132"/>
      <c r="XBT3230" s="132"/>
      <c r="XBU3230" s="132"/>
      <c r="XBV3230" s="132"/>
      <c r="XBW3230" s="132"/>
      <c r="XBX3230" s="132"/>
      <c r="XBY3230" s="132"/>
      <c r="XBZ3230" s="132"/>
      <c r="XCA3230" s="132"/>
      <c r="XCB3230" s="132"/>
      <c r="XCC3230" s="132"/>
      <c r="XCD3230" s="132"/>
      <c r="XCE3230" s="132"/>
      <c r="XCF3230" s="132"/>
      <c r="XCG3230" s="132"/>
      <c r="XCH3230" s="132"/>
      <c r="XCI3230" s="132"/>
      <c r="XCJ3230" s="132"/>
      <c r="XCK3230" s="132"/>
      <c r="XCL3230" s="132"/>
      <c r="XCM3230" s="132"/>
      <c r="XCN3230" s="132"/>
      <c r="XCO3230" s="132"/>
      <c r="XCP3230" s="132"/>
      <c r="XCQ3230" s="132"/>
      <c r="XCR3230" s="132"/>
      <c r="XCS3230" s="132"/>
      <c r="XCT3230" s="132"/>
      <c r="XCU3230" s="132"/>
      <c r="XCV3230" s="132"/>
      <c r="XCW3230" s="132"/>
      <c r="XCX3230" s="132"/>
      <c r="XCY3230" s="132"/>
      <c r="XCZ3230" s="132"/>
      <c r="XDA3230" s="132"/>
      <c r="XDB3230" s="132"/>
      <c r="XDC3230" s="132"/>
      <c r="XDD3230" s="132"/>
      <c r="XDE3230" s="132"/>
      <c r="XDF3230" s="132"/>
      <c r="XDG3230" s="132"/>
      <c r="XDH3230" s="132"/>
      <c r="XDI3230" s="132"/>
      <c r="XDJ3230" s="132"/>
      <c r="XDK3230" s="132"/>
      <c r="XDL3230" s="132"/>
      <c r="XDM3230" s="132"/>
      <c r="XDN3230" s="132"/>
      <c r="XDO3230" s="132"/>
      <c r="XDP3230" s="132"/>
      <c r="XDQ3230" s="132"/>
      <c r="XDR3230" s="132"/>
      <c r="XDS3230" s="132"/>
      <c r="XDT3230" s="132"/>
      <c r="XDU3230" s="132"/>
      <c r="XDV3230" s="132"/>
      <c r="XDW3230" s="132"/>
      <c r="XDX3230" s="132"/>
      <c r="XDY3230" s="132"/>
      <c r="XDZ3230" s="132"/>
      <c r="XEA3230" s="132"/>
      <c r="XEB3230" s="132"/>
      <c r="XEC3230" s="132"/>
      <c r="XED3230" s="132"/>
      <c r="XEE3230" s="132"/>
      <c r="XEF3230" s="132"/>
      <c r="XEG3230" s="132"/>
      <c r="XEH3230" s="132"/>
      <c r="XEI3230" s="132"/>
      <c r="XEJ3230" s="132"/>
      <c r="XEK3230" s="132"/>
      <c r="XEL3230" s="132"/>
      <c r="XEM3230" s="132"/>
      <c r="XEN3230" s="132"/>
      <c r="XEO3230" s="132"/>
      <c r="XEP3230" s="132"/>
      <c r="XEQ3230" s="132"/>
      <c r="XER3230" s="132"/>
      <c r="XES3230" s="132"/>
      <c r="XET3230" s="132"/>
      <c r="XEU3230" s="132"/>
      <c r="XEV3230" s="132"/>
      <c r="XEW3230" s="132"/>
      <c r="XEX3230" s="132"/>
      <c r="XEY3230" s="132"/>
      <c r="XEZ3230" s="132"/>
      <c r="XFA3230" s="132"/>
      <c r="XFB3230" s="132"/>
      <c r="XFC3230" s="132"/>
      <c r="XFD3230" s="132"/>
    </row>
    <row r="3231" spans="1:1">
      <c r="A3231" s="1">
        <v>3238</v>
      </c>
    </row>
    <row r="3232" spans="1:1">
      <c r="A3232" s="1">
        <v>3239</v>
      </c>
    </row>
    <row r="3233" spans="1:1">
      <c r="A3233" s="1">
        <v>3240</v>
      </c>
    </row>
    <row r="3234" spans="1:1">
      <c r="A3234" s="1">
        <v>3241</v>
      </c>
    </row>
    <row r="3235" spans="1:1">
      <c r="A3235" s="1">
        <v>3242</v>
      </c>
    </row>
    <row r="3236" spans="1:1">
      <c r="A3236" s="1">
        <v>3243</v>
      </c>
    </row>
    <row r="3237" spans="1:1">
      <c r="A3237" s="1">
        <v>3244</v>
      </c>
    </row>
    <row r="3238" spans="1:1">
      <c r="A3238" s="1">
        <v>3245</v>
      </c>
    </row>
    <row r="3239" spans="1:1">
      <c r="A3239" s="1">
        <v>3246</v>
      </c>
    </row>
    <row r="3240" spans="1:1">
      <c r="A3240" s="1">
        <v>3247</v>
      </c>
    </row>
    <row r="3241" spans="1:1">
      <c r="A3241" s="1">
        <v>3248</v>
      </c>
    </row>
    <row r="3242" spans="1:1">
      <c r="A3242" s="1">
        <v>3249</v>
      </c>
    </row>
    <row r="3243" spans="1:1">
      <c r="A3243" s="1">
        <v>3250</v>
      </c>
    </row>
    <row r="3244" spans="1:1">
      <c r="A3244" s="1">
        <v>3251</v>
      </c>
    </row>
    <row r="3245" spans="1:1">
      <c r="A3245" s="1">
        <v>3252</v>
      </c>
    </row>
    <row r="3246" spans="1:1">
      <c r="A3246" s="1">
        <v>3253</v>
      </c>
    </row>
    <row r="3247" spans="1:1">
      <c r="A3247" s="1">
        <v>3254</v>
      </c>
    </row>
    <row r="3248" spans="1:1">
      <c r="A3248" s="1">
        <v>3255</v>
      </c>
    </row>
    <row r="3249" spans="1:1">
      <c r="A3249" s="1">
        <v>3256</v>
      </c>
    </row>
    <row r="3250" spans="1:1">
      <c r="A3250" s="1">
        <v>3257</v>
      </c>
    </row>
    <row r="3251" spans="1:1">
      <c r="A3251" s="1">
        <v>3258</v>
      </c>
    </row>
    <row r="3252" spans="1:1">
      <c r="A3252" s="1">
        <v>3269</v>
      </c>
    </row>
    <row r="3253" spans="1:1">
      <c r="A3253" s="1">
        <v>3270</v>
      </c>
    </row>
    <row r="3254" spans="1:1">
      <c r="A3254" s="1">
        <v>3271</v>
      </c>
    </row>
    <row r="3255" spans="1:1">
      <c r="A3255" s="1">
        <v>3272</v>
      </c>
    </row>
    <row r="3256" spans="1:1">
      <c r="A3256" s="1">
        <v>3273</v>
      </c>
    </row>
    <row r="3257" spans="1:1">
      <c r="A3257" s="1">
        <v>3274</v>
      </c>
    </row>
    <row r="3258" spans="1:1">
      <c r="A3258" s="1">
        <v>3275</v>
      </c>
    </row>
    <row r="3259" spans="1:1">
      <c r="A3259" s="1">
        <v>3276</v>
      </c>
    </row>
    <row r="3260" spans="1:1">
      <c r="A3260" s="1">
        <v>3277</v>
      </c>
    </row>
    <row r="3261" spans="1:1">
      <c r="A3261" s="1">
        <v>3278</v>
      </c>
    </row>
  </sheetData>
  <protectedRanges>
    <protectedRange sqref="X2117" name="闫_1" securityDescriptor=""/>
    <protectedRange sqref="AC2117" name="娜" securityDescriptor=""/>
    <protectedRange sqref="I2117" name="闫_2" securityDescriptor=""/>
    <protectedRange sqref="J2117" name="闫_3" securityDescriptor=""/>
    <protectedRange sqref="AA2117" name="萍" securityDescriptor=""/>
    <protectedRange sqref="S2117" name="萍_1_1" securityDescriptor=""/>
    <protectedRange sqref="O2117" name="萍_1" securityDescriptor=""/>
  </protectedRanges>
  <mergeCells count="158">
    <mergeCell ref="A1:AK1"/>
    <mergeCell ref="G2:AJ2"/>
    <mergeCell ref="A2:A3"/>
    <mergeCell ref="B2:B3"/>
    <mergeCell ref="B1584:B1585"/>
    <mergeCell ref="B1586:B1587"/>
    <mergeCell ref="B1588:B1589"/>
    <mergeCell ref="B1590:B1591"/>
    <mergeCell ref="C2:C3"/>
    <mergeCell ref="C1584:C1585"/>
    <mergeCell ref="C1586:C1587"/>
    <mergeCell ref="C1588:C1589"/>
    <mergeCell ref="C1590:C1591"/>
    <mergeCell ref="D2:D3"/>
    <mergeCell ref="D1584:D1585"/>
    <mergeCell ref="D1586:D1587"/>
    <mergeCell ref="D1588:D1589"/>
    <mergeCell ref="D1590:D1591"/>
    <mergeCell ref="E2:E3"/>
    <mergeCell ref="E924:E926"/>
    <mergeCell ref="E927:E928"/>
    <mergeCell ref="E929:E932"/>
    <mergeCell ref="E934:E935"/>
    <mergeCell ref="E1584:E1585"/>
    <mergeCell ref="E1586:E1587"/>
    <mergeCell ref="E1588:E1589"/>
    <mergeCell ref="E1590:E1591"/>
    <mergeCell ref="E1901:E1903"/>
    <mergeCell ref="F2:F3"/>
    <mergeCell ref="F1584:F1585"/>
    <mergeCell ref="F1586:F1587"/>
    <mergeCell ref="F1588:F1589"/>
    <mergeCell ref="F1590:F1591"/>
    <mergeCell ref="G1584:G1585"/>
    <mergeCell ref="G1586:G1587"/>
    <mergeCell ref="G1588:G1589"/>
    <mergeCell ref="G1590:G1591"/>
    <mergeCell ref="H1584:H1585"/>
    <mergeCell ref="H1586:H1587"/>
    <mergeCell ref="H1588:H1589"/>
    <mergeCell ref="H1590:H1591"/>
    <mergeCell ref="I1584:I1585"/>
    <mergeCell ref="I1586:I1587"/>
    <mergeCell ref="I1588:I1589"/>
    <mergeCell ref="I1590:I1591"/>
    <mergeCell ref="J1584:J1585"/>
    <mergeCell ref="J1586:J1587"/>
    <mergeCell ref="J1588:J1589"/>
    <mergeCell ref="J1590:J1591"/>
    <mergeCell ref="K1584:K1585"/>
    <mergeCell ref="K1586:K1587"/>
    <mergeCell ref="K1588:K1589"/>
    <mergeCell ref="K1590:K1591"/>
    <mergeCell ref="L1584:L1585"/>
    <mergeCell ref="L1586:L1587"/>
    <mergeCell ref="L1588:L1589"/>
    <mergeCell ref="L1590:L1591"/>
    <mergeCell ref="M1584:M1585"/>
    <mergeCell ref="M1586:M1587"/>
    <mergeCell ref="M1588:M1589"/>
    <mergeCell ref="M1590:M1591"/>
    <mergeCell ref="N1584:N1585"/>
    <mergeCell ref="N1586:N1587"/>
    <mergeCell ref="N1588:N1589"/>
    <mergeCell ref="N1590:N1591"/>
    <mergeCell ref="O1584:O1585"/>
    <mergeCell ref="O1586:O1587"/>
    <mergeCell ref="O1588:O1589"/>
    <mergeCell ref="O1590:O1591"/>
    <mergeCell ref="P1584:P1585"/>
    <mergeCell ref="P1586:P1587"/>
    <mergeCell ref="P1588:P1589"/>
    <mergeCell ref="P1590:P1591"/>
    <mergeCell ref="Q1584:Q1585"/>
    <mergeCell ref="Q1586:Q1587"/>
    <mergeCell ref="Q1588:Q1589"/>
    <mergeCell ref="Q1590:Q1591"/>
    <mergeCell ref="R1584:R1585"/>
    <mergeCell ref="R1586:R1587"/>
    <mergeCell ref="R1588:R1589"/>
    <mergeCell ref="R1590:R1591"/>
    <mergeCell ref="S1584:S1585"/>
    <mergeCell ref="S1586:S1587"/>
    <mergeCell ref="S1588:S1589"/>
    <mergeCell ref="S1590:S1591"/>
    <mergeCell ref="T1584:T1585"/>
    <mergeCell ref="T1586:T1587"/>
    <mergeCell ref="T1588:T1589"/>
    <mergeCell ref="T1590:T1591"/>
    <mergeCell ref="U1584:U1585"/>
    <mergeCell ref="U1586:U1587"/>
    <mergeCell ref="U1588:U1589"/>
    <mergeCell ref="U1590:U1591"/>
    <mergeCell ref="V1584:V1585"/>
    <mergeCell ref="V1586:V1587"/>
    <mergeCell ref="V1588:V1589"/>
    <mergeCell ref="V1590:V1591"/>
    <mergeCell ref="W1584:W1585"/>
    <mergeCell ref="W1586:W1587"/>
    <mergeCell ref="W1588:W1589"/>
    <mergeCell ref="W1590:W1591"/>
    <mergeCell ref="X1584:X1585"/>
    <mergeCell ref="X1586:X1587"/>
    <mergeCell ref="X1588:X1589"/>
    <mergeCell ref="X1590:X1591"/>
    <mergeCell ref="Y1584:Y1585"/>
    <mergeCell ref="Y1586:Y1587"/>
    <mergeCell ref="Y1588:Y1589"/>
    <mergeCell ref="Y1590:Y1591"/>
    <mergeCell ref="Z1584:Z1585"/>
    <mergeCell ref="Z1586:Z1587"/>
    <mergeCell ref="Z1588:Z1589"/>
    <mergeCell ref="Z1590:Z1591"/>
    <mergeCell ref="AA1584:AA1585"/>
    <mergeCell ref="AA1586:AA1587"/>
    <mergeCell ref="AA1588:AA1589"/>
    <mergeCell ref="AA1590:AA1591"/>
    <mergeCell ref="AB1584:AB1585"/>
    <mergeCell ref="AB1586:AB1587"/>
    <mergeCell ref="AB1588:AB1589"/>
    <mergeCell ref="AB1590:AB1591"/>
    <mergeCell ref="AC1584:AC1585"/>
    <mergeCell ref="AC1586:AC1587"/>
    <mergeCell ref="AC1588:AC1589"/>
    <mergeCell ref="AC1590:AC1591"/>
    <mergeCell ref="AD1584:AD1585"/>
    <mergeCell ref="AD1586:AD1587"/>
    <mergeCell ref="AD1588:AD1589"/>
    <mergeCell ref="AD1590:AD1591"/>
    <mergeCell ref="AE1584:AE1585"/>
    <mergeCell ref="AE1586:AE1587"/>
    <mergeCell ref="AE1588:AE1589"/>
    <mergeCell ref="AE1590:AE1591"/>
    <mergeCell ref="AF1584:AF1585"/>
    <mergeCell ref="AF1586:AF1587"/>
    <mergeCell ref="AF1588:AF1589"/>
    <mergeCell ref="AF1590:AF1591"/>
    <mergeCell ref="AG1584:AG1585"/>
    <mergeCell ref="AG1586:AG1587"/>
    <mergeCell ref="AG1588:AG1589"/>
    <mergeCell ref="AG1590:AG1591"/>
    <mergeCell ref="AH1584:AH1585"/>
    <mergeCell ref="AH1586:AH1587"/>
    <mergeCell ref="AH1588:AH1589"/>
    <mergeCell ref="AH1590:AH1591"/>
    <mergeCell ref="AI1584:AI1585"/>
    <mergeCell ref="AI1586:AI1587"/>
    <mergeCell ref="AI1588:AI1589"/>
    <mergeCell ref="AI1590:AI1591"/>
    <mergeCell ref="AJ1584:AJ1585"/>
    <mergeCell ref="AJ1586:AJ1587"/>
    <mergeCell ref="AJ1588:AJ1589"/>
    <mergeCell ref="AJ1590:AJ1591"/>
    <mergeCell ref="AK2:AK3"/>
    <mergeCell ref="AK1584:AK1585"/>
    <mergeCell ref="AK1586:AK1587"/>
    <mergeCell ref="AK1588:AK1589"/>
    <mergeCell ref="AK1590:AK1591"/>
  </mergeCells>
  <conditionalFormatting sqref="G736:AJ736">
    <cfRule type="cellIs" dxfId="0" priority="54" operator="greaterThan">
      <formula>$F$4</formula>
    </cfRule>
  </conditionalFormatting>
  <conditionalFormatting sqref="G737:AJ737">
    <cfRule type="cellIs" dxfId="1" priority="53" operator="greaterThan">
      <formula>$F$5</formula>
    </cfRule>
  </conditionalFormatting>
  <conditionalFormatting sqref="G738:AJ738">
    <cfRule type="cellIs" dxfId="2" priority="52" operator="greaterThan">
      <formula>$F$6</formula>
    </cfRule>
  </conditionalFormatting>
  <conditionalFormatting sqref="G739:AJ739">
    <cfRule type="cellIs" dxfId="3" priority="51" operator="greaterThan">
      <formula>$F$7</formula>
    </cfRule>
  </conditionalFormatting>
  <conditionalFormatting sqref="G740:AJ740">
    <cfRule type="cellIs" dxfId="4" priority="50" operator="greaterThan">
      <formula>$F$8</formula>
    </cfRule>
  </conditionalFormatting>
  <conditionalFormatting sqref="G741:AJ741">
    <cfRule type="cellIs" dxfId="5" priority="49" operator="greaterThan">
      <formula>$F$9</formula>
    </cfRule>
  </conditionalFormatting>
  <conditionalFormatting sqref="G742:AJ742">
    <cfRule type="cellIs" dxfId="6" priority="48" operator="greaterThan">
      <formula>$F$10</formula>
    </cfRule>
  </conditionalFormatting>
  <conditionalFormatting sqref="G743:AJ743">
    <cfRule type="cellIs" dxfId="7" priority="47" operator="greaterThan">
      <formula>$F$11</formula>
    </cfRule>
  </conditionalFormatting>
  <conditionalFormatting sqref="G744:AJ744">
    <cfRule type="cellIs" dxfId="8" priority="46" operator="greaterThan">
      <formula>$F$12</formula>
    </cfRule>
  </conditionalFormatting>
  <conditionalFormatting sqref="G745:AJ745">
    <cfRule type="cellIs" dxfId="9" priority="45" operator="greaterThan">
      <formula>$F$13</formula>
    </cfRule>
  </conditionalFormatting>
  <conditionalFormatting sqref="G746:AJ746">
    <cfRule type="cellIs" dxfId="10" priority="44" operator="greaterThan">
      <formula>$F$14</formula>
    </cfRule>
  </conditionalFormatting>
  <conditionalFormatting sqref="G747:AJ747">
    <cfRule type="cellIs" dxfId="11" priority="43" operator="greaterThan">
      <formula>$F$15</formula>
    </cfRule>
  </conditionalFormatting>
  <conditionalFormatting sqref="G748:AJ748">
    <cfRule type="cellIs" dxfId="12" priority="42" operator="greaterThan">
      <formula>$F$16</formula>
    </cfRule>
  </conditionalFormatting>
  <conditionalFormatting sqref="G749:AJ749">
    <cfRule type="cellIs" dxfId="13" priority="41" operator="greaterThan">
      <formula>$F$17</formula>
    </cfRule>
  </conditionalFormatting>
  <conditionalFormatting sqref="G750:AJ750">
    <cfRule type="cellIs" dxfId="14" priority="40" operator="greaterThan">
      <formula>$F$18</formula>
    </cfRule>
  </conditionalFormatting>
  <conditionalFormatting sqref="G751:AJ751">
    <cfRule type="cellIs" dxfId="15" priority="39" operator="greaterThan">
      <formula>$F$19</formula>
    </cfRule>
  </conditionalFormatting>
  <conditionalFormatting sqref="G752:AJ752">
    <cfRule type="cellIs" dxfId="16" priority="38" operator="greaterThan">
      <formula>$F$20</formula>
    </cfRule>
  </conditionalFormatting>
  <conditionalFormatting sqref="G753:AJ753">
    <cfRule type="cellIs" dxfId="17" priority="37" operator="greaterThan">
      <formula>$F$21</formula>
    </cfRule>
  </conditionalFormatting>
  <conditionalFormatting sqref="G754:AJ754">
    <cfRule type="cellIs" dxfId="18" priority="36" operator="greaterThan">
      <formula>$F$22</formula>
    </cfRule>
  </conditionalFormatting>
  <conditionalFormatting sqref="G757:AJ757">
    <cfRule type="cellIs" dxfId="19" priority="34" operator="greaterThan">
      <formula>$F$25</formula>
    </cfRule>
  </conditionalFormatting>
  <conditionalFormatting sqref="G758:AJ758">
    <cfRule type="cellIs" dxfId="20" priority="33" operator="greaterThan">
      <formula>$F$26</formula>
    </cfRule>
  </conditionalFormatting>
  <conditionalFormatting sqref="G759:AJ759">
    <cfRule type="cellIs" dxfId="21" priority="32" operator="greaterThan">
      <formula>$F$27</formula>
    </cfRule>
  </conditionalFormatting>
  <conditionalFormatting sqref="G760:AJ760">
    <cfRule type="cellIs" dxfId="22" priority="31" operator="greaterThan">
      <formula>$F$28</formula>
    </cfRule>
  </conditionalFormatting>
  <conditionalFormatting sqref="G761:AJ761">
    <cfRule type="cellIs" dxfId="23" priority="30" operator="greaterThan">
      <formula>$F$29</formula>
    </cfRule>
  </conditionalFormatting>
  <conditionalFormatting sqref="G762:AJ762">
    <cfRule type="cellIs" dxfId="24" priority="29" operator="greaterThan">
      <formula>$F$30</formula>
    </cfRule>
  </conditionalFormatting>
  <conditionalFormatting sqref="G763:AJ763">
    <cfRule type="cellIs" dxfId="25" priority="28" operator="greaterThan">
      <formula>$F$31</formula>
    </cfRule>
  </conditionalFormatting>
  <conditionalFormatting sqref="G764:AJ764">
    <cfRule type="cellIs" dxfId="26" priority="27" operator="greaterThan">
      <formula>$F$32</formula>
    </cfRule>
  </conditionalFormatting>
  <conditionalFormatting sqref="G765:AJ765">
    <cfRule type="cellIs" dxfId="27" priority="26" operator="greaterThan">
      <formula>$F$33</formula>
    </cfRule>
  </conditionalFormatting>
  <conditionalFormatting sqref="G766:AJ766">
    <cfRule type="cellIs" dxfId="28" priority="25" operator="greaterThan">
      <formula>$F$34</formula>
    </cfRule>
  </conditionalFormatting>
  <conditionalFormatting sqref="G767:AJ767">
    <cfRule type="cellIs" dxfId="29" priority="24" operator="greaterThan">
      <formula>$F$35</formula>
    </cfRule>
  </conditionalFormatting>
  <conditionalFormatting sqref="G768:AJ768">
    <cfRule type="cellIs" dxfId="30" priority="23" operator="greaterThan">
      <formula>$F$36</formula>
    </cfRule>
  </conditionalFormatting>
  <conditionalFormatting sqref="G771:AJ771">
    <cfRule type="cellIs" dxfId="31" priority="21" operator="greaterThan">
      <formula>$F$39</formula>
    </cfRule>
  </conditionalFormatting>
  <conditionalFormatting sqref="G772:AJ772">
    <cfRule type="cellIs" dxfId="32" priority="20" operator="greaterThan">
      <formula>$F$40</formula>
    </cfRule>
  </conditionalFormatting>
  <conditionalFormatting sqref="G773:AJ773">
    <cfRule type="cellIs" dxfId="33" priority="19" operator="greaterThan">
      <formula>$F$41</formula>
    </cfRule>
  </conditionalFormatting>
  <conditionalFormatting sqref="G774:AJ774">
    <cfRule type="cellIs" dxfId="34" priority="18" operator="greaterThan">
      <formula>$F$42</formula>
    </cfRule>
  </conditionalFormatting>
  <conditionalFormatting sqref="G775:AJ775">
    <cfRule type="cellIs" dxfId="35" priority="17" operator="greaterThan">
      <formula>$F$43</formula>
    </cfRule>
  </conditionalFormatting>
  <conditionalFormatting sqref="G776:AJ776">
    <cfRule type="cellIs" dxfId="36" priority="16" operator="greaterThan">
      <formula>$F$44</formula>
    </cfRule>
  </conditionalFormatting>
  <conditionalFormatting sqref="G777:AJ777">
    <cfRule type="cellIs" dxfId="37" priority="15" operator="greaterThan">
      <formula>$F$45</formula>
    </cfRule>
  </conditionalFormatting>
  <conditionalFormatting sqref="G778:AJ778">
    <cfRule type="cellIs" dxfId="38" priority="14" operator="greaterThan">
      <formula>$F$46</formula>
    </cfRule>
  </conditionalFormatting>
  <conditionalFormatting sqref="G1071:AJ1071">
    <cfRule type="cellIs" dxfId="39" priority="13" operator="greaterThan">
      <formula>$F$4</formula>
    </cfRule>
  </conditionalFormatting>
  <conditionalFormatting sqref="G1072:AJ1072">
    <cfRule type="cellIs" dxfId="40" priority="12" operator="greaterThan">
      <formula>$F$4</formula>
    </cfRule>
  </conditionalFormatting>
  <conditionalFormatting sqref="AA1073">
    <cfRule type="cellIs" dxfId="41" priority="2" operator="greaterThan">
      <formula>$F$7</formula>
    </cfRule>
  </conditionalFormatting>
  <conditionalFormatting sqref="G1083:AJ1083">
    <cfRule type="cellIs" dxfId="42" priority="6" operator="greaterThan">
      <formula>$F$16</formula>
    </cfRule>
    <cfRule type="cellIs" dxfId="43" priority="7" operator="greaterThan">
      <formula>$F$16</formula>
    </cfRule>
  </conditionalFormatting>
  <conditionalFormatting sqref="G1084:AJ1084">
    <cfRule type="cellIs" dxfId="44" priority="4" operator="greaterThan">
      <formula>$F$17</formula>
    </cfRule>
  </conditionalFormatting>
  <conditionalFormatting sqref="G1085:AJ1085">
    <cfRule type="cellIs" dxfId="45" priority="5" operator="greaterThan">
      <formula>$F$18</formula>
    </cfRule>
  </conditionalFormatting>
  <conditionalFormatting sqref="G755:AJ756">
    <cfRule type="cellIs" dxfId="46" priority="35" operator="greaterThan">
      <formula>$F$23</formula>
    </cfRule>
  </conditionalFormatting>
  <conditionalFormatting sqref="G769:AJ770">
    <cfRule type="cellIs" dxfId="47" priority="22" operator="greaterThan">
      <formula>$F$37</formula>
    </cfRule>
  </conditionalFormatting>
  <conditionalFormatting sqref="G1073:Z1073 AB1073:AJ1073">
    <cfRule type="cellIs" dxfId="48" priority="11" operator="greaterThan">
      <formula>$F$6</formula>
    </cfRule>
  </conditionalFormatting>
  <conditionalFormatting sqref="G1074:H1074 M1074:AJ1074">
    <cfRule type="cellIs" dxfId="49" priority="10" operator="greaterThan">
      <formula>$F$7</formula>
    </cfRule>
  </conditionalFormatting>
  <conditionalFormatting sqref="I1074:L1079">
    <cfRule type="cellIs" dxfId="50" priority="1" operator="greaterThan">
      <formula>$F$7</formula>
    </cfRule>
  </conditionalFormatting>
  <conditionalFormatting sqref="G1075:H1075 M1075:AJ1075">
    <cfRule type="cellIs" dxfId="51" priority="9" operator="greaterThan">
      <formula>$F$8</formula>
    </cfRule>
  </conditionalFormatting>
  <conditionalFormatting sqref="G1076:H1076 M1076:AJ1076">
    <cfRule type="cellIs" dxfId="52" priority="8" operator="greaterThan">
      <formula>$F$9</formula>
    </cfRule>
  </conditionalFormatting>
  <conditionalFormatting sqref="G1077:H1079 M1077:AJ1079 G1080:AJ1082">
    <cfRule type="cellIs" dxfId="53" priority="3" operator="greaterThan">
      <formula>$F$9</formula>
    </cfRule>
  </conditionalFormatting>
  <dataValidations count="2">
    <dataValidation allowBlank="1" showInputMessage="1" showErrorMessage="1" prompt="二次议价价格694" sqref="AB786"/>
    <dataValidation allowBlank="1" showErrorMessage="1" sqref="AI787"/>
  </dataValidations>
  <pageMargins left="0.75" right="0.75" top="1" bottom="1" header="0.511805555555556" footer="0.511805555555556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gx</dc:creator>
  <dcterms:created xsi:type="dcterms:W3CDTF">2019-10-13T01:12:00Z</dcterms:created>
  <dcterms:modified xsi:type="dcterms:W3CDTF">2019-10-16T05:38:21Z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2052-10.8.0.5715</vt:lpwstr>
  </property>
</Properties>
</file>